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Analyst\ASSESMENTS\5th assesment\"/>
    </mc:Choice>
  </mc:AlternateContent>
  <xr:revisionPtr revIDLastSave="0" documentId="13_ncr:1_{87C34D4A-C3FA-4FF8-9D04-754394B62639}" xr6:coauthVersionLast="47" xr6:coauthVersionMax="47" xr10:uidLastSave="{00000000-0000-0000-0000-000000000000}"/>
  <bookViews>
    <workbookView xWindow="-135" yWindow="-135" windowWidth="20760" windowHeight="11070" activeTab="2" xr2:uid="{00000000-000D-0000-FFFF-FFFF00000000}"/>
  </bookViews>
  <sheets>
    <sheet name="RAW_EXPORT" sheetId="1" r:id="rId1"/>
    <sheet name="WORKING" sheetId="5" r:id="rId2"/>
    <sheet name="TRUSTED_CLEAN_DATA " sheetId="6" r:id="rId3"/>
    <sheet name="REFERENCE" sheetId="2" r:id="rId4"/>
    <sheet name="BUSINESS_RULES" sheetId="3" r:id="rId5"/>
    <sheet name="README" sheetId="4" r:id="rId6"/>
  </sheets>
  <definedNames>
    <definedName name="_xlnm._FilterDatabase" localSheetId="4" hidden="1">BUSINESS_RULES!$A$1:$B$22</definedName>
    <definedName name="_xlnm._FilterDatabase" localSheetId="0" hidden="1">RAW_EXPORT!$A$1:$R$1525</definedName>
    <definedName name="_xlnm._FilterDatabase" localSheetId="5" hidden="1">README!$A$1:$B$9</definedName>
    <definedName name="_xlnm._FilterDatabase" localSheetId="3" hidden="1">REFERENCE!$A$2:$D$418</definedName>
    <definedName name="_xlnm._FilterDatabase" localSheetId="1" hidden="1">WORKING!$A$1:$R$1501</definedName>
  </definedNames>
  <calcPr calcId="181029" calcMode="manual"/>
</workbook>
</file>

<file path=xl/calcChain.xml><?xml version="1.0" encoding="utf-8"?>
<calcChain xmlns="http://schemas.openxmlformats.org/spreadsheetml/2006/main">
  <c r="R2" i="6" l="1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D21" i="5"/>
  <c r="AR1097" i="5"/>
  <c r="AR592" i="5"/>
  <c r="AR566" i="5"/>
  <c r="AR1057" i="5"/>
  <c r="AR618" i="5"/>
  <c r="AR94" i="5"/>
  <c r="AR1098" i="5"/>
  <c r="AR486" i="5"/>
  <c r="AR1099" i="5"/>
  <c r="AR310" i="5"/>
  <c r="AR61" i="5"/>
  <c r="AR967" i="5"/>
  <c r="AR1065" i="5"/>
  <c r="AR328" i="5"/>
  <c r="AR1100" i="5"/>
  <c r="AR518" i="5"/>
  <c r="AR627" i="5"/>
  <c r="AR1051" i="5"/>
  <c r="AR839" i="5"/>
  <c r="AR968" i="5"/>
  <c r="AR783" i="5"/>
  <c r="AR41" i="5"/>
  <c r="AR997" i="5"/>
  <c r="AR1101" i="5"/>
  <c r="AR224" i="5"/>
  <c r="AR198" i="5"/>
  <c r="AR582" i="5"/>
  <c r="AR1102" i="5"/>
  <c r="AR1103" i="5"/>
  <c r="AR280" i="5"/>
  <c r="AR531" i="5"/>
  <c r="AR1092" i="5"/>
  <c r="AR26" i="5"/>
  <c r="AR1408" i="5"/>
  <c r="AR1104" i="5"/>
  <c r="AR961" i="5"/>
  <c r="AR95" i="5"/>
  <c r="AR617" i="5"/>
  <c r="AR1042" i="5"/>
  <c r="AR480" i="5"/>
  <c r="AR79" i="5"/>
  <c r="AR857" i="5"/>
  <c r="AR1105" i="5"/>
  <c r="AR1106" i="5"/>
  <c r="AR946" i="5"/>
  <c r="AR1107" i="5"/>
  <c r="AR803" i="5"/>
  <c r="AR1108" i="5"/>
  <c r="AR46" i="5"/>
  <c r="AR523" i="5"/>
  <c r="AR724" i="5"/>
  <c r="AR972" i="5"/>
  <c r="AR303" i="5"/>
  <c r="AR959" i="5"/>
  <c r="AR455" i="5"/>
  <c r="AR219" i="5"/>
  <c r="AR644" i="5"/>
  <c r="AR338" i="5"/>
  <c r="AR965" i="5"/>
  <c r="AR1109" i="5"/>
  <c r="AR935" i="5"/>
  <c r="AR992" i="5"/>
  <c r="AR298" i="5"/>
  <c r="AR937" i="5"/>
  <c r="AR1110" i="5"/>
  <c r="AR401" i="5"/>
  <c r="AR367" i="5"/>
  <c r="AR804" i="5"/>
  <c r="AR425" i="5"/>
  <c r="AR153" i="5"/>
  <c r="AR847" i="5"/>
  <c r="AR787" i="5"/>
  <c r="AR775" i="5"/>
  <c r="AR683" i="5"/>
  <c r="AR1044" i="5"/>
  <c r="AR1054" i="5"/>
  <c r="AR59" i="5"/>
  <c r="AR1111" i="5"/>
  <c r="AR1112" i="5"/>
  <c r="AR284" i="5"/>
  <c r="AR374" i="5"/>
  <c r="AR273" i="5"/>
  <c r="AR419" i="5"/>
  <c r="AR102" i="5"/>
  <c r="AR39" i="5"/>
  <c r="AR292" i="5"/>
  <c r="AR1113" i="5"/>
  <c r="AR838" i="5"/>
  <c r="AR685" i="5"/>
  <c r="AR753" i="5"/>
  <c r="AR22" i="5"/>
  <c r="AR755" i="5"/>
  <c r="AR1114" i="5"/>
  <c r="AR76" i="5"/>
  <c r="AR1115" i="5"/>
  <c r="AR1082" i="5"/>
  <c r="AR1022" i="5"/>
  <c r="AR1040" i="5"/>
  <c r="AR1116" i="5"/>
  <c r="AR127" i="5"/>
  <c r="AR1117" i="5"/>
  <c r="AR988" i="5"/>
  <c r="AR51" i="5"/>
  <c r="AR1118" i="5"/>
  <c r="AR14" i="5"/>
  <c r="AR49" i="5"/>
  <c r="AR259" i="5"/>
  <c r="AR53" i="5"/>
  <c r="AR956" i="5"/>
  <c r="AR969" i="5"/>
  <c r="AR689" i="5"/>
  <c r="AR34" i="5"/>
  <c r="AR413" i="5"/>
  <c r="AR1120" i="5"/>
  <c r="AR307" i="5"/>
  <c r="AR1121" i="5"/>
  <c r="AR1122" i="5"/>
  <c r="AR876" i="5"/>
  <c r="AR497" i="5"/>
  <c r="AR887" i="5"/>
  <c r="AR790" i="5"/>
  <c r="AR1123" i="5"/>
  <c r="AR763" i="5"/>
  <c r="AR530" i="5"/>
  <c r="AR540" i="5"/>
  <c r="AR524" i="5"/>
  <c r="AR392" i="5"/>
  <c r="AR555" i="5"/>
  <c r="AR1124" i="5"/>
  <c r="AR1029" i="5"/>
  <c r="AR1125" i="5"/>
  <c r="AR251" i="5"/>
  <c r="AR89" i="5"/>
  <c r="AR476" i="5"/>
  <c r="AR717" i="5"/>
  <c r="AR361" i="5"/>
  <c r="AR1126" i="5"/>
  <c r="AR485" i="5"/>
  <c r="AR1127" i="5"/>
  <c r="AR122" i="5"/>
  <c r="AR83" i="5"/>
  <c r="AR451" i="5"/>
  <c r="AR115" i="5"/>
  <c r="AR859" i="5"/>
  <c r="AR271" i="5"/>
  <c r="AR111" i="5"/>
  <c r="AR1077" i="5"/>
  <c r="AR1024" i="5"/>
  <c r="AR813" i="5"/>
  <c r="AR922" i="5"/>
  <c r="AR659" i="5"/>
  <c r="AR1128" i="5"/>
  <c r="AR795" i="5"/>
  <c r="AR773" i="5"/>
  <c r="AR1007" i="5"/>
  <c r="AR505" i="5"/>
  <c r="AR615" i="5"/>
  <c r="AR818" i="5"/>
  <c r="AR1129" i="5"/>
  <c r="AR933" i="5"/>
  <c r="AR913" i="5"/>
  <c r="AR466" i="5"/>
  <c r="AR133" i="5"/>
  <c r="AR314" i="5"/>
  <c r="AR1130" i="5"/>
  <c r="AR575" i="5"/>
  <c r="AR864" i="5"/>
  <c r="AR324" i="5"/>
  <c r="AR27" i="5"/>
  <c r="AR1131" i="5"/>
  <c r="AR1132" i="5"/>
  <c r="AR662" i="5"/>
  <c r="AR105" i="5"/>
  <c r="AR1133" i="5"/>
  <c r="AR216" i="5"/>
  <c r="AR214" i="5"/>
  <c r="AR406" i="5"/>
  <c r="AR276" i="5"/>
  <c r="AR728" i="5"/>
  <c r="AR567" i="5"/>
  <c r="AR738" i="5"/>
  <c r="AR1134" i="5"/>
  <c r="AR249" i="5"/>
  <c r="AR1135" i="5"/>
  <c r="AR1136" i="5"/>
  <c r="AR537" i="5"/>
  <c r="AR926" i="5"/>
  <c r="AR177" i="5"/>
  <c r="AR1311" i="5"/>
  <c r="AR240" i="5"/>
  <c r="AR834" i="5"/>
  <c r="AR309" i="5"/>
  <c r="AR1137" i="5"/>
  <c r="AR823" i="5"/>
  <c r="AR664" i="5"/>
  <c r="AR833" i="5"/>
  <c r="AR697" i="5"/>
  <c r="AR931" i="5"/>
  <c r="AR1009" i="5"/>
  <c r="AR890" i="5"/>
  <c r="AR727" i="5"/>
  <c r="AR108" i="5"/>
  <c r="AR679" i="5"/>
  <c r="AR183" i="5"/>
  <c r="AR1138" i="5"/>
  <c r="AR589" i="5"/>
  <c r="AR577" i="5"/>
  <c r="AR541" i="5"/>
  <c r="AR1139" i="5"/>
  <c r="AR1140" i="5"/>
  <c r="AR233" i="5"/>
  <c r="AR1141" i="5"/>
  <c r="AR982" i="5"/>
  <c r="AR512" i="5"/>
  <c r="AR603" i="5"/>
  <c r="AR1142" i="5"/>
  <c r="AR199" i="5"/>
  <c r="AR227" i="5"/>
  <c r="AR796" i="5"/>
  <c r="AR849" i="5"/>
  <c r="AR1143" i="5"/>
  <c r="AR610" i="5"/>
  <c r="AR854" i="5"/>
  <c r="AR116" i="5"/>
  <c r="AR1144" i="5"/>
  <c r="AR213" i="5"/>
  <c r="AR1145" i="5"/>
  <c r="AR279" i="5"/>
  <c r="AR1146" i="5"/>
  <c r="AR243" i="5"/>
  <c r="AR1147" i="5"/>
  <c r="AR42" i="5"/>
  <c r="AR75" i="5"/>
  <c r="AR1148" i="5"/>
  <c r="AR805" i="5"/>
  <c r="AR167" i="5"/>
  <c r="AR12" i="5"/>
  <c r="AR1261" i="5"/>
  <c r="AR873" i="5"/>
  <c r="AR780" i="5"/>
  <c r="AR241" i="5"/>
  <c r="AR412" i="5"/>
  <c r="AR179" i="5"/>
  <c r="AR779" i="5"/>
  <c r="AR639" i="5"/>
  <c r="AR858" i="5"/>
  <c r="AR368" i="5"/>
  <c r="AR426" i="5"/>
  <c r="AR30" i="5"/>
  <c r="AR44" i="5"/>
  <c r="AR109" i="5"/>
  <c r="AR1071" i="5"/>
  <c r="AR1149" i="5"/>
  <c r="AR181" i="5"/>
  <c r="AR1028" i="5"/>
  <c r="AR588" i="5"/>
  <c r="AR952" i="5"/>
  <c r="AR1150" i="5"/>
  <c r="AR1151" i="5"/>
  <c r="AR459" i="5"/>
  <c r="AR1152" i="5"/>
  <c r="AR215" i="5"/>
  <c r="AR1153" i="5"/>
  <c r="AR1075" i="5"/>
  <c r="AR203" i="5"/>
  <c r="AR467" i="5"/>
  <c r="AR389" i="5"/>
  <c r="AR1154" i="5"/>
  <c r="AR986" i="5"/>
  <c r="AR1155" i="5"/>
  <c r="AR404" i="5"/>
  <c r="AR1156" i="5"/>
  <c r="AR661" i="5"/>
  <c r="AR1045" i="5"/>
  <c r="AR478" i="5"/>
  <c r="AR1157" i="5"/>
  <c r="AR740" i="5"/>
  <c r="AR1158" i="5"/>
  <c r="AR1159" i="5"/>
  <c r="AR594" i="5"/>
  <c r="AR491" i="5"/>
  <c r="AR278" i="5"/>
  <c r="AR253" i="5"/>
  <c r="AR148" i="5"/>
  <c r="AR1048" i="5"/>
  <c r="AR50" i="5"/>
  <c r="AR821" i="5"/>
  <c r="AR1027" i="5"/>
  <c r="AR985" i="5"/>
  <c r="AR912" i="5"/>
  <c r="AR657" i="5"/>
  <c r="AR687" i="5"/>
  <c r="AR332" i="5"/>
  <c r="AR1160" i="5"/>
  <c r="AR1161" i="5"/>
  <c r="AR1162" i="5"/>
  <c r="AR598" i="5"/>
  <c r="AR411" i="5"/>
  <c r="AR112" i="5"/>
  <c r="AR765" i="5"/>
  <c r="AR600" i="5"/>
  <c r="AR606" i="5"/>
  <c r="AR620" i="5"/>
  <c r="AR1163" i="5"/>
  <c r="AR29" i="5"/>
  <c r="AR430" i="5"/>
  <c r="AR902" i="5"/>
  <c r="AR936" i="5"/>
  <c r="AR573" i="5"/>
  <c r="AR623" i="5"/>
  <c r="AR1164" i="5"/>
  <c r="AR268" i="5"/>
  <c r="AR921" i="5"/>
  <c r="AR165" i="5"/>
  <c r="AR45" i="5"/>
  <c r="AR488" i="5"/>
  <c r="AR351" i="5"/>
  <c r="AR1165" i="5"/>
  <c r="AR128" i="5"/>
  <c r="AR1166" i="5"/>
  <c r="AR590" i="5"/>
  <c r="AR388" i="5"/>
  <c r="AR1167" i="5"/>
  <c r="AR960" i="5"/>
  <c r="AR999" i="5"/>
  <c r="AR1168" i="5"/>
  <c r="AR72" i="5"/>
  <c r="AR174" i="5"/>
  <c r="AR1093" i="5"/>
  <c r="AR1073" i="5"/>
  <c r="AR436" i="5"/>
  <c r="AR266" i="5"/>
  <c r="AR1169" i="5"/>
  <c r="AR1068" i="5"/>
  <c r="AR23" i="5"/>
  <c r="AR442" i="5"/>
  <c r="AR473" i="5"/>
  <c r="AR1052" i="5"/>
  <c r="AR1010" i="5"/>
  <c r="AR923" i="5"/>
  <c r="AR674" i="5"/>
  <c r="AR998" i="5"/>
  <c r="AR625" i="5"/>
  <c r="AR1170" i="5"/>
  <c r="AR1171" i="5"/>
  <c r="AR581" i="5"/>
  <c r="AR957" i="5"/>
  <c r="AR1172" i="5"/>
  <c r="AR1173" i="5"/>
  <c r="AR941" i="5"/>
  <c r="AR914" i="5"/>
  <c r="AR964" i="5"/>
  <c r="AR460" i="5"/>
  <c r="AR195" i="5"/>
  <c r="AR1174" i="5"/>
  <c r="AR907" i="5"/>
  <c r="AR238" i="5"/>
  <c r="AR166" i="5"/>
  <c r="AR18" i="5"/>
  <c r="AR32" i="5"/>
  <c r="AR927" i="5"/>
  <c r="AR1037" i="5"/>
  <c r="AR210" i="5"/>
  <c r="AR246" i="5"/>
  <c r="AR836" i="5"/>
  <c r="AR1175" i="5"/>
  <c r="AR1008" i="5"/>
  <c r="AR142" i="5"/>
  <c r="AR1176" i="5"/>
  <c r="AR798" i="5"/>
  <c r="AR1177" i="5"/>
  <c r="AR785" i="5"/>
  <c r="AR1178" i="5"/>
  <c r="AR587" i="5"/>
  <c r="AR892" i="5"/>
  <c r="AR502" i="5"/>
  <c r="AR56" i="5"/>
  <c r="AR1000" i="5"/>
  <c r="AR563" i="5"/>
  <c r="AR1179" i="5"/>
  <c r="AR1180" i="5"/>
  <c r="AR190" i="5"/>
  <c r="AR312" i="5"/>
  <c r="AR58" i="5"/>
  <c r="AR544" i="5"/>
  <c r="AR1090" i="5"/>
  <c r="AR1181" i="5"/>
  <c r="AR1182" i="5"/>
  <c r="AR84" i="5"/>
  <c r="AR470" i="5"/>
  <c r="AR517" i="5"/>
  <c r="AR154" i="5"/>
  <c r="AR1183" i="5"/>
  <c r="AR37" i="5"/>
  <c r="AR1001" i="5"/>
  <c r="AR860" i="5"/>
  <c r="AR1184" i="5"/>
  <c r="AR993" i="5"/>
  <c r="AR1185" i="5"/>
  <c r="AR90" i="5"/>
  <c r="AR57" i="5"/>
  <c r="AR947" i="5"/>
  <c r="AR1186" i="5"/>
  <c r="AR286" i="5"/>
  <c r="AR1187" i="5"/>
  <c r="AR673" i="5"/>
  <c r="AR507" i="5"/>
  <c r="AR441" i="5"/>
  <c r="AR962" i="5"/>
  <c r="AR702" i="5"/>
  <c r="AR868" i="5"/>
  <c r="AR396" i="5"/>
  <c r="AR1188" i="5"/>
  <c r="AR950" i="5"/>
  <c r="AR247" i="5"/>
  <c r="AR630" i="5"/>
  <c r="AR781" i="5"/>
  <c r="AR1036" i="5"/>
  <c r="AR11" i="5"/>
  <c r="AR882" i="5"/>
  <c r="AR782" i="5"/>
  <c r="AR601" i="5"/>
  <c r="AR373" i="5"/>
  <c r="AR329" i="5"/>
  <c r="AR274" i="5"/>
  <c r="AR568" i="5"/>
  <c r="AR1038" i="5"/>
  <c r="AR464" i="5"/>
  <c r="AR1190" i="5"/>
  <c r="AR500" i="5"/>
  <c r="AR1191" i="5"/>
  <c r="AR899" i="5"/>
  <c r="AR668" i="5"/>
  <c r="AR180" i="5"/>
  <c r="AR337" i="5"/>
  <c r="AR1192" i="5"/>
  <c r="AR86" i="5"/>
  <c r="AR432" i="5"/>
  <c r="AR893" i="5"/>
  <c r="AR255" i="5"/>
  <c r="AR991" i="5"/>
  <c r="AR1193" i="5"/>
  <c r="AR608" i="5"/>
  <c r="AR135" i="5"/>
  <c r="AR786" i="5"/>
  <c r="AR1194" i="5"/>
  <c r="AR1195" i="5"/>
  <c r="AR866" i="5"/>
  <c r="AR123" i="5"/>
  <c r="AR850" i="5"/>
  <c r="AR1197" i="5"/>
  <c r="AR908" i="5"/>
  <c r="AR565" i="5"/>
  <c r="AR1198" i="5"/>
  <c r="AR1089" i="5"/>
  <c r="AR607" i="5"/>
  <c r="AR306" i="5"/>
  <c r="AR155" i="5"/>
  <c r="AR458" i="5"/>
  <c r="AR640" i="5"/>
  <c r="AR977" i="5"/>
  <c r="AR971" i="5"/>
  <c r="AR684" i="5"/>
  <c r="AR1199" i="5"/>
  <c r="AR771" i="5"/>
  <c r="AR1085" i="5"/>
  <c r="AR1200" i="5"/>
  <c r="AR681" i="5"/>
  <c r="AR394" i="5"/>
  <c r="AR405" i="5"/>
  <c r="AR938" i="5"/>
  <c r="AR82" i="5"/>
  <c r="AR883" i="5"/>
  <c r="AR1201" i="5"/>
  <c r="AR263" i="5"/>
  <c r="AR1202" i="5"/>
  <c r="AR955" i="5"/>
  <c r="AR714" i="5"/>
  <c r="AR1203" i="5"/>
  <c r="AR395" i="5"/>
  <c r="AR1005" i="5"/>
  <c r="AR794" i="5"/>
  <c r="AR793" i="5"/>
  <c r="AR17" i="5"/>
  <c r="AR325" i="5"/>
  <c r="AR1204" i="5"/>
  <c r="AR1205" i="5"/>
  <c r="AR1206" i="5"/>
  <c r="AR862" i="5"/>
  <c r="AR655" i="5"/>
  <c r="AR1207" i="5"/>
  <c r="AR520" i="5"/>
  <c r="AR366" i="5"/>
  <c r="AR188" i="5"/>
  <c r="AR19" i="5"/>
  <c r="AR924" i="5"/>
  <c r="AR1208" i="5"/>
  <c r="AR551" i="5"/>
  <c r="AR129" i="5"/>
  <c r="AR1209" i="5"/>
  <c r="AR291" i="5"/>
  <c r="AR1210" i="5"/>
  <c r="AR591" i="5"/>
  <c r="AR1211" i="5"/>
  <c r="AR1212" i="5"/>
  <c r="AR144" i="5"/>
  <c r="AR136" i="5"/>
  <c r="AR1034" i="5"/>
  <c r="AR586" i="5"/>
  <c r="AR1213" i="5"/>
  <c r="AR489" i="5"/>
  <c r="AR718" i="5"/>
  <c r="AR1214" i="5"/>
  <c r="AR995" i="5"/>
  <c r="AR749" i="5"/>
  <c r="AR1215" i="5"/>
  <c r="AR147" i="5"/>
  <c r="AR863" i="5"/>
  <c r="AR352" i="5"/>
  <c r="AR302" i="5"/>
  <c r="AR1216" i="5"/>
  <c r="AR830" i="5"/>
  <c r="AR504" i="5"/>
  <c r="AR1217" i="5"/>
  <c r="AR1218" i="5"/>
  <c r="AR354" i="5"/>
  <c r="AR1219" i="5"/>
  <c r="AR318" i="5"/>
  <c r="AR1220" i="5"/>
  <c r="AR1221" i="5"/>
  <c r="AR562" i="5"/>
  <c r="AR1222" i="5"/>
  <c r="AR691" i="5"/>
  <c r="AR641" i="5"/>
  <c r="AR516" i="5"/>
  <c r="AR146" i="5"/>
  <c r="AR715" i="5"/>
  <c r="AR680" i="5"/>
  <c r="AR334" i="5"/>
  <c r="AR580" i="5"/>
  <c r="AR1223" i="5"/>
  <c r="AR635" i="5"/>
  <c r="AR646" i="5"/>
  <c r="AR1224" i="5"/>
  <c r="AR150" i="5"/>
  <c r="AR1225" i="5"/>
  <c r="AR185" i="5"/>
  <c r="AR103" i="5"/>
  <c r="AR666" i="5"/>
  <c r="AR231" i="5"/>
  <c r="AR571" i="5"/>
  <c r="AR218" i="5"/>
  <c r="AR85" i="5"/>
  <c r="AR579" i="5"/>
  <c r="AR407" i="5"/>
  <c r="AR433" i="5"/>
  <c r="AR1226" i="5"/>
  <c r="AR1227" i="5"/>
  <c r="AR1228" i="5"/>
  <c r="AR38" i="5"/>
  <c r="AR1017" i="5"/>
  <c r="AR1229" i="5"/>
  <c r="AR1016" i="5"/>
  <c r="AR1230" i="5"/>
  <c r="AR1196" i="5"/>
  <c r="AR498" i="5"/>
  <c r="AR881" i="5"/>
  <c r="AR289" i="5"/>
  <c r="AR132" i="5"/>
  <c r="AR301" i="5"/>
  <c r="AR547" i="5"/>
  <c r="AR386" i="5"/>
  <c r="AR139" i="5"/>
  <c r="AR130" i="5"/>
  <c r="AR1231" i="5"/>
  <c r="AR742" i="5"/>
  <c r="AR1232" i="5"/>
  <c r="AR1233" i="5"/>
  <c r="AR529" i="5"/>
  <c r="AR305" i="5"/>
  <c r="AR1234" i="5"/>
  <c r="AR624" i="5"/>
  <c r="AR346" i="5"/>
  <c r="AR1235" i="5"/>
  <c r="AR265" i="5"/>
  <c r="AR885" i="5"/>
  <c r="AR895" i="5"/>
  <c r="AR99" i="5"/>
  <c r="AR810" i="5"/>
  <c r="AR472" i="5"/>
  <c r="AR48" i="5"/>
  <c r="AR143" i="5"/>
  <c r="AR1236" i="5"/>
  <c r="AR257" i="5"/>
  <c r="AR355" i="5"/>
  <c r="AR954" i="5"/>
  <c r="AR1237" i="5"/>
  <c r="AR1238" i="5"/>
  <c r="AR1239" i="5"/>
  <c r="AR1240" i="5"/>
  <c r="AR616" i="5"/>
  <c r="AR398" i="5"/>
  <c r="AR870" i="5"/>
  <c r="AR62" i="5"/>
  <c r="AR1241" i="5"/>
  <c r="AR420" i="5"/>
  <c r="AR732" i="5"/>
  <c r="AR1242" i="5"/>
  <c r="AR752" i="5"/>
  <c r="AR336" i="5"/>
  <c r="AR942" i="5"/>
  <c r="AR438" i="5"/>
  <c r="AR320" i="5"/>
  <c r="AR335" i="5"/>
  <c r="AR418" i="5"/>
  <c r="AR1243" i="5"/>
  <c r="AR621" i="5"/>
  <c r="AR761" i="5"/>
  <c r="AR1244" i="5"/>
  <c r="AR966" i="5"/>
  <c r="AR254" i="5"/>
  <c r="AR875" i="5"/>
  <c r="AR1094" i="5"/>
  <c r="AR345" i="5"/>
  <c r="AR209" i="5"/>
  <c r="AR1245" i="5"/>
  <c r="AR643" i="5"/>
  <c r="AR1246" i="5"/>
  <c r="AR812" i="5"/>
  <c r="AR107" i="5"/>
  <c r="AR688" i="5"/>
  <c r="AR1247" i="5"/>
  <c r="AR47" i="5"/>
  <c r="AR976" i="5"/>
  <c r="AR1248" i="5"/>
  <c r="AR1249" i="5"/>
  <c r="AR1250" i="5"/>
  <c r="AR1251" i="5"/>
  <c r="AR741" i="5"/>
  <c r="AR1252" i="5"/>
  <c r="AR131" i="5"/>
  <c r="AR725" i="5"/>
  <c r="AR225" i="5"/>
  <c r="AR81" i="5"/>
  <c r="AR1253" i="5"/>
  <c r="AR1254" i="5"/>
  <c r="AR642" i="5"/>
  <c r="AR1083" i="5"/>
  <c r="AR482" i="5"/>
  <c r="AR841" i="5"/>
  <c r="AR63" i="5"/>
  <c r="AR288" i="5"/>
  <c r="AR1255" i="5"/>
  <c r="AR1256" i="5"/>
  <c r="AR160" i="5"/>
  <c r="AR1257" i="5"/>
  <c r="AR465" i="5"/>
  <c r="AR121" i="5"/>
  <c r="AR397" i="5"/>
  <c r="AR872" i="5"/>
  <c r="AR422" i="5"/>
  <c r="AR987" i="5"/>
  <c r="AR1258" i="5"/>
  <c r="AR1259" i="5"/>
  <c r="AR390" i="5"/>
  <c r="AR905" i="5"/>
  <c r="AR1260" i="5"/>
  <c r="AR490" i="5"/>
  <c r="AR358" i="5"/>
  <c r="AR175" i="5"/>
  <c r="AR1074" i="5"/>
  <c r="AR940" i="5"/>
  <c r="AR663" i="5"/>
  <c r="AR816" i="5"/>
  <c r="AR735" i="5"/>
  <c r="AR564" i="5"/>
  <c r="AR614" i="5"/>
  <c r="AR1262" i="5"/>
  <c r="AR807" i="5"/>
  <c r="AR934" i="5"/>
  <c r="AR100" i="5"/>
  <c r="AR70" i="5"/>
  <c r="AR1263" i="5"/>
  <c r="AR296" i="5"/>
  <c r="AR1264" i="5"/>
  <c r="AR1265" i="5"/>
  <c r="AR806" i="5"/>
  <c r="AR1266" i="5"/>
  <c r="AR1019" i="5"/>
  <c r="AR983" i="5"/>
  <c r="AR88" i="5"/>
  <c r="AR40" i="5"/>
  <c r="AR349" i="5"/>
  <c r="AR694" i="5"/>
  <c r="AR1026" i="5"/>
  <c r="AR651" i="5"/>
  <c r="AR1267" i="5"/>
  <c r="AR162" i="5"/>
  <c r="AR648" i="5"/>
  <c r="AR736" i="5"/>
  <c r="AR434" i="5"/>
  <c r="AR1268" i="5"/>
  <c r="AR1189" i="5"/>
  <c r="AR722" i="5"/>
  <c r="AR1269" i="5"/>
  <c r="AR758" i="5"/>
  <c r="AR1006" i="5"/>
  <c r="AR772" i="5"/>
  <c r="AR958" i="5"/>
  <c r="AR970" i="5"/>
  <c r="AR1270" i="5"/>
  <c r="AR1271" i="5"/>
  <c r="AR1272" i="5"/>
  <c r="AR1023" i="5"/>
  <c r="AR294" i="5"/>
  <c r="AR290" i="5"/>
  <c r="AR341" i="5"/>
  <c r="AR953" i="5"/>
  <c r="AR193" i="5"/>
  <c r="AR975" i="5"/>
  <c r="AR71" i="5"/>
  <c r="AR1273" i="5"/>
  <c r="AR1032" i="5"/>
  <c r="AR848" i="5"/>
  <c r="AR226" i="5"/>
  <c r="AR930" i="5"/>
  <c r="AR501" i="5"/>
  <c r="AR275" i="5"/>
  <c r="AR1274" i="5"/>
  <c r="AR1275" i="5"/>
  <c r="AR447" i="5"/>
  <c r="AR1276" i="5"/>
  <c r="AR370" i="5"/>
  <c r="AR1277" i="5"/>
  <c r="AR1047" i="5"/>
  <c r="AR1278" i="5"/>
  <c r="AR1069" i="5"/>
  <c r="AR431" i="5"/>
  <c r="AR827" i="5"/>
  <c r="AR24" i="5"/>
  <c r="AR1279" i="5"/>
  <c r="AR6" i="5"/>
  <c r="AR619" i="5"/>
  <c r="AR1280" i="5"/>
  <c r="AR1063" i="5"/>
  <c r="AR597" i="5"/>
  <c r="AR637" i="5"/>
  <c r="AR1281" i="5"/>
  <c r="AR649" i="5"/>
  <c r="AR20" i="5"/>
  <c r="AR797" i="5"/>
  <c r="AR792" i="5"/>
  <c r="AR1282" i="5"/>
  <c r="AR479" i="5"/>
  <c r="AR658" i="5"/>
  <c r="AR920" i="5"/>
  <c r="AR595" i="5"/>
  <c r="AR647" i="5"/>
  <c r="AR1283" i="5"/>
  <c r="AR10" i="5"/>
  <c r="AR1058" i="5"/>
  <c r="AR204" i="5"/>
  <c r="AR1284" i="5"/>
  <c r="AR1285" i="5"/>
  <c r="AR879" i="5"/>
  <c r="AR593" i="5"/>
  <c r="AR269" i="5"/>
  <c r="AR840" i="5"/>
  <c r="AR855" i="5"/>
  <c r="AR939" i="5"/>
  <c r="AR449" i="5"/>
  <c r="AR877" i="5"/>
  <c r="AR865" i="5"/>
  <c r="AR1286" i="5"/>
  <c r="AR313" i="5"/>
  <c r="AR484" i="5"/>
  <c r="AR1287" i="5"/>
  <c r="AR1015" i="5"/>
  <c r="AR910" i="5"/>
  <c r="AR984" i="5"/>
  <c r="AR321" i="5"/>
  <c r="AR446" i="5"/>
  <c r="AR1288" i="5"/>
  <c r="AR444" i="5"/>
  <c r="AR1289" i="5"/>
  <c r="AR745" i="5"/>
  <c r="AR880" i="5"/>
  <c r="AR1072" i="5"/>
  <c r="AR65" i="5"/>
  <c r="AR1004" i="5"/>
  <c r="AR671" i="5"/>
  <c r="AR339" i="5"/>
  <c r="AR66" i="5"/>
  <c r="AR532" i="5"/>
  <c r="AR1290" i="5"/>
  <c r="AR1087" i="5"/>
  <c r="AR200" i="5"/>
  <c r="AR435" i="5"/>
  <c r="AR80" i="5"/>
  <c r="AR919" i="5"/>
  <c r="AR856" i="5"/>
  <c r="AR711" i="5"/>
  <c r="AR533" i="5"/>
  <c r="AR709" i="5"/>
  <c r="AR831" i="5"/>
  <c r="AR693" i="5"/>
  <c r="AR980" i="5"/>
  <c r="AR250" i="5"/>
  <c r="AR994" i="5"/>
  <c r="AR1043" i="5"/>
  <c r="AR1291" i="5"/>
  <c r="AR686" i="5"/>
  <c r="AR304" i="5"/>
  <c r="AR101" i="5"/>
  <c r="AR196" i="5"/>
  <c r="AR631" i="5"/>
  <c r="AR230" i="5"/>
  <c r="AR820" i="5"/>
  <c r="AR764" i="5"/>
  <c r="AR1292" i="5"/>
  <c r="AR256" i="5"/>
  <c r="AR1293" i="5"/>
  <c r="AR1294" i="5"/>
  <c r="AR74" i="5"/>
  <c r="AR1119" i="5"/>
  <c r="AR293" i="5"/>
  <c r="AR172" i="5"/>
  <c r="AR1296" i="5"/>
  <c r="AR909" i="5"/>
  <c r="AR1297" i="5"/>
  <c r="AR347" i="5"/>
  <c r="AR258" i="5"/>
  <c r="AR315" i="5"/>
  <c r="AR184" i="5"/>
  <c r="AR1298" i="5"/>
  <c r="AR1299" i="5"/>
  <c r="AR1300" i="5"/>
  <c r="AR207" i="5"/>
  <c r="AR1301" i="5"/>
  <c r="AR348" i="5"/>
  <c r="AR1302" i="5"/>
  <c r="AR843" i="5"/>
  <c r="AR809" i="5"/>
  <c r="AR656" i="5"/>
  <c r="AR692" i="5"/>
  <c r="AR1303" i="5"/>
  <c r="AR161" i="5"/>
  <c r="AR660" i="5"/>
  <c r="AR901" i="5"/>
  <c r="AR192" i="5"/>
  <c r="AR1304" i="5"/>
  <c r="AR1305" i="5"/>
  <c r="AR158" i="5"/>
  <c r="AR911" i="5"/>
  <c r="AR535" i="5"/>
  <c r="AR1306" i="5"/>
  <c r="AR1307" i="5"/>
  <c r="AR1308" i="5"/>
  <c r="AR1295" i="5"/>
  <c r="AR454" i="5"/>
  <c r="AR410" i="5"/>
  <c r="AR1309" i="5"/>
  <c r="AR1310" i="5"/>
  <c r="AR824" i="5"/>
  <c r="AR205" i="5"/>
  <c r="AR896" i="5"/>
  <c r="AR35" i="5"/>
  <c r="AR739" i="5"/>
  <c r="AR1312" i="5"/>
  <c r="AR743" i="5"/>
  <c r="AR359" i="5"/>
  <c r="AR1313" i="5"/>
  <c r="AR1314" i="5"/>
  <c r="AR457" i="5"/>
  <c r="AR4" i="5"/>
  <c r="AR1315" i="5"/>
  <c r="AR1316" i="5"/>
  <c r="AR1317" i="5"/>
  <c r="AR330" i="5"/>
  <c r="AR1318" i="5"/>
  <c r="AR1003" i="5"/>
  <c r="AR1319" i="5"/>
  <c r="AR1320" i="5"/>
  <c r="AR721" i="5"/>
  <c r="AR55" i="5"/>
  <c r="AR1321" i="5"/>
  <c r="AR665" i="5"/>
  <c r="AR845" i="5"/>
  <c r="AR734" i="5"/>
  <c r="AR747" i="5"/>
  <c r="AR1322" i="5"/>
  <c r="AR542" i="5"/>
  <c r="AR400" i="5"/>
  <c r="AR462" i="5"/>
  <c r="AR1323" i="5"/>
  <c r="AR572" i="5"/>
  <c r="AR729" i="5"/>
  <c r="AR1046" i="5"/>
  <c r="AR223" i="5"/>
  <c r="AR703" i="5"/>
  <c r="AR1324" i="5"/>
  <c r="AR260" i="5"/>
  <c r="AR149" i="5"/>
  <c r="AR67" i="5"/>
  <c r="AR439" i="5"/>
  <c r="AR1325" i="5"/>
  <c r="AR191" i="5"/>
  <c r="AR777" i="5"/>
  <c r="AR583" i="5"/>
  <c r="AR1014" i="5"/>
  <c r="AR1326" i="5"/>
  <c r="AR493" i="5"/>
  <c r="AR31" i="5"/>
  <c r="AR1041" i="5"/>
  <c r="AR1327" i="5"/>
  <c r="AR157" i="5"/>
  <c r="AR217" i="5"/>
  <c r="AR1328" i="5"/>
  <c r="AR705" i="5"/>
  <c r="AR904" i="5"/>
  <c r="AR632" i="5"/>
  <c r="AR503" i="5"/>
  <c r="AR638" i="5"/>
  <c r="AR415" i="5"/>
  <c r="AR1329" i="5"/>
  <c r="AR360" i="5"/>
  <c r="AR408" i="5"/>
  <c r="AR1330" i="5"/>
  <c r="AR1331" i="5"/>
  <c r="AR1332" i="5"/>
  <c r="AR699" i="5"/>
  <c r="AR1059" i="5"/>
  <c r="AR1333" i="5"/>
  <c r="AR973" i="5"/>
  <c r="AR1334" i="5"/>
  <c r="AR78" i="5"/>
  <c r="AR596" i="5"/>
  <c r="AR343" i="5"/>
  <c r="AR353" i="5"/>
  <c r="AR1335" i="5"/>
  <c r="AR1336" i="5"/>
  <c r="AR867" i="5"/>
  <c r="AR13" i="5"/>
  <c r="AR900" i="5"/>
  <c r="AR1018" i="5"/>
  <c r="AR1337" i="5"/>
  <c r="AR1338" i="5"/>
  <c r="AR264" i="5"/>
  <c r="AR138" i="5"/>
  <c r="AR521" i="5"/>
  <c r="AR124" i="5"/>
  <c r="AR990" i="5"/>
  <c r="AR119" i="5"/>
  <c r="AR33" i="5"/>
  <c r="AR1339" i="5"/>
  <c r="AR1039" i="5"/>
  <c r="AR1340" i="5"/>
  <c r="AR187" i="5"/>
  <c r="AR1341" i="5"/>
  <c r="AR1342" i="5"/>
  <c r="AR552" i="5"/>
  <c r="AR452" i="5"/>
  <c r="AR285" i="5"/>
  <c r="AR585" i="5"/>
  <c r="AR720" i="5"/>
  <c r="AR832" i="5"/>
  <c r="AR1343" i="5"/>
  <c r="AR1033" i="5"/>
  <c r="AR1080" i="5"/>
  <c r="AR829" i="5"/>
  <c r="AR1020" i="5"/>
  <c r="AR363" i="5"/>
  <c r="AR519" i="5"/>
  <c r="AR750" i="5"/>
  <c r="AR1344" i="5"/>
  <c r="AR846" i="5"/>
  <c r="AR3" i="5"/>
  <c r="AR1345" i="5"/>
  <c r="AR242" i="5"/>
  <c r="AR54" i="5"/>
  <c r="AR317" i="5"/>
  <c r="AR916" i="5"/>
  <c r="AR602" i="5"/>
  <c r="AR481" i="5"/>
  <c r="AR113" i="5"/>
  <c r="AR557" i="5"/>
  <c r="AR932" i="5"/>
  <c r="AR114" i="5"/>
  <c r="AR1346" i="5"/>
  <c r="AR1347" i="5"/>
  <c r="AR206" i="5"/>
  <c r="AR1348" i="5"/>
  <c r="AR1349" i="5"/>
  <c r="AR1350" i="5"/>
  <c r="AR1351" i="5"/>
  <c r="AR1035" i="5"/>
  <c r="AR77" i="5"/>
  <c r="AR767" i="5"/>
  <c r="AR244" i="5"/>
  <c r="AR141" i="5"/>
  <c r="AR252" i="5"/>
  <c r="AR429" i="5"/>
  <c r="AR1352" i="5"/>
  <c r="AR669" i="5"/>
  <c r="AR417" i="5"/>
  <c r="AR281" i="5"/>
  <c r="AR1353" i="5"/>
  <c r="AR748" i="5"/>
  <c r="AR543" i="5"/>
  <c r="AR871" i="5"/>
  <c r="AR382" i="5"/>
  <c r="AR333" i="5"/>
  <c r="AR5" i="5"/>
  <c r="AR1076" i="5"/>
  <c r="AR15" i="5"/>
  <c r="AR1354" i="5"/>
  <c r="AR1355" i="5"/>
  <c r="AR545" i="5"/>
  <c r="AR1356" i="5"/>
  <c r="AR1458" i="5"/>
  <c r="AR578" i="5"/>
  <c r="AR232" i="5"/>
  <c r="AR778" i="5"/>
  <c r="AR186" i="5"/>
  <c r="AR762" i="5"/>
  <c r="AR756" i="5"/>
  <c r="AR1357" i="5"/>
  <c r="AR1358" i="5"/>
  <c r="AR1359" i="5"/>
  <c r="AR1360" i="5"/>
  <c r="AR387" i="5"/>
  <c r="AR844" i="5"/>
  <c r="AR974" i="5"/>
  <c r="AR362" i="5"/>
  <c r="AR511" i="5"/>
  <c r="AR613" i="5"/>
  <c r="AR1361" i="5"/>
  <c r="AR1362" i="5"/>
  <c r="AR463" i="5"/>
  <c r="AR73" i="5"/>
  <c r="AR636" i="5"/>
  <c r="AR117" i="5"/>
  <c r="AR670" i="5"/>
  <c r="AR171" i="5"/>
  <c r="AR365" i="5"/>
  <c r="AR212" i="5"/>
  <c r="AR704" i="5"/>
  <c r="AR1363" i="5"/>
  <c r="AR599" i="5"/>
  <c r="AR1030" i="5"/>
  <c r="AR164" i="5"/>
  <c r="AR526" i="5"/>
  <c r="AR1364" i="5"/>
  <c r="AR708" i="5"/>
  <c r="AR678" i="5"/>
  <c r="AR450" i="5"/>
  <c r="AR852" i="5"/>
  <c r="AR239" i="5"/>
  <c r="AR1365" i="5"/>
  <c r="AR1366" i="5"/>
  <c r="AR1367" i="5"/>
  <c r="AR237" i="5"/>
  <c r="AR326" i="5"/>
  <c r="AR295" i="5"/>
  <c r="AR1368" i="5"/>
  <c r="AR1013" i="5"/>
  <c r="AR21" i="5"/>
  <c r="AR1369" i="5"/>
  <c r="AR106" i="5"/>
  <c r="AR1370" i="5"/>
  <c r="AR270" i="5"/>
  <c r="AR1371" i="5"/>
  <c r="AR1372" i="5"/>
  <c r="AR1373" i="5"/>
  <c r="AR768" i="5"/>
  <c r="AR894" i="5"/>
  <c r="AR1374" i="5"/>
  <c r="AR228" i="5"/>
  <c r="AR169" i="5"/>
  <c r="AR104" i="5"/>
  <c r="AR652" i="5"/>
  <c r="AR574" i="5"/>
  <c r="AR737" i="5"/>
  <c r="AR667" i="5"/>
  <c r="AR1375" i="5"/>
  <c r="AR323" i="5"/>
  <c r="AR707" i="5"/>
  <c r="AR134" i="5"/>
  <c r="AR69" i="5"/>
  <c r="AR1376" i="5"/>
  <c r="AR1377" i="5"/>
  <c r="AR1378" i="5"/>
  <c r="AR1379" i="5"/>
  <c r="AR1380" i="5"/>
  <c r="AR1381" i="5"/>
  <c r="AR350" i="5"/>
  <c r="AR1382" i="5"/>
  <c r="AR399" i="5"/>
  <c r="AR1383" i="5"/>
  <c r="AR766" i="5"/>
  <c r="AR202" i="5"/>
  <c r="AR91" i="5"/>
  <c r="AR1384" i="5"/>
  <c r="AR770" i="5"/>
  <c r="AR1385" i="5"/>
  <c r="AR1386" i="5"/>
  <c r="AR629" i="5"/>
  <c r="AR1387" i="5"/>
  <c r="AR494" i="5"/>
  <c r="AR1388" i="5"/>
  <c r="AR1067" i="5"/>
  <c r="AR539" i="5"/>
  <c r="AR1389" i="5"/>
  <c r="AR495" i="5"/>
  <c r="AR1390" i="5"/>
  <c r="AR570" i="5"/>
  <c r="AR487" i="5"/>
  <c r="AR723" i="5"/>
  <c r="AR43" i="5"/>
  <c r="AR340" i="5"/>
  <c r="AR64" i="5"/>
  <c r="AR319" i="5"/>
  <c r="AR1012" i="5"/>
  <c r="AR713" i="5"/>
  <c r="AR1391" i="5"/>
  <c r="AR156" i="5"/>
  <c r="AR344" i="5"/>
  <c r="AR1392" i="5"/>
  <c r="AR376" i="5"/>
  <c r="AR1393" i="5"/>
  <c r="AR522" i="5"/>
  <c r="AR1394" i="5"/>
  <c r="AR1395" i="5"/>
  <c r="AR1396" i="5"/>
  <c r="AR322" i="5"/>
  <c r="AR701" i="5"/>
  <c r="AR690" i="5"/>
  <c r="AR506" i="5"/>
  <c r="AR698" i="5"/>
  <c r="AR97" i="5"/>
  <c r="AR837" i="5"/>
  <c r="AR884" i="5"/>
  <c r="AR654" i="5"/>
  <c r="AR1096" i="5"/>
  <c r="AR1091" i="5"/>
  <c r="AR1397" i="5"/>
  <c r="AR508" i="5"/>
  <c r="AR1398" i="5"/>
  <c r="AR163" i="5"/>
  <c r="AR819" i="5"/>
  <c r="AR1399" i="5"/>
  <c r="AR308" i="5"/>
  <c r="AR878" i="5"/>
  <c r="AR527" i="5"/>
  <c r="AR1400" i="5"/>
  <c r="AR7" i="5"/>
  <c r="AR371" i="5"/>
  <c r="AR751" i="5"/>
  <c r="AR944" i="5"/>
  <c r="AR556" i="5"/>
  <c r="AR1401" i="5"/>
  <c r="AR1095" i="5"/>
  <c r="AR853" i="5"/>
  <c r="AR1081" i="5"/>
  <c r="AR1402" i="5"/>
  <c r="AR733" i="5"/>
  <c r="AR423" i="5"/>
  <c r="AR120" i="5"/>
  <c r="AR1064" i="5"/>
  <c r="AR672" i="5"/>
  <c r="AR650" i="5"/>
  <c r="AR409" i="5"/>
  <c r="AR576" i="5"/>
  <c r="AR211" i="5"/>
  <c r="AR906" i="5"/>
  <c r="AR1403" i="5"/>
  <c r="AR1031" i="5"/>
  <c r="AR951" i="5"/>
  <c r="AR453" i="5"/>
  <c r="AR726" i="5"/>
  <c r="AR1404" i="5"/>
  <c r="AR208" i="5"/>
  <c r="AR1405" i="5"/>
  <c r="AR1406" i="5"/>
  <c r="AR378" i="5"/>
  <c r="AR1407" i="5"/>
  <c r="AR391" i="5"/>
  <c r="AR653" i="5"/>
  <c r="AR1409" i="5"/>
  <c r="AR28" i="5"/>
  <c r="AR1410" i="5"/>
  <c r="AR1411" i="5"/>
  <c r="AR126" i="5"/>
  <c r="AR496" i="5"/>
  <c r="AR1055" i="5"/>
  <c r="AR719" i="5"/>
  <c r="AR1412" i="5"/>
  <c r="AR168" i="5"/>
  <c r="AR1413" i="5"/>
  <c r="AR1414" i="5"/>
  <c r="AR604" i="5"/>
  <c r="AR1415" i="5"/>
  <c r="AR261" i="5"/>
  <c r="AR1416" i="5"/>
  <c r="AR1417" i="5"/>
  <c r="AR245" i="5"/>
  <c r="AR87" i="5"/>
  <c r="AR236" i="5"/>
  <c r="AR628" i="5"/>
  <c r="AR1418" i="5"/>
  <c r="AR1419" i="5"/>
  <c r="AR1021" i="5"/>
  <c r="AR696" i="5"/>
  <c r="AR234" i="5"/>
  <c r="AR1079" i="5"/>
  <c r="AR1420" i="5"/>
  <c r="AR1421" i="5"/>
  <c r="AR140" i="5"/>
  <c r="AR948" i="5"/>
  <c r="AR372" i="5"/>
  <c r="AR287" i="5"/>
  <c r="AR137" i="5"/>
  <c r="AR1422" i="5"/>
  <c r="AR1423" i="5"/>
  <c r="AR182" i="5"/>
  <c r="AR427" i="5"/>
  <c r="AR1424" i="5"/>
  <c r="AR424" i="5"/>
  <c r="AR525" i="5"/>
  <c r="AR151" i="5"/>
  <c r="AR1425" i="5"/>
  <c r="AR1426" i="5"/>
  <c r="AR152" i="5"/>
  <c r="AR477" i="5"/>
  <c r="AR220" i="5"/>
  <c r="AR817" i="5"/>
  <c r="AR861" i="5"/>
  <c r="AR828" i="5"/>
  <c r="AR1427" i="5"/>
  <c r="AR471" i="5"/>
  <c r="AR1428" i="5"/>
  <c r="AR1066" i="5"/>
  <c r="AR943" i="5"/>
  <c r="AR891" i="5"/>
  <c r="AR1025" i="5"/>
  <c r="AR1429" i="5"/>
  <c r="AR835" i="5"/>
  <c r="AR1070" i="5"/>
  <c r="AR1430" i="5"/>
  <c r="AR1431" i="5"/>
  <c r="AR1061" i="5"/>
  <c r="AR92" i="5"/>
  <c r="AR1432" i="5"/>
  <c r="AR754" i="5"/>
  <c r="AR534" i="5"/>
  <c r="AR1433" i="5"/>
  <c r="AR469" i="5"/>
  <c r="AR695" i="5"/>
  <c r="AR380" i="5"/>
  <c r="AR170" i="5"/>
  <c r="AR515" i="5"/>
  <c r="AR554" i="5"/>
  <c r="AR248" i="5"/>
  <c r="AR311" i="5"/>
  <c r="AR788" i="5"/>
  <c r="AR1434" i="5"/>
  <c r="AR889" i="5"/>
  <c r="AR461" i="5"/>
  <c r="AR1084" i="5"/>
  <c r="AR383" i="5"/>
  <c r="AR1435" i="5"/>
  <c r="AR221" i="5"/>
  <c r="AR1436" i="5"/>
  <c r="AR1060" i="5"/>
  <c r="AR549" i="5"/>
  <c r="AR492" i="5"/>
  <c r="AR915" i="5"/>
  <c r="AR456" i="5"/>
  <c r="AR731" i="5"/>
  <c r="AR801" i="5"/>
  <c r="AR784" i="5"/>
  <c r="AR791" i="5"/>
  <c r="AR569" i="5"/>
  <c r="AR1437" i="5"/>
  <c r="AR559" i="5"/>
  <c r="AR826" i="5"/>
  <c r="AR448" i="5"/>
  <c r="AR1438" i="5"/>
  <c r="AR774" i="5"/>
  <c r="AR468" i="5"/>
  <c r="AR475" i="5"/>
  <c r="AR1049" i="5"/>
  <c r="AR1062" i="5"/>
  <c r="AR815" i="5"/>
  <c r="AR1439" i="5"/>
  <c r="AR1440" i="5"/>
  <c r="AR1441" i="5"/>
  <c r="AR194" i="5"/>
  <c r="AR800" i="5"/>
  <c r="AR1442" i="5"/>
  <c r="AR499" i="5"/>
  <c r="AR52" i="5"/>
  <c r="AR1443" i="5"/>
  <c r="AR403" i="5"/>
  <c r="AR981" i="5"/>
  <c r="AR377" i="5"/>
  <c r="AR173" i="5"/>
  <c r="AR553" i="5"/>
  <c r="AR1444" i="5"/>
  <c r="AR561" i="5"/>
  <c r="AR414" i="5"/>
  <c r="AR744" i="5"/>
  <c r="AR1445" i="5"/>
  <c r="AR1446" i="5"/>
  <c r="AR842" i="5"/>
  <c r="AR1447" i="5"/>
  <c r="AR1448" i="5"/>
  <c r="AR1449" i="5"/>
  <c r="AR811" i="5"/>
  <c r="AR9" i="5"/>
  <c r="AR235" i="5"/>
  <c r="AR645" i="5"/>
  <c r="AR546" i="5"/>
  <c r="AR1450" i="5"/>
  <c r="AR897" i="5"/>
  <c r="AR869" i="5"/>
  <c r="AR440" i="5"/>
  <c r="AR68" i="5"/>
  <c r="AR1451" i="5"/>
  <c r="AR1452" i="5"/>
  <c r="AR93" i="5"/>
  <c r="AR2" i="5"/>
  <c r="AR277" i="5"/>
  <c r="AR611" i="5"/>
  <c r="AR159" i="5"/>
  <c r="AR1453" i="5"/>
  <c r="AR1454" i="5"/>
  <c r="AR789" i="5"/>
  <c r="AR262" i="5"/>
  <c r="AR851" i="5"/>
  <c r="AR1455" i="5"/>
  <c r="AR428" i="5"/>
  <c r="AR1456" i="5"/>
  <c r="AR96" i="5"/>
  <c r="AR421" i="5"/>
  <c r="AR1457" i="5"/>
  <c r="AR605" i="5"/>
  <c r="AR327" i="5"/>
  <c r="AR746" i="5"/>
  <c r="AR538" i="5"/>
  <c r="AR118" i="5"/>
  <c r="AR393" i="5"/>
  <c r="AR1459" i="5"/>
  <c r="AR760" i="5"/>
  <c r="AR1460" i="5"/>
  <c r="AR633" i="5"/>
  <c r="AR125" i="5"/>
  <c r="AR822" i="5"/>
  <c r="AR1461" i="5"/>
  <c r="AR1462" i="5"/>
  <c r="AR1463" i="5"/>
  <c r="AR1464" i="5"/>
  <c r="AR1465" i="5"/>
  <c r="AR1466" i="5"/>
  <c r="AR1050" i="5"/>
  <c r="AR1467" i="5"/>
  <c r="AR1468" i="5"/>
  <c r="AR98" i="5"/>
  <c r="AR769" i="5"/>
  <c r="AR1469" i="5"/>
  <c r="AR1470" i="5"/>
  <c r="AR626" i="5"/>
  <c r="AR1471" i="5"/>
  <c r="AR1472" i="5"/>
  <c r="AR385" i="5"/>
  <c r="AR443" i="5"/>
  <c r="AR331" i="5"/>
  <c r="AR1473" i="5"/>
  <c r="AR675" i="5"/>
  <c r="AR677" i="5"/>
  <c r="AR176" i="5"/>
  <c r="AR297" i="5"/>
  <c r="AR145" i="5"/>
  <c r="AR560" i="5"/>
  <c r="AR1474" i="5"/>
  <c r="AR917" i="5"/>
  <c r="AR1475" i="5"/>
  <c r="AR808" i="5"/>
  <c r="AR375" i="5"/>
  <c r="AR1476" i="5"/>
  <c r="AR1477" i="5"/>
  <c r="AR272" i="5"/>
  <c r="AR1478" i="5"/>
  <c r="AR8" i="5"/>
  <c r="AR282" i="5"/>
  <c r="AR874" i="5"/>
  <c r="AR110" i="5"/>
  <c r="AR178" i="5"/>
  <c r="AR379" i="5"/>
  <c r="AR716" i="5"/>
  <c r="AR548" i="5"/>
  <c r="AR700" i="5"/>
  <c r="AR1479" i="5"/>
  <c r="AR989" i="5"/>
  <c r="AR945" i="5"/>
  <c r="AR1480" i="5"/>
  <c r="AR267" i="5"/>
  <c r="AR1481" i="5"/>
  <c r="AR799" i="5"/>
  <c r="AR1482" i="5"/>
  <c r="AR1483" i="5"/>
  <c r="AR712" i="5"/>
  <c r="AR682" i="5"/>
  <c r="AR416" i="5"/>
  <c r="AR886" i="5"/>
  <c r="AR1086" i="5"/>
  <c r="AR1484" i="5"/>
  <c r="AR1053" i="5"/>
  <c r="AR342" i="5"/>
  <c r="AR1485" i="5"/>
  <c r="AR1486" i="5"/>
  <c r="AR402" i="5"/>
  <c r="AR1487" i="5"/>
  <c r="AR757" i="5"/>
  <c r="AR776" i="5"/>
  <c r="AR25" i="5"/>
  <c r="AR814" i="5"/>
  <c r="AR514" i="5"/>
  <c r="AR676" i="5"/>
  <c r="AR558" i="5"/>
  <c r="AR356" i="5"/>
  <c r="AR528" i="5"/>
  <c r="AR1488" i="5"/>
  <c r="AR612" i="5"/>
  <c r="AR1011" i="5"/>
  <c r="AR759" i="5"/>
  <c r="AR979" i="5"/>
  <c r="AR357" i="5"/>
  <c r="AR918" i="5"/>
  <c r="AR584" i="5"/>
  <c r="AR36" i="5"/>
  <c r="AR550" i="5"/>
  <c r="AR369" i="5"/>
  <c r="AR928" i="5"/>
  <c r="AR1489" i="5"/>
  <c r="AR710" i="5"/>
  <c r="AR483" i="5"/>
  <c r="AR802" i="5"/>
  <c r="AR1490" i="5"/>
  <c r="AR189" i="5"/>
  <c r="AR229" i="5"/>
  <c r="AR283" i="5"/>
  <c r="AR996" i="5"/>
  <c r="AR1491" i="5"/>
  <c r="AR1492" i="5"/>
  <c r="AR510" i="5"/>
  <c r="AR222" i="5"/>
  <c r="AR1493" i="5"/>
  <c r="AR963" i="5"/>
  <c r="AR1494" i="5"/>
  <c r="AR1495" i="5"/>
  <c r="AR730" i="5"/>
  <c r="AR1002" i="5"/>
  <c r="AR903" i="5"/>
  <c r="AR16" i="5"/>
  <c r="AR1056" i="5"/>
  <c r="AR609" i="5"/>
  <c r="AR1496" i="5"/>
  <c r="AR384" i="5"/>
  <c r="AR1088" i="5"/>
  <c r="AR888" i="5"/>
  <c r="AR474" i="5"/>
  <c r="AR197" i="5"/>
  <c r="AR536" i="5"/>
  <c r="AR898" i="5"/>
  <c r="AR1078" i="5"/>
  <c r="AR513" i="5"/>
  <c r="AR1497" i="5"/>
  <c r="AR445" i="5"/>
  <c r="AR300" i="5"/>
  <c r="AR201" i="5"/>
  <c r="AR381" i="5"/>
  <c r="AR929" i="5"/>
  <c r="AR634" i="5"/>
  <c r="AR1498" i="5"/>
  <c r="AR622" i="5"/>
  <c r="AR706" i="5"/>
  <c r="AR316" i="5"/>
  <c r="AR509" i="5"/>
  <c r="AR60" i="5"/>
  <c r="AR978" i="5"/>
  <c r="AR1499" i="5"/>
  <c r="AR299" i="5"/>
  <c r="AR364" i="5"/>
  <c r="AR1500" i="5"/>
  <c r="AR825" i="5"/>
  <c r="AR925" i="5"/>
  <c r="AR437" i="5"/>
  <c r="AR1501" i="5"/>
  <c r="AR949" i="5"/>
  <c r="AQ1097" i="5"/>
  <c r="AQ592" i="5"/>
  <c r="AQ566" i="5"/>
  <c r="AQ1057" i="5"/>
  <c r="AQ618" i="5"/>
  <c r="AQ94" i="5"/>
  <c r="AQ1098" i="5"/>
  <c r="AQ486" i="5"/>
  <c r="AQ1099" i="5"/>
  <c r="AQ310" i="5"/>
  <c r="AQ61" i="5"/>
  <c r="AQ967" i="5"/>
  <c r="AQ1065" i="5"/>
  <c r="AQ328" i="5"/>
  <c r="AQ1100" i="5"/>
  <c r="AQ518" i="5"/>
  <c r="AQ627" i="5"/>
  <c r="AQ1051" i="5"/>
  <c r="AQ839" i="5"/>
  <c r="AQ968" i="5"/>
  <c r="AQ783" i="5"/>
  <c r="AQ41" i="5"/>
  <c r="AQ997" i="5"/>
  <c r="AQ1101" i="5"/>
  <c r="AQ224" i="5"/>
  <c r="AQ198" i="5"/>
  <c r="AQ582" i="5"/>
  <c r="AQ1102" i="5"/>
  <c r="AQ1103" i="5"/>
  <c r="AQ280" i="5"/>
  <c r="AQ531" i="5"/>
  <c r="AQ1092" i="5"/>
  <c r="AQ26" i="5"/>
  <c r="AQ1408" i="5"/>
  <c r="AQ1104" i="5"/>
  <c r="AQ961" i="5"/>
  <c r="AQ95" i="5"/>
  <c r="AQ617" i="5"/>
  <c r="AQ1042" i="5"/>
  <c r="AQ480" i="5"/>
  <c r="AQ79" i="5"/>
  <c r="AQ857" i="5"/>
  <c r="AQ1105" i="5"/>
  <c r="AQ1106" i="5"/>
  <c r="AQ946" i="5"/>
  <c r="AQ1107" i="5"/>
  <c r="AQ803" i="5"/>
  <c r="AQ1108" i="5"/>
  <c r="AQ46" i="5"/>
  <c r="AQ523" i="5"/>
  <c r="AQ724" i="5"/>
  <c r="AQ972" i="5"/>
  <c r="AQ303" i="5"/>
  <c r="AQ959" i="5"/>
  <c r="AQ455" i="5"/>
  <c r="AQ219" i="5"/>
  <c r="AQ644" i="5"/>
  <c r="AQ338" i="5"/>
  <c r="AQ965" i="5"/>
  <c r="AQ1109" i="5"/>
  <c r="AQ935" i="5"/>
  <c r="AQ992" i="5"/>
  <c r="AQ298" i="5"/>
  <c r="AQ937" i="5"/>
  <c r="AQ1110" i="5"/>
  <c r="AQ401" i="5"/>
  <c r="AQ367" i="5"/>
  <c r="AQ804" i="5"/>
  <c r="AQ425" i="5"/>
  <c r="AQ153" i="5"/>
  <c r="AQ847" i="5"/>
  <c r="AQ787" i="5"/>
  <c r="AQ775" i="5"/>
  <c r="AQ683" i="5"/>
  <c r="AQ1044" i="5"/>
  <c r="AQ1054" i="5"/>
  <c r="AQ59" i="5"/>
  <c r="AQ1111" i="5"/>
  <c r="AQ1112" i="5"/>
  <c r="AQ284" i="5"/>
  <c r="AQ374" i="5"/>
  <c r="AQ273" i="5"/>
  <c r="AQ419" i="5"/>
  <c r="AQ102" i="5"/>
  <c r="AQ39" i="5"/>
  <c r="AQ292" i="5"/>
  <c r="AQ1113" i="5"/>
  <c r="AQ838" i="5"/>
  <c r="AQ685" i="5"/>
  <c r="AQ753" i="5"/>
  <c r="AQ22" i="5"/>
  <c r="AQ755" i="5"/>
  <c r="AQ1114" i="5"/>
  <c r="AQ76" i="5"/>
  <c r="AQ1115" i="5"/>
  <c r="AQ1082" i="5"/>
  <c r="AQ1022" i="5"/>
  <c r="AQ1040" i="5"/>
  <c r="AQ1116" i="5"/>
  <c r="AQ127" i="5"/>
  <c r="AQ1117" i="5"/>
  <c r="AQ988" i="5"/>
  <c r="AQ51" i="5"/>
  <c r="AQ1118" i="5"/>
  <c r="AQ14" i="5"/>
  <c r="AQ49" i="5"/>
  <c r="AQ259" i="5"/>
  <c r="AQ53" i="5"/>
  <c r="AQ956" i="5"/>
  <c r="AQ969" i="5"/>
  <c r="AQ689" i="5"/>
  <c r="AQ34" i="5"/>
  <c r="AQ413" i="5"/>
  <c r="AQ1120" i="5"/>
  <c r="AQ307" i="5"/>
  <c r="AQ1121" i="5"/>
  <c r="AQ1122" i="5"/>
  <c r="AQ876" i="5"/>
  <c r="AQ497" i="5"/>
  <c r="AQ887" i="5"/>
  <c r="AQ790" i="5"/>
  <c r="AQ1123" i="5"/>
  <c r="AQ763" i="5"/>
  <c r="AQ530" i="5"/>
  <c r="AQ540" i="5"/>
  <c r="AQ524" i="5"/>
  <c r="AQ392" i="5"/>
  <c r="AQ555" i="5"/>
  <c r="AQ1124" i="5"/>
  <c r="AQ1029" i="5"/>
  <c r="AQ1125" i="5"/>
  <c r="AQ251" i="5"/>
  <c r="AQ89" i="5"/>
  <c r="AQ476" i="5"/>
  <c r="AQ717" i="5"/>
  <c r="AQ361" i="5"/>
  <c r="AQ1126" i="5"/>
  <c r="AQ485" i="5"/>
  <c r="AQ1127" i="5"/>
  <c r="AQ122" i="5"/>
  <c r="AQ83" i="5"/>
  <c r="AQ451" i="5"/>
  <c r="AQ115" i="5"/>
  <c r="AQ859" i="5"/>
  <c r="AQ271" i="5"/>
  <c r="AQ111" i="5"/>
  <c r="AQ1077" i="5"/>
  <c r="AQ1024" i="5"/>
  <c r="AQ813" i="5"/>
  <c r="AQ922" i="5"/>
  <c r="AQ659" i="5"/>
  <c r="AQ1128" i="5"/>
  <c r="AQ795" i="5"/>
  <c r="AQ773" i="5"/>
  <c r="AQ1007" i="5"/>
  <c r="AQ505" i="5"/>
  <c r="AQ615" i="5"/>
  <c r="AQ818" i="5"/>
  <c r="AQ1129" i="5"/>
  <c r="AQ933" i="5"/>
  <c r="AQ913" i="5"/>
  <c r="AQ466" i="5"/>
  <c r="AQ133" i="5"/>
  <c r="AQ314" i="5"/>
  <c r="AQ1130" i="5"/>
  <c r="AQ575" i="5"/>
  <c r="AQ864" i="5"/>
  <c r="AQ324" i="5"/>
  <c r="AQ27" i="5"/>
  <c r="AQ1131" i="5"/>
  <c r="AQ1132" i="5"/>
  <c r="AQ662" i="5"/>
  <c r="AQ105" i="5"/>
  <c r="AQ1133" i="5"/>
  <c r="AQ216" i="5"/>
  <c r="AQ214" i="5"/>
  <c r="AQ406" i="5"/>
  <c r="AQ276" i="5"/>
  <c r="AQ728" i="5"/>
  <c r="AQ567" i="5"/>
  <c r="AQ738" i="5"/>
  <c r="AQ1134" i="5"/>
  <c r="AQ249" i="5"/>
  <c r="AQ1135" i="5"/>
  <c r="AQ1136" i="5"/>
  <c r="AQ537" i="5"/>
  <c r="AQ926" i="5"/>
  <c r="AQ177" i="5"/>
  <c r="AQ1311" i="5"/>
  <c r="AQ240" i="5"/>
  <c r="AQ834" i="5"/>
  <c r="AQ309" i="5"/>
  <c r="AQ1137" i="5"/>
  <c r="AQ823" i="5"/>
  <c r="AQ664" i="5"/>
  <c r="AQ833" i="5"/>
  <c r="AQ697" i="5"/>
  <c r="AQ931" i="5"/>
  <c r="AQ1009" i="5"/>
  <c r="AQ890" i="5"/>
  <c r="AQ727" i="5"/>
  <c r="AQ108" i="5"/>
  <c r="AQ679" i="5"/>
  <c r="AQ183" i="5"/>
  <c r="AQ1138" i="5"/>
  <c r="AQ589" i="5"/>
  <c r="AQ577" i="5"/>
  <c r="AQ541" i="5"/>
  <c r="AQ1139" i="5"/>
  <c r="AQ1140" i="5"/>
  <c r="AQ233" i="5"/>
  <c r="AQ1141" i="5"/>
  <c r="AQ982" i="5"/>
  <c r="AQ512" i="5"/>
  <c r="AQ603" i="5"/>
  <c r="AQ1142" i="5"/>
  <c r="AQ199" i="5"/>
  <c r="AQ227" i="5"/>
  <c r="AQ796" i="5"/>
  <c r="AQ849" i="5"/>
  <c r="AQ1143" i="5"/>
  <c r="AQ610" i="5"/>
  <c r="AQ854" i="5"/>
  <c r="AQ116" i="5"/>
  <c r="AQ1144" i="5"/>
  <c r="AQ213" i="5"/>
  <c r="AQ1145" i="5"/>
  <c r="AQ279" i="5"/>
  <c r="AQ1146" i="5"/>
  <c r="AQ243" i="5"/>
  <c r="AQ1147" i="5"/>
  <c r="AQ42" i="5"/>
  <c r="AQ75" i="5"/>
  <c r="AQ1148" i="5"/>
  <c r="AQ805" i="5"/>
  <c r="AQ167" i="5"/>
  <c r="AQ12" i="5"/>
  <c r="AQ1261" i="5"/>
  <c r="AQ873" i="5"/>
  <c r="AQ780" i="5"/>
  <c r="AQ241" i="5"/>
  <c r="AQ412" i="5"/>
  <c r="AQ179" i="5"/>
  <c r="AQ779" i="5"/>
  <c r="AQ639" i="5"/>
  <c r="AQ858" i="5"/>
  <c r="AQ368" i="5"/>
  <c r="AQ426" i="5"/>
  <c r="AQ30" i="5"/>
  <c r="AQ44" i="5"/>
  <c r="AQ109" i="5"/>
  <c r="AQ1071" i="5"/>
  <c r="AQ1149" i="5"/>
  <c r="AQ181" i="5"/>
  <c r="AQ1028" i="5"/>
  <c r="AQ588" i="5"/>
  <c r="AQ952" i="5"/>
  <c r="AQ1150" i="5"/>
  <c r="AQ1151" i="5"/>
  <c r="AQ459" i="5"/>
  <c r="AQ1152" i="5"/>
  <c r="AQ215" i="5"/>
  <c r="AQ1153" i="5"/>
  <c r="AQ1075" i="5"/>
  <c r="AQ203" i="5"/>
  <c r="AQ467" i="5"/>
  <c r="AQ389" i="5"/>
  <c r="AQ1154" i="5"/>
  <c r="AQ986" i="5"/>
  <c r="AQ1155" i="5"/>
  <c r="AQ404" i="5"/>
  <c r="AQ1156" i="5"/>
  <c r="AQ661" i="5"/>
  <c r="AQ1045" i="5"/>
  <c r="AQ478" i="5"/>
  <c r="AQ1157" i="5"/>
  <c r="AQ740" i="5"/>
  <c r="AQ1158" i="5"/>
  <c r="AQ1159" i="5"/>
  <c r="AQ594" i="5"/>
  <c r="AQ491" i="5"/>
  <c r="AQ278" i="5"/>
  <c r="AQ253" i="5"/>
  <c r="AQ148" i="5"/>
  <c r="AQ1048" i="5"/>
  <c r="AQ50" i="5"/>
  <c r="AQ821" i="5"/>
  <c r="AQ1027" i="5"/>
  <c r="AQ985" i="5"/>
  <c r="AQ912" i="5"/>
  <c r="AQ657" i="5"/>
  <c r="AQ687" i="5"/>
  <c r="AQ332" i="5"/>
  <c r="AQ1160" i="5"/>
  <c r="AQ1161" i="5"/>
  <c r="AQ1162" i="5"/>
  <c r="AQ598" i="5"/>
  <c r="AQ411" i="5"/>
  <c r="AQ112" i="5"/>
  <c r="AQ765" i="5"/>
  <c r="AQ600" i="5"/>
  <c r="AQ606" i="5"/>
  <c r="AQ620" i="5"/>
  <c r="AQ1163" i="5"/>
  <c r="AQ29" i="5"/>
  <c r="AQ430" i="5"/>
  <c r="AQ902" i="5"/>
  <c r="AQ936" i="5"/>
  <c r="AQ573" i="5"/>
  <c r="AQ623" i="5"/>
  <c r="AQ1164" i="5"/>
  <c r="AQ268" i="5"/>
  <c r="AQ921" i="5"/>
  <c r="AQ165" i="5"/>
  <c r="AQ45" i="5"/>
  <c r="AQ488" i="5"/>
  <c r="AQ351" i="5"/>
  <c r="AQ1165" i="5"/>
  <c r="AQ128" i="5"/>
  <c r="AQ1166" i="5"/>
  <c r="AQ590" i="5"/>
  <c r="AQ388" i="5"/>
  <c r="AQ1167" i="5"/>
  <c r="AQ960" i="5"/>
  <c r="AQ999" i="5"/>
  <c r="AQ1168" i="5"/>
  <c r="AQ72" i="5"/>
  <c r="AQ174" i="5"/>
  <c r="AQ1093" i="5"/>
  <c r="AQ1073" i="5"/>
  <c r="AQ436" i="5"/>
  <c r="AQ266" i="5"/>
  <c r="AQ1169" i="5"/>
  <c r="AQ1068" i="5"/>
  <c r="AQ23" i="5"/>
  <c r="AQ442" i="5"/>
  <c r="AQ473" i="5"/>
  <c r="AQ1052" i="5"/>
  <c r="AQ1010" i="5"/>
  <c r="AQ923" i="5"/>
  <c r="AQ674" i="5"/>
  <c r="AQ998" i="5"/>
  <c r="AQ625" i="5"/>
  <c r="AQ1170" i="5"/>
  <c r="AQ1171" i="5"/>
  <c r="AQ581" i="5"/>
  <c r="AQ957" i="5"/>
  <c r="AQ1172" i="5"/>
  <c r="AQ1173" i="5"/>
  <c r="AQ941" i="5"/>
  <c r="AQ914" i="5"/>
  <c r="AQ964" i="5"/>
  <c r="AQ460" i="5"/>
  <c r="AQ195" i="5"/>
  <c r="AQ1174" i="5"/>
  <c r="AQ907" i="5"/>
  <c r="AQ238" i="5"/>
  <c r="AQ166" i="5"/>
  <c r="AQ18" i="5"/>
  <c r="AQ32" i="5"/>
  <c r="AQ927" i="5"/>
  <c r="AQ1037" i="5"/>
  <c r="AQ210" i="5"/>
  <c r="AQ246" i="5"/>
  <c r="AQ836" i="5"/>
  <c r="AQ1175" i="5"/>
  <c r="AQ1008" i="5"/>
  <c r="AQ142" i="5"/>
  <c r="AQ1176" i="5"/>
  <c r="AQ798" i="5"/>
  <c r="AQ1177" i="5"/>
  <c r="AQ785" i="5"/>
  <c r="AQ1178" i="5"/>
  <c r="AQ587" i="5"/>
  <c r="AQ892" i="5"/>
  <c r="AQ502" i="5"/>
  <c r="AQ56" i="5"/>
  <c r="AQ1000" i="5"/>
  <c r="AQ563" i="5"/>
  <c r="AQ1179" i="5"/>
  <c r="AQ1180" i="5"/>
  <c r="AQ190" i="5"/>
  <c r="AQ312" i="5"/>
  <c r="AQ58" i="5"/>
  <c r="AQ544" i="5"/>
  <c r="AQ1090" i="5"/>
  <c r="AQ1181" i="5"/>
  <c r="AQ1182" i="5"/>
  <c r="AQ84" i="5"/>
  <c r="AQ470" i="5"/>
  <c r="AQ517" i="5"/>
  <c r="AQ154" i="5"/>
  <c r="AQ1183" i="5"/>
  <c r="AQ37" i="5"/>
  <c r="AQ1001" i="5"/>
  <c r="AQ860" i="5"/>
  <c r="AQ1184" i="5"/>
  <c r="AQ993" i="5"/>
  <c r="AQ1185" i="5"/>
  <c r="AQ90" i="5"/>
  <c r="AQ57" i="5"/>
  <c r="AQ947" i="5"/>
  <c r="AQ1186" i="5"/>
  <c r="AQ286" i="5"/>
  <c r="AQ1187" i="5"/>
  <c r="AQ673" i="5"/>
  <c r="AQ507" i="5"/>
  <c r="AQ441" i="5"/>
  <c r="AQ962" i="5"/>
  <c r="AQ702" i="5"/>
  <c r="AQ868" i="5"/>
  <c r="AQ396" i="5"/>
  <c r="AQ1188" i="5"/>
  <c r="AQ950" i="5"/>
  <c r="AQ247" i="5"/>
  <c r="AQ630" i="5"/>
  <c r="AQ781" i="5"/>
  <c r="AQ1036" i="5"/>
  <c r="AQ11" i="5"/>
  <c r="AQ882" i="5"/>
  <c r="AQ782" i="5"/>
  <c r="AQ601" i="5"/>
  <c r="AQ373" i="5"/>
  <c r="AQ329" i="5"/>
  <c r="AQ274" i="5"/>
  <c r="AQ568" i="5"/>
  <c r="AQ1038" i="5"/>
  <c r="AQ464" i="5"/>
  <c r="AQ1190" i="5"/>
  <c r="AQ500" i="5"/>
  <c r="AQ1191" i="5"/>
  <c r="AQ899" i="5"/>
  <c r="AQ668" i="5"/>
  <c r="AQ180" i="5"/>
  <c r="AQ337" i="5"/>
  <c r="AQ1192" i="5"/>
  <c r="AQ86" i="5"/>
  <c r="AQ432" i="5"/>
  <c r="AQ893" i="5"/>
  <c r="AQ255" i="5"/>
  <c r="AQ991" i="5"/>
  <c r="AQ1193" i="5"/>
  <c r="AQ608" i="5"/>
  <c r="AQ135" i="5"/>
  <c r="AQ786" i="5"/>
  <c r="AQ1194" i="5"/>
  <c r="AQ1195" i="5"/>
  <c r="AQ866" i="5"/>
  <c r="AQ123" i="5"/>
  <c r="AQ850" i="5"/>
  <c r="AQ1197" i="5"/>
  <c r="AQ908" i="5"/>
  <c r="AQ565" i="5"/>
  <c r="AQ1198" i="5"/>
  <c r="AQ1089" i="5"/>
  <c r="AQ607" i="5"/>
  <c r="AQ306" i="5"/>
  <c r="AQ155" i="5"/>
  <c r="AQ458" i="5"/>
  <c r="AQ640" i="5"/>
  <c r="AQ977" i="5"/>
  <c r="AQ971" i="5"/>
  <c r="AQ684" i="5"/>
  <c r="AQ1199" i="5"/>
  <c r="AQ771" i="5"/>
  <c r="AQ1085" i="5"/>
  <c r="AQ1200" i="5"/>
  <c r="AQ681" i="5"/>
  <c r="AQ394" i="5"/>
  <c r="AQ405" i="5"/>
  <c r="AQ938" i="5"/>
  <c r="AQ82" i="5"/>
  <c r="AQ883" i="5"/>
  <c r="AQ1201" i="5"/>
  <c r="AQ263" i="5"/>
  <c r="AQ1202" i="5"/>
  <c r="AQ955" i="5"/>
  <c r="AQ714" i="5"/>
  <c r="AQ1203" i="5"/>
  <c r="AQ395" i="5"/>
  <c r="AQ1005" i="5"/>
  <c r="AQ794" i="5"/>
  <c r="AQ793" i="5"/>
  <c r="AQ17" i="5"/>
  <c r="AQ325" i="5"/>
  <c r="AQ1204" i="5"/>
  <c r="AQ1205" i="5"/>
  <c r="AQ1206" i="5"/>
  <c r="AQ862" i="5"/>
  <c r="AQ655" i="5"/>
  <c r="AQ1207" i="5"/>
  <c r="AQ520" i="5"/>
  <c r="AQ366" i="5"/>
  <c r="AQ188" i="5"/>
  <c r="AQ19" i="5"/>
  <c r="AQ924" i="5"/>
  <c r="AQ1208" i="5"/>
  <c r="AQ551" i="5"/>
  <c r="AQ129" i="5"/>
  <c r="AQ1209" i="5"/>
  <c r="AQ291" i="5"/>
  <c r="AQ1210" i="5"/>
  <c r="AQ591" i="5"/>
  <c r="AQ1211" i="5"/>
  <c r="AQ1212" i="5"/>
  <c r="AQ144" i="5"/>
  <c r="AQ136" i="5"/>
  <c r="AQ1034" i="5"/>
  <c r="AQ586" i="5"/>
  <c r="AQ1213" i="5"/>
  <c r="AQ489" i="5"/>
  <c r="AQ718" i="5"/>
  <c r="AQ1214" i="5"/>
  <c r="AQ995" i="5"/>
  <c r="AQ749" i="5"/>
  <c r="AQ1215" i="5"/>
  <c r="AQ147" i="5"/>
  <c r="AQ863" i="5"/>
  <c r="AQ352" i="5"/>
  <c r="AQ302" i="5"/>
  <c r="AQ1216" i="5"/>
  <c r="AQ830" i="5"/>
  <c r="AQ504" i="5"/>
  <c r="AQ1217" i="5"/>
  <c r="AQ1218" i="5"/>
  <c r="AQ354" i="5"/>
  <c r="AQ1219" i="5"/>
  <c r="AQ318" i="5"/>
  <c r="AQ1220" i="5"/>
  <c r="AQ1221" i="5"/>
  <c r="AQ562" i="5"/>
  <c r="AQ1222" i="5"/>
  <c r="AQ691" i="5"/>
  <c r="AQ641" i="5"/>
  <c r="AQ516" i="5"/>
  <c r="AQ146" i="5"/>
  <c r="AQ715" i="5"/>
  <c r="AQ680" i="5"/>
  <c r="AQ334" i="5"/>
  <c r="AQ580" i="5"/>
  <c r="AQ1223" i="5"/>
  <c r="AQ635" i="5"/>
  <c r="AQ646" i="5"/>
  <c r="AQ1224" i="5"/>
  <c r="AQ150" i="5"/>
  <c r="AQ1225" i="5"/>
  <c r="AQ185" i="5"/>
  <c r="AQ103" i="5"/>
  <c r="AQ666" i="5"/>
  <c r="AQ231" i="5"/>
  <c r="AQ571" i="5"/>
  <c r="AQ218" i="5"/>
  <c r="AQ85" i="5"/>
  <c r="AQ579" i="5"/>
  <c r="AQ407" i="5"/>
  <c r="AQ433" i="5"/>
  <c r="AQ1226" i="5"/>
  <c r="AQ1227" i="5"/>
  <c r="AQ1228" i="5"/>
  <c r="AQ38" i="5"/>
  <c r="AQ1017" i="5"/>
  <c r="AQ1229" i="5"/>
  <c r="AQ1016" i="5"/>
  <c r="AQ1230" i="5"/>
  <c r="AQ1196" i="5"/>
  <c r="AQ498" i="5"/>
  <c r="AQ881" i="5"/>
  <c r="AQ289" i="5"/>
  <c r="AQ132" i="5"/>
  <c r="AQ301" i="5"/>
  <c r="AQ547" i="5"/>
  <c r="AQ386" i="5"/>
  <c r="AQ139" i="5"/>
  <c r="AQ130" i="5"/>
  <c r="AQ1231" i="5"/>
  <c r="AQ742" i="5"/>
  <c r="AQ1232" i="5"/>
  <c r="AQ1233" i="5"/>
  <c r="AQ529" i="5"/>
  <c r="AQ305" i="5"/>
  <c r="AQ1234" i="5"/>
  <c r="AQ624" i="5"/>
  <c r="AQ346" i="5"/>
  <c r="AQ1235" i="5"/>
  <c r="AQ265" i="5"/>
  <c r="AQ885" i="5"/>
  <c r="AQ895" i="5"/>
  <c r="AQ99" i="5"/>
  <c r="AQ810" i="5"/>
  <c r="AQ472" i="5"/>
  <c r="AQ48" i="5"/>
  <c r="AQ143" i="5"/>
  <c r="AQ1236" i="5"/>
  <c r="AQ257" i="5"/>
  <c r="AQ355" i="5"/>
  <c r="AQ954" i="5"/>
  <c r="AQ1237" i="5"/>
  <c r="AQ1238" i="5"/>
  <c r="AQ1239" i="5"/>
  <c r="AQ1240" i="5"/>
  <c r="AQ616" i="5"/>
  <c r="AQ398" i="5"/>
  <c r="AQ870" i="5"/>
  <c r="AQ62" i="5"/>
  <c r="AQ1241" i="5"/>
  <c r="AQ420" i="5"/>
  <c r="AQ732" i="5"/>
  <c r="AQ1242" i="5"/>
  <c r="AQ752" i="5"/>
  <c r="AQ336" i="5"/>
  <c r="AQ942" i="5"/>
  <c r="AQ438" i="5"/>
  <c r="AQ320" i="5"/>
  <c r="AQ335" i="5"/>
  <c r="AQ418" i="5"/>
  <c r="AQ1243" i="5"/>
  <c r="AQ621" i="5"/>
  <c r="AQ761" i="5"/>
  <c r="AQ1244" i="5"/>
  <c r="AQ966" i="5"/>
  <c r="AQ254" i="5"/>
  <c r="AQ875" i="5"/>
  <c r="AQ1094" i="5"/>
  <c r="AQ345" i="5"/>
  <c r="AQ209" i="5"/>
  <c r="AQ1245" i="5"/>
  <c r="AQ643" i="5"/>
  <c r="AQ1246" i="5"/>
  <c r="AQ812" i="5"/>
  <c r="AQ107" i="5"/>
  <c r="AQ688" i="5"/>
  <c r="AQ1247" i="5"/>
  <c r="AQ47" i="5"/>
  <c r="AQ976" i="5"/>
  <c r="AQ1248" i="5"/>
  <c r="AQ1249" i="5"/>
  <c r="AQ1250" i="5"/>
  <c r="AQ1251" i="5"/>
  <c r="AQ741" i="5"/>
  <c r="AQ1252" i="5"/>
  <c r="AQ131" i="5"/>
  <c r="AQ725" i="5"/>
  <c r="AQ225" i="5"/>
  <c r="AQ81" i="5"/>
  <c r="AQ1253" i="5"/>
  <c r="AQ1254" i="5"/>
  <c r="AQ642" i="5"/>
  <c r="AQ1083" i="5"/>
  <c r="AQ482" i="5"/>
  <c r="AQ841" i="5"/>
  <c r="AQ63" i="5"/>
  <c r="AQ288" i="5"/>
  <c r="AQ1255" i="5"/>
  <c r="AQ1256" i="5"/>
  <c r="AQ160" i="5"/>
  <c r="AQ1257" i="5"/>
  <c r="AQ465" i="5"/>
  <c r="AQ121" i="5"/>
  <c r="AQ397" i="5"/>
  <c r="AQ872" i="5"/>
  <c r="AQ422" i="5"/>
  <c r="AQ987" i="5"/>
  <c r="AQ1258" i="5"/>
  <c r="AQ1259" i="5"/>
  <c r="AQ390" i="5"/>
  <c r="AQ905" i="5"/>
  <c r="AQ1260" i="5"/>
  <c r="AQ490" i="5"/>
  <c r="AQ358" i="5"/>
  <c r="AQ175" i="5"/>
  <c r="AQ1074" i="5"/>
  <c r="AQ940" i="5"/>
  <c r="AQ663" i="5"/>
  <c r="AQ816" i="5"/>
  <c r="AQ735" i="5"/>
  <c r="AQ564" i="5"/>
  <c r="AQ614" i="5"/>
  <c r="AQ1262" i="5"/>
  <c r="AQ807" i="5"/>
  <c r="AQ934" i="5"/>
  <c r="AQ100" i="5"/>
  <c r="AQ70" i="5"/>
  <c r="AQ1263" i="5"/>
  <c r="AQ296" i="5"/>
  <c r="AQ1264" i="5"/>
  <c r="AQ1265" i="5"/>
  <c r="AQ806" i="5"/>
  <c r="AQ1266" i="5"/>
  <c r="AQ1019" i="5"/>
  <c r="AQ983" i="5"/>
  <c r="AQ88" i="5"/>
  <c r="AQ40" i="5"/>
  <c r="AQ349" i="5"/>
  <c r="AQ694" i="5"/>
  <c r="AQ1026" i="5"/>
  <c r="AQ651" i="5"/>
  <c r="AQ1267" i="5"/>
  <c r="AQ162" i="5"/>
  <c r="AQ648" i="5"/>
  <c r="AQ736" i="5"/>
  <c r="AQ434" i="5"/>
  <c r="AQ1268" i="5"/>
  <c r="AQ1189" i="5"/>
  <c r="AQ722" i="5"/>
  <c r="AQ1269" i="5"/>
  <c r="AQ758" i="5"/>
  <c r="AQ1006" i="5"/>
  <c r="AQ772" i="5"/>
  <c r="AQ958" i="5"/>
  <c r="AQ970" i="5"/>
  <c r="AQ1270" i="5"/>
  <c r="AQ1271" i="5"/>
  <c r="AQ1272" i="5"/>
  <c r="AQ1023" i="5"/>
  <c r="AQ294" i="5"/>
  <c r="AQ290" i="5"/>
  <c r="AQ341" i="5"/>
  <c r="AQ953" i="5"/>
  <c r="AQ193" i="5"/>
  <c r="AQ975" i="5"/>
  <c r="AQ71" i="5"/>
  <c r="AQ1273" i="5"/>
  <c r="AQ1032" i="5"/>
  <c r="AQ848" i="5"/>
  <c r="AQ226" i="5"/>
  <c r="AQ930" i="5"/>
  <c r="AQ501" i="5"/>
  <c r="AQ275" i="5"/>
  <c r="AQ1274" i="5"/>
  <c r="AQ1275" i="5"/>
  <c r="AQ447" i="5"/>
  <c r="AQ1276" i="5"/>
  <c r="AQ370" i="5"/>
  <c r="AQ1277" i="5"/>
  <c r="AQ1047" i="5"/>
  <c r="AQ1278" i="5"/>
  <c r="AQ1069" i="5"/>
  <c r="AQ431" i="5"/>
  <c r="AQ827" i="5"/>
  <c r="AQ24" i="5"/>
  <c r="AQ1279" i="5"/>
  <c r="AQ6" i="5"/>
  <c r="AQ619" i="5"/>
  <c r="AQ1280" i="5"/>
  <c r="AQ1063" i="5"/>
  <c r="AQ597" i="5"/>
  <c r="AQ637" i="5"/>
  <c r="AQ1281" i="5"/>
  <c r="AQ649" i="5"/>
  <c r="AQ20" i="5"/>
  <c r="AQ797" i="5"/>
  <c r="AQ792" i="5"/>
  <c r="AQ1282" i="5"/>
  <c r="AQ479" i="5"/>
  <c r="AQ658" i="5"/>
  <c r="AQ920" i="5"/>
  <c r="AQ595" i="5"/>
  <c r="AQ647" i="5"/>
  <c r="AQ1283" i="5"/>
  <c r="AQ10" i="5"/>
  <c r="AQ1058" i="5"/>
  <c r="AQ204" i="5"/>
  <c r="AQ1284" i="5"/>
  <c r="AQ1285" i="5"/>
  <c r="AQ879" i="5"/>
  <c r="AQ593" i="5"/>
  <c r="AQ269" i="5"/>
  <c r="AQ840" i="5"/>
  <c r="AQ855" i="5"/>
  <c r="AQ939" i="5"/>
  <c r="AQ449" i="5"/>
  <c r="AQ877" i="5"/>
  <c r="AQ865" i="5"/>
  <c r="AQ1286" i="5"/>
  <c r="AQ313" i="5"/>
  <c r="AQ484" i="5"/>
  <c r="AQ1287" i="5"/>
  <c r="AQ1015" i="5"/>
  <c r="AQ910" i="5"/>
  <c r="AQ984" i="5"/>
  <c r="AQ321" i="5"/>
  <c r="AQ446" i="5"/>
  <c r="AQ1288" i="5"/>
  <c r="AQ444" i="5"/>
  <c r="AQ1289" i="5"/>
  <c r="AQ745" i="5"/>
  <c r="AQ880" i="5"/>
  <c r="AQ1072" i="5"/>
  <c r="AQ65" i="5"/>
  <c r="AQ1004" i="5"/>
  <c r="AQ671" i="5"/>
  <c r="AQ339" i="5"/>
  <c r="AQ66" i="5"/>
  <c r="AQ532" i="5"/>
  <c r="AQ1290" i="5"/>
  <c r="AQ1087" i="5"/>
  <c r="AQ200" i="5"/>
  <c r="AQ435" i="5"/>
  <c r="AQ80" i="5"/>
  <c r="AQ919" i="5"/>
  <c r="AQ856" i="5"/>
  <c r="AQ711" i="5"/>
  <c r="AQ533" i="5"/>
  <c r="AQ709" i="5"/>
  <c r="AQ831" i="5"/>
  <c r="AQ693" i="5"/>
  <c r="AQ980" i="5"/>
  <c r="AQ250" i="5"/>
  <c r="AQ994" i="5"/>
  <c r="AQ1043" i="5"/>
  <c r="AQ1291" i="5"/>
  <c r="AQ686" i="5"/>
  <c r="AQ304" i="5"/>
  <c r="AQ101" i="5"/>
  <c r="AQ196" i="5"/>
  <c r="AQ631" i="5"/>
  <c r="AQ230" i="5"/>
  <c r="AQ820" i="5"/>
  <c r="AQ764" i="5"/>
  <c r="AQ1292" i="5"/>
  <c r="AQ256" i="5"/>
  <c r="AQ1293" i="5"/>
  <c r="AQ1294" i="5"/>
  <c r="AQ74" i="5"/>
  <c r="AQ1119" i="5"/>
  <c r="AQ293" i="5"/>
  <c r="AQ172" i="5"/>
  <c r="AQ1296" i="5"/>
  <c r="AQ909" i="5"/>
  <c r="AQ1297" i="5"/>
  <c r="AQ347" i="5"/>
  <c r="AQ258" i="5"/>
  <c r="AQ315" i="5"/>
  <c r="AQ184" i="5"/>
  <c r="AQ1298" i="5"/>
  <c r="AQ1299" i="5"/>
  <c r="AQ1300" i="5"/>
  <c r="AQ207" i="5"/>
  <c r="AQ1301" i="5"/>
  <c r="AQ348" i="5"/>
  <c r="AQ1302" i="5"/>
  <c r="AQ843" i="5"/>
  <c r="AQ809" i="5"/>
  <c r="AQ656" i="5"/>
  <c r="AQ692" i="5"/>
  <c r="AQ1303" i="5"/>
  <c r="AQ161" i="5"/>
  <c r="AQ660" i="5"/>
  <c r="AQ901" i="5"/>
  <c r="AQ192" i="5"/>
  <c r="AQ1304" i="5"/>
  <c r="AQ1305" i="5"/>
  <c r="AQ158" i="5"/>
  <c r="AQ911" i="5"/>
  <c r="AQ535" i="5"/>
  <c r="AQ1306" i="5"/>
  <c r="AQ1307" i="5"/>
  <c r="AQ1308" i="5"/>
  <c r="AQ1295" i="5"/>
  <c r="AQ454" i="5"/>
  <c r="AQ410" i="5"/>
  <c r="AQ1309" i="5"/>
  <c r="AQ1310" i="5"/>
  <c r="AQ824" i="5"/>
  <c r="AQ205" i="5"/>
  <c r="AQ896" i="5"/>
  <c r="AQ35" i="5"/>
  <c r="AQ739" i="5"/>
  <c r="AQ1312" i="5"/>
  <c r="AQ743" i="5"/>
  <c r="AQ359" i="5"/>
  <c r="AQ1313" i="5"/>
  <c r="AQ1314" i="5"/>
  <c r="AQ457" i="5"/>
  <c r="AQ4" i="5"/>
  <c r="AQ1315" i="5"/>
  <c r="AQ1316" i="5"/>
  <c r="AQ1317" i="5"/>
  <c r="AQ330" i="5"/>
  <c r="AQ1318" i="5"/>
  <c r="AQ1003" i="5"/>
  <c r="AQ1319" i="5"/>
  <c r="AQ1320" i="5"/>
  <c r="AQ721" i="5"/>
  <c r="AQ55" i="5"/>
  <c r="AQ1321" i="5"/>
  <c r="AQ665" i="5"/>
  <c r="AQ845" i="5"/>
  <c r="AQ734" i="5"/>
  <c r="AQ747" i="5"/>
  <c r="AQ1322" i="5"/>
  <c r="AQ542" i="5"/>
  <c r="AQ400" i="5"/>
  <c r="AQ462" i="5"/>
  <c r="AQ1323" i="5"/>
  <c r="AQ572" i="5"/>
  <c r="AQ729" i="5"/>
  <c r="AQ1046" i="5"/>
  <c r="AQ223" i="5"/>
  <c r="AQ703" i="5"/>
  <c r="AQ1324" i="5"/>
  <c r="AQ260" i="5"/>
  <c r="AQ149" i="5"/>
  <c r="AQ67" i="5"/>
  <c r="AQ439" i="5"/>
  <c r="AQ1325" i="5"/>
  <c r="AQ191" i="5"/>
  <c r="AQ777" i="5"/>
  <c r="AQ583" i="5"/>
  <c r="AQ1014" i="5"/>
  <c r="AQ1326" i="5"/>
  <c r="AQ493" i="5"/>
  <c r="AQ31" i="5"/>
  <c r="AQ1041" i="5"/>
  <c r="AQ1327" i="5"/>
  <c r="AQ157" i="5"/>
  <c r="AQ217" i="5"/>
  <c r="AQ1328" i="5"/>
  <c r="AQ705" i="5"/>
  <c r="AQ904" i="5"/>
  <c r="AQ632" i="5"/>
  <c r="AQ503" i="5"/>
  <c r="AQ638" i="5"/>
  <c r="AQ415" i="5"/>
  <c r="AQ1329" i="5"/>
  <c r="AQ360" i="5"/>
  <c r="AQ408" i="5"/>
  <c r="AQ1330" i="5"/>
  <c r="AQ1331" i="5"/>
  <c r="AQ1332" i="5"/>
  <c r="AQ699" i="5"/>
  <c r="AQ1059" i="5"/>
  <c r="AQ1333" i="5"/>
  <c r="AQ973" i="5"/>
  <c r="AQ1334" i="5"/>
  <c r="AQ78" i="5"/>
  <c r="AQ596" i="5"/>
  <c r="AQ343" i="5"/>
  <c r="AQ353" i="5"/>
  <c r="AQ1335" i="5"/>
  <c r="AQ1336" i="5"/>
  <c r="AQ867" i="5"/>
  <c r="AQ13" i="5"/>
  <c r="AQ900" i="5"/>
  <c r="AQ1018" i="5"/>
  <c r="AQ1337" i="5"/>
  <c r="AQ1338" i="5"/>
  <c r="AQ264" i="5"/>
  <c r="AQ138" i="5"/>
  <c r="AQ521" i="5"/>
  <c r="AQ124" i="5"/>
  <c r="AQ990" i="5"/>
  <c r="AQ119" i="5"/>
  <c r="AQ33" i="5"/>
  <c r="AQ1339" i="5"/>
  <c r="AQ1039" i="5"/>
  <c r="AQ1340" i="5"/>
  <c r="AQ187" i="5"/>
  <c r="AQ1341" i="5"/>
  <c r="AQ1342" i="5"/>
  <c r="AQ552" i="5"/>
  <c r="AQ452" i="5"/>
  <c r="AQ285" i="5"/>
  <c r="AQ585" i="5"/>
  <c r="AQ720" i="5"/>
  <c r="AQ832" i="5"/>
  <c r="AQ1343" i="5"/>
  <c r="AQ1033" i="5"/>
  <c r="AQ1080" i="5"/>
  <c r="AQ829" i="5"/>
  <c r="AQ1020" i="5"/>
  <c r="AQ363" i="5"/>
  <c r="AQ519" i="5"/>
  <c r="AQ750" i="5"/>
  <c r="AQ1344" i="5"/>
  <c r="AQ846" i="5"/>
  <c r="AQ3" i="5"/>
  <c r="AQ1345" i="5"/>
  <c r="AQ242" i="5"/>
  <c r="AQ54" i="5"/>
  <c r="AQ317" i="5"/>
  <c r="AQ916" i="5"/>
  <c r="AQ602" i="5"/>
  <c r="AQ481" i="5"/>
  <c r="AQ113" i="5"/>
  <c r="AQ557" i="5"/>
  <c r="AQ932" i="5"/>
  <c r="AQ114" i="5"/>
  <c r="AQ1346" i="5"/>
  <c r="AQ1347" i="5"/>
  <c r="AQ206" i="5"/>
  <c r="AQ1348" i="5"/>
  <c r="AQ1349" i="5"/>
  <c r="AQ1350" i="5"/>
  <c r="AQ1351" i="5"/>
  <c r="AQ1035" i="5"/>
  <c r="AQ77" i="5"/>
  <c r="AQ767" i="5"/>
  <c r="AQ244" i="5"/>
  <c r="AQ141" i="5"/>
  <c r="AQ252" i="5"/>
  <c r="AQ429" i="5"/>
  <c r="AQ1352" i="5"/>
  <c r="AQ669" i="5"/>
  <c r="AQ417" i="5"/>
  <c r="AQ281" i="5"/>
  <c r="AQ1353" i="5"/>
  <c r="AQ748" i="5"/>
  <c r="AQ543" i="5"/>
  <c r="AQ871" i="5"/>
  <c r="AQ382" i="5"/>
  <c r="AQ333" i="5"/>
  <c r="AQ5" i="5"/>
  <c r="AQ1076" i="5"/>
  <c r="AQ15" i="5"/>
  <c r="AQ1354" i="5"/>
  <c r="AQ1355" i="5"/>
  <c r="AQ545" i="5"/>
  <c r="AQ1356" i="5"/>
  <c r="AQ1458" i="5"/>
  <c r="AQ578" i="5"/>
  <c r="AQ232" i="5"/>
  <c r="AQ778" i="5"/>
  <c r="AQ186" i="5"/>
  <c r="AQ762" i="5"/>
  <c r="AQ756" i="5"/>
  <c r="AQ1357" i="5"/>
  <c r="AQ1358" i="5"/>
  <c r="AQ1359" i="5"/>
  <c r="AQ1360" i="5"/>
  <c r="AQ387" i="5"/>
  <c r="AQ844" i="5"/>
  <c r="AQ974" i="5"/>
  <c r="AQ362" i="5"/>
  <c r="AQ511" i="5"/>
  <c r="AQ613" i="5"/>
  <c r="AQ1361" i="5"/>
  <c r="AQ1362" i="5"/>
  <c r="AQ463" i="5"/>
  <c r="AQ73" i="5"/>
  <c r="AQ636" i="5"/>
  <c r="AQ117" i="5"/>
  <c r="AQ670" i="5"/>
  <c r="AQ171" i="5"/>
  <c r="AQ365" i="5"/>
  <c r="AQ212" i="5"/>
  <c r="AQ704" i="5"/>
  <c r="AQ1363" i="5"/>
  <c r="AQ599" i="5"/>
  <c r="AQ1030" i="5"/>
  <c r="AQ164" i="5"/>
  <c r="AQ526" i="5"/>
  <c r="AQ1364" i="5"/>
  <c r="AQ708" i="5"/>
  <c r="AQ678" i="5"/>
  <c r="AQ450" i="5"/>
  <c r="AQ852" i="5"/>
  <c r="AQ239" i="5"/>
  <c r="AQ1365" i="5"/>
  <c r="AQ1366" i="5"/>
  <c r="AQ1367" i="5"/>
  <c r="AQ237" i="5"/>
  <c r="AQ326" i="5"/>
  <c r="AQ295" i="5"/>
  <c r="AQ1368" i="5"/>
  <c r="AQ1013" i="5"/>
  <c r="AQ21" i="5"/>
  <c r="AQ1369" i="5"/>
  <c r="AQ106" i="5"/>
  <c r="AQ1370" i="5"/>
  <c r="AQ270" i="5"/>
  <c r="AQ1371" i="5"/>
  <c r="AQ1372" i="5"/>
  <c r="AQ1373" i="5"/>
  <c r="AQ768" i="5"/>
  <c r="AQ894" i="5"/>
  <c r="AQ1374" i="5"/>
  <c r="AQ228" i="5"/>
  <c r="AQ169" i="5"/>
  <c r="AQ104" i="5"/>
  <c r="AQ652" i="5"/>
  <c r="AQ574" i="5"/>
  <c r="AQ737" i="5"/>
  <c r="AQ667" i="5"/>
  <c r="AQ1375" i="5"/>
  <c r="AQ323" i="5"/>
  <c r="AQ707" i="5"/>
  <c r="AQ134" i="5"/>
  <c r="AQ69" i="5"/>
  <c r="AQ1376" i="5"/>
  <c r="AQ1377" i="5"/>
  <c r="AQ1378" i="5"/>
  <c r="AQ1379" i="5"/>
  <c r="AQ1380" i="5"/>
  <c r="AQ1381" i="5"/>
  <c r="AQ350" i="5"/>
  <c r="AQ1382" i="5"/>
  <c r="AQ399" i="5"/>
  <c r="AQ1383" i="5"/>
  <c r="AQ766" i="5"/>
  <c r="AQ202" i="5"/>
  <c r="AQ91" i="5"/>
  <c r="AQ1384" i="5"/>
  <c r="AQ770" i="5"/>
  <c r="AQ1385" i="5"/>
  <c r="AQ1386" i="5"/>
  <c r="AQ629" i="5"/>
  <c r="AQ1387" i="5"/>
  <c r="AQ494" i="5"/>
  <c r="AQ1388" i="5"/>
  <c r="AQ1067" i="5"/>
  <c r="AQ539" i="5"/>
  <c r="AQ1389" i="5"/>
  <c r="AQ495" i="5"/>
  <c r="AQ1390" i="5"/>
  <c r="AQ570" i="5"/>
  <c r="AQ487" i="5"/>
  <c r="AQ723" i="5"/>
  <c r="AQ43" i="5"/>
  <c r="AQ340" i="5"/>
  <c r="AQ64" i="5"/>
  <c r="AQ319" i="5"/>
  <c r="AQ1012" i="5"/>
  <c r="AQ713" i="5"/>
  <c r="AQ1391" i="5"/>
  <c r="AQ156" i="5"/>
  <c r="AQ344" i="5"/>
  <c r="AQ1392" i="5"/>
  <c r="AQ376" i="5"/>
  <c r="AQ1393" i="5"/>
  <c r="AQ522" i="5"/>
  <c r="AQ1394" i="5"/>
  <c r="AQ1395" i="5"/>
  <c r="AQ1396" i="5"/>
  <c r="AQ322" i="5"/>
  <c r="AQ701" i="5"/>
  <c r="AQ690" i="5"/>
  <c r="AQ506" i="5"/>
  <c r="AQ698" i="5"/>
  <c r="AQ97" i="5"/>
  <c r="AQ837" i="5"/>
  <c r="AQ884" i="5"/>
  <c r="AQ654" i="5"/>
  <c r="AQ1096" i="5"/>
  <c r="AQ1091" i="5"/>
  <c r="AQ1397" i="5"/>
  <c r="AQ508" i="5"/>
  <c r="AQ1398" i="5"/>
  <c r="AQ163" i="5"/>
  <c r="AQ819" i="5"/>
  <c r="AQ1399" i="5"/>
  <c r="AQ308" i="5"/>
  <c r="AQ878" i="5"/>
  <c r="AQ527" i="5"/>
  <c r="AQ1400" i="5"/>
  <c r="AQ7" i="5"/>
  <c r="AQ371" i="5"/>
  <c r="AQ751" i="5"/>
  <c r="AQ944" i="5"/>
  <c r="AQ556" i="5"/>
  <c r="AQ1401" i="5"/>
  <c r="AQ1095" i="5"/>
  <c r="AQ853" i="5"/>
  <c r="AQ1081" i="5"/>
  <c r="AQ1402" i="5"/>
  <c r="AQ733" i="5"/>
  <c r="AQ423" i="5"/>
  <c r="AQ120" i="5"/>
  <c r="AQ1064" i="5"/>
  <c r="AQ672" i="5"/>
  <c r="AQ650" i="5"/>
  <c r="AQ409" i="5"/>
  <c r="AQ576" i="5"/>
  <c r="AQ211" i="5"/>
  <c r="AQ906" i="5"/>
  <c r="AQ1403" i="5"/>
  <c r="AQ1031" i="5"/>
  <c r="AQ951" i="5"/>
  <c r="AQ453" i="5"/>
  <c r="AQ726" i="5"/>
  <c r="AQ1404" i="5"/>
  <c r="AQ208" i="5"/>
  <c r="AQ1405" i="5"/>
  <c r="AQ1406" i="5"/>
  <c r="AQ378" i="5"/>
  <c r="AQ1407" i="5"/>
  <c r="AQ391" i="5"/>
  <c r="AQ653" i="5"/>
  <c r="AQ1409" i="5"/>
  <c r="AQ28" i="5"/>
  <c r="AQ1410" i="5"/>
  <c r="AQ1411" i="5"/>
  <c r="AQ126" i="5"/>
  <c r="AQ496" i="5"/>
  <c r="AQ1055" i="5"/>
  <c r="AQ719" i="5"/>
  <c r="AQ1412" i="5"/>
  <c r="AQ168" i="5"/>
  <c r="AQ1413" i="5"/>
  <c r="AQ1414" i="5"/>
  <c r="AQ604" i="5"/>
  <c r="AQ1415" i="5"/>
  <c r="AQ261" i="5"/>
  <c r="AQ1416" i="5"/>
  <c r="AQ1417" i="5"/>
  <c r="AQ245" i="5"/>
  <c r="AQ87" i="5"/>
  <c r="AQ236" i="5"/>
  <c r="AQ628" i="5"/>
  <c r="AQ1418" i="5"/>
  <c r="AQ1419" i="5"/>
  <c r="AQ1021" i="5"/>
  <c r="AQ696" i="5"/>
  <c r="AQ234" i="5"/>
  <c r="AQ1079" i="5"/>
  <c r="AQ1420" i="5"/>
  <c r="AQ1421" i="5"/>
  <c r="AQ140" i="5"/>
  <c r="AQ948" i="5"/>
  <c r="AQ372" i="5"/>
  <c r="AQ287" i="5"/>
  <c r="AQ137" i="5"/>
  <c r="AQ1422" i="5"/>
  <c r="AQ1423" i="5"/>
  <c r="AQ182" i="5"/>
  <c r="AQ427" i="5"/>
  <c r="AQ1424" i="5"/>
  <c r="AQ424" i="5"/>
  <c r="AQ525" i="5"/>
  <c r="AQ151" i="5"/>
  <c r="AQ1425" i="5"/>
  <c r="AQ1426" i="5"/>
  <c r="AQ152" i="5"/>
  <c r="AQ477" i="5"/>
  <c r="AQ220" i="5"/>
  <c r="AQ817" i="5"/>
  <c r="AQ861" i="5"/>
  <c r="AQ828" i="5"/>
  <c r="AQ1427" i="5"/>
  <c r="AQ471" i="5"/>
  <c r="AQ1428" i="5"/>
  <c r="AQ1066" i="5"/>
  <c r="AQ943" i="5"/>
  <c r="AQ891" i="5"/>
  <c r="AQ1025" i="5"/>
  <c r="AQ1429" i="5"/>
  <c r="AQ835" i="5"/>
  <c r="AQ1070" i="5"/>
  <c r="AQ1430" i="5"/>
  <c r="AQ1431" i="5"/>
  <c r="AQ1061" i="5"/>
  <c r="AQ92" i="5"/>
  <c r="AQ1432" i="5"/>
  <c r="AQ754" i="5"/>
  <c r="AQ534" i="5"/>
  <c r="AQ1433" i="5"/>
  <c r="AQ469" i="5"/>
  <c r="AQ695" i="5"/>
  <c r="AQ380" i="5"/>
  <c r="AQ170" i="5"/>
  <c r="AQ515" i="5"/>
  <c r="AQ554" i="5"/>
  <c r="AQ248" i="5"/>
  <c r="AQ311" i="5"/>
  <c r="AQ788" i="5"/>
  <c r="AQ1434" i="5"/>
  <c r="AQ889" i="5"/>
  <c r="AQ461" i="5"/>
  <c r="AQ1084" i="5"/>
  <c r="AQ383" i="5"/>
  <c r="AQ1435" i="5"/>
  <c r="AQ221" i="5"/>
  <c r="AQ1436" i="5"/>
  <c r="AQ1060" i="5"/>
  <c r="AQ549" i="5"/>
  <c r="AQ492" i="5"/>
  <c r="AQ915" i="5"/>
  <c r="AQ456" i="5"/>
  <c r="AQ731" i="5"/>
  <c r="AQ801" i="5"/>
  <c r="AQ784" i="5"/>
  <c r="AQ791" i="5"/>
  <c r="AQ569" i="5"/>
  <c r="AQ1437" i="5"/>
  <c r="AQ559" i="5"/>
  <c r="AQ826" i="5"/>
  <c r="AQ448" i="5"/>
  <c r="AQ1438" i="5"/>
  <c r="AQ774" i="5"/>
  <c r="AQ468" i="5"/>
  <c r="AQ475" i="5"/>
  <c r="AQ1049" i="5"/>
  <c r="AQ1062" i="5"/>
  <c r="AQ815" i="5"/>
  <c r="AQ1439" i="5"/>
  <c r="AQ1440" i="5"/>
  <c r="AQ1441" i="5"/>
  <c r="AQ194" i="5"/>
  <c r="AQ800" i="5"/>
  <c r="AQ1442" i="5"/>
  <c r="AQ499" i="5"/>
  <c r="AQ52" i="5"/>
  <c r="AQ1443" i="5"/>
  <c r="AQ403" i="5"/>
  <c r="AQ981" i="5"/>
  <c r="AQ377" i="5"/>
  <c r="AQ173" i="5"/>
  <c r="AQ553" i="5"/>
  <c r="AQ1444" i="5"/>
  <c r="AQ561" i="5"/>
  <c r="AQ414" i="5"/>
  <c r="AQ744" i="5"/>
  <c r="AQ1445" i="5"/>
  <c r="AQ1446" i="5"/>
  <c r="AQ842" i="5"/>
  <c r="AQ1447" i="5"/>
  <c r="AQ1448" i="5"/>
  <c r="AQ1449" i="5"/>
  <c r="AQ811" i="5"/>
  <c r="AQ9" i="5"/>
  <c r="AQ235" i="5"/>
  <c r="AQ645" i="5"/>
  <c r="AQ546" i="5"/>
  <c r="AQ1450" i="5"/>
  <c r="AQ897" i="5"/>
  <c r="AQ869" i="5"/>
  <c r="AQ440" i="5"/>
  <c r="AQ68" i="5"/>
  <c r="AQ1451" i="5"/>
  <c r="AQ1452" i="5"/>
  <c r="AQ93" i="5"/>
  <c r="AQ2" i="5"/>
  <c r="AQ277" i="5"/>
  <c r="AQ611" i="5"/>
  <c r="AQ159" i="5"/>
  <c r="AQ1453" i="5"/>
  <c r="AQ1454" i="5"/>
  <c r="AQ789" i="5"/>
  <c r="AQ262" i="5"/>
  <c r="AQ851" i="5"/>
  <c r="AQ1455" i="5"/>
  <c r="AQ428" i="5"/>
  <c r="AQ1456" i="5"/>
  <c r="AQ96" i="5"/>
  <c r="AQ421" i="5"/>
  <c r="AQ1457" i="5"/>
  <c r="AQ605" i="5"/>
  <c r="AQ327" i="5"/>
  <c r="AQ746" i="5"/>
  <c r="AQ538" i="5"/>
  <c r="AQ118" i="5"/>
  <c r="AQ393" i="5"/>
  <c r="AQ1459" i="5"/>
  <c r="AQ760" i="5"/>
  <c r="AQ1460" i="5"/>
  <c r="AQ633" i="5"/>
  <c r="AQ125" i="5"/>
  <c r="AQ822" i="5"/>
  <c r="AQ1461" i="5"/>
  <c r="AQ1462" i="5"/>
  <c r="AQ1463" i="5"/>
  <c r="AQ1464" i="5"/>
  <c r="AQ1465" i="5"/>
  <c r="AQ1466" i="5"/>
  <c r="AQ1050" i="5"/>
  <c r="AQ1467" i="5"/>
  <c r="AQ1468" i="5"/>
  <c r="AQ98" i="5"/>
  <c r="AQ769" i="5"/>
  <c r="AQ1469" i="5"/>
  <c r="AQ1470" i="5"/>
  <c r="AQ626" i="5"/>
  <c r="AQ1471" i="5"/>
  <c r="AQ1472" i="5"/>
  <c r="AQ385" i="5"/>
  <c r="AQ443" i="5"/>
  <c r="AQ331" i="5"/>
  <c r="AQ1473" i="5"/>
  <c r="AQ675" i="5"/>
  <c r="AQ677" i="5"/>
  <c r="AQ176" i="5"/>
  <c r="AQ297" i="5"/>
  <c r="AQ145" i="5"/>
  <c r="AQ560" i="5"/>
  <c r="AQ1474" i="5"/>
  <c r="AQ917" i="5"/>
  <c r="AQ1475" i="5"/>
  <c r="AQ808" i="5"/>
  <c r="AQ375" i="5"/>
  <c r="AQ1476" i="5"/>
  <c r="AQ1477" i="5"/>
  <c r="AQ272" i="5"/>
  <c r="AQ1478" i="5"/>
  <c r="AQ8" i="5"/>
  <c r="AQ282" i="5"/>
  <c r="AQ874" i="5"/>
  <c r="AQ110" i="5"/>
  <c r="AQ178" i="5"/>
  <c r="AQ379" i="5"/>
  <c r="AQ716" i="5"/>
  <c r="AQ548" i="5"/>
  <c r="AQ700" i="5"/>
  <c r="AQ1479" i="5"/>
  <c r="AQ989" i="5"/>
  <c r="AQ945" i="5"/>
  <c r="AQ1480" i="5"/>
  <c r="AQ267" i="5"/>
  <c r="AQ1481" i="5"/>
  <c r="AQ799" i="5"/>
  <c r="AQ1482" i="5"/>
  <c r="AQ1483" i="5"/>
  <c r="AQ712" i="5"/>
  <c r="AQ682" i="5"/>
  <c r="AQ416" i="5"/>
  <c r="AQ886" i="5"/>
  <c r="AQ1086" i="5"/>
  <c r="AQ1484" i="5"/>
  <c r="AQ1053" i="5"/>
  <c r="AQ342" i="5"/>
  <c r="AQ1485" i="5"/>
  <c r="AQ1486" i="5"/>
  <c r="AQ402" i="5"/>
  <c r="AQ1487" i="5"/>
  <c r="AQ757" i="5"/>
  <c r="AQ776" i="5"/>
  <c r="AQ25" i="5"/>
  <c r="AQ814" i="5"/>
  <c r="AQ514" i="5"/>
  <c r="AQ676" i="5"/>
  <c r="AQ558" i="5"/>
  <c r="AQ356" i="5"/>
  <c r="AQ528" i="5"/>
  <c r="AQ1488" i="5"/>
  <c r="AQ612" i="5"/>
  <c r="AQ1011" i="5"/>
  <c r="AQ759" i="5"/>
  <c r="AQ979" i="5"/>
  <c r="AQ357" i="5"/>
  <c r="AQ918" i="5"/>
  <c r="AQ584" i="5"/>
  <c r="AQ36" i="5"/>
  <c r="AQ550" i="5"/>
  <c r="AQ369" i="5"/>
  <c r="AQ928" i="5"/>
  <c r="AQ1489" i="5"/>
  <c r="AQ710" i="5"/>
  <c r="AQ483" i="5"/>
  <c r="AQ802" i="5"/>
  <c r="AQ1490" i="5"/>
  <c r="AQ189" i="5"/>
  <c r="AQ229" i="5"/>
  <c r="AQ283" i="5"/>
  <c r="AQ996" i="5"/>
  <c r="AQ1491" i="5"/>
  <c r="AQ1492" i="5"/>
  <c r="AQ510" i="5"/>
  <c r="AQ222" i="5"/>
  <c r="AQ1493" i="5"/>
  <c r="AQ963" i="5"/>
  <c r="AQ1494" i="5"/>
  <c r="AQ1495" i="5"/>
  <c r="AQ730" i="5"/>
  <c r="AQ1002" i="5"/>
  <c r="AQ903" i="5"/>
  <c r="AQ16" i="5"/>
  <c r="AQ1056" i="5"/>
  <c r="AQ609" i="5"/>
  <c r="AQ1496" i="5"/>
  <c r="AQ384" i="5"/>
  <c r="AQ1088" i="5"/>
  <c r="AQ888" i="5"/>
  <c r="AQ474" i="5"/>
  <c r="AQ197" i="5"/>
  <c r="AQ536" i="5"/>
  <c r="AQ898" i="5"/>
  <c r="AQ1078" i="5"/>
  <c r="AQ513" i="5"/>
  <c r="AQ1497" i="5"/>
  <c r="AQ445" i="5"/>
  <c r="AQ300" i="5"/>
  <c r="AQ201" i="5"/>
  <c r="AQ381" i="5"/>
  <c r="AQ929" i="5"/>
  <c r="AQ634" i="5"/>
  <c r="AQ1498" i="5"/>
  <c r="AQ622" i="5"/>
  <c r="AQ706" i="5"/>
  <c r="AQ316" i="5"/>
  <c r="AQ509" i="5"/>
  <c r="AQ60" i="5"/>
  <c r="AQ978" i="5"/>
  <c r="AQ1499" i="5"/>
  <c r="AQ299" i="5"/>
  <c r="AQ364" i="5"/>
  <c r="AQ1500" i="5"/>
  <c r="AQ825" i="5"/>
  <c r="AQ925" i="5"/>
  <c r="AQ437" i="5"/>
  <c r="AQ1501" i="5"/>
  <c r="AQ949" i="5"/>
  <c r="AN1112" i="5"/>
  <c r="AN251" i="5"/>
  <c r="AN779" i="5"/>
  <c r="AN798" i="5"/>
  <c r="AN517" i="5"/>
  <c r="AN1203" i="5"/>
  <c r="AN1196" i="5"/>
  <c r="AN1321" i="5"/>
  <c r="AN13" i="5"/>
  <c r="AN545" i="5"/>
  <c r="AN152" i="5"/>
  <c r="AN1467" i="5"/>
  <c r="AM1097" i="5"/>
  <c r="AN1097" i="5" s="1"/>
  <c r="AM592" i="5"/>
  <c r="AN592" i="5" s="1"/>
  <c r="AM566" i="5"/>
  <c r="AN566" i="5" s="1"/>
  <c r="AM1057" i="5"/>
  <c r="AN1057" i="5" s="1"/>
  <c r="AM618" i="5"/>
  <c r="AN618" i="5" s="1"/>
  <c r="AM94" i="5"/>
  <c r="AN94" i="5" s="1"/>
  <c r="AM1098" i="5"/>
  <c r="AN1098" i="5" s="1"/>
  <c r="AM486" i="5"/>
  <c r="AN486" i="5" s="1"/>
  <c r="AM1099" i="5"/>
  <c r="AN1099" i="5" s="1"/>
  <c r="AM310" i="5"/>
  <c r="AN310" i="5" s="1"/>
  <c r="AM61" i="5"/>
  <c r="AN61" i="5" s="1"/>
  <c r="AM967" i="5"/>
  <c r="AN967" i="5" s="1"/>
  <c r="AM1065" i="5"/>
  <c r="AN1065" i="5" s="1"/>
  <c r="AM328" i="5"/>
  <c r="AN328" i="5" s="1"/>
  <c r="AM1100" i="5"/>
  <c r="AN1100" i="5" s="1"/>
  <c r="AM518" i="5"/>
  <c r="AN518" i="5" s="1"/>
  <c r="AM627" i="5"/>
  <c r="AN627" i="5" s="1"/>
  <c r="AM1051" i="5"/>
  <c r="AN1051" i="5" s="1"/>
  <c r="AM839" i="5"/>
  <c r="AN839" i="5" s="1"/>
  <c r="AM968" i="5"/>
  <c r="AN968" i="5" s="1"/>
  <c r="AM783" i="5"/>
  <c r="AN783" i="5" s="1"/>
  <c r="AM41" i="5"/>
  <c r="AN41" i="5" s="1"/>
  <c r="AM997" i="5"/>
  <c r="AN997" i="5" s="1"/>
  <c r="AM1101" i="5"/>
  <c r="AN1101" i="5" s="1"/>
  <c r="AM224" i="5"/>
  <c r="AN224" i="5" s="1"/>
  <c r="AM198" i="5"/>
  <c r="AN198" i="5" s="1"/>
  <c r="AM582" i="5"/>
  <c r="AN582" i="5" s="1"/>
  <c r="AM1102" i="5"/>
  <c r="AN1102" i="5" s="1"/>
  <c r="AM1103" i="5"/>
  <c r="AN1103" i="5" s="1"/>
  <c r="AM280" i="5"/>
  <c r="AN280" i="5" s="1"/>
  <c r="AM531" i="5"/>
  <c r="AN531" i="5" s="1"/>
  <c r="AM1092" i="5"/>
  <c r="AN1092" i="5" s="1"/>
  <c r="AM26" i="5"/>
  <c r="AN26" i="5" s="1"/>
  <c r="AM1408" i="5"/>
  <c r="AN1408" i="5" s="1"/>
  <c r="AM1104" i="5"/>
  <c r="AN1104" i="5" s="1"/>
  <c r="AM961" i="5"/>
  <c r="AN961" i="5" s="1"/>
  <c r="AM95" i="5"/>
  <c r="AN95" i="5" s="1"/>
  <c r="AM617" i="5"/>
  <c r="AN617" i="5" s="1"/>
  <c r="AM1042" i="5"/>
  <c r="AN1042" i="5" s="1"/>
  <c r="AM480" i="5"/>
  <c r="AN480" i="5" s="1"/>
  <c r="AM79" i="5"/>
  <c r="AN79" i="5" s="1"/>
  <c r="AM857" i="5"/>
  <c r="AN857" i="5" s="1"/>
  <c r="AM1105" i="5"/>
  <c r="AN1105" i="5" s="1"/>
  <c r="AM1106" i="5"/>
  <c r="AN1106" i="5" s="1"/>
  <c r="AM946" i="5"/>
  <c r="AN946" i="5" s="1"/>
  <c r="AM1107" i="5"/>
  <c r="AN1107" i="5" s="1"/>
  <c r="AM803" i="5"/>
  <c r="AN803" i="5" s="1"/>
  <c r="AM1108" i="5"/>
  <c r="AN1108" i="5" s="1"/>
  <c r="AM46" i="5"/>
  <c r="AN46" i="5" s="1"/>
  <c r="AM523" i="5"/>
  <c r="AN523" i="5" s="1"/>
  <c r="AM724" i="5"/>
  <c r="AN724" i="5" s="1"/>
  <c r="AM972" i="5"/>
  <c r="AN972" i="5" s="1"/>
  <c r="AM303" i="5"/>
  <c r="AN303" i="5" s="1"/>
  <c r="AM959" i="5"/>
  <c r="AN959" i="5" s="1"/>
  <c r="AM455" i="5"/>
  <c r="AN455" i="5" s="1"/>
  <c r="AM219" i="5"/>
  <c r="AN219" i="5" s="1"/>
  <c r="AM644" i="5"/>
  <c r="AN644" i="5" s="1"/>
  <c r="AM338" i="5"/>
  <c r="AN338" i="5" s="1"/>
  <c r="AM965" i="5"/>
  <c r="AN965" i="5" s="1"/>
  <c r="AM1109" i="5"/>
  <c r="AN1109" i="5" s="1"/>
  <c r="AM935" i="5"/>
  <c r="AN935" i="5" s="1"/>
  <c r="AM992" i="5"/>
  <c r="AN992" i="5" s="1"/>
  <c r="AM298" i="5"/>
  <c r="AN298" i="5" s="1"/>
  <c r="AM937" i="5"/>
  <c r="AN937" i="5" s="1"/>
  <c r="AM1110" i="5"/>
  <c r="AN1110" i="5" s="1"/>
  <c r="AM401" i="5"/>
  <c r="AN401" i="5" s="1"/>
  <c r="AM367" i="5"/>
  <c r="AN367" i="5" s="1"/>
  <c r="AM804" i="5"/>
  <c r="AN804" i="5" s="1"/>
  <c r="AM425" i="5"/>
  <c r="AN425" i="5" s="1"/>
  <c r="AM153" i="5"/>
  <c r="AN153" i="5" s="1"/>
  <c r="AM847" i="5"/>
  <c r="AN847" i="5" s="1"/>
  <c r="AM787" i="5"/>
  <c r="AN787" i="5" s="1"/>
  <c r="AM775" i="5"/>
  <c r="AN775" i="5" s="1"/>
  <c r="AM683" i="5"/>
  <c r="AN683" i="5" s="1"/>
  <c r="AM1044" i="5"/>
  <c r="AN1044" i="5" s="1"/>
  <c r="AM1054" i="5"/>
  <c r="AN1054" i="5" s="1"/>
  <c r="AM59" i="5"/>
  <c r="AN59" i="5" s="1"/>
  <c r="AM1111" i="5"/>
  <c r="AN1111" i="5" s="1"/>
  <c r="AM1112" i="5"/>
  <c r="AM284" i="5"/>
  <c r="AN284" i="5" s="1"/>
  <c r="AM374" i="5"/>
  <c r="AN374" i="5" s="1"/>
  <c r="AM273" i="5"/>
  <c r="AN273" i="5" s="1"/>
  <c r="AM419" i="5"/>
  <c r="AN419" i="5" s="1"/>
  <c r="AM102" i="5"/>
  <c r="AN102" i="5" s="1"/>
  <c r="AM39" i="5"/>
  <c r="AN39" i="5" s="1"/>
  <c r="AM292" i="5"/>
  <c r="AN292" i="5" s="1"/>
  <c r="AM1113" i="5"/>
  <c r="AN1113" i="5" s="1"/>
  <c r="AM838" i="5"/>
  <c r="AN838" i="5" s="1"/>
  <c r="AM685" i="5"/>
  <c r="AN685" i="5" s="1"/>
  <c r="AM753" i="5"/>
  <c r="AN753" i="5" s="1"/>
  <c r="AM22" i="5"/>
  <c r="AN22" i="5" s="1"/>
  <c r="AM755" i="5"/>
  <c r="AN755" i="5" s="1"/>
  <c r="AM1114" i="5"/>
  <c r="AN1114" i="5" s="1"/>
  <c r="AM76" i="5"/>
  <c r="AN76" i="5" s="1"/>
  <c r="AM1115" i="5"/>
  <c r="AN1115" i="5" s="1"/>
  <c r="AM1082" i="5"/>
  <c r="AN1082" i="5" s="1"/>
  <c r="AM1022" i="5"/>
  <c r="AN1022" i="5" s="1"/>
  <c r="AM1040" i="5"/>
  <c r="AN1040" i="5" s="1"/>
  <c r="AM1116" i="5"/>
  <c r="AN1116" i="5" s="1"/>
  <c r="AM127" i="5"/>
  <c r="AN127" i="5" s="1"/>
  <c r="AM1117" i="5"/>
  <c r="AN1117" i="5" s="1"/>
  <c r="AM988" i="5"/>
  <c r="AN988" i="5" s="1"/>
  <c r="AM51" i="5"/>
  <c r="AN51" i="5" s="1"/>
  <c r="AM1118" i="5"/>
  <c r="AN1118" i="5" s="1"/>
  <c r="AM14" i="5"/>
  <c r="AN14" i="5" s="1"/>
  <c r="AM49" i="5"/>
  <c r="AN49" i="5" s="1"/>
  <c r="AM259" i="5"/>
  <c r="AN259" i="5" s="1"/>
  <c r="AM53" i="5"/>
  <c r="AN53" i="5" s="1"/>
  <c r="AM956" i="5"/>
  <c r="AN956" i="5" s="1"/>
  <c r="AM969" i="5"/>
  <c r="AN969" i="5" s="1"/>
  <c r="AM689" i="5"/>
  <c r="AN689" i="5" s="1"/>
  <c r="AM34" i="5"/>
  <c r="AN34" i="5" s="1"/>
  <c r="AM413" i="5"/>
  <c r="AN413" i="5" s="1"/>
  <c r="AM1120" i="5"/>
  <c r="AN1120" i="5" s="1"/>
  <c r="AM307" i="5"/>
  <c r="AN307" i="5" s="1"/>
  <c r="AM1121" i="5"/>
  <c r="AN1121" i="5" s="1"/>
  <c r="AM1122" i="5"/>
  <c r="AN1122" i="5" s="1"/>
  <c r="AM876" i="5"/>
  <c r="AN876" i="5" s="1"/>
  <c r="AM497" i="5"/>
  <c r="AN497" i="5" s="1"/>
  <c r="AM887" i="5"/>
  <c r="AN887" i="5" s="1"/>
  <c r="AM790" i="5"/>
  <c r="AN790" i="5" s="1"/>
  <c r="AM1123" i="5"/>
  <c r="AN1123" i="5" s="1"/>
  <c r="AM763" i="5"/>
  <c r="AN763" i="5" s="1"/>
  <c r="AM530" i="5"/>
  <c r="AN530" i="5" s="1"/>
  <c r="AM540" i="5"/>
  <c r="AN540" i="5" s="1"/>
  <c r="AM524" i="5"/>
  <c r="AN524" i="5" s="1"/>
  <c r="AM392" i="5"/>
  <c r="AN392" i="5" s="1"/>
  <c r="AM555" i="5"/>
  <c r="AN555" i="5" s="1"/>
  <c r="AM1124" i="5"/>
  <c r="AN1124" i="5" s="1"/>
  <c r="AM1029" i="5"/>
  <c r="AN1029" i="5" s="1"/>
  <c r="AM1125" i="5"/>
  <c r="AN1125" i="5" s="1"/>
  <c r="AM251" i="5"/>
  <c r="AM89" i="5"/>
  <c r="AN89" i="5" s="1"/>
  <c r="AM476" i="5"/>
  <c r="AN476" i="5" s="1"/>
  <c r="AM717" i="5"/>
  <c r="AN717" i="5" s="1"/>
  <c r="AM361" i="5"/>
  <c r="AN361" i="5" s="1"/>
  <c r="AM1126" i="5"/>
  <c r="AN1126" i="5" s="1"/>
  <c r="AM485" i="5"/>
  <c r="AN485" i="5" s="1"/>
  <c r="AM1127" i="5"/>
  <c r="AN1127" i="5" s="1"/>
  <c r="AM122" i="5"/>
  <c r="AN122" i="5" s="1"/>
  <c r="AM83" i="5"/>
  <c r="AN83" i="5" s="1"/>
  <c r="AM451" i="5"/>
  <c r="AN451" i="5" s="1"/>
  <c r="AM115" i="5"/>
  <c r="AN115" i="5" s="1"/>
  <c r="AM859" i="5"/>
  <c r="AN859" i="5" s="1"/>
  <c r="AM271" i="5"/>
  <c r="AN271" i="5" s="1"/>
  <c r="AM111" i="5"/>
  <c r="AN111" i="5" s="1"/>
  <c r="AM1077" i="5"/>
  <c r="AN1077" i="5" s="1"/>
  <c r="AM1024" i="5"/>
  <c r="AN1024" i="5" s="1"/>
  <c r="AM813" i="5"/>
  <c r="AN813" i="5" s="1"/>
  <c r="AM922" i="5"/>
  <c r="AN922" i="5" s="1"/>
  <c r="AM659" i="5"/>
  <c r="AN659" i="5" s="1"/>
  <c r="AM1128" i="5"/>
  <c r="AN1128" i="5" s="1"/>
  <c r="AM795" i="5"/>
  <c r="AN795" i="5" s="1"/>
  <c r="AM773" i="5"/>
  <c r="AN773" i="5" s="1"/>
  <c r="AM1007" i="5"/>
  <c r="AN1007" i="5" s="1"/>
  <c r="AM505" i="5"/>
  <c r="AN505" i="5" s="1"/>
  <c r="AM615" i="5"/>
  <c r="AN615" i="5" s="1"/>
  <c r="AM818" i="5"/>
  <c r="AN818" i="5" s="1"/>
  <c r="AM1129" i="5"/>
  <c r="AN1129" i="5" s="1"/>
  <c r="AM933" i="5"/>
  <c r="AN933" i="5" s="1"/>
  <c r="AM913" i="5"/>
  <c r="AN913" i="5" s="1"/>
  <c r="AM466" i="5"/>
  <c r="AN466" i="5" s="1"/>
  <c r="AM133" i="5"/>
  <c r="AN133" i="5" s="1"/>
  <c r="AM314" i="5"/>
  <c r="AN314" i="5" s="1"/>
  <c r="AM1130" i="5"/>
  <c r="AN1130" i="5" s="1"/>
  <c r="AM575" i="5"/>
  <c r="AN575" i="5" s="1"/>
  <c r="AM864" i="5"/>
  <c r="AN864" i="5" s="1"/>
  <c r="AM324" i="5"/>
  <c r="AN324" i="5" s="1"/>
  <c r="AM27" i="5"/>
  <c r="AN27" i="5" s="1"/>
  <c r="AM1131" i="5"/>
  <c r="AN1131" i="5" s="1"/>
  <c r="AM1132" i="5"/>
  <c r="AN1132" i="5" s="1"/>
  <c r="AM662" i="5"/>
  <c r="AN662" i="5" s="1"/>
  <c r="AM105" i="5"/>
  <c r="AN105" i="5" s="1"/>
  <c r="AM1133" i="5"/>
  <c r="AN1133" i="5" s="1"/>
  <c r="AM216" i="5"/>
  <c r="AN216" i="5" s="1"/>
  <c r="AM214" i="5"/>
  <c r="AN214" i="5" s="1"/>
  <c r="AM406" i="5"/>
  <c r="AN406" i="5" s="1"/>
  <c r="AM276" i="5"/>
  <c r="AN276" i="5" s="1"/>
  <c r="AM728" i="5"/>
  <c r="AN728" i="5" s="1"/>
  <c r="AM567" i="5"/>
  <c r="AN567" i="5" s="1"/>
  <c r="AM738" i="5"/>
  <c r="AN738" i="5" s="1"/>
  <c r="AM1134" i="5"/>
  <c r="AN1134" i="5" s="1"/>
  <c r="AM249" i="5"/>
  <c r="AN249" i="5" s="1"/>
  <c r="AM1135" i="5"/>
  <c r="AN1135" i="5" s="1"/>
  <c r="AM1136" i="5"/>
  <c r="AN1136" i="5" s="1"/>
  <c r="AM537" i="5"/>
  <c r="AN537" i="5" s="1"/>
  <c r="AM926" i="5"/>
  <c r="AN926" i="5" s="1"/>
  <c r="AM177" i="5"/>
  <c r="AN177" i="5" s="1"/>
  <c r="AM1311" i="5"/>
  <c r="AN1311" i="5" s="1"/>
  <c r="AM240" i="5"/>
  <c r="AN240" i="5" s="1"/>
  <c r="AM834" i="5"/>
  <c r="AN834" i="5" s="1"/>
  <c r="AM309" i="5"/>
  <c r="AN309" i="5" s="1"/>
  <c r="AM1137" i="5"/>
  <c r="AN1137" i="5" s="1"/>
  <c r="AM823" i="5"/>
  <c r="AN823" i="5" s="1"/>
  <c r="AM664" i="5"/>
  <c r="AN664" i="5" s="1"/>
  <c r="AM833" i="5"/>
  <c r="AN833" i="5" s="1"/>
  <c r="AM697" i="5"/>
  <c r="AN697" i="5" s="1"/>
  <c r="AM931" i="5"/>
  <c r="AN931" i="5" s="1"/>
  <c r="AM1009" i="5"/>
  <c r="AN1009" i="5" s="1"/>
  <c r="AM890" i="5"/>
  <c r="AN890" i="5" s="1"/>
  <c r="AM727" i="5"/>
  <c r="AN727" i="5" s="1"/>
  <c r="AM108" i="5"/>
  <c r="AN108" i="5" s="1"/>
  <c r="AM679" i="5"/>
  <c r="AN679" i="5" s="1"/>
  <c r="AM183" i="5"/>
  <c r="AN183" i="5" s="1"/>
  <c r="AM1138" i="5"/>
  <c r="AN1138" i="5" s="1"/>
  <c r="AM589" i="5"/>
  <c r="AN589" i="5" s="1"/>
  <c r="AM577" i="5"/>
  <c r="AN577" i="5" s="1"/>
  <c r="AM541" i="5"/>
  <c r="AN541" i="5" s="1"/>
  <c r="AM1139" i="5"/>
  <c r="AN1139" i="5" s="1"/>
  <c r="AM1140" i="5"/>
  <c r="AN1140" i="5" s="1"/>
  <c r="AM233" i="5"/>
  <c r="AN233" i="5" s="1"/>
  <c r="AM1141" i="5"/>
  <c r="AN1141" i="5" s="1"/>
  <c r="AM982" i="5"/>
  <c r="AN982" i="5" s="1"/>
  <c r="AM512" i="5"/>
  <c r="AN512" i="5" s="1"/>
  <c r="AM603" i="5"/>
  <c r="AN603" i="5" s="1"/>
  <c r="AM1142" i="5"/>
  <c r="AN1142" i="5" s="1"/>
  <c r="AM199" i="5"/>
  <c r="AN199" i="5" s="1"/>
  <c r="AM227" i="5"/>
  <c r="AN227" i="5" s="1"/>
  <c r="AM796" i="5"/>
  <c r="AN796" i="5" s="1"/>
  <c r="AM849" i="5"/>
  <c r="AN849" i="5" s="1"/>
  <c r="AM1143" i="5"/>
  <c r="AN1143" i="5" s="1"/>
  <c r="AM610" i="5"/>
  <c r="AN610" i="5" s="1"/>
  <c r="AM854" i="5"/>
  <c r="AN854" i="5" s="1"/>
  <c r="AM116" i="5"/>
  <c r="AN116" i="5" s="1"/>
  <c r="AM1144" i="5"/>
  <c r="AN1144" i="5" s="1"/>
  <c r="AM213" i="5"/>
  <c r="AN213" i="5" s="1"/>
  <c r="AM1145" i="5"/>
  <c r="AN1145" i="5" s="1"/>
  <c r="AM279" i="5"/>
  <c r="AN279" i="5" s="1"/>
  <c r="AM1146" i="5"/>
  <c r="AN1146" i="5" s="1"/>
  <c r="AM243" i="5"/>
  <c r="AN243" i="5" s="1"/>
  <c r="AM1147" i="5"/>
  <c r="AN1147" i="5" s="1"/>
  <c r="AM42" i="5"/>
  <c r="AN42" i="5" s="1"/>
  <c r="AM75" i="5"/>
  <c r="AN75" i="5" s="1"/>
  <c r="AM1148" i="5"/>
  <c r="AN1148" i="5" s="1"/>
  <c r="AM805" i="5"/>
  <c r="AN805" i="5" s="1"/>
  <c r="AM167" i="5"/>
  <c r="AN167" i="5" s="1"/>
  <c r="AM12" i="5"/>
  <c r="AN12" i="5" s="1"/>
  <c r="AM1261" i="5"/>
  <c r="AN1261" i="5" s="1"/>
  <c r="AM873" i="5"/>
  <c r="AN873" i="5" s="1"/>
  <c r="AM780" i="5"/>
  <c r="AN780" i="5" s="1"/>
  <c r="AM241" i="5"/>
  <c r="AN241" i="5" s="1"/>
  <c r="AM412" i="5"/>
  <c r="AN412" i="5" s="1"/>
  <c r="AM179" i="5"/>
  <c r="AN179" i="5" s="1"/>
  <c r="AM779" i="5"/>
  <c r="AM639" i="5"/>
  <c r="AN639" i="5" s="1"/>
  <c r="AM858" i="5"/>
  <c r="AN858" i="5" s="1"/>
  <c r="AM368" i="5"/>
  <c r="AN368" i="5" s="1"/>
  <c r="AM426" i="5"/>
  <c r="AN426" i="5" s="1"/>
  <c r="AM30" i="5"/>
  <c r="AN30" i="5" s="1"/>
  <c r="AM44" i="5"/>
  <c r="AN44" i="5" s="1"/>
  <c r="AM109" i="5"/>
  <c r="AN109" i="5" s="1"/>
  <c r="AM1071" i="5"/>
  <c r="AN1071" i="5" s="1"/>
  <c r="AM1149" i="5"/>
  <c r="AN1149" i="5" s="1"/>
  <c r="AM181" i="5"/>
  <c r="AN181" i="5" s="1"/>
  <c r="AM1028" i="5"/>
  <c r="AN1028" i="5" s="1"/>
  <c r="AM588" i="5"/>
  <c r="AN588" i="5" s="1"/>
  <c r="AM952" i="5"/>
  <c r="AN952" i="5" s="1"/>
  <c r="AM1150" i="5"/>
  <c r="AN1150" i="5" s="1"/>
  <c r="AM1151" i="5"/>
  <c r="AN1151" i="5" s="1"/>
  <c r="AM459" i="5"/>
  <c r="AN459" i="5" s="1"/>
  <c r="AM1152" i="5"/>
  <c r="AN1152" i="5" s="1"/>
  <c r="AM215" i="5"/>
  <c r="AN215" i="5" s="1"/>
  <c r="AM1153" i="5"/>
  <c r="AN1153" i="5" s="1"/>
  <c r="AM1075" i="5"/>
  <c r="AN1075" i="5" s="1"/>
  <c r="AM203" i="5"/>
  <c r="AN203" i="5" s="1"/>
  <c r="AM467" i="5"/>
  <c r="AN467" i="5" s="1"/>
  <c r="AM389" i="5"/>
  <c r="AN389" i="5" s="1"/>
  <c r="AM1154" i="5"/>
  <c r="AN1154" i="5" s="1"/>
  <c r="AM986" i="5"/>
  <c r="AN986" i="5" s="1"/>
  <c r="AM1155" i="5"/>
  <c r="AN1155" i="5" s="1"/>
  <c r="AM404" i="5"/>
  <c r="AN404" i="5" s="1"/>
  <c r="AM1156" i="5"/>
  <c r="AN1156" i="5" s="1"/>
  <c r="AM661" i="5"/>
  <c r="AN661" i="5" s="1"/>
  <c r="AM1045" i="5"/>
  <c r="AN1045" i="5" s="1"/>
  <c r="AM478" i="5"/>
  <c r="AN478" i="5" s="1"/>
  <c r="AM1157" i="5"/>
  <c r="AN1157" i="5" s="1"/>
  <c r="AM740" i="5"/>
  <c r="AN740" i="5" s="1"/>
  <c r="AM1158" i="5"/>
  <c r="AN1158" i="5" s="1"/>
  <c r="AM1159" i="5"/>
  <c r="AN1159" i="5" s="1"/>
  <c r="AM594" i="5"/>
  <c r="AN594" i="5" s="1"/>
  <c r="AM491" i="5"/>
  <c r="AN491" i="5" s="1"/>
  <c r="AM278" i="5"/>
  <c r="AN278" i="5" s="1"/>
  <c r="AM253" i="5"/>
  <c r="AN253" i="5" s="1"/>
  <c r="AM148" i="5"/>
  <c r="AN148" i="5" s="1"/>
  <c r="AM1048" i="5"/>
  <c r="AN1048" i="5" s="1"/>
  <c r="AM50" i="5"/>
  <c r="AN50" i="5" s="1"/>
  <c r="AM821" i="5"/>
  <c r="AN821" i="5" s="1"/>
  <c r="AM1027" i="5"/>
  <c r="AN1027" i="5" s="1"/>
  <c r="AM985" i="5"/>
  <c r="AN985" i="5" s="1"/>
  <c r="AM912" i="5"/>
  <c r="AN912" i="5" s="1"/>
  <c r="AM657" i="5"/>
  <c r="AN657" i="5" s="1"/>
  <c r="AM687" i="5"/>
  <c r="AN687" i="5" s="1"/>
  <c r="AM332" i="5"/>
  <c r="AN332" i="5" s="1"/>
  <c r="AM1160" i="5"/>
  <c r="AN1160" i="5" s="1"/>
  <c r="AM1161" i="5"/>
  <c r="AN1161" i="5" s="1"/>
  <c r="AM1162" i="5"/>
  <c r="AN1162" i="5" s="1"/>
  <c r="AM598" i="5"/>
  <c r="AN598" i="5" s="1"/>
  <c r="AM411" i="5"/>
  <c r="AN411" i="5" s="1"/>
  <c r="AM112" i="5"/>
  <c r="AN112" i="5" s="1"/>
  <c r="AM765" i="5"/>
  <c r="AN765" i="5" s="1"/>
  <c r="AM600" i="5"/>
  <c r="AN600" i="5" s="1"/>
  <c r="AM606" i="5"/>
  <c r="AN606" i="5" s="1"/>
  <c r="AM620" i="5"/>
  <c r="AN620" i="5" s="1"/>
  <c r="AM1163" i="5"/>
  <c r="AN1163" i="5" s="1"/>
  <c r="AM29" i="5"/>
  <c r="AN29" i="5" s="1"/>
  <c r="AM430" i="5"/>
  <c r="AN430" i="5" s="1"/>
  <c r="AM902" i="5"/>
  <c r="AN902" i="5" s="1"/>
  <c r="AM936" i="5"/>
  <c r="AN936" i="5" s="1"/>
  <c r="AM573" i="5"/>
  <c r="AN573" i="5" s="1"/>
  <c r="AM623" i="5"/>
  <c r="AN623" i="5" s="1"/>
  <c r="AM1164" i="5"/>
  <c r="AN1164" i="5" s="1"/>
  <c r="AM268" i="5"/>
  <c r="AN268" i="5" s="1"/>
  <c r="AM921" i="5"/>
  <c r="AN921" i="5" s="1"/>
  <c r="AM165" i="5"/>
  <c r="AN165" i="5" s="1"/>
  <c r="AM45" i="5"/>
  <c r="AN45" i="5" s="1"/>
  <c r="AM488" i="5"/>
  <c r="AN488" i="5" s="1"/>
  <c r="AM351" i="5"/>
  <c r="AN351" i="5" s="1"/>
  <c r="AM1165" i="5"/>
  <c r="AN1165" i="5" s="1"/>
  <c r="AM128" i="5"/>
  <c r="AN128" i="5" s="1"/>
  <c r="AM1166" i="5"/>
  <c r="AN1166" i="5" s="1"/>
  <c r="AM590" i="5"/>
  <c r="AN590" i="5" s="1"/>
  <c r="AM388" i="5"/>
  <c r="AN388" i="5" s="1"/>
  <c r="AM1167" i="5"/>
  <c r="AN1167" i="5" s="1"/>
  <c r="AM960" i="5"/>
  <c r="AN960" i="5" s="1"/>
  <c r="AM999" i="5"/>
  <c r="AN999" i="5" s="1"/>
  <c r="AM1168" i="5"/>
  <c r="AN1168" i="5" s="1"/>
  <c r="AM72" i="5"/>
  <c r="AN72" i="5" s="1"/>
  <c r="AM174" i="5"/>
  <c r="AN174" i="5" s="1"/>
  <c r="AM1093" i="5"/>
  <c r="AN1093" i="5" s="1"/>
  <c r="AM1073" i="5"/>
  <c r="AN1073" i="5" s="1"/>
  <c r="AM436" i="5"/>
  <c r="AN436" i="5" s="1"/>
  <c r="AM266" i="5"/>
  <c r="AN266" i="5" s="1"/>
  <c r="AM1169" i="5"/>
  <c r="AN1169" i="5" s="1"/>
  <c r="AM1068" i="5"/>
  <c r="AN1068" i="5" s="1"/>
  <c r="AM23" i="5"/>
  <c r="AN23" i="5" s="1"/>
  <c r="AM442" i="5"/>
  <c r="AN442" i="5" s="1"/>
  <c r="AM473" i="5"/>
  <c r="AN473" i="5" s="1"/>
  <c r="AM1052" i="5"/>
  <c r="AN1052" i="5" s="1"/>
  <c r="AM1010" i="5"/>
  <c r="AN1010" i="5" s="1"/>
  <c r="AM923" i="5"/>
  <c r="AN923" i="5" s="1"/>
  <c r="AM674" i="5"/>
  <c r="AN674" i="5" s="1"/>
  <c r="AM998" i="5"/>
  <c r="AN998" i="5" s="1"/>
  <c r="AM625" i="5"/>
  <c r="AN625" i="5" s="1"/>
  <c r="AM1170" i="5"/>
  <c r="AN1170" i="5" s="1"/>
  <c r="AM1171" i="5"/>
  <c r="AN1171" i="5" s="1"/>
  <c r="AM581" i="5"/>
  <c r="AN581" i="5" s="1"/>
  <c r="AM957" i="5"/>
  <c r="AN957" i="5" s="1"/>
  <c r="AM1172" i="5"/>
  <c r="AN1172" i="5" s="1"/>
  <c r="AM1173" i="5"/>
  <c r="AN1173" i="5" s="1"/>
  <c r="AM941" i="5"/>
  <c r="AN941" i="5" s="1"/>
  <c r="AM914" i="5"/>
  <c r="AN914" i="5" s="1"/>
  <c r="AM964" i="5"/>
  <c r="AN964" i="5" s="1"/>
  <c r="AM460" i="5"/>
  <c r="AN460" i="5" s="1"/>
  <c r="AM195" i="5"/>
  <c r="AN195" i="5" s="1"/>
  <c r="AM1174" i="5"/>
  <c r="AN1174" i="5" s="1"/>
  <c r="AM907" i="5"/>
  <c r="AN907" i="5" s="1"/>
  <c r="AM238" i="5"/>
  <c r="AN238" i="5" s="1"/>
  <c r="AM166" i="5"/>
  <c r="AN166" i="5" s="1"/>
  <c r="AM18" i="5"/>
  <c r="AN18" i="5" s="1"/>
  <c r="AM32" i="5"/>
  <c r="AN32" i="5" s="1"/>
  <c r="AM927" i="5"/>
  <c r="AN927" i="5" s="1"/>
  <c r="AM1037" i="5"/>
  <c r="AN1037" i="5" s="1"/>
  <c r="AM210" i="5"/>
  <c r="AN210" i="5" s="1"/>
  <c r="AM246" i="5"/>
  <c r="AN246" i="5" s="1"/>
  <c r="AM836" i="5"/>
  <c r="AN836" i="5" s="1"/>
  <c r="AM1175" i="5"/>
  <c r="AN1175" i="5" s="1"/>
  <c r="AM1008" i="5"/>
  <c r="AN1008" i="5" s="1"/>
  <c r="AM142" i="5"/>
  <c r="AN142" i="5" s="1"/>
  <c r="AM1176" i="5"/>
  <c r="AN1176" i="5" s="1"/>
  <c r="AM798" i="5"/>
  <c r="AM1177" i="5"/>
  <c r="AN1177" i="5" s="1"/>
  <c r="AM785" i="5"/>
  <c r="AN785" i="5" s="1"/>
  <c r="AM1178" i="5"/>
  <c r="AN1178" i="5" s="1"/>
  <c r="AM587" i="5"/>
  <c r="AN587" i="5" s="1"/>
  <c r="AM892" i="5"/>
  <c r="AN892" i="5" s="1"/>
  <c r="AM502" i="5"/>
  <c r="AN502" i="5" s="1"/>
  <c r="AM56" i="5"/>
  <c r="AN56" i="5" s="1"/>
  <c r="AM1000" i="5"/>
  <c r="AN1000" i="5" s="1"/>
  <c r="AM563" i="5"/>
  <c r="AN563" i="5" s="1"/>
  <c r="AM1179" i="5"/>
  <c r="AN1179" i="5" s="1"/>
  <c r="AM1180" i="5"/>
  <c r="AN1180" i="5" s="1"/>
  <c r="AM190" i="5"/>
  <c r="AN190" i="5" s="1"/>
  <c r="AM312" i="5"/>
  <c r="AN312" i="5" s="1"/>
  <c r="AM58" i="5"/>
  <c r="AN58" i="5" s="1"/>
  <c r="AM544" i="5"/>
  <c r="AN544" i="5" s="1"/>
  <c r="AM1090" i="5"/>
  <c r="AN1090" i="5" s="1"/>
  <c r="AM1181" i="5"/>
  <c r="AN1181" i="5" s="1"/>
  <c r="AM1182" i="5"/>
  <c r="AN1182" i="5" s="1"/>
  <c r="AM84" i="5"/>
  <c r="AN84" i="5" s="1"/>
  <c r="AM470" i="5"/>
  <c r="AN470" i="5" s="1"/>
  <c r="AM517" i="5"/>
  <c r="AM154" i="5"/>
  <c r="AN154" i="5" s="1"/>
  <c r="AM1183" i="5"/>
  <c r="AN1183" i="5" s="1"/>
  <c r="AM37" i="5"/>
  <c r="AN37" i="5" s="1"/>
  <c r="AM1001" i="5"/>
  <c r="AN1001" i="5" s="1"/>
  <c r="AM860" i="5"/>
  <c r="AN860" i="5" s="1"/>
  <c r="AM1184" i="5"/>
  <c r="AN1184" i="5" s="1"/>
  <c r="AM993" i="5"/>
  <c r="AN993" i="5" s="1"/>
  <c r="AM1185" i="5"/>
  <c r="AN1185" i="5" s="1"/>
  <c r="AM90" i="5"/>
  <c r="AN90" i="5" s="1"/>
  <c r="AM57" i="5"/>
  <c r="AN57" i="5" s="1"/>
  <c r="AM947" i="5"/>
  <c r="AN947" i="5" s="1"/>
  <c r="AM1186" i="5"/>
  <c r="AN1186" i="5" s="1"/>
  <c r="AM286" i="5"/>
  <c r="AN286" i="5" s="1"/>
  <c r="AM1187" i="5"/>
  <c r="AN1187" i="5" s="1"/>
  <c r="AM673" i="5"/>
  <c r="AN673" i="5" s="1"/>
  <c r="AM507" i="5"/>
  <c r="AN507" i="5" s="1"/>
  <c r="AM441" i="5"/>
  <c r="AN441" i="5" s="1"/>
  <c r="AM962" i="5"/>
  <c r="AN962" i="5" s="1"/>
  <c r="AM702" i="5"/>
  <c r="AN702" i="5" s="1"/>
  <c r="AM868" i="5"/>
  <c r="AN868" i="5" s="1"/>
  <c r="AM396" i="5"/>
  <c r="AN396" i="5" s="1"/>
  <c r="AM1188" i="5"/>
  <c r="AN1188" i="5" s="1"/>
  <c r="AM950" i="5"/>
  <c r="AN950" i="5" s="1"/>
  <c r="AM247" i="5"/>
  <c r="AN247" i="5" s="1"/>
  <c r="AM630" i="5"/>
  <c r="AN630" i="5" s="1"/>
  <c r="AM781" i="5"/>
  <c r="AN781" i="5" s="1"/>
  <c r="AM1036" i="5"/>
  <c r="AN1036" i="5" s="1"/>
  <c r="AM11" i="5"/>
  <c r="AN11" i="5" s="1"/>
  <c r="AM882" i="5"/>
  <c r="AN882" i="5" s="1"/>
  <c r="AM782" i="5"/>
  <c r="AN782" i="5" s="1"/>
  <c r="AM601" i="5"/>
  <c r="AN601" i="5" s="1"/>
  <c r="AM373" i="5"/>
  <c r="AN373" i="5" s="1"/>
  <c r="AM329" i="5"/>
  <c r="AN329" i="5" s="1"/>
  <c r="AM274" i="5"/>
  <c r="AN274" i="5" s="1"/>
  <c r="AM568" i="5"/>
  <c r="AN568" i="5" s="1"/>
  <c r="AM1038" i="5"/>
  <c r="AN1038" i="5" s="1"/>
  <c r="AM464" i="5"/>
  <c r="AN464" i="5" s="1"/>
  <c r="AM1190" i="5"/>
  <c r="AN1190" i="5" s="1"/>
  <c r="AM500" i="5"/>
  <c r="AN500" i="5" s="1"/>
  <c r="AM1191" i="5"/>
  <c r="AN1191" i="5" s="1"/>
  <c r="AM899" i="5"/>
  <c r="AN899" i="5" s="1"/>
  <c r="AM668" i="5"/>
  <c r="AN668" i="5" s="1"/>
  <c r="AM180" i="5"/>
  <c r="AN180" i="5" s="1"/>
  <c r="AM337" i="5"/>
  <c r="AN337" i="5" s="1"/>
  <c r="AM1192" i="5"/>
  <c r="AN1192" i="5" s="1"/>
  <c r="AM86" i="5"/>
  <c r="AN86" i="5" s="1"/>
  <c r="AM432" i="5"/>
  <c r="AN432" i="5" s="1"/>
  <c r="AM893" i="5"/>
  <c r="AN893" i="5" s="1"/>
  <c r="AM255" i="5"/>
  <c r="AN255" i="5" s="1"/>
  <c r="AM991" i="5"/>
  <c r="AN991" i="5" s="1"/>
  <c r="AM1193" i="5"/>
  <c r="AN1193" i="5" s="1"/>
  <c r="AM608" i="5"/>
  <c r="AN608" i="5" s="1"/>
  <c r="AM135" i="5"/>
  <c r="AN135" i="5" s="1"/>
  <c r="AM786" i="5"/>
  <c r="AN786" i="5" s="1"/>
  <c r="AM1194" i="5"/>
  <c r="AN1194" i="5" s="1"/>
  <c r="AM1195" i="5"/>
  <c r="AN1195" i="5" s="1"/>
  <c r="AM866" i="5"/>
  <c r="AN866" i="5" s="1"/>
  <c r="AM123" i="5"/>
  <c r="AN123" i="5" s="1"/>
  <c r="AM850" i="5"/>
  <c r="AN850" i="5" s="1"/>
  <c r="AM1197" i="5"/>
  <c r="AN1197" i="5" s="1"/>
  <c r="AM908" i="5"/>
  <c r="AN908" i="5" s="1"/>
  <c r="AM565" i="5"/>
  <c r="AN565" i="5" s="1"/>
  <c r="AM1198" i="5"/>
  <c r="AN1198" i="5" s="1"/>
  <c r="AM1089" i="5"/>
  <c r="AN1089" i="5" s="1"/>
  <c r="AM607" i="5"/>
  <c r="AN607" i="5" s="1"/>
  <c r="AM306" i="5"/>
  <c r="AN306" i="5" s="1"/>
  <c r="AM155" i="5"/>
  <c r="AN155" i="5" s="1"/>
  <c r="AM458" i="5"/>
  <c r="AN458" i="5" s="1"/>
  <c r="AM640" i="5"/>
  <c r="AN640" i="5" s="1"/>
  <c r="AM977" i="5"/>
  <c r="AN977" i="5" s="1"/>
  <c r="AM971" i="5"/>
  <c r="AN971" i="5" s="1"/>
  <c r="AM684" i="5"/>
  <c r="AN684" i="5" s="1"/>
  <c r="AM1199" i="5"/>
  <c r="AN1199" i="5" s="1"/>
  <c r="AM771" i="5"/>
  <c r="AN771" i="5" s="1"/>
  <c r="AM1085" i="5"/>
  <c r="AN1085" i="5" s="1"/>
  <c r="AM1200" i="5"/>
  <c r="AN1200" i="5" s="1"/>
  <c r="AM681" i="5"/>
  <c r="AN681" i="5" s="1"/>
  <c r="AM394" i="5"/>
  <c r="AN394" i="5" s="1"/>
  <c r="AM405" i="5"/>
  <c r="AN405" i="5" s="1"/>
  <c r="AM938" i="5"/>
  <c r="AN938" i="5" s="1"/>
  <c r="AM82" i="5"/>
  <c r="AN82" i="5" s="1"/>
  <c r="AM883" i="5"/>
  <c r="AN883" i="5" s="1"/>
  <c r="AM1201" i="5"/>
  <c r="AN1201" i="5" s="1"/>
  <c r="AM263" i="5"/>
  <c r="AN263" i="5" s="1"/>
  <c r="AM1202" i="5"/>
  <c r="AN1202" i="5" s="1"/>
  <c r="AM955" i="5"/>
  <c r="AN955" i="5" s="1"/>
  <c r="AM714" i="5"/>
  <c r="AN714" i="5" s="1"/>
  <c r="AM1203" i="5"/>
  <c r="AM395" i="5"/>
  <c r="AN395" i="5" s="1"/>
  <c r="AM1005" i="5"/>
  <c r="AN1005" i="5" s="1"/>
  <c r="AM794" i="5"/>
  <c r="AN794" i="5" s="1"/>
  <c r="AM793" i="5"/>
  <c r="AN793" i="5" s="1"/>
  <c r="AM17" i="5"/>
  <c r="AN17" i="5" s="1"/>
  <c r="AM325" i="5"/>
  <c r="AN325" i="5" s="1"/>
  <c r="AM1204" i="5"/>
  <c r="AN1204" i="5" s="1"/>
  <c r="AM1205" i="5"/>
  <c r="AN1205" i="5" s="1"/>
  <c r="AM1206" i="5"/>
  <c r="AN1206" i="5" s="1"/>
  <c r="AM862" i="5"/>
  <c r="AN862" i="5" s="1"/>
  <c r="AM655" i="5"/>
  <c r="AN655" i="5" s="1"/>
  <c r="AM1207" i="5"/>
  <c r="AN1207" i="5" s="1"/>
  <c r="AM520" i="5"/>
  <c r="AN520" i="5" s="1"/>
  <c r="AM366" i="5"/>
  <c r="AN366" i="5" s="1"/>
  <c r="AM188" i="5"/>
  <c r="AN188" i="5" s="1"/>
  <c r="AM19" i="5"/>
  <c r="AN19" i="5" s="1"/>
  <c r="AM924" i="5"/>
  <c r="AN924" i="5" s="1"/>
  <c r="AM1208" i="5"/>
  <c r="AN1208" i="5" s="1"/>
  <c r="AM551" i="5"/>
  <c r="AN551" i="5" s="1"/>
  <c r="AM129" i="5"/>
  <c r="AN129" i="5" s="1"/>
  <c r="AM1209" i="5"/>
  <c r="AN1209" i="5" s="1"/>
  <c r="AM291" i="5"/>
  <c r="AN291" i="5" s="1"/>
  <c r="AM1210" i="5"/>
  <c r="AN1210" i="5" s="1"/>
  <c r="AM591" i="5"/>
  <c r="AN591" i="5" s="1"/>
  <c r="AM1211" i="5"/>
  <c r="AN1211" i="5" s="1"/>
  <c r="AM1212" i="5"/>
  <c r="AN1212" i="5" s="1"/>
  <c r="AM144" i="5"/>
  <c r="AN144" i="5" s="1"/>
  <c r="AM136" i="5"/>
  <c r="AN136" i="5" s="1"/>
  <c r="AM1034" i="5"/>
  <c r="AN1034" i="5" s="1"/>
  <c r="AM586" i="5"/>
  <c r="AN586" i="5" s="1"/>
  <c r="AM1213" i="5"/>
  <c r="AN1213" i="5" s="1"/>
  <c r="AM489" i="5"/>
  <c r="AN489" i="5" s="1"/>
  <c r="AM718" i="5"/>
  <c r="AN718" i="5" s="1"/>
  <c r="AM1214" i="5"/>
  <c r="AN1214" i="5" s="1"/>
  <c r="AM995" i="5"/>
  <c r="AN995" i="5" s="1"/>
  <c r="AM749" i="5"/>
  <c r="AN749" i="5" s="1"/>
  <c r="AM1215" i="5"/>
  <c r="AN1215" i="5" s="1"/>
  <c r="AM147" i="5"/>
  <c r="AN147" i="5" s="1"/>
  <c r="AM863" i="5"/>
  <c r="AN863" i="5" s="1"/>
  <c r="AM352" i="5"/>
  <c r="AN352" i="5" s="1"/>
  <c r="AM302" i="5"/>
  <c r="AN302" i="5" s="1"/>
  <c r="AM1216" i="5"/>
  <c r="AN1216" i="5" s="1"/>
  <c r="AM830" i="5"/>
  <c r="AN830" i="5" s="1"/>
  <c r="AM504" i="5"/>
  <c r="AN504" i="5" s="1"/>
  <c r="AM1217" i="5"/>
  <c r="AN1217" i="5" s="1"/>
  <c r="AM1218" i="5"/>
  <c r="AN1218" i="5" s="1"/>
  <c r="AM354" i="5"/>
  <c r="AN354" i="5" s="1"/>
  <c r="AM1219" i="5"/>
  <c r="AN1219" i="5" s="1"/>
  <c r="AM318" i="5"/>
  <c r="AN318" i="5" s="1"/>
  <c r="AM1220" i="5"/>
  <c r="AN1220" i="5" s="1"/>
  <c r="AM1221" i="5"/>
  <c r="AN1221" i="5" s="1"/>
  <c r="AM562" i="5"/>
  <c r="AN562" i="5" s="1"/>
  <c r="AM1222" i="5"/>
  <c r="AN1222" i="5" s="1"/>
  <c r="AM691" i="5"/>
  <c r="AN691" i="5" s="1"/>
  <c r="AM641" i="5"/>
  <c r="AN641" i="5" s="1"/>
  <c r="AM516" i="5"/>
  <c r="AN516" i="5" s="1"/>
  <c r="AM146" i="5"/>
  <c r="AN146" i="5" s="1"/>
  <c r="AM715" i="5"/>
  <c r="AN715" i="5" s="1"/>
  <c r="AM680" i="5"/>
  <c r="AN680" i="5" s="1"/>
  <c r="AM334" i="5"/>
  <c r="AN334" i="5" s="1"/>
  <c r="AM580" i="5"/>
  <c r="AN580" i="5" s="1"/>
  <c r="AM1223" i="5"/>
  <c r="AN1223" i="5" s="1"/>
  <c r="AM635" i="5"/>
  <c r="AN635" i="5" s="1"/>
  <c r="AM646" i="5"/>
  <c r="AN646" i="5" s="1"/>
  <c r="AM1224" i="5"/>
  <c r="AN1224" i="5" s="1"/>
  <c r="AM150" i="5"/>
  <c r="AN150" i="5" s="1"/>
  <c r="AM1225" i="5"/>
  <c r="AN1225" i="5" s="1"/>
  <c r="AM185" i="5"/>
  <c r="AN185" i="5" s="1"/>
  <c r="AM103" i="5"/>
  <c r="AN103" i="5" s="1"/>
  <c r="AM666" i="5"/>
  <c r="AN666" i="5" s="1"/>
  <c r="AM231" i="5"/>
  <c r="AN231" i="5" s="1"/>
  <c r="AM571" i="5"/>
  <c r="AN571" i="5" s="1"/>
  <c r="AM218" i="5"/>
  <c r="AN218" i="5" s="1"/>
  <c r="AM85" i="5"/>
  <c r="AN85" i="5" s="1"/>
  <c r="AM579" i="5"/>
  <c r="AN579" i="5" s="1"/>
  <c r="AM407" i="5"/>
  <c r="AN407" i="5" s="1"/>
  <c r="AM433" i="5"/>
  <c r="AN433" i="5" s="1"/>
  <c r="AM1226" i="5"/>
  <c r="AN1226" i="5" s="1"/>
  <c r="AM1227" i="5"/>
  <c r="AN1227" i="5" s="1"/>
  <c r="AM1228" i="5"/>
  <c r="AN1228" i="5" s="1"/>
  <c r="AM38" i="5"/>
  <c r="AN38" i="5" s="1"/>
  <c r="AM1017" i="5"/>
  <c r="AN1017" i="5" s="1"/>
  <c r="AM1229" i="5"/>
  <c r="AN1229" i="5" s="1"/>
  <c r="AM1016" i="5"/>
  <c r="AN1016" i="5" s="1"/>
  <c r="AM1230" i="5"/>
  <c r="AN1230" i="5" s="1"/>
  <c r="AM1196" i="5"/>
  <c r="AM498" i="5"/>
  <c r="AN498" i="5" s="1"/>
  <c r="AM881" i="5"/>
  <c r="AN881" i="5" s="1"/>
  <c r="AM289" i="5"/>
  <c r="AN289" i="5" s="1"/>
  <c r="AM132" i="5"/>
  <c r="AN132" i="5" s="1"/>
  <c r="AM301" i="5"/>
  <c r="AN301" i="5" s="1"/>
  <c r="AM547" i="5"/>
  <c r="AN547" i="5" s="1"/>
  <c r="AM386" i="5"/>
  <c r="AN386" i="5" s="1"/>
  <c r="AM139" i="5"/>
  <c r="AN139" i="5" s="1"/>
  <c r="AM130" i="5"/>
  <c r="AN130" i="5" s="1"/>
  <c r="AM1231" i="5"/>
  <c r="AN1231" i="5" s="1"/>
  <c r="AM742" i="5"/>
  <c r="AN742" i="5" s="1"/>
  <c r="AM1232" i="5"/>
  <c r="AN1232" i="5" s="1"/>
  <c r="AM1233" i="5"/>
  <c r="AN1233" i="5" s="1"/>
  <c r="AM529" i="5"/>
  <c r="AN529" i="5" s="1"/>
  <c r="AM305" i="5"/>
  <c r="AN305" i="5" s="1"/>
  <c r="AM1234" i="5"/>
  <c r="AN1234" i="5" s="1"/>
  <c r="AM624" i="5"/>
  <c r="AN624" i="5" s="1"/>
  <c r="AM346" i="5"/>
  <c r="AN346" i="5" s="1"/>
  <c r="AM1235" i="5"/>
  <c r="AN1235" i="5" s="1"/>
  <c r="AM265" i="5"/>
  <c r="AN265" i="5" s="1"/>
  <c r="AM885" i="5"/>
  <c r="AN885" i="5" s="1"/>
  <c r="AM895" i="5"/>
  <c r="AN895" i="5" s="1"/>
  <c r="AM99" i="5"/>
  <c r="AN99" i="5" s="1"/>
  <c r="AM810" i="5"/>
  <c r="AN810" i="5" s="1"/>
  <c r="AM472" i="5"/>
  <c r="AN472" i="5" s="1"/>
  <c r="AM48" i="5"/>
  <c r="AN48" i="5" s="1"/>
  <c r="AM143" i="5"/>
  <c r="AN143" i="5" s="1"/>
  <c r="AM1236" i="5"/>
  <c r="AN1236" i="5" s="1"/>
  <c r="AM257" i="5"/>
  <c r="AN257" i="5" s="1"/>
  <c r="AM355" i="5"/>
  <c r="AN355" i="5" s="1"/>
  <c r="AM954" i="5"/>
  <c r="AN954" i="5" s="1"/>
  <c r="AM1237" i="5"/>
  <c r="AN1237" i="5" s="1"/>
  <c r="AM1238" i="5"/>
  <c r="AN1238" i="5" s="1"/>
  <c r="AM1239" i="5"/>
  <c r="AN1239" i="5" s="1"/>
  <c r="AM1240" i="5"/>
  <c r="AN1240" i="5" s="1"/>
  <c r="AM616" i="5"/>
  <c r="AN616" i="5" s="1"/>
  <c r="AM398" i="5"/>
  <c r="AN398" i="5" s="1"/>
  <c r="AM870" i="5"/>
  <c r="AN870" i="5" s="1"/>
  <c r="AM62" i="5"/>
  <c r="AN62" i="5" s="1"/>
  <c r="AM1241" i="5"/>
  <c r="AN1241" i="5" s="1"/>
  <c r="AM420" i="5"/>
  <c r="AN420" i="5" s="1"/>
  <c r="AM732" i="5"/>
  <c r="AN732" i="5" s="1"/>
  <c r="AM1242" i="5"/>
  <c r="AN1242" i="5" s="1"/>
  <c r="AM752" i="5"/>
  <c r="AN752" i="5" s="1"/>
  <c r="AM336" i="5"/>
  <c r="AN336" i="5" s="1"/>
  <c r="AM942" i="5"/>
  <c r="AN942" i="5" s="1"/>
  <c r="AM438" i="5"/>
  <c r="AN438" i="5" s="1"/>
  <c r="AM320" i="5"/>
  <c r="AN320" i="5" s="1"/>
  <c r="AM335" i="5"/>
  <c r="AN335" i="5" s="1"/>
  <c r="AM418" i="5"/>
  <c r="AN418" i="5" s="1"/>
  <c r="AM1243" i="5"/>
  <c r="AN1243" i="5" s="1"/>
  <c r="AM621" i="5"/>
  <c r="AN621" i="5" s="1"/>
  <c r="AM761" i="5"/>
  <c r="AN761" i="5" s="1"/>
  <c r="AM1244" i="5"/>
  <c r="AN1244" i="5" s="1"/>
  <c r="AM966" i="5"/>
  <c r="AN966" i="5" s="1"/>
  <c r="AM254" i="5"/>
  <c r="AN254" i="5" s="1"/>
  <c r="AM875" i="5"/>
  <c r="AN875" i="5" s="1"/>
  <c r="AM1094" i="5"/>
  <c r="AN1094" i="5" s="1"/>
  <c r="AM345" i="5"/>
  <c r="AN345" i="5" s="1"/>
  <c r="AM209" i="5"/>
  <c r="AN209" i="5" s="1"/>
  <c r="AM1245" i="5"/>
  <c r="AN1245" i="5" s="1"/>
  <c r="AM643" i="5"/>
  <c r="AN643" i="5" s="1"/>
  <c r="AM1246" i="5"/>
  <c r="AN1246" i="5" s="1"/>
  <c r="AM812" i="5"/>
  <c r="AN812" i="5" s="1"/>
  <c r="AM107" i="5"/>
  <c r="AN107" i="5" s="1"/>
  <c r="AM688" i="5"/>
  <c r="AN688" i="5" s="1"/>
  <c r="AM1247" i="5"/>
  <c r="AN1247" i="5" s="1"/>
  <c r="AM47" i="5"/>
  <c r="AN47" i="5" s="1"/>
  <c r="AM976" i="5"/>
  <c r="AN976" i="5" s="1"/>
  <c r="AM1248" i="5"/>
  <c r="AN1248" i="5" s="1"/>
  <c r="AM1249" i="5"/>
  <c r="AN1249" i="5" s="1"/>
  <c r="AM1250" i="5"/>
  <c r="AN1250" i="5" s="1"/>
  <c r="AM1251" i="5"/>
  <c r="AN1251" i="5" s="1"/>
  <c r="AM741" i="5"/>
  <c r="AN741" i="5" s="1"/>
  <c r="AM1252" i="5"/>
  <c r="AN1252" i="5" s="1"/>
  <c r="AM131" i="5"/>
  <c r="AN131" i="5" s="1"/>
  <c r="AM725" i="5"/>
  <c r="AN725" i="5" s="1"/>
  <c r="AM225" i="5"/>
  <c r="AN225" i="5" s="1"/>
  <c r="AM81" i="5"/>
  <c r="AN81" i="5" s="1"/>
  <c r="AM1253" i="5"/>
  <c r="AN1253" i="5" s="1"/>
  <c r="AM1254" i="5"/>
  <c r="AN1254" i="5" s="1"/>
  <c r="AM642" i="5"/>
  <c r="AN642" i="5" s="1"/>
  <c r="AM1083" i="5"/>
  <c r="AN1083" i="5" s="1"/>
  <c r="AM482" i="5"/>
  <c r="AN482" i="5" s="1"/>
  <c r="AM841" i="5"/>
  <c r="AN841" i="5" s="1"/>
  <c r="AM63" i="5"/>
  <c r="AN63" i="5" s="1"/>
  <c r="AM288" i="5"/>
  <c r="AN288" i="5" s="1"/>
  <c r="AM1255" i="5"/>
  <c r="AN1255" i="5" s="1"/>
  <c r="AM1256" i="5"/>
  <c r="AN1256" i="5" s="1"/>
  <c r="AM160" i="5"/>
  <c r="AN160" i="5" s="1"/>
  <c r="AM1257" i="5"/>
  <c r="AN1257" i="5" s="1"/>
  <c r="AM465" i="5"/>
  <c r="AN465" i="5" s="1"/>
  <c r="AM121" i="5"/>
  <c r="AN121" i="5" s="1"/>
  <c r="AM397" i="5"/>
  <c r="AN397" i="5" s="1"/>
  <c r="AM872" i="5"/>
  <c r="AN872" i="5" s="1"/>
  <c r="AM422" i="5"/>
  <c r="AN422" i="5" s="1"/>
  <c r="AM987" i="5"/>
  <c r="AN987" i="5" s="1"/>
  <c r="AM1258" i="5"/>
  <c r="AN1258" i="5" s="1"/>
  <c r="AM1259" i="5"/>
  <c r="AN1259" i="5" s="1"/>
  <c r="AM390" i="5"/>
  <c r="AN390" i="5" s="1"/>
  <c r="AM905" i="5"/>
  <c r="AN905" i="5" s="1"/>
  <c r="AM1260" i="5"/>
  <c r="AN1260" i="5" s="1"/>
  <c r="AM490" i="5"/>
  <c r="AN490" i="5" s="1"/>
  <c r="AM358" i="5"/>
  <c r="AN358" i="5" s="1"/>
  <c r="AM175" i="5"/>
  <c r="AN175" i="5" s="1"/>
  <c r="AM1074" i="5"/>
  <c r="AN1074" i="5" s="1"/>
  <c r="AM940" i="5"/>
  <c r="AN940" i="5" s="1"/>
  <c r="AM663" i="5"/>
  <c r="AN663" i="5" s="1"/>
  <c r="AM816" i="5"/>
  <c r="AN816" i="5" s="1"/>
  <c r="AM735" i="5"/>
  <c r="AN735" i="5" s="1"/>
  <c r="AM564" i="5"/>
  <c r="AN564" i="5" s="1"/>
  <c r="AM614" i="5"/>
  <c r="AN614" i="5" s="1"/>
  <c r="AM1262" i="5"/>
  <c r="AN1262" i="5" s="1"/>
  <c r="AM807" i="5"/>
  <c r="AN807" i="5" s="1"/>
  <c r="AM934" i="5"/>
  <c r="AN934" i="5" s="1"/>
  <c r="AM100" i="5"/>
  <c r="AN100" i="5" s="1"/>
  <c r="AM70" i="5"/>
  <c r="AN70" i="5" s="1"/>
  <c r="AM1263" i="5"/>
  <c r="AN1263" i="5" s="1"/>
  <c r="AM296" i="5"/>
  <c r="AN296" i="5" s="1"/>
  <c r="AM1264" i="5"/>
  <c r="AN1264" i="5" s="1"/>
  <c r="AM1265" i="5"/>
  <c r="AN1265" i="5" s="1"/>
  <c r="AM806" i="5"/>
  <c r="AN806" i="5" s="1"/>
  <c r="AM1266" i="5"/>
  <c r="AN1266" i="5" s="1"/>
  <c r="AM1019" i="5"/>
  <c r="AN1019" i="5" s="1"/>
  <c r="AM983" i="5"/>
  <c r="AN983" i="5" s="1"/>
  <c r="AM88" i="5"/>
  <c r="AN88" i="5" s="1"/>
  <c r="AM40" i="5"/>
  <c r="AN40" i="5" s="1"/>
  <c r="AM349" i="5"/>
  <c r="AN349" i="5" s="1"/>
  <c r="AM694" i="5"/>
  <c r="AN694" i="5" s="1"/>
  <c r="AM1026" i="5"/>
  <c r="AN1026" i="5" s="1"/>
  <c r="AM651" i="5"/>
  <c r="AN651" i="5" s="1"/>
  <c r="AM1267" i="5"/>
  <c r="AN1267" i="5" s="1"/>
  <c r="AM162" i="5"/>
  <c r="AN162" i="5" s="1"/>
  <c r="AM648" i="5"/>
  <c r="AN648" i="5" s="1"/>
  <c r="AM736" i="5"/>
  <c r="AN736" i="5" s="1"/>
  <c r="AM434" i="5"/>
  <c r="AN434" i="5" s="1"/>
  <c r="AM1268" i="5"/>
  <c r="AN1268" i="5" s="1"/>
  <c r="AM1189" i="5"/>
  <c r="AN1189" i="5" s="1"/>
  <c r="AM722" i="5"/>
  <c r="AN722" i="5" s="1"/>
  <c r="AM1269" i="5"/>
  <c r="AN1269" i="5" s="1"/>
  <c r="AM758" i="5"/>
  <c r="AN758" i="5" s="1"/>
  <c r="AM1006" i="5"/>
  <c r="AN1006" i="5" s="1"/>
  <c r="AM772" i="5"/>
  <c r="AN772" i="5" s="1"/>
  <c r="AM958" i="5"/>
  <c r="AN958" i="5" s="1"/>
  <c r="AM970" i="5"/>
  <c r="AN970" i="5" s="1"/>
  <c r="AM1270" i="5"/>
  <c r="AN1270" i="5" s="1"/>
  <c r="AM1271" i="5"/>
  <c r="AN1271" i="5" s="1"/>
  <c r="AM1272" i="5"/>
  <c r="AN1272" i="5" s="1"/>
  <c r="AM1023" i="5"/>
  <c r="AN1023" i="5" s="1"/>
  <c r="AM294" i="5"/>
  <c r="AN294" i="5" s="1"/>
  <c r="AM290" i="5"/>
  <c r="AN290" i="5" s="1"/>
  <c r="AM341" i="5"/>
  <c r="AN341" i="5" s="1"/>
  <c r="AM953" i="5"/>
  <c r="AN953" i="5" s="1"/>
  <c r="AM193" i="5"/>
  <c r="AN193" i="5" s="1"/>
  <c r="AM975" i="5"/>
  <c r="AN975" i="5" s="1"/>
  <c r="AM71" i="5"/>
  <c r="AN71" i="5" s="1"/>
  <c r="AM1273" i="5"/>
  <c r="AN1273" i="5" s="1"/>
  <c r="AM1032" i="5"/>
  <c r="AN1032" i="5" s="1"/>
  <c r="AM848" i="5"/>
  <c r="AN848" i="5" s="1"/>
  <c r="AM226" i="5"/>
  <c r="AN226" i="5" s="1"/>
  <c r="AM930" i="5"/>
  <c r="AN930" i="5" s="1"/>
  <c r="AM501" i="5"/>
  <c r="AN501" i="5" s="1"/>
  <c r="AM275" i="5"/>
  <c r="AN275" i="5" s="1"/>
  <c r="AM1274" i="5"/>
  <c r="AN1274" i="5" s="1"/>
  <c r="AM1275" i="5"/>
  <c r="AN1275" i="5" s="1"/>
  <c r="AM447" i="5"/>
  <c r="AN447" i="5" s="1"/>
  <c r="AM1276" i="5"/>
  <c r="AN1276" i="5" s="1"/>
  <c r="AM370" i="5"/>
  <c r="AN370" i="5" s="1"/>
  <c r="AM1277" i="5"/>
  <c r="AN1277" i="5" s="1"/>
  <c r="AM1047" i="5"/>
  <c r="AN1047" i="5" s="1"/>
  <c r="AM1278" i="5"/>
  <c r="AN1278" i="5" s="1"/>
  <c r="AM1069" i="5"/>
  <c r="AN1069" i="5" s="1"/>
  <c r="AM431" i="5"/>
  <c r="AN431" i="5" s="1"/>
  <c r="AM827" i="5"/>
  <c r="AN827" i="5" s="1"/>
  <c r="AM24" i="5"/>
  <c r="AN24" i="5" s="1"/>
  <c r="AM1279" i="5"/>
  <c r="AN1279" i="5" s="1"/>
  <c r="AM6" i="5"/>
  <c r="AN6" i="5" s="1"/>
  <c r="AM619" i="5"/>
  <c r="AN619" i="5" s="1"/>
  <c r="AM1280" i="5"/>
  <c r="AN1280" i="5" s="1"/>
  <c r="AM1063" i="5"/>
  <c r="AN1063" i="5" s="1"/>
  <c r="AM597" i="5"/>
  <c r="AN597" i="5" s="1"/>
  <c r="AM637" i="5"/>
  <c r="AN637" i="5" s="1"/>
  <c r="AM1281" i="5"/>
  <c r="AN1281" i="5" s="1"/>
  <c r="AM649" i="5"/>
  <c r="AN649" i="5" s="1"/>
  <c r="AM20" i="5"/>
  <c r="AN20" i="5" s="1"/>
  <c r="AM797" i="5"/>
  <c r="AN797" i="5" s="1"/>
  <c r="AM792" i="5"/>
  <c r="AN792" i="5" s="1"/>
  <c r="AM1282" i="5"/>
  <c r="AN1282" i="5" s="1"/>
  <c r="AM479" i="5"/>
  <c r="AN479" i="5" s="1"/>
  <c r="AM658" i="5"/>
  <c r="AN658" i="5" s="1"/>
  <c r="AM920" i="5"/>
  <c r="AN920" i="5" s="1"/>
  <c r="AM595" i="5"/>
  <c r="AN595" i="5" s="1"/>
  <c r="AM647" i="5"/>
  <c r="AN647" i="5" s="1"/>
  <c r="AM1283" i="5"/>
  <c r="AN1283" i="5" s="1"/>
  <c r="AM10" i="5"/>
  <c r="AN10" i="5" s="1"/>
  <c r="AM1058" i="5"/>
  <c r="AN1058" i="5" s="1"/>
  <c r="AM204" i="5"/>
  <c r="AN204" i="5" s="1"/>
  <c r="AM1284" i="5"/>
  <c r="AN1284" i="5" s="1"/>
  <c r="AM1285" i="5"/>
  <c r="AN1285" i="5" s="1"/>
  <c r="AM879" i="5"/>
  <c r="AN879" i="5" s="1"/>
  <c r="AM593" i="5"/>
  <c r="AN593" i="5" s="1"/>
  <c r="AM269" i="5"/>
  <c r="AN269" i="5" s="1"/>
  <c r="AM840" i="5"/>
  <c r="AN840" i="5" s="1"/>
  <c r="AM855" i="5"/>
  <c r="AN855" i="5" s="1"/>
  <c r="AM939" i="5"/>
  <c r="AN939" i="5" s="1"/>
  <c r="AM449" i="5"/>
  <c r="AN449" i="5" s="1"/>
  <c r="AM877" i="5"/>
  <c r="AN877" i="5" s="1"/>
  <c r="AM865" i="5"/>
  <c r="AN865" i="5" s="1"/>
  <c r="AM1286" i="5"/>
  <c r="AN1286" i="5" s="1"/>
  <c r="AM313" i="5"/>
  <c r="AN313" i="5" s="1"/>
  <c r="AM484" i="5"/>
  <c r="AN484" i="5" s="1"/>
  <c r="AM1287" i="5"/>
  <c r="AN1287" i="5" s="1"/>
  <c r="AM1015" i="5"/>
  <c r="AN1015" i="5" s="1"/>
  <c r="AM910" i="5"/>
  <c r="AN910" i="5" s="1"/>
  <c r="AM984" i="5"/>
  <c r="AN984" i="5" s="1"/>
  <c r="AM321" i="5"/>
  <c r="AN321" i="5" s="1"/>
  <c r="AM446" i="5"/>
  <c r="AN446" i="5" s="1"/>
  <c r="AM1288" i="5"/>
  <c r="AN1288" i="5" s="1"/>
  <c r="AM444" i="5"/>
  <c r="AN444" i="5" s="1"/>
  <c r="AM1289" i="5"/>
  <c r="AN1289" i="5" s="1"/>
  <c r="AM745" i="5"/>
  <c r="AN745" i="5" s="1"/>
  <c r="AM880" i="5"/>
  <c r="AN880" i="5" s="1"/>
  <c r="AM1072" i="5"/>
  <c r="AN1072" i="5" s="1"/>
  <c r="AM65" i="5"/>
  <c r="AN65" i="5" s="1"/>
  <c r="AM1004" i="5"/>
  <c r="AN1004" i="5" s="1"/>
  <c r="AM671" i="5"/>
  <c r="AN671" i="5" s="1"/>
  <c r="AM339" i="5"/>
  <c r="AN339" i="5" s="1"/>
  <c r="AM66" i="5"/>
  <c r="AN66" i="5" s="1"/>
  <c r="AM532" i="5"/>
  <c r="AN532" i="5" s="1"/>
  <c r="AM1290" i="5"/>
  <c r="AN1290" i="5" s="1"/>
  <c r="AM1087" i="5"/>
  <c r="AN1087" i="5" s="1"/>
  <c r="AM200" i="5"/>
  <c r="AN200" i="5" s="1"/>
  <c r="AM435" i="5"/>
  <c r="AN435" i="5" s="1"/>
  <c r="AM80" i="5"/>
  <c r="AN80" i="5" s="1"/>
  <c r="AM919" i="5"/>
  <c r="AN919" i="5" s="1"/>
  <c r="AM856" i="5"/>
  <c r="AN856" i="5" s="1"/>
  <c r="AM711" i="5"/>
  <c r="AN711" i="5" s="1"/>
  <c r="AM533" i="5"/>
  <c r="AN533" i="5" s="1"/>
  <c r="AM709" i="5"/>
  <c r="AN709" i="5" s="1"/>
  <c r="AM831" i="5"/>
  <c r="AN831" i="5" s="1"/>
  <c r="AM693" i="5"/>
  <c r="AN693" i="5" s="1"/>
  <c r="AM980" i="5"/>
  <c r="AN980" i="5" s="1"/>
  <c r="AM250" i="5"/>
  <c r="AN250" i="5" s="1"/>
  <c r="AM994" i="5"/>
  <c r="AN994" i="5" s="1"/>
  <c r="AM1043" i="5"/>
  <c r="AN1043" i="5" s="1"/>
  <c r="AM1291" i="5"/>
  <c r="AN1291" i="5" s="1"/>
  <c r="AM686" i="5"/>
  <c r="AN686" i="5" s="1"/>
  <c r="AM304" i="5"/>
  <c r="AN304" i="5" s="1"/>
  <c r="AM101" i="5"/>
  <c r="AN101" i="5" s="1"/>
  <c r="AM196" i="5"/>
  <c r="AN196" i="5" s="1"/>
  <c r="AM631" i="5"/>
  <c r="AN631" i="5" s="1"/>
  <c r="AM230" i="5"/>
  <c r="AN230" i="5" s="1"/>
  <c r="AM820" i="5"/>
  <c r="AN820" i="5" s="1"/>
  <c r="AM764" i="5"/>
  <c r="AN764" i="5" s="1"/>
  <c r="AM1292" i="5"/>
  <c r="AN1292" i="5" s="1"/>
  <c r="AM256" i="5"/>
  <c r="AN256" i="5" s="1"/>
  <c r="AM1293" i="5"/>
  <c r="AN1293" i="5" s="1"/>
  <c r="AM1294" i="5"/>
  <c r="AN1294" i="5" s="1"/>
  <c r="AM74" i="5"/>
  <c r="AN74" i="5" s="1"/>
  <c r="AM1119" i="5"/>
  <c r="AN1119" i="5" s="1"/>
  <c r="AM293" i="5"/>
  <c r="AN293" i="5" s="1"/>
  <c r="AM172" i="5"/>
  <c r="AN172" i="5" s="1"/>
  <c r="AM1296" i="5"/>
  <c r="AN1296" i="5" s="1"/>
  <c r="AM909" i="5"/>
  <c r="AN909" i="5" s="1"/>
  <c r="AM1297" i="5"/>
  <c r="AN1297" i="5" s="1"/>
  <c r="AM347" i="5"/>
  <c r="AN347" i="5" s="1"/>
  <c r="AM258" i="5"/>
  <c r="AN258" i="5" s="1"/>
  <c r="AM315" i="5"/>
  <c r="AN315" i="5" s="1"/>
  <c r="AM184" i="5"/>
  <c r="AN184" i="5" s="1"/>
  <c r="AM1298" i="5"/>
  <c r="AN1298" i="5" s="1"/>
  <c r="AM1299" i="5"/>
  <c r="AN1299" i="5" s="1"/>
  <c r="AM1300" i="5"/>
  <c r="AN1300" i="5" s="1"/>
  <c r="AM207" i="5"/>
  <c r="AN207" i="5" s="1"/>
  <c r="AM1301" i="5"/>
  <c r="AN1301" i="5" s="1"/>
  <c r="AM348" i="5"/>
  <c r="AN348" i="5" s="1"/>
  <c r="AM1302" i="5"/>
  <c r="AN1302" i="5" s="1"/>
  <c r="AM843" i="5"/>
  <c r="AN843" i="5" s="1"/>
  <c r="AM809" i="5"/>
  <c r="AN809" i="5" s="1"/>
  <c r="AM656" i="5"/>
  <c r="AN656" i="5" s="1"/>
  <c r="AM692" i="5"/>
  <c r="AN692" i="5" s="1"/>
  <c r="AM1303" i="5"/>
  <c r="AN1303" i="5" s="1"/>
  <c r="AM161" i="5"/>
  <c r="AN161" i="5" s="1"/>
  <c r="AM660" i="5"/>
  <c r="AN660" i="5" s="1"/>
  <c r="AM901" i="5"/>
  <c r="AN901" i="5" s="1"/>
  <c r="AM192" i="5"/>
  <c r="AN192" i="5" s="1"/>
  <c r="AM1304" i="5"/>
  <c r="AN1304" i="5" s="1"/>
  <c r="AM1305" i="5"/>
  <c r="AN1305" i="5" s="1"/>
  <c r="AM158" i="5"/>
  <c r="AN158" i="5" s="1"/>
  <c r="AM911" i="5"/>
  <c r="AN911" i="5" s="1"/>
  <c r="AM535" i="5"/>
  <c r="AN535" i="5" s="1"/>
  <c r="AM1306" i="5"/>
  <c r="AN1306" i="5" s="1"/>
  <c r="AM1307" i="5"/>
  <c r="AN1307" i="5" s="1"/>
  <c r="AM1308" i="5"/>
  <c r="AN1308" i="5" s="1"/>
  <c r="AM1295" i="5"/>
  <c r="AN1295" i="5" s="1"/>
  <c r="AM454" i="5"/>
  <c r="AN454" i="5" s="1"/>
  <c r="AM410" i="5"/>
  <c r="AN410" i="5" s="1"/>
  <c r="AM1309" i="5"/>
  <c r="AN1309" i="5" s="1"/>
  <c r="AM1310" i="5"/>
  <c r="AN1310" i="5" s="1"/>
  <c r="AM824" i="5"/>
  <c r="AN824" i="5" s="1"/>
  <c r="AM205" i="5"/>
  <c r="AN205" i="5" s="1"/>
  <c r="AM896" i="5"/>
  <c r="AN896" i="5" s="1"/>
  <c r="AM35" i="5"/>
  <c r="AN35" i="5" s="1"/>
  <c r="AM739" i="5"/>
  <c r="AN739" i="5" s="1"/>
  <c r="AM1312" i="5"/>
  <c r="AN1312" i="5" s="1"/>
  <c r="AM743" i="5"/>
  <c r="AN743" i="5" s="1"/>
  <c r="AM359" i="5"/>
  <c r="AN359" i="5" s="1"/>
  <c r="AM1313" i="5"/>
  <c r="AN1313" i="5" s="1"/>
  <c r="AM1314" i="5"/>
  <c r="AN1314" i="5" s="1"/>
  <c r="AM457" i="5"/>
  <c r="AN457" i="5" s="1"/>
  <c r="AM4" i="5"/>
  <c r="AN4" i="5" s="1"/>
  <c r="AM1315" i="5"/>
  <c r="AN1315" i="5" s="1"/>
  <c r="AM1316" i="5"/>
  <c r="AN1316" i="5" s="1"/>
  <c r="AM1317" i="5"/>
  <c r="AN1317" i="5" s="1"/>
  <c r="AM330" i="5"/>
  <c r="AN330" i="5" s="1"/>
  <c r="AM1318" i="5"/>
  <c r="AN1318" i="5" s="1"/>
  <c r="AM1003" i="5"/>
  <c r="AN1003" i="5" s="1"/>
  <c r="AM1319" i="5"/>
  <c r="AN1319" i="5" s="1"/>
  <c r="AM1320" i="5"/>
  <c r="AN1320" i="5" s="1"/>
  <c r="AM721" i="5"/>
  <c r="AN721" i="5" s="1"/>
  <c r="AM55" i="5"/>
  <c r="AN55" i="5" s="1"/>
  <c r="AM1321" i="5"/>
  <c r="AM665" i="5"/>
  <c r="AN665" i="5" s="1"/>
  <c r="AM845" i="5"/>
  <c r="AN845" i="5" s="1"/>
  <c r="AM734" i="5"/>
  <c r="AN734" i="5" s="1"/>
  <c r="AM747" i="5"/>
  <c r="AN747" i="5" s="1"/>
  <c r="AM1322" i="5"/>
  <c r="AN1322" i="5" s="1"/>
  <c r="AM542" i="5"/>
  <c r="AN542" i="5" s="1"/>
  <c r="AM400" i="5"/>
  <c r="AN400" i="5" s="1"/>
  <c r="AM462" i="5"/>
  <c r="AN462" i="5" s="1"/>
  <c r="AM1323" i="5"/>
  <c r="AN1323" i="5" s="1"/>
  <c r="AM572" i="5"/>
  <c r="AN572" i="5" s="1"/>
  <c r="AM729" i="5"/>
  <c r="AN729" i="5" s="1"/>
  <c r="AM1046" i="5"/>
  <c r="AN1046" i="5" s="1"/>
  <c r="AM223" i="5"/>
  <c r="AN223" i="5" s="1"/>
  <c r="AM703" i="5"/>
  <c r="AN703" i="5" s="1"/>
  <c r="AM1324" i="5"/>
  <c r="AN1324" i="5" s="1"/>
  <c r="AM260" i="5"/>
  <c r="AN260" i="5" s="1"/>
  <c r="AM149" i="5"/>
  <c r="AN149" i="5" s="1"/>
  <c r="AM67" i="5"/>
  <c r="AN67" i="5" s="1"/>
  <c r="AM439" i="5"/>
  <c r="AN439" i="5" s="1"/>
  <c r="AM1325" i="5"/>
  <c r="AN1325" i="5" s="1"/>
  <c r="AM191" i="5"/>
  <c r="AN191" i="5" s="1"/>
  <c r="AM777" i="5"/>
  <c r="AN777" i="5" s="1"/>
  <c r="AM583" i="5"/>
  <c r="AN583" i="5" s="1"/>
  <c r="AM1014" i="5"/>
  <c r="AN1014" i="5" s="1"/>
  <c r="AM1326" i="5"/>
  <c r="AN1326" i="5" s="1"/>
  <c r="AM493" i="5"/>
  <c r="AN493" i="5" s="1"/>
  <c r="AM31" i="5"/>
  <c r="AN31" i="5" s="1"/>
  <c r="AM1041" i="5"/>
  <c r="AN1041" i="5" s="1"/>
  <c r="AM1327" i="5"/>
  <c r="AN1327" i="5" s="1"/>
  <c r="AM157" i="5"/>
  <c r="AN157" i="5" s="1"/>
  <c r="AM217" i="5"/>
  <c r="AN217" i="5" s="1"/>
  <c r="AM1328" i="5"/>
  <c r="AN1328" i="5" s="1"/>
  <c r="AM705" i="5"/>
  <c r="AN705" i="5" s="1"/>
  <c r="AM904" i="5"/>
  <c r="AN904" i="5" s="1"/>
  <c r="AM632" i="5"/>
  <c r="AN632" i="5" s="1"/>
  <c r="AM503" i="5"/>
  <c r="AN503" i="5" s="1"/>
  <c r="AM638" i="5"/>
  <c r="AN638" i="5" s="1"/>
  <c r="AM415" i="5"/>
  <c r="AN415" i="5" s="1"/>
  <c r="AM1329" i="5"/>
  <c r="AN1329" i="5" s="1"/>
  <c r="AM360" i="5"/>
  <c r="AN360" i="5" s="1"/>
  <c r="AM408" i="5"/>
  <c r="AN408" i="5" s="1"/>
  <c r="AM1330" i="5"/>
  <c r="AN1330" i="5" s="1"/>
  <c r="AM1331" i="5"/>
  <c r="AN1331" i="5" s="1"/>
  <c r="AM1332" i="5"/>
  <c r="AN1332" i="5" s="1"/>
  <c r="AM699" i="5"/>
  <c r="AN699" i="5" s="1"/>
  <c r="AM1059" i="5"/>
  <c r="AN1059" i="5" s="1"/>
  <c r="AM1333" i="5"/>
  <c r="AN1333" i="5" s="1"/>
  <c r="AM973" i="5"/>
  <c r="AN973" i="5" s="1"/>
  <c r="AM1334" i="5"/>
  <c r="AN1334" i="5" s="1"/>
  <c r="AM78" i="5"/>
  <c r="AN78" i="5" s="1"/>
  <c r="AM596" i="5"/>
  <c r="AN596" i="5" s="1"/>
  <c r="AM343" i="5"/>
  <c r="AN343" i="5" s="1"/>
  <c r="AM353" i="5"/>
  <c r="AN353" i="5" s="1"/>
  <c r="AM1335" i="5"/>
  <c r="AN1335" i="5" s="1"/>
  <c r="AM1336" i="5"/>
  <c r="AN1336" i="5" s="1"/>
  <c r="AM867" i="5"/>
  <c r="AN867" i="5" s="1"/>
  <c r="AM13" i="5"/>
  <c r="AM900" i="5"/>
  <c r="AN900" i="5" s="1"/>
  <c r="AM1018" i="5"/>
  <c r="AN1018" i="5" s="1"/>
  <c r="AM1337" i="5"/>
  <c r="AN1337" i="5" s="1"/>
  <c r="AM1338" i="5"/>
  <c r="AN1338" i="5" s="1"/>
  <c r="AM264" i="5"/>
  <c r="AN264" i="5" s="1"/>
  <c r="AM138" i="5"/>
  <c r="AN138" i="5" s="1"/>
  <c r="AM521" i="5"/>
  <c r="AN521" i="5" s="1"/>
  <c r="AM124" i="5"/>
  <c r="AN124" i="5" s="1"/>
  <c r="AM990" i="5"/>
  <c r="AN990" i="5" s="1"/>
  <c r="AM119" i="5"/>
  <c r="AN119" i="5" s="1"/>
  <c r="AM33" i="5"/>
  <c r="AN33" i="5" s="1"/>
  <c r="AM1339" i="5"/>
  <c r="AN1339" i="5" s="1"/>
  <c r="AM1039" i="5"/>
  <c r="AN1039" i="5" s="1"/>
  <c r="AM1340" i="5"/>
  <c r="AN1340" i="5" s="1"/>
  <c r="AM187" i="5"/>
  <c r="AN187" i="5" s="1"/>
  <c r="AM1341" i="5"/>
  <c r="AN1341" i="5" s="1"/>
  <c r="AM1342" i="5"/>
  <c r="AN1342" i="5" s="1"/>
  <c r="AM552" i="5"/>
  <c r="AN552" i="5" s="1"/>
  <c r="AM452" i="5"/>
  <c r="AN452" i="5" s="1"/>
  <c r="AM285" i="5"/>
  <c r="AN285" i="5" s="1"/>
  <c r="AM585" i="5"/>
  <c r="AN585" i="5" s="1"/>
  <c r="AM720" i="5"/>
  <c r="AN720" i="5" s="1"/>
  <c r="AM832" i="5"/>
  <c r="AN832" i="5" s="1"/>
  <c r="AM1343" i="5"/>
  <c r="AN1343" i="5" s="1"/>
  <c r="AM1033" i="5"/>
  <c r="AN1033" i="5" s="1"/>
  <c r="AM1080" i="5"/>
  <c r="AN1080" i="5" s="1"/>
  <c r="AM829" i="5"/>
  <c r="AN829" i="5" s="1"/>
  <c r="AM1020" i="5"/>
  <c r="AN1020" i="5" s="1"/>
  <c r="AM363" i="5"/>
  <c r="AN363" i="5" s="1"/>
  <c r="AM519" i="5"/>
  <c r="AN519" i="5" s="1"/>
  <c r="AM750" i="5"/>
  <c r="AN750" i="5" s="1"/>
  <c r="AM1344" i="5"/>
  <c r="AN1344" i="5" s="1"/>
  <c r="AM846" i="5"/>
  <c r="AN846" i="5" s="1"/>
  <c r="AM3" i="5"/>
  <c r="AN3" i="5" s="1"/>
  <c r="AM1345" i="5"/>
  <c r="AN1345" i="5" s="1"/>
  <c r="AM242" i="5"/>
  <c r="AN242" i="5" s="1"/>
  <c r="AM54" i="5"/>
  <c r="AN54" i="5" s="1"/>
  <c r="AM317" i="5"/>
  <c r="AN317" i="5" s="1"/>
  <c r="AM916" i="5"/>
  <c r="AN916" i="5" s="1"/>
  <c r="AM602" i="5"/>
  <c r="AN602" i="5" s="1"/>
  <c r="AM481" i="5"/>
  <c r="AN481" i="5" s="1"/>
  <c r="AM113" i="5"/>
  <c r="AN113" i="5" s="1"/>
  <c r="AM557" i="5"/>
  <c r="AN557" i="5" s="1"/>
  <c r="AM932" i="5"/>
  <c r="AN932" i="5" s="1"/>
  <c r="AM114" i="5"/>
  <c r="AN114" i="5" s="1"/>
  <c r="AM1346" i="5"/>
  <c r="AN1346" i="5" s="1"/>
  <c r="AM1347" i="5"/>
  <c r="AN1347" i="5" s="1"/>
  <c r="AM206" i="5"/>
  <c r="AN206" i="5" s="1"/>
  <c r="AM1348" i="5"/>
  <c r="AN1348" i="5" s="1"/>
  <c r="AM1349" i="5"/>
  <c r="AN1349" i="5" s="1"/>
  <c r="AM1350" i="5"/>
  <c r="AN1350" i="5" s="1"/>
  <c r="AM1351" i="5"/>
  <c r="AN1351" i="5" s="1"/>
  <c r="AM1035" i="5"/>
  <c r="AN1035" i="5" s="1"/>
  <c r="AM77" i="5"/>
  <c r="AN77" i="5" s="1"/>
  <c r="AM767" i="5"/>
  <c r="AN767" i="5" s="1"/>
  <c r="AM244" i="5"/>
  <c r="AN244" i="5" s="1"/>
  <c r="AM141" i="5"/>
  <c r="AN141" i="5" s="1"/>
  <c r="AM252" i="5"/>
  <c r="AN252" i="5" s="1"/>
  <c r="AM429" i="5"/>
  <c r="AN429" i="5" s="1"/>
  <c r="AM1352" i="5"/>
  <c r="AN1352" i="5" s="1"/>
  <c r="AM669" i="5"/>
  <c r="AN669" i="5" s="1"/>
  <c r="AM417" i="5"/>
  <c r="AN417" i="5" s="1"/>
  <c r="AM281" i="5"/>
  <c r="AN281" i="5" s="1"/>
  <c r="AM1353" i="5"/>
  <c r="AN1353" i="5" s="1"/>
  <c r="AM748" i="5"/>
  <c r="AN748" i="5" s="1"/>
  <c r="AM543" i="5"/>
  <c r="AN543" i="5" s="1"/>
  <c r="AM871" i="5"/>
  <c r="AN871" i="5" s="1"/>
  <c r="AM382" i="5"/>
  <c r="AN382" i="5" s="1"/>
  <c r="AM333" i="5"/>
  <c r="AN333" i="5" s="1"/>
  <c r="AM5" i="5"/>
  <c r="AN5" i="5" s="1"/>
  <c r="AM1076" i="5"/>
  <c r="AN1076" i="5" s="1"/>
  <c r="AM15" i="5"/>
  <c r="AN15" i="5" s="1"/>
  <c r="AM1354" i="5"/>
  <c r="AN1354" i="5" s="1"/>
  <c r="AM1355" i="5"/>
  <c r="AN1355" i="5" s="1"/>
  <c r="AM545" i="5"/>
  <c r="AM1356" i="5"/>
  <c r="AN1356" i="5" s="1"/>
  <c r="AM1458" i="5"/>
  <c r="AN1458" i="5" s="1"/>
  <c r="AM578" i="5"/>
  <c r="AN578" i="5" s="1"/>
  <c r="AM232" i="5"/>
  <c r="AN232" i="5" s="1"/>
  <c r="AM778" i="5"/>
  <c r="AN778" i="5" s="1"/>
  <c r="AM186" i="5"/>
  <c r="AN186" i="5" s="1"/>
  <c r="AM762" i="5"/>
  <c r="AN762" i="5" s="1"/>
  <c r="AM756" i="5"/>
  <c r="AN756" i="5" s="1"/>
  <c r="AM1357" i="5"/>
  <c r="AN1357" i="5" s="1"/>
  <c r="AM1358" i="5"/>
  <c r="AN1358" i="5" s="1"/>
  <c r="AM1359" i="5"/>
  <c r="AN1359" i="5" s="1"/>
  <c r="AM1360" i="5"/>
  <c r="AN1360" i="5" s="1"/>
  <c r="AM387" i="5"/>
  <c r="AN387" i="5" s="1"/>
  <c r="AM844" i="5"/>
  <c r="AN844" i="5" s="1"/>
  <c r="AM974" i="5"/>
  <c r="AN974" i="5" s="1"/>
  <c r="AM362" i="5"/>
  <c r="AN362" i="5" s="1"/>
  <c r="AM511" i="5"/>
  <c r="AN511" i="5" s="1"/>
  <c r="AM613" i="5"/>
  <c r="AN613" i="5" s="1"/>
  <c r="AM1361" i="5"/>
  <c r="AN1361" i="5" s="1"/>
  <c r="AM1362" i="5"/>
  <c r="AN1362" i="5" s="1"/>
  <c r="AM463" i="5"/>
  <c r="AN463" i="5" s="1"/>
  <c r="AM73" i="5"/>
  <c r="AN73" i="5" s="1"/>
  <c r="AM636" i="5"/>
  <c r="AN636" i="5" s="1"/>
  <c r="AM117" i="5"/>
  <c r="AN117" i="5" s="1"/>
  <c r="AM670" i="5"/>
  <c r="AN670" i="5" s="1"/>
  <c r="AM171" i="5"/>
  <c r="AN171" i="5" s="1"/>
  <c r="AM365" i="5"/>
  <c r="AN365" i="5" s="1"/>
  <c r="AM212" i="5"/>
  <c r="AN212" i="5" s="1"/>
  <c r="AM704" i="5"/>
  <c r="AN704" i="5" s="1"/>
  <c r="AM1363" i="5"/>
  <c r="AN1363" i="5" s="1"/>
  <c r="AM599" i="5"/>
  <c r="AN599" i="5" s="1"/>
  <c r="AM1030" i="5"/>
  <c r="AN1030" i="5" s="1"/>
  <c r="AM164" i="5"/>
  <c r="AN164" i="5" s="1"/>
  <c r="AM526" i="5"/>
  <c r="AN526" i="5" s="1"/>
  <c r="AM1364" i="5"/>
  <c r="AN1364" i="5" s="1"/>
  <c r="AM708" i="5"/>
  <c r="AN708" i="5" s="1"/>
  <c r="AM678" i="5"/>
  <c r="AN678" i="5" s="1"/>
  <c r="AM450" i="5"/>
  <c r="AN450" i="5" s="1"/>
  <c r="AM852" i="5"/>
  <c r="AN852" i="5" s="1"/>
  <c r="AM239" i="5"/>
  <c r="AN239" i="5" s="1"/>
  <c r="AM1365" i="5"/>
  <c r="AN1365" i="5" s="1"/>
  <c r="AM1366" i="5"/>
  <c r="AN1366" i="5" s="1"/>
  <c r="AM1367" i="5"/>
  <c r="AN1367" i="5" s="1"/>
  <c r="AM237" i="5"/>
  <c r="AN237" i="5" s="1"/>
  <c r="AM326" i="5"/>
  <c r="AN326" i="5" s="1"/>
  <c r="AM295" i="5"/>
  <c r="AN295" i="5" s="1"/>
  <c r="AM1368" i="5"/>
  <c r="AN1368" i="5" s="1"/>
  <c r="AM1013" i="5"/>
  <c r="AN1013" i="5" s="1"/>
  <c r="AM21" i="5"/>
  <c r="AN21" i="5" s="1"/>
  <c r="AM1369" i="5"/>
  <c r="AN1369" i="5" s="1"/>
  <c r="AM106" i="5"/>
  <c r="AN106" i="5" s="1"/>
  <c r="AM1370" i="5"/>
  <c r="AN1370" i="5" s="1"/>
  <c r="AM270" i="5"/>
  <c r="AN270" i="5" s="1"/>
  <c r="AM1371" i="5"/>
  <c r="AN1371" i="5" s="1"/>
  <c r="AM1372" i="5"/>
  <c r="AN1372" i="5" s="1"/>
  <c r="AM1373" i="5"/>
  <c r="AN1373" i="5" s="1"/>
  <c r="AM768" i="5"/>
  <c r="AN768" i="5" s="1"/>
  <c r="AM894" i="5"/>
  <c r="AN894" i="5" s="1"/>
  <c r="AM1374" i="5"/>
  <c r="AN1374" i="5" s="1"/>
  <c r="AM228" i="5"/>
  <c r="AN228" i="5" s="1"/>
  <c r="AM169" i="5"/>
  <c r="AN169" i="5" s="1"/>
  <c r="AM104" i="5"/>
  <c r="AN104" i="5" s="1"/>
  <c r="AM652" i="5"/>
  <c r="AN652" i="5" s="1"/>
  <c r="AM574" i="5"/>
  <c r="AN574" i="5" s="1"/>
  <c r="AM737" i="5"/>
  <c r="AN737" i="5" s="1"/>
  <c r="AM667" i="5"/>
  <c r="AN667" i="5" s="1"/>
  <c r="AM1375" i="5"/>
  <c r="AN1375" i="5" s="1"/>
  <c r="AM323" i="5"/>
  <c r="AN323" i="5" s="1"/>
  <c r="AM707" i="5"/>
  <c r="AN707" i="5" s="1"/>
  <c r="AM134" i="5"/>
  <c r="AN134" i="5" s="1"/>
  <c r="AM69" i="5"/>
  <c r="AN69" i="5" s="1"/>
  <c r="AM1376" i="5"/>
  <c r="AN1376" i="5" s="1"/>
  <c r="AM1377" i="5"/>
  <c r="AN1377" i="5" s="1"/>
  <c r="AM1378" i="5"/>
  <c r="AN1378" i="5" s="1"/>
  <c r="AM1379" i="5"/>
  <c r="AN1379" i="5" s="1"/>
  <c r="AM1380" i="5"/>
  <c r="AN1380" i="5" s="1"/>
  <c r="AM1381" i="5"/>
  <c r="AN1381" i="5" s="1"/>
  <c r="AM350" i="5"/>
  <c r="AN350" i="5" s="1"/>
  <c r="AM1382" i="5"/>
  <c r="AN1382" i="5" s="1"/>
  <c r="AM399" i="5"/>
  <c r="AN399" i="5" s="1"/>
  <c r="AM1383" i="5"/>
  <c r="AN1383" i="5" s="1"/>
  <c r="AM766" i="5"/>
  <c r="AN766" i="5" s="1"/>
  <c r="AM202" i="5"/>
  <c r="AN202" i="5" s="1"/>
  <c r="AM91" i="5"/>
  <c r="AN91" i="5" s="1"/>
  <c r="AM1384" i="5"/>
  <c r="AN1384" i="5" s="1"/>
  <c r="AM770" i="5"/>
  <c r="AN770" i="5" s="1"/>
  <c r="AM1385" i="5"/>
  <c r="AN1385" i="5" s="1"/>
  <c r="AM1386" i="5"/>
  <c r="AN1386" i="5" s="1"/>
  <c r="AM629" i="5"/>
  <c r="AN629" i="5" s="1"/>
  <c r="AM1387" i="5"/>
  <c r="AN1387" i="5" s="1"/>
  <c r="AM494" i="5"/>
  <c r="AN494" i="5" s="1"/>
  <c r="AM1388" i="5"/>
  <c r="AN1388" i="5" s="1"/>
  <c r="AM1067" i="5"/>
  <c r="AN1067" i="5" s="1"/>
  <c r="AM539" i="5"/>
  <c r="AN539" i="5" s="1"/>
  <c r="AM1389" i="5"/>
  <c r="AN1389" i="5" s="1"/>
  <c r="AM495" i="5"/>
  <c r="AN495" i="5" s="1"/>
  <c r="AM1390" i="5"/>
  <c r="AN1390" i="5" s="1"/>
  <c r="AM570" i="5"/>
  <c r="AN570" i="5" s="1"/>
  <c r="AM487" i="5"/>
  <c r="AN487" i="5" s="1"/>
  <c r="AM723" i="5"/>
  <c r="AN723" i="5" s="1"/>
  <c r="AM43" i="5"/>
  <c r="AN43" i="5" s="1"/>
  <c r="AM340" i="5"/>
  <c r="AN340" i="5" s="1"/>
  <c r="AM64" i="5"/>
  <c r="AN64" i="5" s="1"/>
  <c r="AM319" i="5"/>
  <c r="AN319" i="5" s="1"/>
  <c r="AM1012" i="5"/>
  <c r="AN1012" i="5" s="1"/>
  <c r="AM713" i="5"/>
  <c r="AN713" i="5" s="1"/>
  <c r="AM1391" i="5"/>
  <c r="AN1391" i="5" s="1"/>
  <c r="AM156" i="5"/>
  <c r="AN156" i="5" s="1"/>
  <c r="AM344" i="5"/>
  <c r="AN344" i="5" s="1"/>
  <c r="AM1392" i="5"/>
  <c r="AN1392" i="5" s="1"/>
  <c r="AM376" i="5"/>
  <c r="AN376" i="5" s="1"/>
  <c r="AM1393" i="5"/>
  <c r="AN1393" i="5" s="1"/>
  <c r="AM522" i="5"/>
  <c r="AN522" i="5" s="1"/>
  <c r="AM1394" i="5"/>
  <c r="AN1394" i="5" s="1"/>
  <c r="AM1395" i="5"/>
  <c r="AN1395" i="5" s="1"/>
  <c r="AM1396" i="5"/>
  <c r="AN1396" i="5" s="1"/>
  <c r="AM322" i="5"/>
  <c r="AN322" i="5" s="1"/>
  <c r="AM701" i="5"/>
  <c r="AN701" i="5" s="1"/>
  <c r="AM690" i="5"/>
  <c r="AN690" i="5" s="1"/>
  <c r="AM506" i="5"/>
  <c r="AN506" i="5" s="1"/>
  <c r="AM698" i="5"/>
  <c r="AN698" i="5" s="1"/>
  <c r="AM97" i="5"/>
  <c r="AN97" i="5" s="1"/>
  <c r="AM837" i="5"/>
  <c r="AN837" i="5" s="1"/>
  <c r="AM884" i="5"/>
  <c r="AN884" i="5" s="1"/>
  <c r="AM654" i="5"/>
  <c r="AN654" i="5" s="1"/>
  <c r="AM1096" i="5"/>
  <c r="AN1096" i="5" s="1"/>
  <c r="AM1091" i="5"/>
  <c r="AN1091" i="5" s="1"/>
  <c r="AM1397" i="5"/>
  <c r="AN1397" i="5" s="1"/>
  <c r="AM508" i="5"/>
  <c r="AN508" i="5" s="1"/>
  <c r="AM1398" i="5"/>
  <c r="AN1398" i="5" s="1"/>
  <c r="AM163" i="5"/>
  <c r="AN163" i="5" s="1"/>
  <c r="AM819" i="5"/>
  <c r="AN819" i="5" s="1"/>
  <c r="AM1399" i="5"/>
  <c r="AN1399" i="5" s="1"/>
  <c r="AM308" i="5"/>
  <c r="AN308" i="5" s="1"/>
  <c r="AM878" i="5"/>
  <c r="AN878" i="5" s="1"/>
  <c r="AM527" i="5"/>
  <c r="AN527" i="5" s="1"/>
  <c r="AM1400" i="5"/>
  <c r="AN1400" i="5" s="1"/>
  <c r="AM7" i="5"/>
  <c r="AN7" i="5" s="1"/>
  <c r="AM371" i="5"/>
  <c r="AN371" i="5" s="1"/>
  <c r="AM751" i="5"/>
  <c r="AN751" i="5" s="1"/>
  <c r="AM944" i="5"/>
  <c r="AN944" i="5" s="1"/>
  <c r="AM556" i="5"/>
  <c r="AN556" i="5" s="1"/>
  <c r="AM1401" i="5"/>
  <c r="AN1401" i="5" s="1"/>
  <c r="AM1095" i="5"/>
  <c r="AN1095" i="5" s="1"/>
  <c r="AM853" i="5"/>
  <c r="AN853" i="5" s="1"/>
  <c r="AM1081" i="5"/>
  <c r="AN1081" i="5" s="1"/>
  <c r="AM1402" i="5"/>
  <c r="AN1402" i="5" s="1"/>
  <c r="AM733" i="5"/>
  <c r="AN733" i="5" s="1"/>
  <c r="AM423" i="5"/>
  <c r="AN423" i="5" s="1"/>
  <c r="AM120" i="5"/>
  <c r="AN120" i="5" s="1"/>
  <c r="AM1064" i="5"/>
  <c r="AN1064" i="5" s="1"/>
  <c r="AM672" i="5"/>
  <c r="AN672" i="5" s="1"/>
  <c r="AM650" i="5"/>
  <c r="AN650" i="5" s="1"/>
  <c r="AM409" i="5"/>
  <c r="AN409" i="5" s="1"/>
  <c r="AM576" i="5"/>
  <c r="AN576" i="5" s="1"/>
  <c r="AM211" i="5"/>
  <c r="AN211" i="5" s="1"/>
  <c r="AM906" i="5"/>
  <c r="AN906" i="5" s="1"/>
  <c r="AM1403" i="5"/>
  <c r="AN1403" i="5" s="1"/>
  <c r="AM1031" i="5"/>
  <c r="AN1031" i="5" s="1"/>
  <c r="AM951" i="5"/>
  <c r="AN951" i="5" s="1"/>
  <c r="AM453" i="5"/>
  <c r="AN453" i="5" s="1"/>
  <c r="AM726" i="5"/>
  <c r="AN726" i="5" s="1"/>
  <c r="AM1404" i="5"/>
  <c r="AN1404" i="5" s="1"/>
  <c r="AM208" i="5"/>
  <c r="AN208" i="5" s="1"/>
  <c r="AM1405" i="5"/>
  <c r="AN1405" i="5" s="1"/>
  <c r="AM1406" i="5"/>
  <c r="AN1406" i="5" s="1"/>
  <c r="AM378" i="5"/>
  <c r="AN378" i="5" s="1"/>
  <c r="AM1407" i="5"/>
  <c r="AN1407" i="5" s="1"/>
  <c r="AM391" i="5"/>
  <c r="AN391" i="5" s="1"/>
  <c r="AM653" i="5"/>
  <c r="AN653" i="5" s="1"/>
  <c r="AM1409" i="5"/>
  <c r="AN1409" i="5" s="1"/>
  <c r="AM28" i="5"/>
  <c r="AN28" i="5" s="1"/>
  <c r="AM1410" i="5"/>
  <c r="AN1410" i="5" s="1"/>
  <c r="AM1411" i="5"/>
  <c r="AN1411" i="5" s="1"/>
  <c r="AM126" i="5"/>
  <c r="AN126" i="5" s="1"/>
  <c r="AM496" i="5"/>
  <c r="AN496" i="5" s="1"/>
  <c r="AM1055" i="5"/>
  <c r="AN1055" i="5" s="1"/>
  <c r="AM719" i="5"/>
  <c r="AN719" i="5" s="1"/>
  <c r="AM1412" i="5"/>
  <c r="AN1412" i="5" s="1"/>
  <c r="AM168" i="5"/>
  <c r="AN168" i="5" s="1"/>
  <c r="AM1413" i="5"/>
  <c r="AN1413" i="5" s="1"/>
  <c r="AM1414" i="5"/>
  <c r="AN1414" i="5" s="1"/>
  <c r="AM604" i="5"/>
  <c r="AN604" i="5" s="1"/>
  <c r="AM1415" i="5"/>
  <c r="AN1415" i="5" s="1"/>
  <c r="AM261" i="5"/>
  <c r="AN261" i="5" s="1"/>
  <c r="AM1416" i="5"/>
  <c r="AN1416" i="5" s="1"/>
  <c r="AM1417" i="5"/>
  <c r="AN1417" i="5" s="1"/>
  <c r="AM245" i="5"/>
  <c r="AN245" i="5" s="1"/>
  <c r="AM87" i="5"/>
  <c r="AN87" i="5" s="1"/>
  <c r="AM236" i="5"/>
  <c r="AN236" i="5" s="1"/>
  <c r="AM628" i="5"/>
  <c r="AN628" i="5" s="1"/>
  <c r="AM1418" i="5"/>
  <c r="AN1418" i="5" s="1"/>
  <c r="AM1419" i="5"/>
  <c r="AN1419" i="5" s="1"/>
  <c r="AM1021" i="5"/>
  <c r="AN1021" i="5" s="1"/>
  <c r="AM696" i="5"/>
  <c r="AN696" i="5" s="1"/>
  <c r="AM234" i="5"/>
  <c r="AN234" i="5" s="1"/>
  <c r="AM1079" i="5"/>
  <c r="AN1079" i="5" s="1"/>
  <c r="AM1420" i="5"/>
  <c r="AN1420" i="5" s="1"/>
  <c r="AM1421" i="5"/>
  <c r="AN1421" i="5" s="1"/>
  <c r="AM140" i="5"/>
  <c r="AN140" i="5" s="1"/>
  <c r="AM948" i="5"/>
  <c r="AN948" i="5" s="1"/>
  <c r="AM372" i="5"/>
  <c r="AN372" i="5" s="1"/>
  <c r="AM287" i="5"/>
  <c r="AN287" i="5" s="1"/>
  <c r="AM137" i="5"/>
  <c r="AN137" i="5" s="1"/>
  <c r="AM1422" i="5"/>
  <c r="AN1422" i="5" s="1"/>
  <c r="AM1423" i="5"/>
  <c r="AN1423" i="5" s="1"/>
  <c r="AM182" i="5"/>
  <c r="AN182" i="5" s="1"/>
  <c r="AM427" i="5"/>
  <c r="AN427" i="5" s="1"/>
  <c r="AM1424" i="5"/>
  <c r="AN1424" i="5" s="1"/>
  <c r="AM424" i="5"/>
  <c r="AN424" i="5" s="1"/>
  <c r="AM525" i="5"/>
  <c r="AN525" i="5" s="1"/>
  <c r="AM151" i="5"/>
  <c r="AN151" i="5" s="1"/>
  <c r="AM1425" i="5"/>
  <c r="AN1425" i="5" s="1"/>
  <c r="AM1426" i="5"/>
  <c r="AN1426" i="5" s="1"/>
  <c r="AM152" i="5"/>
  <c r="AM477" i="5"/>
  <c r="AN477" i="5" s="1"/>
  <c r="AM220" i="5"/>
  <c r="AN220" i="5" s="1"/>
  <c r="AM817" i="5"/>
  <c r="AN817" i="5" s="1"/>
  <c r="AM861" i="5"/>
  <c r="AN861" i="5" s="1"/>
  <c r="AM828" i="5"/>
  <c r="AN828" i="5" s="1"/>
  <c r="AM1427" i="5"/>
  <c r="AN1427" i="5" s="1"/>
  <c r="AM471" i="5"/>
  <c r="AN471" i="5" s="1"/>
  <c r="AM1428" i="5"/>
  <c r="AN1428" i="5" s="1"/>
  <c r="AM1066" i="5"/>
  <c r="AN1066" i="5" s="1"/>
  <c r="AM943" i="5"/>
  <c r="AN943" i="5" s="1"/>
  <c r="AM891" i="5"/>
  <c r="AN891" i="5" s="1"/>
  <c r="AM1025" i="5"/>
  <c r="AN1025" i="5" s="1"/>
  <c r="AM1429" i="5"/>
  <c r="AN1429" i="5" s="1"/>
  <c r="AM835" i="5"/>
  <c r="AN835" i="5" s="1"/>
  <c r="AM1070" i="5"/>
  <c r="AN1070" i="5" s="1"/>
  <c r="AM1430" i="5"/>
  <c r="AN1430" i="5" s="1"/>
  <c r="AM1431" i="5"/>
  <c r="AN1431" i="5" s="1"/>
  <c r="AM1061" i="5"/>
  <c r="AN1061" i="5" s="1"/>
  <c r="AM92" i="5"/>
  <c r="AN92" i="5" s="1"/>
  <c r="AM1432" i="5"/>
  <c r="AN1432" i="5" s="1"/>
  <c r="AM754" i="5"/>
  <c r="AN754" i="5" s="1"/>
  <c r="AM534" i="5"/>
  <c r="AN534" i="5" s="1"/>
  <c r="AM1433" i="5"/>
  <c r="AN1433" i="5" s="1"/>
  <c r="AM469" i="5"/>
  <c r="AN469" i="5" s="1"/>
  <c r="AM695" i="5"/>
  <c r="AN695" i="5" s="1"/>
  <c r="AM380" i="5"/>
  <c r="AN380" i="5" s="1"/>
  <c r="AM170" i="5"/>
  <c r="AN170" i="5" s="1"/>
  <c r="AM515" i="5"/>
  <c r="AN515" i="5" s="1"/>
  <c r="AM554" i="5"/>
  <c r="AN554" i="5" s="1"/>
  <c r="AM248" i="5"/>
  <c r="AN248" i="5" s="1"/>
  <c r="AM311" i="5"/>
  <c r="AN311" i="5" s="1"/>
  <c r="AM788" i="5"/>
  <c r="AN788" i="5" s="1"/>
  <c r="AM1434" i="5"/>
  <c r="AN1434" i="5" s="1"/>
  <c r="AM889" i="5"/>
  <c r="AN889" i="5" s="1"/>
  <c r="AM461" i="5"/>
  <c r="AN461" i="5" s="1"/>
  <c r="AM1084" i="5"/>
  <c r="AN1084" i="5" s="1"/>
  <c r="AM383" i="5"/>
  <c r="AN383" i="5" s="1"/>
  <c r="AM1435" i="5"/>
  <c r="AN1435" i="5" s="1"/>
  <c r="AM221" i="5"/>
  <c r="AN221" i="5" s="1"/>
  <c r="AM1436" i="5"/>
  <c r="AN1436" i="5" s="1"/>
  <c r="AM1060" i="5"/>
  <c r="AN1060" i="5" s="1"/>
  <c r="AM549" i="5"/>
  <c r="AN549" i="5" s="1"/>
  <c r="AM492" i="5"/>
  <c r="AN492" i="5" s="1"/>
  <c r="AM915" i="5"/>
  <c r="AN915" i="5" s="1"/>
  <c r="AM456" i="5"/>
  <c r="AN456" i="5" s="1"/>
  <c r="AM731" i="5"/>
  <c r="AN731" i="5" s="1"/>
  <c r="AM801" i="5"/>
  <c r="AN801" i="5" s="1"/>
  <c r="AM784" i="5"/>
  <c r="AN784" i="5" s="1"/>
  <c r="AM791" i="5"/>
  <c r="AN791" i="5" s="1"/>
  <c r="AM569" i="5"/>
  <c r="AN569" i="5" s="1"/>
  <c r="AM1437" i="5"/>
  <c r="AN1437" i="5" s="1"/>
  <c r="AM559" i="5"/>
  <c r="AN559" i="5" s="1"/>
  <c r="AM826" i="5"/>
  <c r="AN826" i="5" s="1"/>
  <c r="AM448" i="5"/>
  <c r="AN448" i="5" s="1"/>
  <c r="AM1438" i="5"/>
  <c r="AN1438" i="5" s="1"/>
  <c r="AM774" i="5"/>
  <c r="AN774" i="5" s="1"/>
  <c r="AM468" i="5"/>
  <c r="AN468" i="5" s="1"/>
  <c r="AM475" i="5"/>
  <c r="AN475" i="5" s="1"/>
  <c r="AM1049" i="5"/>
  <c r="AN1049" i="5" s="1"/>
  <c r="AM1062" i="5"/>
  <c r="AN1062" i="5" s="1"/>
  <c r="AM815" i="5"/>
  <c r="AN815" i="5" s="1"/>
  <c r="AM1439" i="5"/>
  <c r="AN1439" i="5" s="1"/>
  <c r="AM1440" i="5"/>
  <c r="AN1440" i="5" s="1"/>
  <c r="AM1441" i="5"/>
  <c r="AN1441" i="5" s="1"/>
  <c r="AM194" i="5"/>
  <c r="AN194" i="5" s="1"/>
  <c r="AM800" i="5"/>
  <c r="AN800" i="5" s="1"/>
  <c r="AM1442" i="5"/>
  <c r="AN1442" i="5" s="1"/>
  <c r="AM499" i="5"/>
  <c r="AN499" i="5" s="1"/>
  <c r="AM52" i="5"/>
  <c r="AN52" i="5" s="1"/>
  <c r="AM1443" i="5"/>
  <c r="AN1443" i="5" s="1"/>
  <c r="AM403" i="5"/>
  <c r="AN403" i="5" s="1"/>
  <c r="AM981" i="5"/>
  <c r="AN981" i="5" s="1"/>
  <c r="AM377" i="5"/>
  <c r="AN377" i="5" s="1"/>
  <c r="AM173" i="5"/>
  <c r="AN173" i="5" s="1"/>
  <c r="AM553" i="5"/>
  <c r="AN553" i="5" s="1"/>
  <c r="AM1444" i="5"/>
  <c r="AN1444" i="5" s="1"/>
  <c r="AM561" i="5"/>
  <c r="AN561" i="5" s="1"/>
  <c r="AM414" i="5"/>
  <c r="AN414" i="5" s="1"/>
  <c r="AM744" i="5"/>
  <c r="AN744" i="5" s="1"/>
  <c r="AM1445" i="5"/>
  <c r="AN1445" i="5" s="1"/>
  <c r="AM1446" i="5"/>
  <c r="AN1446" i="5" s="1"/>
  <c r="AM842" i="5"/>
  <c r="AN842" i="5" s="1"/>
  <c r="AM1447" i="5"/>
  <c r="AN1447" i="5" s="1"/>
  <c r="AM1448" i="5"/>
  <c r="AN1448" i="5" s="1"/>
  <c r="AM1449" i="5"/>
  <c r="AN1449" i="5" s="1"/>
  <c r="AM811" i="5"/>
  <c r="AN811" i="5" s="1"/>
  <c r="AM9" i="5"/>
  <c r="AN9" i="5" s="1"/>
  <c r="AM235" i="5"/>
  <c r="AN235" i="5" s="1"/>
  <c r="AM645" i="5"/>
  <c r="AN645" i="5" s="1"/>
  <c r="AM546" i="5"/>
  <c r="AN546" i="5" s="1"/>
  <c r="AM1450" i="5"/>
  <c r="AN1450" i="5" s="1"/>
  <c r="AM897" i="5"/>
  <c r="AN897" i="5" s="1"/>
  <c r="AM869" i="5"/>
  <c r="AN869" i="5" s="1"/>
  <c r="AM440" i="5"/>
  <c r="AN440" i="5" s="1"/>
  <c r="AM68" i="5"/>
  <c r="AN68" i="5" s="1"/>
  <c r="AM1451" i="5"/>
  <c r="AN1451" i="5" s="1"/>
  <c r="AM1452" i="5"/>
  <c r="AN1452" i="5" s="1"/>
  <c r="AM93" i="5"/>
  <c r="AN93" i="5" s="1"/>
  <c r="AM2" i="5"/>
  <c r="AN2" i="5" s="1"/>
  <c r="AM277" i="5"/>
  <c r="AN277" i="5" s="1"/>
  <c r="AM611" i="5"/>
  <c r="AN611" i="5" s="1"/>
  <c r="AM159" i="5"/>
  <c r="AN159" i="5" s="1"/>
  <c r="AM1453" i="5"/>
  <c r="AN1453" i="5" s="1"/>
  <c r="AM1454" i="5"/>
  <c r="AN1454" i="5" s="1"/>
  <c r="AM789" i="5"/>
  <c r="AN789" i="5" s="1"/>
  <c r="AM262" i="5"/>
  <c r="AN262" i="5" s="1"/>
  <c r="AM851" i="5"/>
  <c r="AN851" i="5" s="1"/>
  <c r="AM1455" i="5"/>
  <c r="AN1455" i="5" s="1"/>
  <c r="AM428" i="5"/>
  <c r="AN428" i="5" s="1"/>
  <c r="AM1456" i="5"/>
  <c r="AN1456" i="5" s="1"/>
  <c r="AM96" i="5"/>
  <c r="AN96" i="5" s="1"/>
  <c r="AM421" i="5"/>
  <c r="AN421" i="5" s="1"/>
  <c r="AM1457" i="5"/>
  <c r="AN1457" i="5" s="1"/>
  <c r="AM605" i="5"/>
  <c r="AN605" i="5" s="1"/>
  <c r="AM327" i="5"/>
  <c r="AN327" i="5" s="1"/>
  <c r="AM746" i="5"/>
  <c r="AN746" i="5" s="1"/>
  <c r="AM538" i="5"/>
  <c r="AN538" i="5" s="1"/>
  <c r="AM118" i="5"/>
  <c r="AN118" i="5" s="1"/>
  <c r="AM393" i="5"/>
  <c r="AN393" i="5" s="1"/>
  <c r="AM1459" i="5"/>
  <c r="AN1459" i="5" s="1"/>
  <c r="AM760" i="5"/>
  <c r="AN760" i="5" s="1"/>
  <c r="AM1460" i="5"/>
  <c r="AN1460" i="5" s="1"/>
  <c r="AM633" i="5"/>
  <c r="AN633" i="5" s="1"/>
  <c r="AM125" i="5"/>
  <c r="AN125" i="5" s="1"/>
  <c r="AM822" i="5"/>
  <c r="AN822" i="5" s="1"/>
  <c r="AM1461" i="5"/>
  <c r="AN1461" i="5" s="1"/>
  <c r="AM1462" i="5"/>
  <c r="AN1462" i="5" s="1"/>
  <c r="AM1463" i="5"/>
  <c r="AN1463" i="5" s="1"/>
  <c r="AM1464" i="5"/>
  <c r="AN1464" i="5" s="1"/>
  <c r="AM1465" i="5"/>
  <c r="AN1465" i="5" s="1"/>
  <c r="AM1466" i="5"/>
  <c r="AN1466" i="5" s="1"/>
  <c r="AM1050" i="5"/>
  <c r="AN1050" i="5" s="1"/>
  <c r="AM1467" i="5"/>
  <c r="AM1468" i="5"/>
  <c r="AN1468" i="5" s="1"/>
  <c r="AM98" i="5"/>
  <c r="AN98" i="5" s="1"/>
  <c r="AM769" i="5"/>
  <c r="AN769" i="5" s="1"/>
  <c r="AM1469" i="5"/>
  <c r="AN1469" i="5" s="1"/>
  <c r="AM1470" i="5"/>
  <c r="AN1470" i="5" s="1"/>
  <c r="AM626" i="5"/>
  <c r="AN626" i="5" s="1"/>
  <c r="AM1471" i="5"/>
  <c r="AN1471" i="5" s="1"/>
  <c r="AM1472" i="5"/>
  <c r="AN1472" i="5" s="1"/>
  <c r="AM385" i="5"/>
  <c r="AN385" i="5" s="1"/>
  <c r="AM443" i="5"/>
  <c r="AN443" i="5" s="1"/>
  <c r="AM331" i="5"/>
  <c r="AN331" i="5" s="1"/>
  <c r="AM1473" i="5"/>
  <c r="AN1473" i="5" s="1"/>
  <c r="AM675" i="5"/>
  <c r="AN675" i="5" s="1"/>
  <c r="AM677" i="5"/>
  <c r="AN677" i="5" s="1"/>
  <c r="AM176" i="5"/>
  <c r="AN176" i="5" s="1"/>
  <c r="AM297" i="5"/>
  <c r="AN297" i="5" s="1"/>
  <c r="AM145" i="5"/>
  <c r="AN145" i="5" s="1"/>
  <c r="AM560" i="5"/>
  <c r="AN560" i="5" s="1"/>
  <c r="AM1474" i="5"/>
  <c r="AN1474" i="5" s="1"/>
  <c r="AM917" i="5"/>
  <c r="AN917" i="5" s="1"/>
  <c r="AM1475" i="5"/>
  <c r="AN1475" i="5" s="1"/>
  <c r="AM808" i="5"/>
  <c r="AN808" i="5" s="1"/>
  <c r="AM375" i="5"/>
  <c r="AN375" i="5" s="1"/>
  <c r="AM1476" i="5"/>
  <c r="AN1476" i="5" s="1"/>
  <c r="AM1477" i="5"/>
  <c r="AN1477" i="5" s="1"/>
  <c r="AM272" i="5"/>
  <c r="AN272" i="5" s="1"/>
  <c r="AM1478" i="5"/>
  <c r="AN1478" i="5" s="1"/>
  <c r="AM8" i="5"/>
  <c r="AN8" i="5" s="1"/>
  <c r="AM282" i="5"/>
  <c r="AN282" i="5" s="1"/>
  <c r="AM874" i="5"/>
  <c r="AN874" i="5" s="1"/>
  <c r="AM110" i="5"/>
  <c r="AN110" i="5" s="1"/>
  <c r="AM178" i="5"/>
  <c r="AN178" i="5" s="1"/>
  <c r="AM379" i="5"/>
  <c r="AN379" i="5" s="1"/>
  <c r="AM716" i="5"/>
  <c r="AN716" i="5" s="1"/>
  <c r="AM548" i="5"/>
  <c r="AN548" i="5" s="1"/>
  <c r="AM700" i="5"/>
  <c r="AN700" i="5" s="1"/>
  <c r="AM1479" i="5"/>
  <c r="AN1479" i="5" s="1"/>
  <c r="AM989" i="5"/>
  <c r="AN989" i="5" s="1"/>
  <c r="AM945" i="5"/>
  <c r="AN945" i="5" s="1"/>
  <c r="AM1480" i="5"/>
  <c r="AN1480" i="5" s="1"/>
  <c r="AM267" i="5"/>
  <c r="AN267" i="5" s="1"/>
  <c r="AM1481" i="5"/>
  <c r="AN1481" i="5" s="1"/>
  <c r="AM799" i="5"/>
  <c r="AN799" i="5" s="1"/>
  <c r="AM1482" i="5"/>
  <c r="AN1482" i="5" s="1"/>
  <c r="AM1483" i="5"/>
  <c r="AN1483" i="5" s="1"/>
  <c r="AM712" i="5"/>
  <c r="AN712" i="5" s="1"/>
  <c r="AM682" i="5"/>
  <c r="AN682" i="5" s="1"/>
  <c r="AM416" i="5"/>
  <c r="AN416" i="5" s="1"/>
  <c r="AM886" i="5"/>
  <c r="AN886" i="5" s="1"/>
  <c r="AM1086" i="5"/>
  <c r="AN1086" i="5" s="1"/>
  <c r="AM1484" i="5"/>
  <c r="AN1484" i="5" s="1"/>
  <c r="AM1053" i="5"/>
  <c r="AN1053" i="5" s="1"/>
  <c r="AM342" i="5"/>
  <c r="AN342" i="5" s="1"/>
  <c r="AM1485" i="5"/>
  <c r="AN1485" i="5" s="1"/>
  <c r="AM1486" i="5"/>
  <c r="AN1486" i="5" s="1"/>
  <c r="AM402" i="5"/>
  <c r="AN402" i="5" s="1"/>
  <c r="AM1487" i="5"/>
  <c r="AN1487" i="5" s="1"/>
  <c r="AM757" i="5"/>
  <c r="AN757" i="5" s="1"/>
  <c r="AM776" i="5"/>
  <c r="AN776" i="5" s="1"/>
  <c r="AM25" i="5"/>
  <c r="AN25" i="5" s="1"/>
  <c r="AM814" i="5"/>
  <c r="AN814" i="5" s="1"/>
  <c r="AM514" i="5"/>
  <c r="AN514" i="5" s="1"/>
  <c r="AM676" i="5"/>
  <c r="AN676" i="5" s="1"/>
  <c r="AM558" i="5"/>
  <c r="AN558" i="5" s="1"/>
  <c r="AM356" i="5"/>
  <c r="AN356" i="5" s="1"/>
  <c r="AM528" i="5"/>
  <c r="AN528" i="5" s="1"/>
  <c r="AM1488" i="5"/>
  <c r="AN1488" i="5" s="1"/>
  <c r="AM612" i="5"/>
  <c r="AN612" i="5" s="1"/>
  <c r="AM1011" i="5"/>
  <c r="AN1011" i="5" s="1"/>
  <c r="AM759" i="5"/>
  <c r="AN759" i="5" s="1"/>
  <c r="AM979" i="5"/>
  <c r="AN979" i="5" s="1"/>
  <c r="AM357" i="5"/>
  <c r="AN357" i="5" s="1"/>
  <c r="AM918" i="5"/>
  <c r="AN918" i="5" s="1"/>
  <c r="AM584" i="5"/>
  <c r="AN584" i="5" s="1"/>
  <c r="AM36" i="5"/>
  <c r="AN36" i="5" s="1"/>
  <c r="AM550" i="5"/>
  <c r="AN550" i="5" s="1"/>
  <c r="AM369" i="5"/>
  <c r="AN369" i="5" s="1"/>
  <c r="AM928" i="5"/>
  <c r="AN928" i="5" s="1"/>
  <c r="AM1489" i="5"/>
  <c r="AN1489" i="5" s="1"/>
  <c r="AM710" i="5"/>
  <c r="AN710" i="5" s="1"/>
  <c r="AM483" i="5"/>
  <c r="AN483" i="5" s="1"/>
  <c r="AM802" i="5"/>
  <c r="AN802" i="5" s="1"/>
  <c r="AM1490" i="5"/>
  <c r="AN1490" i="5" s="1"/>
  <c r="AM189" i="5"/>
  <c r="AN189" i="5" s="1"/>
  <c r="AM229" i="5"/>
  <c r="AN229" i="5" s="1"/>
  <c r="AM283" i="5"/>
  <c r="AN283" i="5" s="1"/>
  <c r="AM996" i="5"/>
  <c r="AN996" i="5" s="1"/>
  <c r="AM1491" i="5"/>
  <c r="AN1491" i="5" s="1"/>
  <c r="AM1492" i="5"/>
  <c r="AN1492" i="5" s="1"/>
  <c r="AM510" i="5"/>
  <c r="AN510" i="5" s="1"/>
  <c r="AM222" i="5"/>
  <c r="AN222" i="5" s="1"/>
  <c r="AM1493" i="5"/>
  <c r="AN1493" i="5" s="1"/>
  <c r="AM963" i="5"/>
  <c r="AN963" i="5" s="1"/>
  <c r="AM1494" i="5"/>
  <c r="AN1494" i="5" s="1"/>
  <c r="AM1495" i="5"/>
  <c r="AN1495" i="5" s="1"/>
  <c r="AM730" i="5"/>
  <c r="AN730" i="5" s="1"/>
  <c r="AM1002" i="5"/>
  <c r="AN1002" i="5" s="1"/>
  <c r="AM903" i="5"/>
  <c r="AN903" i="5" s="1"/>
  <c r="AM16" i="5"/>
  <c r="AN16" i="5" s="1"/>
  <c r="AM1056" i="5"/>
  <c r="AN1056" i="5" s="1"/>
  <c r="AM609" i="5"/>
  <c r="AN609" i="5" s="1"/>
  <c r="AM1496" i="5"/>
  <c r="AN1496" i="5" s="1"/>
  <c r="AM384" i="5"/>
  <c r="AN384" i="5" s="1"/>
  <c r="AM1088" i="5"/>
  <c r="AN1088" i="5" s="1"/>
  <c r="AM888" i="5"/>
  <c r="AN888" i="5" s="1"/>
  <c r="AM474" i="5"/>
  <c r="AN474" i="5" s="1"/>
  <c r="AM197" i="5"/>
  <c r="AN197" i="5" s="1"/>
  <c r="AM536" i="5"/>
  <c r="AN536" i="5" s="1"/>
  <c r="AM898" i="5"/>
  <c r="AN898" i="5" s="1"/>
  <c r="AM1078" i="5"/>
  <c r="AN1078" i="5" s="1"/>
  <c r="AM513" i="5"/>
  <c r="AN513" i="5" s="1"/>
  <c r="AM1497" i="5"/>
  <c r="AN1497" i="5" s="1"/>
  <c r="AM445" i="5"/>
  <c r="AN445" i="5" s="1"/>
  <c r="AM300" i="5"/>
  <c r="AN300" i="5" s="1"/>
  <c r="AM201" i="5"/>
  <c r="AN201" i="5" s="1"/>
  <c r="AM381" i="5"/>
  <c r="AN381" i="5" s="1"/>
  <c r="AM929" i="5"/>
  <c r="AN929" i="5" s="1"/>
  <c r="AM634" i="5"/>
  <c r="AN634" i="5" s="1"/>
  <c r="AM1498" i="5"/>
  <c r="AN1498" i="5" s="1"/>
  <c r="AM622" i="5"/>
  <c r="AN622" i="5" s="1"/>
  <c r="AM706" i="5"/>
  <c r="AN706" i="5" s="1"/>
  <c r="AM316" i="5"/>
  <c r="AN316" i="5" s="1"/>
  <c r="AM509" i="5"/>
  <c r="AN509" i="5" s="1"/>
  <c r="AM60" i="5"/>
  <c r="AN60" i="5" s="1"/>
  <c r="AM978" i="5"/>
  <c r="AN978" i="5" s="1"/>
  <c r="AM1499" i="5"/>
  <c r="AN1499" i="5" s="1"/>
  <c r="AM299" i="5"/>
  <c r="AN299" i="5" s="1"/>
  <c r="AM364" i="5"/>
  <c r="AN364" i="5" s="1"/>
  <c r="AM1500" i="5"/>
  <c r="AN1500" i="5" s="1"/>
  <c r="AM825" i="5"/>
  <c r="AN825" i="5" s="1"/>
  <c r="AM925" i="5"/>
  <c r="AN925" i="5" s="1"/>
  <c r="AM437" i="5"/>
  <c r="AN437" i="5" s="1"/>
  <c r="AM1501" i="5"/>
  <c r="AN1501" i="5" s="1"/>
  <c r="AM949" i="5"/>
  <c r="AN949" i="5" s="1"/>
  <c r="AM1527" i="5"/>
  <c r="AI1097" i="5"/>
  <c r="AJ1097" i="5" s="1"/>
  <c r="AI592" i="5"/>
  <c r="AJ592" i="5" s="1"/>
  <c r="AI566" i="5"/>
  <c r="AJ566" i="5" s="1"/>
  <c r="AI1057" i="5"/>
  <c r="AJ1057" i="5" s="1"/>
  <c r="AI618" i="5"/>
  <c r="AJ618" i="5" s="1"/>
  <c r="AI94" i="5"/>
  <c r="AJ94" i="5" s="1"/>
  <c r="AI1098" i="5"/>
  <c r="AJ1098" i="5" s="1"/>
  <c r="AI486" i="5"/>
  <c r="AJ486" i="5" s="1"/>
  <c r="AI1099" i="5"/>
  <c r="AJ1099" i="5" s="1"/>
  <c r="AI310" i="5"/>
  <c r="AJ310" i="5" s="1"/>
  <c r="AI61" i="5"/>
  <c r="AJ61" i="5" s="1"/>
  <c r="AI967" i="5"/>
  <c r="AJ967" i="5" s="1"/>
  <c r="AI1065" i="5"/>
  <c r="AJ1065" i="5" s="1"/>
  <c r="AI328" i="5"/>
  <c r="AJ328" i="5" s="1"/>
  <c r="AI1100" i="5"/>
  <c r="AJ1100" i="5" s="1"/>
  <c r="AI518" i="5"/>
  <c r="AJ518" i="5" s="1"/>
  <c r="AI627" i="5"/>
  <c r="AJ627" i="5" s="1"/>
  <c r="AI1051" i="5"/>
  <c r="AJ1051" i="5" s="1"/>
  <c r="AI839" i="5"/>
  <c r="AJ839" i="5" s="1"/>
  <c r="AI968" i="5"/>
  <c r="AJ968" i="5" s="1"/>
  <c r="AI783" i="5"/>
  <c r="AJ783" i="5" s="1"/>
  <c r="AI41" i="5"/>
  <c r="AJ41" i="5" s="1"/>
  <c r="AI997" i="5"/>
  <c r="AJ997" i="5" s="1"/>
  <c r="AI1101" i="5"/>
  <c r="AJ1101" i="5" s="1"/>
  <c r="AI224" i="5"/>
  <c r="AJ224" i="5" s="1"/>
  <c r="AI198" i="5"/>
  <c r="AJ198" i="5" s="1"/>
  <c r="AI582" i="5"/>
  <c r="AJ582" i="5" s="1"/>
  <c r="AI1102" i="5"/>
  <c r="AJ1102" i="5" s="1"/>
  <c r="AI1103" i="5"/>
  <c r="AJ1103" i="5" s="1"/>
  <c r="AI280" i="5"/>
  <c r="AJ280" i="5" s="1"/>
  <c r="AI531" i="5"/>
  <c r="AJ531" i="5" s="1"/>
  <c r="AI1092" i="5"/>
  <c r="AJ1092" i="5" s="1"/>
  <c r="AI26" i="5"/>
  <c r="AJ26" i="5" s="1"/>
  <c r="AI1408" i="5"/>
  <c r="AJ1408" i="5" s="1"/>
  <c r="AI1104" i="5"/>
  <c r="AJ1104" i="5" s="1"/>
  <c r="AI961" i="5"/>
  <c r="AJ961" i="5" s="1"/>
  <c r="AI95" i="5"/>
  <c r="AJ95" i="5" s="1"/>
  <c r="AI617" i="5"/>
  <c r="AJ617" i="5" s="1"/>
  <c r="AI1042" i="5"/>
  <c r="AJ1042" i="5" s="1"/>
  <c r="AI480" i="5"/>
  <c r="AJ480" i="5" s="1"/>
  <c r="AI79" i="5"/>
  <c r="AJ79" i="5" s="1"/>
  <c r="AI857" i="5"/>
  <c r="AJ857" i="5" s="1"/>
  <c r="AI1105" i="5"/>
  <c r="AJ1105" i="5" s="1"/>
  <c r="AI1106" i="5"/>
  <c r="AJ1106" i="5" s="1"/>
  <c r="AI946" i="5"/>
  <c r="AJ946" i="5" s="1"/>
  <c r="AI1107" i="5"/>
  <c r="AJ1107" i="5" s="1"/>
  <c r="AI803" i="5"/>
  <c r="AJ803" i="5" s="1"/>
  <c r="AI1108" i="5"/>
  <c r="AJ1108" i="5" s="1"/>
  <c r="AI46" i="5"/>
  <c r="AJ46" i="5" s="1"/>
  <c r="AI523" i="5"/>
  <c r="AJ523" i="5" s="1"/>
  <c r="AI724" i="5"/>
  <c r="AJ724" i="5" s="1"/>
  <c r="AI972" i="5"/>
  <c r="AJ972" i="5" s="1"/>
  <c r="AI303" i="5"/>
  <c r="AJ303" i="5" s="1"/>
  <c r="AI959" i="5"/>
  <c r="AJ959" i="5" s="1"/>
  <c r="AI455" i="5"/>
  <c r="AJ455" i="5" s="1"/>
  <c r="AI219" i="5"/>
  <c r="AJ219" i="5" s="1"/>
  <c r="AI644" i="5"/>
  <c r="AJ644" i="5" s="1"/>
  <c r="AI338" i="5"/>
  <c r="AJ338" i="5" s="1"/>
  <c r="AI965" i="5"/>
  <c r="AJ965" i="5" s="1"/>
  <c r="AI1109" i="5"/>
  <c r="AJ1109" i="5" s="1"/>
  <c r="AI935" i="5"/>
  <c r="AJ935" i="5" s="1"/>
  <c r="AI992" i="5"/>
  <c r="AJ992" i="5" s="1"/>
  <c r="AI298" i="5"/>
  <c r="AJ298" i="5" s="1"/>
  <c r="AI937" i="5"/>
  <c r="AJ937" i="5" s="1"/>
  <c r="AI1110" i="5"/>
  <c r="AJ1110" i="5" s="1"/>
  <c r="AI401" i="5"/>
  <c r="AJ401" i="5" s="1"/>
  <c r="AI367" i="5"/>
  <c r="AJ367" i="5" s="1"/>
  <c r="AI804" i="5"/>
  <c r="AJ804" i="5" s="1"/>
  <c r="AI425" i="5"/>
  <c r="AJ425" i="5" s="1"/>
  <c r="AI153" i="5"/>
  <c r="AJ153" i="5" s="1"/>
  <c r="AI847" i="5"/>
  <c r="AJ847" i="5" s="1"/>
  <c r="AI787" i="5"/>
  <c r="AJ787" i="5" s="1"/>
  <c r="AI775" i="5"/>
  <c r="AJ775" i="5" s="1"/>
  <c r="AI683" i="5"/>
  <c r="AJ683" i="5" s="1"/>
  <c r="AI1044" i="5"/>
  <c r="AJ1044" i="5" s="1"/>
  <c r="AI1054" i="5"/>
  <c r="AJ1054" i="5" s="1"/>
  <c r="AI59" i="5"/>
  <c r="AJ59" i="5" s="1"/>
  <c r="AI1111" i="5"/>
  <c r="AJ1111" i="5" s="1"/>
  <c r="AI1112" i="5"/>
  <c r="AJ1112" i="5" s="1"/>
  <c r="AI284" i="5"/>
  <c r="AJ284" i="5" s="1"/>
  <c r="AI374" i="5"/>
  <c r="AJ374" i="5" s="1"/>
  <c r="AI273" i="5"/>
  <c r="AJ273" i="5" s="1"/>
  <c r="AI419" i="5"/>
  <c r="AJ419" i="5" s="1"/>
  <c r="AI102" i="5"/>
  <c r="AJ102" i="5" s="1"/>
  <c r="AI39" i="5"/>
  <c r="AJ39" i="5" s="1"/>
  <c r="AI292" i="5"/>
  <c r="AJ292" i="5" s="1"/>
  <c r="AI1113" i="5"/>
  <c r="AJ1113" i="5" s="1"/>
  <c r="AI838" i="5"/>
  <c r="AJ838" i="5" s="1"/>
  <c r="AI685" i="5"/>
  <c r="AJ685" i="5" s="1"/>
  <c r="AI753" i="5"/>
  <c r="AJ753" i="5" s="1"/>
  <c r="AI22" i="5"/>
  <c r="AJ22" i="5" s="1"/>
  <c r="AI755" i="5"/>
  <c r="AJ755" i="5" s="1"/>
  <c r="AI1114" i="5"/>
  <c r="AJ1114" i="5" s="1"/>
  <c r="AI76" i="5"/>
  <c r="AJ76" i="5" s="1"/>
  <c r="AI1115" i="5"/>
  <c r="AJ1115" i="5" s="1"/>
  <c r="AI1082" i="5"/>
  <c r="AJ1082" i="5" s="1"/>
  <c r="AI1022" i="5"/>
  <c r="AJ1022" i="5" s="1"/>
  <c r="AI1040" i="5"/>
  <c r="AJ1040" i="5" s="1"/>
  <c r="AI1116" i="5"/>
  <c r="AJ1116" i="5" s="1"/>
  <c r="AI127" i="5"/>
  <c r="AJ127" i="5" s="1"/>
  <c r="AI1117" i="5"/>
  <c r="AJ1117" i="5" s="1"/>
  <c r="AI988" i="5"/>
  <c r="AJ988" i="5" s="1"/>
  <c r="AI51" i="5"/>
  <c r="AJ51" i="5" s="1"/>
  <c r="AI1118" i="5"/>
  <c r="AJ1118" i="5" s="1"/>
  <c r="AI14" i="5"/>
  <c r="AJ14" i="5" s="1"/>
  <c r="AI49" i="5"/>
  <c r="AJ49" i="5" s="1"/>
  <c r="AI259" i="5"/>
  <c r="AJ259" i="5" s="1"/>
  <c r="AI53" i="5"/>
  <c r="AJ53" i="5" s="1"/>
  <c r="AI956" i="5"/>
  <c r="AJ956" i="5" s="1"/>
  <c r="AI969" i="5"/>
  <c r="AJ969" i="5" s="1"/>
  <c r="AI689" i="5"/>
  <c r="AJ689" i="5" s="1"/>
  <c r="AI34" i="5"/>
  <c r="AJ34" i="5" s="1"/>
  <c r="AI413" i="5"/>
  <c r="AJ413" i="5" s="1"/>
  <c r="AI1120" i="5"/>
  <c r="AJ1120" i="5" s="1"/>
  <c r="AI307" i="5"/>
  <c r="AJ307" i="5" s="1"/>
  <c r="AI1121" i="5"/>
  <c r="AJ1121" i="5" s="1"/>
  <c r="AI1122" i="5"/>
  <c r="AJ1122" i="5" s="1"/>
  <c r="AI876" i="5"/>
  <c r="AJ876" i="5" s="1"/>
  <c r="AI497" i="5"/>
  <c r="AJ497" i="5" s="1"/>
  <c r="AI887" i="5"/>
  <c r="AJ887" i="5" s="1"/>
  <c r="AI790" i="5"/>
  <c r="AJ790" i="5" s="1"/>
  <c r="AI1123" i="5"/>
  <c r="AJ1123" i="5" s="1"/>
  <c r="AI763" i="5"/>
  <c r="AJ763" i="5" s="1"/>
  <c r="AI530" i="5"/>
  <c r="AJ530" i="5" s="1"/>
  <c r="AI540" i="5"/>
  <c r="AJ540" i="5" s="1"/>
  <c r="AI524" i="5"/>
  <c r="AJ524" i="5" s="1"/>
  <c r="AI392" i="5"/>
  <c r="AJ392" i="5" s="1"/>
  <c r="AI555" i="5"/>
  <c r="AJ555" i="5" s="1"/>
  <c r="AI1124" i="5"/>
  <c r="AJ1124" i="5" s="1"/>
  <c r="AI1029" i="5"/>
  <c r="AJ1029" i="5" s="1"/>
  <c r="AI1125" i="5"/>
  <c r="AJ1125" i="5" s="1"/>
  <c r="AI251" i="5"/>
  <c r="AJ251" i="5" s="1"/>
  <c r="AI89" i="5"/>
  <c r="AJ89" i="5" s="1"/>
  <c r="AI476" i="5"/>
  <c r="AJ476" i="5" s="1"/>
  <c r="AI717" i="5"/>
  <c r="AJ717" i="5" s="1"/>
  <c r="AI361" i="5"/>
  <c r="AJ361" i="5" s="1"/>
  <c r="AI1126" i="5"/>
  <c r="AJ1126" i="5" s="1"/>
  <c r="AI485" i="5"/>
  <c r="AJ485" i="5" s="1"/>
  <c r="AI1127" i="5"/>
  <c r="AJ1127" i="5" s="1"/>
  <c r="AI122" i="5"/>
  <c r="AJ122" i="5" s="1"/>
  <c r="AI83" i="5"/>
  <c r="AJ83" i="5" s="1"/>
  <c r="AI451" i="5"/>
  <c r="AJ451" i="5" s="1"/>
  <c r="AI115" i="5"/>
  <c r="AJ115" i="5" s="1"/>
  <c r="AI859" i="5"/>
  <c r="AJ859" i="5" s="1"/>
  <c r="AI271" i="5"/>
  <c r="AJ271" i="5" s="1"/>
  <c r="AI111" i="5"/>
  <c r="AJ111" i="5" s="1"/>
  <c r="AI1077" i="5"/>
  <c r="AJ1077" i="5" s="1"/>
  <c r="AI1024" i="5"/>
  <c r="AJ1024" i="5" s="1"/>
  <c r="AI813" i="5"/>
  <c r="AJ813" i="5" s="1"/>
  <c r="AI922" i="5"/>
  <c r="AJ922" i="5" s="1"/>
  <c r="AI659" i="5"/>
  <c r="AJ659" i="5" s="1"/>
  <c r="AI1128" i="5"/>
  <c r="AJ1128" i="5" s="1"/>
  <c r="AI795" i="5"/>
  <c r="AJ795" i="5" s="1"/>
  <c r="AI773" i="5"/>
  <c r="AJ773" i="5" s="1"/>
  <c r="AI1007" i="5"/>
  <c r="AJ1007" i="5" s="1"/>
  <c r="AI505" i="5"/>
  <c r="AJ505" i="5" s="1"/>
  <c r="AI615" i="5"/>
  <c r="AJ615" i="5" s="1"/>
  <c r="AI818" i="5"/>
  <c r="AJ818" i="5" s="1"/>
  <c r="AI1129" i="5"/>
  <c r="AJ1129" i="5" s="1"/>
  <c r="AI933" i="5"/>
  <c r="AJ933" i="5" s="1"/>
  <c r="AI913" i="5"/>
  <c r="AJ913" i="5" s="1"/>
  <c r="AI466" i="5"/>
  <c r="AJ466" i="5" s="1"/>
  <c r="AI133" i="5"/>
  <c r="AJ133" i="5" s="1"/>
  <c r="AI314" i="5"/>
  <c r="AJ314" i="5" s="1"/>
  <c r="AI1130" i="5"/>
  <c r="AJ1130" i="5" s="1"/>
  <c r="AI575" i="5"/>
  <c r="AJ575" i="5" s="1"/>
  <c r="AI864" i="5"/>
  <c r="AJ864" i="5" s="1"/>
  <c r="AI324" i="5"/>
  <c r="AJ324" i="5" s="1"/>
  <c r="AI27" i="5"/>
  <c r="AJ27" i="5" s="1"/>
  <c r="AI1131" i="5"/>
  <c r="AJ1131" i="5" s="1"/>
  <c r="AI1132" i="5"/>
  <c r="AJ1132" i="5" s="1"/>
  <c r="AI662" i="5"/>
  <c r="AJ662" i="5" s="1"/>
  <c r="AI105" i="5"/>
  <c r="AJ105" i="5" s="1"/>
  <c r="AI1133" i="5"/>
  <c r="AJ1133" i="5" s="1"/>
  <c r="AI216" i="5"/>
  <c r="AJ216" i="5" s="1"/>
  <c r="AI214" i="5"/>
  <c r="AJ214" i="5" s="1"/>
  <c r="AI406" i="5"/>
  <c r="AJ406" i="5" s="1"/>
  <c r="AI276" i="5"/>
  <c r="AJ276" i="5" s="1"/>
  <c r="AI728" i="5"/>
  <c r="AJ728" i="5" s="1"/>
  <c r="AI567" i="5"/>
  <c r="AJ567" i="5" s="1"/>
  <c r="AI738" i="5"/>
  <c r="AJ738" i="5" s="1"/>
  <c r="AI1134" i="5"/>
  <c r="AJ1134" i="5" s="1"/>
  <c r="AI249" i="5"/>
  <c r="AJ249" i="5" s="1"/>
  <c r="AI1135" i="5"/>
  <c r="AJ1135" i="5" s="1"/>
  <c r="AI1136" i="5"/>
  <c r="AJ1136" i="5" s="1"/>
  <c r="AI537" i="5"/>
  <c r="AJ537" i="5" s="1"/>
  <c r="AI926" i="5"/>
  <c r="AJ926" i="5" s="1"/>
  <c r="AI177" i="5"/>
  <c r="AJ177" i="5" s="1"/>
  <c r="AI1311" i="5"/>
  <c r="AJ1311" i="5" s="1"/>
  <c r="AI240" i="5"/>
  <c r="AJ240" i="5" s="1"/>
  <c r="AI834" i="5"/>
  <c r="AJ834" i="5" s="1"/>
  <c r="AI309" i="5"/>
  <c r="AJ309" i="5" s="1"/>
  <c r="AI1137" i="5"/>
  <c r="AJ1137" i="5" s="1"/>
  <c r="AI823" i="5"/>
  <c r="AJ823" i="5" s="1"/>
  <c r="AI664" i="5"/>
  <c r="AJ664" i="5" s="1"/>
  <c r="AI833" i="5"/>
  <c r="AJ833" i="5" s="1"/>
  <c r="AI697" i="5"/>
  <c r="AJ697" i="5" s="1"/>
  <c r="AI931" i="5"/>
  <c r="AJ931" i="5" s="1"/>
  <c r="AI1009" i="5"/>
  <c r="AJ1009" i="5" s="1"/>
  <c r="AI890" i="5"/>
  <c r="AJ890" i="5" s="1"/>
  <c r="AI727" i="5"/>
  <c r="AJ727" i="5" s="1"/>
  <c r="AI108" i="5"/>
  <c r="AJ108" i="5" s="1"/>
  <c r="AI679" i="5"/>
  <c r="AJ679" i="5" s="1"/>
  <c r="AI183" i="5"/>
  <c r="AJ183" i="5" s="1"/>
  <c r="AI1138" i="5"/>
  <c r="AJ1138" i="5" s="1"/>
  <c r="AI589" i="5"/>
  <c r="AJ589" i="5" s="1"/>
  <c r="AI577" i="5"/>
  <c r="AJ577" i="5" s="1"/>
  <c r="AI541" i="5"/>
  <c r="AJ541" i="5" s="1"/>
  <c r="AI1139" i="5"/>
  <c r="AJ1139" i="5" s="1"/>
  <c r="AI1140" i="5"/>
  <c r="AJ1140" i="5" s="1"/>
  <c r="AI233" i="5"/>
  <c r="AJ233" i="5" s="1"/>
  <c r="AI1141" i="5"/>
  <c r="AJ1141" i="5" s="1"/>
  <c r="AI982" i="5"/>
  <c r="AJ982" i="5" s="1"/>
  <c r="AI512" i="5"/>
  <c r="AJ512" i="5" s="1"/>
  <c r="AI603" i="5"/>
  <c r="AJ603" i="5" s="1"/>
  <c r="AI1142" i="5"/>
  <c r="AJ1142" i="5" s="1"/>
  <c r="AI199" i="5"/>
  <c r="AJ199" i="5" s="1"/>
  <c r="AI227" i="5"/>
  <c r="AJ227" i="5" s="1"/>
  <c r="AI796" i="5"/>
  <c r="AJ796" i="5" s="1"/>
  <c r="AI849" i="5"/>
  <c r="AJ849" i="5" s="1"/>
  <c r="AI1143" i="5"/>
  <c r="AJ1143" i="5" s="1"/>
  <c r="AI610" i="5"/>
  <c r="AJ610" i="5" s="1"/>
  <c r="AI854" i="5"/>
  <c r="AJ854" i="5" s="1"/>
  <c r="AI116" i="5"/>
  <c r="AJ116" i="5" s="1"/>
  <c r="AI1144" i="5"/>
  <c r="AJ1144" i="5" s="1"/>
  <c r="AI213" i="5"/>
  <c r="AJ213" i="5" s="1"/>
  <c r="AI1145" i="5"/>
  <c r="AJ1145" i="5" s="1"/>
  <c r="AI279" i="5"/>
  <c r="AJ279" i="5" s="1"/>
  <c r="AI1146" i="5"/>
  <c r="AJ1146" i="5" s="1"/>
  <c r="AI243" i="5"/>
  <c r="AJ243" i="5" s="1"/>
  <c r="AI1147" i="5"/>
  <c r="AJ1147" i="5" s="1"/>
  <c r="AI42" i="5"/>
  <c r="AJ42" i="5" s="1"/>
  <c r="AI75" i="5"/>
  <c r="AJ75" i="5" s="1"/>
  <c r="AI1148" i="5"/>
  <c r="AJ1148" i="5" s="1"/>
  <c r="AI805" i="5"/>
  <c r="AJ805" i="5" s="1"/>
  <c r="AI167" i="5"/>
  <c r="AJ167" i="5" s="1"/>
  <c r="AI12" i="5"/>
  <c r="AJ12" i="5" s="1"/>
  <c r="AI1261" i="5"/>
  <c r="AJ1261" i="5" s="1"/>
  <c r="AI873" i="5"/>
  <c r="AJ873" i="5" s="1"/>
  <c r="AI780" i="5"/>
  <c r="AJ780" i="5" s="1"/>
  <c r="AI241" i="5"/>
  <c r="AJ241" i="5" s="1"/>
  <c r="AI412" i="5"/>
  <c r="AJ412" i="5" s="1"/>
  <c r="AI179" i="5"/>
  <c r="AJ179" i="5" s="1"/>
  <c r="AI779" i="5"/>
  <c r="AJ779" i="5" s="1"/>
  <c r="AI639" i="5"/>
  <c r="AJ639" i="5" s="1"/>
  <c r="AI858" i="5"/>
  <c r="AJ858" i="5" s="1"/>
  <c r="AI368" i="5"/>
  <c r="AJ368" i="5" s="1"/>
  <c r="AI426" i="5"/>
  <c r="AJ426" i="5" s="1"/>
  <c r="AI30" i="5"/>
  <c r="AJ30" i="5" s="1"/>
  <c r="AI44" i="5"/>
  <c r="AJ44" i="5" s="1"/>
  <c r="AI109" i="5"/>
  <c r="AJ109" i="5" s="1"/>
  <c r="AI1071" i="5"/>
  <c r="AJ1071" i="5" s="1"/>
  <c r="AI1149" i="5"/>
  <c r="AJ1149" i="5" s="1"/>
  <c r="AI181" i="5"/>
  <c r="AJ181" i="5" s="1"/>
  <c r="AI1028" i="5"/>
  <c r="AJ1028" i="5" s="1"/>
  <c r="AI588" i="5"/>
  <c r="AJ588" i="5" s="1"/>
  <c r="AI952" i="5"/>
  <c r="AJ952" i="5" s="1"/>
  <c r="AI1150" i="5"/>
  <c r="AJ1150" i="5" s="1"/>
  <c r="AI1151" i="5"/>
  <c r="AJ1151" i="5" s="1"/>
  <c r="AI459" i="5"/>
  <c r="AJ459" i="5" s="1"/>
  <c r="AI1152" i="5"/>
  <c r="AJ1152" i="5" s="1"/>
  <c r="AI215" i="5"/>
  <c r="AJ215" i="5" s="1"/>
  <c r="AI1153" i="5"/>
  <c r="AJ1153" i="5" s="1"/>
  <c r="AI1075" i="5"/>
  <c r="AJ1075" i="5" s="1"/>
  <c r="AI203" i="5"/>
  <c r="AJ203" i="5" s="1"/>
  <c r="AI467" i="5"/>
  <c r="AJ467" i="5" s="1"/>
  <c r="AI389" i="5"/>
  <c r="AJ389" i="5" s="1"/>
  <c r="AI1154" i="5"/>
  <c r="AJ1154" i="5" s="1"/>
  <c r="AI986" i="5"/>
  <c r="AJ986" i="5" s="1"/>
  <c r="AI1155" i="5"/>
  <c r="AJ1155" i="5" s="1"/>
  <c r="AI404" i="5"/>
  <c r="AJ404" i="5" s="1"/>
  <c r="AI1156" i="5"/>
  <c r="AJ1156" i="5" s="1"/>
  <c r="AI661" i="5"/>
  <c r="AJ661" i="5" s="1"/>
  <c r="AI1045" i="5"/>
  <c r="AJ1045" i="5" s="1"/>
  <c r="AI478" i="5"/>
  <c r="AJ478" i="5" s="1"/>
  <c r="AI1157" i="5"/>
  <c r="AJ1157" i="5" s="1"/>
  <c r="AI740" i="5"/>
  <c r="AJ740" i="5" s="1"/>
  <c r="AI1158" i="5"/>
  <c r="AJ1158" i="5" s="1"/>
  <c r="AI1159" i="5"/>
  <c r="AJ1159" i="5" s="1"/>
  <c r="AI594" i="5"/>
  <c r="AJ594" i="5" s="1"/>
  <c r="AI491" i="5"/>
  <c r="AJ491" i="5" s="1"/>
  <c r="AI278" i="5"/>
  <c r="AJ278" i="5" s="1"/>
  <c r="AI253" i="5"/>
  <c r="AJ253" i="5" s="1"/>
  <c r="AI148" i="5"/>
  <c r="AJ148" i="5" s="1"/>
  <c r="AI1048" i="5"/>
  <c r="AJ1048" i="5" s="1"/>
  <c r="AI50" i="5"/>
  <c r="AJ50" i="5" s="1"/>
  <c r="AI821" i="5"/>
  <c r="AJ821" i="5" s="1"/>
  <c r="AI1027" i="5"/>
  <c r="AJ1027" i="5" s="1"/>
  <c r="AI985" i="5"/>
  <c r="AJ985" i="5" s="1"/>
  <c r="AI912" i="5"/>
  <c r="AJ912" i="5" s="1"/>
  <c r="AI657" i="5"/>
  <c r="AJ657" i="5" s="1"/>
  <c r="AI687" i="5"/>
  <c r="AJ687" i="5" s="1"/>
  <c r="AI332" i="5"/>
  <c r="AJ332" i="5" s="1"/>
  <c r="AI1160" i="5"/>
  <c r="AJ1160" i="5" s="1"/>
  <c r="AI1161" i="5"/>
  <c r="AJ1161" i="5" s="1"/>
  <c r="AI1162" i="5"/>
  <c r="AJ1162" i="5" s="1"/>
  <c r="AI598" i="5"/>
  <c r="AJ598" i="5" s="1"/>
  <c r="AI411" i="5"/>
  <c r="AJ411" i="5" s="1"/>
  <c r="AI112" i="5"/>
  <c r="AJ112" i="5" s="1"/>
  <c r="AI765" i="5"/>
  <c r="AJ765" i="5" s="1"/>
  <c r="AI600" i="5"/>
  <c r="AJ600" i="5" s="1"/>
  <c r="AI606" i="5"/>
  <c r="AJ606" i="5" s="1"/>
  <c r="AI620" i="5"/>
  <c r="AJ620" i="5" s="1"/>
  <c r="AI1163" i="5"/>
  <c r="AJ1163" i="5" s="1"/>
  <c r="AI29" i="5"/>
  <c r="AJ29" i="5" s="1"/>
  <c r="AI430" i="5"/>
  <c r="AJ430" i="5" s="1"/>
  <c r="AI902" i="5"/>
  <c r="AJ902" i="5" s="1"/>
  <c r="AI936" i="5"/>
  <c r="AJ936" i="5" s="1"/>
  <c r="AI573" i="5"/>
  <c r="AJ573" i="5" s="1"/>
  <c r="AI623" i="5"/>
  <c r="AJ623" i="5" s="1"/>
  <c r="AI1164" i="5"/>
  <c r="AJ1164" i="5" s="1"/>
  <c r="AI268" i="5"/>
  <c r="AJ268" i="5" s="1"/>
  <c r="AI921" i="5"/>
  <c r="AJ921" i="5" s="1"/>
  <c r="AI165" i="5"/>
  <c r="AJ165" i="5" s="1"/>
  <c r="AI45" i="5"/>
  <c r="AJ45" i="5" s="1"/>
  <c r="AI488" i="5"/>
  <c r="AJ488" i="5" s="1"/>
  <c r="AI351" i="5"/>
  <c r="AJ351" i="5" s="1"/>
  <c r="AI1165" i="5"/>
  <c r="AJ1165" i="5" s="1"/>
  <c r="AI128" i="5"/>
  <c r="AJ128" i="5" s="1"/>
  <c r="AI1166" i="5"/>
  <c r="AJ1166" i="5" s="1"/>
  <c r="AI590" i="5"/>
  <c r="AJ590" i="5" s="1"/>
  <c r="AI388" i="5"/>
  <c r="AJ388" i="5" s="1"/>
  <c r="AI1167" i="5"/>
  <c r="AJ1167" i="5" s="1"/>
  <c r="AI960" i="5"/>
  <c r="AJ960" i="5" s="1"/>
  <c r="AI999" i="5"/>
  <c r="AJ999" i="5" s="1"/>
  <c r="AI1168" i="5"/>
  <c r="AJ1168" i="5" s="1"/>
  <c r="AI72" i="5"/>
  <c r="AJ72" i="5" s="1"/>
  <c r="AI174" i="5"/>
  <c r="AJ174" i="5" s="1"/>
  <c r="AI1093" i="5"/>
  <c r="AJ1093" i="5" s="1"/>
  <c r="AI1073" i="5"/>
  <c r="AJ1073" i="5" s="1"/>
  <c r="AI436" i="5"/>
  <c r="AJ436" i="5" s="1"/>
  <c r="AI266" i="5"/>
  <c r="AJ266" i="5" s="1"/>
  <c r="AI1169" i="5"/>
  <c r="AJ1169" i="5" s="1"/>
  <c r="AI1068" i="5"/>
  <c r="AJ1068" i="5" s="1"/>
  <c r="AI23" i="5"/>
  <c r="AJ23" i="5" s="1"/>
  <c r="AI442" i="5"/>
  <c r="AJ442" i="5" s="1"/>
  <c r="AI473" i="5"/>
  <c r="AJ473" i="5" s="1"/>
  <c r="AI1052" i="5"/>
  <c r="AJ1052" i="5" s="1"/>
  <c r="AI1010" i="5"/>
  <c r="AJ1010" i="5" s="1"/>
  <c r="AI923" i="5"/>
  <c r="AJ923" i="5" s="1"/>
  <c r="AI674" i="5"/>
  <c r="AJ674" i="5" s="1"/>
  <c r="AI998" i="5"/>
  <c r="AJ998" i="5" s="1"/>
  <c r="AI625" i="5"/>
  <c r="AJ625" i="5" s="1"/>
  <c r="AI1170" i="5"/>
  <c r="AJ1170" i="5" s="1"/>
  <c r="AI1171" i="5"/>
  <c r="AJ1171" i="5" s="1"/>
  <c r="AI581" i="5"/>
  <c r="AJ581" i="5" s="1"/>
  <c r="AI957" i="5"/>
  <c r="AJ957" i="5" s="1"/>
  <c r="AI1172" i="5"/>
  <c r="AJ1172" i="5" s="1"/>
  <c r="AI1173" i="5"/>
  <c r="AJ1173" i="5" s="1"/>
  <c r="AI941" i="5"/>
  <c r="AJ941" i="5" s="1"/>
  <c r="AI914" i="5"/>
  <c r="AJ914" i="5" s="1"/>
  <c r="AI964" i="5"/>
  <c r="AJ964" i="5" s="1"/>
  <c r="AI460" i="5"/>
  <c r="AJ460" i="5" s="1"/>
  <c r="AI195" i="5"/>
  <c r="AJ195" i="5" s="1"/>
  <c r="AI1174" i="5"/>
  <c r="AJ1174" i="5" s="1"/>
  <c r="AI907" i="5"/>
  <c r="AJ907" i="5" s="1"/>
  <c r="AI238" i="5"/>
  <c r="AJ238" i="5" s="1"/>
  <c r="AI166" i="5"/>
  <c r="AJ166" i="5" s="1"/>
  <c r="AI18" i="5"/>
  <c r="AJ18" i="5" s="1"/>
  <c r="AI32" i="5"/>
  <c r="AJ32" i="5" s="1"/>
  <c r="AI927" i="5"/>
  <c r="AJ927" i="5" s="1"/>
  <c r="AI1037" i="5"/>
  <c r="AJ1037" i="5" s="1"/>
  <c r="AI210" i="5"/>
  <c r="AJ210" i="5" s="1"/>
  <c r="AI246" i="5"/>
  <c r="AJ246" i="5" s="1"/>
  <c r="AI836" i="5"/>
  <c r="AJ836" i="5" s="1"/>
  <c r="AI1175" i="5"/>
  <c r="AJ1175" i="5" s="1"/>
  <c r="AI1008" i="5"/>
  <c r="AJ1008" i="5" s="1"/>
  <c r="AI142" i="5"/>
  <c r="AJ142" i="5" s="1"/>
  <c r="AI1176" i="5"/>
  <c r="AJ1176" i="5" s="1"/>
  <c r="AI798" i="5"/>
  <c r="AJ798" i="5" s="1"/>
  <c r="AI1177" i="5"/>
  <c r="AJ1177" i="5" s="1"/>
  <c r="AI785" i="5"/>
  <c r="AJ785" i="5" s="1"/>
  <c r="AI1178" i="5"/>
  <c r="AJ1178" i="5" s="1"/>
  <c r="AI587" i="5"/>
  <c r="AJ587" i="5" s="1"/>
  <c r="AI892" i="5"/>
  <c r="AJ892" i="5" s="1"/>
  <c r="AI502" i="5"/>
  <c r="AJ502" i="5" s="1"/>
  <c r="AI56" i="5"/>
  <c r="AJ56" i="5" s="1"/>
  <c r="AI1000" i="5"/>
  <c r="AJ1000" i="5" s="1"/>
  <c r="AI563" i="5"/>
  <c r="AJ563" i="5" s="1"/>
  <c r="AI1179" i="5"/>
  <c r="AJ1179" i="5" s="1"/>
  <c r="AI1180" i="5"/>
  <c r="AJ1180" i="5" s="1"/>
  <c r="AI190" i="5"/>
  <c r="AJ190" i="5" s="1"/>
  <c r="AI312" i="5"/>
  <c r="AJ312" i="5" s="1"/>
  <c r="AI58" i="5"/>
  <c r="AJ58" i="5" s="1"/>
  <c r="AI544" i="5"/>
  <c r="AJ544" i="5" s="1"/>
  <c r="AI1090" i="5"/>
  <c r="AJ1090" i="5" s="1"/>
  <c r="AI1181" i="5"/>
  <c r="AJ1181" i="5" s="1"/>
  <c r="AI1182" i="5"/>
  <c r="AJ1182" i="5" s="1"/>
  <c r="AI84" i="5"/>
  <c r="AJ84" i="5" s="1"/>
  <c r="AI470" i="5"/>
  <c r="AJ470" i="5" s="1"/>
  <c r="AI517" i="5"/>
  <c r="AJ517" i="5" s="1"/>
  <c r="AI154" i="5"/>
  <c r="AJ154" i="5" s="1"/>
  <c r="AI1183" i="5"/>
  <c r="AJ1183" i="5" s="1"/>
  <c r="AI37" i="5"/>
  <c r="AJ37" i="5" s="1"/>
  <c r="AI1001" i="5"/>
  <c r="AJ1001" i="5" s="1"/>
  <c r="AI860" i="5"/>
  <c r="AJ860" i="5" s="1"/>
  <c r="AI1184" i="5"/>
  <c r="AJ1184" i="5" s="1"/>
  <c r="AI993" i="5"/>
  <c r="AJ993" i="5" s="1"/>
  <c r="AI1185" i="5"/>
  <c r="AJ1185" i="5" s="1"/>
  <c r="AI90" i="5"/>
  <c r="AJ90" i="5" s="1"/>
  <c r="AI57" i="5"/>
  <c r="AJ57" i="5" s="1"/>
  <c r="AI947" i="5"/>
  <c r="AJ947" i="5" s="1"/>
  <c r="AI1186" i="5"/>
  <c r="AJ1186" i="5" s="1"/>
  <c r="AI286" i="5"/>
  <c r="AJ286" i="5" s="1"/>
  <c r="AI1187" i="5"/>
  <c r="AJ1187" i="5" s="1"/>
  <c r="AI673" i="5"/>
  <c r="AJ673" i="5" s="1"/>
  <c r="AI507" i="5"/>
  <c r="AJ507" i="5" s="1"/>
  <c r="AI441" i="5"/>
  <c r="AJ441" i="5" s="1"/>
  <c r="AI962" i="5"/>
  <c r="AJ962" i="5" s="1"/>
  <c r="AI702" i="5"/>
  <c r="AJ702" i="5" s="1"/>
  <c r="AI868" i="5"/>
  <c r="AJ868" i="5" s="1"/>
  <c r="AI396" i="5"/>
  <c r="AJ396" i="5" s="1"/>
  <c r="AI1188" i="5"/>
  <c r="AJ1188" i="5" s="1"/>
  <c r="AI950" i="5"/>
  <c r="AJ950" i="5" s="1"/>
  <c r="AI247" i="5"/>
  <c r="AJ247" i="5" s="1"/>
  <c r="AI630" i="5"/>
  <c r="AJ630" i="5" s="1"/>
  <c r="AI781" i="5"/>
  <c r="AJ781" i="5" s="1"/>
  <c r="AI1036" i="5"/>
  <c r="AJ1036" i="5" s="1"/>
  <c r="AI11" i="5"/>
  <c r="AJ11" i="5" s="1"/>
  <c r="AI882" i="5"/>
  <c r="AJ882" i="5" s="1"/>
  <c r="AI782" i="5"/>
  <c r="AJ782" i="5" s="1"/>
  <c r="AI601" i="5"/>
  <c r="AJ601" i="5" s="1"/>
  <c r="AI373" i="5"/>
  <c r="AJ373" i="5" s="1"/>
  <c r="AI329" i="5"/>
  <c r="AJ329" i="5" s="1"/>
  <c r="AI274" i="5"/>
  <c r="AJ274" i="5" s="1"/>
  <c r="AI568" i="5"/>
  <c r="AJ568" i="5" s="1"/>
  <c r="AI1038" i="5"/>
  <c r="AJ1038" i="5" s="1"/>
  <c r="AI464" i="5"/>
  <c r="AJ464" i="5" s="1"/>
  <c r="AI1190" i="5"/>
  <c r="AJ1190" i="5" s="1"/>
  <c r="AI500" i="5"/>
  <c r="AJ500" i="5" s="1"/>
  <c r="AI1191" i="5"/>
  <c r="AJ1191" i="5" s="1"/>
  <c r="AI899" i="5"/>
  <c r="AJ899" i="5" s="1"/>
  <c r="AI668" i="5"/>
  <c r="AJ668" i="5" s="1"/>
  <c r="AI180" i="5"/>
  <c r="AJ180" i="5" s="1"/>
  <c r="AI337" i="5"/>
  <c r="AJ337" i="5" s="1"/>
  <c r="AI1192" i="5"/>
  <c r="AJ1192" i="5" s="1"/>
  <c r="AI86" i="5"/>
  <c r="AJ86" i="5" s="1"/>
  <c r="AI432" i="5"/>
  <c r="AJ432" i="5" s="1"/>
  <c r="AI893" i="5"/>
  <c r="AJ893" i="5" s="1"/>
  <c r="AI255" i="5"/>
  <c r="AJ255" i="5" s="1"/>
  <c r="AI991" i="5"/>
  <c r="AJ991" i="5" s="1"/>
  <c r="AI1193" i="5"/>
  <c r="AJ1193" i="5" s="1"/>
  <c r="AI608" i="5"/>
  <c r="AJ608" i="5" s="1"/>
  <c r="AI135" i="5"/>
  <c r="AJ135" i="5" s="1"/>
  <c r="AI786" i="5"/>
  <c r="AJ786" i="5" s="1"/>
  <c r="AI1194" i="5"/>
  <c r="AJ1194" i="5" s="1"/>
  <c r="AI1195" i="5"/>
  <c r="AJ1195" i="5" s="1"/>
  <c r="AI866" i="5"/>
  <c r="AJ866" i="5" s="1"/>
  <c r="AI123" i="5"/>
  <c r="AJ123" i="5" s="1"/>
  <c r="AI850" i="5"/>
  <c r="AJ850" i="5" s="1"/>
  <c r="AI1197" i="5"/>
  <c r="AJ1197" i="5" s="1"/>
  <c r="AI908" i="5"/>
  <c r="AJ908" i="5" s="1"/>
  <c r="AI565" i="5"/>
  <c r="AJ565" i="5" s="1"/>
  <c r="AI1198" i="5"/>
  <c r="AJ1198" i="5" s="1"/>
  <c r="AI1089" i="5"/>
  <c r="AJ1089" i="5" s="1"/>
  <c r="AI607" i="5"/>
  <c r="AJ607" i="5" s="1"/>
  <c r="AI306" i="5"/>
  <c r="AJ306" i="5" s="1"/>
  <c r="AI155" i="5"/>
  <c r="AJ155" i="5" s="1"/>
  <c r="AI458" i="5"/>
  <c r="AJ458" i="5" s="1"/>
  <c r="AI640" i="5"/>
  <c r="AJ640" i="5" s="1"/>
  <c r="AI977" i="5"/>
  <c r="AJ977" i="5" s="1"/>
  <c r="AI971" i="5"/>
  <c r="AJ971" i="5" s="1"/>
  <c r="AI684" i="5"/>
  <c r="AJ684" i="5" s="1"/>
  <c r="AI1199" i="5"/>
  <c r="AJ1199" i="5" s="1"/>
  <c r="AI771" i="5"/>
  <c r="AJ771" i="5" s="1"/>
  <c r="AI1085" i="5"/>
  <c r="AJ1085" i="5" s="1"/>
  <c r="AI1200" i="5"/>
  <c r="AJ1200" i="5" s="1"/>
  <c r="AI681" i="5"/>
  <c r="AJ681" i="5" s="1"/>
  <c r="AI394" i="5"/>
  <c r="AJ394" i="5" s="1"/>
  <c r="AI405" i="5"/>
  <c r="AJ405" i="5" s="1"/>
  <c r="AI938" i="5"/>
  <c r="AJ938" i="5" s="1"/>
  <c r="AI82" i="5"/>
  <c r="AJ82" i="5" s="1"/>
  <c r="AI883" i="5"/>
  <c r="AJ883" i="5" s="1"/>
  <c r="AI1201" i="5"/>
  <c r="AJ1201" i="5" s="1"/>
  <c r="AI263" i="5"/>
  <c r="AJ263" i="5" s="1"/>
  <c r="AI1202" i="5"/>
  <c r="AJ1202" i="5" s="1"/>
  <c r="AI955" i="5"/>
  <c r="AJ955" i="5" s="1"/>
  <c r="AI714" i="5"/>
  <c r="AJ714" i="5" s="1"/>
  <c r="AI1203" i="5"/>
  <c r="AJ1203" i="5" s="1"/>
  <c r="AI395" i="5"/>
  <c r="AJ395" i="5" s="1"/>
  <c r="AI1005" i="5"/>
  <c r="AJ1005" i="5" s="1"/>
  <c r="AI794" i="5"/>
  <c r="AJ794" i="5" s="1"/>
  <c r="AI793" i="5"/>
  <c r="AJ793" i="5" s="1"/>
  <c r="AI17" i="5"/>
  <c r="AJ17" i="5" s="1"/>
  <c r="AI325" i="5"/>
  <c r="AJ325" i="5" s="1"/>
  <c r="AI1204" i="5"/>
  <c r="AJ1204" i="5" s="1"/>
  <c r="AI1205" i="5"/>
  <c r="AJ1205" i="5" s="1"/>
  <c r="AI1206" i="5"/>
  <c r="AJ1206" i="5" s="1"/>
  <c r="AI862" i="5"/>
  <c r="AJ862" i="5" s="1"/>
  <c r="AI655" i="5"/>
  <c r="AJ655" i="5" s="1"/>
  <c r="AI1207" i="5"/>
  <c r="AJ1207" i="5" s="1"/>
  <c r="AI520" i="5"/>
  <c r="AJ520" i="5" s="1"/>
  <c r="AI366" i="5"/>
  <c r="AJ366" i="5" s="1"/>
  <c r="AI188" i="5"/>
  <c r="AJ188" i="5" s="1"/>
  <c r="AI19" i="5"/>
  <c r="AJ19" i="5" s="1"/>
  <c r="AI924" i="5"/>
  <c r="AJ924" i="5" s="1"/>
  <c r="AI1208" i="5"/>
  <c r="AJ1208" i="5" s="1"/>
  <c r="AI551" i="5"/>
  <c r="AJ551" i="5" s="1"/>
  <c r="AI129" i="5"/>
  <c r="AJ129" i="5" s="1"/>
  <c r="AI1209" i="5"/>
  <c r="AJ1209" i="5" s="1"/>
  <c r="AI291" i="5"/>
  <c r="AJ291" i="5" s="1"/>
  <c r="AI1210" i="5"/>
  <c r="AJ1210" i="5" s="1"/>
  <c r="AI591" i="5"/>
  <c r="AJ591" i="5" s="1"/>
  <c r="AI1211" i="5"/>
  <c r="AJ1211" i="5" s="1"/>
  <c r="AI1212" i="5"/>
  <c r="AJ1212" i="5" s="1"/>
  <c r="AI144" i="5"/>
  <c r="AJ144" i="5" s="1"/>
  <c r="AI136" i="5"/>
  <c r="AJ136" i="5" s="1"/>
  <c r="AI1034" i="5"/>
  <c r="AJ1034" i="5" s="1"/>
  <c r="AI586" i="5"/>
  <c r="AJ586" i="5" s="1"/>
  <c r="AI1213" i="5"/>
  <c r="AJ1213" i="5" s="1"/>
  <c r="AI489" i="5"/>
  <c r="AJ489" i="5" s="1"/>
  <c r="AI718" i="5"/>
  <c r="AJ718" i="5" s="1"/>
  <c r="AI1214" i="5"/>
  <c r="AJ1214" i="5" s="1"/>
  <c r="AI995" i="5"/>
  <c r="AJ995" i="5" s="1"/>
  <c r="AI749" i="5"/>
  <c r="AJ749" i="5" s="1"/>
  <c r="AI1215" i="5"/>
  <c r="AJ1215" i="5" s="1"/>
  <c r="AI147" i="5"/>
  <c r="AJ147" i="5" s="1"/>
  <c r="AI863" i="5"/>
  <c r="AJ863" i="5" s="1"/>
  <c r="AI352" i="5"/>
  <c r="AJ352" i="5" s="1"/>
  <c r="AI302" i="5"/>
  <c r="AJ302" i="5" s="1"/>
  <c r="AI1216" i="5"/>
  <c r="AJ1216" i="5" s="1"/>
  <c r="AI830" i="5"/>
  <c r="AJ830" i="5" s="1"/>
  <c r="AI504" i="5"/>
  <c r="AJ504" i="5" s="1"/>
  <c r="AI1217" i="5"/>
  <c r="AJ1217" i="5" s="1"/>
  <c r="AI1218" i="5"/>
  <c r="AJ1218" i="5" s="1"/>
  <c r="AI354" i="5"/>
  <c r="AJ354" i="5" s="1"/>
  <c r="AI1219" i="5"/>
  <c r="AJ1219" i="5" s="1"/>
  <c r="AI318" i="5"/>
  <c r="AJ318" i="5" s="1"/>
  <c r="AI1220" i="5"/>
  <c r="AJ1220" i="5" s="1"/>
  <c r="AI1221" i="5"/>
  <c r="AJ1221" i="5" s="1"/>
  <c r="AI562" i="5"/>
  <c r="AJ562" i="5" s="1"/>
  <c r="AI1222" i="5"/>
  <c r="AJ1222" i="5" s="1"/>
  <c r="AI691" i="5"/>
  <c r="AJ691" i="5" s="1"/>
  <c r="AI641" i="5"/>
  <c r="AJ641" i="5" s="1"/>
  <c r="AI516" i="5"/>
  <c r="AJ516" i="5" s="1"/>
  <c r="AI146" i="5"/>
  <c r="AJ146" i="5" s="1"/>
  <c r="AI715" i="5"/>
  <c r="AJ715" i="5" s="1"/>
  <c r="AI680" i="5"/>
  <c r="AJ680" i="5" s="1"/>
  <c r="AI334" i="5"/>
  <c r="AJ334" i="5" s="1"/>
  <c r="AI580" i="5"/>
  <c r="AJ580" i="5" s="1"/>
  <c r="AI1223" i="5"/>
  <c r="AJ1223" i="5" s="1"/>
  <c r="AI635" i="5"/>
  <c r="AJ635" i="5" s="1"/>
  <c r="AI646" i="5"/>
  <c r="AJ646" i="5" s="1"/>
  <c r="AI1224" i="5"/>
  <c r="AJ1224" i="5" s="1"/>
  <c r="AI150" i="5"/>
  <c r="AJ150" i="5" s="1"/>
  <c r="AI1225" i="5"/>
  <c r="AJ1225" i="5" s="1"/>
  <c r="AI185" i="5"/>
  <c r="AJ185" i="5" s="1"/>
  <c r="AI103" i="5"/>
  <c r="AJ103" i="5" s="1"/>
  <c r="AI666" i="5"/>
  <c r="AJ666" i="5" s="1"/>
  <c r="AI231" i="5"/>
  <c r="AJ231" i="5" s="1"/>
  <c r="AI571" i="5"/>
  <c r="AJ571" i="5" s="1"/>
  <c r="AI218" i="5"/>
  <c r="AJ218" i="5" s="1"/>
  <c r="AI85" i="5"/>
  <c r="AJ85" i="5" s="1"/>
  <c r="AI579" i="5"/>
  <c r="AJ579" i="5" s="1"/>
  <c r="AI407" i="5"/>
  <c r="AJ407" i="5" s="1"/>
  <c r="AI433" i="5"/>
  <c r="AJ433" i="5" s="1"/>
  <c r="AI1226" i="5"/>
  <c r="AJ1226" i="5" s="1"/>
  <c r="AI1227" i="5"/>
  <c r="AJ1227" i="5" s="1"/>
  <c r="AI1228" i="5"/>
  <c r="AJ1228" i="5" s="1"/>
  <c r="AI38" i="5"/>
  <c r="AJ38" i="5" s="1"/>
  <c r="AI1017" i="5"/>
  <c r="AJ1017" i="5" s="1"/>
  <c r="AI1229" i="5"/>
  <c r="AJ1229" i="5" s="1"/>
  <c r="AI1016" i="5"/>
  <c r="AJ1016" i="5" s="1"/>
  <c r="AI1230" i="5"/>
  <c r="AJ1230" i="5" s="1"/>
  <c r="AI1196" i="5"/>
  <c r="AJ1196" i="5" s="1"/>
  <c r="AI498" i="5"/>
  <c r="AJ498" i="5" s="1"/>
  <c r="AI881" i="5"/>
  <c r="AJ881" i="5" s="1"/>
  <c r="AI289" i="5"/>
  <c r="AJ289" i="5" s="1"/>
  <c r="AI132" i="5"/>
  <c r="AJ132" i="5" s="1"/>
  <c r="AI301" i="5"/>
  <c r="AJ301" i="5" s="1"/>
  <c r="AI547" i="5"/>
  <c r="AJ547" i="5" s="1"/>
  <c r="AI386" i="5"/>
  <c r="AJ386" i="5" s="1"/>
  <c r="AI139" i="5"/>
  <c r="AJ139" i="5" s="1"/>
  <c r="AI130" i="5"/>
  <c r="AJ130" i="5" s="1"/>
  <c r="AI1231" i="5"/>
  <c r="AJ1231" i="5" s="1"/>
  <c r="AI742" i="5"/>
  <c r="AJ742" i="5" s="1"/>
  <c r="AI1232" i="5"/>
  <c r="AJ1232" i="5" s="1"/>
  <c r="AI1233" i="5"/>
  <c r="AJ1233" i="5" s="1"/>
  <c r="AI529" i="5"/>
  <c r="AJ529" i="5" s="1"/>
  <c r="AI305" i="5"/>
  <c r="AJ305" i="5" s="1"/>
  <c r="AI1234" i="5"/>
  <c r="AJ1234" i="5" s="1"/>
  <c r="AI624" i="5"/>
  <c r="AJ624" i="5" s="1"/>
  <c r="AI346" i="5"/>
  <c r="AJ346" i="5" s="1"/>
  <c r="AI1235" i="5"/>
  <c r="AJ1235" i="5" s="1"/>
  <c r="AI265" i="5"/>
  <c r="AJ265" i="5" s="1"/>
  <c r="AI885" i="5"/>
  <c r="AJ885" i="5" s="1"/>
  <c r="AI895" i="5"/>
  <c r="AJ895" i="5" s="1"/>
  <c r="AI99" i="5"/>
  <c r="AJ99" i="5" s="1"/>
  <c r="AI810" i="5"/>
  <c r="AJ810" i="5" s="1"/>
  <c r="AI472" i="5"/>
  <c r="AJ472" i="5" s="1"/>
  <c r="AI48" i="5"/>
  <c r="AJ48" i="5" s="1"/>
  <c r="AI143" i="5"/>
  <c r="AJ143" i="5" s="1"/>
  <c r="AI1236" i="5"/>
  <c r="AJ1236" i="5" s="1"/>
  <c r="AI257" i="5"/>
  <c r="AJ257" i="5" s="1"/>
  <c r="AI355" i="5"/>
  <c r="AJ355" i="5" s="1"/>
  <c r="AI954" i="5"/>
  <c r="AJ954" i="5" s="1"/>
  <c r="AI1237" i="5"/>
  <c r="AJ1237" i="5" s="1"/>
  <c r="AI1238" i="5"/>
  <c r="AJ1238" i="5" s="1"/>
  <c r="AI1239" i="5"/>
  <c r="AJ1239" i="5" s="1"/>
  <c r="AI1240" i="5"/>
  <c r="AJ1240" i="5" s="1"/>
  <c r="AI616" i="5"/>
  <c r="AJ616" i="5" s="1"/>
  <c r="AI398" i="5"/>
  <c r="AJ398" i="5" s="1"/>
  <c r="AI870" i="5"/>
  <c r="AJ870" i="5" s="1"/>
  <c r="AI62" i="5"/>
  <c r="AJ62" i="5" s="1"/>
  <c r="AI1241" i="5"/>
  <c r="AJ1241" i="5" s="1"/>
  <c r="AI420" i="5"/>
  <c r="AJ420" i="5" s="1"/>
  <c r="AI732" i="5"/>
  <c r="AJ732" i="5" s="1"/>
  <c r="AI1242" i="5"/>
  <c r="AJ1242" i="5" s="1"/>
  <c r="AI752" i="5"/>
  <c r="AJ752" i="5" s="1"/>
  <c r="AI336" i="5"/>
  <c r="AJ336" i="5" s="1"/>
  <c r="AI942" i="5"/>
  <c r="AJ942" i="5" s="1"/>
  <c r="AI438" i="5"/>
  <c r="AJ438" i="5" s="1"/>
  <c r="AI320" i="5"/>
  <c r="AJ320" i="5" s="1"/>
  <c r="AI335" i="5"/>
  <c r="AJ335" i="5" s="1"/>
  <c r="AI418" i="5"/>
  <c r="AJ418" i="5" s="1"/>
  <c r="AI1243" i="5"/>
  <c r="AJ1243" i="5" s="1"/>
  <c r="AI621" i="5"/>
  <c r="AJ621" i="5" s="1"/>
  <c r="AI761" i="5"/>
  <c r="AJ761" i="5" s="1"/>
  <c r="AI1244" i="5"/>
  <c r="AJ1244" i="5" s="1"/>
  <c r="AI966" i="5"/>
  <c r="AJ966" i="5" s="1"/>
  <c r="AI254" i="5"/>
  <c r="AJ254" i="5" s="1"/>
  <c r="AI875" i="5"/>
  <c r="AJ875" i="5" s="1"/>
  <c r="AI1094" i="5"/>
  <c r="AJ1094" i="5" s="1"/>
  <c r="AI345" i="5"/>
  <c r="AJ345" i="5" s="1"/>
  <c r="AI209" i="5"/>
  <c r="AJ209" i="5" s="1"/>
  <c r="AI1245" i="5"/>
  <c r="AJ1245" i="5" s="1"/>
  <c r="AI643" i="5"/>
  <c r="AJ643" i="5" s="1"/>
  <c r="AI1246" i="5"/>
  <c r="AJ1246" i="5" s="1"/>
  <c r="AI812" i="5"/>
  <c r="AJ812" i="5" s="1"/>
  <c r="AI107" i="5"/>
  <c r="AJ107" i="5" s="1"/>
  <c r="AI688" i="5"/>
  <c r="AJ688" i="5" s="1"/>
  <c r="AI1247" i="5"/>
  <c r="AJ1247" i="5" s="1"/>
  <c r="AI47" i="5"/>
  <c r="AJ47" i="5" s="1"/>
  <c r="AI976" i="5"/>
  <c r="AJ976" i="5" s="1"/>
  <c r="AI1248" i="5"/>
  <c r="AJ1248" i="5" s="1"/>
  <c r="AI1249" i="5"/>
  <c r="AJ1249" i="5" s="1"/>
  <c r="AI1250" i="5"/>
  <c r="AJ1250" i="5" s="1"/>
  <c r="AI1251" i="5"/>
  <c r="AJ1251" i="5" s="1"/>
  <c r="AI741" i="5"/>
  <c r="AJ741" i="5" s="1"/>
  <c r="AI1252" i="5"/>
  <c r="AJ1252" i="5" s="1"/>
  <c r="AI131" i="5"/>
  <c r="AJ131" i="5" s="1"/>
  <c r="AI725" i="5"/>
  <c r="AJ725" i="5" s="1"/>
  <c r="AI225" i="5"/>
  <c r="AJ225" i="5" s="1"/>
  <c r="AI81" i="5"/>
  <c r="AJ81" i="5" s="1"/>
  <c r="AI1253" i="5"/>
  <c r="AJ1253" i="5" s="1"/>
  <c r="AI1254" i="5"/>
  <c r="AJ1254" i="5" s="1"/>
  <c r="AI642" i="5"/>
  <c r="AJ642" i="5" s="1"/>
  <c r="AI1083" i="5"/>
  <c r="AJ1083" i="5" s="1"/>
  <c r="AI482" i="5"/>
  <c r="AJ482" i="5" s="1"/>
  <c r="AI841" i="5"/>
  <c r="AJ841" i="5" s="1"/>
  <c r="AI63" i="5"/>
  <c r="AJ63" i="5" s="1"/>
  <c r="AI288" i="5"/>
  <c r="AJ288" i="5" s="1"/>
  <c r="AI1255" i="5"/>
  <c r="AJ1255" i="5" s="1"/>
  <c r="AI1256" i="5"/>
  <c r="AJ1256" i="5" s="1"/>
  <c r="AI160" i="5"/>
  <c r="AJ160" i="5" s="1"/>
  <c r="AI1257" i="5"/>
  <c r="AJ1257" i="5" s="1"/>
  <c r="AI465" i="5"/>
  <c r="AJ465" i="5" s="1"/>
  <c r="AI121" i="5"/>
  <c r="AJ121" i="5" s="1"/>
  <c r="AI397" i="5"/>
  <c r="AJ397" i="5" s="1"/>
  <c r="AI872" i="5"/>
  <c r="AJ872" i="5" s="1"/>
  <c r="AI422" i="5"/>
  <c r="AJ422" i="5" s="1"/>
  <c r="AI987" i="5"/>
  <c r="AJ987" i="5" s="1"/>
  <c r="AI1258" i="5"/>
  <c r="AJ1258" i="5" s="1"/>
  <c r="AI1259" i="5"/>
  <c r="AJ1259" i="5" s="1"/>
  <c r="AI390" i="5"/>
  <c r="AJ390" i="5" s="1"/>
  <c r="AI905" i="5"/>
  <c r="AJ905" i="5" s="1"/>
  <c r="AI1260" i="5"/>
  <c r="AJ1260" i="5" s="1"/>
  <c r="AI490" i="5"/>
  <c r="AJ490" i="5" s="1"/>
  <c r="AI358" i="5"/>
  <c r="AJ358" i="5" s="1"/>
  <c r="AI175" i="5"/>
  <c r="AJ175" i="5" s="1"/>
  <c r="AI1074" i="5"/>
  <c r="AJ1074" i="5" s="1"/>
  <c r="AI940" i="5"/>
  <c r="AJ940" i="5" s="1"/>
  <c r="AI663" i="5"/>
  <c r="AJ663" i="5" s="1"/>
  <c r="AI816" i="5"/>
  <c r="AJ816" i="5" s="1"/>
  <c r="AI735" i="5"/>
  <c r="AJ735" i="5" s="1"/>
  <c r="AI564" i="5"/>
  <c r="AJ564" i="5" s="1"/>
  <c r="AI614" i="5"/>
  <c r="AJ614" i="5" s="1"/>
  <c r="AI1262" i="5"/>
  <c r="AJ1262" i="5" s="1"/>
  <c r="AI807" i="5"/>
  <c r="AJ807" i="5" s="1"/>
  <c r="AI934" i="5"/>
  <c r="AJ934" i="5" s="1"/>
  <c r="AI100" i="5"/>
  <c r="AJ100" i="5" s="1"/>
  <c r="AI70" i="5"/>
  <c r="AJ70" i="5" s="1"/>
  <c r="AI1263" i="5"/>
  <c r="AJ1263" i="5" s="1"/>
  <c r="AI296" i="5"/>
  <c r="AJ296" i="5" s="1"/>
  <c r="AI1264" i="5"/>
  <c r="AJ1264" i="5" s="1"/>
  <c r="AI1265" i="5"/>
  <c r="AJ1265" i="5" s="1"/>
  <c r="AI806" i="5"/>
  <c r="AJ806" i="5" s="1"/>
  <c r="AI1266" i="5"/>
  <c r="AJ1266" i="5" s="1"/>
  <c r="AI1019" i="5"/>
  <c r="AJ1019" i="5" s="1"/>
  <c r="AI983" i="5"/>
  <c r="AJ983" i="5" s="1"/>
  <c r="AI88" i="5"/>
  <c r="AJ88" i="5" s="1"/>
  <c r="AI40" i="5"/>
  <c r="AJ40" i="5" s="1"/>
  <c r="AI349" i="5"/>
  <c r="AJ349" i="5" s="1"/>
  <c r="AI694" i="5"/>
  <c r="AJ694" i="5" s="1"/>
  <c r="AI1026" i="5"/>
  <c r="AJ1026" i="5" s="1"/>
  <c r="AI651" i="5"/>
  <c r="AJ651" i="5" s="1"/>
  <c r="AI1267" i="5"/>
  <c r="AJ1267" i="5" s="1"/>
  <c r="AI162" i="5"/>
  <c r="AJ162" i="5" s="1"/>
  <c r="AI648" i="5"/>
  <c r="AJ648" i="5" s="1"/>
  <c r="AI736" i="5"/>
  <c r="AJ736" i="5" s="1"/>
  <c r="AI434" i="5"/>
  <c r="AJ434" i="5" s="1"/>
  <c r="AI1268" i="5"/>
  <c r="AJ1268" i="5" s="1"/>
  <c r="AI1189" i="5"/>
  <c r="AJ1189" i="5" s="1"/>
  <c r="AI722" i="5"/>
  <c r="AJ722" i="5" s="1"/>
  <c r="AI1269" i="5"/>
  <c r="AJ1269" i="5" s="1"/>
  <c r="AI758" i="5"/>
  <c r="AJ758" i="5" s="1"/>
  <c r="AI1006" i="5"/>
  <c r="AJ1006" i="5" s="1"/>
  <c r="AI772" i="5"/>
  <c r="AJ772" i="5" s="1"/>
  <c r="AI958" i="5"/>
  <c r="AJ958" i="5" s="1"/>
  <c r="AI970" i="5"/>
  <c r="AJ970" i="5" s="1"/>
  <c r="AI1270" i="5"/>
  <c r="AJ1270" i="5" s="1"/>
  <c r="AI1271" i="5"/>
  <c r="AJ1271" i="5" s="1"/>
  <c r="AI1272" i="5"/>
  <c r="AJ1272" i="5" s="1"/>
  <c r="AI1023" i="5"/>
  <c r="AJ1023" i="5" s="1"/>
  <c r="AI294" i="5"/>
  <c r="AJ294" i="5" s="1"/>
  <c r="AI290" i="5"/>
  <c r="AJ290" i="5" s="1"/>
  <c r="AI341" i="5"/>
  <c r="AJ341" i="5" s="1"/>
  <c r="AI953" i="5"/>
  <c r="AJ953" i="5" s="1"/>
  <c r="AI193" i="5"/>
  <c r="AJ193" i="5" s="1"/>
  <c r="AI975" i="5"/>
  <c r="AJ975" i="5" s="1"/>
  <c r="AI71" i="5"/>
  <c r="AJ71" i="5" s="1"/>
  <c r="AI1273" i="5"/>
  <c r="AJ1273" i="5" s="1"/>
  <c r="AI1032" i="5"/>
  <c r="AJ1032" i="5" s="1"/>
  <c r="AI848" i="5"/>
  <c r="AJ848" i="5" s="1"/>
  <c r="AI226" i="5"/>
  <c r="AJ226" i="5" s="1"/>
  <c r="AI930" i="5"/>
  <c r="AJ930" i="5" s="1"/>
  <c r="AI501" i="5"/>
  <c r="AJ501" i="5" s="1"/>
  <c r="AI275" i="5"/>
  <c r="AJ275" i="5" s="1"/>
  <c r="AI1274" i="5"/>
  <c r="AJ1274" i="5" s="1"/>
  <c r="AI1275" i="5"/>
  <c r="AJ1275" i="5" s="1"/>
  <c r="AI447" i="5"/>
  <c r="AJ447" i="5" s="1"/>
  <c r="AI1276" i="5"/>
  <c r="AJ1276" i="5" s="1"/>
  <c r="AI370" i="5"/>
  <c r="AJ370" i="5" s="1"/>
  <c r="AI1277" i="5"/>
  <c r="AJ1277" i="5" s="1"/>
  <c r="AI1047" i="5"/>
  <c r="AJ1047" i="5" s="1"/>
  <c r="AI1278" i="5"/>
  <c r="AJ1278" i="5" s="1"/>
  <c r="AI1069" i="5"/>
  <c r="AJ1069" i="5" s="1"/>
  <c r="AI431" i="5"/>
  <c r="AJ431" i="5" s="1"/>
  <c r="AI827" i="5"/>
  <c r="AJ827" i="5" s="1"/>
  <c r="AI24" i="5"/>
  <c r="AJ24" i="5" s="1"/>
  <c r="AI1279" i="5"/>
  <c r="AJ1279" i="5" s="1"/>
  <c r="AI6" i="5"/>
  <c r="AJ6" i="5" s="1"/>
  <c r="AI619" i="5"/>
  <c r="AJ619" i="5" s="1"/>
  <c r="AI1280" i="5"/>
  <c r="AJ1280" i="5" s="1"/>
  <c r="AI1063" i="5"/>
  <c r="AJ1063" i="5" s="1"/>
  <c r="AI597" i="5"/>
  <c r="AJ597" i="5" s="1"/>
  <c r="AI637" i="5"/>
  <c r="AJ637" i="5" s="1"/>
  <c r="AI1281" i="5"/>
  <c r="AJ1281" i="5" s="1"/>
  <c r="AI649" i="5"/>
  <c r="AJ649" i="5" s="1"/>
  <c r="AI20" i="5"/>
  <c r="AJ20" i="5" s="1"/>
  <c r="AI797" i="5"/>
  <c r="AJ797" i="5" s="1"/>
  <c r="AI792" i="5"/>
  <c r="AJ792" i="5" s="1"/>
  <c r="AI1282" i="5"/>
  <c r="AJ1282" i="5" s="1"/>
  <c r="AI479" i="5"/>
  <c r="AJ479" i="5" s="1"/>
  <c r="AI658" i="5"/>
  <c r="AJ658" i="5" s="1"/>
  <c r="AI920" i="5"/>
  <c r="AJ920" i="5" s="1"/>
  <c r="AI595" i="5"/>
  <c r="AJ595" i="5" s="1"/>
  <c r="AI647" i="5"/>
  <c r="AJ647" i="5" s="1"/>
  <c r="AI1283" i="5"/>
  <c r="AJ1283" i="5" s="1"/>
  <c r="AI10" i="5"/>
  <c r="AJ10" i="5" s="1"/>
  <c r="AI1058" i="5"/>
  <c r="AJ1058" i="5" s="1"/>
  <c r="AI204" i="5"/>
  <c r="AJ204" i="5" s="1"/>
  <c r="AI1284" i="5"/>
  <c r="AJ1284" i="5" s="1"/>
  <c r="AI1285" i="5"/>
  <c r="AJ1285" i="5" s="1"/>
  <c r="AI879" i="5"/>
  <c r="AJ879" i="5" s="1"/>
  <c r="AI593" i="5"/>
  <c r="AJ593" i="5" s="1"/>
  <c r="AI269" i="5"/>
  <c r="AJ269" i="5" s="1"/>
  <c r="AI840" i="5"/>
  <c r="AJ840" i="5" s="1"/>
  <c r="AI855" i="5"/>
  <c r="AJ855" i="5" s="1"/>
  <c r="AI939" i="5"/>
  <c r="AJ939" i="5" s="1"/>
  <c r="AI449" i="5"/>
  <c r="AJ449" i="5" s="1"/>
  <c r="AI877" i="5"/>
  <c r="AJ877" i="5" s="1"/>
  <c r="AI865" i="5"/>
  <c r="AJ865" i="5" s="1"/>
  <c r="AI1286" i="5"/>
  <c r="AJ1286" i="5" s="1"/>
  <c r="AI313" i="5"/>
  <c r="AJ313" i="5" s="1"/>
  <c r="AI484" i="5"/>
  <c r="AJ484" i="5" s="1"/>
  <c r="AI1287" i="5"/>
  <c r="AJ1287" i="5" s="1"/>
  <c r="AI1015" i="5"/>
  <c r="AJ1015" i="5" s="1"/>
  <c r="AI910" i="5"/>
  <c r="AJ910" i="5" s="1"/>
  <c r="AI984" i="5"/>
  <c r="AJ984" i="5" s="1"/>
  <c r="AI321" i="5"/>
  <c r="AJ321" i="5" s="1"/>
  <c r="AI446" i="5"/>
  <c r="AJ446" i="5" s="1"/>
  <c r="AI1288" i="5"/>
  <c r="AJ1288" i="5" s="1"/>
  <c r="AI444" i="5"/>
  <c r="AJ444" i="5" s="1"/>
  <c r="AI1289" i="5"/>
  <c r="AJ1289" i="5" s="1"/>
  <c r="AI745" i="5"/>
  <c r="AJ745" i="5" s="1"/>
  <c r="AI880" i="5"/>
  <c r="AJ880" i="5" s="1"/>
  <c r="AI1072" i="5"/>
  <c r="AJ1072" i="5" s="1"/>
  <c r="AI65" i="5"/>
  <c r="AJ65" i="5" s="1"/>
  <c r="AI1004" i="5"/>
  <c r="AJ1004" i="5" s="1"/>
  <c r="AI671" i="5"/>
  <c r="AJ671" i="5" s="1"/>
  <c r="AI339" i="5"/>
  <c r="AJ339" i="5" s="1"/>
  <c r="AI66" i="5"/>
  <c r="AJ66" i="5" s="1"/>
  <c r="AI532" i="5"/>
  <c r="AJ532" i="5" s="1"/>
  <c r="AI1290" i="5"/>
  <c r="AJ1290" i="5" s="1"/>
  <c r="AI1087" i="5"/>
  <c r="AJ1087" i="5" s="1"/>
  <c r="AI200" i="5"/>
  <c r="AJ200" i="5" s="1"/>
  <c r="AI435" i="5"/>
  <c r="AJ435" i="5" s="1"/>
  <c r="AI80" i="5"/>
  <c r="AJ80" i="5" s="1"/>
  <c r="AI919" i="5"/>
  <c r="AJ919" i="5" s="1"/>
  <c r="AI856" i="5"/>
  <c r="AJ856" i="5" s="1"/>
  <c r="AI711" i="5"/>
  <c r="AJ711" i="5" s="1"/>
  <c r="AI533" i="5"/>
  <c r="AJ533" i="5" s="1"/>
  <c r="AI709" i="5"/>
  <c r="AJ709" i="5" s="1"/>
  <c r="AI831" i="5"/>
  <c r="AJ831" i="5" s="1"/>
  <c r="AI693" i="5"/>
  <c r="AJ693" i="5" s="1"/>
  <c r="AI980" i="5"/>
  <c r="AJ980" i="5" s="1"/>
  <c r="AI250" i="5"/>
  <c r="AJ250" i="5" s="1"/>
  <c r="AI994" i="5"/>
  <c r="AJ994" i="5" s="1"/>
  <c r="AI1043" i="5"/>
  <c r="AJ1043" i="5" s="1"/>
  <c r="AI1291" i="5"/>
  <c r="AJ1291" i="5" s="1"/>
  <c r="AI686" i="5"/>
  <c r="AJ686" i="5" s="1"/>
  <c r="AI304" i="5"/>
  <c r="AJ304" i="5" s="1"/>
  <c r="AI101" i="5"/>
  <c r="AJ101" i="5" s="1"/>
  <c r="AI196" i="5"/>
  <c r="AJ196" i="5" s="1"/>
  <c r="AI631" i="5"/>
  <c r="AJ631" i="5" s="1"/>
  <c r="AI230" i="5"/>
  <c r="AJ230" i="5" s="1"/>
  <c r="AI820" i="5"/>
  <c r="AJ820" i="5" s="1"/>
  <c r="AI764" i="5"/>
  <c r="AJ764" i="5" s="1"/>
  <c r="AI1292" i="5"/>
  <c r="AJ1292" i="5" s="1"/>
  <c r="AI256" i="5"/>
  <c r="AJ256" i="5" s="1"/>
  <c r="AI1293" i="5"/>
  <c r="AJ1293" i="5" s="1"/>
  <c r="AI1294" i="5"/>
  <c r="AJ1294" i="5" s="1"/>
  <c r="AI74" i="5"/>
  <c r="AJ74" i="5" s="1"/>
  <c r="AI1119" i="5"/>
  <c r="AJ1119" i="5" s="1"/>
  <c r="AI293" i="5"/>
  <c r="AJ293" i="5" s="1"/>
  <c r="AI172" i="5"/>
  <c r="AJ172" i="5" s="1"/>
  <c r="AI1296" i="5"/>
  <c r="AJ1296" i="5" s="1"/>
  <c r="AI909" i="5"/>
  <c r="AJ909" i="5" s="1"/>
  <c r="AI1297" i="5"/>
  <c r="AJ1297" i="5" s="1"/>
  <c r="AI347" i="5"/>
  <c r="AJ347" i="5" s="1"/>
  <c r="AI258" i="5"/>
  <c r="AJ258" i="5" s="1"/>
  <c r="AI315" i="5"/>
  <c r="AJ315" i="5" s="1"/>
  <c r="AI184" i="5"/>
  <c r="AJ184" i="5" s="1"/>
  <c r="AI1298" i="5"/>
  <c r="AJ1298" i="5" s="1"/>
  <c r="AI1299" i="5"/>
  <c r="AJ1299" i="5" s="1"/>
  <c r="AI1300" i="5"/>
  <c r="AJ1300" i="5" s="1"/>
  <c r="AI207" i="5"/>
  <c r="AJ207" i="5" s="1"/>
  <c r="AI1301" i="5"/>
  <c r="AJ1301" i="5" s="1"/>
  <c r="AI348" i="5"/>
  <c r="AJ348" i="5" s="1"/>
  <c r="AI1302" i="5"/>
  <c r="AJ1302" i="5" s="1"/>
  <c r="AI843" i="5"/>
  <c r="AJ843" i="5" s="1"/>
  <c r="AI809" i="5"/>
  <c r="AJ809" i="5" s="1"/>
  <c r="AI656" i="5"/>
  <c r="AJ656" i="5" s="1"/>
  <c r="AI692" i="5"/>
  <c r="AJ692" i="5" s="1"/>
  <c r="AI1303" i="5"/>
  <c r="AJ1303" i="5" s="1"/>
  <c r="AI161" i="5"/>
  <c r="AJ161" i="5" s="1"/>
  <c r="AI660" i="5"/>
  <c r="AJ660" i="5" s="1"/>
  <c r="AI901" i="5"/>
  <c r="AJ901" i="5" s="1"/>
  <c r="AI192" i="5"/>
  <c r="AJ192" i="5" s="1"/>
  <c r="AI1304" i="5"/>
  <c r="AJ1304" i="5" s="1"/>
  <c r="AI1305" i="5"/>
  <c r="AJ1305" i="5" s="1"/>
  <c r="AI158" i="5"/>
  <c r="AJ158" i="5" s="1"/>
  <c r="AI911" i="5"/>
  <c r="AJ911" i="5" s="1"/>
  <c r="AI535" i="5"/>
  <c r="AJ535" i="5" s="1"/>
  <c r="AI1306" i="5"/>
  <c r="AJ1306" i="5" s="1"/>
  <c r="AI1307" i="5"/>
  <c r="AJ1307" i="5" s="1"/>
  <c r="AI1308" i="5"/>
  <c r="AJ1308" i="5" s="1"/>
  <c r="AI1295" i="5"/>
  <c r="AJ1295" i="5" s="1"/>
  <c r="AI454" i="5"/>
  <c r="AJ454" i="5" s="1"/>
  <c r="AI410" i="5"/>
  <c r="AJ410" i="5" s="1"/>
  <c r="AI1309" i="5"/>
  <c r="AJ1309" i="5" s="1"/>
  <c r="AI1310" i="5"/>
  <c r="AJ1310" i="5" s="1"/>
  <c r="AI824" i="5"/>
  <c r="AJ824" i="5" s="1"/>
  <c r="AI205" i="5"/>
  <c r="AJ205" i="5" s="1"/>
  <c r="AI896" i="5"/>
  <c r="AJ896" i="5" s="1"/>
  <c r="AI35" i="5"/>
  <c r="AJ35" i="5" s="1"/>
  <c r="AI739" i="5"/>
  <c r="AJ739" i="5" s="1"/>
  <c r="AI1312" i="5"/>
  <c r="AJ1312" i="5" s="1"/>
  <c r="AI743" i="5"/>
  <c r="AJ743" i="5" s="1"/>
  <c r="AI359" i="5"/>
  <c r="AJ359" i="5" s="1"/>
  <c r="AI1313" i="5"/>
  <c r="AJ1313" i="5" s="1"/>
  <c r="AI1314" i="5"/>
  <c r="AJ1314" i="5" s="1"/>
  <c r="AI457" i="5"/>
  <c r="AJ457" i="5" s="1"/>
  <c r="AI4" i="5"/>
  <c r="AJ4" i="5" s="1"/>
  <c r="AI1315" i="5"/>
  <c r="AJ1315" i="5" s="1"/>
  <c r="AI1316" i="5"/>
  <c r="AJ1316" i="5" s="1"/>
  <c r="AI1317" i="5"/>
  <c r="AJ1317" i="5" s="1"/>
  <c r="AI330" i="5"/>
  <c r="AJ330" i="5" s="1"/>
  <c r="AI1318" i="5"/>
  <c r="AJ1318" i="5" s="1"/>
  <c r="AI1003" i="5"/>
  <c r="AJ1003" i="5" s="1"/>
  <c r="AI1319" i="5"/>
  <c r="AJ1319" i="5" s="1"/>
  <c r="AI1320" i="5"/>
  <c r="AJ1320" i="5" s="1"/>
  <c r="AI721" i="5"/>
  <c r="AJ721" i="5" s="1"/>
  <c r="AI55" i="5"/>
  <c r="AJ55" i="5" s="1"/>
  <c r="AI1321" i="5"/>
  <c r="AJ1321" i="5" s="1"/>
  <c r="AI665" i="5"/>
  <c r="AJ665" i="5" s="1"/>
  <c r="AI845" i="5"/>
  <c r="AJ845" i="5" s="1"/>
  <c r="AI734" i="5"/>
  <c r="AJ734" i="5" s="1"/>
  <c r="AI747" i="5"/>
  <c r="AJ747" i="5" s="1"/>
  <c r="AI1322" i="5"/>
  <c r="AJ1322" i="5" s="1"/>
  <c r="AI542" i="5"/>
  <c r="AJ542" i="5" s="1"/>
  <c r="AI400" i="5"/>
  <c r="AJ400" i="5" s="1"/>
  <c r="AI462" i="5"/>
  <c r="AJ462" i="5" s="1"/>
  <c r="AI1323" i="5"/>
  <c r="AJ1323" i="5" s="1"/>
  <c r="AI572" i="5"/>
  <c r="AJ572" i="5" s="1"/>
  <c r="AI729" i="5"/>
  <c r="AJ729" i="5" s="1"/>
  <c r="AI1046" i="5"/>
  <c r="AJ1046" i="5" s="1"/>
  <c r="AI223" i="5"/>
  <c r="AJ223" i="5" s="1"/>
  <c r="AI703" i="5"/>
  <c r="AJ703" i="5" s="1"/>
  <c r="AI1324" i="5"/>
  <c r="AJ1324" i="5" s="1"/>
  <c r="AI260" i="5"/>
  <c r="AJ260" i="5" s="1"/>
  <c r="AI149" i="5"/>
  <c r="AJ149" i="5" s="1"/>
  <c r="AI67" i="5"/>
  <c r="AJ67" i="5" s="1"/>
  <c r="AI439" i="5"/>
  <c r="AJ439" i="5" s="1"/>
  <c r="AI1325" i="5"/>
  <c r="AJ1325" i="5" s="1"/>
  <c r="AI191" i="5"/>
  <c r="AJ191" i="5" s="1"/>
  <c r="AI777" i="5"/>
  <c r="AJ777" i="5" s="1"/>
  <c r="AI583" i="5"/>
  <c r="AJ583" i="5" s="1"/>
  <c r="AI1014" i="5"/>
  <c r="AJ1014" i="5" s="1"/>
  <c r="AI1326" i="5"/>
  <c r="AJ1326" i="5" s="1"/>
  <c r="AI493" i="5"/>
  <c r="AJ493" i="5" s="1"/>
  <c r="AI31" i="5"/>
  <c r="AJ31" i="5" s="1"/>
  <c r="AI1041" i="5"/>
  <c r="AJ1041" i="5" s="1"/>
  <c r="AI1327" i="5"/>
  <c r="AJ1327" i="5" s="1"/>
  <c r="AI157" i="5"/>
  <c r="AJ157" i="5" s="1"/>
  <c r="AI217" i="5"/>
  <c r="AJ217" i="5" s="1"/>
  <c r="AI1328" i="5"/>
  <c r="AJ1328" i="5" s="1"/>
  <c r="AI705" i="5"/>
  <c r="AJ705" i="5" s="1"/>
  <c r="AI904" i="5"/>
  <c r="AJ904" i="5" s="1"/>
  <c r="AI632" i="5"/>
  <c r="AJ632" i="5" s="1"/>
  <c r="AI503" i="5"/>
  <c r="AJ503" i="5" s="1"/>
  <c r="AI638" i="5"/>
  <c r="AJ638" i="5" s="1"/>
  <c r="AI415" i="5"/>
  <c r="AJ415" i="5" s="1"/>
  <c r="AI1329" i="5"/>
  <c r="AJ1329" i="5" s="1"/>
  <c r="AI360" i="5"/>
  <c r="AJ360" i="5" s="1"/>
  <c r="AI408" i="5"/>
  <c r="AJ408" i="5" s="1"/>
  <c r="AI1330" i="5"/>
  <c r="AJ1330" i="5" s="1"/>
  <c r="AI1331" i="5"/>
  <c r="AJ1331" i="5" s="1"/>
  <c r="AI1332" i="5"/>
  <c r="AJ1332" i="5" s="1"/>
  <c r="AI699" i="5"/>
  <c r="AJ699" i="5" s="1"/>
  <c r="AI1059" i="5"/>
  <c r="AJ1059" i="5" s="1"/>
  <c r="AI1333" i="5"/>
  <c r="AJ1333" i="5" s="1"/>
  <c r="AI973" i="5"/>
  <c r="AJ973" i="5" s="1"/>
  <c r="AI1334" i="5"/>
  <c r="AJ1334" i="5" s="1"/>
  <c r="AI78" i="5"/>
  <c r="AJ78" i="5" s="1"/>
  <c r="AI596" i="5"/>
  <c r="AJ596" i="5" s="1"/>
  <c r="AI343" i="5"/>
  <c r="AJ343" i="5" s="1"/>
  <c r="AI353" i="5"/>
  <c r="AJ353" i="5" s="1"/>
  <c r="AI1335" i="5"/>
  <c r="AJ1335" i="5" s="1"/>
  <c r="AI1336" i="5"/>
  <c r="AJ1336" i="5" s="1"/>
  <c r="AI867" i="5"/>
  <c r="AJ867" i="5" s="1"/>
  <c r="AI13" i="5"/>
  <c r="AJ13" i="5" s="1"/>
  <c r="AI900" i="5"/>
  <c r="AJ900" i="5" s="1"/>
  <c r="AI1018" i="5"/>
  <c r="AJ1018" i="5" s="1"/>
  <c r="AI1337" i="5"/>
  <c r="AJ1337" i="5" s="1"/>
  <c r="AI1338" i="5"/>
  <c r="AJ1338" i="5" s="1"/>
  <c r="AI264" i="5"/>
  <c r="AJ264" i="5" s="1"/>
  <c r="AI138" i="5"/>
  <c r="AJ138" i="5" s="1"/>
  <c r="AI521" i="5"/>
  <c r="AJ521" i="5" s="1"/>
  <c r="AI124" i="5"/>
  <c r="AJ124" i="5" s="1"/>
  <c r="AI990" i="5"/>
  <c r="AJ990" i="5" s="1"/>
  <c r="AI119" i="5"/>
  <c r="AJ119" i="5" s="1"/>
  <c r="AI33" i="5"/>
  <c r="AJ33" i="5" s="1"/>
  <c r="AI1339" i="5"/>
  <c r="AJ1339" i="5" s="1"/>
  <c r="AI1039" i="5"/>
  <c r="AJ1039" i="5" s="1"/>
  <c r="AI1340" i="5"/>
  <c r="AJ1340" i="5" s="1"/>
  <c r="AI187" i="5"/>
  <c r="AJ187" i="5" s="1"/>
  <c r="AI1341" i="5"/>
  <c r="AJ1341" i="5" s="1"/>
  <c r="AI1342" i="5"/>
  <c r="AJ1342" i="5" s="1"/>
  <c r="AI552" i="5"/>
  <c r="AJ552" i="5" s="1"/>
  <c r="AI452" i="5"/>
  <c r="AJ452" i="5" s="1"/>
  <c r="AI285" i="5"/>
  <c r="AJ285" i="5" s="1"/>
  <c r="AI585" i="5"/>
  <c r="AJ585" i="5" s="1"/>
  <c r="AI720" i="5"/>
  <c r="AJ720" i="5" s="1"/>
  <c r="AI832" i="5"/>
  <c r="AJ832" i="5" s="1"/>
  <c r="AI1343" i="5"/>
  <c r="AJ1343" i="5" s="1"/>
  <c r="AI1033" i="5"/>
  <c r="AJ1033" i="5" s="1"/>
  <c r="AI1080" i="5"/>
  <c r="AJ1080" i="5" s="1"/>
  <c r="AI829" i="5"/>
  <c r="AJ829" i="5" s="1"/>
  <c r="AI1020" i="5"/>
  <c r="AJ1020" i="5" s="1"/>
  <c r="AI363" i="5"/>
  <c r="AJ363" i="5" s="1"/>
  <c r="AI519" i="5"/>
  <c r="AJ519" i="5" s="1"/>
  <c r="AI750" i="5"/>
  <c r="AJ750" i="5" s="1"/>
  <c r="AI1344" i="5"/>
  <c r="AJ1344" i="5" s="1"/>
  <c r="AI846" i="5"/>
  <c r="AJ846" i="5" s="1"/>
  <c r="AI3" i="5"/>
  <c r="AJ3" i="5" s="1"/>
  <c r="AI1345" i="5"/>
  <c r="AJ1345" i="5" s="1"/>
  <c r="AI242" i="5"/>
  <c r="AJ242" i="5" s="1"/>
  <c r="AI54" i="5"/>
  <c r="AJ54" i="5" s="1"/>
  <c r="AI317" i="5"/>
  <c r="AJ317" i="5" s="1"/>
  <c r="AI916" i="5"/>
  <c r="AJ916" i="5" s="1"/>
  <c r="AI602" i="5"/>
  <c r="AJ602" i="5" s="1"/>
  <c r="AI481" i="5"/>
  <c r="AJ481" i="5" s="1"/>
  <c r="AI113" i="5"/>
  <c r="AJ113" i="5" s="1"/>
  <c r="AI557" i="5"/>
  <c r="AJ557" i="5" s="1"/>
  <c r="AI932" i="5"/>
  <c r="AJ932" i="5" s="1"/>
  <c r="AI114" i="5"/>
  <c r="AJ114" i="5" s="1"/>
  <c r="AI1346" i="5"/>
  <c r="AJ1346" i="5" s="1"/>
  <c r="AI1347" i="5"/>
  <c r="AJ1347" i="5" s="1"/>
  <c r="AI206" i="5"/>
  <c r="AJ206" i="5" s="1"/>
  <c r="AI1348" i="5"/>
  <c r="AJ1348" i="5" s="1"/>
  <c r="AI1349" i="5"/>
  <c r="AJ1349" i="5" s="1"/>
  <c r="AI1350" i="5"/>
  <c r="AJ1350" i="5" s="1"/>
  <c r="AI1351" i="5"/>
  <c r="AJ1351" i="5" s="1"/>
  <c r="AI1035" i="5"/>
  <c r="AJ1035" i="5" s="1"/>
  <c r="AI77" i="5"/>
  <c r="AJ77" i="5" s="1"/>
  <c r="AI767" i="5"/>
  <c r="AJ767" i="5" s="1"/>
  <c r="AI244" i="5"/>
  <c r="AJ244" i="5" s="1"/>
  <c r="AI141" i="5"/>
  <c r="AJ141" i="5" s="1"/>
  <c r="AI252" i="5"/>
  <c r="AJ252" i="5" s="1"/>
  <c r="AI429" i="5"/>
  <c r="AJ429" i="5" s="1"/>
  <c r="AI1352" i="5"/>
  <c r="AJ1352" i="5" s="1"/>
  <c r="AI669" i="5"/>
  <c r="AJ669" i="5" s="1"/>
  <c r="AI417" i="5"/>
  <c r="AJ417" i="5" s="1"/>
  <c r="AI281" i="5"/>
  <c r="AJ281" i="5" s="1"/>
  <c r="AI1353" i="5"/>
  <c r="AJ1353" i="5" s="1"/>
  <c r="AI748" i="5"/>
  <c r="AJ748" i="5" s="1"/>
  <c r="AI543" i="5"/>
  <c r="AJ543" i="5" s="1"/>
  <c r="AI871" i="5"/>
  <c r="AJ871" i="5" s="1"/>
  <c r="AI382" i="5"/>
  <c r="AJ382" i="5" s="1"/>
  <c r="AI333" i="5"/>
  <c r="AJ333" i="5" s="1"/>
  <c r="AI5" i="5"/>
  <c r="AJ5" i="5" s="1"/>
  <c r="AI1076" i="5"/>
  <c r="AJ1076" i="5" s="1"/>
  <c r="AI15" i="5"/>
  <c r="AJ15" i="5" s="1"/>
  <c r="AI1354" i="5"/>
  <c r="AJ1354" i="5" s="1"/>
  <c r="AI1355" i="5"/>
  <c r="AJ1355" i="5" s="1"/>
  <c r="AI545" i="5"/>
  <c r="AJ545" i="5" s="1"/>
  <c r="AI1356" i="5"/>
  <c r="AJ1356" i="5" s="1"/>
  <c r="AI1458" i="5"/>
  <c r="AJ1458" i="5" s="1"/>
  <c r="AI578" i="5"/>
  <c r="AJ578" i="5" s="1"/>
  <c r="AI232" i="5"/>
  <c r="AJ232" i="5" s="1"/>
  <c r="AI778" i="5"/>
  <c r="AJ778" i="5" s="1"/>
  <c r="AI186" i="5"/>
  <c r="AJ186" i="5" s="1"/>
  <c r="AI762" i="5"/>
  <c r="AJ762" i="5" s="1"/>
  <c r="AI756" i="5"/>
  <c r="AJ756" i="5" s="1"/>
  <c r="AI1357" i="5"/>
  <c r="AJ1357" i="5" s="1"/>
  <c r="AI1358" i="5"/>
  <c r="AJ1358" i="5" s="1"/>
  <c r="AI1359" i="5"/>
  <c r="AJ1359" i="5" s="1"/>
  <c r="AI1360" i="5"/>
  <c r="AJ1360" i="5" s="1"/>
  <c r="AI387" i="5"/>
  <c r="AJ387" i="5" s="1"/>
  <c r="AI844" i="5"/>
  <c r="AJ844" i="5" s="1"/>
  <c r="AI974" i="5"/>
  <c r="AJ974" i="5" s="1"/>
  <c r="AI362" i="5"/>
  <c r="AJ362" i="5" s="1"/>
  <c r="AI511" i="5"/>
  <c r="AJ511" i="5" s="1"/>
  <c r="AI613" i="5"/>
  <c r="AJ613" i="5" s="1"/>
  <c r="AI1361" i="5"/>
  <c r="AJ1361" i="5" s="1"/>
  <c r="AI1362" i="5"/>
  <c r="AJ1362" i="5" s="1"/>
  <c r="AI463" i="5"/>
  <c r="AJ463" i="5" s="1"/>
  <c r="AI73" i="5"/>
  <c r="AJ73" i="5" s="1"/>
  <c r="AI636" i="5"/>
  <c r="AJ636" i="5" s="1"/>
  <c r="AI117" i="5"/>
  <c r="AJ117" i="5" s="1"/>
  <c r="AI670" i="5"/>
  <c r="AJ670" i="5" s="1"/>
  <c r="AI171" i="5"/>
  <c r="AJ171" i="5" s="1"/>
  <c r="AI365" i="5"/>
  <c r="AJ365" i="5" s="1"/>
  <c r="AI212" i="5"/>
  <c r="AJ212" i="5" s="1"/>
  <c r="AI704" i="5"/>
  <c r="AJ704" i="5" s="1"/>
  <c r="AI1363" i="5"/>
  <c r="AJ1363" i="5" s="1"/>
  <c r="AI599" i="5"/>
  <c r="AJ599" i="5" s="1"/>
  <c r="AI1030" i="5"/>
  <c r="AJ1030" i="5" s="1"/>
  <c r="AI164" i="5"/>
  <c r="AJ164" i="5" s="1"/>
  <c r="AI526" i="5"/>
  <c r="AJ526" i="5" s="1"/>
  <c r="AI1364" i="5"/>
  <c r="AJ1364" i="5" s="1"/>
  <c r="AI708" i="5"/>
  <c r="AJ708" i="5" s="1"/>
  <c r="AI678" i="5"/>
  <c r="AJ678" i="5" s="1"/>
  <c r="AI450" i="5"/>
  <c r="AJ450" i="5" s="1"/>
  <c r="AI852" i="5"/>
  <c r="AJ852" i="5" s="1"/>
  <c r="AI239" i="5"/>
  <c r="AJ239" i="5" s="1"/>
  <c r="AI1365" i="5"/>
  <c r="AJ1365" i="5" s="1"/>
  <c r="AI1366" i="5"/>
  <c r="AJ1366" i="5" s="1"/>
  <c r="AI1367" i="5"/>
  <c r="AJ1367" i="5" s="1"/>
  <c r="AI237" i="5"/>
  <c r="AJ237" i="5" s="1"/>
  <c r="AI326" i="5"/>
  <c r="AJ326" i="5" s="1"/>
  <c r="AI295" i="5"/>
  <c r="AJ295" i="5" s="1"/>
  <c r="AI1368" i="5"/>
  <c r="AJ1368" i="5" s="1"/>
  <c r="AI1013" i="5"/>
  <c r="AJ1013" i="5" s="1"/>
  <c r="AI21" i="5"/>
  <c r="AJ21" i="5" s="1"/>
  <c r="AI1369" i="5"/>
  <c r="AJ1369" i="5" s="1"/>
  <c r="AI106" i="5"/>
  <c r="AJ106" i="5" s="1"/>
  <c r="AI1370" i="5"/>
  <c r="AJ1370" i="5" s="1"/>
  <c r="AI270" i="5"/>
  <c r="AJ270" i="5" s="1"/>
  <c r="AI1371" i="5"/>
  <c r="AJ1371" i="5" s="1"/>
  <c r="AI1372" i="5"/>
  <c r="AJ1372" i="5" s="1"/>
  <c r="AI1373" i="5"/>
  <c r="AJ1373" i="5" s="1"/>
  <c r="AI768" i="5"/>
  <c r="AJ768" i="5" s="1"/>
  <c r="AI894" i="5"/>
  <c r="AJ894" i="5" s="1"/>
  <c r="AI1374" i="5"/>
  <c r="AJ1374" i="5" s="1"/>
  <c r="AI228" i="5"/>
  <c r="AJ228" i="5" s="1"/>
  <c r="AI169" i="5"/>
  <c r="AJ169" i="5" s="1"/>
  <c r="AI104" i="5"/>
  <c r="AJ104" i="5" s="1"/>
  <c r="AI652" i="5"/>
  <c r="AJ652" i="5" s="1"/>
  <c r="AI574" i="5"/>
  <c r="AJ574" i="5" s="1"/>
  <c r="AI737" i="5"/>
  <c r="AJ737" i="5" s="1"/>
  <c r="AI667" i="5"/>
  <c r="AJ667" i="5" s="1"/>
  <c r="AI1375" i="5"/>
  <c r="AJ1375" i="5" s="1"/>
  <c r="AI323" i="5"/>
  <c r="AJ323" i="5" s="1"/>
  <c r="AI707" i="5"/>
  <c r="AJ707" i="5" s="1"/>
  <c r="AI134" i="5"/>
  <c r="AJ134" i="5" s="1"/>
  <c r="AI69" i="5"/>
  <c r="AJ69" i="5" s="1"/>
  <c r="AI1376" i="5"/>
  <c r="AJ1376" i="5" s="1"/>
  <c r="AI1377" i="5"/>
  <c r="AJ1377" i="5" s="1"/>
  <c r="AI1378" i="5"/>
  <c r="AJ1378" i="5" s="1"/>
  <c r="AI1379" i="5"/>
  <c r="AJ1379" i="5" s="1"/>
  <c r="AI1380" i="5"/>
  <c r="AJ1380" i="5" s="1"/>
  <c r="AI1381" i="5"/>
  <c r="AJ1381" i="5" s="1"/>
  <c r="AI350" i="5"/>
  <c r="AJ350" i="5" s="1"/>
  <c r="AI1382" i="5"/>
  <c r="AJ1382" i="5" s="1"/>
  <c r="AI399" i="5"/>
  <c r="AJ399" i="5" s="1"/>
  <c r="AI1383" i="5"/>
  <c r="AJ1383" i="5" s="1"/>
  <c r="AI766" i="5"/>
  <c r="AJ766" i="5" s="1"/>
  <c r="AI202" i="5"/>
  <c r="AJ202" i="5" s="1"/>
  <c r="AI91" i="5"/>
  <c r="AJ91" i="5" s="1"/>
  <c r="AI1384" i="5"/>
  <c r="AJ1384" i="5" s="1"/>
  <c r="AI770" i="5"/>
  <c r="AJ770" i="5" s="1"/>
  <c r="AI1385" i="5"/>
  <c r="AJ1385" i="5" s="1"/>
  <c r="AI1386" i="5"/>
  <c r="AJ1386" i="5" s="1"/>
  <c r="AI629" i="5"/>
  <c r="AJ629" i="5" s="1"/>
  <c r="AI1387" i="5"/>
  <c r="AJ1387" i="5" s="1"/>
  <c r="AI494" i="5"/>
  <c r="AJ494" i="5" s="1"/>
  <c r="AI1388" i="5"/>
  <c r="AJ1388" i="5" s="1"/>
  <c r="AI1067" i="5"/>
  <c r="AJ1067" i="5" s="1"/>
  <c r="AI539" i="5"/>
  <c r="AJ539" i="5" s="1"/>
  <c r="AI1389" i="5"/>
  <c r="AJ1389" i="5" s="1"/>
  <c r="AI495" i="5"/>
  <c r="AJ495" i="5" s="1"/>
  <c r="AI1390" i="5"/>
  <c r="AJ1390" i="5" s="1"/>
  <c r="AI570" i="5"/>
  <c r="AJ570" i="5" s="1"/>
  <c r="AI487" i="5"/>
  <c r="AJ487" i="5" s="1"/>
  <c r="AI723" i="5"/>
  <c r="AJ723" i="5" s="1"/>
  <c r="AI43" i="5"/>
  <c r="AJ43" i="5" s="1"/>
  <c r="AI340" i="5"/>
  <c r="AJ340" i="5" s="1"/>
  <c r="AI64" i="5"/>
  <c r="AJ64" i="5" s="1"/>
  <c r="AI319" i="5"/>
  <c r="AJ319" i="5" s="1"/>
  <c r="AI1012" i="5"/>
  <c r="AJ1012" i="5" s="1"/>
  <c r="AI713" i="5"/>
  <c r="AJ713" i="5" s="1"/>
  <c r="AI1391" i="5"/>
  <c r="AJ1391" i="5" s="1"/>
  <c r="AI156" i="5"/>
  <c r="AJ156" i="5" s="1"/>
  <c r="AI344" i="5"/>
  <c r="AJ344" i="5" s="1"/>
  <c r="AI1392" i="5"/>
  <c r="AJ1392" i="5" s="1"/>
  <c r="AI376" i="5"/>
  <c r="AJ376" i="5" s="1"/>
  <c r="AI1393" i="5"/>
  <c r="AJ1393" i="5" s="1"/>
  <c r="AI522" i="5"/>
  <c r="AJ522" i="5" s="1"/>
  <c r="AI1394" i="5"/>
  <c r="AJ1394" i="5" s="1"/>
  <c r="AI1395" i="5"/>
  <c r="AJ1395" i="5" s="1"/>
  <c r="AI1396" i="5"/>
  <c r="AJ1396" i="5" s="1"/>
  <c r="AI322" i="5"/>
  <c r="AJ322" i="5" s="1"/>
  <c r="AI701" i="5"/>
  <c r="AJ701" i="5" s="1"/>
  <c r="AI690" i="5"/>
  <c r="AJ690" i="5" s="1"/>
  <c r="AI506" i="5"/>
  <c r="AJ506" i="5" s="1"/>
  <c r="AI698" i="5"/>
  <c r="AJ698" i="5" s="1"/>
  <c r="AI97" i="5"/>
  <c r="AJ97" i="5" s="1"/>
  <c r="AI837" i="5"/>
  <c r="AJ837" i="5" s="1"/>
  <c r="AI884" i="5"/>
  <c r="AJ884" i="5" s="1"/>
  <c r="AI654" i="5"/>
  <c r="AJ654" i="5" s="1"/>
  <c r="AI1096" i="5"/>
  <c r="AJ1096" i="5" s="1"/>
  <c r="AI1091" i="5"/>
  <c r="AJ1091" i="5" s="1"/>
  <c r="AI1397" i="5"/>
  <c r="AJ1397" i="5" s="1"/>
  <c r="AI508" i="5"/>
  <c r="AJ508" i="5" s="1"/>
  <c r="AI1398" i="5"/>
  <c r="AJ1398" i="5" s="1"/>
  <c r="AI163" i="5"/>
  <c r="AJ163" i="5" s="1"/>
  <c r="AI819" i="5"/>
  <c r="AJ819" i="5" s="1"/>
  <c r="AI1399" i="5"/>
  <c r="AJ1399" i="5" s="1"/>
  <c r="AI308" i="5"/>
  <c r="AJ308" i="5" s="1"/>
  <c r="AI878" i="5"/>
  <c r="AJ878" i="5" s="1"/>
  <c r="AI527" i="5"/>
  <c r="AJ527" i="5" s="1"/>
  <c r="AI1400" i="5"/>
  <c r="AJ1400" i="5" s="1"/>
  <c r="AI7" i="5"/>
  <c r="AJ7" i="5" s="1"/>
  <c r="AI371" i="5"/>
  <c r="AJ371" i="5" s="1"/>
  <c r="AI751" i="5"/>
  <c r="AJ751" i="5" s="1"/>
  <c r="AI944" i="5"/>
  <c r="AJ944" i="5" s="1"/>
  <c r="AI556" i="5"/>
  <c r="AJ556" i="5" s="1"/>
  <c r="AI1401" i="5"/>
  <c r="AJ1401" i="5" s="1"/>
  <c r="AI1095" i="5"/>
  <c r="AJ1095" i="5" s="1"/>
  <c r="AI853" i="5"/>
  <c r="AJ853" i="5" s="1"/>
  <c r="AI1081" i="5"/>
  <c r="AJ1081" i="5" s="1"/>
  <c r="AI1402" i="5"/>
  <c r="AJ1402" i="5" s="1"/>
  <c r="AI733" i="5"/>
  <c r="AJ733" i="5" s="1"/>
  <c r="AI423" i="5"/>
  <c r="AJ423" i="5" s="1"/>
  <c r="AI120" i="5"/>
  <c r="AJ120" i="5" s="1"/>
  <c r="AI1064" i="5"/>
  <c r="AJ1064" i="5" s="1"/>
  <c r="AI672" i="5"/>
  <c r="AJ672" i="5" s="1"/>
  <c r="AI650" i="5"/>
  <c r="AJ650" i="5" s="1"/>
  <c r="AI409" i="5"/>
  <c r="AJ409" i="5" s="1"/>
  <c r="AI576" i="5"/>
  <c r="AJ576" i="5" s="1"/>
  <c r="AI211" i="5"/>
  <c r="AJ211" i="5" s="1"/>
  <c r="AI906" i="5"/>
  <c r="AJ906" i="5" s="1"/>
  <c r="AI1403" i="5"/>
  <c r="AJ1403" i="5" s="1"/>
  <c r="AI1031" i="5"/>
  <c r="AJ1031" i="5" s="1"/>
  <c r="AI951" i="5"/>
  <c r="AJ951" i="5" s="1"/>
  <c r="AI453" i="5"/>
  <c r="AJ453" i="5" s="1"/>
  <c r="AI726" i="5"/>
  <c r="AJ726" i="5" s="1"/>
  <c r="AI1404" i="5"/>
  <c r="AJ1404" i="5" s="1"/>
  <c r="AI208" i="5"/>
  <c r="AJ208" i="5" s="1"/>
  <c r="AI1405" i="5"/>
  <c r="AJ1405" i="5" s="1"/>
  <c r="AI1406" i="5"/>
  <c r="AJ1406" i="5" s="1"/>
  <c r="AI378" i="5"/>
  <c r="AJ378" i="5" s="1"/>
  <c r="AI1407" i="5"/>
  <c r="AJ1407" i="5" s="1"/>
  <c r="AI391" i="5"/>
  <c r="AJ391" i="5" s="1"/>
  <c r="AI653" i="5"/>
  <c r="AJ653" i="5" s="1"/>
  <c r="AI1409" i="5"/>
  <c r="AJ1409" i="5" s="1"/>
  <c r="AI28" i="5"/>
  <c r="AJ28" i="5" s="1"/>
  <c r="AI1410" i="5"/>
  <c r="AJ1410" i="5" s="1"/>
  <c r="AI1411" i="5"/>
  <c r="AJ1411" i="5" s="1"/>
  <c r="AI126" i="5"/>
  <c r="AJ126" i="5" s="1"/>
  <c r="AI496" i="5"/>
  <c r="AJ496" i="5" s="1"/>
  <c r="AI1055" i="5"/>
  <c r="AJ1055" i="5" s="1"/>
  <c r="AI719" i="5"/>
  <c r="AJ719" i="5" s="1"/>
  <c r="AI1412" i="5"/>
  <c r="AJ1412" i="5" s="1"/>
  <c r="AI168" i="5"/>
  <c r="AJ168" i="5" s="1"/>
  <c r="AI1413" i="5"/>
  <c r="AJ1413" i="5" s="1"/>
  <c r="AI1414" i="5"/>
  <c r="AJ1414" i="5" s="1"/>
  <c r="AI604" i="5"/>
  <c r="AJ604" i="5" s="1"/>
  <c r="AI1415" i="5"/>
  <c r="AJ1415" i="5" s="1"/>
  <c r="AI261" i="5"/>
  <c r="AJ261" i="5" s="1"/>
  <c r="AI1416" i="5"/>
  <c r="AJ1416" i="5" s="1"/>
  <c r="AI1417" i="5"/>
  <c r="AJ1417" i="5" s="1"/>
  <c r="AI245" i="5"/>
  <c r="AJ245" i="5" s="1"/>
  <c r="AI87" i="5"/>
  <c r="AJ87" i="5" s="1"/>
  <c r="AI236" i="5"/>
  <c r="AJ236" i="5" s="1"/>
  <c r="AI628" i="5"/>
  <c r="AJ628" i="5" s="1"/>
  <c r="AI1418" i="5"/>
  <c r="AJ1418" i="5" s="1"/>
  <c r="AI1419" i="5"/>
  <c r="AJ1419" i="5" s="1"/>
  <c r="AI1021" i="5"/>
  <c r="AJ1021" i="5" s="1"/>
  <c r="AI696" i="5"/>
  <c r="AJ696" i="5" s="1"/>
  <c r="AI234" i="5"/>
  <c r="AJ234" i="5" s="1"/>
  <c r="AI1079" i="5"/>
  <c r="AJ1079" i="5" s="1"/>
  <c r="AI1420" i="5"/>
  <c r="AJ1420" i="5" s="1"/>
  <c r="AI1421" i="5"/>
  <c r="AJ1421" i="5" s="1"/>
  <c r="AI140" i="5"/>
  <c r="AJ140" i="5" s="1"/>
  <c r="AI948" i="5"/>
  <c r="AJ948" i="5" s="1"/>
  <c r="AI372" i="5"/>
  <c r="AJ372" i="5" s="1"/>
  <c r="AI287" i="5"/>
  <c r="AJ287" i="5" s="1"/>
  <c r="AI137" i="5"/>
  <c r="AJ137" i="5" s="1"/>
  <c r="AI1422" i="5"/>
  <c r="AJ1422" i="5" s="1"/>
  <c r="AI1423" i="5"/>
  <c r="AJ1423" i="5" s="1"/>
  <c r="AI182" i="5"/>
  <c r="AJ182" i="5" s="1"/>
  <c r="AI427" i="5"/>
  <c r="AJ427" i="5" s="1"/>
  <c r="AI1424" i="5"/>
  <c r="AJ1424" i="5" s="1"/>
  <c r="AI424" i="5"/>
  <c r="AJ424" i="5" s="1"/>
  <c r="AI525" i="5"/>
  <c r="AJ525" i="5" s="1"/>
  <c r="AI151" i="5"/>
  <c r="AJ151" i="5" s="1"/>
  <c r="AI1425" i="5"/>
  <c r="AJ1425" i="5" s="1"/>
  <c r="AI1426" i="5"/>
  <c r="AJ1426" i="5" s="1"/>
  <c r="AI152" i="5"/>
  <c r="AJ152" i="5" s="1"/>
  <c r="AI477" i="5"/>
  <c r="AJ477" i="5" s="1"/>
  <c r="AI220" i="5"/>
  <c r="AJ220" i="5" s="1"/>
  <c r="AI817" i="5"/>
  <c r="AJ817" i="5" s="1"/>
  <c r="AI861" i="5"/>
  <c r="AJ861" i="5" s="1"/>
  <c r="AI828" i="5"/>
  <c r="AJ828" i="5" s="1"/>
  <c r="AI1427" i="5"/>
  <c r="AJ1427" i="5" s="1"/>
  <c r="AI471" i="5"/>
  <c r="AJ471" i="5" s="1"/>
  <c r="AI1428" i="5"/>
  <c r="AJ1428" i="5" s="1"/>
  <c r="AI1066" i="5"/>
  <c r="AJ1066" i="5" s="1"/>
  <c r="AI943" i="5"/>
  <c r="AJ943" i="5" s="1"/>
  <c r="AI891" i="5"/>
  <c r="AJ891" i="5" s="1"/>
  <c r="AI1025" i="5"/>
  <c r="AJ1025" i="5" s="1"/>
  <c r="AI1429" i="5"/>
  <c r="AJ1429" i="5" s="1"/>
  <c r="AI835" i="5"/>
  <c r="AJ835" i="5" s="1"/>
  <c r="AI1070" i="5"/>
  <c r="AJ1070" i="5" s="1"/>
  <c r="AI1430" i="5"/>
  <c r="AJ1430" i="5" s="1"/>
  <c r="AI1431" i="5"/>
  <c r="AJ1431" i="5" s="1"/>
  <c r="AI1061" i="5"/>
  <c r="AJ1061" i="5" s="1"/>
  <c r="AI92" i="5"/>
  <c r="AJ92" i="5" s="1"/>
  <c r="AI1432" i="5"/>
  <c r="AJ1432" i="5" s="1"/>
  <c r="AI754" i="5"/>
  <c r="AJ754" i="5" s="1"/>
  <c r="AI534" i="5"/>
  <c r="AJ534" i="5" s="1"/>
  <c r="AI1433" i="5"/>
  <c r="AJ1433" i="5" s="1"/>
  <c r="AI469" i="5"/>
  <c r="AJ469" i="5" s="1"/>
  <c r="AI695" i="5"/>
  <c r="AJ695" i="5" s="1"/>
  <c r="AI380" i="5"/>
  <c r="AJ380" i="5" s="1"/>
  <c r="AI170" i="5"/>
  <c r="AJ170" i="5" s="1"/>
  <c r="AI515" i="5"/>
  <c r="AJ515" i="5" s="1"/>
  <c r="AI554" i="5"/>
  <c r="AJ554" i="5" s="1"/>
  <c r="AI248" i="5"/>
  <c r="AJ248" i="5" s="1"/>
  <c r="AI311" i="5"/>
  <c r="AJ311" i="5" s="1"/>
  <c r="AI788" i="5"/>
  <c r="AJ788" i="5" s="1"/>
  <c r="AI1434" i="5"/>
  <c r="AJ1434" i="5" s="1"/>
  <c r="AI889" i="5"/>
  <c r="AJ889" i="5" s="1"/>
  <c r="AI461" i="5"/>
  <c r="AJ461" i="5" s="1"/>
  <c r="AI1084" i="5"/>
  <c r="AJ1084" i="5" s="1"/>
  <c r="AI383" i="5"/>
  <c r="AJ383" i="5" s="1"/>
  <c r="AI1435" i="5"/>
  <c r="AJ1435" i="5" s="1"/>
  <c r="AI221" i="5"/>
  <c r="AJ221" i="5" s="1"/>
  <c r="AI1436" i="5"/>
  <c r="AJ1436" i="5" s="1"/>
  <c r="AI1060" i="5"/>
  <c r="AJ1060" i="5" s="1"/>
  <c r="AI549" i="5"/>
  <c r="AJ549" i="5" s="1"/>
  <c r="AI492" i="5"/>
  <c r="AJ492" i="5" s="1"/>
  <c r="AI915" i="5"/>
  <c r="AJ915" i="5" s="1"/>
  <c r="AI456" i="5"/>
  <c r="AJ456" i="5" s="1"/>
  <c r="AI731" i="5"/>
  <c r="AJ731" i="5" s="1"/>
  <c r="AI801" i="5"/>
  <c r="AJ801" i="5" s="1"/>
  <c r="AI784" i="5"/>
  <c r="AJ784" i="5" s="1"/>
  <c r="AI791" i="5"/>
  <c r="AJ791" i="5" s="1"/>
  <c r="AI569" i="5"/>
  <c r="AJ569" i="5" s="1"/>
  <c r="AI1437" i="5"/>
  <c r="AJ1437" i="5" s="1"/>
  <c r="AI559" i="5"/>
  <c r="AJ559" i="5" s="1"/>
  <c r="AI826" i="5"/>
  <c r="AJ826" i="5" s="1"/>
  <c r="AI448" i="5"/>
  <c r="AJ448" i="5" s="1"/>
  <c r="AI1438" i="5"/>
  <c r="AJ1438" i="5" s="1"/>
  <c r="AI774" i="5"/>
  <c r="AJ774" i="5" s="1"/>
  <c r="AI468" i="5"/>
  <c r="AJ468" i="5" s="1"/>
  <c r="AI475" i="5"/>
  <c r="AJ475" i="5" s="1"/>
  <c r="AI1049" i="5"/>
  <c r="AJ1049" i="5" s="1"/>
  <c r="AI1062" i="5"/>
  <c r="AJ1062" i="5" s="1"/>
  <c r="AI815" i="5"/>
  <c r="AJ815" i="5" s="1"/>
  <c r="AI1439" i="5"/>
  <c r="AJ1439" i="5" s="1"/>
  <c r="AI1440" i="5"/>
  <c r="AJ1440" i="5" s="1"/>
  <c r="AI1441" i="5"/>
  <c r="AJ1441" i="5" s="1"/>
  <c r="AI194" i="5"/>
  <c r="AJ194" i="5" s="1"/>
  <c r="AI800" i="5"/>
  <c r="AJ800" i="5" s="1"/>
  <c r="AI1442" i="5"/>
  <c r="AJ1442" i="5" s="1"/>
  <c r="AI499" i="5"/>
  <c r="AJ499" i="5" s="1"/>
  <c r="AI52" i="5"/>
  <c r="AJ52" i="5" s="1"/>
  <c r="AI1443" i="5"/>
  <c r="AJ1443" i="5" s="1"/>
  <c r="AI403" i="5"/>
  <c r="AJ403" i="5" s="1"/>
  <c r="AI981" i="5"/>
  <c r="AJ981" i="5" s="1"/>
  <c r="AI377" i="5"/>
  <c r="AJ377" i="5" s="1"/>
  <c r="AI173" i="5"/>
  <c r="AJ173" i="5" s="1"/>
  <c r="AI553" i="5"/>
  <c r="AJ553" i="5" s="1"/>
  <c r="AI1444" i="5"/>
  <c r="AJ1444" i="5" s="1"/>
  <c r="AI561" i="5"/>
  <c r="AJ561" i="5" s="1"/>
  <c r="AI414" i="5"/>
  <c r="AJ414" i="5" s="1"/>
  <c r="AI744" i="5"/>
  <c r="AJ744" i="5" s="1"/>
  <c r="AI1445" i="5"/>
  <c r="AJ1445" i="5" s="1"/>
  <c r="AI1446" i="5"/>
  <c r="AJ1446" i="5" s="1"/>
  <c r="AI842" i="5"/>
  <c r="AJ842" i="5" s="1"/>
  <c r="AI1447" i="5"/>
  <c r="AJ1447" i="5" s="1"/>
  <c r="AI1448" i="5"/>
  <c r="AJ1448" i="5" s="1"/>
  <c r="AI1449" i="5"/>
  <c r="AJ1449" i="5" s="1"/>
  <c r="AI811" i="5"/>
  <c r="AJ811" i="5" s="1"/>
  <c r="AI9" i="5"/>
  <c r="AJ9" i="5" s="1"/>
  <c r="AI235" i="5"/>
  <c r="AJ235" i="5" s="1"/>
  <c r="AI645" i="5"/>
  <c r="AJ645" i="5" s="1"/>
  <c r="AI546" i="5"/>
  <c r="AJ546" i="5" s="1"/>
  <c r="AI1450" i="5"/>
  <c r="AJ1450" i="5" s="1"/>
  <c r="AI897" i="5"/>
  <c r="AJ897" i="5" s="1"/>
  <c r="AI869" i="5"/>
  <c r="AJ869" i="5" s="1"/>
  <c r="AI440" i="5"/>
  <c r="AJ440" i="5" s="1"/>
  <c r="AI68" i="5"/>
  <c r="AJ68" i="5" s="1"/>
  <c r="AI1451" i="5"/>
  <c r="AJ1451" i="5" s="1"/>
  <c r="AI1452" i="5"/>
  <c r="AJ1452" i="5" s="1"/>
  <c r="AI93" i="5"/>
  <c r="AJ93" i="5" s="1"/>
  <c r="AI2" i="5"/>
  <c r="AJ2" i="5" s="1"/>
  <c r="AI277" i="5"/>
  <c r="AJ277" i="5" s="1"/>
  <c r="AI611" i="5"/>
  <c r="AJ611" i="5" s="1"/>
  <c r="AI159" i="5"/>
  <c r="AJ159" i="5" s="1"/>
  <c r="AI1453" i="5"/>
  <c r="AJ1453" i="5" s="1"/>
  <c r="AI1454" i="5"/>
  <c r="AJ1454" i="5" s="1"/>
  <c r="AI789" i="5"/>
  <c r="AJ789" i="5" s="1"/>
  <c r="AI262" i="5"/>
  <c r="AJ262" i="5" s="1"/>
  <c r="AI851" i="5"/>
  <c r="AJ851" i="5" s="1"/>
  <c r="AI1455" i="5"/>
  <c r="AJ1455" i="5" s="1"/>
  <c r="AI428" i="5"/>
  <c r="AJ428" i="5" s="1"/>
  <c r="AI1456" i="5"/>
  <c r="AJ1456" i="5" s="1"/>
  <c r="AI96" i="5"/>
  <c r="AJ96" i="5" s="1"/>
  <c r="AI421" i="5"/>
  <c r="AJ421" i="5" s="1"/>
  <c r="AI1457" i="5"/>
  <c r="AJ1457" i="5" s="1"/>
  <c r="AI605" i="5"/>
  <c r="AJ605" i="5" s="1"/>
  <c r="AI327" i="5"/>
  <c r="AJ327" i="5" s="1"/>
  <c r="AI746" i="5"/>
  <c r="AJ746" i="5" s="1"/>
  <c r="AI538" i="5"/>
  <c r="AJ538" i="5" s="1"/>
  <c r="AI118" i="5"/>
  <c r="AJ118" i="5" s="1"/>
  <c r="AI393" i="5"/>
  <c r="AJ393" i="5" s="1"/>
  <c r="AI1459" i="5"/>
  <c r="AJ1459" i="5" s="1"/>
  <c r="AI760" i="5"/>
  <c r="AJ760" i="5" s="1"/>
  <c r="AI1460" i="5"/>
  <c r="AJ1460" i="5" s="1"/>
  <c r="AI633" i="5"/>
  <c r="AJ633" i="5" s="1"/>
  <c r="AI125" i="5"/>
  <c r="AJ125" i="5" s="1"/>
  <c r="AI822" i="5"/>
  <c r="AJ822" i="5" s="1"/>
  <c r="AI1461" i="5"/>
  <c r="AJ1461" i="5" s="1"/>
  <c r="AI1462" i="5"/>
  <c r="AJ1462" i="5" s="1"/>
  <c r="AI1463" i="5"/>
  <c r="AJ1463" i="5" s="1"/>
  <c r="AI1464" i="5"/>
  <c r="AJ1464" i="5" s="1"/>
  <c r="AI1465" i="5"/>
  <c r="AJ1465" i="5" s="1"/>
  <c r="AI1466" i="5"/>
  <c r="AJ1466" i="5" s="1"/>
  <c r="AI1050" i="5"/>
  <c r="AJ1050" i="5" s="1"/>
  <c r="AI1467" i="5"/>
  <c r="AJ1467" i="5" s="1"/>
  <c r="AI1468" i="5"/>
  <c r="AJ1468" i="5" s="1"/>
  <c r="AI98" i="5"/>
  <c r="AJ98" i="5" s="1"/>
  <c r="AI769" i="5"/>
  <c r="AJ769" i="5" s="1"/>
  <c r="AI1469" i="5"/>
  <c r="AJ1469" i="5" s="1"/>
  <c r="AI1470" i="5"/>
  <c r="AJ1470" i="5" s="1"/>
  <c r="AI626" i="5"/>
  <c r="AJ626" i="5" s="1"/>
  <c r="AI1471" i="5"/>
  <c r="AJ1471" i="5" s="1"/>
  <c r="AI1472" i="5"/>
  <c r="AJ1472" i="5" s="1"/>
  <c r="AI385" i="5"/>
  <c r="AJ385" i="5" s="1"/>
  <c r="AI443" i="5"/>
  <c r="AJ443" i="5" s="1"/>
  <c r="AI331" i="5"/>
  <c r="AJ331" i="5" s="1"/>
  <c r="AI1473" i="5"/>
  <c r="AJ1473" i="5" s="1"/>
  <c r="AI675" i="5"/>
  <c r="AJ675" i="5" s="1"/>
  <c r="AI677" i="5"/>
  <c r="AJ677" i="5" s="1"/>
  <c r="AI176" i="5"/>
  <c r="AJ176" i="5" s="1"/>
  <c r="AI297" i="5"/>
  <c r="AJ297" i="5" s="1"/>
  <c r="AI145" i="5"/>
  <c r="AJ145" i="5" s="1"/>
  <c r="AI560" i="5"/>
  <c r="AJ560" i="5" s="1"/>
  <c r="AI1474" i="5"/>
  <c r="AJ1474" i="5" s="1"/>
  <c r="AI917" i="5"/>
  <c r="AJ917" i="5" s="1"/>
  <c r="AI1475" i="5"/>
  <c r="AJ1475" i="5" s="1"/>
  <c r="AI808" i="5"/>
  <c r="AJ808" i="5" s="1"/>
  <c r="AI375" i="5"/>
  <c r="AJ375" i="5" s="1"/>
  <c r="AI1476" i="5"/>
  <c r="AJ1476" i="5" s="1"/>
  <c r="AI1477" i="5"/>
  <c r="AJ1477" i="5" s="1"/>
  <c r="AI272" i="5"/>
  <c r="AJ272" i="5" s="1"/>
  <c r="AI1478" i="5"/>
  <c r="AJ1478" i="5" s="1"/>
  <c r="AI8" i="5"/>
  <c r="AJ8" i="5" s="1"/>
  <c r="AI282" i="5"/>
  <c r="AJ282" i="5" s="1"/>
  <c r="AI874" i="5"/>
  <c r="AJ874" i="5" s="1"/>
  <c r="AI110" i="5"/>
  <c r="AJ110" i="5" s="1"/>
  <c r="AI178" i="5"/>
  <c r="AJ178" i="5" s="1"/>
  <c r="AI379" i="5"/>
  <c r="AJ379" i="5" s="1"/>
  <c r="AI716" i="5"/>
  <c r="AJ716" i="5" s="1"/>
  <c r="AI548" i="5"/>
  <c r="AJ548" i="5" s="1"/>
  <c r="AI700" i="5"/>
  <c r="AJ700" i="5" s="1"/>
  <c r="AI1479" i="5"/>
  <c r="AJ1479" i="5" s="1"/>
  <c r="AI989" i="5"/>
  <c r="AJ989" i="5" s="1"/>
  <c r="AI945" i="5"/>
  <c r="AJ945" i="5" s="1"/>
  <c r="AI1480" i="5"/>
  <c r="AJ1480" i="5" s="1"/>
  <c r="AI267" i="5"/>
  <c r="AJ267" i="5" s="1"/>
  <c r="AI1481" i="5"/>
  <c r="AJ1481" i="5" s="1"/>
  <c r="AI799" i="5"/>
  <c r="AJ799" i="5" s="1"/>
  <c r="AI1482" i="5"/>
  <c r="AJ1482" i="5" s="1"/>
  <c r="AI1483" i="5"/>
  <c r="AJ1483" i="5" s="1"/>
  <c r="AI712" i="5"/>
  <c r="AJ712" i="5" s="1"/>
  <c r="AI682" i="5"/>
  <c r="AJ682" i="5" s="1"/>
  <c r="AI416" i="5"/>
  <c r="AJ416" i="5" s="1"/>
  <c r="AI886" i="5"/>
  <c r="AJ886" i="5" s="1"/>
  <c r="AI1086" i="5"/>
  <c r="AJ1086" i="5" s="1"/>
  <c r="AI1484" i="5"/>
  <c r="AJ1484" i="5" s="1"/>
  <c r="AI1053" i="5"/>
  <c r="AJ1053" i="5" s="1"/>
  <c r="AI342" i="5"/>
  <c r="AJ342" i="5" s="1"/>
  <c r="AI1485" i="5"/>
  <c r="AJ1485" i="5" s="1"/>
  <c r="AI1486" i="5"/>
  <c r="AJ1486" i="5" s="1"/>
  <c r="AI402" i="5"/>
  <c r="AJ402" i="5" s="1"/>
  <c r="AI1487" i="5"/>
  <c r="AJ1487" i="5" s="1"/>
  <c r="AI757" i="5"/>
  <c r="AJ757" i="5" s="1"/>
  <c r="AI776" i="5"/>
  <c r="AJ776" i="5" s="1"/>
  <c r="AI25" i="5"/>
  <c r="AJ25" i="5" s="1"/>
  <c r="AI814" i="5"/>
  <c r="AJ814" i="5" s="1"/>
  <c r="AI514" i="5"/>
  <c r="AJ514" i="5" s="1"/>
  <c r="AI676" i="5"/>
  <c r="AJ676" i="5" s="1"/>
  <c r="AI558" i="5"/>
  <c r="AJ558" i="5" s="1"/>
  <c r="AI356" i="5"/>
  <c r="AJ356" i="5" s="1"/>
  <c r="AI528" i="5"/>
  <c r="AJ528" i="5" s="1"/>
  <c r="AI1488" i="5"/>
  <c r="AJ1488" i="5" s="1"/>
  <c r="AI612" i="5"/>
  <c r="AJ612" i="5" s="1"/>
  <c r="AI1011" i="5"/>
  <c r="AJ1011" i="5" s="1"/>
  <c r="AI759" i="5"/>
  <c r="AJ759" i="5" s="1"/>
  <c r="AI979" i="5"/>
  <c r="AJ979" i="5" s="1"/>
  <c r="AI357" i="5"/>
  <c r="AJ357" i="5" s="1"/>
  <c r="AI918" i="5"/>
  <c r="AJ918" i="5" s="1"/>
  <c r="AI584" i="5"/>
  <c r="AJ584" i="5" s="1"/>
  <c r="AI36" i="5"/>
  <c r="AJ36" i="5" s="1"/>
  <c r="AI550" i="5"/>
  <c r="AJ550" i="5" s="1"/>
  <c r="AI369" i="5"/>
  <c r="AJ369" i="5" s="1"/>
  <c r="AI928" i="5"/>
  <c r="AJ928" i="5" s="1"/>
  <c r="AI1489" i="5"/>
  <c r="AJ1489" i="5" s="1"/>
  <c r="AI710" i="5"/>
  <c r="AJ710" i="5" s="1"/>
  <c r="AI483" i="5"/>
  <c r="AJ483" i="5" s="1"/>
  <c r="AI802" i="5"/>
  <c r="AJ802" i="5" s="1"/>
  <c r="AI1490" i="5"/>
  <c r="AJ1490" i="5" s="1"/>
  <c r="AI189" i="5"/>
  <c r="AJ189" i="5" s="1"/>
  <c r="AI229" i="5"/>
  <c r="AJ229" i="5" s="1"/>
  <c r="AI283" i="5"/>
  <c r="AJ283" i="5" s="1"/>
  <c r="AI996" i="5"/>
  <c r="AJ996" i="5" s="1"/>
  <c r="AI1491" i="5"/>
  <c r="AJ1491" i="5" s="1"/>
  <c r="AI1492" i="5"/>
  <c r="AJ1492" i="5" s="1"/>
  <c r="AI510" i="5"/>
  <c r="AJ510" i="5" s="1"/>
  <c r="AI222" i="5"/>
  <c r="AJ222" i="5" s="1"/>
  <c r="AI1493" i="5"/>
  <c r="AJ1493" i="5" s="1"/>
  <c r="AI963" i="5"/>
  <c r="AJ963" i="5" s="1"/>
  <c r="AI1494" i="5"/>
  <c r="AJ1494" i="5" s="1"/>
  <c r="AI1495" i="5"/>
  <c r="AJ1495" i="5" s="1"/>
  <c r="AI730" i="5"/>
  <c r="AJ730" i="5" s="1"/>
  <c r="AI1002" i="5"/>
  <c r="AJ1002" i="5" s="1"/>
  <c r="AI903" i="5"/>
  <c r="AJ903" i="5" s="1"/>
  <c r="AI16" i="5"/>
  <c r="AJ16" i="5" s="1"/>
  <c r="AI1056" i="5"/>
  <c r="AJ1056" i="5" s="1"/>
  <c r="AI609" i="5"/>
  <c r="AJ609" i="5" s="1"/>
  <c r="AI1496" i="5"/>
  <c r="AJ1496" i="5" s="1"/>
  <c r="AI384" i="5"/>
  <c r="AJ384" i="5" s="1"/>
  <c r="AI1088" i="5"/>
  <c r="AJ1088" i="5" s="1"/>
  <c r="AI888" i="5"/>
  <c r="AJ888" i="5" s="1"/>
  <c r="AI474" i="5"/>
  <c r="AJ474" i="5" s="1"/>
  <c r="AI197" i="5"/>
  <c r="AJ197" i="5" s="1"/>
  <c r="AI536" i="5"/>
  <c r="AJ536" i="5" s="1"/>
  <c r="AI898" i="5"/>
  <c r="AJ898" i="5" s="1"/>
  <c r="AI1078" i="5"/>
  <c r="AJ1078" i="5" s="1"/>
  <c r="AI513" i="5"/>
  <c r="AJ513" i="5" s="1"/>
  <c r="AI1497" i="5"/>
  <c r="AJ1497" i="5" s="1"/>
  <c r="AI445" i="5"/>
  <c r="AJ445" i="5" s="1"/>
  <c r="AI300" i="5"/>
  <c r="AJ300" i="5" s="1"/>
  <c r="AI201" i="5"/>
  <c r="AJ201" i="5" s="1"/>
  <c r="AI381" i="5"/>
  <c r="AJ381" i="5" s="1"/>
  <c r="AI929" i="5"/>
  <c r="AJ929" i="5" s="1"/>
  <c r="AI634" i="5"/>
  <c r="AJ634" i="5" s="1"/>
  <c r="AI1498" i="5"/>
  <c r="AJ1498" i="5" s="1"/>
  <c r="AI622" i="5"/>
  <c r="AJ622" i="5" s="1"/>
  <c r="AI706" i="5"/>
  <c r="AJ706" i="5" s="1"/>
  <c r="AI316" i="5"/>
  <c r="AJ316" i="5" s="1"/>
  <c r="AI509" i="5"/>
  <c r="AJ509" i="5" s="1"/>
  <c r="AI60" i="5"/>
  <c r="AJ60" i="5" s="1"/>
  <c r="AI978" i="5"/>
  <c r="AJ978" i="5" s="1"/>
  <c r="AI1499" i="5"/>
  <c r="AJ1499" i="5" s="1"/>
  <c r="AI299" i="5"/>
  <c r="AJ299" i="5" s="1"/>
  <c r="AI364" i="5"/>
  <c r="AJ364" i="5" s="1"/>
  <c r="AI1500" i="5"/>
  <c r="AJ1500" i="5" s="1"/>
  <c r="AI825" i="5"/>
  <c r="AJ825" i="5" s="1"/>
  <c r="AI925" i="5"/>
  <c r="AJ925" i="5" s="1"/>
  <c r="AI437" i="5"/>
  <c r="AJ437" i="5" s="1"/>
  <c r="AI1501" i="5"/>
  <c r="AJ1501" i="5" s="1"/>
  <c r="AI949" i="5"/>
  <c r="AJ949" i="5" s="1"/>
  <c r="AG1097" i="5"/>
  <c r="AH1097" i="5" s="1"/>
  <c r="AG592" i="5"/>
  <c r="AH592" i="5" s="1"/>
  <c r="AG566" i="5"/>
  <c r="AH566" i="5" s="1"/>
  <c r="AG1057" i="5"/>
  <c r="AH1057" i="5" s="1"/>
  <c r="AG618" i="5"/>
  <c r="AH618" i="5" s="1"/>
  <c r="AG94" i="5"/>
  <c r="AH94" i="5" s="1"/>
  <c r="AG1098" i="5"/>
  <c r="AH1098" i="5" s="1"/>
  <c r="AG486" i="5"/>
  <c r="AH486" i="5" s="1"/>
  <c r="AG1099" i="5"/>
  <c r="AH1099" i="5" s="1"/>
  <c r="AG310" i="5"/>
  <c r="AH310" i="5" s="1"/>
  <c r="AG61" i="5"/>
  <c r="AH61" i="5" s="1"/>
  <c r="AG967" i="5"/>
  <c r="AH967" i="5" s="1"/>
  <c r="AG1065" i="5"/>
  <c r="AH1065" i="5" s="1"/>
  <c r="AG328" i="5"/>
  <c r="AH328" i="5" s="1"/>
  <c r="AG1100" i="5"/>
  <c r="AH1100" i="5" s="1"/>
  <c r="AG518" i="5"/>
  <c r="AH518" i="5" s="1"/>
  <c r="AG627" i="5"/>
  <c r="AH627" i="5" s="1"/>
  <c r="AG1051" i="5"/>
  <c r="AH1051" i="5" s="1"/>
  <c r="AG839" i="5"/>
  <c r="AH839" i="5" s="1"/>
  <c r="AG968" i="5"/>
  <c r="AH968" i="5" s="1"/>
  <c r="AG783" i="5"/>
  <c r="AH783" i="5" s="1"/>
  <c r="AG41" i="5"/>
  <c r="AH41" i="5" s="1"/>
  <c r="AG997" i="5"/>
  <c r="AH997" i="5" s="1"/>
  <c r="AG1101" i="5"/>
  <c r="AH1101" i="5" s="1"/>
  <c r="AG224" i="5"/>
  <c r="AH224" i="5" s="1"/>
  <c r="AG198" i="5"/>
  <c r="AH198" i="5" s="1"/>
  <c r="AG582" i="5"/>
  <c r="AH582" i="5" s="1"/>
  <c r="AG1102" i="5"/>
  <c r="AH1102" i="5" s="1"/>
  <c r="AG1103" i="5"/>
  <c r="AH1103" i="5" s="1"/>
  <c r="AG280" i="5"/>
  <c r="AH280" i="5" s="1"/>
  <c r="AG531" i="5"/>
  <c r="AH531" i="5" s="1"/>
  <c r="AG1092" i="5"/>
  <c r="AH1092" i="5" s="1"/>
  <c r="AG26" i="5"/>
  <c r="AH26" i="5" s="1"/>
  <c r="AG1408" i="5"/>
  <c r="AH1408" i="5" s="1"/>
  <c r="AG1104" i="5"/>
  <c r="AH1104" i="5" s="1"/>
  <c r="AG961" i="5"/>
  <c r="AH961" i="5" s="1"/>
  <c r="AG95" i="5"/>
  <c r="AH95" i="5" s="1"/>
  <c r="AG617" i="5"/>
  <c r="AH617" i="5" s="1"/>
  <c r="AG1042" i="5"/>
  <c r="AH1042" i="5" s="1"/>
  <c r="AG480" i="5"/>
  <c r="AH480" i="5" s="1"/>
  <c r="AG79" i="5"/>
  <c r="AH79" i="5" s="1"/>
  <c r="AG857" i="5"/>
  <c r="AH857" i="5" s="1"/>
  <c r="AG1105" i="5"/>
  <c r="AH1105" i="5" s="1"/>
  <c r="AG1106" i="5"/>
  <c r="AH1106" i="5" s="1"/>
  <c r="AG946" i="5"/>
  <c r="AH946" i="5" s="1"/>
  <c r="AG1107" i="5"/>
  <c r="AH1107" i="5" s="1"/>
  <c r="AG803" i="5"/>
  <c r="AH803" i="5" s="1"/>
  <c r="AG1108" i="5"/>
  <c r="AH1108" i="5" s="1"/>
  <c r="AG46" i="5"/>
  <c r="AH46" i="5" s="1"/>
  <c r="AG523" i="5"/>
  <c r="AH523" i="5" s="1"/>
  <c r="AG724" i="5"/>
  <c r="AH724" i="5" s="1"/>
  <c r="AG972" i="5"/>
  <c r="AH972" i="5" s="1"/>
  <c r="AG303" i="5"/>
  <c r="AH303" i="5" s="1"/>
  <c r="AG959" i="5"/>
  <c r="AH959" i="5" s="1"/>
  <c r="AG455" i="5"/>
  <c r="AH455" i="5" s="1"/>
  <c r="AG219" i="5"/>
  <c r="AH219" i="5" s="1"/>
  <c r="AG644" i="5"/>
  <c r="AH644" i="5" s="1"/>
  <c r="AG338" i="5"/>
  <c r="AH338" i="5" s="1"/>
  <c r="AG965" i="5"/>
  <c r="AH965" i="5" s="1"/>
  <c r="AG1109" i="5"/>
  <c r="AH1109" i="5" s="1"/>
  <c r="AG935" i="5"/>
  <c r="AH935" i="5" s="1"/>
  <c r="AG992" i="5"/>
  <c r="AH992" i="5" s="1"/>
  <c r="AG298" i="5"/>
  <c r="AH298" i="5" s="1"/>
  <c r="AG937" i="5"/>
  <c r="AH937" i="5" s="1"/>
  <c r="AG1110" i="5"/>
  <c r="AH1110" i="5" s="1"/>
  <c r="AG401" i="5"/>
  <c r="AH401" i="5" s="1"/>
  <c r="AG367" i="5"/>
  <c r="AH367" i="5" s="1"/>
  <c r="AG804" i="5"/>
  <c r="AH804" i="5" s="1"/>
  <c r="AG425" i="5"/>
  <c r="AH425" i="5" s="1"/>
  <c r="AG153" i="5"/>
  <c r="AH153" i="5" s="1"/>
  <c r="AG847" i="5"/>
  <c r="AH847" i="5" s="1"/>
  <c r="AG787" i="5"/>
  <c r="AH787" i="5" s="1"/>
  <c r="AG775" i="5"/>
  <c r="AH775" i="5" s="1"/>
  <c r="AG683" i="5"/>
  <c r="AH683" i="5" s="1"/>
  <c r="AG1044" i="5"/>
  <c r="AH1044" i="5" s="1"/>
  <c r="AG1054" i="5"/>
  <c r="AH1054" i="5" s="1"/>
  <c r="AG59" i="5"/>
  <c r="AH59" i="5" s="1"/>
  <c r="AG1111" i="5"/>
  <c r="AH1111" i="5" s="1"/>
  <c r="AG1112" i="5"/>
  <c r="AH1112" i="5" s="1"/>
  <c r="AG284" i="5"/>
  <c r="AH284" i="5" s="1"/>
  <c r="AG374" i="5"/>
  <c r="AH374" i="5" s="1"/>
  <c r="AG273" i="5"/>
  <c r="AH273" i="5" s="1"/>
  <c r="AG419" i="5"/>
  <c r="AH419" i="5" s="1"/>
  <c r="AG102" i="5"/>
  <c r="AH102" i="5" s="1"/>
  <c r="AG39" i="5"/>
  <c r="AH39" i="5" s="1"/>
  <c r="AG292" i="5"/>
  <c r="AH292" i="5" s="1"/>
  <c r="AG1113" i="5"/>
  <c r="AH1113" i="5" s="1"/>
  <c r="AG838" i="5"/>
  <c r="AH838" i="5" s="1"/>
  <c r="AG685" i="5"/>
  <c r="AH685" i="5" s="1"/>
  <c r="AG753" i="5"/>
  <c r="AH753" i="5" s="1"/>
  <c r="AG22" i="5"/>
  <c r="AH22" i="5" s="1"/>
  <c r="AG755" i="5"/>
  <c r="AH755" i="5" s="1"/>
  <c r="AG1114" i="5"/>
  <c r="AH1114" i="5" s="1"/>
  <c r="AG76" i="5"/>
  <c r="AH76" i="5" s="1"/>
  <c r="AG1115" i="5"/>
  <c r="AH1115" i="5" s="1"/>
  <c r="AG1082" i="5"/>
  <c r="AH1082" i="5" s="1"/>
  <c r="AG1022" i="5"/>
  <c r="AH1022" i="5" s="1"/>
  <c r="AG1040" i="5"/>
  <c r="AH1040" i="5" s="1"/>
  <c r="AG1116" i="5"/>
  <c r="AH1116" i="5" s="1"/>
  <c r="AG127" i="5"/>
  <c r="AH127" i="5" s="1"/>
  <c r="AG1117" i="5"/>
  <c r="AH1117" i="5" s="1"/>
  <c r="AG988" i="5"/>
  <c r="AH988" i="5" s="1"/>
  <c r="AG51" i="5"/>
  <c r="AH51" i="5" s="1"/>
  <c r="AG1118" i="5"/>
  <c r="AH1118" i="5" s="1"/>
  <c r="AG14" i="5"/>
  <c r="AH14" i="5" s="1"/>
  <c r="AG49" i="5"/>
  <c r="AH49" i="5" s="1"/>
  <c r="AG259" i="5"/>
  <c r="AH259" i="5" s="1"/>
  <c r="AG53" i="5"/>
  <c r="AH53" i="5" s="1"/>
  <c r="AG956" i="5"/>
  <c r="AH956" i="5" s="1"/>
  <c r="AG969" i="5"/>
  <c r="AH969" i="5" s="1"/>
  <c r="AG689" i="5"/>
  <c r="AH689" i="5" s="1"/>
  <c r="AG34" i="5"/>
  <c r="AH34" i="5" s="1"/>
  <c r="AG413" i="5"/>
  <c r="AH413" i="5" s="1"/>
  <c r="AG1120" i="5"/>
  <c r="AH1120" i="5" s="1"/>
  <c r="AG307" i="5"/>
  <c r="AH307" i="5" s="1"/>
  <c r="AG1121" i="5"/>
  <c r="AH1121" i="5" s="1"/>
  <c r="AG1122" i="5"/>
  <c r="AH1122" i="5" s="1"/>
  <c r="AG876" i="5"/>
  <c r="AH876" i="5" s="1"/>
  <c r="AG497" i="5"/>
  <c r="AH497" i="5" s="1"/>
  <c r="AG887" i="5"/>
  <c r="AH887" i="5" s="1"/>
  <c r="AG790" i="5"/>
  <c r="AH790" i="5" s="1"/>
  <c r="AG1123" i="5"/>
  <c r="AH1123" i="5" s="1"/>
  <c r="AG763" i="5"/>
  <c r="AH763" i="5" s="1"/>
  <c r="AG530" i="5"/>
  <c r="AH530" i="5" s="1"/>
  <c r="AG540" i="5"/>
  <c r="AH540" i="5" s="1"/>
  <c r="AG524" i="5"/>
  <c r="AH524" i="5" s="1"/>
  <c r="AG392" i="5"/>
  <c r="AH392" i="5" s="1"/>
  <c r="AG555" i="5"/>
  <c r="AH555" i="5" s="1"/>
  <c r="AG1124" i="5"/>
  <c r="AH1124" i="5" s="1"/>
  <c r="AG1029" i="5"/>
  <c r="AH1029" i="5" s="1"/>
  <c r="AG1125" i="5"/>
  <c r="AH1125" i="5" s="1"/>
  <c r="AG251" i="5"/>
  <c r="AH251" i="5" s="1"/>
  <c r="AG89" i="5"/>
  <c r="AH89" i="5" s="1"/>
  <c r="AG476" i="5"/>
  <c r="AH476" i="5" s="1"/>
  <c r="AG717" i="5"/>
  <c r="AH717" i="5" s="1"/>
  <c r="AG361" i="5"/>
  <c r="AH361" i="5" s="1"/>
  <c r="AG1126" i="5"/>
  <c r="AH1126" i="5" s="1"/>
  <c r="AG485" i="5"/>
  <c r="AH485" i="5" s="1"/>
  <c r="AG1127" i="5"/>
  <c r="AH1127" i="5" s="1"/>
  <c r="AG122" i="5"/>
  <c r="AH122" i="5" s="1"/>
  <c r="AG83" i="5"/>
  <c r="AH83" i="5" s="1"/>
  <c r="AG451" i="5"/>
  <c r="AH451" i="5" s="1"/>
  <c r="AG115" i="5"/>
  <c r="AH115" i="5" s="1"/>
  <c r="AG859" i="5"/>
  <c r="AH859" i="5" s="1"/>
  <c r="AG271" i="5"/>
  <c r="AH271" i="5" s="1"/>
  <c r="AG111" i="5"/>
  <c r="AH111" i="5" s="1"/>
  <c r="AG1077" i="5"/>
  <c r="AH1077" i="5" s="1"/>
  <c r="AG1024" i="5"/>
  <c r="AH1024" i="5" s="1"/>
  <c r="AG813" i="5"/>
  <c r="AH813" i="5" s="1"/>
  <c r="AG922" i="5"/>
  <c r="AH922" i="5" s="1"/>
  <c r="AG659" i="5"/>
  <c r="AH659" i="5" s="1"/>
  <c r="AG1128" i="5"/>
  <c r="AH1128" i="5" s="1"/>
  <c r="AG795" i="5"/>
  <c r="AH795" i="5" s="1"/>
  <c r="AG773" i="5"/>
  <c r="AH773" i="5" s="1"/>
  <c r="AG1007" i="5"/>
  <c r="AH1007" i="5" s="1"/>
  <c r="AG505" i="5"/>
  <c r="AH505" i="5" s="1"/>
  <c r="AG615" i="5"/>
  <c r="AH615" i="5" s="1"/>
  <c r="AG818" i="5"/>
  <c r="AH818" i="5" s="1"/>
  <c r="AG1129" i="5"/>
  <c r="AH1129" i="5" s="1"/>
  <c r="AG933" i="5"/>
  <c r="AH933" i="5" s="1"/>
  <c r="AG913" i="5"/>
  <c r="AH913" i="5" s="1"/>
  <c r="AG466" i="5"/>
  <c r="AH466" i="5" s="1"/>
  <c r="AG133" i="5"/>
  <c r="AH133" i="5" s="1"/>
  <c r="AG314" i="5"/>
  <c r="AH314" i="5" s="1"/>
  <c r="AG1130" i="5"/>
  <c r="AH1130" i="5" s="1"/>
  <c r="AG575" i="5"/>
  <c r="AH575" i="5" s="1"/>
  <c r="AG864" i="5"/>
  <c r="AH864" i="5" s="1"/>
  <c r="AG324" i="5"/>
  <c r="AH324" i="5" s="1"/>
  <c r="AG27" i="5"/>
  <c r="AH27" i="5" s="1"/>
  <c r="AG1131" i="5"/>
  <c r="AH1131" i="5" s="1"/>
  <c r="AG1132" i="5"/>
  <c r="AH1132" i="5" s="1"/>
  <c r="AG662" i="5"/>
  <c r="AH662" i="5" s="1"/>
  <c r="AG105" i="5"/>
  <c r="AH105" i="5" s="1"/>
  <c r="AG1133" i="5"/>
  <c r="AH1133" i="5" s="1"/>
  <c r="AG216" i="5"/>
  <c r="AH216" i="5" s="1"/>
  <c r="AG214" i="5"/>
  <c r="AH214" i="5" s="1"/>
  <c r="AG406" i="5"/>
  <c r="AH406" i="5" s="1"/>
  <c r="AG276" i="5"/>
  <c r="AH276" i="5" s="1"/>
  <c r="AG728" i="5"/>
  <c r="AH728" i="5" s="1"/>
  <c r="AG567" i="5"/>
  <c r="AH567" i="5" s="1"/>
  <c r="AG738" i="5"/>
  <c r="AH738" i="5" s="1"/>
  <c r="AG1134" i="5"/>
  <c r="AH1134" i="5" s="1"/>
  <c r="AG249" i="5"/>
  <c r="AH249" i="5" s="1"/>
  <c r="AG1135" i="5"/>
  <c r="AH1135" i="5" s="1"/>
  <c r="AG1136" i="5"/>
  <c r="AH1136" i="5" s="1"/>
  <c r="AG537" i="5"/>
  <c r="AH537" i="5" s="1"/>
  <c r="AG926" i="5"/>
  <c r="AH926" i="5" s="1"/>
  <c r="AG177" i="5"/>
  <c r="AH177" i="5" s="1"/>
  <c r="AG1311" i="5"/>
  <c r="AH1311" i="5" s="1"/>
  <c r="AG240" i="5"/>
  <c r="AH240" i="5" s="1"/>
  <c r="AG834" i="5"/>
  <c r="AH834" i="5" s="1"/>
  <c r="AG309" i="5"/>
  <c r="AH309" i="5" s="1"/>
  <c r="AG1137" i="5"/>
  <c r="AH1137" i="5" s="1"/>
  <c r="AG823" i="5"/>
  <c r="AH823" i="5" s="1"/>
  <c r="AG664" i="5"/>
  <c r="AH664" i="5" s="1"/>
  <c r="AG833" i="5"/>
  <c r="AH833" i="5" s="1"/>
  <c r="AG697" i="5"/>
  <c r="AH697" i="5" s="1"/>
  <c r="AG931" i="5"/>
  <c r="AH931" i="5" s="1"/>
  <c r="AG1009" i="5"/>
  <c r="AH1009" i="5" s="1"/>
  <c r="AG890" i="5"/>
  <c r="AH890" i="5" s="1"/>
  <c r="AG727" i="5"/>
  <c r="AH727" i="5" s="1"/>
  <c r="AG108" i="5"/>
  <c r="AH108" i="5" s="1"/>
  <c r="AG679" i="5"/>
  <c r="AH679" i="5" s="1"/>
  <c r="AG183" i="5"/>
  <c r="AH183" i="5" s="1"/>
  <c r="AG1138" i="5"/>
  <c r="AH1138" i="5" s="1"/>
  <c r="AG589" i="5"/>
  <c r="AH589" i="5" s="1"/>
  <c r="AG577" i="5"/>
  <c r="AH577" i="5" s="1"/>
  <c r="AG541" i="5"/>
  <c r="AH541" i="5" s="1"/>
  <c r="AG1139" i="5"/>
  <c r="AH1139" i="5" s="1"/>
  <c r="AG1140" i="5"/>
  <c r="AH1140" i="5" s="1"/>
  <c r="AG233" i="5"/>
  <c r="AH233" i="5" s="1"/>
  <c r="AG1141" i="5"/>
  <c r="AH1141" i="5" s="1"/>
  <c r="AG982" i="5"/>
  <c r="AH982" i="5" s="1"/>
  <c r="AG512" i="5"/>
  <c r="AH512" i="5" s="1"/>
  <c r="AG603" i="5"/>
  <c r="AH603" i="5" s="1"/>
  <c r="AG1142" i="5"/>
  <c r="AH1142" i="5" s="1"/>
  <c r="AG199" i="5"/>
  <c r="AH199" i="5" s="1"/>
  <c r="AG227" i="5"/>
  <c r="AH227" i="5" s="1"/>
  <c r="AG796" i="5"/>
  <c r="AH796" i="5" s="1"/>
  <c r="AG849" i="5"/>
  <c r="AH849" i="5" s="1"/>
  <c r="AG1143" i="5"/>
  <c r="AH1143" i="5" s="1"/>
  <c r="AG610" i="5"/>
  <c r="AH610" i="5" s="1"/>
  <c r="AG854" i="5"/>
  <c r="AH854" i="5" s="1"/>
  <c r="AG116" i="5"/>
  <c r="AH116" i="5" s="1"/>
  <c r="AG1144" i="5"/>
  <c r="AH1144" i="5" s="1"/>
  <c r="AG213" i="5"/>
  <c r="AH213" i="5" s="1"/>
  <c r="AG1145" i="5"/>
  <c r="AH1145" i="5" s="1"/>
  <c r="AG279" i="5"/>
  <c r="AH279" i="5" s="1"/>
  <c r="AG1146" i="5"/>
  <c r="AH1146" i="5" s="1"/>
  <c r="AG243" i="5"/>
  <c r="AH243" i="5" s="1"/>
  <c r="AG1147" i="5"/>
  <c r="AH1147" i="5" s="1"/>
  <c r="AG42" i="5"/>
  <c r="AH42" i="5" s="1"/>
  <c r="AG75" i="5"/>
  <c r="AH75" i="5" s="1"/>
  <c r="AG1148" i="5"/>
  <c r="AH1148" i="5" s="1"/>
  <c r="AG805" i="5"/>
  <c r="AH805" i="5" s="1"/>
  <c r="AG167" i="5"/>
  <c r="AH167" i="5" s="1"/>
  <c r="AG12" i="5"/>
  <c r="AH12" i="5" s="1"/>
  <c r="AG1261" i="5"/>
  <c r="AH1261" i="5" s="1"/>
  <c r="AG873" i="5"/>
  <c r="AH873" i="5" s="1"/>
  <c r="AG780" i="5"/>
  <c r="AH780" i="5" s="1"/>
  <c r="AG241" i="5"/>
  <c r="AH241" i="5" s="1"/>
  <c r="AG412" i="5"/>
  <c r="AH412" i="5" s="1"/>
  <c r="AG179" i="5"/>
  <c r="AH179" i="5" s="1"/>
  <c r="AG779" i="5"/>
  <c r="AH779" i="5" s="1"/>
  <c r="AG639" i="5"/>
  <c r="AH639" i="5" s="1"/>
  <c r="AG858" i="5"/>
  <c r="AH858" i="5" s="1"/>
  <c r="AG368" i="5"/>
  <c r="AH368" i="5" s="1"/>
  <c r="AG426" i="5"/>
  <c r="AH426" i="5" s="1"/>
  <c r="AG30" i="5"/>
  <c r="AH30" i="5" s="1"/>
  <c r="AG44" i="5"/>
  <c r="AH44" i="5" s="1"/>
  <c r="AG109" i="5"/>
  <c r="AH109" i="5" s="1"/>
  <c r="AG1071" i="5"/>
  <c r="AH1071" i="5" s="1"/>
  <c r="AG1149" i="5"/>
  <c r="AH1149" i="5" s="1"/>
  <c r="AG181" i="5"/>
  <c r="AH181" i="5" s="1"/>
  <c r="AG1028" i="5"/>
  <c r="AH1028" i="5" s="1"/>
  <c r="AG588" i="5"/>
  <c r="AH588" i="5" s="1"/>
  <c r="AG952" i="5"/>
  <c r="AH952" i="5" s="1"/>
  <c r="AG1150" i="5"/>
  <c r="AH1150" i="5" s="1"/>
  <c r="AG1151" i="5"/>
  <c r="AH1151" i="5" s="1"/>
  <c r="AG459" i="5"/>
  <c r="AH459" i="5" s="1"/>
  <c r="AG1152" i="5"/>
  <c r="AH1152" i="5" s="1"/>
  <c r="AG215" i="5"/>
  <c r="AH215" i="5" s="1"/>
  <c r="AG1153" i="5"/>
  <c r="AH1153" i="5" s="1"/>
  <c r="AG1075" i="5"/>
  <c r="AH1075" i="5" s="1"/>
  <c r="AG203" i="5"/>
  <c r="AH203" i="5" s="1"/>
  <c r="AG467" i="5"/>
  <c r="AH467" i="5" s="1"/>
  <c r="AG389" i="5"/>
  <c r="AH389" i="5" s="1"/>
  <c r="AG1154" i="5"/>
  <c r="AH1154" i="5" s="1"/>
  <c r="AG986" i="5"/>
  <c r="AH986" i="5" s="1"/>
  <c r="AG1155" i="5"/>
  <c r="AH1155" i="5" s="1"/>
  <c r="AG404" i="5"/>
  <c r="AH404" i="5" s="1"/>
  <c r="AG1156" i="5"/>
  <c r="AH1156" i="5" s="1"/>
  <c r="AG661" i="5"/>
  <c r="AH661" i="5" s="1"/>
  <c r="AG1045" i="5"/>
  <c r="AH1045" i="5" s="1"/>
  <c r="AG478" i="5"/>
  <c r="AH478" i="5" s="1"/>
  <c r="AG1157" i="5"/>
  <c r="AH1157" i="5" s="1"/>
  <c r="AG740" i="5"/>
  <c r="AH740" i="5" s="1"/>
  <c r="AG1158" i="5"/>
  <c r="AH1158" i="5" s="1"/>
  <c r="AG1159" i="5"/>
  <c r="AH1159" i="5" s="1"/>
  <c r="AG594" i="5"/>
  <c r="AH594" i="5" s="1"/>
  <c r="AG491" i="5"/>
  <c r="AH491" i="5" s="1"/>
  <c r="AG278" i="5"/>
  <c r="AH278" i="5" s="1"/>
  <c r="AG253" i="5"/>
  <c r="AH253" i="5" s="1"/>
  <c r="AG148" i="5"/>
  <c r="AH148" i="5" s="1"/>
  <c r="AG1048" i="5"/>
  <c r="AH1048" i="5" s="1"/>
  <c r="AG50" i="5"/>
  <c r="AH50" i="5" s="1"/>
  <c r="AG821" i="5"/>
  <c r="AH821" i="5" s="1"/>
  <c r="AG1027" i="5"/>
  <c r="AH1027" i="5" s="1"/>
  <c r="AG985" i="5"/>
  <c r="AH985" i="5" s="1"/>
  <c r="AG912" i="5"/>
  <c r="AH912" i="5" s="1"/>
  <c r="AG657" i="5"/>
  <c r="AH657" i="5" s="1"/>
  <c r="AG687" i="5"/>
  <c r="AH687" i="5" s="1"/>
  <c r="AG332" i="5"/>
  <c r="AH332" i="5" s="1"/>
  <c r="AG1160" i="5"/>
  <c r="AH1160" i="5" s="1"/>
  <c r="AG1161" i="5"/>
  <c r="AH1161" i="5" s="1"/>
  <c r="AG1162" i="5"/>
  <c r="AH1162" i="5" s="1"/>
  <c r="AG598" i="5"/>
  <c r="AH598" i="5" s="1"/>
  <c r="AG411" i="5"/>
  <c r="AH411" i="5" s="1"/>
  <c r="AG112" i="5"/>
  <c r="AH112" i="5" s="1"/>
  <c r="AG765" i="5"/>
  <c r="AH765" i="5" s="1"/>
  <c r="AG600" i="5"/>
  <c r="AH600" i="5" s="1"/>
  <c r="AG606" i="5"/>
  <c r="AH606" i="5" s="1"/>
  <c r="AG620" i="5"/>
  <c r="AH620" i="5" s="1"/>
  <c r="AG1163" i="5"/>
  <c r="AH1163" i="5" s="1"/>
  <c r="AG29" i="5"/>
  <c r="AH29" i="5" s="1"/>
  <c r="AG430" i="5"/>
  <c r="AH430" i="5" s="1"/>
  <c r="AG902" i="5"/>
  <c r="AH902" i="5" s="1"/>
  <c r="AG936" i="5"/>
  <c r="AH936" i="5" s="1"/>
  <c r="AG573" i="5"/>
  <c r="AH573" i="5" s="1"/>
  <c r="AG623" i="5"/>
  <c r="AH623" i="5" s="1"/>
  <c r="AG1164" i="5"/>
  <c r="AH1164" i="5" s="1"/>
  <c r="AG268" i="5"/>
  <c r="AH268" i="5" s="1"/>
  <c r="AG921" i="5"/>
  <c r="AH921" i="5" s="1"/>
  <c r="AG165" i="5"/>
  <c r="AH165" i="5" s="1"/>
  <c r="AG45" i="5"/>
  <c r="AH45" i="5" s="1"/>
  <c r="AG488" i="5"/>
  <c r="AH488" i="5" s="1"/>
  <c r="AG351" i="5"/>
  <c r="AH351" i="5" s="1"/>
  <c r="AG1165" i="5"/>
  <c r="AH1165" i="5" s="1"/>
  <c r="AG128" i="5"/>
  <c r="AH128" i="5" s="1"/>
  <c r="AG1166" i="5"/>
  <c r="AH1166" i="5" s="1"/>
  <c r="AG590" i="5"/>
  <c r="AH590" i="5" s="1"/>
  <c r="AG388" i="5"/>
  <c r="AH388" i="5" s="1"/>
  <c r="AG1167" i="5"/>
  <c r="AH1167" i="5" s="1"/>
  <c r="AG960" i="5"/>
  <c r="AH960" i="5" s="1"/>
  <c r="AG999" i="5"/>
  <c r="AH999" i="5" s="1"/>
  <c r="AG1168" i="5"/>
  <c r="AH1168" i="5" s="1"/>
  <c r="AG72" i="5"/>
  <c r="AH72" i="5" s="1"/>
  <c r="AG174" i="5"/>
  <c r="AH174" i="5" s="1"/>
  <c r="AG1093" i="5"/>
  <c r="AH1093" i="5" s="1"/>
  <c r="AG1073" i="5"/>
  <c r="AH1073" i="5" s="1"/>
  <c r="AG436" i="5"/>
  <c r="AH436" i="5" s="1"/>
  <c r="AG266" i="5"/>
  <c r="AH266" i="5" s="1"/>
  <c r="AG1169" i="5"/>
  <c r="AH1169" i="5" s="1"/>
  <c r="AG1068" i="5"/>
  <c r="AH1068" i="5" s="1"/>
  <c r="AG23" i="5"/>
  <c r="AH23" i="5" s="1"/>
  <c r="AG442" i="5"/>
  <c r="AH442" i="5" s="1"/>
  <c r="AG473" i="5"/>
  <c r="AH473" i="5" s="1"/>
  <c r="AG1052" i="5"/>
  <c r="AH1052" i="5" s="1"/>
  <c r="AG1010" i="5"/>
  <c r="AH1010" i="5" s="1"/>
  <c r="AG923" i="5"/>
  <c r="AH923" i="5" s="1"/>
  <c r="AG674" i="5"/>
  <c r="AH674" i="5" s="1"/>
  <c r="AG998" i="5"/>
  <c r="AH998" i="5" s="1"/>
  <c r="AG625" i="5"/>
  <c r="AH625" i="5" s="1"/>
  <c r="AG1170" i="5"/>
  <c r="AH1170" i="5" s="1"/>
  <c r="AG1171" i="5"/>
  <c r="AH1171" i="5" s="1"/>
  <c r="AG581" i="5"/>
  <c r="AH581" i="5" s="1"/>
  <c r="AG957" i="5"/>
  <c r="AH957" i="5" s="1"/>
  <c r="AG1172" i="5"/>
  <c r="AH1172" i="5" s="1"/>
  <c r="AG1173" i="5"/>
  <c r="AH1173" i="5" s="1"/>
  <c r="AG941" i="5"/>
  <c r="AH941" i="5" s="1"/>
  <c r="AG914" i="5"/>
  <c r="AH914" i="5" s="1"/>
  <c r="AG964" i="5"/>
  <c r="AH964" i="5" s="1"/>
  <c r="AG460" i="5"/>
  <c r="AH460" i="5" s="1"/>
  <c r="AG195" i="5"/>
  <c r="AH195" i="5" s="1"/>
  <c r="AG1174" i="5"/>
  <c r="AH1174" i="5" s="1"/>
  <c r="AG907" i="5"/>
  <c r="AH907" i="5" s="1"/>
  <c r="AG238" i="5"/>
  <c r="AH238" i="5" s="1"/>
  <c r="AG166" i="5"/>
  <c r="AH166" i="5" s="1"/>
  <c r="AG18" i="5"/>
  <c r="AH18" i="5" s="1"/>
  <c r="AG32" i="5"/>
  <c r="AH32" i="5" s="1"/>
  <c r="AG927" i="5"/>
  <c r="AH927" i="5" s="1"/>
  <c r="AG1037" i="5"/>
  <c r="AH1037" i="5" s="1"/>
  <c r="AG210" i="5"/>
  <c r="AH210" i="5" s="1"/>
  <c r="AG246" i="5"/>
  <c r="AH246" i="5" s="1"/>
  <c r="AG836" i="5"/>
  <c r="AH836" i="5" s="1"/>
  <c r="AG1175" i="5"/>
  <c r="AH1175" i="5" s="1"/>
  <c r="AG1008" i="5"/>
  <c r="AH1008" i="5" s="1"/>
  <c r="AG142" i="5"/>
  <c r="AH142" i="5" s="1"/>
  <c r="AG1176" i="5"/>
  <c r="AH1176" i="5" s="1"/>
  <c r="AG798" i="5"/>
  <c r="AH798" i="5" s="1"/>
  <c r="AG1177" i="5"/>
  <c r="AH1177" i="5" s="1"/>
  <c r="AG785" i="5"/>
  <c r="AH785" i="5" s="1"/>
  <c r="AG1178" i="5"/>
  <c r="AH1178" i="5" s="1"/>
  <c r="AG587" i="5"/>
  <c r="AH587" i="5" s="1"/>
  <c r="AG892" i="5"/>
  <c r="AH892" i="5" s="1"/>
  <c r="AG502" i="5"/>
  <c r="AH502" i="5" s="1"/>
  <c r="AG56" i="5"/>
  <c r="AH56" i="5" s="1"/>
  <c r="AG1000" i="5"/>
  <c r="AH1000" i="5" s="1"/>
  <c r="AG563" i="5"/>
  <c r="AH563" i="5" s="1"/>
  <c r="AG1179" i="5"/>
  <c r="AH1179" i="5" s="1"/>
  <c r="AG1180" i="5"/>
  <c r="AH1180" i="5" s="1"/>
  <c r="AG190" i="5"/>
  <c r="AH190" i="5" s="1"/>
  <c r="AG312" i="5"/>
  <c r="AH312" i="5" s="1"/>
  <c r="AG58" i="5"/>
  <c r="AH58" i="5" s="1"/>
  <c r="AG544" i="5"/>
  <c r="AH544" i="5" s="1"/>
  <c r="AG1090" i="5"/>
  <c r="AH1090" i="5" s="1"/>
  <c r="AG1181" i="5"/>
  <c r="AH1181" i="5" s="1"/>
  <c r="AG1182" i="5"/>
  <c r="AH1182" i="5" s="1"/>
  <c r="AG84" i="5"/>
  <c r="AH84" i="5" s="1"/>
  <c r="AG470" i="5"/>
  <c r="AH470" i="5" s="1"/>
  <c r="AG517" i="5"/>
  <c r="AH517" i="5" s="1"/>
  <c r="AG154" i="5"/>
  <c r="AH154" i="5" s="1"/>
  <c r="AG1183" i="5"/>
  <c r="AH1183" i="5" s="1"/>
  <c r="AG37" i="5"/>
  <c r="AH37" i="5" s="1"/>
  <c r="AG1001" i="5"/>
  <c r="AH1001" i="5" s="1"/>
  <c r="AG860" i="5"/>
  <c r="AH860" i="5" s="1"/>
  <c r="AG1184" i="5"/>
  <c r="AH1184" i="5" s="1"/>
  <c r="AG993" i="5"/>
  <c r="AH993" i="5" s="1"/>
  <c r="AG1185" i="5"/>
  <c r="AH1185" i="5" s="1"/>
  <c r="AG90" i="5"/>
  <c r="AH90" i="5" s="1"/>
  <c r="AG57" i="5"/>
  <c r="AH57" i="5" s="1"/>
  <c r="AG947" i="5"/>
  <c r="AH947" i="5" s="1"/>
  <c r="AG1186" i="5"/>
  <c r="AH1186" i="5" s="1"/>
  <c r="AG286" i="5"/>
  <c r="AH286" i="5" s="1"/>
  <c r="AG1187" i="5"/>
  <c r="AH1187" i="5" s="1"/>
  <c r="AG673" i="5"/>
  <c r="AH673" i="5" s="1"/>
  <c r="AG507" i="5"/>
  <c r="AH507" i="5" s="1"/>
  <c r="AG441" i="5"/>
  <c r="AH441" i="5" s="1"/>
  <c r="AG962" i="5"/>
  <c r="AH962" i="5" s="1"/>
  <c r="AG702" i="5"/>
  <c r="AH702" i="5" s="1"/>
  <c r="AG868" i="5"/>
  <c r="AH868" i="5" s="1"/>
  <c r="AG396" i="5"/>
  <c r="AH396" i="5" s="1"/>
  <c r="AG1188" i="5"/>
  <c r="AH1188" i="5" s="1"/>
  <c r="AG950" i="5"/>
  <c r="AH950" i="5" s="1"/>
  <c r="AG247" i="5"/>
  <c r="AH247" i="5" s="1"/>
  <c r="AG630" i="5"/>
  <c r="AH630" i="5" s="1"/>
  <c r="AG781" i="5"/>
  <c r="AH781" i="5" s="1"/>
  <c r="AG1036" i="5"/>
  <c r="AH1036" i="5" s="1"/>
  <c r="AG11" i="5"/>
  <c r="AH11" i="5" s="1"/>
  <c r="AG882" i="5"/>
  <c r="AH882" i="5" s="1"/>
  <c r="AG782" i="5"/>
  <c r="AH782" i="5" s="1"/>
  <c r="AG601" i="5"/>
  <c r="AH601" i="5" s="1"/>
  <c r="AG373" i="5"/>
  <c r="AH373" i="5" s="1"/>
  <c r="AG329" i="5"/>
  <c r="AH329" i="5" s="1"/>
  <c r="AG274" i="5"/>
  <c r="AH274" i="5" s="1"/>
  <c r="AG568" i="5"/>
  <c r="AH568" i="5" s="1"/>
  <c r="AG1038" i="5"/>
  <c r="AH1038" i="5" s="1"/>
  <c r="AG464" i="5"/>
  <c r="AH464" i="5" s="1"/>
  <c r="AG1190" i="5"/>
  <c r="AH1190" i="5" s="1"/>
  <c r="AG500" i="5"/>
  <c r="AH500" i="5" s="1"/>
  <c r="AG1191" i="5"/>
  <c r="AH1191" i="5" s="1"/>
  <c r="AG899" i="5"/>
  <c r="AH899" i="5" s="1"/>
  <c r="AG668" i="5"/>
  <c r="AH668" i="5" s="1"/>
  <c r="AG180" i="5"/>
  <c r="AH180" i="5" s="1"/>
  <c r="AG337" i="5"/>
  <c r="AH337" i="5" s="1"/>
  <c r="AG1192" i="5"/>
  <c r="AH1192" i="5" s="1"/>
  <c r="AG86" i="5"/>
  <c r="AH86" i="5" s="1"/>
  <c r="AG432" i="5"/>
  <c r="AH432" i="5" s="1"/>
  <c r="AG893" i="5"/>
  <c r="AH893" i="5" s="1"/>
  <c r="AG255" i="5"/>
  <c r="AH255" i="5" s="1"/>
  <c r="AG991" i="5"/>
  <c r="AH991" i="5" s="1"/>
  <c r="AG1193" i="5"/>
  <c r="AH1193" i="5" s="1"/>
  <c r="AG608" i="5"/>
  <c r="AH608" i="5" s="1"/>
  <c r="AG135" i="5"/>
  <c r="AH135" i="5" s="1"/>
  <c r="AG786" i="5"/>
  <c r="AH786" i="5" s="1"/>
  <c r="AG1194" i="5"/>
  <c r="AH1194" i="5" s="1"/>
  <c r="AG1195" i="5"/>
  <c r="AH1195" i="5" s="1"/>
  <c r="AG866" i="5"/>
  <c r="AH866" i="5" s="1"/>
  <c r="AG123" i="5"/>
  <c r="AH123" i="5" s="1"/>
  <c r="AG850" i="5"/>
  <c r="AH850" i="5" s="1"/>
  <c r="AG1197" i="5"/>
  <c r="AH1197" i="5" s="1"/>
  <c r="AG908" i="5"/>
  <c r="AH908" i="5" s="1"/>
  <c r="AG565" i="5"/>
  <c r="AH565" i="5" s="1"/>
  <c r="AG1198" i="5"/>
  <c r="AH1198" i="5" s="1"/>
  <c r="AG1089" i="5"/>
  <c r="AH1089" i="5" s="1"/>
  <c r="AG607" i="5"/>
  <c r="AH607" i="5" s="1"/>
  <c r="AG306" i="5"/>
  <c r="AH306" i="5" s="1"/>
  <c r="AG155" i="5"/>
  <c r="AH155" i="5" s="1"/>
  <c r="AG458" i="5"/>
  <c r="AH458" i="5" s="1"/>
  <c r="AG640" i="5"/>
  <c r="AH640" i="5" s="1"/>
  <c r="AG977" i="5"/>
  <c r="AH977" i="5" s="1"/>
  <c r="AG971" i="5"/>
  <c r="AH971" i="5" s="1"/>
  <c r="AG684" i="5"/>
  <c r="AH684" i="5" s="1"/>
  <c r="AG1199" i="5"/>
  <c r="AH1199" i="5" s="1"/>
  <c r="AG771" i="5"/>
  <c r="AH771" i="5" s="1"/>
  <c r="AG1085" i="5"/>
  <c r="AH1085" i="5" s="1"/>
  <c r="AG1200" i="5"/>
  <c r="AH1200" i="5" s="1"/>
  <c r="AG681" i="5"/>
  <c r="AH681" i="5" s="1"/>
  <c r="AG394" i="5"/>
  <c r="AH394" i="5" s="1"/>
  <c r="AG405" i="5"/>
  <c r="AH405" i="5" s="1"/>
  <c r="AG938" i="5"/>
  <c r="AH938" i="5" s="1"/>
  <c r="AG82" i="5"/>
  <c r="AH82" i="5" s="1"/>
  <c r="AG883" i="5"/>
  <c r="AH883" i="5" s="1"/>
  <c r="AG1201" i="5"/>
  <c r="AH1201" i="5" s="1"/>
  <c r="AG263" i="5"/>
  <c r="AH263" i="5" s="1"/>
  <c r="AG1202" i="5"/>
  <c r="AH1202" i="5" s="1"/>
  <c r="AG955" i="5"/>
  <c r="AH955" i="5" s="1"/>
  <c r="AG714" i="5"/>
  <c r="AH714" i="5" s="1"/>
  <c r="AG1203" i="5"/>
  <c r="AH1203" i="5" s="1"/>
  <c r="AG395" i="5"/>
  <c r="AH395" i="5" s="1"/>
  <c r="AG1005" i="5"/>
  <c r="AH1005" i="5" s="1"/>
  <c r="AG794" i="5"/>
  <c r="AH794" i="5" s="1"/>
  <c r="AG793" i="5"/>
  <c r="AH793" i="5" s="1"/>
  <c r="AG17" i="5"/>
  <c r="AH17" i="5" s="1"/>
  <c r="AG325" i="5"/>
  <c r="AH325" i="5" s="1"/>
  <c r="AG1204" i="5"/>
  <c r="AH1204" i="5" s="1"/>
  <c r="AG1205" i="5"/>
  <c r="AH1205" i="5" s="1"/>
  <c r="AG1206" i="5"/>
  <c r="AH1206" i="5" s="1"/>
  <c r="AG862" i="5"/>
  <c r="AH862" i="5" s="1"/>
  <c r="AG655" i="5"/>
  <c r="AH655" i="5" s="1"/>
  <c r="AG1207" i="5"/>
  <c r="AH1207" i="5" s="1"/>
  <c r="AG520" i="5"/>
  <c r="AH520" i="5" s="1"/>
  <c r="AG366" i="5"/>
  <c r="AH366" i="5" s="1"/>
  <c r="AG188" i="5"/>
  <c r="AH188" i="5" s="1"/>
  <c r="AG19" i="5"/>
  <c r="AH19" i="5" s="1"/>
  <c r="AG924" i="5"/>
  <c r="AH924" i="5" s="1"/>
  <c r="AG1208" i="5"/>
  <c r="AH1208" i="5" s="1"/>
  <c r="AG551" i="5"/>
  <c r="AH551" i="5" s="1"/>
  <c r="AG129" i="5"/>
  <c r="AH129" i="5" s="1"/>
  <c r="AG1209" i="5"/>
  <c r="AH1209" i="5" s="1"/>
  <c r="AG291" i="5"/>
  <c r="AH291" i="5" s="1"/>
  <c r="AG1210" i="5"/>
  <c r="AH1210" i="5" s="1"/>
  <c r="AG591" i="5"/>
  <c r="AH591" i="5" s="1"/>
  <c r="AG1211" i="5"/>
  <c r="AH1211" i="5" s="1"/>
  <c r="AG1212" i="5"/>
  <c r="AH1212" i="5" s="1"/>
  <c r="AG144" i="5"/>
  <c r="AH144" i="5" s="1"/>
  <c r="AG136" i="5"/>
  <c r="AH136" i="5" s="1"/>
  <c r="AG1034" i="5"/>
  <c r="AH1034" i="5" s="1"/>
  <c r="AG586" i="5"/>
  <c r="AH586" i="5" s="1"/>
  <c r="AG1213" i="5"/>
  <c r="AH1213" i="5" s="1"/>
  <c r="AG489" i="5"/>
  <c r="AH489" i="5" s="1"/>
  <c r="AG718" i="5"/>
  <c r="AH718" i="5" s="1"/>
  <c r="AG1214" i="5"/>
  <c r="AH1214" i="5" s="1"/>
  <c r="AG995" i="5"/>
  <c r="AH995" i="5" s="1"/>
  <c r="AG749" i="5"/>
  <c r="AH749" i="5" s="1"/>
  <c r="AG1215" i="5"/>
  <c r="AH1215" i="5" s="1"/>
  <c r="AG147" i="5"/>
  <c r="AH147" i="5" s="1"/>
  <c r="AG863" i="5"/>
  <c r="AH863" i="5" s="1"/>
  <c r="AG352" i="5"/>
  <c r="AH352" i="5" s="1"/>
  <c r="AG302" i="5"/>
  <c r="AH302" i="5" s="1"/>
  <c r="AG1216" i="5"/>
  <c r="AH1216" i="5" s="1"/>
  <c r="AG830" i="5"/>
  <c r="AH830" i="5" s="1"/>
  <c r="AG504" i="5"/>
  <c r="AH504" i="5" s="1"/>
  <c r="AG1217" i="5"/>
  <c r="AH1217" i="5" s="1"/>
  <c r="AG1218" i="5"/>
  <c r="AH1218" i="5" s="1"/>
  <c r="AG354" i="5"/>
  <c r="AH354" i="5" s="1"/>
  <c r="AG1219" i="5"/>
  <c r="AH1219" i="5" s="1"/>
  <c r="AG318" i="5"/>
  <c r="AH318" i="5" s="1"/>
  <c r="AG1220" i="5"/>
  <c r="AH1220" i="5" s="1"/>
  <c r="AG1221" i="5"/>
  <c r="AH1221" i="5" s="1"/>
  <c r="AG562" i="5"/>
  <c r="AH562" i="5" s="1"/>
  <c r="AG1222" i="5"/>
  <c r="AH1222" i="5" s="1"/>
  <c r="AG691" i="5"/>
  <c r="AH691" i="5" s="1"/>
  <c r="AG641" i="5"/>
  <c r="AH641" i="5" s="1"/>
  <c r="AG516" i="5"/>
  <c r="AH516" i="5" s="1"/>
  <c r="AG146" i="5"/>
  <c r="AH146" i="5" s="1"/>
  <c r="AG715" i="5"/>
  <c r="AH715" i="5" s="1"/>
  <c r="AG680" i="5"/>
  <c r="AH680" i="5" s="1"/>
  <c r="AG334" i="5"/>
  <c r="AH334" i="5" s="1"/>
  <c r="AG580" i="5"/>
  <c r="AH580" i="5" s="1"/>
  <c r="AG1223" i="5"/>
  <c r="AH1223" i="5" s="1"/>
  <c r="AG635" i="5"/>
  <c r="AH635" i="5" s="1"/>
  <c r="AG646" i="5"/>
  <c r="AH646" i="5" s="1"/>
  <c r="AG1224" i="5"/>
  <c r="AH1224" i="5" s="1"/>
  <c r="AG150" i="5"/>
  <c r="AH150" i="5" s="1"/>
  <c r="AG1225" i="5"/>
  <c r="AH1225" i="5" s="1"/>
  <c r="AG185" i="5"/>
  <c r="AH185" i="5" s="1"/>
  <c r="AG103" i="5"/>
  <c r="AH103" i="5" s="1"/>
  <c r="AG666" i="5"/>
  <c r="AH666" i="5" s="1"/>
  <c r="AG231" i="5"/>
  <c r="AH231" i="5" s="1"/>
  <c r="AG571" i="5"/>
  <c r="AH571" i="5" s="1"/>
  <c r="AG218" i="5"/>
  <c r="AH218" i="5" s="1"/>
  <c r="AG85" i="5"/>
  <c r="AH85" i="5" s="1"/>
  <c r="AG579" i="5"/>
  <c r="AH579" i="5" s="1"/>
  <c r="AG407" i="5"/>
  <c r="AH407" i="5" s="1"/>
  <c r="AG433" i="5"/>
  <c r="AH433" i="5" s="1"/>
  <c r="AG1226" i="5"/>
  <c r="AH1226" i="5" s="1"/>
  <c r="AG1227" i="5"/>
  <c r="AH1227" i="5" s="1"/>
  <c r="AG1228" i="5"/>
  <c r="AH1228" i="5" s="1"/>
  <c r="AG38" i="5"/>
  <c r="AH38" i="5" s="1"/>
  <c r="AG1017" i="5"/>
  <c r="AH1017" i="5" s="1"/>
  <c r="AG1229" i="5"/>
  <c r="AH1229" i="5" s="1"/>
  <c r="AG1016" i="5"/>
  <c r="AH1016" i="5" s="1"/>
  <c r="AG1230" i="5"/>
  <c r="AH1230" i="5" s="1"/>
  <c r="AG1196" i="5"/>
  <c r="AH1196" i="5" s="1"/>
  <c r="AG498" i="5"/>
  <c r="AH498" i="5" s="1"/>
  <c r="AG881" i="5"/>
  <c r="AH881" i="5" s="1"/>
  <c r="AG289" i="5"/>
  <c r="AH289" i="5" s="1"/>
  <c r="AG132" i="5"/>
  <c r="AH132" i="5" s="1"/>
  <c r="AG301" i="5"/>
  <c r="AH301" i="5" s="1"/>
  <c r="AG547" i="5"/>
  <c r="AH547" i="5" s="1"/>
  <c r="AG386" i="5"/>
  <c r="AH386" i="5" s="1"/>
  <c r="AG139" i="5"/>
  <c r="AH139" i="5" s="1"/>
  <c r="AG130" i="5"/>
  <c r="AH130" i="5" s="1"/>
  <c r="AG1231" i="5"/>
  <c r="AH1231" i="5" s="1"/>
  <c r="AG742" i="5"/>
  <c r="AH742" i="5" s="1"/>
  <c r="AG1232" i="5"/>
  <c r="AH1232" i="5" s="1"/>
  <c r="AG1233" i="5"/>
  <c r="AH1233" i="5" s="1"/>
  <c r="AG529" i="5"/>
  <c r="AH529" i="5" s="1"/>
  <c r="AG305" i="5"/>
  <c r="AH305" i="5" s="1"/>
  <c r="AG1234" i="5"/>
  <c r="AH1234" i="5" s="1"/>
  <c r="AG624" i="5"/>
  <c r="AH624" i="5" s="1"/>
  <c r="AG346" i="5"/>
  <c r="AH346" i="5" s="1"/>
  <c r="AG1235" i="5"/>
  <c r="AH1235" i="5" s="1"/>
  <c r="AG265" i="5"/>
  <c r="AH265" i="5" s="1"/>
  <c r="AG885" i="5"/>
  <c r="AH885" i="5" s="1"/>
  <c r="AG895" i="5"/>
  <c r="AH895" i="5" s="1"/>
  <c r="AG99" i="5"/>
  <c r="AH99" i="5" s="1"/>
  <c r="AG810" i="5"/>
  <c r="AH810" i="5" s="1"/>
  <c r="AG472" i="5"/>
  <c r="AH472" i="5" s="1"/>
  <c r="AG48" i="5"/>
  <c r="AH48" i="5" s="1"/>
  <c r="AG143" i="5"/>
  <c r="AH143" i="5" s="1"/>
  <c r="AG1236" i="5"/>
  <c r="AH1236" i="5" s="1"/>
  <c r="AG257" i="5"/>
  <c r="AH257" i="5" s="1"/>
  <c r="AG355" i="5"/>
  <c r="AH355" i="5" s="1"/>
  <c r="AG954" i="5"/>
  <c r="AH954" i="5" s="1"/>
  <c r="AG1237" i="5"/>
  <c r="AH1237" i="5" s="1"/>
  <c r="AG1238" i="5"/>
  <c r="AH1238" i="5" s="1"/>
  <c r="AG1239" i="5"/>
  <c r="AH1239" i="5" s="1"/>
  <c r="AG1240" i="5"/>
  <c r="AH1240" i="5" s="1"/>
  <c r="AG616" i="5"/>
  <c r="AH616" i="5" s="1"/>
  <c r="AG398" i="5"/>
  <c r="AH398" i="5" s="1"/>
  <c r="AG870" i="5"/>
  <c r="AH870" i="5" s="1"/>
  <c r="AG62" i="5"/>
  <c r="AH62" i="5" s="1"/>
  <c r="AG1241" i="5"/>
  <c r="AH1241" i="5" s="1"/>
  <c r="AG420" i="5"/>
  <c r="AH420" i="5" s="1"/>
  <c r="AG732" i="5"/>
  <c r="AH732" i="5" s="1"/>
  <c r="AG1242" i="5"/>
  <c r="AH1242" i="5" s="1"/>
  <c r="AG752" i="5"/>
  <c r="AH752" i="5" s="1"/>
  <c r="AG336" i="5"/>
  <c r="AH336" i="5" s="1"/>
  <c r="AG942" i="5"/>
  <c r="AH942" i="5" s="1"/>
  <c r="AG438" i="5"/>
  <c r="AH438" i="5" s="1"/>
  <c r="AG320" i="5"/>
  <c r="AH320" i="5" s="1"/>
  <c r="AG335" i="5"/>
  <c r="AH335" i="5" s="1"/>
  <c r="AG418" i="5"/>
  <c r="AH418" i="5" s="1"/>
  <c r="AG1243" i="5"/>
  <c r="AH1243" i="5" s="1"/>
  <c r="AG621" i="5"/>
  <c r="AH621" i="5" s="1"/>
  <c r="AG761" i="5"/>
  <c r="AH761" i="5" s="1"/>
  <c r="AG1244" i="5"/>
  <c r="AH1244" i="5" s="1"/>
  <c r="AG966" i="5"/>
  <c r="AH966" i="5" s="1"/>
  <c r="AG254" i="5"/>
  <c r="AH254" i="5" s="1"/>
  <c r="AG875" i="5"/>
  <c r="AH875" i="5" s="1"/>
  <c r="AG1094" i="5"/>
  <c r="AH1094" i="5" s="1"/>
  <c r="AG345" i="5"/>
  <c r="AH345" i="5" s="1"/>
  <c r="AG209" i="5"/>
  <c r="AH209" i="5" s="1"/>
  <c r="AG1245" i="5"/>
  <c r="AH1245" i="5" s="1"/>
  <c r="AG643" i="5"/>
  <c r="AH643" i="5" s="1"/>
  <c r="AG1246" i="5"/>
  <c r="AH1246" i="5" s="1"/>
  <c r="AG812" i="5"/>
  <c r="AH812" i="5" s="1"/>
  <c r="AG107" i="5"/>
  <c r="AH107" i="5" s="1"/>
  <c r="AG688" i="5"/>
  <c r="AH688" i="5" s="1"/>
  <c r="AG1247" i="5"/>
  <c r="AH1247" i="5" s="1"/>
  <c r="AG47" i="5"/>
  <c r="AH47" i="5" s="1"/>
  <c r="AG976" i="5"/>
  <c r="AH976" i="5" s="1"/>
  <c r="AG1248" i="5"/>
  <c r="AH1248" i="5" s="1"/>
  <c r="AG1249" i="5"/>
  <c r="AH1249" i="5" s="1"/>
  <c r="AG1250" i="5"/>
  <c r="AH1250" i="5" s="1"/>
  <c r="AG1251" i="5"/>
  <c r="AH1251" i="5" s="1"/>
  <c r="AG741" i="5"/>
  <c r="AH741" i="5" s="1"/>
  <c r="AG1252" i="5"/>
  <c r="AH1252" i="5" s="1"/>
  <c r="AG131" i="5"/>
  <c r="AH131" i="5" s="1"/>
  <c r="AG725" i="5"/>
  <c r="AH725" i="5" s="1"/>
  <c r="AG225" i="5"/>
  <c r="AH225" i="5" s="1"/>
  <c r="AG81" i="5"/>
  <c r="AH81" i="5" s="1"/>
  <c r="AG1253" i="5"/>
  <c r="AH1253" i="5" s="1"/>
  <c r="AG1254" i="5"/>
  <c r="AH1254" i="5" s="1"/>
  <c r="AG642" i="5"/>
  <c r="AH642" i="5" s="1"/>
  <c r="AG1083" i="5"/>
  <c r="AH1083" i="5" s="1"/>
  <c r="AG482" i="5"/>
  <c r="AH482" i="5" s="1"/>
  <c r="AG841" i="5"/>
  <c r="AH841" i="5" s="1"/>
  <c r="AG63" i="5"/>
  <c r="AH63" i="5" s="1"/>
  <c r="AG288" i="5"/>
  <c r="AH288" i="5" s="1"/>
  <c r="AG1255" i="5"/>
  <c r="AH1255" i="5" s="1"/>
  <c r="AG1256" i="5"/>
  <c r="AH1256" i="5" s="1"/>
  <c r="AG160" i="5"/>
  <c r="AH160" i="5" s="1"/>
  <c r="AG1257" i="5"/>
  <c r="AH1257" i="5" s="1"/>
  <c r="AG465" i="5"/>
  <c r="AH465" i="5" s="1"/>
  <c r="AG121" i="5"/>
  <c r="AH121" i="5" s="1"/>
  <c r="AG397" i="5"/>
  <c r="AH397" i="5" s="1"/>
  <c r="AG872" i="5"/>
  <c r="AH872" i="5" s="1"/>
  <c r="AG422" i="5"/>
  <c r="AH422" i="5" s="1"/>
  <c r="AG987" i="5"/>
  <c r="AH987" i="5" s="1"/>
  <c r="AG1258" i="5"/>
  <c r="AH1258" i="5" s="1"/>
  <c r="AG1259" i="5"/>
  <c r="AH1259" i="5" s="1"/>
  <c r="AG390" i="5"/>
  <c r="AH390" i="5" s="1"/>
  <c r="AG905" i="5"/>
  <c r="AH905" i="5" s="1"/>
  <c r="AG1260" i="5"/>
  <c r="AH1260" i="5" s="1"/>
  <c r="AG490" i="5"/>
  <c r="AH490" i="5" s="1"/>
  <c r="AG358" i="5"/>
  <c r="AH358" i="5" s="1"/>
  <c r="AG175" i="5"/>
  <c r="AH175" i="5" s="1"/>
  <c r="AG1074" i="5"/>
  <c r="AH1074" i="5" s="1"/>
  <c r="AG940" i="5"/>
  <c r="AH940" i="5" s="1"/>
  <c r="AG663" i="5"/>
  <c r="AH663" i="5" s="1"/>
  <c r="AG816" i="5"/>
  <c r="AH816" i="5" s="1"/>
  <c r="AG735" i="5"/>
  <c r="AH735" i="5" s="1"/>
  <c r="AG564" i="5"/>
  <c r="AH564" i="5" s="1"/>
  <c r="AG614" i="5"/>
  <c r="AH614" i="5" s="1"/>
  <c r="AG1262" i="5"/>
  <c r="AH1262" i="5" s="1"/>
  <c r="AG807" i="5"/>
  <c r="AH807" i="5" s="1"/>
  <c r="AG934" i="5"/>
  <c r="AH934" i="5" s="1"/>
  <c r="AG100" i="5"/>
  <c r="AH100" i="5" s="1"/>
  <c r="AG70" i="5"/>
  <c r="AH70" i="5" s="1"/>
  <c r="AG1263" i="5"/>
  <c r="AH1263" i="5" s="1"/>
  <c r="AG296" i="5"/>
  <c r="AH296" i="5" s="1"/>
  <c r="AG1264" i="5"/>
  <c r="AH1264" i="5" s="1"/>
  <c r="AG1265" i="5"/>
  <c r="AH1265" i="5" s="1"/>
  <c r="AG806" i="5"/>
  <c r="AH806" i="5" s="1"/>
  <c r="AG1266" i="5"/>
  <c r="AH1266" i="5" s="1"/>
  <c r="AG1019" i="5"/>
  <c r="AH1019" i="5" s="1"/>
  <c r="AG983" i="5"/>
  <c r="AH983" i="5" s="1"/>
  <c r="AG88" i="5"/>
  <c r="AH88" i="5" s="1"/>
  <c r="AG40" i="5"/>
  <c r="AH40" i="5" s="1"/>
  <c r="AG349" i="5"/>
  <c r="AH349" i="5" s="1"/>
  <c r="AG694" i="5"/>
  <c r="AH694" i="5" s="1"/>
  <c r="AG1026" i="5"/>
  <c r="AH1026" i="5" s="1"/>
  <c r="AG651" i="5"/>
  <c r="AH651" i="5" s="1"/>
  <c r="AG1267" i="5"/>
  <c r="AH1267" i="5" s="1"/>
  <c r="AG162" i="5"/>
  <c r="AH162" i="5" s="1"/>
  <c r="AG648" i="5"/>
  <c r="AH648" i="5" s="1"/>
  <c r="AG736" i="5"/>
  <c r="AH736" i="5" s="1"/>
  <c r="AG434" i="5"/>
  <c r="AH434" i="5" s="1"/>
  <c r="AG1268" i="5"/>
  <c r="AH1268" i="5" s="1"/>
  <c r="AG1189" i="5"/>
  <c r="AH1189" i="5" s="1"/>
  <c r="AG722" i="5"/>
  <c r="AH722" i="5" s="1"/>
  <c r="AG1269" i="5"/>
  <c r="AH1269" i="5" s="1"/>
  <c r="AG758" i="5"/>
  <c r="AH758" i="5" s="1"/>
  <c r="AG1006" i="5"/>
  <c r="AH1006" i="5" s="1"/>
  <c r="AG772" i="5"/>
  <c r="AH772" i="5" s="1"/>
  <c r="AG958" i="5"/>
  <c r="AH958" i="5" s="1"/>
  <c r="AG970" i="5"/>
  <c r="AH970" i="5" s="1"/>
  <c r="AG1270" i="5"/>
  <c r="AH1270" i="5" s="1"/>
  <c r="AG1271" i="5"/>
  <c r="AH1271" i="5" s="1"/>
  <c r="AG1272" i="5"/>
  <c r="AH1272" i="5" s="1"/>
  <c r="AG1023" i="5"/>
  <c r="AH1023" i="5" s="1"/>
  <c r="AG294" i="5"/>
  <c r="AH294" i="5" s="1"/>
  <c r="AG290" i="5"/>
  <c r="AH290" i="5" s="1"/>
  <c r="AG341" i="5"/>
  <c r="AH341" i="5" s="1"/>
  <c r="AG953" i="5"/>
  <c r="AH953" i="5" s="1"/>
  <c r="AG193" i="5"/>
  <c r="AH193" i="5" s="1"/>
  <c r="AG975" i="5"/>
  <c r="AH975" i="5" s="1"/>
  <c r="AG71" i="5"/>
  <c r="AH71" i="5" s="1"/>
  <c r="AG1273" i="5"/>
  <c r="AH1273" i="5" s="1"/>
  <c r="AG1032" i="5"/>
  <c r="AH1032" i="5" s="1"/>
  <c r="AG848" i="5"/>
  <c r="AH848" i="5" s="1"/>
  <c r="AG226" i="5"/>
  <c r="AH226" i="5" s="1"/>
  <c r="AG930" i="5"/>
  <c r="AH930" i="5" s="1"/>
  <c r="AG501" i="5"/>
  <c r="AH501" i="5" s="1"/>
  <c r="AG275" i="5"/>
  <c r="AH275" i="5" s="1"/>
  <c r="AG1274" i="5"/>
  <c r="AH1274" i="5" s="1"/>
  <c r="AG1275" i="5"/>
  <c r="AH1275" i="5" s="1"/>
  <c r="AG447" i="5"/>
  <c r="AH447" i="5" s="1"/>
  <c r="AG1276" i="5"/>
  <c r="AH1276" i="5" s="1"/>
  <c r="AG370" i="5"/>
  <c r="AH370" i="5" s="1"/>
  <c r="AG1277" i="5"/>
  <c r="AH1277" i="5" s="1"/>
  <c r="AG1047" i="5"/>
  <c r="AH1047" i="5" s="1"/>
  <c r="AG1278" i="5"/>
  <c r="AH1278" i="5" s="1"/>
  <c r="AG1069" i="5"/>
  <c r="AH1069" i="5" s="1"/>
  <c r="AG431" i="5"/>
  <c r="AH431" i="5" s="1"/>
  <c r="AG827" i="5"/>
  <c r="AH827" i="5" s="1"/>
  <c r="AG24" i="5"/>
  <c r="AH24" i="5" s="1"/>
  <c r="AG1279" i="5"/>
  <c r="AH1279" i="5" s="1"/>
  <c r="AG6" i="5"/>
  <c r="AH6" i="5" s="1"/>
  <c r="AG619" i="5"/>
  <c r="AH619" i="5" s="1"/>
  <c r="AG1280" i="5"/>
  <c r="AH1280" i="5" s="1"/>
  <c r="AG1063" i="5"/>
  <c r="AH1063" i="5" s="1"/>
  <c r="AG597" i="5"/>
  <c r="AH597" i="5" s="1"/>
  <c r="AG637" i="5"/>
  <c r="AH637" i="5" s="1"/>
  <c r="AG1281" i="5"/>
  <c r="AH1281" i="5" s="1"/>
  <c r="AG649" i="5"/>
  <c r="AH649" i="5" s="1"/>
  <c r="AG20" i="5"/>
  <c r="AH20" i="5" s="1"/>
  <c r="AG797" i="5"/>
  <c r="AH797" i="5" s="1"/>
  <c r="AG792" i="5"/>
  <c r="AH792" i="5" s="1"/>
  <c r="AG1282" i="5"/>
  <c r="AH1282" i="5" s="1"/>
  <c r="AG479" i="5"/>
  <c r="AH479" i="5" s="1"/>
  <c r="AG658" i="5"/>
  <c r="AH658" i="5" s="1"/>
  <c r="AG920" i="5"/>
  <c r="AH920" i="5" s="1"/>
  <c r="AG595" i="5"/>
  <c r="AH595" i="5" s="1"/>
  <c r="AG647" i="5"/>
  <c r="AH647" i="5" s="1"/>
  <c r="AG1283" i="5"/>
  <c r="AH1283" i="5" s="1"/>
  <c r="AG10" i="5"/>
  <c r="AH10" i="5" s="1"/>
  <c r="AG1058" i="5"/>
  <c r="AH1058" i="5" s="1"/>
  <c r="AG204" i="5"/>
  <c r="AH204" i="5" s="1"/>
  <c r="AG1284" i="5"/>
  <c r="AH1284" i="5" s="1"/>
  <c r="AG1285" i="5"/>
  <c r="AH1285" i="5" s="1"/>
  <c r="AG879" i="5"/>
  <c r="AH879" i="5" s="1"/>
  <c r="AG593" i="5"/>
  <c r="AH593" i="5" s="1"/>
  <c r="AG269" i="5"/>
  <c r="AH269" i="5" s="1"/>
  <c r="AG840" i="5"/>
  <c r="AH840" i="5" s="1"/>
  <c r="AG855" i="5"/>
  <c r="AH855" i="5" s="1"/>
  <c r="AG939" i="5"/>
  <c r="AH939" i="5" s="1"/>
  <c r="AG449" i="5"/>
  <c r="AH449" i="5" s="1"/>
  <c r="AG877" i="5"/>
  <c r="AH877" i="5" s="1"/>
  <c r="AG865" i="5"/>
  <c r="AH865" i="5" s="1"/>
  <c r="AG1286" i="5"/>
  <c r="AH1286" i="5" s="1"/>
  <c r="AG313" i="5"/>
  <c r="AH313" i="5" s="1"/>
  <c r="AG484" i="5"/>
  <c r="AH484" i="5" s="1"/>
  <c r="AG1287" i="5"/>
  <c r="AH1287" i="5" s="1"/>
  <c r="AG1015" i="5"/>
  <c r="AH1015" i="5" s="1"/>
  <c r="AG910" i="5"/>
  <c r="AH910" i="5" s="1"/>
  <c r="AG984" i="5"/>
  <c r="AH984" i="5" s="1"/>
  <c r="AG321" i="5"/>
  <c r="AH321" i="5" s="1"/>
  <c r="AG446" i="5"/>
  <c r="AH446" i="5" s="1"/>
  <c r="AG1288" i="5"/>
  <c r="AH1288" i="5" s="1"/>
  <c r="AG444" i="5"/>
  <c r="AH444" i="5" s="1"/>
  <c r="AG1289" i="5"/>
  <c r="AH1289" i="5" s="1"/>
  <c r="AG745" i="5"/>
  <c r="AH745" i="5" s="1"/>
  <c r="AG880" i="5"/>
  <c r="AH880" i="5" s="1"/>
  <c r="AG1072" i="5"/>
  <c r="AH1072" i="5" s="1"/>
  <c r="AG65" i="5"/>
  <c r="AH65" i="5" s="1"/>
  <c r="AG1004" i="5"/>
  <c r="AH1004" i="5" s="1"/>
  <c r="AG671" i="5"/>
  <c r="AH671" i="5" s="1"/>
  <c r="AG339" i="5"/>
  <c r="AH339" i="5" s="1"/>
  <c r="AG66" i="5"/>
  <c r="AH66" i="5" s="1"/>
  <c r="AG532" i="5"/>
  <c r="AH532" i="5" s="1"/>
  <c r="AG1290" i="5"/>
  <c r="AH1290" i="5" s="1"/>
  <c r="AG1087" i="5"/>
  <c r="AH1087" i="5" s="1"/>
  <c r="AG200" i="5"/>
  <c r="AH200" i="5" s="1"/>
  <c r="AG435" i="5"/>
  <c r="AH435" i="5" s="1"/>
  <c r="AG80" i="5"/>
  <c r="AH80" i="5" s="1"/>
  <c r="AG919" i="5"/>
  <c r="AH919" i="5" s="1"/>
  <c r="AG856" i="5"/>
  <c r="AH856" i="5" s="1"/>
  <c r="AG711" i="5"/>
  <c r="AH711" i="5" s="1"/>
  <c r="AG533" i="5"/>
  <c r="AH533" i="5" s="1"/>
  <c r="AG709" i="5"/>
  <c r="AH709" i="5" s="1"/>
  <c r="AG831" i="5"/>
  <c r="AH831" i="5" s="1"/>
  <c r="AG693" i="5"/>
  <c r="AH693" i="5" s="1"/>
  <c r="AG980" i="5"/>
  <c r="AH980" i="5" s="1"/>
  <c r="AG250" i="5"/>
  <c r="AH250" i="5" s="1"/>
  <c r="AG994" i="5"/>
  <c r="AH994" i="5" s="1"/>
  <c r="AG1043" i="5"/>
  <c r="AH1043" i="5" s="1"/>
  <c r="AG1291" i="5"/>
  <c r="AH1291" i="5" s="1"/>
  <c r="AG686" i="5"/>
  <c r="AH686" i="5" s="1"/>
  <c r="AG304" i="5"/>
  <c r="AH304" i="5" s="1"/>
  <c r="AG101" i="5"/>
  <c r="AH101" i="5" s="1"/>
  <c r="AG196" i="5"/>
  <c r="AH196" i="5" s="1"/>
  <c r="AG631" i="5"/>
  <c r="AH631" i="5" s="1"/>
  <c r="AG230" i="5"/>
  <c r="AH230" i="5" s="1"/>
  <c r="AG820" i="5"/>
  <c r="AH820" i="5" s="1"/>
  <c r="AG764" i="5"/>
  <c r="AH764" i="5" s="1"/>
  <c r="AG1292" i="5"/>
  <c r="AH1292" i="5" s="1"/>
  <c r="AG256" i="5"/>
  <c r="AH256" i="5" s="1"/>
  <c r="AG1293" i="5"/>
  <c r="AH1293" i="5" s="1"/>
  <c r="AG1294" i="5"/>
  <c r="AH1294" i="5" s="1"/>
  <c r="AG74" i="5"/>
  <c r="AH74" i="5" s="1"/>
  <c r="AG1119" i="5"/>
  <c r="AH1119" i="5" s="1"/>
  <c r="AG293" i="5"/>
  <c r="AH293" i="5" s="1"/>
  <c r="AG172" i="5"/>
  <c r="AH172" i="5" s="1"/>
  <c r="AG1296" i="5"/>
  <c r="AH1296" i="5" s="1"/>
  <c r="AG909" i="5"/>
  <c r="AH909" i="5" s="1"/>
  <c r="AG1297" i="5"/>
  <c r="AH1297" i="5" s="1"/>
  <c r="AG347" i="5"/>
  <c r="AH347" i="5" s="1"/>
  <c r="AG258" i="5"/>
  <c r="AH258" i="5" s="1"/>
  <c r="AG315" i="5"/>
  <c r="AH315" i="5" s="1"/>
  <c r="AG184" i="5"/>
  <c r="AH184" i="5" s="1"/>
  <c r="AG1298" i="5"/>
  <c r="AH1298" i="5" s="1"/>
  <c r="AG1299" i="5"/>
  <c r="AH1299" i="5" s="1"/>
  <c r="AG1300" i="5"/>
  <c r="AH1300" i="5" s="1"/>
  <c r="AG207" i="5"/>
  <c r="AH207" i="5" s="1"/>
  <c r="AG1301" i="5"/>
  <c r="AH1301" i="5" s="1"/>
  <c r="AG348" i="5"/>
  <c r="AH348" i="5" s="1"/>
  <c r="AG1302" i="5"/>
  <c r="AH1302" i="5" s="1"/>
  <c r="AG843" i="5"/>
  <c r="AH843" i="5" s="1"/>
  <c r="AG809" i="5"/>
  <c r="AH809" i="5" s="1"/>
  <c r="AG656" i="5"/>
  <c r="AH656" i="5" s="1"/>
  <c r="AG692" i="5"/>
  <c r="AH692" i="5" s="1"/>
  <c r="AG1303" i="5"/>
  <c r="AH1303" i="5" s="1"/>
  <c r="AG161" i="5"/>
  <c r="AH161" i="5" s="1"/>
  <c r="AG660" i="5"/>
  <c r="AH660" i="5" s="1"/>
  <c r="AG901" i="5"/>
  <c r="AH901" i="5" s="1"/>
  <c r="AG192" i="5"/>
  <c r="AH192" i="5" s="1"/>
  <c r="AG1304" i="5"/>
  <c r="AH1304" i="5" s="1"/>
  <c r="AG1305" i="5"/>
  <c r="AH1305" i="5" s="1"/>
  <c r="AG158" i="5"/>
  <c r="AH158" i="5" s="1"/>
  <c r="AG911" i="5"/>
  <c r="AH911" i="5" s="1"/>
  <c r="AG535" i="5"/>
  <c r="AH535" i="5" s="1"/>
  <c r="AG1306" i="5"/>
  <c r="AH1306" i="5" s="1"/>
  <c r="AG1307" i="5"/>
  <c r="AH1307" i="5" s="1"/>
  <c r="AG1308" i="5"/>
  <c r="AH1308" i="5" s="1"/>
  <c r="AG1295" i="5"/>
  <c r="AH1295" i="5" s="1"/>
  <c r="AG454" i="5"/>
  <c r="AH454" i="5" s="1"/>
  <c r="AG410" i="5"/>
  <c r="AH410" i="5" s="1"/>
  <c r="AG1309" i="5"/>
  <c r="AH1309" i="5" s="1"/>
  <c r="AG1310" i="5"/>
  <c r="AH1310" i="5" s="1"/>
  <c r="AG824" i="5"/>
  <c r="AH824" i="5" s="1"/>
  <c r="AG205" i="5"/>
  <c r="AH205" i="5" s="1"/>
  <c r="AG896" i="5"/>
  <c r="AH896" i="5" s="1"/>
  <c r="AG35" i="5"/>
  <c r="AH35" i="5" s="1"/>
  <c r="AG739" i="5"/>
  <c r="AH739" i="5" s="1"/>
  <c r="AG1312" i="5"/>
  <c r="AH1312" i="5" s="1"/>
  <c r="AG743" i="5"/>
  <c r="AH743" i="5" s="1"/>
  <c r="AG359" i="5"/>
  <c r="AH359" i="5" s="1"/>
  <c r="AG1313" i="5"/>
  <c r="AH1313" i="5" s="1"/>
  <c r="AG1314" i="5"/>
  <c r="AH1314" i="5" s="1"/>
  <c r="AG457" i="5"/>
  <c r="AH457" i="5" s="1"/>
  <c r="AG4" i="5"/>
  <c r="AH4" i="5" s="1"/>
  <c r="AG1315" i="5"/>
  <c r="AH1315" i="5" s="1"/>
  <c r="AG1316" i="5"/>
  <c r="AH1316" i="5" s="1"/>
  <c r="AG1317" i="5"/>
  <c r="AH1317" i="5" s="1"/>
  <c r="AG330" i="5"/>
  <c r="AH330" i="5" s="1"/>
  <c r="AG1318" i="5"/>
  <c r="AH1318" i="5" s="1"/>
  <c r="AG1003" i="5"/>
  <c r="AH1003" i="5" s="1"/>
  <c r="AG1319" i="5"/>
  <c r="AH1319" i="5" s="1"/>
  <c r="AG1320" i="5"/>
  <c r="AH1320" i="5" s="1"/>
  <c r="AG721" i="5"/>
  <c r="AH721" i="5" s="1"/>
  <c r="AG55" i="5"/>
  <c r="AH55" i="5" s="1"/>
  <c r="AG1321" i="5"/>
  <c r="AH1321" i="5" s="1"/>
  <c r="AG665" i="5"/>
  <c r="AH665" i="5" s="1"/>
  <c r="AG845" i="5"/>
  <c r="AH845" i="5" s="1"/>
  <c r="AG734" i="5"/>
  <c r="AH734" i="5" s="1"/>
  <c r="AG747" i="5"/>
  <c r="AH747" i="5" s="1"/>
  <c r="AG1322" i="5"/>
  <c r="AH1322" i="5" s="1"/>
  <c r="AG542" i="5"/>
  <c r="AH542" i="5" s="1"/>
  <c r="AG400" i="5"/>
  <c r="AH400" i="5" s="1"/>
  <c r="AG462" i="5"/>
  <c r="AH462" i="5" s="1"/>
  <c r="AG1323" i="5"/>
  <c r="AH1323" i="5" s="1"/>
  <c r="AG572" i="5"/>
  <c r="AH572" i="5" s="1"/>
  <c r="AG729" i="5"/>
  <c r="AH729" i="5" s="1"/>
  <c r="AG1046" i="5"/>
  <c r="AH1046" i="5" s="1"/>
  <c r="AG223" i="5"/>
  <c r="AH223" i="5" s="1"/>
  <c r="AG703" i="5"/>
  <c r="AH703" i="5" s="1"/>
  <c r="AG1324" i="5"/>
  <c r="AH1324" i="5" s="1"/>
  <c r="AG260" i="5"/>
  <c r="AH260" i="5" s="1"/>
  <c r="AG149" i="5"/>
  <c r="AH149" i="5" s="1"/>
  <c r="AG67" i="5"/>
  <c r="AH67" i="5" s="1"/>
  <c r="AG439" i="5"/>
  <c r="AH439" i="5" s="1"/>
  <c r="AG1325" i="5"/>
  <c r="AH1325" i="5" s="1"/>
  <c r="AG191" i="5"/>
  <c r="AH191" i="5" s="1"/>
  <c r="AG777" i="5"/>
  <c r="AH777" i="5" s="1"/>
  <c r="AG583" i="5"/>
  <c r="AH583" i="5" s="1"/>
  <c r="AG1014" i="5"/>
  <c r="AH1014" i="5" s="1"/>
  <c r="AG1326" i="5"/>
  <c r="AH1326" i="5" s="1"/>
  <c r="AG493" i="5"/>
  <c r="AH493" i="5" s="1"/>
  <c r="AG31" i="5"/>
  <c r="AH31" i="5" s="1"/>
  <c r="AG1041" i="5"/>
  <c r="AH1041" i="5" s="1"/>
  <c r="AG1327" i="5"/>
  <c r="AH1327" i="5" s="1"/>
  <c r="AG157" i="5"/>
  <c r="AH157" i="5" s="1"/>
  <c r="AG217" i="5"/>
  <c r="AH217" i="5" s="1"/>
  <c r="AG1328" i="5"/>
  <c r="AH1328" i="5" s="1"/>
  <c r="AG705" i="5"/>
  <c r="AH705" i="5" s="1"/>
  <c r="AG904" i="5"/>
  <c r="AH904" i="5" s="1"/>
  <c r="AG632" i="5"/>
  <c r="AH632" i="5" s="1"/>
  <c r="AG503" i="5"/>
  <c r="AH503" i="5" s="1"/>
  <c r="AG638" i="5"/>
  <c r="AH638" i="5" s="1"/>
  <c r="AG415" i="5"/>
  <c r="AH415" i="5" s="1"/>
  <c r="AG1329" i="5"/>
  <c r="AH1329" i="5" s="1"/>
  <c r="AG360" i="5"/>
  <c r="AH360" i="5" s="1"/>
  <c r="AG408" i="5"/>
  <c r="AH408" i="5" s="1"/>
  <c r="AG1330" i="5"/>
  <c r="AH1330" i="5" s="1"/>
  <c r="AG1331" i="5"/>
  <c r="AH1331" i="5" s="1"/>
  <c r="AG1332" i="5"/>
  <c r="AH1332" i="5" s="1"/>
  <c r="AG699" i="5"/>
  <c r="AH699" i="5" s="1"/>
  <c r="AG1059" i="5"/>
  <c r="AH1059" i="5" s="1"/>
  <c r="AG1333" i="5"/>
  <c r="AH1333" i="5" s="1"/>
  <c r="AG973" i="5"/>
  <c r="AH973" i="5" s="1"/>
  <c r="AG1334" i="5"/>
  <c r="AH1334" i="5" s="1"/>
  <c r="AG78" i="5"/>
  <c r="AH78" i="5" s="1"/>
  <c r="AG596" i="5"/>
  <c r="AH596" i="5" s="1"/>
  <c r="AG343" i="5"/>
  <c r="AH343" i="5" s="1"/>
  <c r="AG353" i="5"/>
  <c r="AH353" i="5" s="1"/>
  <c r="AG1335" i="5"/>
  <c r="AH1335" i="5" s="1"/>
  <c r="AG1336" i="5"/>
  <c r="AH1336" i="5" s="1"/>
  <c r="AG867" i="5"/>
  <c r="AH867" i="5" s="1"/>
  <c r="AG13" i="5"/>
  <c r="AH13" i="5" s="1"/>
  <c r="AG900" i="5"/>
  <c r="AH900" i="5" s="1"/>
  <c r="AG1018" i="5"/>
  <c r="AH1018" i="5" s="1"/>
  <c r="AG1337" i="5"/>
  <c r="AH1337" i="5" s="1"/>
  <c r="AG1338" i="5"/>
  <c r="AH1338" i="5" s="1"/>
  <c r="AG264" i="5"/>
  <c r="AH264" i="5" s="1"/>
  <c r="AG138" i="5"/>
  <c r="AH138" i="5" s="1"/>
  <c r="AG521" i="5"/>
  <c r="AH521" i="5" s="1"/>
  <c r="AG124" i="5"/>
  <c r="AH124" i="5" s="1"/>
  <c r="AG990" i="5"/>
  <c r="AH990" i="5" s="1"/>
  <c r="AG119" i="5"/>
  <c r="AH119" i="5" s="1"/>
  <c r="AG33" i="5"/>
  <c r="AH33" i="5" s="1"/>
  <c r="AG1339" i="5"/>
  <c r="AH1339" i="5" s="1"/>
  <c r="AG1039" i="5"/>
  <c r="AH1039" i="5" s="1"/>
  <c r="AG1340" i="5"/>
  <c r="AH1340" i="5" s="1"/>
  <c r="AG187" i="5"/>
  <c r="AH187" i="5" s="1"/>
  <c r="AG1341" i="5"/>
  <c r="AH1341" i="5" s="1"/>
  <c r="AG1342" i="5"/>
  <c r="AH1342" i="5" s="1"/>
  <c r="AG552" i="5"/>
  <c r="AH552" i="5" s="1"/>
  <c r="AG452" i="5"/>
  <c r="AH452" i="5" s="1"/>
  <c r="AG285" i="5"/>
  <c r="AH285" i="5" s="1"/>
  <c r="AG585" i="5"/>
  <c r="AH585" i="5" s="1"/>
  <c r="AG720" i="5"/>
  <c r="AH720" i="5" s="1"/>
  <c r="AG832" i="5"/>
  <c r="AH832" i="5" s="1"/>
  <c r="AG1343" i="5"/>
  <c r="AH1343" i="5" s="1"/>
  <c r="AG1033" i="5"/>
  <c r="AH1033" i="5" s="1"/>
  <c r="AG1080" i="5"/>
  <c r="AH1080" i="5" s="1"/>
  <c r="AG829" i="5"/>
  <c r="AH829" i="5" s="1"/>
  <c r="AG1020" i="5"/>
  <c r="AH1020" i="5" s="1"/>
  <c r="AG363" i="5"/>
  <c r="AH363" i="5" s="1"/>
  <c r="AG519" i="5"/>
  <c r="AH519" i="5" s="1"/>
  <c r="AG750" i="5"/>
  <c r="AH750" i="5" s="1"/>
  <c r="AG1344" i="5"/>
  <c r="AH1344" i="5" s="1"/>
  <c r="AG846" i="5"/>
  <c r="AH846" i="5" s="1"/>
  <c r="AG3" i="5"/>
  <c r="AH3" i="5" s="1"/>
  <c r="AG1345" i="5"/>
  <c r="AH1345" i="5" s="1"/>
  <c r="AG242" i="5"/>
  <c r="AH242" i="5" s="1"/>
  <c r="AG54" i="5"/>
  <c r="AH54" i="5" s="1"/>
  <c r="AG317" i="5"/>
  <c r="AH317" i="5" s="1"/>
  <c r="AG916" i="5"/>
  <c r="AH916" i="5" s="1"/>
  <c r="AG602" i="5"/>
  <c r="AH602" i="5" s="1"/>
  <c r="AG481" i="5"/>
  <c r="AH481" i="5" s="1"/>
  <c r="AG113" i="5"/>
  <c r="AH113" i="5" s="1"/>
  <c r="AG557" i="5"/>
  <c r="AH557" i="5" s="1"/>
  <c r="AG932" i="5"/>
  <c r="AH932" i="5" s="1"/>
  <c r="AG114" i="5"/>
  <c r="AH114" i="5" s="1"/>
  <c r="AG1346" i="5"/>
  <c r="AH1346" i="5" s="1"/>
  <c r="AG1347" i="5"/>
  <c r="AH1347" i="5" s="1"/>
  <c r="AG206" i="5"/>
  <c r="AH206" i="5" s="1"/>
  <c r="AG1348" i="5"/>
  <c r="AH1348" i="5" s="1"/>
  <c r="AG1349" i="5"/>
  <c r="AH1349" i="5" s="1"/>
  <c r="AG1350" i="5"/>
  <c r="AH1350" i="5" s="1"/>
  <c r="AG1351" i="5"/>
  <c r="AH1351" i="5" s="1"/>
  <c r="AG1035" i="5"/>
  <c r="AH1035" i="5" s="1"/>
  <c r="AG77" i="5"/>
  <c r="AH77" i="5" s="1"/>
  <c r="AG767" i="5"/>
  <c r="AH767" i="5" s="1"/>
  <c r="AG244" i="5"/>
  <c r="AH244" i="5" s="1"/>
  <c r="AG141" i="5"/>
  <c r="AH141" i="5" s="1"/>
  <c r="AG252" i="5"/>
  <c r="AH252" i="5" s="1"/>
  <c r="AG429" i="5"/>
  <c r="AH429" i="5" s="1"/>
  <c r="AG1352" i="5"/>
  <c r="AH1352" i="5" s="1"/>
  <c r="AG669" i="5"/>
  <c r="AH669" i="5" s="1"/>
  <c r="AG417" i="5"/>
  <c r="AH417" i="5" s="1"/>
  <c r="AG281" i="5"/>
  <c r="AH281" i="5" s="1"/>
  <c r="AG1353" i="5"/>
  <c r="AH1353" i="5" s="1"/>
  <c r="AG748" i="5"/>
  <c r="AH748" i="5" s="1"/>
  <c r="AG543" i="5"/>
  <c r="AH543" i="5" s="1"/>
  <c r="AG871" i="5"/>
  <c r="AH871" i="5" s="1"/>
  <c r="AG382" i="5"/>
  <c r="AH382" i="5" s="1"/>
  <c r="AG333" i="5"/>
  <c r="AH333" i="5" s="1"/>
  <c r="AG5" i="5"/>
  <c r="AH5" i="5" s="1"/>
  <c r="AG1076" i="5"/>
  <c r="AH1076" i="5" s="1"/>
  <c r="AG15" i="5"/>
  <c r="AH15" i="5" s="1"/>
  <c r="AG1354" i="5"/>
  <c r="AH1354" i="5" s="1"/>
  <c r="AG1355" i="5"/>
  <c r="AH1355" i="5" s="1"/>
  <c r="AG545" i="5"/>
  <c r="AH545" i="5" s="1"/>
  <c r="AG1356" i="5"/>
  <c r="AH1356" i="5" s="1"/>
  <c r="AG1458" i="5"/>
  <c r="AH1458" i="5" s="1"/>
  <c r="AG578" i="5"/>
  <c r="AH578" i="5" s="1"/>
  <c r="AG232" i="5"/>
  <c r="AH232" i="5" s="1"/>
  <c r="AG778" i="5"/>
  <c r="AH778" i="5" s="1"/>
  <c r="AG186" i="5"/>
  <c r="AH186" i="5" s="1"/>
  <c r="AG762" i="5"/>
  <c r="AH762" i="5" s="1"/>
  <c r="AG756" i="5"/>
  <c r="AH756" i="5" s="1"/>
  <c r="AG1357" i="5"/>
  <c r="AH1357" i="5" s="1"/>
  <c r="AG1358" i="5"/>
  <c r="AH1358" i="5" s="1"/>
  <c r="AG1359" i="5"/>
  <c r="AH1359" i="5" s="1"/>
  <c r="AG1360" i="5"/>
  <c r="AH1360" i="5" s="1"/>
  <c r="AG387" i="5"/>
  <c r="AH387" i="5" s="1"/>
  <c r="AG844" i="5"/>
  <c r="AH844" i="5" s="1"/>
  <c r="AG974" i="5"/>
  <c r="AH974" i="5" s="1"/>
  <c r="AG362" i="5"/>
  <c r="AH362" i="5" s="1"/>
  <c r="AG511" i="5"/>
  <c r="AH511" i="5" s="1"/>
  <c r="AG613" i="5"/>
  <c r="AH613" i="5" s="1"/>
  <c r="AG1361" i="5"/>
  <c r="AH1361" i="5" s="1"/>
  <c r="AG1362" i="5"/>
  <c r="AH1362" i="5" s="1"/>
  <c r="AG463" i="5"/>
  <c r="AH463" i="5" s="1"/>
  <c r="AG73" i="5"/>
  <c r="AH73" i="5" s="1"/>
  <c r="AG636" i="5"/>
  <c r="AH636" i="5" s="1"/>
  <c r="AG117" i="5"/>
  <c r="AH117" i="5" s="1"/>
  <c r="AG670" i="5"/>
  <c r="AH670" i="5" s="1"/>
  <c r="AG171" i="5"/>
  <c r="AH171" i="5" s="1"/>
  <c r="AG365" i="5"/>
  <c r="AH365" i="5" s="1"/>
  <c r="AG212" i="5"/>
  <c r="AH212" i="5" s="1"/>
  <c r="AG704" i="5"/>
  <c r="AH704" i="5" s="1"/>
  <c r="AG1363" i="5"/>
  <c r="AH1363" i="5" s="1"/>
  <c r="AG599" i="5"/>
  <c r="AH599" i="5" s="1"/>
  <c r="AG1030" i="5"/>
  <c r="AH1030" i="5" s="1"/>
  <c r="AG164" i="5"/>
  <c r="AH164" i="5" s="1"/>
  <c r="AG526" i="5"/>
  <c r="AH526" i="5" s="1"/>
  <c r="AG1364" i="5"/>
  <c r="AH1364" i="5" s="1"/>
  <c r="AG708" i="5"/>
  <c r="AH708" i="5" s="1"/>
  <c r="AG678" i="5"/>
  <c r="AH678" i="5" s="1"/>
  <c r="AG450" i="5"/>
  <c r="AH450" i="5" s="1"/>
  <c r="AG852" i="5"/>
  <c r="AH852" i="5" s="1"/>
  <c r="AG239" i="5"/>
  <c r="AH239" i="5" s="1"/>
  <c r="AG1365" i="5"/>
  <c r="AH1365" i="5" s="1"/>
  <c r="AG1366" i="5"/>
  <c r="AH1366" i="5" s="1"/>
  <c r="AG1367" i="5"/>
  <c r="AH1367" i="5" s="1"/>
  <c r="AG237" i="5"/>
  <c r="AH237" i="5" s="1"/>
  <c r="AG326" i="5"/>
  <c r="AH326" i="5" s="1"/>
  <c r="AG295" i="5"/>
  <c r="AH295" i="5" s="1"/>
  <c r="AG1368" i="5"/>
  <c r="AH1368" i="5" s="1"/>
  <c r="AG1013" i="5"/>
  <c r="AH1013" i="5" s="1"/>
  <c r="AG21" i="5"/>
  <c r="AH21" i="5" s="1"/>
  <c r="AG1369" i="5"/>
  <c r="AH1369" i="5" s="1"/>
  <c r="AG106" i="5"/>
  <c r="AH106" i="5" s="1"/>
  <c r="AG1370" i="5"/>
  <c r="AH1370" i="5" s="1"/>
  <c r="AG270" i="5"/>
  <c r="AH270" i="5" s="1"/>
  <c r="AG1371" i="5"/>
  <c r="AH1371" i="5" s="1"/>
  <c r="AG1372" i="5"/>
  <c r="AH1372" i="5" s="1"/>
  <c r="AG1373" i="5"/>
  <c r="AH1373" i="5" s="1"/>
  <c r="AG768" i="5"/>
  <c r="AH768" i="5" s="1"/>
  <c r="AG894" i="5"/>
  <c r="AH894" i="5" s="1"/>
  <c r="AG1374" i="5"/>
  <c r="AH1374" i="5" s="1"/>
  <c r="AG228" i="5"/>
  <c r="AH228" i="5" s="1"/>
  <c r="AG169" i="5"/>
  <c r="AH169" i="5" s="1"/>
  <c r="AG104" i="5"/>
  <c r="AH104" i="5" s="1"/>
  <c r="AG652" i="5"/>
  <c r="AH652" i="5" s="1"/>
  <c r="AG574" i="5"/>
  <c r="AH574" i="5" s="1"/>
  <c r="AG737" i="5"/>
  <c r="AH737" i="5" s="1"/>
  <c r="AG667" i="5"/>
  <c r="AH667" i="5" s="1"/>
  <c r="AG1375" i="5"/>
  <c r="AH1375" i="5" s="1"/>
  <c r="AG323" i="5"/>
  <c r="AH323" i="5" s="1"/>
  <c r="AG707" i="5"/>
  <c r="AH707" i="5" s="1"/>
  <c r="AG134" i="5"/>
  <c r="AH134" i="5" s="1"/>
  <c r="AG69" i="5"/>
  <c r="AH69" i="5" s="1"/>
  <c r="AG1376" i="5"/>
  <c r="AH1376" i="5" s="1"/>
  <c r="AG1377" i="5"/>
  <c r="AH1377" i="5" s="1"/>
  <c r="AG1378" i="5"/>
  <c r="AH1378" i="5" s="1"/>
  <c r="AG1379" i="5"/>
  <c r="AH1379" i="5" s="1"/>
  <c r="AG1380" i="5"/>
  <c r="AH1380" i="5" s="1"/>
  <c r="AG1381" i="5"/>
  <c r="AH1381" i="5" s="1"/>
  <c r="AG350" i="5"/>
  <c r="AH350" i="5" s="1"/>
  <c r="AG1382" i="5"/>
  <c r="AH1382" i="5" s="1"/>
  <c r="AG399" i="5"/>
  <c r="AH399" i="5" s="1"/>
  <c r="AG1383" i="5"/>
  <c r="AH1383" i="5" s="1"/>
  <c r="AG766" i="5"/>
  <c r="AH766" i="5" s="1"/>
  <c r="AG202" i="5"/>
  <c r="AH202" i="5" s="1"/>
  <c r="AG91" i="5"/>
  <c r="AH91" i="5" s="1"/>
  <c r="AG1384" i="5"/>
  <c r="AH1384" i="5" s="1"/>
  <c r="AG770" i="5"/>
  <c r="AH770" i="5" s="1"/>
  <c r="AG1385" i="5"/>
  <c r="AH1385" i="5" s="1"/>
  <c r="AG1386" i="5"/>
  <c r="AH1386" i="5" s="1"/>
  <c r="AG629" i="5"/>
  <c r="AH629" i="5" s="1"/>
  <c r="AG1387" i="5"/>
  <c r="AH1387" i="5" s="1"/>
  <c r="AG494" i="5"/>
  <c r="AH494" i="5" s="1"/>
  <c r="AG1388" i="5"/>
  <c r="AH1388" i="5" s="1"/>
  <c r="AG1067" i="5"/>
  <c r="AH1067" i="5" s="1"/>
  <c r="AG539" i="5"/>
  <c r="AH539" i="5" s="1"/>
  <c r="AG1389" i="5"/>
  <c r="AH1389" i="5" s="1"/>
  <c r="AG495" i="5"/>
  <c r="AH495" i="5" s="1"/>
  <c r="AG1390" i="5"/>
  <c r="AH1390" i="5" s="1"/>
  <c r="AG570" i="5"/>
  <c r="AH570" i="5" s="1"/>
  <c r="AG487" i="5"/>
  <c r="AH487" i="5" s="1"/>
  <c r="AG723" i="5"/>
  <c r="AH723" i="5" s="1"/>
  <c r="AG43" i="5"/>
  <c r="AH43" i="5" s="1"/>
  <c r="AG340" i="5"/>
  <c r="AH340" i="5" s="1"/>
  <c r="AG64" i="5"/>
  <c r="AH64" i="5" s="1"/>
  <c r="AG319" i="5"/>
  <c r="AH319" i="5" s="1"/>
  <c r="AG1012" i="5"/>
  <c r="AH1012" i="5" s="1"/>
  <c r="AG713" i="5"/>
  <c r="AH713" i="5" s="1"/>
  <c r="AG1391" i="5"/>
  <c r="AH1391" i="5" s="1"/>
  <c r="AG156" i="5"/>
  <c r="AH156" i="5" s="1"/>
  <c r="AG344" i="5"/>
  <c r="AH344" i="5" s="1"/>
  <c r="AG1392" i="5"/>
  <c r="AH1392" i="5" s="1"/>
  <c r="AG376" i="5"/>
  <c r="AH376" i="5" s="1"/>
  <c r="AG1393" i="5"/>
  <c r="AH1393" i="5" s="1"/>
  <c r="AG522" i="5"/>
  <c r="AH522" i="5" s="1"/>
  <c r="AG1394" i="5"/>
  <c r="AH1394" i="5" s="1"/>
  <c r="AG1395" i="5"/>
  <c r="AH1395" i="5" s="1"/>
  <c r="AG1396" i="5"/>
  <c r="AH1396" i="5" s="1"/>
  <c r="AG322" i="5"/>
  <c r="AH322" i="5" s="1"/>
  <c r="AG701" i="5"/>
  <c r="AH701" i="5" s="1"/>
  <c r="AG690" i="5"/>
  <c r="AH690" i="5" s="1"/>
  <c r="AG506" i="5"/>
  <c r="AH506" i="5" s="1"/>
  <c r="AG698" i="5"/>
  <c r="AH698" i="5" s="1"/>
  <c r="AG97" i="5"/>
  <c r="AH97" i="5" s="1"/>
  <c r="AG837" i="5"/>
  <c r="AH837" i="5" s="1"/>
  <c r="AG884" i="5"/>
  <c r="AH884" i="5" s="1"/>
  <c r="AG654" i="5"/>
  <c r="AH654" i="5" s="1"/>
  <c r="AG1096" i="5"/>
  <c r="AH1096" i="5" s="1"/>
  <c r="AG1091" i="5"/>
  <c r="AH1091" i="5" s="1"/>
  <c r="AG1397" i="5"/>
  <c r="AH1397" i="5" s="1"/>
  <c r="AG508" i="5"/>
  <c r="AH508" i="5" s="1"/>
  <c r="AG1398" i="5"/>
  <c r="AH1398" i="5" s="1"/>
  <c r="AG163" i="5"/>
  <c r="AH163" i="5" s="1"/>
  <c r="AG819" i="5"/>
  <c r="AH819" i="5" s="1"/>
  <c r="AG1399" i="5"/>
  <c r="AH1399" i="5" s="1"/>
  <c r="AG308" i="5"/>
  <c r="AH308" i="5" s="1"/>
  <c r="AG878" i="5"/>
  <c r="AH878" i="5" s="1"/>
  <c r="AG527" i="5"/>
  <c r="AH527" i="5" s="1"/>
  <c r="AG1400" i="5"/>
  <c r="AH1400" i="5" s="1"/>
  <c r="AG7" i="5"/>
  <c r="AH7" i="5" s="1"/>
  <c r="AG371" i="5"/>
  <c r="AH371" i="5" s="1"/>
  <c r="AG751" i="5"/>
  <c r="AH751" i="5" s="1"/>
  <c r="AG944" i="5"/>
  <c r="AH944" i="5" s="1"/>
  <c r="AG556" i="5"/>
  <c r="AH556" i="5" s="1"/>
  <c r="AG1401" i="5"/>
  <c r="AH1401" i="5" s="1"/>
  <c r="AG1095" i="5"/>
  <c r="AH1095" i="5" s="1"/>
  <c r="AG853" i="5"/>
  <c r="AH853" i="5" s="1"/>
  <c r="AG1081" i="5"/>
  <c r="AH1081" i="5" s="1"/>
  <c r="AG1402" i="5"/>
  <c r="AH1402" i="5" s="1"/>
  <c r="AG733" i="5"/>
  <c r="AH733" i="5" s="1"/>
  <c r="AG423" i="5"/>
  <c r="AH423" i="5" s="1"/>
  <c r="AG120" i="5"/>
  <c r="AH120" i="5" s="1"/>
  <c r="AG1064" i="5"/>
  <c r="AH1064" i="5" s="1"/>
  <c r="AG672" i="5"/>
  <c r="AH672" i="5" s="1"/>
  <c r="AG650" i="5"/>
  <c r="AH650" i="5" s="1"/>
  <c r="AG409" i="5"/>
  <c r="AH409" i="5" s="1"/>
  <c r="AG576" i="5"/>
  <c r="AH576" i="5" s="1"/>
  <c r="AG211" i="5"/>
  <c r="AH211" i="5" s="1"/>
  <c r="AG906" i="5"/>
  <c r="AH906" i="5" s="1"/>
  <c r="AG1403" i="5"/>
  <c r="AH1403" i="5" s="1"/>
  <c r="AG1031" i="5"/>
  <c r="AH1031" i="5" s="1"/>
  <c r="AG951" i="5"/>
  <c r="AH951" i="5" s="1"/>
  <c r="AG453" i="5"/>
  <c r="AH453" i="5" s="1"/>
  <c r="AG726" i="5"/>
  <c r="AH726" i="5" s="1"/>
  <c r="AG1404" i="5"/>
  <c r="AH1404" i="5" s="1"/>
  <c r="AG208" i="5"/>
  <c r="AH208" i="5" s="1"/>
  <c r="AG1405" i="5"/>
  <c r="AH1405" i="5" s="1"/>
  <c r="AG1406" i="5"/>
  <c r="AH1406" i="5" s="1"/>
  <c r="AG378" i="5"/>
  <c r="AH378" i="5" s="1"/>
  <c r="AG1407" i="5"/>
  <c r="AH1407" i="5" s="1"/>
  <c r="AG391" i="5"/>
  <c r="AH391" i="5" s="1"/>
  <c r="AG653" i="5"/>
  <c r="AH653" i="5" s="1"/>
  <c r="AG1409" i="5"/>
  <c r="AH1409" i="5" s="1"/>
  <c r="AG28" i="5"/>
  <c r="AH28" i="5" s="1"/>
  <c r="AG1410" i="5"/>
  <c r="AH1410" i="5" s="1"/>
  <c r="AG1411" i="5"/>
  <c r="AH1411" i="5" s="1"/>
  <c r="AG126" i="5"/>
  <c r="AH126" i="5" s="1"/>
  <c r="AG496" i="5"/>
  <c r="AH496" i="5" s="1"/>
  <c r="AG1055" i="5"/>
  <c r="AH1055" i="5" s="1"/>
  <c r="AG719" i="5"/>
  <c r="AH719" i="5" s="1"/>
  <c r="AG1412" i="5"/>
  <c r="AH1412" i="5" s="1"/>
  <c r="AG168" i="5"/>
  <c r="AH168" i="5" s="1"/>
  <c r="AG1413" i="5"/>
  <c r="AH1413" i="5" s="1"/>
  <c r="AG1414" i="5"/>
  <c r="AH1414" i="5" s="1"/>
  <c r="AG604" i="5"/>
  <c r="AH604" i="5" s="1"/>
  <c r="AG1415" i="5"/>
  <c r="AH1415" i="5" s="1"/>
  <c r="AG261" i="5"/>
  <c r="AH261" i="5" s="1"/>
  <c r="AG1416" i="5"/>
  <c r="AH1416" i="5" s="1"/>
  <c r="AG1417" i="5"/>
  <c r="AH1417" i="5" s="1"/>
  <c r="AG245" i="5"/>
  <c r="AH245" i="5" s="1"/>
  <c r="AG87" i="5"/>
  <c r="AH87" i="5" s="1"/>
  <c r="AG236" i="5"/>
  <c r="AH236" i="5" s="1"/>
  <c r="AG628" i="5"/>
  <c r="AH628" i="5" s="1"/>
  <c r="AG1418" i="5"/>
  <c r="AH1418" i="5" s="1"/>
  <c r="AG1419" i="5"/>
  <c r="AH1419" i="5" s="1"/>
  <c r="AG1021" i="5"/>
  <c r="AH1021" i="5" s="1"/>
  <c r="AG696" i="5"/>
  <c r="AH696" i="5" s="1"/>
  <c r="AG234" i="5"/>
  <c r="AH234" i="5" s="1"/>
  <c r="AG1079" i="5"/>
  <c r="AH1079" i="5" s="1"/>
  <c r="AG1420" i="5"/>
  <c r="AH1420" i="5" s="1"/>
  <c r="AG1421" i="5"/>
  <c r="AH1421" i="5" s="1"/>
  <c r="AG140" i="5"/>
  <c r="AH140" i="5" s="1"/>
  <c r="AG948" i="5"/>
  <c r="AH948" i="5" s="1"/>
  <c r="AG372" i="5"/>
  <c r="AH372" i="5" s="1"/>
  <c r="AG287" i="5"/>
  <c r="AH287" i="5" s="1"/>
  <c r="AG137" i="5"/>
  <c r="AH137" i="5" s="1"/>
  <c r="AG1422" i="5"/>
  <c r="AH1422" i="5" s="1"/>
  <c r="AG1423" i="5"/>
  <c r="AH1423" i="5" s="1"/>
  <c r="AG182" i="5"/>
  <c r="AH182" i="5" s="1"/>
  <c r="AG427" i="5"/>
  <c r="AH427" i="5" s="1"/>
  <c r="AG1424" i="5"/>
  <c r="AH1424" i="5" s="1"/>
  <c r="AG424" i="5"/>
  <c r="AH424" i="5" s="1"/>
  <c r="AG525" i="5"/>
  <c r="AH525" i="5" s="1"/>
  <c r="AG151" i="5"/>
  <c r="AH151" i="5" s="1"/>
  <c r="AG1425" i="5"/>
  <c r="AH1425" i="5" s="1"/>
  <c r="AG1426" i="5"/>
  <c r="AH1426" i="5" s="1"/>
  <c r="AG152" i="5"/>
  <c r="AH152" i="5" s="1"/>
  <c r="AG477" i="5"/>
  <c r="AH477" i="5" s="1"/>
  <c r="AG220" i="5"/>
  <c r="AH220" i="5" s="1"/>
  <c r="AG817" i="5"/>
  <c r="AH817" i="5" s="1"/>
  <c r="AG861" i="5"/>
  <c r="AH861" i="5" s="1"/>
  <c r="AG828" i="5"/>
  <c r="AH828" i="5" s="1"/>
  <c r="AG1427" i="5"/>
  <c r="AH1427" i="5" s="1"/>
  <c r="AG471" i="5"/>
  <c r="AH471" i="5" s="1"/>
  <c r="AG1428" i="5"/>
  <c r="AH1428" i="5" s="1"/>
  <c r="AG1066" i="5"/>
  <c r="AH1066" i="5" s="1"/>
  <c r="AG943" i="5"/>
  <c r="AH943" i="5" s="1"/>
  <c r="AG891" i="5"/>
  <c r="AH891" i="5" s="1"/>
  <c r="AG1025" i="5"/>
  <c r="AH1025" i="5" s="1"/>
  <c r="AG1429" i="5"/>
  <c r="AH1429" i="5" s="1"/>
  <c r="AG835" i="5"/>
  <c r="AH835" i="5" s="1"/>
  <c r="AG1070" i="5"/>
  <c r="AH1070" i="5" s="1"/>
  <c r="AG1430" i="5"/>
  <c r="AH1430" i="5" s="1"/>
  <c r="AG1431" i="5"/>
  <c r="AH1431" i="5" s="1"/>
  <c r="AG1061" i="5"/>
  <c r="AH1061" i="5" s="1"/>
  <c r="AG92" i="5"/>
  <c r="AH92" i="5" s="1"/>
  <c r="AG1432" i="5"/>
  <c r="AH1432" i="5" s="1"/>
  <c r="AG754" i="5"/>
  <c r="AH754" i="5" s="1"/>
  <c r="AG534" i="5"/>
  <c r="AH534" i="5" s="1"/>
  <c r="AG1433" i="5"/>
  <c r="AH1433" i="5" s="1"/>
  <c r="AG469" i="5"/>
  <c r="AH469" i="5" s="1"/>
  <c r="AG695" i="5"/>
  <c r="AH695" i="5" s="1"/>
  <c r="AG380" i="5"/>
  <c r="AH380" i="5" s="1"/>
  <c r="AG170" i="5"/>
  <c r="AH170" i="5" s="1"/>
  <c r="AG515" i="5"/>
  <c r="AH515" i="5" s="1"/>
  <c r="AG554" i="5"/>
  <c r="AH554" i="5" s="1"/>
  <c r="AG248" i="5"/>
  <c r="AH248" i="5" s="1"/>
  <c r="AG311" i="5"/>
  <c r="AH311" i="5" s="1"/>
  <c r="AG788" i="5"/>
  <c r="AH788" i="5" s="1"/>
  <c r="AG1434" i="5"/>
  <c r="AH1434" i="5" s="1"/>
  <c r="AG889" i="5"/>
  <c r="AH889" i="5" s="1"/>
  <c r="AG461" i="5"/>
  <c r="AH461" i="5" s="1"/>
  <c r="AG1084" i="5"/>
  <c r="AH1084" i="5" s="1"/>
  <c r="AG383" i="5"/>
  <c r="AH383" i="5" s="1"/>
  <c r="AG1435" i="5"/>
  <c r="AH1435" i="5" s="1"/>
  <c r="AG221" i="5"/>
  <c r="AH221" i="5" s="1"/>
  <c r="AG1436" i="5"/>
  <c r="AH1436" i="5" s="1"/>
  <c r="AG1060" i="5"/>
  <c r="AH1060" i="5" s="1"/>
  <c r="AG549" i="5"/>
  <c r="AH549" i="5" s="1"/>
  <c r="AG492" i="5"/>
  <c r="AH492" i="5" s="1"/>
  <c r="AG915" i="5"/>
  <c r="AH915" i="5" s="1"/>
  <c r="AG456" i="5"/>
  <c r="AH456" i="5" s="1"/>
  <c r="AG731" i="5"/>
  <c r="AH731" i="5" s="1"/>
  <c r="AG801" i="5"/>
  <c r="AH801" i="5" s="1"/>
  <c r="AG784" i="5"/>
  <c r="AH784" i="5" s="1"/>
  <c r="AG791" i="5"/>
  <c r="AH791" i="5" s="1"/>
  <c r="AG569" i="5"/>
  <c r="AH569" i="5" s="1"/>
  <c r="AG1437" i="5"/>
  <c r="AH1437" i="5" s="1"/>
  <c r="AG559" i="5"/>
  <c r="AH559" i="5" s="1"/>
  <c r="AG826" i="5"/>
  <c r="AH826" i="5" s="1"/>
  <c r="AG448" i="5"/>
  <c r="AH448" i="5" s="1"/>
  <c r="AG1438" i="5"/>
  <c r="AH1438" i="5" s="1"/>
  <c r="AG774" i="5"/>
  <c r="AH774" i="5" s="1"/>
  <c r="AG468" i="5"/>
  <c r="AH468" i="5" s="1"/>
  <c r="AG475" i="5"/>
  <c r="AH475" i="5" s="1"/>
  <c r="AG1049" i="5"/>
  <c r="AH1049" i="5" s="1"/>
  <c r="AG1062" i="5"/>
  <c r="AH1062" i="5" s="1"/>
  <c r="AG815" i="5"/>
  <c r="AH815" i="5" s="1"/>
  <c r="AG1439" i="5"/>
  <c r="AH1439" i="5" s="1"/>
  <c r="AG1440" i="5"/>
  <c r="AH1440" i="5" s="1"/>
  <c r="AG1441" i="5"/>
  <c r="AH1441" i="5" s="1"/>
  <c r="AG194" i="5"/>
  <c r="AH194" i="5" s="1"/>
  <c r="AG800" i="5"/>
  <c r="AH800" i="5" s="1"/>
  <c r="AG1442" i="5"/>
  <c r="AH1442" i="5" s="1"/>
  <c r="AG499" i="5"/>
  <c r="AH499" i="5" s="1"/>
  <c r="AG52" i="5"/>
  <c r="AH52" i="5" s="1"/>
  <c r="AG1443" i="5"/>
  <c r="AH1443" i="5" s="1"/>
  <c r="AG403" i="5"/>
  <c r="AH403" i="5" s="1"/>
  <c r="AG981" i="5"/>
  <c r="AH981" i="5" s="1"/>
  <c r="AG377" i="5"/>
  <c r="AH377" i="5" s="1"/>
  <c r="AG173" i="5"/>
  <c r="AH173" i="5" s="1"/>
  <c r="AG553" i="5"/>
  <c r="AH553" i="5" s="1"/>
  <c r="AG1444" i="5"/>
  <c r="AH1444" i="5" s="1"/>
  <c r="AG561" i="5"/>
  <c r="AH561" i="5" s="1"/>
  <c r="AG414" i="5"/>
  <c r="AH414" i="5" s="1"/>
  <c r="AG744" i="5"/>
  <c r="AH744" i="5" s="1"/>
  <c r="AG1445" i="5"/>
  <c r="AH1445" i="5" s="1"/>
  <c r="AG1446" i="5"/>
  <c r="AH1446" i="5" s="1"/>
  <c r="AG842" i="5"/>
  <c r="AH842" i="5" s="1"/>
  <c r="AG1447" i="5"/>
  <c r="AH1447" i="5" s="1"/>
  <c r="AG1448" i="5"/>
  <c r="AH1448" i="5" s="1"/>
  <c r="AG1449" i="5"/>
  <c r="AH1449" i="5" s="1"/>
  <c r="AG811" i="5"/>
  <c r="AH811" i="5" s="1"/>
  <c r="AG9" i="5"/>
  <c r="AH9" i="5" s="1"/>
  <c r="AG235" i="5"/>
  <c r="AH235" i="5" s="1"/>
  <c r="AG645" i="5"/>
  <c r="AH645" i="5" s="1"/>
  <c r="AG546" i="5"/>
  <c r="AH546" i="5" s="1"/>
  <c r="AG1450" i="5"/>
  <c r="AH1450" i="5" s="1"/>
  <c r="AG897" i="5"/>
  <c r="AH897" i="5" s="1"/>
  <c r="AG869" i="5"/>
  <c r="AH869" i="5" s="1"/>
  <c r="AG440" i="5"/>
  <c r="AH440" i="5" s="1"/>
  <c r="AG68" i="5"/>
  <c r="AH68" i="5" s="1"/>
  <c r="AG1451" i="5"/>
  <c r="AH1451" i="5" s="1"/>
  <c r="AG1452" i="5"/>
  <c r="AH1452" i="5" s="1"/>
  <c r="AG93" i="5"/>
  <c r="AH93" i="5" s="1"/>
  <c r="AG2" i="5"/>
  <c r="AH2" i="5" s="1"/>
  <c r="AG277" i="5"/>
  <c r="AH277" i="5" s="1"/>
  <c r="AG611" i="5"/>
  <c r="AH611" i="5" s="1"/>
  <c r="AG159" i="5"/>
  <c r="AH159" i="5" s="1"/>
  <c r="AG1453" i="5"/>
  <c r="AH1453" i="5" s="1"/>
  <c r="AG1454" i="5"/>
  <c r="AH1454" i="5" s="1"/>
  <c r="AG789" i="5"/>
  <c r="AH789" i="5" s="1"/>
  <c r="AG262" i="5"/>
  <c r="AH262" i="5" s="1"/>
  <c r="AG851" i="5"/>
  <c r="AH851" i="5" s="1"/>
  <c r="AG1455" i="5"/>
  <c r="AH1455" i="5" s="1"/>
  <c r="AG428" i="5"/>
  <c r="AH428" i="5" s="1"/>
  <c r="AG1456" i="5"/>
  <c r="AH1456" i="5" s="1"/>
  <c r="AG96" i="5"/>
  <c r="AH96" i="5" s="1"/>
  <c r="AG421" i="5"/>
  <c r="AH421" i="5" s="1"/>
  <c r="AG1457" i="5"/>
  <c r="AH1457" i="5" s="1"/>
  <c r="AG605" i="5"/>
  <c r="AH605" i="5" s="1"/>
  <c r="AG327" i="5"/>
  <c r="AH327" i="5" s="1"/>
  <c r="AG746" i="5"/>
  <c r="AH746" i="5" s="1"/>
  <c r="AG538" i="5"/>
  <c r="AH538" i="5" s="1"/>
  <c r="AG118" i="5"/>
  <c r="AH118" i="5" s="1"/>
  <c r="AG393" i="5"/>
  <c r="AH393" i="5" s="1"/>
  <c r="AG1459" i="5"/>
  <c r="AH1459" i="5" s="1"/>
  <c r="AG760" i="5"/>
  <c r="AH760" i="5" s="1"/>
  <c r="AG1460" i="5"/>
  <c r="AH1460" i="5" s="1"/>
  <c r="AG633" i="5"/>
  <c r="AH633" i="5" s="1"/>
  <c r="AG125" i="5"/>
  <c r="AH125" i="5" s="1"/>
  <c r="AG822" i="5"/>
  <c r="AH822" i="5" s="1"/>
  <c r="AG1461" i="5"/>
  <c r="AH1461" i="5" s="1"/>
  <c r="AG1462" i="5"/>
  <c r="AH1462" i="5" s="1"/>
  <c r="AG1463" i="5"/>
  <c r="AH1463" i="5" s="1"/>
  <c r="AG1464" i="5"/>
  <c r="AH1464" i="5" s="1"/>
  <c r="AG1465" i="5"/>
  <c r="AH1465" i="5" s="1"/>
  <c r="AG1466" i="5"/>
  <c r="AH1466" i="5" s="1"/>
  <c r="AG1050" i="5"/>
  <c r="AH1050" i="5" s="1"/>
  <c r="AG1467" i="5"/>
  <c r="AH1467" i="5" s="1"/>
  <c r="AG1468" i="5"/>
  <c r="AH1468" i="5" s="1"/>
  <c r="AG98" i="5"/>
  <c r="AH98" i="5" s="1"/>
  <c r="AG769" i="5"/>
  <c r="AH769" i="5" s="1"/>
  <c r="AG1469" i="5"/>
  <c r="AH1469" i="5" s="1"/>
  <c r="AG1470" i="5"/>
  <c r="AH1470" i="5" s="1"/>
  <c r="AG626" i="5"/>
  <c r="AH626" i="5" s="1"/>
  <c r="AG1471" i="5"/>
  <c r="AH1471" i="5" s="1"/>
  <c r="AG1472" i="5"/>
  <c r="AH1472" i="5" s="1"/>
  <c r="AG385" i="5"/>
  <c r="AH385" i="5" s="1"/>
  <c r="AG443" i="5"/>
  <c r="AH443" i="5" s="1"/>
  <c r="AG331" i="5"/>
  <c r="AH331" i="5" s="1"/>
  <c r="AG1473" i="5"/>
  <c r="AH1473" i="5" s="1"/>
  <c r="AG675" i="5"/>
  <c r="AH675" i="5" s="1"/>
  <c r="AG677" i="5"/>
  <c r="AH677" i="5" s="1"/>
  <c r="AG176" i="5"/>
  <c r="AH176" i="5" s="1"/>
  <c r="AG297" i="5"/>
  <c r="AH297" i="5" s="1"/>
  <c r="AG145" i="5"/>
  <c r="AH145" i="5" s="1"/>
  <c r="AG560" i="5"/>
  <c r="AH560" i="5" s="1"/>
  <c r="AG1474" i="5"/>
  <c r="AH1474" i="5" s="1"/>
  <c r="AG917" i="5"/>
  <c r="AH917" i="5" s="1"/>
  <c r="AG1475" i="5"/>
  <c r="AH1475" i="5" s="1"/>
  <c r="AG808" i="5"/>
  <c r="AH808" i="5" s="1"/>
  <c r="AG375" i="5"/>
  <c r="AH375" i="5" s="1"/>
  <c r="AG1476" i="5"/>
  <c r="AH1476" i="5" s="1"/>
  <c r="AG1477" i="5"/>
  <c r="AH1477" i="5" s="1"/>
  <c r="AG272" i="5"/>
  <c r="AH272" i="5" s="1"/>
  <c r="AG1478" i="5"/>
  <c r="AH1478" i="5" s="1"/>
  <c r="AG8" i="5"/>
  <c r="AH8" i="5" s="1"/>
  <c r="AG282" i="5"/>
  <c r="AH282" i="5" s="1"/>
  <c r="AG874" i="5"/>
  <c r="AH874" i="5" s="1"/>
  <c r="AG110" i="5"/>
  <c r="AH110" i="5" s="1"/>
  <c r="AG178" i="5"/>
  <c r="AH178" i="5" s="1"/>
  <c r="AG379" i="5"/>
  <c r="AH379" i="5" s="1"/>
  <c r="AG716" i="5"/>
  <c r="AH716" i="5" s="1"/>
  <c r="AG548" i="5"/>
  <c r="AH548" i="5" s="1"/>
  <c r="AG700" i="5"/>
  <c r="AH700" i="5" s="1"/>
  <c r="AG1479" i="5"/>
  <c r="AH1479" i="5" s="1"/>
  <c r="AG989" i="5"/>
  <c r="AH989" i="5" s="1"/>
  <c r="AG945" i="5"/>
  <c r="AH945" i="5" s="1"/>
  <c r="AG1480" i="5"/>
  <c r="AH1480" i="5" s="1"/>
  <c r="AG267" i="5"/>
  <c r="AH267" i="5" s="1"/>
  <c r="AG1481" i="5"/>
  <c r="AH1481" i="5" s="1"/>
  <c r="AG799" i="5"/>
  <c r="AH799" i="5" s="1"/>
  <c r="AG1482" i="5"/>
  <c r="AH1482" i="5" s="1"/>
  <c r="AG1483" i="5"/>
  <c r="AH1483" i="5" s="1"/>
  <c r="AG712" i="5"/>
  <c r="AH712" i="5" s="1"/>
  <c r="AG682" i="5"/>
  <c r="AH682" i="5" s="1"/>
  <c r="AG416" i="5"/>
  <c r="AH416" i="5" s="1"/>
  <c r="AG886" i="5"/>
  <c r="AH886" i="5" s="1"/>
  <c r="AG1086" i="5"/>
  <c r="AH1086" i="5" s="1"/>
  <c r="AG1484" i="5"/>
  <c r="AH1484" i="5" s="1"/>
  <c r="AG1053" i="5"/>
  <c r="AH1053" i="5" s="1"/>
  <c r="AG342" i="5"/>
  <c r="AH342" i="5" s="1"/>
  <c r="AG1485" i="5"/>
  <c r="AH1485" i="5" s="1"/>
  <c r="AG1486" i="5"/>
  <c r="AH1486" i="5" s="1"/>
  <c r="AG402" i="5"/>
  <c r="AH402" i="5" s="1"/>
  <c r="AG1487" i="5"/>
  <c r="AH1487" i="5" s="1"/>
  <c r="AG757" i="5"/>
  <c r="AH757" i="5" s="1"/>
  <c r="AG776" i="5"/>
  <c r="AH776" i="5" s="1"/>
  <c r="AG25" i="5"/>
  <c r="AH25" i="5" s="1"/>
  <c r="AG814" i="5"/>
  <c r="AH814" i="5" s="1"/>
  <c r="AG514" i="5"/>
  <c r="AH514" i="5" s="1"/>
  <c r="AG676" i="5"/>
  <c r="AH676" i="5" s="1"/>
  <c r="AG558" i="5"/>
  <c r="AH558" i="5" s="1"/>
  <c r="AG356" i="5"/>
  <c r="AH356" i="5" s="1"/>
  <c r="AG528" i="5"/>
  <c r="AH528" i="5" s="1"/>
  <c r="AG1488" i="5"/>
  <c r="AH1488" i="5" s="1"/>
  <c r="AG612" i="5"/>
  <c r="AH612" i="5" s="1"/>
  <c r="AG1011" i="5"/>
  <c r="AH1011" i="5" s="1"/>
  <c r="AG759" i="5"/>
  <c r="AH759" i="5" s="1"/>
  <c r="AG979" i="5"/>
  <c r="AH979" i="5" s="1"/>
  <c r="AG357" i="5"/>
  <c r="AH357" i="5" s="1"/>
  <c r="AG918" i="5"/>
  <c r="AH918" i="5" s="1"/>
  <c r="AG584" i="5"/>
  <c r="AH584" i="5" s="1"/>
  <c r="AG36" i="5"/>
  <c r="AH36" i="5" s="1"/>
  <c r="AG550" i="5"/>
  <c r="AH550" i="5" s="1"/>
  <c r="AG369" i="5"/>
  <c r="AH369" i="5" s="1"/>
  <c r="AG928" i="5"/>
  <c r="AH928" i="5" s="1"/>
  <c r="AG1489" i="5"/>
  <c r="AH1489" i="5" s="1"/>
  <c r="AG710" i="5"/>
  <c r="AH710" i="5" s="1"/>
  <c r="AG483" i="5"/>
  <c r="AH483" i="5" s="1"/>
  <c r="AG802" i="5"/>
  <c r="AH802" i="5" s="1"/>
  <c r="AG1490" i="5"/>
  <c r="AH1490" i="5" s="1"/>
  <c r="AG189" i="5"/>
  <c r="AH189" i="5" s="1"/>
  <c r="AG229" i="5"/>
  <c r="AH229" i="5" s="1"/>
  <c r="AG283" i="5"/>
  <c r="AH283" i="5" s="1"/>
  <c r="AG996" i="5"/>
  <c r="AH996" i="5" s="1"/>
  <c r="AG1491" i="5"/>
  <c r="AH1491" i="5" s="1"/>
  <c r="AG1492" i="5"/>
  <c r="AH1492" i="5" s="1"/>
  <c r="AG510" i="5"/>
  <c r="AH510" i="5" s="1"/>
  <c r="AG222" i="5"/>
  <c r="AH222" i="5" s="1"/>
  <c r="AG1493" i="5"/>
  <c r="AH1493" i="5" s="1"/>
  <c r="AG963" i="5"/>
  <c r="AH963" i="5" s="1"/>
  <c r="AG1494" i="5"/>
  <c r="AH1494" i="5" s="1"/>
  <c r="AG1495" i="5"/>
  <c r="AH1495" i="5" s="1"/>
  <c r="AG730" i="5"/>
  <c r="AH730" i="5" s="1"/>
  <c r="AG1002" i="5"/>
  <c r="AH1002" i="5" s="1"/>
  <c r="AG903" i="5"/>
  <c r="AH903" i="5" s="1"/>
  <c r="AG16" i="5"/>
  <c r="AH16" i="5" s="1"/>
  <c r="AG1056" i="5"/>
  <c r="AH1056" i="5" s="1"/>
  <c r="AG609" i="5"/>
  <c r="AH609" i="5" s="1"/>
  <c r="AG1496" i="5"/>
  <c r="AH1496" i="5" s="1"/>
  <c r="AG384" i="5"/>
  <c r="AH384" i="5" s="1"/>
  <c r="AG1088" i="5"/>
  <c r="AH1088" i="5" s="1"/>
  <c r="AG888" i="5"/>
  <c r="AH888" i="5" s="1"/>
  <c r="AG474" i="5"/>
  <c r="AH474" i="5" s="1"/>
  <c r="AG197" i="5"/>
  <c r="AH197" i="5" s="1"/>
  <c r="AG536" i="5"/>
  <c r="AH536" i="5" s="1"/>
  <c r="AG898" i="5"/>
  <c r="AH898" i="5" s="1"/>
  <c r="AG1078" i="5"/>
  <c r="AH1078" i="5" s="1"/>
  <c r="AG513" i="5"/>
  <c r="AH513" i="5" s="1"/>
  <c r="AG1497" i="5"/>
  <c r="AH1497" i="5" s="1"/>
  <c r="AG445" i="5"/>
  <c r="AH445" i="5" s="1"/>
  <c r="AG300" i="5"/>
  <c r="AH300" i="5" s="1"/>
  <c r="AG201" i="5"/>
  <c r="AH201" i="5" s="1"/>
  <c r="AG381" i="5"/>
  <c r="AH381" i="5" s="1"/>
  <c r="AG929" i="5"/>
  <c r="AH929" i="5" s="1"/>
  <c r="AG634" i="5"/>
  <c r="AH634" i="5" s="1"/>
  <c r="AG1498" i="5"/>
  <c r="AH1498" i="5" s="1"/>
  <c r="AG622" i="5"/>
  <c r="AH622" i="5" s="1"/>
  <c r="AG706" i="5"/>
  <c r="AH706" i="5" s="1"/>
  <c r="AG316" i="5"/>
  <c r="AH316" i="5" s="1"/>
  <c r="AG509" i="5"/>
  <c r="AH509" i="5" s="1"/>
  <c r="AG60" i="5"/>
  <c r="AH60" i="5" s="1"/>
  <c r="AG978" i="5"/>
  <c r="AH978" i="5" s="1"/>
  <c r="AG1499" i="5"/>
  <c r="AH1499" i="5" s="1"/>
  <c r="AG299" i="5"/>
  <c r="AH299" i="5" s="1"/>
  <c r="AG364" i="5"/>
  <c r="AH364" i="5" s="1"/>
  <c r="AG1500" i="5"/>
  <c r="AH1500" i="5" s="1"/>
  <c r="AG825" i="5"/>
  <c r="AH825" i="5" s="1"/>
  <c r="AG925" i="5"/>
  <c r="AH925" i="5" s="1"/>
  <c r="AG437" i="5"/>
  <c r="AH437" i="5" s="1"/>
  <c r="AG1501" i="5"/>
  <c r="AH1501" i="5" s="1"/>
  <c r="AG949" i="5"/>
  <c r="AH949" i="5" s="1"/>
  <c r="AK1097" i="5"/>
  <c r="AK592" i="5"/>
  <c r="AK566" i="5"/>
  <c r="AK1057" i="5"/>
  <c r="AK618" i="5"/>
  <c r="AK94" i="5"/>
  <c r="AK1098" i="5"/>
  <c r="AK486" i="5"/>
  <c r="AK1099" i="5"/>
  <c r="AK310" i="5"/>
  <c r="AK61" i="5"/>
  <c r="AK967" i="5"/>
  <c r="AK1065" i="5"/>
  <c r="AK328" i="5"/>
  <c r="AK1100" i="5"/>
  <c r="AK518" i="5"/>
  <c r="AK627" i="5"/>
  <c r="AK1051" i="5"/>
  <c r="AK839" i="5"/>
  <c r="AK968" i="5"/>
  <c r="AK783" i="5"/>
  <c r="AK41" i="5"/>
  <c r="AK997" i="5"/>
  <c r="AK1101" i="5"/>
  <c r="AK224" i="5"/>
  <c r="AK198" i="5"/>
  <c r="AK582" i="5"/>
  <c r="AK1102" i="5"/>
  <c r="AK1103" i="5"/>
  <c r="AK280" i="5"/>
  <c r="AK531" i="5"/>
  <c r="AK1092" i="5"/>
  <c r="AK26" i="5"/>
  <c r="AK1408" i="5"/>
  <c r="AK1104" i="5"/>
  <c r="AK961" i="5"/>
  <c r="AK95" i="5"/>
  <c r="AK617" i="5"/>
  <c r="AK1042" i="5"/>
  <c r="AK480" i="5"/>
  <c r="AK79" i="5"/>
  <c r="AK857" i="5"/>
  <c r="AK1105" i="5"/>
  <c r="AK1106" i="5"/>
  <c r="AK946" i="5"/>
  <c r="AK1107" i="5"/>
  <c r="AK803" i="5"/>
  <c r="AK1108" i="5"/>
  <c r="AK46" i="5"/>
  <c r="AK523" i="5"/>
  <c r="AK724" i="5"/>
  <c r="AK972" i="5"/>
  <c r="AK303" i="5"/>
  <c r="AK959" i="5"/>
  <c r="AK455" i="5"/>
  <c r="AK219" i="5"/>
  <c r="AK644" i="5"/>
  <c r="AK338" i="5"/>
  <c r="AK965" i="5"/>
  <c r="AK1109" i="5"/>
  <c r="AK935" i="5"/>
  <c r="AK992" i="5"/>
  <c r="AK298" i="5"/>
  <c r="AK937" i="5"/>
  <c r="AK1110" i="5"/>
  <c r="AK401" i="5"/>
  <c r="AK367" i="5"/>
  <c r="AK804" i="5"/>
  <c r="AK425" i="5"/>
  <c r="AK153" i="5"/>
  <c r="AK847" i="5"/>
  <c r="AK787" i="5"/>
  <c r="AK775" i="5"/>
  <c r="AK683" i="5"/>
  <c r="AK1044" i="5"/>
  <c r="AK1054" i="5"/>
  <c r="AK59" i="5"/>
  <c r="AK1111" i="5"/>
  <c r="AK1112" i="5"/>
  <c r="AK284" i="5"/>
  <c r="AK374" i="5"/>
  <c r="AK273" i="5"/>
  <c r="AK419" i="5"/>
  <c r="AK102" i="5"/>
  <c r="AK39" i="5"/>
  <c r="AK292" i="5"/>
  <c r="AK1113" i="5"/>
  <c r="AK838" i="5"/>
  <c r="AK685" i="5"/>
  <c r="AK753" i="5"/>
  <c r="AK22" i="5"/>
  <c r="AK755" i="5"/>
  <c r="AK1114" i="5"/>
  <c r="AK76" i="5"/>
  <c r="AK1115" i="5"/>
  <c r="AK1082" i="5"/>
  <c r="AK1022" i="5"/>
  <c r="AK1040" i="5"/>
  <c r="AK1116" i="5"/>
  <c r="AK127" i="5"/>
  <c r="AK1117" i="5"/>
  <c r="AK988" i="5"/>
  <c r="AK51" i="5"/>
  <c r="AK1118" i="5"/>
  <c r="AK14" i="5"/>
  <c r="AK49" i="5"/>
  <c r="AK259" i="5"/>
  <c r="AK53" i="5"/>
  <c r="AK956" i="5"/>
  <c r="AK969" i="5"/>
  <c r="AK689" i="5"/>
  <c r="AK34" i="5"/>
  <c r="AK413" i="5"/>
  <c r="AK1120" i="5"/>
  <c r="AK307" i="5"/>
  <c r="AK1121" i="5"/>
  <c r="AK1122" i="5"/>
  <c r="AK876" i="5"/>
  <c r="AK497" i="5"/>
  <c r="AK887" i="5"/>
  <c r="AK790" i="5"/>
  <c r="AK1123" i="5"/>
  <c r="AK763" i="5"/>
  <c r="AK530" i="5"/>
  <c r="AK540" i="5"/>
  <c r="AK524" i="5"/>
  <c r="AK392" i="5"/>
  <c r="AK555" i="5"/>
  <c r="AK1124" i="5"/>
  <c r="AK1029" i="5"/>
  <c r="AK1125" i="5"/>
  <c r="AK251" i="5"/>
  <c r="AK89" i="5"/>
  <c r="AK476" i="5"/>
  <c r="AK717" i="5"/>
  <c r="AK361" i="5"/>
  <c r="AK1126" i="5"/>
  <c r="AK485" i="5"/>
  <c r="AK1127" i="5"/>
  <c r="AK122" i="5"/>
  <c r="AK83" i="5"/>
  <c r="AK451" i="5"/>
  <c r="AK115" i="5"/>
  <c r="AK859" i="5"/>
  <c r="AK271" i="5"/>
  <c r="AK111" i="5"/>
  <c r="AK1077" i="5"/>
  <c r="AK1024" i="5"/>
  <c r="AK813" i="5"/>
  <c r="AK922" i="5"/>
  <c r="AK659" i="5"/>
  <c r="AK1128" i="5"/>
  <c r="AK795" i="5"/>
  <c r="AK773" i="5"/>
  <c r="AK1007" i="5"/>
  <c r="AK505" i="5"/>
  <c r="AK615" i="5"/>
  <c r="AK818" i="5"/>
  <c r="AK1129" i="5"/>
  <c r="AK933" i="5"/>
  <c r="AK913" i="5"/>
  <c r="AK466" i="5"/>
  <c r="AK133" i="5"/>
  <c r="AK314" i="5"/>
  <c r="AK1130" i="5"/>
  <c r="AK575" i="5"/>
  <c r="AK864" i="5"/>
  <c r="AK324" i="5"/>
  <c r="AK27" i="5"/>
  <c r="AK1131" i="5"/>
  <c r="AK1132" i="5"/>
  <c r="AK662" i="5"/>
  <c r="AK105" i="5"/>
  <c r="AK1133" i="5"/>
  <c r="AK216" i="5"/>
  <c r="AK214" i="5"/>
  <c r="AK406" i="5"/>
  <c r="AK276" i="5"/>
  <c r="AK728" i="5"/>
  <c r="AK567" i="5"/>
  <c r="AK738" i="5"/>
  <c r="AK1134" i="5"/>
  <c r="AK249" i="5"/>
  <c r="AK1135" i="5"/>
  <c r="AK1136" i="5"/>
  <c r="AK537" i="5"/>
  <c r="AK926" i="5"/>
  <c r="AK177" i="5"/>
  <c r="AK1311" i="5"/>
  <c r="AK240" i="5"/>
  <c r="AK834" i="5"/>
  <c r="AK309" i="5"/>
  <c r="AK1137" i="5"/>
  <c r="AK823" i="5"/>
  <c r="AK664" i="5"/>
  <c r="AK833" i="5"/>
  <c r="AK697" i="5"/>
  <c r="AK931" i="5"/>
  <c r="AK1009" i="5"/>
  <c r="AK890" i="5"/>
  <c r="AK727" i="5"/>
  <c r="AK108" i="5"/>
  <c r="AK679" i="5"/>
  <c r="AK183" i="5"/>
  <c r="AK1138" i="5"/>
  <c r="AK589" i="5"/>
  <c r="AK577" i="5"/>
  <c r="AK541" i="5"/>
  <c r="AK1139" i="5"/>
  <c r="AK1140" i="5"/>
  <c r="AK233" i="5"/>
  <c r="AK1141" i="5"/>
  <c r="AK982" i="5"/>
  <c r="AK512" i="5"/>
  <c r="AK603" i="5"/>
  <c r="AK1142" i="5"/>
  <c r="AK199" i="5"/>
  <c r="AK227" i="5"/>
  <c r="AK796" i="5"/>
  <c r="AK849" i="5"/>
  <c r="AK1143" i="5"/>
  <c r="AK610" i="5"/>
  <c r="AK854" i="5"/>
  <c r="AK116" i="5"/>
  <c r="AK1144" i="5"/>
  <c r="AK213" i="5"/>
  <c r="AK1145" i="5"/>
  <c r="AK279" i="5"/>
  <c r="AK1146" i="5"/>
  <c r="AK243" i="5"/>
  <c r="AK1147" i="5"/>
  <c r="AK42" i="5"/>
  <c r="AK75" i="5"/>
  <c r="AK1148" i="5"/>
  <c r="AK805" i="5"/>
  <c r="AK167" i="5"/>
  <c r="AK12" i="5"/>
  <c r="AK1261" i="5"/>
  <c r="AK873" i="5"/>
  <c r="AK780" i="5"/>
  <c r="AK241" i="5"/>
  <c r="AK412" i="5"/>
  <c r="AK179" i="5"/>
  <c r="AK779" i="5"/>
  <c r="AK639" i="5"/>
  <c r="AK858" i="5"/>
  <c r="AK368" i="5"/>
  <c r="AK426" i="5"/>
  <c r="AK30" i="5"/>
  <c r="AK44" i="5"/>
  <c r="AK109" i="5"/>
  <c r="AK1071" i="5"/>
  <c r="AK1149" i="5"/>
  <c r="AK181" i="5"/>
  <c r="AK1028" i="5"/>
  <c r="AK588" i="5"/>
  <c r="AK952" i="5"/>
  <c r="AK1150" i="5"/>
  <c r="AK1151" i="5"/>
  <c r="AK459" i="5"/>
  <c r="AK1152" i="5"/>
  <c r="AK215" i="5"/>
  <c r="AK1153" i="5"/>
  <c r="AK1075" i="5"/>
  <c r="AK203" i="5"/>
  <c r="AK467" i="5"/>
  <c r="AK389" i="5"/>
  <c r="AK1154" i="5"/>
  <c r="AK986" i="5"/>
  <c r="AK1155" i="5"/>
  <c r="AK404" i="5"/>
  <c r="AK1156" i="5"/>
  <c r="AK661" i="5"/>
  <c r="AK1045" i="5"/>
  <c r="AK478" i="5"/>
  <c r="AK1157" i="5"/>
  <c r="AK740" i="5"/>
  <c r="AK1158" i="5"/>
  <c r="AK1159" i="5"/>
  <c r="AK594" i="5"/>
  <c r="AK491" i="5"/>
  <c r="AK278" i="5"/>
  <c r="AK253" i="5"/>
  <c r="AK148" i="5"/>
  <c r="AK1048" i="5"/>
  <c r="AK50" i="5"/>
  <c r="AK821" i="5"/>
  <c r="AK1027" i="5"/>
  <c r="AK985" i="5"/>
  <c r="AK912" i="5"/>
  <c r="AK657" i="5"/>
  <c r="AK687" i="5"/>
  <c r="AK332" i="5"/>
  <c r="AK1160" i="5"/>
  <c r="AK1161" i="5"/>
  <c r="AK1162" i="5"/>
  <c r="AK598" i="5"/>
  <c r="AK411" i="5"/>
  <c r="AK112" i="5"/>
  <c r="AK765" i="5"/>
  <c r="AK600" i="5"/>
  <c r="AK606" i="5"/>
  <c r="AK620" i="5"/>
  <c r="AK1163" i="5"/>
  <c r="AK29" i="5"/>
  <c r="AK430" i="5"/>
  <c r="AK902" i="5"/>
  <c r="AK936" i="5"/>
  <c r="AK573" i="5"/>
  <c r="AK623" i="5"/>
  <c r="AK1164" i="5"/>
  <c r="AK268" i="5"/>
  <c r="AK921" i="5"/>
  <c r="AK165" i="5"/>
  <c r="AK45" i="5"/>
  <c r="AK488" i="5"/>
  <c r="AK351" i="5"/>
  <c r="AK1165" i="5"/>
  <c r="AK128" i="5"/>
  <c r="AK1166" i="5"/>
  <c r="AK590" i="5"/>
  <c r="AK388" i="5"/>
  <c r="AK1167" i="5"/>
  <c r="AK960" i="5"/>
  <c r="AK999" i="5"/>
  <c r="AK1168" i="5"/>
  <c r="AK72" i="5"/>
  <c r="AK174" i="5"/>
  <c r="AK1093" i="5"/>
  <c r="AK1073" i="5"/>
  <c r="AK436" i="5"/>
  <c r="AK266" i="5"/>
  <c r="AK1169" i="5"/>
  <c r="AK1068" i="5"/>
  <c r="AK23" i="5"/>
  <c r="AK442" i="5"/>
  <c r="AK473" i="5"/>
  <c r="AK1052" i="5"/>
  <c r="AK1010" i="5"/>
  <c r="AK923" i="5"/>
  <c r="AK674" i="5"/>
  <c r="AK998" i="5"/>
  <c r="AK625" i="5"/>
  <c r="AK1170" i="5"/>
  <c r="AK1171" i="5"/>
  <c r="AK581" i="5"/>
  <c r="AK957" i="5"/>
  <c r="AK1172" i="5"/>
  <c r="AK1173" i="5"/>
  <c r="AK941" i="5"/>
  <c r="AK914" i="5"/>
  <c r="AK964" i="5"/>
  <c r="AK460" i="5"/>
  <c r="AK195" i="5"/>
  <c r="AK1174" i="5"/>
  <c r="AK907" i="5"/>
  <c r="AK238" i="5"/>
  <c r="AK166" i="5"/>
  <c r="AK18" i="5"/>
  <c r="AK32" i="5"/>
  <c r="AK927" i="5"/>
  <c r="AK1037" i="5"/>
  <c r="AK210" i="5"/>
  <c r="AK246" i="5"/>
  <c r="AK836" i="5"/>
  <c r="AK1175" i="5"/>
  <c r="AK1008" i="5"/>
  <c r="AK142" i="5"/>
  <c r="AK1176" i="5"/>
  <c r="AK798" i="5"/>
  <c r="AK1177" i="5"/>
  <c r="AK785" i="5"/>
  <c r="AK1178" i="5"/>
  <c r="AK587" i="5"/>
  <c r="AK892" i="5"/>
  <c r="AK502" i="5"/>
  <c r="AK56" i="5"/>
  <c r="AK1000" i="5"/>
  <c r="AK563" i="5"/>
  <c r="AK1179" i="5"/>
  <c r="AK1180" i="5"/>
  <c r="AK190" i="5"/>
  <c r="AK312" i="5"/>
  <c r="AK58" i="5"/>
  <c r="AK544" i="5"/>
  <c r="AK1090" i="5"/>
  <c r="AK1181" i="5"/>
  <c r="AK1182" i="5"/>
  <c r="AK84" i="5"/>
  <c r="AK470" i="5"/>
  <c r="AK517" i="5"/>
  <c r="AK154" i="5"/>
  <c r="AK1183" i="5"/>
  <c r="AK37" i="5"/>
  <c r="AK1001" i="5"/>
  <c r="AK860" i="5"/>
  <c r="AK1184" i="5"/>
  <c r="AK993" i="5"/>
  <c r="AK1185" i="5"/>
  <c r="AK90" i="5"/>
  <c r="AK57" i="5"/>
  <c r="AK947" i="5"/>
  <c r="AK1186" i="5"/>
  <c r="AK286" i="5"/>
  <c r="AK1187" i="5"/>
  <c r="AK673" i="5"/>
  <c r="AK507" i="5"/>
  <c r="AK441" i="5"/>
  <c r="AK962" i="5"/>
  <c r="AK702" i="5"/>
  <c r="AK868" i="5"/>
  <c r="AK396" i="5"/>
  <c r="AK1188" i="5"/>
  <c r="AK950" i="5"/>
  <c r="AK247" i="5"/>
  <c r="AK630" i="5"/>
  <c r="AK781" i="5"/>
  <c r="AK1036" i="5"/>
  <c r="AK11" i="5"/>
  <c r="AK882" i="5"/>
  <c r="AK782" i="5"/>
  <c r="AK601" i="5"/>
  <c r="AK373" i="5"/>
  <c r="AK329" i="5"/>
  <c r="AK274" i="5"/>
  <c r="AK568" i="5"/>
  <c r="AK1038" i="5"/>
  <c r="AK464" i="5"/>
  <c r="AK1190" i="5"/>
  <c r="AK500" i="5"/>
  <c r="AK1191" i="5"/>
  <c r="AK899" i="5"/>
  <c r="AK668" i="5"/>
  <c r="AK180" i="5"/>
  <c r="AK337" i="5"/>
  <c r="AK1192" i="5"/>
  <c r="AK86" i="5"/>
  <c r="AK432" i="5"/>
  <c r="AK893" i="5"/>
  <c r="AK255" i="5"/>
  <c r="AK991" i="5"/>
  <c r="AK1193" i="5"/>
  <c r="AK608" i="5"/>
  <c r="AK135" i="5"/>
  <c r="AK786" i="5"/>
  <c r="AK1194" i="5"/>
  <c r="AK1195" i="5"/>
  <c r="AK866" i="5"/>
  <c r="AK123" i="5"/>
  <c r="AK850" i="5"/>
  <c r="AK1197" i="5"/>
  <c r="AK908" i="5"/>
  <c r="AK565" i="5"/>
  <c r="AK1198" i="5"/>
  <c r="AK1089" i="5"/>
  <c r="AK607" i="5"/>
  <c r="AK306" i="5"/>
  <c r="AK155" i="5"/>
  <c r="AK458" i="5"/>
  <c r="AK640" i="5"/>
  <c r="AK977" i="5"/>
  <c r="AK971" i="5"/>
  <c r="AK684" i="5"/>
  <c r="AK1199" i="5"/>
  <c r="AK771" i="5"/>
  <c r="AK1085" i="5"/>
  <c r="AK1200" i="5"/>
  <c r="AK681" i="5"/>
  <c r="AK394" i="5"/>
  <c r="AK405" i="5"/>
  <c r="AK938" i="5"/>
  <c r="AK82" i="5"/>
  <c r="AK883" i="5"/>
  <c r="AK1201" i="5"/>
  <c r="AK263" i="5"/>
  <c r="AK1202" i="5"/>
  <c r="AK955" i="5"/>
  <c r="AK714" i="5"/>
  <c r="AK1203" i="5"/>
  <c r="AK395" i="5"/>
  <c r="AK1005" i="5"/>
  <c r="AK794" i="5"/>
  <c r="AK793" i="5"/>
  <c r="AK17" i="5"/>
  <c r="AK325" i="5"/>
  <c r="AK1204" i="5"/>
  <c r="AK1205" i="5"/>
  <c r="AK1206" i="5"/>
  <c r="AK862" i="5"/>
  <c r="AK655" i="5"/>
  <c r="AK1207" i="5"/>
  <c r="AK520" i="5"/>
  <c r="AK366" i="5"/>
  <c r="AK188" i="5"/>
  <c r="AK19" i="5"/>
  <c r="AK924" i="5"/>
  <c r="AK1208" i="5"/>
  <c r="AK551" i="5"/>
  <c r="AK129" i="5"/>
  <c r="AK1209" i="5"/>
  <c r="AK291" i="5"/>
  <c r="AK1210" i="5"/>
  <c r="AK591" i="5"/>
  <c r="AK1211" i="5"/>
  <c r="AK1212" i="5"/>
  <c r="AK144" i="5"/>
  <c r="AK136" i="5"/>
  <c r="AK1034" i="5"/>
  <c r="AK586" i="5"/>
  <c r="AK1213" i="5"/>
  <c r="AK489" i="5"/>
  <c r="AK718" i="5"/>
  <c r="AK1214" i="5"/>
  <c r="AK995" i="5"/>
  <c r="AK749" i="5"/>
  <c r="AK1215" i="5"/>
  <c r="AK147" i="5"/>
  <c r="AK863" i="5"/>
  <c r="AK352" i="5"/>
  <c r="AK302" i="5"/>
  <c r="AK1216" i="5"/>
  <c r="AK830" i="5"/>
  <c r="AK504" i="5"/>
  <c r="AK1217" i="5"/>
  <c r="AK1218" i="5"/>
  <c r="AK354" i="5"/>
  <c r="AK1219" i="5"/>
  <c r="AK318" i="5"/>
  <c r="AK1220" i="5"/>
  <c r="AK1221" i="5"/>
  <c r="AK562" i="5"/>
  <c r="AK1222" i="5"/>
  <c r="AK691" i="5"/>
  <c r="AK641" i="5"/>
  <c r="AK516" i="5"/>
  <c r="AK146" i="5"/>
  <c r="AK715" i="5"/>
  <c r="AK680" i="5"/>
  <c r="AK334" i="5"/>
  <c r="AK580" i="5"/>
  <c r="AK1223" i="5"/>
  <c r="AK635" i="5"/>
  <c r="AK646" i="5"/>
  <c r="AK1224" i="5"/>
  <c r="AK150" i="5"/>
  <c r="AK1225" i="5"/>
  <c r="AK185" i="5"/>
  <c r="AK103" i="5"/>
  <c r="AK666" i="5"/>
  <c r="AK231" i="5"/>
  <c r="AK571" i="5"/>
  <c r="AK218" i="5"/>
  <c r="AK85" i="5"/>
  <c r="AK579" i="5"/>
  <c r="AK407" i="5"/>
  <c r="AK433" i="5"/>
  <c r="AK1226" i="5"/>
  <c r="AK1227" i="5"/>
  <c r="AK1228" i="5"/>
  <c r="AK38" i="5"/>
  <c r="AK1017" i="5"/>
  <c r="AK1229" i="5"/>
  <c r="AK1016" i="5"/>
  <c r="AK1230" i="5"/>
  <c r="AK1196" i="5"/>
  <c r="AK498" i="5"/>
  <c r="AK881" i="5"/>
  <c r="AK289" i="5"/>
  <c r="AK132" i="5"/>
  <c r="AK301" i="5"/>
  <c r="AK547" i="5"/>
  <c r="AK386" i="5"/>
  <c r="AK139" i="5"/>
  <c r="AK130" i="5"/>
  <c r="AK1231" i="5"/>
  <c r="AK742" i="5"/>
  <c r="AK1232" i="5"/>
  <c r="AK1233" i="5"/>
  <c r="AK529" i="5"/>
  <c r="AK305" i="5"/>
  <c r="AK1234" i="5"/>
  <c r="AK624" i="5"/>
  <c r="AK346" i="5"/>
  <c r="AK1235" i="5"/>
  <c r="AK265" i="5"/>
  <c r="AK885" i="5"/>
  <c r="AK895" i="5"/>
  <c r="AK99" i="5"/>
  <c r="AK810" i="5"/>
  <c r="AK472" i="5"/>
  <c r="AK48" i="5"/>
  <c r="AK143" i="5"/>
  <c r="AK1236" i="5"/>
  <c r="AK257" i="5"/>
  <c r="AK355" i="5"/>
  <c r="AK954" i="5"/>
  <c r="AK1237" i="5"/>
  <c r="AK1238" i="5"/>
  <c r="AK1239" i="5"/>
  <c r="AK1240" i="5"/>
  <c r="AK616" i="5"/>
  <c r="AK398" i="5"/>
  <c r="AK870" i="5"/>
  <c r="AK62" i="5"/>
  <c r="AK1241" i="5"/>
  <c r="AK420" i="5"/>
  <c r="AK732" i="5"/>
  <c r="AK1242" i="5"/>
  <c r="AK752" i="5"/>
  <c r="AK336" i="5"/>
  <c r="AK942" i="5"/>
  <c r="AK438" i="5"/>
  <c r="AK320" i="5"/>
  <c r="AK335" i="5"/>
  <c r="AK418" i="5"/>
  <c r="AK1243" i="5"/>
  <c r="AK621" i="5"/>
  <c r="AK761" i="5"/>
  <c r="AK1244" i="5"/>
  <c r="AK966" i="5"/>
  <c r="AK254" i="5"/>
  <c r="AK875" i="5"/>
  <c r="AK1094" i="5"/>
  <c r="AK345" i="5"/>
  <c r="AK209" i="5"/>
  <c r="AK1245" i="5"/>
  <c r="AK643" i="5"/>
  <c r="AK1246" i="5"/>
  <c r="AK812" i="5"/>
  <c r="AK107" i="5"/>
  <c r="AK688" i="5"/>
  <c r="AK1247" i="5"/>
  <c r="AK47" i="5"/>
  <c r="AK976" i="5"/>
  <c r="AK1248" i="5"/>
  <c r="AK1249" i="5"/>
  <c r="AK1250" i="5"/>
  <c r="AK1251" i="5"/>
  <c r="AK741" i="5"/>
  <c r="AK1252" i="5"/>
  <c r="AK131" i="5"/>
  <c r="AK725" i="5"/>
  <c r="AK225" i="5"/>
  <c r="AK81" i="5"/>
  <c r="AK1253" i="5"/>
  <c r="AK1254" i="5"/>
  <c r="AK642" i="5"/>
  <c r="AK1083" i="5"/>
  <c r="AK482" i="5"/>
  <c r="AK841" i="5"/>
  <c r="AK63" i="5"/>
  <c r="AK288" i="5"/>
  <c r="AK1255" i="5"/>
  <c r="AK1256" i="5"/>
  <c r="AK160" i="5"/>
  <c r="AK1257" i="5"/>
  <c r="AK465" i="5"/>
  <c r="AK121" i="5"/>
  <c r="AK397" i="5"/>
  <c r="AK872" i="5"/>
  <c r="AK422" i="5"/>
  <c r="AK987" i="5"/>
  <c r="AK1258" i="5"/>
  <c r="AK1259" i="5"/>
  <c r="AK390" i="5"/>
  <c r="AK905" i="5"/>
  <c r="AK1260" i="5"/>
  <c r="AK490" i="5"/>
  <c r="AK358" i="5"/>
  <c r="AK175" i="5"/>
  <c r="AK1074" i="5"/>
  <c r="AK940" i="5"/>
  <c r="AK663" i="5"/>
  <c r="AK816" i="5"/>
  <c r="AK735" i="5"/>
  <c r="AK564" i="5"/>
  <c r="AK614" i="5"/>
  <c r="AK1262" i="5"/>
  <c r="AK807" i="5"/>
  <c r="AK934" i="5"/>
  <c r="AK100" i="5"/>
  <c r="AK70" i="5"/>
  <c r="AK1263" i="5"/>
  <c r="AK296" i="5"/>
  <c r="AK1264" i="5"/>
  <c r="AK1265" i="5"/>
  <c r="AK806" i="5"/>
  <c r="AK1266" i="5"/>
  <c r="AK1019" i="5"/>
  <c r="AK983" i="5"/>
  <c r="AK88" i="5"/>
  <c r="AK40" i="5"/>
  <c r="AK349" i="5"/>
  <c r="AK694" i="5"/>
  <c r="AK1026" i="5"/>
  <c r="AK651" i="5"/>
  <c r="AK1267" i="5"/>
  <c r="AK162" i="5"/>
  <c r="AK648" i="5"/>
  <c r="AK736" i="5"/>
  <c r="AK434" i="5"/>
  <c r="AK1268" i="5"/>
  <c r="AK1189" i="5"/>
  <c r="AK722" i="5"/>
  <c r="AK1269" i="5"/>
  <c r="AK758" i="5"/>
  <c r="AK1006" i="5"/>
  <c r="AK772" i="5"/>
  <c r="AK958" i="5"/>
  <c r="AK970" i="5"/>
  <c r="AK1270" i="5"/>
  <c r="AK1271" i="5"/>
  <c r="AK1272" i="5"/>
  <c r="AK1023" i="5"/>
  <c r="AK294" i="5"/>
  <c r="AK290" i="5"/>
  <c r="AK341" i="5"/>
  <c r="AK953" i="5"/>
  <c r="AK193" i="5"/>
  <c r="AK975" i="5"/>
  <c r="AK71" i="5"/>
  <c r="AK1273" i="5"/>
  <c r="AK1032" i="5"/>
  <c r="AK848" i="5"/>
  <c r="AK226" i="5"/>
  <c r="AK930" i="5"/>
  <c r="AK501" i="5"/>
  <c r="AK275" i="5"/>
  <c r="AK1274" i="5"/>
  <c r="AK1275" i="5"/>
  <c r="AK447" i="5"/>
  <c r="AK1276" i="5"/>
  <c r="AK370" i="5"/>
  <c r="AK1277" i="5"/>
  <c r="AK1047" i="5"/>
  <c r="AK1278" i="5"/>
  <c r="AK1069" i="5"/>
  <c r="AK431" i="5"/>
  <c r="AK827" i="5"/>
  <c r="AK24" i="5"/>
  <c r="AK1279" i="5"/>
  <c r="AK6" i="5"/>
  <c r="AK619" i="5"/>
  <c r="AK1280" i="5"/>
  <c r="AK1063" i="5"/>
  <c r="AK597" i="5"/>
  <c r="AK637" i="5"/>
  <c r="AK1281" i="5"/>
  <c r="AK649" i="5"/>
  <c r="AK20" i="5"/>
  <c r="AK797" i="5"/>
  <c r="AK792" i="5"/>
  <c r="AK1282" i="5"/>
  <c r="AK479" i="5"/>
  <c r="AK658" i="5"/>
  <c r="AK920" i="5"/>
  <c r="AK595" i="5"/>
  <c r="AK647" i="5"/>
  <c r="AK1283" i="5"/>
  <c r="AK10" i="5"/>
  <c r="AK1058" i="5"/>
  <c r="AK204" i="5"/>
  <c r="AK1284" i="5"/>
  <c r="AK1285" i="5"/>
  <c r="AK879" i="5"/>
  <c r="AK593" i="5"/>
  <c r="AK269" i="5"/>
  <c r="AK840" i="5"/>
  <c r="AK855" i="5"/>
  <c r="AK939" i="5"/>
  <c r="AK449" i="5"/>
  <c r="AK877" i="5"/>
  <c r="AK865" i="5"/>
  <c r="AK1286" i="5"/>
  <c r="AK313" i="5"/>
  <c r="AK484" i="5"/>
  <c r="AK1287" i="5"/>
  <c r="AK1015" i="5"/>
  <c r="AK910" i="5"/>
  <c r="AK984" i="5"/>
  <c r="AK321" i="5"/>
  <c r="AK446" i="5"/>
  <c r="AK1288" i="5"/>
  <c r="AK444" i="5"/>
  <c r="AK1289" i="5"/>
  <c r="AK745" i="5"/>
  <c r="AK880" i="5"/>
  <c r="AK1072" i="5"/>
  <c r="AK65" i="5"/>
  <c r="AK1004" i="5"/>
  <c r="AK671" i="5"/>
  <c r="AK339" i="5"/>
  <c r="AK66" i="5"/>
  <c r="AK532" i="5"/>
  <c r="AK1290" i="5"/>
  <c r="AK1087" i="5"/>
  <c r="AK200" i="5"/>
  <c r="AK435" i="5"/>
  <c r="AK80" i="5"/>
  <c r="AK919" i="5"/>
  <c r="AK856" i="5"/>
  <c r="AK711" i="5"/>
  <c r="AK533" i="5"/>
  <c r="AK709" i="5"/>
  <c r="AK831" i="5"/>
  <c r="AK693" i="5"/>
  <c r="AK980" i="5"/>
  <c r="AK250" i="5"/>
  <c r="AK994" i="5"/>
  <c r="AK1043" i="5"/>
  <c r="AK1291" i="5"/>
  <c r="AK686" i="5"/>
  <c r="AK304" i="5"/>
  <c r="AK101" i="5"/>
  <c r="AK196" i="5"/>
  <c r="AK631" i="5"/>
  <c r="AK230" i="5"/>
  <c r="AK820" i="5"/>
  <c r="AK764" i="5"/>
  <c r="AK1292" i="5"/>
  <c r="AK256" i="5"/>
  <c r="AK1293" i="5"/>
  <c r="AK1294" i="5"/>
  <c r="AK74" i="5"/>
  <c r="AK1119" i="5"/>
  <c r="AK293" i="5"/>
  <c r="AK172" i="5"/>
  <c r="AK1296" i="5"/>
  <c r="AK909" i="5"/>
  <c r="AK1297" i="5"/>
  <c r="AK347" i="5"/>
  <c r="AK258" i="5"/>
  <c r="AK315" i="5"/>
  <c r="AK184" i="5"/>
  <c r="AK1298" i="5"/>
  <c r="AK1299" i="5"/>
  <c r="AK1300" i="5"/>
  <c r="AK207" i="5"/>
  <c r="AK1301" i="5"/>
  <c r="AK348" i="5"/>
  <c r="AK1302" i="5"/>
  <c r="AK843" i="5"/>
  <c r="AK809" i="5"/>
  <c r="AK656" i="5"/>
  <c r="AK692" i="5"/>
  <c r="AK1303" i="5"/>
  <c r="AK161" i="5"/>
  <c r="AK660" i="5"/>
  <c r="AK901" i="5"/>
  <c r="AK192" i="5"/>
  <c r="AK1304" i="5"/>
  <c r="AK1305" i="5"/>
  <c r="AK158" i="5"/>
  <c r="AK911" i="5"/>
  <c r="AK535" i="5"/>
  <c r="AK1306" i="5"/>
  <c r="AK1307" i="5"/>
  <c r="AK1308" i="5"/>
  <c r="AK1295" i="5"/>
  <c r="AK454" i="5"/>
  <c r="AK410" i="5"/>
  <c r="AK1309" i="5"/>
  <c r="AK1310" i="5"/>
  <c r="AK824" i="5"/>
  <c r="AK205" i="5"/>
  <c r="AK896" i="5"/>
  <c r="AK35" i="5"/>
  <c r="AK739" i="5"/>
  <c r="AK1312" i="5"/>
  <c r="AK743" i="5"/>
  <c r="AK359" i="5"/>
  <c r="AK1313" i="5"/>
  <c r="AK1314" i="5"/>
  <c r="AK457" i="5"/>
  <c r="AK4" i="5"/>
  <c r="AK1315" i="5"/>
  <c r="AK1316" i="5"/>
  <c r="AK1317" i="5"/>
  <c r="AK330" i="5"/>
  <c r="AK1318" i="5"/>
  <c r="AK1003" i="5"/>
  <c r="AK1319" i="5"/>
  <c r="AK1320" i="5"/>
  <c r="AK721" i="5"/>
  <c r="AK55" i="5"/>
  <c r="AK1321" i="5"/>
  <c r="AK665" i="5"/>
  <c r="AK845" i="5"/>
  <c r="AK734" i="5"/>
  <c r="AK747" i="5"/>
  <c r="AK1322" i="5"/>
  <c r="AK542" i="5"/>
  <c r="AK400" i="5"/>
  <c r="AK462" i="5"/>
  <c r="AK1323" i="5"/>
  <c r="AK572" i="5"/>
  <c r="AK729" i="5"/>
  <c r="AK1046" i="5"/>
  <c r="AK223" i="5"/>
  <c r="AK703" i="5"/>
  <c r="AK1324" i="5"/>
  <c r="AK260" i="5"/>
  <c r="AK149" i="5"/>
  <c r="AK67" i="5"/>
  <c r="AK439" i="5"/>
  <c r="AK1325" i="5"/>
  <c r="AK191" i="5"/>
  <c r="AK777" i="5"/>
  <c r="AK583" i="5"/>
  <c r="AK1014" i="5"/>
  <c r="AK1326" i="5"/>
  <c r="AK493" i="5"/>
  <c r="AK31" i="5"/>
  <c r="AK1041" i="5"/>
  <c r="AK1327" i="5"/>
  <c r="AK157" i="5"/>
  <c r="AK217" i="5"/>
  <c r="AK1328" i="5"/>
  <c r="AK705" i="5"/>
  <c r="AK904" i="5"/>
  <c r="AK632" i="5"/>
  <c r="AK503" i="5"/>
  <c r="AK638" i="5"/>
  <c r="AK415" i="5"/>
  <c r="AK1329" i="5"/>
  <c r="AK360" i="5"/>
  <c r="AK408" i="5"/>
  <c r="AK1330" i="5"/>
  <c r="AK1331" i="5"/>
  <c r="AK1332" i="5"/>
  <c r="AK699" i="5"/>
  <c r="AK1059" i="5"/>
  <c r="AK1333" i="5"/>
  <c r="AK973" i="5"/>
  <c r="AK1334" i="5"/>
  <c r="AK78" i="5"/>
  <c r="AK596" i="5"/>
  <c r="AK343" i="5"/>
  <c r="AK353" i="5"/>
  <c r="AK1335" i="5"/>
  <c r="AK1336" i="5"/>
  <c r="AK867" i="5"/>
  <c r="AK13" i="5"/>
  <c r="AK900" i="5"/>
  <c r="AK1018" i="5"/>
  <c r="AK1337" i="5"/>
  <c r="AK1338" i="5"/>
  <c r="AK264" i="5"/>
  <c r="AK138" i="5"/>
  <c r="AK521" i="5"/>
  <c r="AK124" i="5"/>
  <c r="AK990" i="5"/>
  <c r="AK119" i="5"/>
  <c r="AK33" i="5"/>
  <c r="AK1339" i="5"/>
  <c r="AK1039" i="5"/>
  <c r="AK1340" i="5"/>
  <c r="AK187" i="5"/>
  <c r="AK1341" i="5"/>
  <c r="AK1342" i="5"/>
  <c r="AK552" i="5"/>
  <c r="AK452" i="5"/>
  <c r="AK285" i="5"/>
  <c r="AK585" i="5"/>
  <c r="AK720" i="5"/>
  <c r="AK832" i="5"/>
  <c r="AK1343" i="5"/>
  <c r="AK1033" i="5"/>
  <c r="AK1080" i="5"/>
  <c r="AK829" i="5"/>
  <c r="AK1020" i="5"/>
  <c r="AK363" i="5"/>
  <c r="AK519" i="5"/>
  <c r="AK750" i="5"/>
  <c r="AK1344" i="5"/>
  <c r="AK846" i="5"/>
  <c r="AK3" i="5"/>
  <c r="AK1345" i="5"/>
  <c r="AK242" i="5"/>
  <c r="AK54" i="5"/>
  <c r="AK317" i="5"/>
  <c r="AK916" i="5"/>
  <c r="AK602" i="5"/>
  <c r="AK481" i="5"/>
  <c r="AK113" i="5"/>
  <c r="AK557" i="5"/>
  <c r="AK932" i="5"/>
  <c r="AK114" i="5"/>
  <c r="AK1346" i="5"/>
  <c r="AK1347" i="5"/>
  <c r="AK206" i="5"/>
  <c r="AK1348" i="5"/>
  <c r="AK1349" i="5"/>
  <c r="AK1350" i="5"/>
  <c r="AK1351" i="5"/>
  <c r="AK1035" i="5"/>
  <c r="AK77" i="5"/>
  <c r="AK767" i="5"/>
  <c r="AK244" i="5"/>
  <c r="AK141" i="5"/>
  <c r="AK252" i="5"/>
  <c r="AK429" i="5"/>
  <c r="AK1352" i="5"/>
  <c r="AK669" i="5"/>
  <c r="AK417" i="5"/>
  <c r="AK281" i="5"/>
  <c r="AK1353" i="5"/>
  <c r="AK748" i="5"/>
  <c r="AK543" i="5"/>
  <c r="AK871" i="5"/>
  <c r="AK382" i="5"/>
  <c r="AK333" i="5"/>
  <c r="AK5" i="5"/>
  <c r="AK1076" i="5"/>
  <c r="AK15" i="5"/>
  <c r="AK1354" i="5"/>
  <c r="AK1355" i="5"/>
  <c r="AK545" i="5"/>
  <c r="AK1356" i="5"/>
  <c r="AK1458" i="5"/>
  <c r="AK578" i="5"/>
  <c r="AK232" i="5"/>
  <c r="AK778" i="5"/>
  <c r="AK186" i="5"/>
  <c r="AK762" i="5"/>
  <c r="AK756" i="5"/>
  <c r="AK1357" i="5"/>
  <c r="AK1358" i="5"/>
  <c r="AK1359" i="5"/>
  <c r="AK1360" i="5"/>
  <c r="AK387" i="5"/>
  <c r="AK844" i="5"/>
  <c r="AK974" i="5"/>
  <c r="AK362" i="5"/>
  <c r="AK511" i="5"/>
  <c r="AK613" i="5"/>
  <c r="AK1361" i="5"/>
  <c r="AK1362" i="5"/>
  <c r="AK463" i="5"/>
  <c r="AK73" i="5"/>
  <c r="AK636" i="5"/>
  <c r="AK117" i="5"/>
  <c r="AK670" i="5"/>
  <c r="AK171" i="5"/>
  <c r="AK365" i="5"/>
  <c r="AK212" i="5"/>
  <c r="AK704" i="5"/>
  <c r="AK1363" i="5"/>
  <c r="AK599" i="5"/>
  <c r="AK1030" i="5"/>
  <c r="AK164" i="5"/>
  <c r="AK526" i="5"/>
  <c r="AK1364" i="5"/>
  <c r="AK708" i="5"/>
  <c r="AK678" i="5"/>
  <c r="AK450" i="5"/>
  <c r="AK852" i="5"/>
  <c r="AK239" i="5"/>
  <c r="AK1365" i="5"/>
  <c r="AK1366" i="5"/>
  <c r="AK1367" i="5"/>
  <c r="AK237" i="5"/>
  <c r="AK326" i="5"/>
  <c r="AK295" i="5"/>
  <c r="AK1368" i="5"/>
  <c r="AK1013" i="5"/>
  <c r="AK21" i="5"/>
  <c r="AK1369" i="5"/>
  <c r="AK106" i="5"/>
  <c r="AK1370" i="5"/>
  <c r="AK270" i="5"/>
  <c r="AK1371" i="5"/>
  <c r="AK1372" i="5"/>
  <c r="AK1373" i="5"/>
  <c r="AK768" i="5"/>
  <c r="AK894" i="5"/>
  <c r="AK1374" i="5"/>
  <c r="AK228" i="5"/>
  <c r="AK169" i="5"/>
  <c r="AK104" i="5"/>
  <c r="AK652" i="5"/>
  <c r="AK574" i="5"/>
  <c r="AK737" i="5"/>
  <c r="AK667" i="5"/>
  <c r="AK1375" i="5"/>
  <c r="AK323" i="5"/>
  <c r="AK707" i="5"/>
  <c r="AK134" i="5"/>
  <c r="AK69" i="5"/>
  <c r="AK1376" i="5"/>
  <c r="AK1377" i="5"/>
  <c r="AK1378" i="5"/>
  <c r="AK1379" i="5"/>
  <c r="AK1380" i="5"/>
  <c r="AK1381" i="5"/>
  <c r="AK350" i="5"/>
  <c r="AK1382" i="5"/>
  <c r="AK399" i="5"/>
  <c r="AK1383" i="5"/>
  <c r="AK766" i="5"/>
  <c r="AK202" i="5"/>
  <c r="AK91" i="5"/>
  <c r="AK1384" i="5"/>
  <c r="AK770" i="5"/>
  <c r="AK1385" i="5"/>
  <c r="AK1386" i="5"/>
  <c r="AK629" i="5"/>
  <c r="AK1387" i="5"/>
  <c r="AK494" i="5"/>
  <c r="AK1388" i="5"/>
  <c r="AK1067" i="5"/>
  <c r="AK539" i="5"/>
  <c r="AK1389" i="5"/>
  <c r="AK495" i="5"/>
  <c r="AK1390" i="5"/>
  <c r="AK570" i="5"/>
  <c r="AK487" i="5"/>
  <c r="AK723" i="5"/>
  <c r="AK43" i="5"/>
  <c r="AK340" i="5"/>
  <c r="AK64" i="5"/>
  <c r="AK319" i="5"/>
  <c r="AK1012" i="5"/>
  <c r="AK713" i="5"/>
  <c r="AK1391" i="5"/>
  <c r="AK156" i="5"/>
  <c r="AK344" i="5"/>
  <c r="AK1392" i="5"/>
  <c r="AK376" i="5"/>
  <c r="AK1393" i="5"/>
  <c r="AK522" i="5"/>
  <c r="AK1394" i="5"/>
  <c r="AK1395" i="5"/>
  <c r="AK1396" i="5"/>
  <c r="AK322" i="5"/>
  <c r="AK701" i="5"/>
  <c r="AK690" i="5"/>
  <c r="AK506" i="5"/>
  <c r="AK698" i="5"/>
  <c r="AK97" i="5"/>
  <c r="AK837" i="5"/>
  <c r="AK884" i="5"/>
  <c r="AK654" i="5"/>
  <c r="AK1096" i="5"/>
  <c r="AK1091" i="5"/>
  <c r="AK1397" i="5"/>
  <c r="AK508" i="5"/>
  <c r="AK1398" i="5"/>
  <c r="AK163" i="5"/>
  <c r="AK819" i="5"/>
  <c r="AK1399" i="5"/>
  <c r="AK308" i="5"/>
  <c r="AK878" i="5"/>
  <c r="AK527" i="5"/>
  <c r="AK1400" i="5"/>
  <c r="AK7" i="5"/>
  <c r="AK371" i="5"/>
  <c r="AK751" i="5"/>
  <c r="AK944" i="5"/>
  <c r="AK556" i="5"/>
  <c r="AK1401" i="5"/>
  <c r="AK1095" i="5"/>
  <c r="AK853" i="5"/>
  <c r="AK1081" i="5"/>
  <c r="AK1402" i="5"/>
  <c r="AK733" i="5"/>
  <c r="AK423" i="5"/>
  <c r="AK120" i="5"/>
  <c r="AK1064" i="5"/>
  <c r="AK672" i="5"/>
  <c r="AK650" i="5"/>
  <c r="AK409" i="5"/>
  <c r="AK576" i="5"/>
  <c r="AK211" i="5"/>
  <c r="AK906" i="5"/>
  <c r="AK1403" i="5"/>
  <c r="AK1031" i="5"/>
  <c r="AK951" i="5"/>
  <c r="AK453" i="5"/>
  <c r="AK726" i="5"/>
  <c r="AK1404" i="5"/>
  <c r="AK208" i="5"/>
  <c r="AK1405" i="5"/>
  <c r="AK1406" i="5"/>
  <c r="AK378" i="5"/>
  <c r="AK1407" i="5"/>
  <c r="AK391" i="5"/>
  <c r="AK653" i="5"/>
  <c r="AK1409" i="5"/>
  <c r="AK28" i="5"/>
  <c r="AK1410" i="5"/>
  <c r="AK1411" i="5"/>
  <c r="AK126" i="5"/>
  <c r="AK496" i="5"/>
  <c r="AK1055" i="5"/>
  <c r="AK719" i="5"/>
  <c r="AK1412" i="5"/>
  <c r="AK168" i="5"/>
  <c r="AK1413" i="5"/>
  <c r="AK1414" i="5"/>
  <c r="AK604" i="5"/>
  <c r="AK1415" i="5"/>
  <c r="AK261" i="5"/>
  <c r="AK1416" i="5"/>
  <c r="AK1417" i="5"/>
  <c r="AK245" i="5"/>
  <c r="AK87" i="5"/>
  <c r="AK236" i="5"/>
  <c r="AK628" i="5"/>
  <c r="AK1418" i="5"/>
  <c r="AK1419" i="5"/>
  <c r="AK1021" i="5"/>
  <c r="AK696" i="5"/>
  <c r="AK234" i="5"/>
  <c r="AK1079" i="5"/>
  <c r="AK1420" i="5"/>
  <c r="AK1421" i="5"/>
  <c r="AK140" i="5"/>
  <c r="AK948" i="5"/>
  <c r="AK372" i="5"/>
  <c r="AK287" i="5"/>
  <c r="AK137" i="5"/>
  <c r="AK1422" i="5"/>
  <c r="AK1423" i="5"/>
  <c r="AK182" i="5"/>
  <c r="AK427" i="5"/>
  <c r="AK1424" i="5"/>
  <c r="AK424" i="5"/>
  <c r="AK525" i="5"/>
  <c r="AK151" i="5"/>
  <c r="AK1425" i="5"/>
  <c r="AK1426" i="5"/>
  <c r="AK152" i="5"/>
  <c r="AK477" i="5"/>
  <c r="AK220" i="5"/>
  <c r="AK817" i="5"/>
  <c r="AK861" i="5"/>
  <c r="AK828" i="5"/>
  <c r="AK1427" i="5"/>
  <c r="AK471" i="5"/>
  <c r="AK1428" i="5"/>
  <c r="AK1066" i="5"/>
  <c r="AK943" i="5"/>
  <c r="AK891" i="5"/>
  <c r="AK1025" i="5"/>
  <c r="AK1429" i="5"/>
  <c r="AK835" i="5"/>
  <c r="AK1070" i="5"/>
  <c r="AK1430" i="5"/>
  <c r="AK1431" i="5"/>
  <c r="AK1061" i="5"/>
  <c r="AK92" i="5"/>
  <c r="AK1432" i="5"/>
  <c r="AK754" i="5"/>
  <c r="AK534" i="5"/>
  <c r="AK1433" i="5"/>
  <c r="AK469" i="5"/>
  <c r="AK695" i="5"/>
  <c r="AK380" i="5"/>
  <c r="AK170" i="5"/>
  <c r="AK515" i="5"/>
  <c r="AK554" i="5"/>
  <c r="AK248" i="5"/>
  <c r="AK311" i="5"/>
  <c r="AK788" i="5"/>
  <c r="AK1434" i="5"/>
  <c r="AK889" i="5"/>
  <c r="AK461" i="5"/>
  <c r="AK1084" i="5"/>
  <c r="AK383" i="5"/>
  <c r="AK1435" i="5"/>
  <c r="AK221" i="5"/>
  <c r="AK1436" i="5"/>
  <c r="AK1060" i="5"/>
  <c r="AK549" i="5"/>
  <c r="AK492" i="5"/>
  <c r="AK915" i="5"/>
  <c r="AK456" i="5"/>
  <c r="AK731" i="5"/>
  <c r="AK801" i="5"/>
  <c r="AK784" i="5"/>
  <c r="AK791" i="5"/>
  <c r="AK569" i="5"/>
  <c r="AK1437" i="5"/>
  <c r="AK559" i="5"/>
  <c r="AK826" i="5"/>
  <c r="AK448" i="5"/>
  <c r="AK1438" i="5"/>
  <c r="AK774" i="5"/>
  <c r="AK468" i="5"/>
  <c r="AK475" i="5"/>
  <c r="AK1049" i="5"/>
  <c r="AK1062" i="5"/>
  <c r="AK815" i="5"/>
  <c r="AK1439" i="5"/>
  <c r="AK1440" i="5"/>
  <c r="AK1441" i="5"/>
  <c r="AK194" i="5"/>
  <c r="AK800" i="5"/>
  <c r="AK1442" i="5"/>
  <c r="AK499" i="5"/>
  <c r="AK52" i="5"/>
  <c r="AK1443" i="5"/>
  <c r="AK403" i="5"/>
  <c r="AK981" i="5"/>
  <c r="AK377" i="5"/>
  <c r="AK173" i="5"/>
  <c r="AK553" i="5"/>
  <c r="AK1444" i="5"/>
  <c r="AK561" i="5"/>
  <c r="AK414" i="5"/>
  <c r="AK744" i="5"/>
  <c r="AK1445" i="5"/>
  <c r="AK1446" i="5"/>
  <c r="AK842" i="5"/>
  <c r="AK1447" i="5"/>
  <c r="AK1448" i="5"/>
  <c r="AK1449" i="5"/>
  <c r="AK811" i="5"/>
  <c r="AK9" i="5"/>
  <c r="AK235" i="5"/>
  <c r="AK645" i="5"/>
  <c r="AK546" i="5"/>
  <c r="AK1450" i="5"/>
  <c r="AK897" i="5"/>
  <c r="AK869" i="5"/>
  <c r="AK440" i="5"/>
  <c r="AK68" i="5"/>
  <c r="AK1451" i="5"/>
  <c r="AK1452" i="5"/>
  <c r="AK93" i="5"/>
  <c r="AK2" i="5"/>
  <c r="AK277" i="5"/>
  <c r="AK611" i="5"/>
  <c r="AK159" i="5"/>
  <c r="AK1453" i="5"/>
  <c r="AK1454" i="5"/>
  <c r="AK789" i="5"/>
  <c r="AK262" i="5"/>
  <c r="AK851" i="5"/>
  <c r="AK1455" i="5"/>
  <c r="AK428" i="5"/>
  <c r="AK1456" i="5"/>
  <c r="AK96" i="5"/>
  <c r="AK421" i="5"/>
  <c r="AK1457" i="5"/>
  <c r="AK605" i="5"/>
  <c r="AK327" i="5"/>
  <c r="AK746" i="5"/>
  <c r="AK538" i="5"/>
  <c r="AK118" i="5"/>
  <c r="AK393" i="5"/>
  <c r="AK1459" i="5"/>
  <c r="AK760" i="5"/>
  <c r="AK1460" i="5"/>
  <c r="AK633" i="5"/>
  <c r="AK125" i="5"/>
  <c r="AK822" i="5"/>
  <c r="AK1461" i="5"/>
  <c r="AK1462" i="5"/>
  <c r="AK1463" i="5"/>
  <c r="AK1464" i="5"/>
  <c r="AK1465" i="5"/>
  <c r="AK1466" i="5"/>
  <c r="AK1050" i="5"/>
  <c r="AK1467" i="5"/>
  <c r="AK1468" i="5"/>
  <c r="AK98" i="5"/>
  <c r="AK769" i="5"/>
  <c r="AK1469" i="5"/>
  <c r="AK1470" i="5"/>
  <c r="AK626" i="5"/>
  <c r="AK1471" i="5"/>
  <c r="AK1472" i="5"/>
  <c r="AK385" i="5"/>
  <c r="AK443" i="5"/>
  <c r="AK331" i="5"/>
  <c r="AK1473" i="5"/>
  <c r="AK675" i="5"/>
  <c r="AK677" i="5"/>
  <c r="AK176" i="5"/>
  <c r="AK297" i="5"/>
  <c r="AK145" i="5"/>
  <c r="AK560" i="5"/>
  <c r="AK1474" i="5"/>
  <c r="AK917" i="5"/>
  <c r="AK1475" i="5"/>
  <c r="AK808" i="5"/>
  <c r="AK375" i="5"/>
  <c r="AK1476" i="5"/>
  <c r="AK1477" i="5"/>
  <c r="AK272" i="5"/>
  <c r="AK1478" i="5"/>
  <c r="AK8" i="5"/>
  <c r="AK282" i="5"/>
  <c r="AK874" i="5"/>
  <c r="AK110" i="5"/>
  <c r="AK178" i="5"/>
  <c r="AK379" i="5"/>
  <c r="AK716" i="5"/>
  <c r="AK548" i="5"/>
  <c r="AK700" i="5"/>
  <c r="AK1479" i="5"/>
  <c r="AK989" i="5"/>
  <c r="AK945" i="5"/>
  <c r="AK1480" i="5"/>
  <c r="AK267" i="5"/>
  <c r="AK1481" i="5"/>
  <c r="AK799" i="5"/>
  <c r="AK1482" i="5"/>
  <c r="AK1483" i="5"/>
  <c r="AK712" i="5"/>
  <c r="AK682" i="5"/>
  <c r="AK416" i="5"/>
  <c r="AK886" i="5"/>
  <c r="AK1086" i="5"/>
  <c r="AK1484" i="5"/>
  <c r="AK1053" i="5"/>
  <c r="AK342" i="5"/>
  <c r="AK1485" i="5"/>
  <c r="AK1486" i="5"/>
  <c r="AK402" i="5"/>
  <c r="AK1487" i="5"/>
  <c r="AK757" i="5"/>
  <c r="AK776" i="5"/>
  <c r="AK25" i="5"/>
  <c r="AK814" i="5"/>
  <c r="AK514" i="5"/>
  <c r="AK676" i="5"/>
  <c r="AK558" i="5"/>
  <c r="AK356" i="5"/>
  <c r="AK528" i="5"/>
  <c r="AK1488" i="5"/>
  <c r="AK612" i="5"/>
  <c r="AK1011" i="5"/>
  <c r="AK759" i="5"/>
  <c r="AK979" i="5"/>
  <c r="AK357" i="5"/>
  <c r="AK918" i="5"/>
  <c r="AK584" i="5"/>
  <c r="AK36" i="5"/>
  <c r="AK550" i="5"/>
  <c r="AK369" i="5"/>
  <c r="AK928" i="5"/>
  <c r="AK1489" i="5"/>
  <c r="AK710" i="5"/>
  <c r="AK483" i="5"/>
  <c r="AK802" i="5"/>
  <c r="AK1490" i="5"/>
  <c r="AK189" i="5"/>
  <c r="AK229" i="5"/>
  <c r="AK283" i="5"/>
  <c r="AK996" i="5"/>
  <c r="AK1491" i="5"/>
  <c r="AK1492" i="5"/>
  <c r="AK510" i="5"/>
  <c r="AK222" i="5"/>
  <c r="AK1493" i="5"/>
  <c r="AK963" i="5"/>
  <c r="AK1494" i="5"/>
  <c r="AK1495" i="5"/>
  <c r="AK730" i="5"/>
  <c r="AK1002" i="5"/>
  <c r="AK903" i="5"/>
  <c r="AK16" i="5"/>
  <c r="AK1056" i="5"/>
  <c r="AK609" i="5"/>
  <c r="AK1496" i="5"/>
  <c r="AK384" i="5"/>
  <c r="AK1088" i="5"/>
  <c r="AK888" i="5"/>
  <c r="AK474" i="5"/>
  <c r="AK197" i="5"/>
  <c r="AK536" i="5"/>
  <c r="AK898" i="5"/>
  <c r="AK1078" i="5"/>
  <c r="AK513" i="5"/>
  <c r="AK1497" i="5"/>
  <c r="AK445" i="5"/>
  <c r="AK300" i="5"/>
  <c r="AK201" i="5"/>
  <c r="AK381" i="5"/>
  <c r="AK929" i="5"/>
  <c r="AK634" i="5"/>
  <c r="AK1498" i="5"/>
  <c r="AK622" i="5"/>
  <c r="AK706" i="5"/>
  <c r="AK316" i="5"/>
  <c r="AK509" i="5"/>
  <c r="AK60" i="5"/>
  <c r="AK978" i="5"/>
  <c r="AK1499" i="5"/>
  <c r="AK299" i="5"/>
  <c r="AK364" i="5"/>
  <c r="AK1500" i="5"/>
  <c r="AK825" i="5"/>
  <c r="AK925" i="5"/>
  <c r="AK437" i="5"/>
  <c r="AK1501" i="5"/>
  <c r="AK949" i="5"/>
  <c r="AF1097" i="5"/>
  <c r="AF592" i="5"/>
  <c r="AF566" i="5"/>
  <c r="AF1057" i="5"/>
  <c r="AF618" i="5"/>
  <c r="AF94" i="5"/>
  <c r="AF1098" i="5"/>
  <c r="AF486" i="5"/>
  <c r="AF1099" i="5"/>
  <c r="AF310" i="5"/>
  <c r="AF61" i="5"/>
  <c r="AF967" i="5"/>
  <c r="AF1065" i="5"/>
  <c r="AF328" i="5"/>
  <c r="AF1100" i="5"/>
  <c r="AF518" i="5"/>
  <c r="AF627" i="5"/>
  <c r="AF1051" i="5"/>
  <c r="AF839" i="5"/>
  <c r="AF968" i="5"/>
  <c r="AF783" i="5"/>
  <c r="AF41" i="5"/>
  <c r="AF997" i="5"/>
  <c r="AF1101" i="5"/>
  <c r="AF224" i="5"/>
  <c r="AF198" i="5"/>
  <c r="AF582" i="5"/>
  <c r="AF1102" i="5"/>
  <c r="AF1103" i="5"/>
  <c r="AF280" i="5"/>
  <c r="AF531" i="5"/>
  <c r="AF1092" i="5"/>
  <c r="AF26" i="5"/>
  <c r="AF1408" i="5"/>
  <c r="AF1104" i="5"/>
  <c r="AF961" i="5"/>
  <c r="AF95" i="5"/>
  <c r="AF617" i="5"/>
  <c r="AF1042" i="5"/>
  <c r="AF480" i="5"/>
  <c r="AF79" i="5"/>
  <c r="AF857" i="5"/>
  <c r="AF1105" i="5"/>
  <c r="AF1106" i="5"/>
  <c r="AF946" i="5"/>
  <c r="AF1107" i="5"/>
  <c r="AF803" i="5"/>
  <c r="AF1108" i="5"/>
  <c r="AF46" i="5"/>
  <c r="AF523" i="5"/>
  <c r="AF724" i="5"/>
  <c r="AF972" i="5"/>
  <c r="AF303" i="5"/>
  <c r="AF959" i="5"/>
  <c r="AF455" i="5"/>
  <c r="AF219" i="5"/>
  <c r="AF644" i="5"/>
  <c r="AF338" i="5"/>
  <c r="AF965" i="5"/>
  <c r="AF1109" i="5"/>
  <c r="AF935" i="5"/>
  <c r="AF992" i="5"/>
  <c r="AF298" i="5"/>
  <c r="AF937" i="5"/>
  <c r="AF1110" i="5"/>
  <c r="AF401" i="5"/>
  <c r="AF367" i="5"/>
  <c r="AF804" i="5"/>
  <c r="AF425" i="5"/>
  <c r="AF153" i="5"/>
  <c r="AF847" i="5"/>
  <c r="AF787" i="5"/>
  <c r="AF775" i="5"/>
  <c r="AF683" i="5"/>
  <c r="AF1044" i="5"/>
  <c r="AF1054" i="5"/>
  <c r="AF59" i="5"/>
  <c r="AF1111" i="5"/>
  <c r="AF1112" i="5"/>
  <c r="AF284" i="5"/>
  <c r="AF374" i="5"/>
  <c r="AF273" i="5"/>
  <c r="AF419" i="5"/>
  <c r="AF102" i="5"/>
  <c r="AF39" i="5"/>
  <c r="AF292" i="5"/>
  <c r="AF1113" i="5"/>
  <c r="AF838" i="5"/>
  <c r="AF685" i="5"/>
  <c r="AF753" i="5"/>
  <c r="AF22" i="5"/>
  <c r="AF755" i="5"/>
  <c r="AF1114" i="5"/>
  <c r="AF76" i="5"/>
  <c r="AF1115" i="5"/>
  <c r="AF1082" i="5"/>
  <c r="AF1022" i="5"/>
  <c r="AF1040" i="5"/>
  <c r="AF1116" i="5"/>
  <c r="AF127" i="5"/>
  <c r="AF1117" i="5"/>
  <c r="AF988" i="5"/>
  <c r="AF51" i="5"/>
  <c r="AF1118" i="5"/>
  <c r="AF14" i="5"/>
  <c r="AF49" i="5"/>
  <c r="AF259" i="5"/>
  <c r="AF53" i="5"/>
  <c r="AF956" i="5"/>
  <c r="AF969" i="5"/>
  <c r="AF689" i="5"/>
  <c r="AF34" i="5"/>
  <c r="AF413" i="5"/>
  <c r="AF1120" i="5"/>
  <c r="AF307" i="5"/>
  <c r="AF1121" i="5"/>
  <c r="AF1122" i="5"/>
  <c r="AF876" i="5"/>
  <c r="AF497" i="5"/>
  <c r="AF887" i="5"/>
  <c r="AF790" i="5"/>
  <c r="AF1123" i="5"/>
  <c r="AF763" i="5"/>
  <c r="AF530" i="5"/>
  <c r="AF540" i="5"/>
  <c r="AF524" i="5"/>
  <c r="AF392" i="5"/>
  <c r="AF555" i="5"/>
  <c r="AF1124" i="5"/>
  <c r="AF1029" i="5"/>
  <c r="AF1125" i="5"/>
  <c r="AF251" i="5"/>
  <c r="AF89" i="5"/>
  <c r="AF476" i="5"/>
  <c r="AF717" i="5"/>
  <c r="AF361" i="5"/>
  <c r="AF1126" i="5"/>
  <c r="AF485" i="5"/>
  <c r="AF1127" i="5"/>
  <c r="AF122" i="5"/>
  <c r="AF83" i="5"/>
  <c r="AF451" i="5"/>
  <c r="AF115" i="5"/>
  <c r="AF859" i="5"/>
  <c r="AF271" i="5"/>
  <c r="AF111" i="5"/>
  <c r="AF1077" i="5"/>
  <c r="AF1024" i="5"/>
  <c r="AF813" i="5"/>
  <c r="AF922" i="5"/>
  <c r="AF659" i="5"/>
  <c r="AF1128" i="5"/>
  <c r="AF795" i="5"/>
  <c r="AF773" i="5"/>
  <c r="AF1007" i="5"/>
  <c r="AF505" i="5"/>
  <c r="AF615" i="5"/>
  <c r="AF818" i="5"/>
  <c r="AF1129" i="5"/>
  <c r="AF933" i="5"/>
  <c r="AF913" i="5"/>
  <c r="AF466" i="5"/>
  <c r="AF133" i="5"/>
  <c r="AF314" i="5"/>
  <c r="AF1130" i="5"/>
  <c r="AF575" i="5"/>
  <c r="AF864" i="5"/>
  <c r="AF324" i="5"/>
  <c r="AF27" i="5"/>
  <c r="AF1131" i="5"/>
  <c r="AF1132" i="5"/>
  <c r="AF662" i="5"/>
  <c r="AF105" i="5"/>
  <c r="AF1133" i="5"/>
  <c r="AF216" i="5"/>
  <c r="AF214" i="5"/>
  <c r="AF406" i="5"/>
  <c r="AF276" i="5"/>
  <c r="AF728" i="5"/>
  <c r="AF567" i="5"/>
  <c r="AF738" i="5"/>
  <c r="AF1134" i="5"/>
  <c r="AF249" i="5"/>
  <c r="AF1135" i="5"/>
  <c r="AF1136" i="5"/>
  <c r="AF537" i="5"/>
  <c r="AF926" i="5"/>
  <c r="AF177" i="5"/>
  <c r="AF1311" i="5"/>
  <c r="AF240" i="5"/>
  <c r="AF834" i="5"/>
  <c r="AF309" i="5"/>
  <c r="AF1137" i="5"/>
  <c r="AF823" i="5"/>
  <c r="AF664" i="5"/>
  <c r="AF833" i="5"/>
  <c r="AF697" i="5"/>
  <c r="AF931" i="5"/>
  <c r="AF1009" i="5"/>
  <c r="AF890" i="5"/>
  <c r="AF727" i="5"/>
  <c r="AF108" i="5"/>
  <c r="AF679" i="5"/>
  <c r="AF183" i="5"/>
  <c r="AF1138" i="5"/>
  <c r="AF589" i="5"/>
  <c r="AF577" i="5"/>
  <c r="AF541" i="5"/>
  <c r="AF1139" i="5"/>
  <c r="AF1140" i="5"/>
  <c r="AF233" i="5"/>
  <c r="AF1141" i="5"/>
  <c r="AF982" i="5"/>
  <c r="AF512" i="5"/>
  <c r="AF603" i="5"/>
  <c r="AF1142" i="5"/>
  <c r="AF199" i="5"/>
  <c r="AF227" i="5"/>
  <c r="AF796" i="5"/>
  <c r="AF849" i="5"/>
  <c r="AF1143" i="5"/>
  <c r="AF610" i="5"/>
  <c r="AF854" i="5"/>
  <c r="AF116" i="5"/>
  <c r="AF1144" i="5"/>
  <c r="AF213" i="5"/>
  <c r="AF1145" i="5"/>
  <c r="AF279" i="5"/>
  <c r="AF1146" i="5"/>
  <c r="AF243" i="5"/>
  <c r="AF1147" i="5"/>
  <c r="AF42" i="5"/>
  <c r="AF75" i="5"/>
  <c r="AF1148" i="5"/>
  <c r="AF805" i="5"/>
  <c r="AF167" i="5"/>
  <c r="AF12" i="5"/>
  <c r="AF1261" i="5"/>
  <c r="AF873" i="5"/>
  <c r="AF780" i="5"/>
  <c r="AF241" i="5"/>
  <c r="AF412" i="5"/>
  <c r="AF179" i="5"/>
  <c r="AF779" i="5"/>
  <c r="AF639" i="5"/>
  <c r="AF858" i="5"/>
  <c r="AF368" i="5"/>
  <c r="AF426" i="5"/>
  <c r="AF30" i="5"/>
  <c r="AF44" i="5"/>
  <c r="AF109" i="5"/>
  <c r="AF1071" i="5"/>
  <c r="AF1149" i="5"/>
  <c r="AF181" i="5"/>
  <c r="AF1028" i="5"/>
  <c r="AF588" i="5"/>
  <c r="AF952" i="5"/>
  <c r="AF1150" i="5"/>
  <c r="AF1151" i="5"/>
  <c r="AF459" i="5"/>
  <c r="AF1152" i="5"/>
  <c r="AF215" i="5"/>
  <c r="AF1153" i="5"/>
  <c r="AF1075" i="5"/>
  <c r="AF203" i="5"/>
  <c r="AF467" i="5"/>
  <c r="AF389" i="5"/>
  <c r="AF1154" i="5"/>
  <c r="AF986" i="5"/>
  <c r="AF1155" i="5"/>
  <c r="AF404" i="5"/>
  <c r="AF1156" i="5"/>
  <c r="AF661" i="5"/>
  <c r="AF1045" i="5"/>
  <c r="AF478" i="5"/>
  <c r="AF1157" i="5"/>
  <c r="AF740" i="5"/>
  <c r="AF1158" i="5"/>
  <c r="AF1159" i="5"/>
  <c r="AF594" i="5"/>
  <c r="AF491" i="5"/>
  <c r="AF278" i="5"/>
  <c r="AF253" i="5"/>
  <c r="AF148" i="5"/>
  <c r="AF1048" i="5"/>
  <c r="AF50" i="5"/>
  <c r="AF821" i="5"/>
  <c r="AF1027" i="5"/>
  <c r="AF985" i="5"/>
  <c r="AF912" i="5"/>
  <c r="AF657" i="5"/>
  <c r="AF687" i="5"/>
  <c r="AF332" i="5"/>
  <c r="AF1160" i="5"/>
  <c r="AF1161" i="5"/>
  <c r="AF1162" i="5"/>
  <c r="AF598" i="5"/>
  <c r="AF411" i="5"/>
  <c r="AF112" i="5"/>
  <c r="AF765" i="5"/>
  <c r="AF600" i="5"/>
  <c r="AF606" i="5"/>
  <c r="AF620" i="5"/>
  <c r="AF1163" i="5"/>
  <c r="AF29" i="5"/>
  <c r="AF430" i="5"/>
  <c r="AF902" i="5"/>
  <c r="AF936" i="5"/>
  <c r="AF573" i="5"/>
  <c r="AF623" i="5"/>
  <c r="AF1164" i="5"/>
  <c r="AF268" i="5"/>
  <c r="AF921" i="5"/>
  <c r="AF165" i="5"/>
  <c r="AF45" i="5"/>
  <c r="AF488" i="5"/>
  <c r="AF351" i="5"/>
  <c r="AF1165" i="5"/>
  <c r="AF128" i="5"/>
  <c r="AF1166" i="5"/>
  <c r="AF590" i="5"/>
  <c r="AF388" i="5"/>
  <c r="AF1167" i="5"/>
  <c r="AF960" i="5"/>
  <c r="AF999" i="5"/>
  <c r="AF1168" i="5"/>
  <c r="AF72" i="5"/>
  <c r="AF174" i="5"/>
  <c r="AF1093" i="5"/>
  <c r="AF1073" i="5"/>
  <c r="AF436" i="5"/>
  <c r="AF266" i="5"/>
  <c r="AF1169" i="5"/>
  <c r="AF1068" i="5"/>
  <c r="AF23" i="5"/>
  <c r="AF442" i="5"/>
  <c r="AF473" i="5"/>
  <c r="AF1052" i="5"/>
  <c r="AF1010" i="5"/>
  <c r="AF923" i="5"/>
  <c r="AF674" i="5"/>
  <c r="AF998" i="5"/>
  <c r="AF625" i="5"/>
  <c r="AF1170" i="5"/>
  <c r="AF1171" i="5"/>
  <c r="AF581" i="5"/>
  <c r="AF957" i="5"/>
  <c r="AF1172" i="5"/>
  <c r="AF1173" i="5"/>
  <c r="AF941" i="5"/>
  <c r="AF914" i="5"/>
  <c r="AF964" i="5"/>
  <c r="AF460" i="5"/>
  <c r="AF195" i="5"/>
  <c r="AF1174" i="5"/>
  <c r="AF907" i="5"/>
  <c r="AF238" i="5"/>
  <c r="AF166" i="5"/>
  <c r="AF18" i="5"/>
  <c r="AF32" i="5"/>
  <c r="AF927" i="5"/>
  <c r="AF1037" i="5"/>
  <c r="AF210" i="5"/>
  <c r="AF246" i="5"/>
  <c r="AF836" i="5"/>
  <c r="AF1175" i="5"/>
  <c r="AF1008" i="5"/>
  <c r="AF142" i="5"/>
  <c r="AF1176" i="5"/>
  <c r="AF798" i="5"/>
  <c r="AF1177" i="5"/>
  <c r="AF785" i="5"/>
  <c r="AF1178" i="5"/>
  <c r="AF587" i="5"/>
  <c r="AF892" i="5"/>
  <c r="AF502" i="5"/>
  <c r="AF56" i="5"/>
  <c r="AF1000" i="5"/>
  <c r="AF563" i="5"/>
  <c r="AF1179" i="5"/>
  <c r="AF1180" i="5"/>
  <c r="AF190" i="5"/>
  <c r="AF312" i="5"/>
  <c r="AF58" i="5"/>
  <c r="AF544" i="5"/>
  <c r="AF1090" i="5"/>
  <c r="AF1181" i="5"/>
  <c r="AF1182" i="5"/>
  <c r="AF84" i="5"/>
  <c r="AF470" i="5"/>
  <c r="AF517" i="5"/>
  <c r="AF154" i="5"/>
  <c r="AF1183" i="5"/>
  <c r="AF37" i="5"/>
  <c r="AF1001" i="5"/>
  <c r="AF860" i="5"/>
  <c r="AF1184" i="5"/>
  <c r="AF993" i="5"/>
  <c r="AF1185" i="5"/>
  <c r="AF90" i="5"/>
  <c r="AF57" i="5"/>
  <c r="AF947" i="5"/>
  <c r="AF1186" i="5"/>
  <c r="AF286" i="5"/>
  <c r="AF1187" i="5"/>
  <c r="AF673" i="5"/>
  <c r="AF507" i="5"/>
  <c r="AF441" i="5"/>
  <c r="AF962" i="5"/>
  <c r="AF702" i="5"/>
  <c r="AF868" i="5"/>
  <c r="AF396" i="5"/>
  <c r="AF1188" i="5"/>
  <c r="AF950" i="5"/>
  <c r="AF247" i="5"/>
  <c r="AF630" i="5"/>
  <c r="AF781" i="5"/>
  <c r="AF1036" i="5"/>
  <c r="AF11" i="5"/>
  <c r="AF882" i="5"/>
  <c r="AF782" i="5"/>
  <c r="AF601" i="5"/>
  <c r="AF373" i="5"/>
  <c r="AF329" i="5"/>
  <c r="AF274" i="5"/>
  <c r="AF568" i="5"/>
  <c r="AF1038" i="5"/>
  <c r="AF464" i="5"/>
  <c r="AF1190" i="5"/>
  <c r="AF500" i="5"/>
  <c r="AF1191" i="5"/>
  <c r="AF899" i="5"/>
  <c r="AF668" i="5"/>
  <c r="AF180" i="5"/>
  <c r="AF337" i="5"/>
  <c r="AF1192" i="5"/>
  <c r="AF86" i="5"/>
  <c r="AF432" i="5"/>
  <c r="AF893" i="5"/>
  <c r="AF255" i="5"/>
  <c r="AF991" i="5"/>
  <c r="AF1193" i="5"/>
  <c r="AF608" i="5"/>
  <c r="AF135" i="5"/>
  <c r="AF786" i="5"/>
  <c r="AF1194" i="5"/>
  <c r="AF1195" i="5"/>
  <c r="AF866" i="5"/>
  <c r="AF123" i="5"/>
  <c r="AF850" i="5"/>
  <c r="AF1197" i="5"/>
  <c r="AF908" i="5"/>
  <c r="AF565" i="5"/>
  <c r="AF1198" i="5"/>
  <c r="AF1089" i="5"/>
  <c r="AF607" i="5"/>
  <c r="AF306" i="5"/>
  <c r="AF155" i="5"/>
  <c r="AF458" i="5"/>
  <c r="AF640" i="5"/>
  <c r="AF977" i="5"/>
  <c r="AF971" i="5"/>
  <c r="AF684" i="5"/>
  <c r="AF1199" i="5"/>
  <c r="AF771" i="5"/>
  <c r="AF1085" i="5"/>
  <c r="AF1200" i="5"/>
  <c r="AF681" i="5"/>
  <c r="AF394" i="5"/>
  <c r="AF405" i="5"/>
  <c r="AF938" i="5"/>
  <c r="AF82" i="5"/>
  <c r="AF883" i="5"/>
  <c r="AF1201" i="5"/>
  <c r="AF263" i="5"/>
  <c r="AF1202" i="5"/>
  <c r="AF955" i="5"/>
  <c r="AF714" i="5"/>
  <c r="AF1203" i="5"/>
  <c r="AF395" i="5"/>
  <c r="AF1005" i="5"/>
  <c r="AF794" i="5"/>
  <c r="AF793" i="5"/>
  <c r="AF17" i="5"/>
  <c r="AF325" i="5"/>
  <c r="AF1204" i="5"/>
  <c r="AF1205" i="5"/>
  <c r="AF1206" i="5"/>
  <c r="AF862" i="5"/>
  <c r="AF655" i="5"/>
  <c r="AF1207" i="5"/>
  <c r="AF520" i="5"/>
  <c r="AF366" i="5"/>
  <c r="AF188" i="5"/>
  <c r="AF19" i="5"/>
  <c r="AF924" i="5"/>
  <c r="AF1208" i="5"/>
  <c r="AF551" i="5"/>
  <c r="AF129" i="5"/>
  <c r="AF1209" i="5"/>
  <c r="AF291" i="5"/>
  <c r="AF1210" i="5"/>
  <c r="AF591" i="5"/>
  <c r="AF1211" i="5"/>
  <c r="AF1212" i="5"/>
  <c r="AF144" i="5"/>
  <c r="AF136" i="5"/>
  <c r="AF1034" i="5"/>
  <c r="AF586" i="5"/>
  <c r="AF1213" i="5"/>
  <c r="AF489" i="5"/>
  <c r="AF718" i="5"/>
  <c r="AF1214" i="5"/>
  <c r="AF995" i="5"/>
  <c r="AF749" i="5"/>
  <c r="AF1215" i="5"/>
  <c r="AF147" i="5"/>
  <c r="AF863" i="5"/>
  <c r="AF352" i="5"/>
  <c r="AF302" i="5"/>
  <c r="AF1216" i="5"/>
  <c r="AF830" i="5"/>
  <c r="AF504" i="5"/>
  <c r="AF1217" i="5"/>
  <c r="AF1218" i="5"/>
  <c r="AF354" i="5"/>
  <c r="AF1219" i="5"/>
  <c r="AF318" i="5"/>
  <c r="AF1220" i="5"/>
  <c r="AF1221" i="5"/>
  <c r="AF562" i="5"/>
  <c r="AF1222" i="5"/>
  <c r="AF691" i="5"/>
  <c r="AF641" i="5"/>
  <c r="AF516" i="5"/>
  <c r="AF146" i="5"/>
  <c r="AF715" i="5"/>
  <c r="AF680" i="5"/>
  <c r="AF334" i="5"/>
  <c r="AF580" i="5"/>
  <c r="AF1223" i="5"/>
  <c r="AF635" i="5"/>
  <c r="AF646" i="5"/>
  <c r="AF1224" i="5"/>
  <c r="AF150" i="5"/>
  <c r="AF1225" i="5"/>
  <c r="AF185" i="5"/>
  <c r="AF103" i="5"/>
  <c r="AF666" i="5"/>
  <c r="AF231" i="5"/>
  <c r="AF571" i="5"/>
  <c r="AF218" i="5"/>
  <c r="AF85" i="5"/>
  <c r="AF579" i="5"/>
  <c r="AF407" i="5"/>
  <c r="AF433" i="5"/>
  <c r="AF1226" i="5"/>
  <c r="AF1227" i="5"/>
  <c r="AF1228" i="5"/>
  <c r="AF38" i="5"/>
  <c r="AF1017" i="5"/>
  <c r="AF1229" i="5"/>
  <c r="AF1016" i="5"/>
  <c r="AF1230" i="5"/>
  <c r="AF1196" i="5"/>
  <c r="AF498" i="5"/>
  <c r="AF881" i="5"/>
  <c r="AF289" i="5"/>
  <c r="AF132" i="5"/>
  <c r="AF301" i="5"/>
  <c r="AF547" i="5"/>
  <c r="AF386" i="5"/>
  <c r="AF139" i="5"/>
  <c r="AF130" i="5"/>
  <c r="AF1231" i="5"/>
  <c r="AF742" i="5"/>
  <c r="AF1232" i="5"/>
  <c r="AF1233" i="5"/>
  <c r="AF529" i="5"/>
  <c r="AF305" i="5"/>
  <c r="AF1234" i="5"/>
  <c r="AF624" i="5"/>
  <c r="AF346" i="5"/>
  <c r="AF1235" i="5"/>
  <c r="AF265" i="5"/>
  <c r="AF885" i="5"/>
  <c r="AF895" i="5"/>
  <c r="AF99" i="5"/>
  <c r="AF810" i="5"/>
  <c r="AF472" i="5"/>
  <c r="AF48" i="5"/>
  <c r="AF143" i="5"/>
  <c r="AF1236" i="5"/>
  <c r="AF257" i="5"/>
  <c r="AF355" i="5"/>
  <c r="AF954" i="5"/>
  <c r="AF1237" i="5"/>
  <c r="AF1238" i="5"/>
  <c r="AF1239" i="5"/>
  <c r="AF1240" i="5"/>
  <c r="AF616" i="5"/>
  <c r="AF398" i="5"/>
  <c r="AF870" i="5"/>
  <c r="AF62" i="5"/>
  <c r="AF1241" i="5"/>
  <c r="AF420" i="5"/>
  <c r="AF732" i="5"/>
  <c r="AF1242" i="5"/>
  <c r="AF752" i="5"/>
  <c r="AF336" i="5"/>
  <c r="AF942" i="5"/>
  <c r="AF438" i="5"/>
  <c r="AF320" i="5"/>
  <c r="AF335" i="5"/>
  <c r="AF418" i="5"/>
  <c r="AF1243" i="5"/>
  <c r="AF621" i="5"/>
  <c r="AF761" i="5"/>
  <c r="AF1244" i="5"/>
  <c r="AF966" i="5"/>
  <c r="AF254" i="5"/>
  <c r="AF875" i="5"/>
  <c r="AF1094" i="5"/>
  <c r="AF345" i="5"/>
  <c r="AF209" i="5"/>
  <c r="AF1245" i="5"/>
  <c r="AF643" i="5"/>
  <c r="AF1246" i="5"/>
  <c r="AF812" i="5"/>
  <c r="AF107" i="5"/>
  <c r="AF688" i="5"/>
  <c r="AF1247" i="5"/>
  <c r="AF47" i="5"/>
  <c r="AF976" i="5"/>
  <c r="AF1248" i="5"/>
  <c r="AF1249" i="5"/>
  <c r="AF1250" i="5"/>
  <c r="AF1251" i="5"/>
  <c r="AF741" i="5"/>
  <c r="AF1252" i="5"/>
  <c r="AF131" i="5"/>
  <c r="AF725" i="5"/>
  <c r="AF225" i="5"/>
  <c r="AF81" i="5"/>
  <c r="AF1253" i="5"/>
  <c r="AF1254" i="5"/>
  <c r="AF642" i="5"/>
  <c r="AF1083" i="5"/>
  <c r="AF482" i="5"/>
  <c r="AF841" i="5"/>
  <c r="AF63" i="5"/>
  <c r="AF288" i="5"/>
  <c r="AF1255" i="5"/>
  <c r="AF1256" i="5"/>
  <c r="AF160" i="5"/>
  <c r="AF1257" i="5"/>
  <c r="AF465" i="5"/>
  <c r="AF121" i="5"/>
  <c r="AF397" i="5"/>
  <c r="AF872" i="5"/>
  <c r="AF422" i="5"/>
  <c r="AF987" i="5"/>
  <c r="AF1258" i="5"/>
  <c r="AF1259" i="5"/>
  <c r="AF390" i="5"/>
  <c r="AF905" i="5"/>
  <c r="AF1260" i="5"/>
  <c r="AF490" i="5"/>
  <c r="AF358" i="5"/>
  <c r="AF175" i="5"/>
  <c r="AF1074" i="5"/>
  <c r="AF940" i="5"/>
  <c r="AF663" i="5"/>
  <c r="AF816" i="5"/>
  <c r="AF735" i="5"/>
  <c r="AF564" i="5"/>
  <c r="AF614" i="5"/>
  <c r="AF1262" i="5"/>
  <c r="AF807" i="5"/>
  <c r="AF934" i="5"/>
  <c r="AF100" i="5"/>
  <c r="AF70" i="5"/>
  <c r="AF1263" i="5"/>
  <c r="AF296" i="5"/>
  <c r="AF1264" i="5"/>
  <c r="AF1265" i="5"/>
  <c r="AF806" i="5"/>
  <c r="AF1266" i="5"/>
  <c r="AF1019" i="5"/>
  <c r="AF983" i="5"/>
  <c r="AF88" i="5"/>
  <c r="AF40" i="5"/>
  <c r="AF349" i="5"/>
  <c r="AF694" i="5"/>
  <c r="AF1026" i="5"/>
  <c r="AF651" i="5"/>
  <c r="AF1267" i="5"/>
  <c r="AF162" i="5"/>
  <c r="AF648" i="5"/>
  <c r="AF736" i="5"/>
  <c r="AF434" i="5"/>
  <c r="AF1268" i="5"/>
  <c r="AF1189" i="5"/>
  <c r="AF722" i="5"/>
  <c r="AF1269" i="5"/>
  <c r="AF758" i="5"/>
  <c r="AF1006" i="5"/>
  <c r="AF772" i="5"/>
  <c r="AF958" i="5"/>
  <c r="AF970" i="5"/>
  <c r="AF1270" i="5"/>
  <c r="AF1271" i="5"/>
  <c r="AF1272" i="5"/>
  <c r="AF1023" i="5"/>
  <c r="AF294" i="5"/>
  <c r="AF290" i="5"/>
  <c r="AF341" i="5"/>
  <c r="AF953" i="5"/>
  <c r="AF193" i="5"/>
  <c r="AF975" i="5"/>
  <c r="AF71" i="5"/>
  <c r="AF1273" i="5"/>
  <c r="AF1032" i="5"/>
  <c r="AF848" i="5"/>
  <c r="AF226" i="5"/>
  <c r="AF930" i="5"/>
  <c r="AF501" i="5"/>
  <c r="AF275" i="5"/>
  <c r="AF1274" i="5"/>
  <c r="AF1275" i="5"/>
  <c r="AF447" i="5"/>
  <c r="AF1276" i="5"/>
  <c r="AF370" i="5"/>
  <c r="AF1277" i="5"/>
  <c r="AF1047" i="5"/>
  <c r="AF1278" i="5"/>
  <c r="AF1069" i="5"/>
  <c r="AF431" i="5"/>
  <c r="AF827" i="5"/>
  <c r="AF24" i="5"/>
  <c r="AF1279" i="5"/>
  <c r="AF6" i="5"/>
  <c r="AF619" i="5"/>
  <c r="AF1280" i="5"/>
  <c r="AF1063" i="5"/>
  <c r="AF597" i="5"/>
  <c r="AF637" i="5"/>
  <c r="AF1281" i="5"/>
  <c r="AF649" i="5"/>
  <c r="AF20" i="5"/>
  <c r="AF797" i="5"/>
  <c r="AF792" i="5"/>
  <c r="AF1282" i="5"/>
  <c r="AF479" i="5"/>
  <c r="AF658" i="5"/>
  <c r="AF920" i="5"/>
  <c r="AF595" i="5"/>
  <c r="AF647" i="5"/>
  <c r="AF1283" i="5"/>
  <c r="AF10" i="5"/>
  <c r="AF1058" i="5"/>
  <c r="AF204" i="5"/>
  <c r="AF1284" i="5"/>
  <c r="AF1285" i="5"/>
  <c r="AF879" i="5"/>
  <c r="AF593" i="5"/>
  <c r="AF269" i="5"/>
  <c r="AF840" i="5"/>
  <c r="AF855" i="5"/>
  <c r="AF939" i="5"/>
  <c r="AF449" i="5"/>
  <c r="AF877" i="5"/>
  <c r="AF865" i="5"/>
  <c r="AF1286" i="5"/>
  <c r="AF313" i="5"/>
  <c r="AF484" i="5"/>
  <c r="AF1287" i="5"/>
  <c r="AF1015" i="5"/>
  <c r="AF910" i="5"/>
  <c r="AF984" i="5"/>
  <c r="AF321" i="5"/>
  <c r="AF446" i="5"/>
  <c r="AF1288" i="5"/>
  <c r="AF444" i="5"/>
  <c r="AF1289" i="5"/>
  <c r="AF745" i="5"/>
  <c r="AF880" i="5"/>
  <c r="AF1072" i="5"/>
  <c r="AF65" i="5"/>
  <c r="AF1004" i="5"/>
  <c r="AF671" i="5"/>
  <c r="AF339" i="5"/>
  <c r="AF66" i="5"/>
  <c r="AF532" i="5"/>
  <c r="AF1290" i="5"/>
  <c r="AF1087" i="5"/>
  <c r="AF200" i="5"/>
  <c r="AF435" i="5"/>
  <c r="AF80" i="5"/>
  <c r="AF919" i="5"/>
  <c r="AF856" i="5"/>
  <c r="AF711" i="5"/>
  <c r="AF533" i="5"/>
  <c r="AF709" i="5"/>
  <c r="AF831" i="5"/>
  <c r="AF693" i="5"/>
  <c r="AF980" i="5"/>
  <c r="AF250" i="5"/>
  <c r="AF994" i="5"/>
  <c r="AF1043" i="5"/>
  <c r="AF1291" i="5"/>
  <c r="AF686" i="5"/>
  <c r="AF304" i="5"/>
  <c r="AF101" i="5"/>
  <c r="AF196" i="5"/>
  <c r="AF631" i="5"/>
  <c r="AF230" i="5"/>
  <c r="AF820" i="5"/>
  <c r="AF764" i="5"/>
  <c r="AF1292" i="5"/>
  <c r="AF256" i="5"/>
  <c r="AF1293" i="5"/>
  <c r="AF1294" i="5"/>
  <c r="AF74" i="5"/>
  <c r="AF1119" i="5"/>
  <c r="AF293" i="5"/>
  <c r="AF172" i="5"/>
  <c r="AF1296" i="5"/>
  <c r="AF909" i="5"/>
  <c r="AF1297" i="5"/>
  <c r="AF347" i="5"/>
  <c r="AF258" i="5"/>
  <c r="AF315" i="5"/>
  <c r="AF184" i="5"/>
  <c r="AF1298" i="5"/>
  <c r="AF1299" i="5"/>
  <c r="AF1300" i="5"/>
  <c r="AF207" i="5"/>
  <c r="AF1301" i="5"/>
  <c r="AF348" i="5"/>
  <c r="AF1302" i="5"/>
  <c r="AF843" i="5"/>
  <c r="AF809" i="5"/>
  <c r="AF656" i="5"/>
  <c r="AF692" i="5"/>
  <c r="AF1303" i="5"/>
  <c r="AF161" i="5"/>
  <c r="AF660" i="5"/>
  <c r="AF901" i="5"/>
  <c r="AF192" i="5"/>
  <c r="AF1304" i="5"/>
  <c r="AF1305" i="5"/>
  <c r="AF158" i="5"/>
  <c r="AF911" i="5"/>
  <c r="AF535" i="5"/>
  <c r="AF1306" i="5"/>
  <c r="AF1307" i="5"/>
  <c r="AF1308" i="5"/>
  <c r="AF1295" i="5"/>
  <c r="AF454" i="5"/>
  <c r="AF410" i="5"/>
  <c r="AF1309" i="5"/>
  <c r="AF1310" i="5"/>
  <c r="AF824" i="5"/>
  <c r="AF205" i="5"/>
  <c r="AF896" i="5"/>
  <c r="AF35" i="5"/>
  <c r="AF739" i="5"/>
  <c r="AF1312" i="5"/>
  <c r="AF743" i="5"/>
  <c r="AF359" i="5"/>
  <c r="AF1313" i="5"/>
  <c r="AF1314" i="5"/>
  <c r="AF457" i="5"/>
  <c r="AF4" i="5"/>
  <c r="AF1315" i="5"/>
  <c r="AF1316" i="5"/>
  <c r="AF1317" i="5"/>
  <c r="AF330" i="5"/>
  <c r="AF1318" i="5"/>
  <c r="AF1003" i="5"/>
  <c r="AF1319" i="5"/>
  <c r="AF1320" i="5"/>
  <c r="AF721" i="5"/>
  <c r="AF55" i="5"/>
  <c r="AF1321" i="5"/>
  <c r="AF665" i="5"/>
  <c r="AF845" i="5"/>
  <c r="AF734" i="5"/>
  <c r="AF747" i="5"/>
  <c r="AF1322" i="5"/>
  <c r="AF542" i="5"/>
  <c r="AF400" i="5"/>
  <c r="AF462" i="5"/>
  <c r="AF1323" i="5"/>
  <c r="AF572" i="5"/>
  <c r="AF729" i="5"/>
  <c r="AF1046" i="5"/>
  <c r="AF223" i="5"/>
  <c r="AF703" i="5"/>
  <c r="AF1324" i="5"/>
  <c r="AF260" i="5"/>
  <c r="AF149" i="5"/>
  <c r="AF67" i="5"/>
  <c r="AF439" i="5"/>
  <c r="AF1325" i="5"/>
  <c r="AF191" i="5"/>
  <c r="AF777" i="5"/>
  <c r="AF583" i="5"/>
  <c r="AF1014" i="5"/>
  <c r="AF1326" i="5"/>
  <c r="AF493" i="5"/>
  <c r="AF31" i="5"/>
  <c r="AF1041" i="5"/>
  <c r="AF1327" i="5"/>
  <c r="AF157" i="5"/>
  <c r="AF217" i="5"/>
  <c r="AF1328" i="5"/>
  <c r="AF705" i="5"/>
  <c r="AF904" i="5"/>
  <c r="AF632" i="5"/>
  <c r="AF503" i="5"/>
  <c r="AF638" i="5"/>
  <c r="AF415" i="5"/>
  <c r="AF1329" i="5"/>
  <c r="AF360" i="5"/>
  <c r="AF408" i="5"/>
  <c r="AF1330" i="5"/>
  <c r="AF1331" i="5"/>
  <c r="AF1332" i="5"/>
  <c r="AF699" i="5"/>
  <c r="AF1059" i="5"/>
  <c r="AF1333" i="5"/>
  <c r="AF973" i="5"/>
  <c r="AF1334" i="5"/>
  <c r="AF78" i="5"/>
  <c r="AF596" i="5"/>
  <c r="AF343" i="5"/>
  <c r="AF353" i="5"/>
  <c r="AF1335" i="5"/>
  <c r="AF1336" i="5"/>
  <c r="AF867" i="5"/>
  <c r="AF13" i="5"/>
  <c r="AF900" i="5"/>
  <c r="AF1018" i="5"/>
  <c r="AF1337" i="5"/>
  <c r="AF1338" i="5"/>
  <c r="AF264" i="5"/>
  <c r="AF138" i="5"/>
  <c r="AF521" i="5"/>
  <c r="AF124" i="5"/>
  <c r="AF990" i="5"/>
  <c r="AF119" i="5"/>
  <c r="AF33" i="5"/>
  <c r="AF1339" i="5"/>
  <c r="AF1039" i="5"/>
  <c r="AF1340" i="5"/>
  <c r="AF187" i="5"/>
  <c r="AF1341" i="5"/>
  <c r="AF1342" i="5"/>
  <c r="AF552" i="5"/>
  <c r="AF452" i="5"/>
  <c r="AF285" i="5"/>
  <c r="AF585" i="5"/>
  <c r="AF720" i="5"/>
  <c r="AF832" i="5"/>
  <c r="AF1343" i="5"/>
  <c r="AF1033" i="5"/>
  <c r="AF1080" i="5"/>
  <c r="AF829" i="5"/>
  <c r="AF1020" i="5"/>
  <c r="AF363" i="5"/>
  <c r="AF519" i="5"/>
  <c r="AF750" i="5"/>
  <c r="AF1344" i="5"/>
  <c r="AF846" i="5"/>
  <c r="AF3" i="5"/>
  <c r="AF1345" i="5"/>
  <c r="AF242" i="5"/>
  <c r="AF54" i="5"/>
  <c r="AF317" i="5"/>
  <c r="AF916" i="5"/>
  <c r="AF602" i="5"/>
  <c r="AF481" i="5"/>
  <c r="AF113" i="5"/>
  <c r="AF557" i="5"/>
  <c r="AF932" i="5"/>
  <c r="AF114" i="5"/>
  <c r="AF1346" i="5"/>
  <c r="AF1347" i="5"/>
  <c r="AF206" i="5"/>
  <c r="AF1348" i="5"/>
  <c r="AF1349" i="5"/>
  <c r="AF1350" i="5"/>
  <c r="AF1351" i="5"/>
  <c r="AF1035" i="5"/>
  <c r="AF77" i="5"/>
  <c r="AF767" i="5"/>
  <c r="AF244" i="5"/>
  <c r="AF141" i="5"/>
  <c r="AF252" i="5"/>
  <c r="AF429" i="5"/>
  <c r="AF1352" i="5"/>
  <c r="AF669" i="5"/>
  <c r="AF417" i="5"/>
  <c r="AF281" i="5"/>
  <c r="AF1353" i="5"/>
  <c r="AF748" i="5"/>
  <c r="AF543" i="5"/>
  <c r="AF871" i="5"/>
  <c r="AF382" i="5"/>
  <c r="AF333" i="5"/>
  <c r="AF5" i="5"/>
  <c r="AF1076" i="5"/>
  <c r="AF15" i="5"/>
  <c r="AF1354" i="5"/>
  <c r="AF1355" i="5"/>
  <c r="AF545" i="5"/>
  <c r="AF1356" i="5"/>
  <c r="AF1458" i="5"/>
  <c r="AF578" i="5"/>
  <c r="AF232" i="5"/>
  <c r="AF778" i="5"/>
  <c r="AF186" i="5"/>
  <c r="AF762" i="5"/>
  <c r="AF756" i="5"/>
  <c r="AF1357" i="5"/>
  <c r="AF1358" i="5"/>
  <c r="AF1359" i="5"/>
  <c r="AF1360" i="5"/>
  <c r="AF387" i="5"/>
  <c r="AF844" i="5"/>
  <c r="AF974" i="5"/>
  <c r="AF362" i="5"/>
  <c r="AF511" i="5"/>
  <c r="AF613" i="5"/>
  <c r="AF1361" i="5"/>
  <c r="AF1362" i="5"/>
  <c r="AF463" i="5"/>
  <c r="AF73" i="5"/>
  <c r="AF636" i="5"/>
  <c r="AF117" i="5"/>
  <c r="AF670" i="5"/>
  <c r="AF171" i="5"/>
  <c r="AF365" i="5"/>
  <c r="AF212" i="5"/>
  <c r="AF704" i="5"/>
  <c r="AF1363" i="5"/>
  <c r="AF599" i="5"/>
  <c r="AF1030" i="5"/>
  <c r="AF164" i="5"/>
  <c r="AF526" i="5"/>
  <c r="AF1364" i="5"/>
  <c r="AF708" i="5"/>
  <c r="AF678" i="5"/>
  <c r="AF450" i="5"/>
  <c r="AF852" i="5"/>
  <c r="AF239" i="5"/>
  <c r="AF1365" i="5"/>
  <c r="AF1366" i="5"/>
  <c r="AF1367" i="5"/>
  <c r="AF237" i="5"/>
  <c r="AF326" i="5"/>
  <c r="AF295" i="5"/>
  <c r="AF1368" i="5"/>
  <c r="AF1013" i="5"/>
  <c r="AF21" i="5"/>
  <c r="AF1369" i="5"/>
  <c r="AF106" i="5"/>
  <c r="AF1370" i="5"/>
  <c r="AF270" i="5"/>
  <c r="AF1371" i="5"/>
  <c r="AF1372" i="5"/>
  <c r="AF1373" i="5"/>
  <c r="AF768" i="5"/>
  <c r="AF894" i="5"/>
  <c r="AF1374" i="5"/>
  <c r="AF228" i="5"/>
  <c r="AF169" i="5"/>
  <c r="AF104" i="5"/>
  <c r="AF652" i="5"/>
  <c r="AF574" i="5"/>
  <c r="AF737" i="5"/>
  <c r="AF667" i="5"/>
  <c r="AF1375" i="5"/>
  <c r="AF323" i="5"/>
  <c r="AF707" i="5"/>
  <c r="AF134" i="5"/>
  <c r="AF69" i="5"/>
  <c r="AF1376" i="5"/>
  <c r="AF1377" i="5"/>
  <c r="AF1378" i="5"/>
  <c r="AF1379" i="5"/>
  <c r="AF1380" i="5"/>
  <c r="AF1381" i="5"/>
  <c r="AF350" i="5"/>
  <c r="AF1382" i="5"/>
  <c r="AF399" i="5"/>
  <c r="AF1383" i="5"/>
  <c r="AF766" i="5"/>
  <c r="AF202" i="5"/>
  <c r="AF91" i="5"/>
  <c r="AF1384" i="5"/>
  <c r="AF770" i="5"/>
  <c r="AF1385" i="5"/>
  <c r="AF1386" i="5"/>
  <c r="AF629" i="5"/>
  <c r="AF1387" i="5"/>
  <c r="AF494" i="5"/>
  <c r="AF1388" i="5"/>
  <c r="AF1067" i="5"/>
  <c r="AF539" i="5"/>
  <c r="AF1389" i="5"/>
  <c r="AF495" i="5"/>
  <c r="AF1390" i="5"/>
  <c r="AF570" i="5"/>
  <c r="AF487" i="5"/>
  <c r="AF723" i="5"/>
  <c r="AF43" i="5"/>
  <c r="AF340" i="5"/>
  <c r="AF64" i="5"/>
  <c r="AF319" i="5"/>
  <c r="AF1012" i="5"/>
  <c r="AF713" i="5"/>
  <c r="AF1391" i="5"/>
  <c r="AF156" i="5"/>
  <c r="AF344" i="5"/>
  <c r="AF1392" i="5"/>
  <c r="AF376" i="5"/>
  <c r="AF1393" i="5"/>
  <c r="AF522" i="5"/>
  <c r="AF1394" i="5"/>
  <c r="AF1395" i="5"/>
  <c r="AF1396" i="5"/>
  <c r="AF322" i="5"/>
  <c r="AF701" i="5"/>
  <c r="AF690" i="5"/>
  <c r="AF506" i="5"/>
  <c r="AF698" i="5"/>
  <c r="AF97" i="5"/>
  <c r="AF837" i="5"/>
  <c r="AF884" i="5"/>
  <c r="AF654" i="5"/>
  <c r="AF1096" i="5"/>
  <c r="AF1091" i="5"/>
  <c r="AF1397" i="5"/>
  <c r="AF508" i="5"/>
  <c r="AF1398" i="5"/>
  <c r="AF163" i="5"/>
  <c r="AF819" i="5"/>
  <c r="AF1399" i="5"/>
  <c r="AF308" i="5"/>
  <c r="AF878" i="5"/>
  <c r="AF527" i="5"/>
  <c r="AF1400" i="5"/>
  <c r="AF7" i="5"/>
  <c r="AF371" i="5"/>
  <c r="AF751" i="5"/>
  <c r="AF944" i="5"/>
  <c r="AF556" i="5"/>
  <c r="AF1401" i="5"/>
  <c r="AF1095" i="5"/>
  <c r="AF853" i="5"/>
  <c r="AF1081" i="5"/>
  <c r="AF1402" i="5"/>
  <c r="AF733" i="5"/>
  <c r="AF423" i="5"/>
  <c r="AF120" i="5"/>
  <c r="AF1064" i="5"/>
  <c r="AF672" i="5"/>
  <c r="AF650" i="5"/>
  <c r="AF409" i="5"/>
  <c r="AF576" i="5"/>
  <c r="AF211" i="5"/>
  <c r="AF906" i="5"/>
  <c r="AF1403" i="5"/>
  <c r="AF1031" i="5"/>
  <c r="AF951" i="5"/>
  <c r="AF453" i="5"/>
  <c r="AF726" i="5"/>
  <c r="AF1404" i="5"/>
  <c r="AF208" i="5"/>
  <c r="AF1405" i="5"/>
  <c r="AF1406" i="5"/>
  <c r="AF378" i="5"/>
  <c r="AF1407" i="5"/>
  <c r="AF391" i="5"/>
  <c r="AF653" i="5"/>
  <c r="AF1409" i="5"/>
  <c r="AF28" i="5"/>
  <c r="AF1410" i="5"/>
  <c r="AF1411" i="5"/>
  <c r="AF126" i="5"/>
  <c r="AF496" i="5"/>
  <c r="AF1055" i="5"/>
  <c r="AF719" i="5"/>
  <c r="AF1412" i="5"/>
  <c r="AF168" i="5"/>
  <c r="AF1413" i="5"/>
  <c r="AF1414" i="5"/>
  <c r="AF604" i="5"/>
  <c r="AF1415" i="5"/>
  <c r="AF261" i="5"/>
  <c r="AF1416" i="5"/>
  <c r="AF1417" i="5"/>
  <c r="AF245" i="5"/>
  <c r="AF87" i="5"/>
  <c r="AF236" i="5"/>
  <c r="AF628" i="5"/>
  <c r="AF1418" i="5"/>
  <c r="AF1419" i="5"/>
  <c r="AF1021" i="5"/>
  <c r="AF696" i="5"/>
  <c r="AF234" i="5"/>
  <c r="AF1079" i="5"/>
  <c r="AF1420" i="5"/>
  <c r="AF1421" i="5"/>
  <c r="AF140" i="5"/>
  <c r="AF948" i="5"/>
  <c r="AF372" i="5"/>
  <c r="AF287" i="5"/>
  <c r="AF137" i="5"/>
  <c r="AF1422" i="5"/>
  <c r="AF1423" i="5"/>
  <c r="AF182" i="5"/>
  <c r="AF427" i="5"/>
  <c r="AF1424" i="5"/>
  <c r="AF424" i="5"/>
  <c r="AF525" i="5"/>
  <c r="AF151" i="5"/>
  <c r="AF1425" i="5"/>
  <c r="AF1426" i="5"/>
  <c r="AF152" i="5"/>
  <c r="AF477" i="5"/>
  <c r="AF220" i="5"/>
  <c r="AF817" i="5"/>
  <c r="AF861" i="5"/>
  <c r="AF828" i="5"/>
  <c r="AF1427" i="5"/>
  <c r="AF471" i="5"/>
  <c r="AF1428" i="5"/>
  <c r="AF1066" i="5"/>
  <c r="AF943" i="5"/>
  <c r="AF891" i="5"/>
  <c r="AF1025" i="5"/>
  <c r="AF1429" i="5"/>
  <c r="AF835" i="5"/>
  <c r="AF1070" i="5"/>
  <c r="AF1430" i="5"/>
  <c r="AF1431" i="5"/>
  <c r="AF1061" i="5"/>
  <c r="AF92" i="5"/>
  <c r="AF1432" i="5"/>
  <c r="AF754" i="5"/>
  <c r="AF534" i="5"/>
  <c r="AF1433" i="5"/>
  <c r="AF469" i="5"/>
  <c r="AF695" i="5"/>
  <c r="AF380" i="5"/>
  <c r="AF170" i="5"/>
  <c r="AF515" i="5"/>
  <c r="AF554" i="5"/>
  <c r="AF248" i="5"/>
  <c r="AF311" i="5"/>
  <c r="AF788" i="5"/>
  <c r="AF1434" i="5"/>
  <c r="AF889" i="5"/>
  <c r="AF461" i="5"/>
  <c r="AF1084" i="5"/>
  <c r="AF383" i="5"/>
  <c r="AF1435" i="5"/>
  <c r="AF221" i="5"/>
  <c r="AF1436" i="5"/>
  <c r="AF1060" i="5"/>
  <c r="AF549" i="5"/>
  <c r="AF492" i="5"/>
  <c r="AF915" i="5"/>
  <c r="AF456" i="5"/>
  <c r="AF731" i="5"/>
  <c r="AF801" i="5"/>
  <c r="AF784" i="5"/>
  <c r="AF791" i="5"/>
  <c r="AF569" i="5"/>
  <c r="AF1437" i="5"/>
  <c r="AF559" i="5"/>
  <c r="AF826" i="5"/>
  <c r="AF448" i="5"/>
  <c r="AF1438" i="5"/>
  <c r="AF774" i="5"/>
  <c r="AF468" i="5"/>
  <c r="AF475" i="5"/>
  <c r="AF1049" i="5"/>
  <c r="AF1062" i="5"/>
  <c r="AF815" i="5"/>
  <c r="AF1439" i="5"/>
  <c r="AF1440" i="5"/>
  <c r="AF1441" i="5"/>
  <c r="AF194" i="5"/>
  <c r="AF800" i="5"/>
  <c r="AF1442" i="5"/>
  <c r="AF499" i="5"/>
  <c r="AF52" i="5"/>
  <c r="AF1443" i="5"/>
  <c r="AF403" i="5"/>
  <c r="AF981" i="5"/>
  <c r="AF377" i="5"/>
  <c r="AF173" i="5"/>
  <c r="AF553" i="5"/>
  <c r="AF1444" i="5"/>
  <c r="AF561" i="5"/>
  <c r="AF414" i="5"/>
  <c r="AF744" i="5"/>
  <c r="AF1445" i="5"/>
  <c r="AF1446" i="5"/>
  <c r="AF842" i="5"/>
  <c r="AF1447" i="5"/>
  <c r="AF1448" i="5"/>
  <c r="AF1449" i="5"/>
  <c r="AF811" i="5"/>
  <c r="AF9" i="5"/>
  <c r="AF235" i="5"/>
  <c r="AF645" i="5"/>
  <c r="AF546" i="5"/>
  <c r="AF1450" i="5"/>
  <c r="AF897" i="5"/>
  <c r="AF869" i="5"/>
  <c r="AF440" i="5"/>
  <c r="AF68" i="5"/>
  <c r="AF1451" i="5"/>
  <c r="AF1452" i="5"/>
  <c r="AF93" i="5"/>
  <c r="AF2" i="5"/>
  <c r="AF277" i="5"/>
  <c r="AF611" i="5"/>
  <c r="AF159" i="5"/>
  <c r="AF1453" i="5"/>
  <c r="AF1454" i="5"/>
  <c r="AF789" i="5"/>
  <c r="AF262" i="5"/>
  <c r="AF851" i="5"/>
  <c r="AF1455" i="5"/>
  <c r="AF428" i="5"/>
  <c r="AF1456" i="5"/>
  <c r="AF96" i="5"/>
  <c r="AF421" i="5"/>
  <c r="AF1457" i="5"/>
  <c r="AF605" i="5"/>
  <c r="AF327" i="5"/>
  <c r="AF746" i="5"/>
  <c r="AF538" i="5"/>
  <c r="AF118" i="5"/>
  <c r="AF393" i="5"/>
  <c r="AF1459" i="5"/>
  <c r="AF760" i="5"/>
  <c r="AF1460" i="5"/>
  <c r="AF633" i="5"/>
  <c r="AF125" i="5"/>
  <c r="AF822" i="5"/>
  <c r="AF1461" i="5"/>
  <c r="AF1462" i="5"/>
  <c r="AF1463" i="5"/>
  <c r="AF1464" i="5"/>
  <c r="AF1465" i="5"/>
  <c r="AF1466" i="5"/>
  <c r="AF1050" i="5"/>
  <c r="AF1467" i="5"/>
  <c r="AF1468" i="5"/>
  <c r="AF98" i="5"/>
  <c r="AF769" i="5"/>
  <c r="AF1469" i="5"/>
  <c r="AF1470" i="5"/>
  <c r="AF626" i="5"/>
  <c r="AF1471" i="5"/>
  <c r="AF1472" i="5"/>
  <c r="AF385" i="5"/>
  <c r="AF443" i="5"/>
  <c r="AF331" i="5"/>
  <c r="AF1473" i="5"/>
  <c r="AF675" i="5"/>
  <c r="AF677" i="5"/>
  <c r="AF176" i="5"/>
  <c r="AF297" i="5"/>
  <c r="AF145" i="5"/>
  <c r="AF560" i="5"/>
  <c r="AF1474" i="5"/>
  <c r="AF917" i="5"/>
  <c r="AF1475" i="5"/>
  <c r="AF808" i="5"/>
  <c r="AF375" i="5"/>
  <c r="AF1476" i="5"/>
  <c r="AF1477" i="5"/>
  <c r="AF272" i="5"/>
  <c r="AF1478" i="5"/>
  <c r="AF8" i="5"/>
  <c r="AF282" i="5"/>
  <c r="AF874" i="5"/>
  <c r="AF110" i="5"/>
  <c r="AF178" i="5"/>
  <c r="AF379" i="5"/>
  <c r="AF716" i="5"/>
  <c r="AF548" i="5"/>
  <c r="AF700" i="5"/>
  <c r="AF1479" i="5"/>
  <c r="AF989" i="5"/>
  <c r="AF945" i="5"/>
  <c r="AF1480" i="5"/>
  <c r="AF267" i="5"/>
  <c r="AF1481" i="5"/>
  <c r="AF799" i="5"/>
  <c r="AF1482" i="5"/>
  <c r="AF1483" i="5"/>
  <c r="AF712" i="5"/>
  <c r="AF682" i="5"/>
  <c r="AF416" i="5"/>
  <c r="AF886" i="5"/>
  <c r="AF1086" i="5"/>
  <c r="AF1484" i="5"/>
  <c r="AF1053" i="5"/>
  <c r="AF342" i="5"/>
  <c r="AF1485" i="5"/>
  <c r="AF1486" i="5"/>
  <c r="AF402" i="5"/>
  <c r="AF1487" i="5"/>
  <c r="AF757" i="5"/>
  <c r="AF776" i="5"/>
  <c r="AF25" i="5"/>
  <c r="AF814" i="5"/>
  <c r="AF514" i="5"/>
  <c r="AF676" i="5"/>
  <c r="AF558" i="5"/>
  <c r="AF356" i="5"/>
  <c r="AF528" i="5"/>
  <c r="AF1488" i="5"/>
  <c r="AF612" i="5"/>
  <c r="AF1011" i="5"/>
  <c r="AF759" i="5"/>
  <c r="AF979" i="5"/>
  <c r="AF357" i="5"/>
  <c r="AF918" i="5"/>
  <c r="AF584" i="5"/>
  <c r="AF36" i="5"/>
  <c r="AF550" i="5"/>
  <c r="AF369" i="5"/>
  <c r="AF928" i="5"/>
  <c r="AF1489" i="5"/>
  <c r="AF710" i="5"/>
  <c r="AF483" i="5"/>
  <c r="AF802" i="5"/>
  <c r="AF1490" i="5"/>
  <c r="AF189" i="5"/>
  <c r="AF229" i="5"/>
  <c r="AF283" i="5"/>
  <c r="AF996" i="5"/>
  <c r="AF1491" i="5"/>
  <c r="AF1492" i="5"/>
  <c r="AF510" i="5"/>
  <c r="AF222" i="5"/>
  <c r="AF1493" i="5"/>
  <c r="AF963" i="5"/>
  <c r="AF1494" i="5"/>
  <c r="AF1495" i="5"/>
  <c r="AF730" i="5"/>
  <c r="AF1002" i="5"/>
  <c r="AF903" i="5"/>
  <c r="AF16" i="5"/>
  <c r="AF1056" i="5"/>
  <c r="AF609" i="5"/>
  <c r="AF1496" i="5"/>
  <c r="AF384" i="5"/>
  <c r="AF1088" i="5"/>
  <c r="AF888" i="5"/>
  <c r="AF474" i="5"/>
  <c r="AF197" i="5"/>
  <c r="AF536" i="5"/>
  <c r="AF898" i="5"/>
  <c r="AF1078" i="5"/>
  <c r="AF513" i="5"/>
  <c r="AF1497" i="5"/>
  <c r="AF445" i="5"/>
  <c r="AF300" i="5"/>
  <c r="AF201" i="5"/>
  <c r="AF381" i="5"/>
  <c r="AF929" i="5"/>
  <c r="AF634" i="5"/>
  <c r="AF1498" i="5"/>
  <c r="AF622" i="5"/>
  <c r="AF706" i="5"/>
  <c r="AF316" i="5"/>
  <c r="AF509" i="5"/>
  <c r="AF60" i="5"/>
  <c r="AF978" i="5"/>
  <c r="AF1499" i="5"/>
  <c r="AF299" i="5"/>
  <c r="AF364" i="5"/>
  <c r="AF1500" i="5"/>
  <c r="AF825" i="5"/>
  <c r="AF925" i="5"/>
  <c r="AF437" i="5"/>
  <c r="AF1501" i="5"/>
  <c r="AF949" i="5"/>
  <c r="AD965" i="5"/>
  <c r="AE965" i="5" s="1"/>
  <c r="AD128" i="5"/>
  <c r="AE128" i="5" s="1"/>
  <c r="AD1175" i="5"/>
  <c r="AE1175" i="5" s="1"/>
  <c r="AD616" i="5"/>
  <c r="AE616" i="5" s="1"/>
  <c r="AD121" i="5"/>
  <c r="AE121" i="5" s="1"/>
  <c r="AD162" i="5"/>
  <c r="AE162" i="5" s="1"/>
  <c r="AD449" i="5"/>
  <c r="AE449" i="5" s="1"/>
  <c r="AD1003" i="5"/>
  <c r="AE1003" i="5" s="1"/>
  <c r="AD900" i="5"/>
  <c r="AE900" i="5" s="1"/>
  <c r="AD387" i="5"/>
  <c r="AE387" i="5" s="1"/>
  <c r="AD385" i="5"/>
  <c r="AE385" i="5" s="1"/>
  <c r="AD1476" i="5"/>
  <c r="AE1476" i="5" s="1"/>
  <c r="AD979" i="5"/>
  <c r="AE979" i="5" s="1"/>
  <c r="AD730" i="5"/>
  <c r="AE730" i="5" s="1"/>
  <c r="AB455" i="5"/>
  <c r="AC455" i="5" s="1"/>
  <c r="AB935" i="5"/>
  <c r="AC935" i="5" s="1"/>
  <c r="AB1028" i="5"/>
  <c r="AC1028" i="5" s="1"/>
  <c r="AB56" i="5"/>
  <c r="AC56" i="5" s="1"/>
  <c r="AB255" i="5"/>
  <c r="AC255" i="5" s="1"/>
  <c r="AB924" i="5"/>
  <c r="AC924" i="5" s="1"/>
  <c r="AB472" i="5"/>
  <c r="AC472" i="5" s="1"/>
  <c r="AB1238" i="5"/>
  <c r="AC1238" i="5" s="1"/>
  <c r="AB1023" i="5"/>
  <c r="AC1023" i="5" s="1"/>
  <c r="AB896" i="5"/>
  <c r="AC896" i="5" s="1"/>
  <c r="AB415" i="5"/>
  <c r="AC415" i="5" s="1"/>
  <c r="AB748" i="5"/>
  <c r="AC748" i="5" s="1"/>
  <c r="AB494" i="5"/>
  <c r="AC494" i="5" s="1"/>
  <c r="AB690" i="5"/>
  <c r="AC690" i="5" s="1"/>
  <c r="AB428" i="5"/>
  <c r="AC428" i="5" s="1"/>
  <c r="AB1486" i="5"/>
  <c r="AC1486" i="5" s="1"/>
  <c r="AB1490" i="5"/>
  <c r="AC1490" i="5" s="1"/>
  <c r="AB364" i="5"/>
  <c r="AC364" i="5" s="1"/>
  <c r="AA1097" i="5"/>
  <c r="AA592" i="5"/>
  <c r="AA566" i="5"/>
  <c r="AA1057" i="5"/>
  <c r="AA618" i="5"/>
  <c r="AA94" i="5"/>
  <c r="AA1098" i="5"/>
  <c r="AA486" i="5"/>
  <c r="AA1099" i="5"/>
  <c r="AA310" i="5"/>
  <c r="AA61" i="5"/>
  <c r="AA967" i="5"/>
  <c r="AA1065" i="5"/>
  <c r="AA328" i="5"/>
  <c r="AA1100" i="5"/>
  <c r="AA518" i="5"/>
  <c r="AA627" i="5"/>
  <c r="AA1051" i="5"/>
  <c r="AA839" i="5"/>
  <c r="AA968" i="5"/>
  <c r="AA783" i="5"/>
  <c r="AA41" i="5"/>
  <c r="AA997" i="5"/>
  <c r="AA1101" i="5"/>
  <c r="AA224" i="5"/>
  <c r="AA198" i="5"/>
  <c r="AA582" i="5"/>
  <c r="AA1102" i="5"/>
  <c r="AA1103" i="5"/>
  <c r="AA280" i="5"/>
  <c r="AA531" i="5"/>
  <c r="AA1092" i="5"/>
  <c r="AA26" i="5"/>
  <c r="AA1408" i="5"/>
  <c r="AA1104" i="5"/>
  <c r="AA961" i="5"/>
  <c r="AA95" i="5"/>
  <c r="AA617" i="5"/>
  <c r="AA1042" i="5"/>
  <c r="AA480" i="5"/>
  <c r="AA79" i="5"/>
  <c r="AA857" i="5"/>
  <c r="AA1105" i="5"/>
  <c r="AA1106" i="5"/>
  <c r="AA946" i="5"/>
  <c r="AB946" i="5" s="1"/>
  <c r="AC946" i="5" s="1"/>
  <c r="AA1107" i="5"/>
  <c r="AA803" i="5"/>
  <c r="AA1108" i="5"/>
  <c r="AA46" i="5"/>
  <c r="AA523" i="5"/>
  <c r="AA724" i="5"/>
  <c r="AA972" i="5"/>
  <c r="AA303" i="5"/>
  <c r="AA959" i="5"/>
  <c r="AA455" i="5"/>
  <c r="AD455" i="5" s="1"/>
  <c r="AE455" i="5" s="1"/>
  <c r="AA219" i="5"/>
  <c r="AA644" i="5"/>
  <c r="AA338" i="5"/>
  <c r="AA965" i="5"/>
  <c r="AB965" i="5" s="1"/>
  <c r="AC965" i="5" s="1"/>
  <c r="AA1109" i="5"/>
  <c r="AA935" i="5"/>
  <c r="AD935" i="5" s="1"/>
  <c r="AE935" i="5" s="1"/>
  <c r="AA992" i="5"/>
  <c r="AA298" i="5"/>
  <c r="AA937" i="5"/>
  <c r="AA1110" i="5"/>
  <c r="AA401" i="5"/>
  <c r="AA367" i="5"/>
  <c r="AA804" i="5"/>
  <c r="AA425" i="5"/>
  <c r="AA153" i="5"/>
  <c r="AA847" i="5"/>
  <c r="AA787" i="5"/>
  <c r="AA775" i="5"/>
  <c r="AA683" i="5"/>
  <c r="AA1044" i="5"/>
  <c r="AA1054" i="5"/>
  <c r="AA59" i="5"/>
  <c r="AA1111" i="5"/>
  <c r="AA1112" i="5"/>
  <c r="AA284" i="5"/>
  <c r="AA374" i="5"/>
  <c r="AA273" i="5"/>
  <c r="AA419" i="5"/>
  <c r="AA102" i="5"/>
  <c r="AA39" i="5"/>
  <c r="AA292" i="5"/>
  <c r="AA1113" i="5"/>
  <c r="AA838" i="5"/>
  <c r="AA685" i="5"/>
  <c r="AA753" i="5"/>
  <c r="AA22" i="5"/>
  <c r="AA755" i="5"/>
  <c r="AA1114" i="5"/>
  <c r="AA76" i="5"/>
  <c r="AA1115" i="5"/>
  <c r="AA1082" i="5"/>
  <c r="AA1022" i="5"/>
  <c r="AA1040" i="5"/>
  <c r="AA1116" i="5"/>
  <c r="AA127" i="5"/>
  <c r="AA1117" i="5"/>
  <c r="AA988" i="5"/>
  <c r="AA51" i="5"/>
  <c r="AA1118" i="5"/>
  <c r="AA14" i="5"/>
  <c r="AA49" i="5"/>
  <c r="AA259" i="5"/>
  <c r="AA53" i="5"/>
  <c r="AA956" i="5"/>
  <c r="AA969" i="5"/>
  <c r="AA689" i="5"/>
  <c r="AA34" i="5"/>
  <c r="AA413" i="5"/>
  <c r="AA1120" i="5"/>
  <c r="AA307" i="5"/>
  <c r="AA1121" i="5"/>
  <c r="AA1122" i="5"/>
  <c r="AA876" i="5"/>
  <c r="AA497" i="5"/>
  <c r="AA887" i="5"/>
  <c r="AA790" i="5"/>
  <c r="AA1123" i="5"/>
  <c r="AA763" i="5"/>
  <c r="AA530" i="5"/>
  <c r="AA540" i="5"/>
  <c r="AA524" i="5"/>
  <c r="AB524" i="5" s="1"/>
  <c r="AC524" i="5" s="1"/>
  <c r="AA392" i="5"/>
  <c r="AA555" i="5"/>
  <c r="AA1124" i="5"/>
  <c r="AA1029" i="5"/>
  <c r="AA1125" i="5"/>
  <c r="AA251" i="5"/>
  <c r="AA89" i="5"/>
  <c r="AA476" i="5"/>
  <c r="AB476" i="5" s="1"/>
  <c r="AC476" i="5" s="1"/>
  <c r="AA717" i="5"/>
  <c r="AA361" i="5"/>
  <c r="AA1126" i="5"/>
  <c r="AA485" i="5"/>
  <c r="AA1127" i="5"/>
  <c r="AA122" i="5"/>
  <c r="AA83" i="5"/>
  <c r="AA451" i="5"/>
  <c r="AA115" i="5"/>
  <c r="AA859" i="5"/>
  <c r="AA271" i="5"/>
  <c r="AA111" i="5"/>
  <c r="AA1077" i="5"/>
  <c r="AA1024" i="5"/>
  <c r="AA813" i="5"/>
  <c r="AA922" i="5"/>
  <c r="AA659" i="5"/>
  <c r="AA1128" i="5"/>
  <c r="AA795" i="5"/>
  <c r="AA773" i="5"/>
  <c r="AA1007" i="5"/>
  <c r="AA505" i="5"/>
  <c r="AA615" i="5"/>
  <c r="AA818" i="5"/>
  <c r="AA1129" i="5"/>
  <c r="AA933" i="5"/>
  <c r="AA913" i="5"/>
  <c r="AA466" i="5"/>
  <c r="AA133" i="5"/>
  <c r="AA314" i="5"/>
  <c r="AA1130" i="5"/>
  <c r="AA575" i="5"/>
  <c r="AA864" i="5"/>
  <c r="AA324" i="5"/>
  <c r="AA27" i="5"/>
  <c r="AA1131" i="5"/>
  <c r="AA1132" i="5"/>
  <c r="AA662" i="5"/>
  <c r="AA105" i="5"/>
  <c r="AA1133" i="5"/>
  <c r="AA216" i="5"/>
  <c r="AA214" i="5"/>
  <c r="AA406" i="5"/>
  <c r="AA276" i="5"/>
  <c r="AA728" i="5"/>
  <c r="AA567" i="5"/>
  <c r="AA738" i="5"/>
  <c r="AA1134" i="5"/>
  <c r="AA249" i="5"/>
  <c r="AA1135" i="5"/>
  <c r="AA1136" i="5"/>
  <c r="AA537" i="5"/>
  <c r="AA926" i="5"/>
  <c r="AA177" i="5"/>
  <c r="AA1311" i="5"/>
  <c r="AA240" i="5"/>
  <c r="AA834" i="5"/>
  <c r="AA309" i="5"/>
  <c r="AA1137" i="5"/>
  <c r="AA823" i="5"/>
  <c r="AA664" i="5"/>
  <c r="AA833" i="5"/>
  <c r="AB833" i="5" s="1"/>
  <c r="AC833" i="5" s="1"/>
  <c r="AA697" i="5"/>
  <c r="AA931" i="5"/>
  <c r="AA1009" i="5"/>
  <c r="AA890" i="5"/>
  <c r="AA727" i="5"/>
  <c r="AA108" i="5"/>
  <c r="AA679" i="5"/>
  <c r="AA183" i="5"/>
  <c r="AB183" i="5" s="1"/>
  <c r="AC183" i="5" s="1"/>
  <c r="AA1138" i="5"/>
  <c r="AA589" i="5"/>
  <c r="AA577" i="5"/>
  <c r="AA541" i="5"/>
  <c r="AA1139" i="5"/>
  <c r="AA1140" i="5"/>
  <c r="AA233" i="5"/>
  <c r="AA1141" i="5"/>
  <c r="AA982" i="5"/>
  <c r="AA512" i="5"/>
  <c r="AA603" i="5"/>
  <c r="AA1142" i="5"/>
  <c r="AA199" i="5"/>
  <c r="AA227" i="5"/>
  <c r="AA796" i="5"/>
  <c r="AA849" i="5"/>
  <c r="AA1143" i="5"/>
  <c r="AA610" i="5"/>
  <c r="AA854" i="5"/>
  <c r="AA116" i="5"/>
  <c r="AA1144" i="5"/>
  <c r="AA213" i="5"/>
  <c r="AA1145" i="5"/>
  <c r="AA279" i="5"/>
  <c r="AA1146" i="5"/>
  <c r="AA243" i="5"/>
  <c r="AA1147" i="5"/>
  <c r="AA42" i="5"/>
  <c r="AA75" i="5"/>
  <c r="AA1148" i="5"/>
  <c r="AA805" i="5"/>
  <c r="AA167" i="5"/>
  <c r="AA12" i="5"/>
  <c r="AA1261" i="5"/>
  <c r="AA873" i="5"/>
  <c r="AA780" i="5"/>
  <c r="AA241" i="5"/>
  <c r="AA412" i="5"/>
  <c r="AA179" i="5"/>
  <c r="AA779" i="5"/>
  <c r="AA639" i="5"/>
  <c r="AA858" i="5"/>
  <c r="AA368" i="5"/>
  <c r="AA426" i="5"/>
  <c r="AA30" i="5"/>
  <c r="AA44" i="5"/>
  <c r="AA109" i="5"/>
  <c r="AA1071" i="5"/>
  <c r="AA1149" i="5"/>
  <c r="AA181" i="5"/>
  <c r="AA1028" i="5"/>
  <c r="AD1028" i="5" s="1"/>
  <c r="AE1028" i="5" s="1"/>
  <c r="AA588" i="5"/>
  <c r="AA952" i="5"/>
  <c r="AB952" i="5" s="1"/>
  <c r="AC952" i="5" s="1"/>
  <c r="AA1150" i="5"/>
  <c r="AA1151" i="5"/>
  <c r="AA459" i="5"/>
  <c r="AA1152" i="5"/>
  <c r="AA215" i="5"/>
  <c r="AB215" i="5" s="1"/>
  <c r="AC215" i="5" s="1"/>
  <c r="AA1153" i="5"/>
  <c r="AA1075" i="5"/>
  <c r="AA203" i="5"/>
  <c r="AA467" i="5"/>
  <c r="AA389" i="5"/>
  <c r="AA1154" i="5"/>
  <c r="AA986" i="5"/>
  <c r="AA1155" i="5"/>
  <c r="AA404" i="5"/>
  <c r="AA1156" i="5"/>
  <c r="AA661" i="5"/>
  <c r="AA1045" i="5"/>
  <c r="AA478" i="5"/>
  <c r="AA1157" i="5"/>
  <c r="AA740" i="5"/>
  <c r="AA1158" i="5"/>
  <c r="AA1159" i="5"/>
  <c r="AA594" i="5"/>
  <c r="AA491" i="5"/>
  <c r="AA278" i="5"/>
  <c r="AA253" i="5"/>
  <c r="AA148" i="5"/>
  <c r="AA1048" i="5"/>
  <c r="AA50" i="5"/>
  <c r="AA821" i="5"/>
  <c r="AA1027" i="5"/>
  <c r="AA985" i="5"/>
  <c r="AA912" i="5"/>
  <c r="AA657" i="5"/>
  <c r="AA687" i="5"/>
  <c r="AA332" i="5"/>
  <c r="AA1160" i="5"/>
  <c r="AA1161" i="5"/>
  <c r="AA1162" i="5"/>
  <c r="AB1162" i="5" s="1"/>
  <c r="AC1162" i="5" s="1"/>
  <c r="AA598" i="5"/>
  <c r="AA411" i="5"/>
  <c r="AA112" i="5"/>
  <c r="AA765" i="5"/>
  <c r="AB765" i="5" s="1"/>
  <c r="AC765" i="5" s="1"/>
  <c r="AA600" i="5"/>
  <c r="AA606" i="5"/>
  <c r="AA620" i="5"/>
  <c r="AA1163" i="5"/>
  <c r="AA29" i="5"/>
  <c r="AA430" i="5"/>
  <c r="AA902" i="5"/>
  <c r="AA936" i="5"/>
  <c r="AA573" i="5"/>
  <c r="AA623" i="5"/>
  <c r="AA1164" i="5"/>
  <c r="AA268" i="5"/>
  <c r="AA921" i="5"/>
  <c r="AA165" i="5"/>
  <c r="AA45" i="5"/>
  <c r="AA488" i="5"/>
  <c r="AA351" i="5"/>
  <c r="AA1165" i="5"/>
  <c r="AA128" i="5"/>
  <c r="AB128" i="5" s="1"/>
  <c r="AC128" i="5" s="1"/>
  <c r="AA1166" i="5"/>
  <c r="AA590" i="5"/>
  <c r="AA388" i="5"/>
  <c r="AA1167" i="5"/>
  <c r="AA960" i="5"/>
  <c r="AA999" i="5"/>
  <c r="AA1168" i="5"/>
  <c r="AA72" i="5"/>
  <c r="AA174" i="5"/>
  <c r="AB174" i="5" s="1"/>
  <c r="AC174" i="5" s="1"/>
  <c r="AA1093" i="5"/>
  <c r="AA1073" i="5"/>
  <c r="AA436" i="5"/>
  <c r="AA266" i="5"/>
  <c r="AB266" i="5" s="1"/>
  <c r="AC266" i="5" s="1"/>
  <c r="AA1169" i="5"/>
  <c r="AA1068" i="5"/>
  <c r="AA23" i="5"/>
  <c r="AA442" i="5"/>
  <c r="AA473" i="5"/>
  <c r="AA1052" i="5"/>
  <c r="AA1010" i="5"/>
  <c r="AA923" i="5"/>
  <c r="AA674" i="5"/>
  <c r="AA998" i="5"/>
  <c r="AA625" i="5"/>
  <c r="AA1170" i="5"/>
  <c r="AA1171" i="5"/>
  <c r="AA581" i="5"/>
  <c r="AA957" i="5"/>
  <c r="AA1172" i="5"/>
  <c r="AA1173" i="5"/>
  <c r="AA941" i="5"/>
  <c r="AA914" i="5"/>
  <c r="AA964" i="5"/>
  <c r="AA460" i="5"/>
  <c r="AA195" i="5"/>
  <c r="AA1174" i="5"/>
  <c r="AA907" i="5"/>
  <c r="AA238" i="5"/>
  <c r="AA166" i="5"/>
  <c r="AA18" i="5"/>
  <c r="AA32" i="5"/>
  <c r="AB32" i="5" s="1"/>
  <c r="AC32" i="5" s="1"/>
  <c r="AA927" i="5"/>
  <c r="AA1037" i="5"/>
  <c r="AA210" i="5"/>
  <c r="AA246" i="5"/>
  <c r="AB246" i="5" s="1"/>
  <c r="AC246" i="5" s="1"/>
  <c r="AA836" i="5"/>
  <c r="AA1175" i="5"/>
  <c r="AB1175" i="5" s="1"/>
  <c r="AC1175" i="5" s="1"/>
  <c r="AA1008" i="5"/>
  <c r="AA142" i="5"/>
  <c r="AA1176" i="5"/>
  <c r="AA798" i="5"/>
  <c r="AA1177" i="5"/>
  <c r="AA785" i="5"/>
  <c r="AA1178" i="5"/>
  <c r="AA587" i="5"/>
  <c r="AA892" i="5"/>
  <c r="AA502" i="5"/>
  <c r="AA56" i="5"/>
  <c r="AD56" i="5" s="1"/>
  <c r="AE56" i="5" s="1"/>
  <c r="AA1000" i="5"/>
  <c r="AA563" i="5"/>
  <c r="AA1179" i="5"/>
  <c r="AA1180" i="5"/>
  <c r="AA190" i="5"/>
  <c r="AA312" i="5"/>
  <c r="AA58" i="5"/>
  <c r="AA544" i="5"/>
  <c r="AA1090" i="5"/>
  <c r="AA1181" i="5"/>
  <c r="AA1182" i="5"/>
  <c r="AA84" i="5"/>
  <c r="AA470" i="5"/>
  <c r="AA517" i="5"/>
  <c r="AB517" i="5" s="1"/>
  <c r="AC517" i="5" s="1"/>
  <c r="AA154" i="5"/>
  <c r="AA1183" i="5"/>
  <c r="AB1183" i="5" s="1"/>
  <c r="AC1183" i="5" s="1"/>
  <c r="AA37" i="5"/>
  <c r="AA1001" i="5"/>
  <c r="AA860" i="5"/>
  <c r="AA1184" i="5"/>
  <c r="AA993" i="5"/>
  <c r="AA1185" i="5"/>
  <c r="AA90" i="5"/>
  <c r="AA57" i="5"/>
  <c r="AA947" i="5"/>
  <c r="AA1186" i="5"/>
  <c r="AA286" i="5"/>
  <c r="AA1187" i="5"/>
  <c r="AA673" i="5"/>
  <c r="AA507" i="5"/>
  <c r="AA441" i="5"/>
  <c r="AA962" i="5"/>
  <c r="AA702" i="5"/>
  <c r="AA868" i="5"/>
  <c r="AA396" i="5"/>
  <c r="AA1188" i="5"/>
  <c r="AA950" i="5"/>
  <c r="AA247" i="5"/>
  <c r="AA630" i="5"/>
  <c r="AA781" i="5"/>
  <c r="AA1036" i="5"/>
  <c r="AA11" i="5"/>
  <c r="AA882" i="5"/>
  <c r="AA782" i="5"/>
  <c r="AA601" i="5"/>
  <c r="AB601" i="5" s="1"/>
  <c r="AC601" i="5" s="1"/>
  <c r="AA373" i="5"/>
  <c r="AA329" i="5"/>
  <c r="AB329" i="5" s="1"/>
  <c r="AC329" i="5" s="1"/>
  <c r="AA274" i="5"/>
  <c r="AA568" i="5"/>
  <c r="AA1038" i="5"/>
  <c r="AA464" i="5"/>
  <c r="AA1190" i="5"/>
  <c r="AA500" i="5"/>
  <c r="AA1191" i="5"/>
  <c r="AA899" i="5"/>
  <c r="AA668" i="5"/>
  <c r="AA180" i="5"/>
  <c r="AA337" i="5"/>
  <c r="AA1192" i="5"/>
  <c r="AA86" i="5"/>
  <c r="AA432" i="5"/>
  <c r="AA893" i="5"/>
  <c r="AA255" i="5"/>
  <c r="AD255" i="5" s="1"/>
  <c r="AE255" i="5" s="1"/>
  <c r="AA991" i="5"/>
  <c r="AA1193" i="5"/>
  <c r="AA608" i="5"/>
  <c r="AA135" i="5"/>
  <c r="AA786" i="5"/>
  <c r="AA1194" i="5"/>
  <c r="AA1195" i="5"/>
  <c r="AA866" i="5"/>
  <c r="AA123" i="5"/>
  <c r="AA850" i="5"/>
  <c r="AA1197" i="5"/>
  <c r="AA908" i="5"/>
  <c r="AA565" i="5"/>
  <c r="AB565" i="5" s="1"/>
  <c r="AC565" i="5" s="1"/>
  <c r="AA1198" i="5"/>
  <c r="AA1089" i="5"/>
  <c r="AB1089" i="5" s="1"/>
  <c r="AC1089" i="5" s="1"/>
  <c r="AA607" i="5"/>
  <c r="AA306" i="5"/>
  <c r="AA155" i="5"/>
  <c r="AA458" i="5"/>
  <c r="AA640" i="5"/>
  <c r="AA977" i="5"/>
  <c r="AA971" i="5"/>
  <c r="AA684" i="5"/>
  <c r="AA1199" i="5"/>
  <c r="AA771" i="5"/>
  <c r="AA1085" i="5"/>
  <c r="AA1200" i="5"/>
  <c r="AA681" i="5"/>
  <c r="AA394" i="5"/>
  <c r="AA405" i="5"/>
  <c r="AA938" i="5"/>
  <c r="AA82" i="5"/>
  <c r="AA883" i="5"/>
  <c r="AA1201" i="5"/>
  <c r="AA263" i="5"/>
  <c r="AA1202" i="5"/>
  <c r="AA955" i="5"/>
  <c r="AA714" i="5"/>
  <c r="AA1203" i="5"/>
  <c r="AA395" i="5"/>
  <c r="AA1005" i="5"/>
  <c r="AA794" i="5"/>
  <c r="AA793" i="5"/>
  <c r="AA17" i="5"/>
  <c r="AA325" i="5"/>
  <c r="AB325" i="5" s="1"/>
  <c r="AC325" i="5" s="1"/>
  <c r="AA1204" i="5"/>
  <c r="AA1205" i="5"/>
  <c r="AB1205" i="5" s="1"/>
  <c r="AC1205" i="5" s="1"/>
  <c r="AA1206" i="5"/>
  <c r="AA862" i="5"/>
  <c r="AA655" i="5"/>
  <c r="AA1207" i="5"/>
  <c r="AA520" i="5"/>
  <c r="AA366" i="5"/>
  <c r="AA188" i="5"/>
  <c r="AA19" i="5"/>
  <c r="AA924" i="5"/>
  <c r="AD924" i="5" s="1"/>
  <c r="AE924" i="5" s="1"/>
  <c r="AA1208" i="5"/>
  <c r="AA551" i="5"/>
  <c r="AA129" i="5"/>
  <c r="AA1209" i="5"/>
  <c r="AA291" i="5"/>
  <c r="AA1210" i="5"/>
  <c r="AA591" i="5"/>
  <c r="AA1211" i="5"/>
  <c r="AA1212" i="5"/>
  <c r="AA144" i="5"/>
  <c r="AA136" i="5"/>
  <c r="AA1034" i="5"/>
  <c r="AA586" i="5"/>
  <c r="AA1213" i="5"/>
  <c r="AA489" i="5"/>
  <c r="AA718" i="5"/>
  <c r="AA1214" i="5"/>
  <c r="AA995" i="5"/>
  <c r="AA749" i="5"/>
  <c r="AA1215" i="5"/>
  <c r="AB1215" i="5" s="1"/>
  <c r="AC1215" i="5" s="1"/>
  <c r="AA147" i="5"/>
  <c r="AA863" i="5"/>
  <c r="AB863" i="5" s="1"/>
  <c r="AC863" i="5" s="1"/>
  <c r="AA352" i="5"/>
  <c r="AA302" i="5"/>
  <c r="AA1216" i="5"/>
  <c r="AA830" i="5"/>
  <c r="AA504" i="5"/>
  <c r="AA1217" i="5"/>
  <c r="AA1218" i="5"/>
  <c r="AA354" i="5"/>
  <c r="AA1219" i="5"/>
  <c r="AA318" i="5"/>
  <c r="AA1220" i="5"/>
  <c r="AA1221" i="5"/>
  <c r="AA562" i="5"/>
  <c r="AA1222" i="5"/>
  <c r="AA691" i="5"/>
  <c r="AA641" i="5"/>
  <c r="AA516" i="5"/>
  <c r="AA146" i="5"/>
  <c r="AA715" i="5"/>
  <c r="AA680" i="5"/>
  <c r="AA334" i="5"/>
  <c r="AA580" i="5"/>
  <c r="AA1223" i="5"/>
  <c r="AA635" i="5"/>
  <c r="AA646" i="5"/>
  <c r="AA1224" i="5"/>
  <c r="AA150" i="5"/>
  <c r="AA1225" i="5"/>
  <c r="AA185" i="5"/>
  <c r="AA103" i="5"/>
  <c r="AB103" i="5" s="1"/>
  <c r="AC103" i="5" s="1"/>
  <c r="AA666" i="5"/>
  <c r="AA231" i="5"/>
  <c r="AB231" i="5" s="1"/>
  <c r="AC231" i="5" s="1"/>
  <c r="AA571" i="5"/>
  <c r="AA218" i="5"/>
  <c r="AA85" i="5"/>
  <c r="AA579" i="5"/>
  <c r="AA407" i="5"/>
  <c r="AA433" i="5"/>
  <c r="AA1226" i="5"/>
  <c r="AA1227" i="5"/>
  <c r="AA1228" i="5"/>
  <c r="AA38" i="5"/>
  <c r="AA1017" i="5"/>
  <c r="AA1229" i="5"/>
  <c r="AA1016" i="5"/>
  <c r="AA1230" i="5"/>
  <c r="AA1196" i="5"/>
  <c r="AA498" i="5"/>
  <c r="AA881" i="5"/>
  <c r="AA289" i="5"/>
  <c r="AA132" i="5"/>
  <c r="AA301" i="5"/>
  <c r="AA547" i="5"/>
  <c r="AA386" i="5"/>
  <c r="AA139" i="5"/>
  <c r="AA130" i="5"/>
  <c r="AA1231" i="5"/>
  <c r="AA742" i="5"/>
  <c r="AB742" i="5" s="1"/>
  <c r="AC742" i="5" s="1"/>
  <c r="AA1232" i="5"/>
  <c r="AA1233" i="5"/>
  <c r="AA529" i="5"/>
  <c r="AA305" i="5"/>
  <c r="AB305" i="5" s="1"/>
  <c r="AC305" i="5" s="1"/>
  <c r="AA1234" i="5"/>
  <c r="AA624" i="5"/>
  <c r="AA346" i="5"/>
  <c r="AA1235" i="5"/>
  <c r="AA265" i="5"/>
  <c r="AA885" i="5"/>
  <c r="AA895" i="5"/>
  <c r="AA99" i="5"/>
  <c r="AA810" i="5"/>
  <c r="AA472" i="5"/>
  <c r="AD472" i="5" s="1"/>
  <c r="AE472" i="5" s="1"/>
  <c r="AA48" i="5"/>
  <c r="AA143" i="5"/>
  <c r="AA1236" i="5"/>
  <c r="AA257" i="5"/>
  <c r="AA355" i="5"/>
  <c r="AA954" i="5"/>
  <c r="AA1237" i="5"/>
  <c r="AA1238" i="5"/>
  <c r="AD1238" i="5" s="1"/>
  <c r="AE1238" i="5" s="1"/>
  <c r="AA1239" i="5"/>
  <c r="AA1240" i="5"/>
  <c r="AA616" i="5"/>
  <c r="AB616" i="5" s="1"/>
  <c r="AC616" i="5" s="1"/>
  <c r="AA398" i="5"/>
  <c r="AA870" i="5"/>
  <c r="AA62" i="5"/>
  <c r="AA1241" i="5"/>
  <c r="AB1241" i="5" s="1"/>
  <c r="AC1241" i="5" s="1"/>
  <c r="AA420" i="5"/>
  <c r="AA732" i="5"/>
  <c r="AA1242" i="5"/>
  <c r="AA752" i="5"/>
  <c r="AA336" i="5"/>
  <c r="AA942" i="5"/>
  <c r="AA438" i="5"/>
  <c r="AA320" i="5"/>
  <c r="AA335" i="5"/>
  <c r="AA418" i="5"/>
  <c r="AA1243" i="5"/>
  <c r="AA621" i="5"/>
  <c r="AA761" i="5"/>
  <c r="AA1244" i="5"/>
  <c r="AA966" i="5"/>
  <c r="AA254" i="5"/>
  <c r="AA875" i="5"/>
  <c r="AA1094" i="5"/>
  <c r="AA345" i="5"/>
  <c r="AA209" i="5"/>
  <c r="AA1245" i="5"/>
  <c r="AA643" i="5"/>
  <c r="AA1246" i="5"/>
  <c r="AB1246" i="5" s="1"/>
  <c r="AC1246" i="5" s="1"/>
  <c r="AA812" i="5"/>
  <c r="AA107" i="5"/>
  <c r="AB107" i="5" s="1"/>
  <c r="AC107" i="5" s="1"/>
  <c r="AA688" i="5"/>
  <c r="AA1247" i="5"/>
  <c r="AA47" i="5"/>
  <c r="AA976" i="5"/>
  <c r="AA1248" i="5"/>
  <c r="AA1249" i="5"/>
  <c r="AA1250" i="5"/>
  <c r="AA1251" i="5"/>
  <c r="AA741" i="5"/>
  <c r="AA1252" i="5"/>
  <c r="AA131" i="5"/>
  <c r="AA725" i="5"/>
  <c r="AA225" i="5"/>
  <c r="AA81" i="5"/>
  <c r="AA1253" i="5"/>
  <c r="AA1254" i="5"/>
  <c r="AA642" i="5"/>
  <c r="AA1083" i="5"/>
  <c r="AA482" i="5"/>
  <c r="AA841" i="5"/>
  <c r="AA63" i="5"/>
  <c r="AA288" i="5"/>
  <c r="AA1255" i="5"/>
  <c r="AB1255" i="5" s="1"/>
  <c r="AC1255" i="5" s="1"/>
  <c r="AA1256" i="5"/>
  <c r="AA160" i="5"/>
  <c r="AA1257" i="5"/>
  <c r="AB1257" i="5" s="1"/>
  <c r="AC1257" i="5" s="1"/>
  <c r="AA465" i="5"/>
  <c r="AA121" i="5"/>
  <c r="AB121" i="5" s="1"/>
  <c r="AC121" i="5" s="1"/>
  <c r="AA397" i="5"/>
  <c r="AA872" i="5"/>
  <c r="AA422" i="5"/>
  <c r="AA987" i="5"/>
  <c r="AA1258" i="5"/>
  <c r="AA1259" i="5"/>
  <c r="AA390" i="5"/>
  <c r="AA905" i="5"/>
  <c r="AA1260" i="5"/>
  <c r="AA490" i="5"/>
  <c r="AA358" i="5"/>
  <c r="AA175" i="5"/>
  <c r="AA1074" i="5"/>
  <c r="AA940" i="5"/>
  <c r="AB940" i="5" s="1"/>
  <c r="AC940" i="5" s="1"/>
  <c r="AA663" i="5"/>
  <c r="AA816" i="5"/>
  <c r="AA735" i="5"/>
  <c r="AA564" i="5"/>
  <c r="AB564" i="5" s="1"/>
  <c r="AC564" i="5" s="1"/>
  <c r="AA614" i="5"/>
  <c r="AA1262" i="5"/>
  <c r="AA807" i="5"/>
  <c r="AA934" i="5"/>
  <c r="AA100" i="5"/>
  <c r="AA70" i="5"/>
  <c r="AA1263" i="5"/>
  <c r="AA296" i="5"/>
  <c r="AA1264" i="5"/>
  <c r="AA1265" i="5"/>
  <c r="AA806" i="5"/>
  <c r="AA1266" i="5"/>
  <c r="AA1019" i="5"/>
  <c r="AA983" i="5"/>
  <c r="AA88" i="5"/>
  <c r="AA40" i="5"/>
  <c r="AA349" i="5"/>
  <c r="AA694" i="5"/>
  <c r="AA1026" i="5"/>
  <c r="AA651" i="5"/>
  <c r="AB651" i="5" s="1"/>
  <c r="AC651" i="5" s="1"/>
  <c r="AA1267" i="5"/>
  <c r="AA162" i="5"/>
  <c r="AB162" i="5" s="1"/>
  <c r="AC162" i="5" s="1"/>
  <c r="AA648" i="5"/>
  <c r="AA736" i="5"/>
  <c r="AA434" i="5"/>
  <c r="AA1268" i="5"/>
  <c r="AA1189" i="5"/>
  <c r="AA722" i="5"/>
  <c r="AA1269" i="5"/>
  <c r="AA758" i="5"/>
  <c r="AA1006" i="5"/>
  <c r="AA772" i="5"/>
  <c r="AA958" i="5"/>
  <c r="AA970" i="5"/>
  <c r="AA1270" i="5"/>
  <c r="AA1271" i="5"/>
  <c r="AA1272" i="5"/>
  <c r="AA1023" i="5"/>
  <c r="AD1023" i="5" s="1"/>
  <c r="AE1023" i="5" s="1"/>
  <c r="AA294" i="5"/>
  <c r="AA290" i="5"/>
  <c r="AA341" i="5"/>
  <c r="AB341" i="5" s="1"/>
  <c r="AC341" i="5" s="1"/>
  <c r="AA953" i="5"/>
  <c r="AA193" i="5"/>
  <c r="AA975" i="5"/>
  <c r="AB975" i="5" s="1"/>
  <c r="AC975" i="5" s="1"/>
  <c r="AA71" i="5"/>
  <c r="AA1273" i="5"/>
  <c r="AA1032" i="5"/>
  <c r="AA848" i="5"/>
  <c r="AA226" i="5"/>
  <c r="AA930" i="5"/>
  <c r="AA501" i="5"/>
  <c r="AA275" i="5"/>
  <c r="AA1274" i="5"/>
  <c r="AA1275" i="5"/>
  <c r="AA447" i="5"/>
  <c r="AA1276" i="5"/>
  <c r="AA370" i="5"/>
  <c r="AA1277" i="5"/>
  <c r="AA1047" i="5"/>
  <c r="AA1278" i="5"/>
  <c r="AA1069" i="5"/>
  <c r="AA431" i="5"/>
  <c r="AA827" i="5"/>
  <c r="AA24" i="5"/>
  <c r="AA1279" i="5"/>
  <c r="AA6" i="5"/>
  <c r="AA619" i="5"/>
  <c r="AB619" i="5" s="1"/>
  <c r="AC619" i="5" s="1"/>
  <c r="AA1280" i="5"/>
  <c r="AA1063" i="5"/>
  <c r="AA597" i="5"/>
  <c r="AA637" i="5"/>
  <c r="AB637" i="5" s="1"/>
  <c r="AC637" i="5" s="1"/>
  <c r="AA1281" i="5"/>
  <c r="AA649" i="5"/>
  <c r="AA20" i="5"/>
  <c r="AA797" i="5"/>
  <c r="AA792" i="5"/>
  <c r="AA1282" i="5"/>
  <c r="AA479" i="5"/>
  <c r="AA658" i="5"/>
  <c r="AA920" i="5"/>
  <c r="AA595" i="5"/>
  <c r="AA647" i="5"/>
  <c r="AA1283" i="5"/>
  <c r="AA10" i="5"/>
  <c r="AA1058" i="5"/>
  <c r="AA204" i="5"/>
  <c r="AA1284" i="5"/>
  <c r="AA1285" i="5"/>
  <c r="AA879" i="5"/>
  <c r="AA593" i="5"/>
  <c r="AA269" i="5"/>
  <c r="AB269" i="5" s="1"/>
  <c r="AC269" i="5" s="1"/>
  <c r="AA840" i="5"/>
  <c r="AA855" i="5"/>
  <c r="AA939" i="5"/>
  <c r="AA449" i="5"/>
  <c r="AB449" i="5" s="1"/>
  <c r="AC449" i="5" s="1"/>
  <c r="AA877" i="5"/>
  <c r="AA865" i="5"/>
  <c r="AA1286" i="5"/>
  <c r="AA313" i="5"/>
  <c r="AA484" i="5"/>
  <c r="AA1287" i="5"/>
  <c r="AA1015" i="5"/>
  <c r="AA910" i="5"/>
  <c r="AA984" i="5"/>
  <c r="AA321" i="5"/>
  <c r="AA446" i="5"/>
  <c r="AA1288" i="5"/>
  <c r="AA444" i="5"/>
  <c r="AA1289" i="5"/>
  <c r="AA745" i="5"/>
  <c r="AA880" i="5"/>
  <c r="AA1072" i="5"/>
  <c r="AA65" i="5"/>
  <c r="AA1004" i="5"/>
  <c r="AA671" i="5"/>
  <c r="AA339" i="5"/>
  <c r="AA66" i="5"/>
  <c r="AA532" i="5"/>
  <c r="AB532" i="5" s="1"/>
  <c r="AC532" i="5" s="1"/>
  <c r="AA1290" i="5"/>
  <c r="AA1087" i="5"/>
  <c r="AB1087" i="5" s="1"/>
  <c r="AC1087" i="5" s="1"/>
  <c r="AA200" i="5"/>
  <c r="AA435" i="5"/>
  <c r="AA80" i="5"/>
  <c r="AA919" i="5"/>
  <c r="AA856" i="5"/>
  <c r="AA711" i="5"/>
  <c r="AA533" i="5"/>
  <c r="AA709" i="5"/>
  <c r="AA831" i="5"/>
  <c r="AA693" i="5"/>
  <c r="AA980" i="5"/>
  <c r="AA250" i="5"/>
  <c r="AA994" i="5"/>
  <c r="AA1043" i="5"/>
  <c r="AA1291" i="5"/>
  <c r="AA686" i="5"/>
  <c r="AA304" i="5"/>
  <c r="AA101" i="5"/>
  <c r="AA196" i="5"/>
  <c r="AA631" i="5"/>
  <c r="AA230" i="5"/>
  <c r="AA820" i="5"/>
  <c r="AA764" i="5"/>
  <c r="AB764" i="5" s="1"/>
  <c r="AC764" i="5" s="1"/>
  <c r="AA1292" i="5"/>
  <c r="AA256" i="5"/>
  <c r="AA1293" i="5"/>
  <c r="AB1293" i="5" s="1"/>
  <c r="AC1293" i="5" s="1"/>
  <c r="AA1294" i="5"/>
  <c r="AA74" i="5"/>
  <c r="AA1119" i="5"/>
  <c r="AA293" i="5"/>
  <c r="AA172" i="5"/>
  <c r="AA1296" i="5"/>
  <c r="AA909" i="5"/>
  <c r="AA1297" i="5"/>
  <c r="AA347" i="5"/>
  <c r="AA258" i="5"/>
  <c r="AA315" i="5"/>
  <c r="AA184" i="5"/>
  <c r="AA1298" i="5"/>
  <c r="AA1299" i="5"/>
  <c r="AA1300" i="5"/>
  <c r="AA207" i="5"/>
  <c r="AA1301" i="5"/>
  <c r="AA348" i="5"/>
  <c r="AA1302" i="5"/>
  <c r="AA843" i="5"/>
  <c r="AA809" i="5"/>
  <c r="AB809" i="5" s="1"/>
  <c r="AC809" i="5" s="1"/>
  <c r="AA656" i="5"/>
  <c r="AA692" i="5"/>
  <c r="AA1303" i="5"/>
  <c r="AB1303" i="5" s="1"/>
  <c r="AC1303" i="5" s="1"/>
  <c r="AA161" i="5"/>
  <c r="AA660" i="5"/>
  <c r="AA901" i="5"/>
  <c r="AA192" i="5"/>
  <c r="AA1304" i="5"/>
  <c r="AA1305" i="5"/>
  <c r="AA158" i="5"/>
  <c r="AA911" i="5"/>
  <c r="AA535" i="5"/>
  <c r="AA1306" i="5"/>
  <c r="AA1307" i="5"/>
  <c r="AA1308" i="5"/>
  <c r="AA1295" i="5"/>
  <c r="AA454" i="5"/>
  <c r="AA410" i="5"/>
  <c r="AA1309" i="5"/>
  <c r="AA1310" i="5"/>
  <c r="AA824" i="5"/>
  <c r="AA205" i="5"/>
  <c r="AA896" i="5"/>
  <c r="AD896" i="5" s="1"/>
  <c r="AE896" i="5" s="1"/>
  <c r="AA35" i="5"/>
  <c r="AA739" i="5"/>
  <c r="AA1312" i="5"/>
  <c r="AB1312" i="5" s="1"/>
  <c r="AC1312" i="5" s="1"/>
  <c r="AA743" i="5"/>
  <c r="AA359" i="5"/>
  <c r="AA1313" i="5"/>
  <c r="AA1314" i="5"/>
  <c r="AB1314" i="5" s="1"/>
  <c r="AC1314" i="5" s="1"/>
  <c r="AA457" i="5"/>
  <c r="AA4" i="5"/>
  <c r="AA1315" i="5"/>
  <c r="AA1316" i="5"/>
  <c r="AA1317" i="5"/>
  <c r="AA330" i="5"/>
  <c r="AA1318" i="5"/>
  <c r="AA1003" i="5"/>
  <c r="AB1003" i="5" s="1"/>
  <c r="AC1003" i="5" s="1"/>
  <c r="AA1319" i="5"/>
  <c r="AA1320" i="5"/>
  <c r="AA721" i="5"/>
  <c r="AA55" i="5"/>
  <c r="AA1321" i="5"/>
  <c r="AA665" i="5"/>
  <c r="AA845" i="5"/>
  <c r="AA734" i="5"/>
  <c r="AA747" i="5"/>
  <c r="AA1322" i="5"/>
  <c r="AA542" i="5"/>
  <c r="AA400" i="5"/>
  <c r="AB400" i="5" s="1"/>
  <c r="AC400" i="5" s="1"/>
  <c r="AA462" i="5"/>
  <c r="AA1323" i="5"/>
  <c r="AA572" i="5"/>
  <c r="AA729" i="5"/>
  <c r="AB729" i="5" s="1"/>
  <c r="AC729" i="5" s="1"/>
  <c r="AA1046" i="5"/>
  <c r="AA223" i="5"/>
  <c r="AA703" i="5"/>
  <c r="AA1324" i="5"/>
  <c r="AA260" i="5"/>
  <c r="AA149" i="5"/>
  <c r="AA67" i="5"/>
  <c r="AA439" i="5"/>
  <c r="AA1325" i="5"/>
  <c r="AA191" i="5"/>
  <c r="AA777" i="5"/>
  <c r="AA583" i="5"/>
  <c r="AA1014" i="5"/>
  <c r="AA1326" i="5"/>
  <c r="AA493" i="5"/>
  <c r="AA31" i="5"/>
  <c r="AA1041" i="5"/>
  <c r="AA1327" i="5"/>
  <c r="AA157" i="5"/>
  <c r="AA217" i="5"/>
  <c r="AA1328" i="5"/>
  <c r="AA705" i="5"/>
  <c r="AB705" i="5" s="1"/>
  <c r="AC705" i="5" s="1"/>
  <c r="AA904" i="5"/>
  <c r="AA632" i="5"/>
  <c r="AA503" i="5"/>
  <c r="AA638" i="5"/>
  <c r="AA415" i="5"/>
  <c r="AD415" i="5" s="1"/>
  <c r="AE415" i="5" s="1"/>
  <c r="AA1329" i="5"/>
  <c r="AA360" i="5"/>
  <c r="AA408" i="5"/>
  <c r="AA1330" i="5"/>
  <c r="AA1331" i="5"/>
  <c r="AA1332" i="5"/>
  <c r="AA699" i="5"/>
  <c r="AA1059" i="5"/>
  <c r="AA1333" i="5"/>
  <c r="AA973" i="5"/>
  <c r="AA1334" i="5"/>
  <c r="AA78" i="5"/>
  <c r="AB78" i="5" s="1"/>
  <c r="AC78" i="5" s="1"/>
  <c r="AA596" i="5"/>
  <c r="AA343" i="5"/>
  <c r="AA353" i="5"/>
  <c r="AA1335" i="5"/>
  <c r="AA1336" i="5"/>
  <c r="AA867" i="5"/>
  <c r="AA13" i="5"/>
  <c r="AA900" i="5"/>
  <c r="AB900" i="5" s="1"/>
  <c r="AC900" i="5" s="1"/>
  <c r="AA1018" i="5"/>
  <c r="AA1337" i="5"/>
  <c r="AA1338" i="5"/>
  <c r="AA264" i="5"/>
  <c r="AA138" i="5"/>
  <c r="AA521" i="5"/>
  <c r="AA124" i="5"/>
  <c r="AA990" i="5"/>
  <c r="AA119" i="5"/>
  <c r="AB119" i="5" s="1"/>
  <c r="AC119" i="5" s="1"/>
  <c r="AA33" i="5"/>
  <c r="AA1339" i="5"/>
  <c r="AB1339" i="5" s="1"/>
  <c r="AC1339" i="5" s="1"/>
  <c r="AA1039" i="5"/>
  <c r="AA1340" i="5"/>
  <c r="AA187" i="5"/>
  <c r="AA1341" i="5"/>
  <c r="AA1342" i="5"/>
  <c r="AA552" i="5"/>
  <c r="AA452" i="5"/>
  <c r="AA285" i="5"/>
  <c r="AA585" i="5"/>
  <c r="AA720" i="5"/>
  <c r="AA832" i="5"/>
  <c r="AA1343" i="5"/>
  <c r="AA1033" i="5"/>
  <c r="AA1080" i="5"/>
  <c r="AB1080" i="5" s="1"/>
  <c r="AC1080" i="5" s="1"/>
  <c r="AA829" i="5"/>
  <c r="AA1020" i="5"/>
  <c r="AB1020" i="5" s="1"/>
  <c r="AC1020" i="5" s="1"/>
  <c r="AA363" i="5"/>
  <c r="AA519" i="5"/>
  <c r="AA750" i="5"/>
  <c r="AA1344" i="5"/>
  <c r="AA846" i="5"/>
  <c r="AA3" i="5"/>
  <c r="AA1345" i="5"/>
  <c r="AA242" i="5"/>
  <c r="AA54" i="5"/>
  <c r="AA317" i="5"/>
  <c r="AA916" i="5"/>
  <c r="AB916" i="5" s="1"/>
  <c r="AC916" i="5" s="1"/>
  <c r="AA602" i="5"/>
  <c r="AB602" i="5" s="1"/>
  <c r="AC602" i="5" s="1"/>
  <c r="AA481" i="5"/>
  <c r="AA113" i="5"/>
  <c r="AA557" i="5"/>
  <c r="AA932" i="5"/>
  <c r="AA114" i="5"/>
  <c r="AA1346" i="5"/>
  <c r="AA1347" i="5"/>
  <c r="AA206" i="5"/>
  <c r="AA1348" i="5"/>
  <c r="AB1348" i="5" s="1"/>
  <c r="AC1348" i="5" s="1"/>
  <c r="AA1349" i="5"/>
  <c r="AB1349" i="5" s="1"/>
  <c r="AC1349" i="5" s="1"/>
  <c r="AA1350" i="5"/>
  <c r="AA1351" i="5"/>
  <c r="AA1035" i="5"/>
  <c r="AA77" i="5"/>
  <c r="AA767" i="5"/>
  <c r="AA244" i="5"/>
  <c r="AA141" i="5"/>
  <c r="AA252" i="5"/>
  <c r="AA429" i="5"/>
  <c r="AA1352" i="5"/>
  <c r="AB1352" i="5" s="1"/>
  <c r="AC1352" i="5" s="1"/>
  <c r="AA669" i="5"/>
  <c r="AB669" i="5" s="1"/>
  <c r="AC669" i="5" s="1"/>
  <c r="AA417" i="5"/>
  <c r="AA281" i="5"/>
  <c r="AA1353" i="5"/>
  <c r="AA748" i="5"/>
  <c r="AD748" i="5" s="1"/>
  <c r="AE748" i="5" s="1"/>
  <c r="AA543" i="5"/>
  <c r="AA871" i="5"/>
  <c r="AA382" i="5"/>
  <c r="AA333" i="5"/>
  <c r="AA5" i="5"/>
  <c r="AB5" i="5" s="1"/>
  <c r="AC5" i="5" s="1"/>
  <c r="AA1076" i="5"/>
  <c r="AB1076" i="5" s="1"/>
  <c r="AC1076" i="5" s="1"/>
  <c r="AA15" i="5"/>
  <c r="AA1354" i="5"/>
  <c r="AA1355" i="5"/>
  <c r="AA545" i="5"/>
  <c r="AA1356" i="5"/>
  <c r="AA1458" i="5"/>
  <c r="AA578" i="5"/>
  <c r="AA232" i="5"/>
  <c r="AA778" i="5"/>
  <c r="AB778" i="5" s="1"/>
  <c r="AC778" i="5" s="1"/>
  <c r="AA186" i="5"/>
  <c r="AB186" i="5" s="1"/>
  <c r="AC186" i="5" s="1"/>
  <c r="AA762" i="5"/>
  <c r="AA756" i="5"/>
  <c r="AA1357" i="5"/>
  <c r="AA1358" i="5"/>
  <c r="AA1359" i="5"/>
  <c r="AA1360" i="5"/>
  <c r="AA387" i="5"/>
  <c r="AB387" i="5" s="1"/>
  <c r="AC387" i="5" s="1"/>
  <c r="AA844" i="5"/>
  <c r="AA974" i="5"/>
  <c r="AA362" i="5"/>
  <c r="AB362" i="5" s="1"/>
  <c r="AC362" i="5" s="1"/>
  <c r="AA511" i="5"/>
  <c r="AB511" i="5" s="1"/>
  <c r="AC511" i="5" s="1"/>
  <c r="AA613" i="5"/>
  <c r="AA1361" i="5"/>
  <c r="AA1362" i="5"/>
  <c r="AA463" i="5"/>
  <c r="AA73" i="5"/>
  <c r="AA636" i="5"/>
  <c r="AA117" i="5"/>
  <c r="AA670" i="5"/>
  <c r="AA171" i="5"/>
  <c r="AA365" i="5"/>
  <c r="AB365" i="5" s="1"/>
  <c r="AC365" i="5" s="1"/>
  <c r="AA212" i="5"/>
  <c r="AB212" i="5" s="1"/>
  <c r="AC212" i="5" s="1"/>
  <c r="AA704" i="5"/>
  <c r="AA1363" i="5"/>
  <c r="AA599" i="5"/>
  <c r="AA1030" i="5"/>
  <c r="AA164" i="5"/>
  <c r="AA526" i="5"/>
  <c r="AA1364" i="5"/>
  <c r="AA708" i="5"/>
  <c r="AA678" i="5"/>
  <c r="AB678" i="5" s="1"/>
  <c r="AC678" i="5" s="1"/>
  <c r="AA450" i="5"/>
  <c r="AB450" i="5" s="1"/>
  <c r="AC450" i="5" s="1"/>
  <c r="AA852" i="5"/>
  <c r="AA239" i="5"/>
  <c r="AA1365" i="5"/>
  <c r="AA1366" i="5"/>
  <c r="AA1367" i="5"/>
  <c r="AA237" i="5"/>
  <c r="AA326" i="5"/>
  <c r="AA295" i="5"/>
  <c r="AA1368" i="5"/>
  <c r="AA1013" i="5"/>
  <c r="AB1013" i="5" s="1"/>
  <c r="AC1013" i="5" s="1"/>
  <c r="AA21" i="5"/>
  <c r="AB21" i="5" s="1"/>
  <c r="AC21" i="5" s="1"/>
  <c r="AA1369" i="5"/>
  <c r="AA106" i="5"/>
  <c r="AA1370" i="5"/>
  <c r="AA270" i="5"/>
  <c r="AA1371" i="5"/>
  <c r="AA1372" i="5"/>
  <c r="AA1373" i="5"/>
  <c r="AA768" i="5"/>
  <c r="AB768" i="5" s="1"/>
  <c r="AC768" i="5" s="1"/>
  <c r="AA894" i="5"/>
  <c r="AB894" i="5" s="1"/>
  <c r="AC894" i="5" s="1"/>
  <c r="AA1374" i="5"/>
  <c r="AA228" i="5"/>
  <c r="AA169" i="5"/>
  <c r="AA104" i="5"/>
  <c r="AA652" i="5"/>
  <c r="AA574" i="5"/>
  <c r="AA737" i="5"/>
  <c r="AB737" i="5" s="1"/>
  <c r="AC737" i="5" s="1"/>
  <c r="AA667" i="5"/>
  <c r="AB667" i="5" s="1"/>
  <c r="AC667" i="5" s="1"/>
  <c r="AA1375" i="5"/>
  <c r="AA323" i="5"/>
  <c r="AA707" i="5"/>
  <c r="AA134" i="5"/>
  <c r="AA69" i="5"/>
  <c r="AA1376" i="5"/>
  <c r="AB1376" i="5" s="1"/>
  <c r="AC1376" i="5" s="1"/>
  <c r="AA1377" i="5"/>
  <c r="AB1377" i="5" s="1"/>
  <c r="AC1377" i="5" s="1"/>
  <c r="AA1378" i="5"/>
  <c r="AA1379" i="5"/>
  <c r="AA1380" i="5"/>
  <c r="AA1381" i="5"/>
  <c r="AA350" i="5"/>
  <c r="AA1382" i="5"/>
  <c r="AA399" i="5"/>
  <c r="AB399" i="5" s="1"/>
  <c r="AC399" i="5" s="1"/>
  <c r="AA1383" i="5"/>
  <c r="AB1383" i="5" s="1"/>
  <c r="AC1383" i="5" s="1"/>
  <c r="AA766" i="5"/>
  <c r="AA202" i="5"/>
  <c r="AA91" i="5"/>
  <c r="AA1384" i="5"/>
  <c r="AA770" i="5"/>
  <c r="AA1385" i="5"/>
  <c r="AA1386" i="5"/>
  <c r="AB1386" i="5" s="1"/>
  <c r="AC1386" i="5" s="1"/>
  <c r="AA629" i="5"/>
  <c r="AB629" i="5" s="1"/>
  <c r="AC629" i="5" s="1"/>
  <c r="AA1387" i="5"/>
  <c r="AA494" i="5"/>
  <c r="AD494" i="5" s="1"/>
  <c r="AE494" i="5" s="1"/>
  <c r="AA1388" i="5"/>
  <c r="AA1067" i="5"/>
  <c r="AA539" i="5"/>
  <c r="AA1389" i="5"/>
  <c r="AA495" i="5"/>
  <c r="AB495" i="5" s="1"/>
  <c r="AC495" i="5" s="1"/>
  <c r="AA1390" i="5"/>
  <c r="AB1390" i="5" s="1"/>
  <c r="AC1390" i="5" s="1"/>
  <c r="AA570" i="5"/>
  <c r="AA487" i="5"/>
  <c r="AA723" i="5"/>
  <c r="AA43" i="5"/>
  <c r="AA340" i="5"/>
  <c r="AA64" i="5"/>
  <c r="AA319" i="5"/>
  <c r="AB319" i="5" s="1"/>
  <c r="AC319" i="5" s="1"/>
  <c r="AA1012" i="5"/>
  <c r="AB1012" i="5" s="1"/>
  <c r="AC1012" i="5" s="1"/>
  <c r="AA713" i="5"/>
  <c r="AA1391" i="5"/>
  <c r="AA156" i="5"/>
  <c r="AA344" i="5"/>
  <c r="AA1392" i="5"/>
  <c r="AA376" i="5"/>
  <c r="AA1393" i="5"/>
  <c r="AB1393" i="5" s="1"/>
  <c r="AC1393" i="5" s="1"/>
  <c r="AA522" i="5"/>
  <c r="AB522" i="5" s="1"/>
  <c r="AC522" i="5" s="1"/>
  <c r="AA1394" i="5"/>
  <c r="AA1395" i="5"/>
  <c r="AA1396" i="5"/>
  <c r="AA322" i="5"/>
  <c r="AA701" i="5"/>
  <c r="AA690" i="5"/>
  <c r="AD690" i="5" s="1"/>
  <c r="AE690" i="5" s="1"/>
  <c r="AA506" i="5"/>
  <c r="AB506" i="5" s="1"/>
  <c r="AC506" i="5" s="1"/>
  <c r="AA698" i="5"/>
  <c r="AB698" i="5" s="1"/>
  <c r="AC698" i="5" s="1"/>
  <c r="AA97" i="5"/>
  <c r="AA837" i="5"/>
  <c r="AA884" i="5"/>
  <c r="AA654" i="5"/>
  <c r="AA1096" i="5"/>
  <c r="AA1091" i="5"/>
  <c r="AA1397" i="5"/>
  <c r="AB1397" i="5" s="1"/>
  <c r="AC1397" i="5" s="1"/>
  <c r="AA508" i="5"/>
  <c r="AB508" i="5" s="1"/>
  <c r="AC508" i="5" s="1"/>
  <c r="AA1398" i="5"/>
  <c r="AA163" i="5"/>
  <c r="AA819" i="5"/>
  <c r="AA1399" i="5"/>
  <c r="AA308" i="5"/>
  <c r="AA878" i="5"/>
  <c r="AA527" i="5"/>
  <c r="AB527" i="5" s="1"/>
  <c r="AC527" i="5" s="1"/>
  <c r="AA1400" i="5"/>
  <c r="AB1400" i="5" s="1"/>
  <c r="AC1400" i="5" s="1"/>
  <c r="AA7" i="5"/>
  <c r="AA371" i="5"/>
  <c r="AA751" i="5"/>
  <c r="AA944" i="5"/>
  <c r="AA556" i="5"/>
  <c r="AA1401" i="5"/>
  <c r="AA1095" i="5"/>
  <c r="AB1095" i="5" s="1"/>
  <c r="AC1095" i="5" s="1"/>
  <c r="AA853" i="5"/>
  <c r="AB853" i="5" s="1"/>
  <c r="AC853" i="5" s="1"/>
  <c r="AA1081" i="5"/>
  <c r="AA1402" i="5"/>
  <c r="AA733" i="5"/>
  <c r="AA423" i="5"/>
  <c r="AA120" i="5"/>
  <c r="AA1064" i="5"/>
  <c r="AA672" i="5"/>
  <c r="AB672" i="5" s="1"/>
  <c r="AC672" i="5" s="1"/>
  <c r="AA650" i="5"/>
  <c r="AB650" i="5" s="1"/>
  <c r="AC650" i="5" s="1"/>
  <c r="AA409" i="5"/>
  <c r="AA576" i="5"/>
  <c r="AA211" i="5"/>
  <c r="AA906" i="5"/>
  <c r="AA1403" i="5"/>
  <c r="AA1031" i="5"/>
  <c r="AA951" i="5"/>
  <c r="AB951" i="5" s="1"/>
  <c r="AC951" i="5" s="1"/>
  <c r="AA453" i="5"/>
  <c r="AB453" i="5" s="1"/>
  <c r="AC453" i="5" s="1"/>
  <c r="AA726" i="5"/>
  <c r="AA1404" i="5"/>
  <c r="AA208" i="5"/>
  <c r="AA1405" i="5"/>
  <c r="AA1406" i="5"/>
  <c r="AA378" i="5"/>
  <c r="AA1407" i="5"/>
  <c r="AB1407" i="5" s="1"/>
  <c r="AC1407" i="5" s="1"/>
  <c r="AA391" i="5"/>
  <c r="AB391" i="5" s="1"/>
  <c r="AC391" i="5" s="1"/>
  <c r="AA653" i="5"/>
  <c r="AA1409" i="5"/>
  <c r="AA28" i="5"/>
  <c r="AA1410" i="5"/>
  <c r="AA1411" i="5"/>
  <c r="AA126" i="5"/>
  <c r="AB126" i="5" s="1"/>
  <c r="AC126" i="5" s="1"/>
  <c r="AA496" i="5"/>
  <c r="AB496" i="5" s="1"/>
  <c r="AC496" i="5" s="1"/>
  <c r="AA1055" i="5"/>
  <c r="AA719" i="5"/>
  <c r="AA1412" i="5"/>
  <c r="AA168" i="5"/>
  <c r="AA1413" i="5"/>
  <c r="AA1414" i="5"/>
  <c r="AA604" i="5"/>
  <c r="AB604" i="5" s="1"/>
  <c r="AC604" i="5" s="1"/>
  <c r="AA1415" i="5"/>
  <c r="AB1415" i="5" s="1"/>
  <c r="AC1415" i="5" s="1"/>
  <c r="AA261" i="5"/>
  <c r="AA1416" i="5"/>
  <c r="AA1417" i="5"/>
  <c r="AA245" i="5"/>
  <c r="AA87" i="5"/>
  <c r="AA236" i="5"/>
  <c r="AB236" i="5" s="1"/>
  <c r="AC236" i="5" s="1"/>
  <c r="AA628" i="5"/>
  <c r="AB628" i="5" s="1"/>
  <c r="AC628" i="5" s="1"/>
  <c r="AA1418" i="5"/>
  <c r="AA1419" i="5"/>
  <c r="AA1021" i="5"/>
  <c r="AA696" i="5"/>
  <c r="AA234" i="5"/>
  <c r="AA1079" i="5"/>
  <c r="AA1420" i="5"/>
  <c r="AB1420" i="5" s="1"/>
  <c r="AC1420" i="5" s="1"/>
  <c r="AA1421" i="5"/>
  <c r="AB1421" i="5" s="1"/>
  <c r="AC1421" i="5" s="1"/>
  <c r="AA140" i="5"/>
  <c r="AA948" i="5"/>
  <c r="AA372" i="5"/>
  <c r="AA287" i="5"/>
  <c r="AA137" i="5"/>
  <c r="AA1422" i="5"/>
  <c r="AA1423" i="5"/>
  <c r="AB1423" i="5" s="1"/>
  <c r="AC1423" i="5" s="1"/>
  <c r="AA182" i="5"/>
  <c r="AB182" i="5" s="1"/>
  <c r="AC182" i="5" s="1"/>
  <c r="AA427" i="5"/>
  <c r="AA1424" i="5"/>
  <c r="AA424" i="5"/>
  <c r="AA525" i="5"/>
  <c r="AA151" i="5"/>
  <c r="AA1425" i="5"/>
  <c r="AA1426" i="5"/>
  <c r="AB1426" i="5" s="1"/>
  <c r="AC1426" i="5" s="1"/>
  <c r="AA152" i="5"/>
  <c r="AB152" i="5" s="1"/>
  <c r="AC152" i="5" s="1"/>
  <c r="AA477" i="5"/>
  <c r="AA220" i="5"/>
  <c r="AA817" i="5"/>
  <c r="AA861" i="5"/>
  <c r="AA828" i="5"/>
  <c r="AA1427" i="5"/>
  <c r="AA471" i="5"/>
  <c r="AB471" i="5" s="1"/>
  <c r="AC471" i="5" s="1"/>
  <c r="AA1428" i="5"/>
  <c r="AB1428" i="5" s="1"/>
  <c r="AC1428" i="5" s="1"/>
  <c r="AA1066" i="5"/>
  <c r="AA943" i="5"/>
  <c r="AA891" i="5"/>
  <c r="AA1025" i="5"/>
  <c r="AA1429" i="5"/>
  <c r="AA835" i="5"/>
  <c r="AA1070" i="5"/>
  <c r="AB1070" i="5" s="1"/>
  <c r="AC1070" i="5" s="1"/>
  <c r="AA1430" i="5"/>
  <c r="AB1430" i="5" s="1"/>
  <c r="AC1430" i="5" s="1"/>
  <c r="AA1431" i="5"/>
  <c r="AA1061" i="5"/>
  <c r="AA92" i="5"/>
  <c r="AA1432" i="5"/>
  <c r="AA754" i="5"/>
  <c r="AA534" i="5"/>
  <c r="AA1433" i="5"/>
  <c r="AB1433" i="5" s="1"/>
  <c r="AC1433" i="5" s="1"/>
  <c r="AA469" i="5"/>
  <c r="AB469" i="5" s="1"/>
  <c r="AC469" i="5" s="1"/>
  <c r="AA695" i="5"/>
  <c r="AA380" i="5"/>
  <c r="AA170" i="5"/>
  <c r="AA515" i="5"/>
  <c r="AA554" i="5"/>
  <c r="AA248" i="5"/>
  <c r="AA311" i="5"/>
  <c r="AB311" i="5" s="1"/>
  <c r="AC311" i="5" s="1"/>
  <c r="AA788" i="5"/>
  <c r="AB788" i="5" s="1"/>
  <c r="AC788" i="5" s="1"/>
  <c r="AA1434" i="5"/>
  <c r="AA889" i="5"/>
  <c r="AA461" i="5"/>
  <c r="AA1084" i="5"/>
  <c r="AA383" i="5"/>
  <c r="AA1435" i="5"/>
  <c r="AA221" i="5"/>
  <c r="AB221" i="5" s="1"/>
  <c r="AC221" i="5" s="1"/>
  <c r="AA1436" i="5"/>
  <c r="AB1436" i="5" s="1"/>
  <c r="AC1436" i="5" s="1"/>
  <c r="AA1060" i="5"/>
  <c r="AA549" i="5"/>
  <c r="AA492" i="5"/>
  <c r="AA915" i="5"/>
  <c r="AA456" i="5"/>
  <c r="AA731" i="5"/>
  <c r="AA801" i="5"/>
  <c r="AB801" i="5" s="1"/>
  <c r="AC801" i="5" s="1"/>
  <c r="AA784" i="5"/>
  <c r="AB784" i="5" s="1"/>
  <c r="AC784" i="5" s="1"/>
  <c r="AA791" i="5"/>
  <c r="AA569" i="5"/>
  <c r="AA1437" i="5"/>
  <c r="AA559" i="5"/>
  <c r="AA826" i="5"/>
  <c r="AA448" i="5"/>
  <c r="AA1438" i="5"/>
  <c r="AB1438" i="5" s="1"/>
  <c r="AC1438" i="5" s="1"/>
  <c r="AA774" i="5"/>
  <c r="AB774" i="5" s="1"/>
  <c r="AC774" i="5" s="1"/>
  <c r="AA468" i="5"/>
  <c r="AA475" i="5"/>
  <c r="AA1049" i="5"/>
  <c r="AA1062" i="5"/>
  <c r="AA815" i="5"/>
  <c r="AA1439" i="5"/>
  <c r="AA1440" i="5"/>
  <c r="AB1440" i="5" s="1"/>
  <c r="AC1440" i="5" s="1"/>
  <c r="AA1441" i="5"/>
  <c r="AB1441" i="5" s="1"/>
  <c r="AC1441" i="5" s="1"/>
  <c r="AA194" i="5"/>
  <c r="AA800" i="5"/>
  <c r="AA1442" i="5"/>
  <c r="AA499" i="5"/>
  <c r="AA52" i="5"/>
  <c r="AA1443" i="5"/>
  <c r="AB1443" i="5" s="1"/>
  <c r="AC1443" i="5" s="1"/>
  <c r="AA403" i="5"/>
  <c r="AB403" i="5" s="1"/>
  <c r="AC403" i="5" s="1"/>
  <c r="AA981" i="5"/>
  <c r="AA377" i="5"/>
  <c r="AA173" i="5"/>
  <c r="AA553" i="5"/>
  <c r="AA1444" i="5"/>
  <c r="AA561" i="5"/>
  <c r="AA414" i="5"/>
  <c r="AB414" i="5" s="1"/>
  <c r="AC414" i="5" s="1"/>
  <c r="AA744" i="5"/>
  <c r="AB744" i="5" s="1"/>
  <c r="AC744" i="5" s="1"/>
  <c r="AA1445" i="5"/>
  <c r="AA1446" i="5"/>
  <c r="AA842" i="5"/>
  <c r="AA1447" i="5"/>
  <c r="AA1448" i="5"/>
  <c r="AA1449" i="5"/>
  <c r="AA811" i="5"/>
  <c r="AB811" i="5" s="1"/>
  <c r="AC811" i="5" s="1"/>
  <c r="AA9" i="5"/>
  <c r="AB9" i="5" s="1"/>
  <c r="AC9" i="5" s="1"/>
  <c r="AA235" i="5"/>
  <c r="AA645" i="5"/>
  <c r="AA546" i="5"/>
  <c r="AA1450" i="5"/>
  <c r="AA897" i="5"/>
  <c r="AA869" i="5"/>
  <c r="AA440" i="5"/>
  <c r="AB440" i="5" s="1"/>
  <c r="AC440" i="5" s="1"/>
  <c r="AA68" i="5"/>
  <c r="AB68" i="5" s="1"/>
  <c r="AC68" i="5" s="1"/>
  <c r="AA1451" i="5"/>
  <c r="AA1452" i="5"/>
  <c r="AA93" i="5"/>
  <c r="AA2" i="5"/>
  <c r="AA277" i="5"/>
  <c r="AA611" i="5"/>
  <c r="AA159" i="5"/>
  <c r="AB159" i="5" s="1"/>
  <c r="AC159" i="5" s="1"/>
  <c r="AA1453" i="5"/>
  <c r="AB1453" i="5" s="1"/>
  <c r="AC1453" i="5" s="1"/>
  <c r="AA1454" i="5"/>
  <c r="AA789" i="5"/>
  <c r="AA262" i="5"/>
  <c r="AA851" i="5"/>
  <c r="AA1455" i="5"/>
  <c r="AB1455" i="5" s="1"/>
  <c r="AC1455" i="5" s="1"/>
  <c r="AA428" i="5"/>
  <c r="AD428" i="5" s="1"/>
  <c r="AE428" i="5" s="1"/>
  <c r="AA1456" i="5"/>
  <c r="AB1456" i="5" s="1"/>
  <c r="AC1456" i="5" s="1"/>
  <c r="AA96" i="5"/>
  <c r="AB96" i="5" s="1"/>
  <c r="AC96" i="5" s="1"/>
  <c r="AA421" i="5"/>
  <c r="AA1457" i="5"/>
  <c r="AB1457" i="5" s="1"/>
  <c r="AC1457" i="5" s="1"/>
  <c r="AA605" i="5"/>
  <c r="AA327" i="5"/>
  <c r="AA746" i="5"/>
  <c r="AA538" i="5"/>
  <c r="AB538" i="5" s="1"/>
  <c r="AC538" i="5" s="1"/>
  <c r="AA118" i="5"/>
  <c r="AB118" i="5" s="1"/>
  <c r="AC118" i="5" s="1"/>
  <c r="AA393" i="5"/>
  <c r="AA1459" i="5"/>
  <c r="AB1459" i="5" s="1"/>
  <c r="AC1459" i="5" s="1"/>
  <c r="AA760" i="5"/>
  <c r="AA1460" i="5"/>
  <c r="AA633" i="5"/>
  <c r="AB633" i="5" s="1"/>
  <c r="AC633" i="5" s="1"/>
  <c r="AA125" i="5"/>
  <c r="AA822" i="5"/>
  <c r="AB822" i="5" s="1"/>
  <c r="AC822" i="5" s="1"/>
  <c r="AA1461" i="5"/>
  <c r="AB1461" i="5" s="1"/>
  <c r="AC1461" i="5" s="1"/>
  <c r="AA1462" i="5"/>
  <c r="AA1463" i="5"/>
  <c r="AB1463" i="5" s="1"/>
  <c r="AC1463" i="5" s="1"/>
  <c r="AA1464" i="5"/>
  <c r="AA1465" i="5"/>
  <c r="AA1466" i="5"/>
  <c r="AB1466" i="5" s="1"/>
  <c r="AC1466" i="5" s="1"/>
  <c r="AA1050" i="5"/>
  <c r="AA1467" i="5"/>
  <c r="AB1467" i="5" s="1"/>
  <c r="AC1467" i="5" s="1"/>
  <c r="AA1468" i="5"/>
  <c r="AB1468" i="5" s="1"/>
  <c r="AC1468" i="5" s="1"/>
  <c r="AA98" i="5"/>
  <c r="AA769" i="5"/>
  <c r="AB769" i="5" s="1"/>
  <c r="AC769" i="5" s="1"/>
  <c r="AA1469" i="5"/>
  <c r="AA1470" i="5"/>
  <c r="AA626" i="5"/>
  <c r="AB626" i="5" s="1"/>
  <c r="AC626" i="5" s="1"/>
  <c r="AA1471" i="5"/>
  <c r="AA1472" i="5"/>
  <c r="AB1472" i="5" s="1"/>
  <c r="AC1472" i="5" s="1"/>
  <c r="AA385" i="5"/>
  <c r="AB385" i="5" s="1"/>
  <c r="AC385" i="5" s="1"/>
  <c r="AA443" i="5"/>
  <c r="AA331" i="5"/>
  <c r="AB331" i="5" s="1"/>
  <c r="AC331" i="5" s="1"/>
  <c r="AA1473" i="5"/>
  <c r="AA675" i="5"/>
  <c r="AA677" i="5"/>
  <c r="AB677" i="5" s="1"/>
  <c r="AC677" i="5" s="1"/>
  <c r="AA176" i="5"/>
  <c r="AA297" i="5"/>
  <c r="AB297" i="5" s="1"/>
  <c r="AC297" i="5" s="1"/>
  <c r="AA145" i="5"/>
  <c r="AB145" i="5" s="1"/>
  <c r="AC145" i="5" s="1"/>
  <c r="AA560" i="5"/>
  <c r="AA1474" i="5"/>
  <c r="AB1474" i="5" s="1"/>
  <c r="AC1474" i="5" s="1"/>
  <c r="AA917" i="5"/>
  <c r="AA1475" i="5"/>
  <c r="AA808" i="5"/>
  <c r="AB808" i="5" s="1"/>
  <c r="AC808" i="5" s="1"/>
  <c r="AA375" i="5"/>
  <c r="AA1476" i="5"/>
  <c r="AB1476" i="5" s="1"/>
  <c r="AC1476" i="5" s="1"/>
  <c r="AA1477" i="5"/>
  <c r="AB1477" i="5" s="1"/>
  <c r="AC1477" i="5" s="1"/>
  <c r="AA272" i="5"/>
  <c r="AA1478" i="5"/>
  <c r="AB1478" i="5" s="1"/>
  <c r="AC1478" i="5" s="1"/>
  <c r="AA8" i="5"/>
  <c r="AA282" i="5"/>
  <c r="AA874" i="5"/>
  <c r="AB874" i="5" s="1"/>
  <c r="AC874" i="5" s="1"/>
  <c r="AA110" i="5"/>
  <c r="AA178" i="5"/>
  <c r="AB178" i="5" s="1"/>
  <c r="AC178" i="5" s="1"/>
  <c r="AA379" i="5"/>
  <c r="AB379" i="5" s="1"/>
  <c r="AC379" i="5" s="1"/>
  <c r="AA716" i="5"/>
  <c r="AA548" i="5"/>
  <c r="AB548" i="5" s="1"/>
  <c r="AC548" i="5" s="1"/>
  <c r="AA700" i="5"/>
  <c r="AA1479" i="5"/>
  <c r="AA989" i="5"/>
  <c r="AB989" i="5" s="1"/>
  <c r="AC989" i="5" s="1"/>
  <c r="AA945" i="5"/>
  <c r="AA1480" i="5"/>
  <c r="AB1480" i="5" s="1"/>
  <c r="AC1480" i="5" s="1"/>
  <c r="AA267" i="5"/>
  <c r="AB267" i="5" s="1"/>
  <c r="AC267" i="5" s="1"/>
  <c r="AA1481" i="5"/>
  <c r="AA799" i="5"/>
  <c r="AB799" i="5" s="1"/>
  <c r="AC799" i="5" s="1"/>
  <c r="AA1482" i="5"/>
  <c r="AA1483" i="5"/>
  <c r="AB1483" i="5" s="1"/>
  <c r="AC1483" i="5" s="1"/>
  <c r="AA712" i="5"/>
  <c r="AA682" i="5"/>
  <c r="AB682" i="5" s="1"/>
  <c r="AC682" i="5" s="1"/>
  <c r="AA416" i="5"/>
  <c r="AB416" i="5" s="1"/>
  <c r="AC416" i="5" s="1"/>
  <c r="AA886" i="5"/>
  <c r="AA1086" i="5"/>
  <c r="AB1086" i="5" s="1"/>
  <c r="AC1086" i="5" s="1"/>
  <c r="AA1484" i="5"/>
  <c r="AA1053" i="5"/>
  <c r="AA342" i="5"/>
  <c r="AB342" i="5" s="1"/>
  <c r="AC342" i="5" s="1"/>
  <c r="AA1485" i="5"/>
  <c r="AA1486" i="5"/>
  <c r="AD1486" i="5" s="1"/>
  <c r="AE1486" i="5" s="1"/>
  <c r="AA402" i="5"/>
  <c r="AB402" i="5" s="1"/>
  <c r="AC402" i="5" s="1"/>
  <c r="AA1487" i="5"/>
  <c r="AA757" i="5"/>
  <c r="AB757" i="5" s="1"/>
  <c r="AC757" i="5" s="1"/>
  <c r="AA776" i="5"/>
  <c r="AA25" i="5"/>
  <c r="AA814" i="5"/>
  <c r="AB814" i="5" s="1"/>
  <c r="AC814" i="5" s="1"/>
  <c r="AA514" i="5"/>
  <c r="AA676" i="5"/>
  <c r="AB676" i="5" s="1"/>
  <c r="AC676" i="5" s="1"/>
  <c r="AA558" i="5"/>
  <c r="AB558" i="5" s="1"/>
  <c r="AC558" i="5" s="1"/>
  <c r="AA356" i="5"/>
  <c r="AA528" i="5"/>
  <c r="AB528" i="5" s="1"/>
  <c r="AC528" i="5" s="1"/>
  <c r="AA1488" i="5"/>
  <c r="AA612" i="5"/>
  <c r="AB612" i="5" s="1"/>
  <c r="AC612" i="5" s="1"/>
  <c r="AA1011" i="5"/>
  <c r="AA759" i="5"/>
  <c r="AB759" i="5" s="1"/>
  <c r="AC759" i="5" s="1"/>
  <c r="AA979" i="5"/>
  <c r="AB979" i="5" s="1"/>
  <c r="AC979" i="5" s="1"/>
  <c r="AA357" i="5"/>
  <c r="AA918" i="5"/>
  <c r="AB918" i="5" s="1"/>
  <c r="AC918" i="5" s="1"/>
  <c r="AA584" i="5"/>
  <c r="AA36" i="5"/>
  <c r="AA550" i="5"/>
  <c r="AB550" i="5" s="1"/>
  <c r="AC550" i="5" s="1"/>
  <c r="AA369" i="5"/>
  <c r="AA928" i="5"/>
  <c r="AB928" i="5" s="1"/>
  <c r="AC928" i="5" s="1"/>
  <c r="AA1489" i="5"/>
  <c r="AB1489" i="5" s="1"/>
  <c r="AC1489" i="5" s="1"/>
  <c r="AA710" i="5"/>
  <c r="AA483" i="5"/>
  <c r="AB483" i="5" s="1"/>
  <c r="AC483" i="5" s="1"/>
  <c r="AA802" i="5"/>
  <c r="AA1490" i="5"/>
  <c r="AD1490" i="5" s="1"/>
  <c r="AE1490" i="5" s="1"/>
  <c r="AA189" i="5"/>
  <c r="AB189" i="5" s="1"/>
  <c r="AC189" i="5" s="1"/>
  <c r="AA229" i="5"/>
  <c r="AA283" i="5"/>
  <c r="AB283" i="5" s="1"/>
  <c r="AC283" i="5" s="1"/>
  <c r="AA996" i="5"/>
  <c r="AB996" i="5" s="1"/>
  <c r="AC996" i="5" s="1"/>
  <c r="AA1491" i="5"/>
  <c r="AA1492" i="5"/>
  <c r="AB1492" i="5" s="1"/>
  <c r="AC1492" i="5" s="1"/>
  <c r="AA510" i="5"/>
  <c r="AA222" i="5"/>
  <c r="AA1493" i="5"/>
  <c r="AB1493" i="5" s="1"/>
  <c r="AC1493" i="5" s="1"/>
  <c r="AA963" i="5"/>
  <c r="AA1494" i="5"/>
  <c r="AB1494" i="5" s="1"/>
  <c r="AC1494" i="5" s="1"/>
  <c r="AA1495" i="5"/>
  <c r="AB1495" i="5" s="1"/>
  <c r="AC1495" i="5" s="1"/>
  <c r="AA730" i="5"/>
  <c r="AB730" i="5" s="1"/>
  <c r="AC730" i="5" s="1"/>
  <c r="AA1002" i="5"/>
  <c r="AB1002" i="5" s="1"/>
  <c r="AC1002" i="5" s="1"/>
  <c r="AA903" i="5"/>
  <c r="AA16" i="5"/>
  <c r="AB16" i="5" s="1"/>
  <c r="AC16" i="5" s="1"/>
  <c r="AA1056" i="5"/>
  <c r="AA609" i="5"/>
  <c r="AB609" i="5" s="1"/>
  <c r="AC609" i="5" s="1"/>
  <c r="AA1496" i="5"/>
  <c r="AB1496" i="5" s="1"/>
  <c r="AC1496" i="5" s="1"/>
  <c r="AA384" i="5"/>
  <c r="AA1088" i="5"/>
  <c r="AB1088" i="5" s="1"/>
  <c r="AC1088" i="5" s="1"/>
  <c r="AA888" i="5"/>
  <c r="AA474" i="5"/>
  <c r="AA197" i="5"/>
  <c r="AB197" i="5" s="1"/>
  <c r="AC197" i="5" s="1"/>
  <c r="AA536" i="5"/>
  <c r="AA898" i="5"/>
  <c r="AB898" i="5" s="1"/>
  <c r="AC898" i="5" s="1"/>
  <c r="AA1078" i="5"/>
  <c r="AB1078" i="5" s="1"/>
  <c r="AC1078" i="5" s="1"/>
  <c r="AA513" i="5"/>
  <c r="AA1497" i="5"/>
  <c r="AB1497" i="5" s="1"/>
  <c r="AC1497" i="5" s="1"/>
  <c r="AA445" i="5"/>
  <c r="AA300" i="5"/>
  <c r="AA201" i="5"/>
  <c r="AB201" i="5" s="1"/>
  <c r="AC201" i="5" s="1"/>
  <c r="AA381" i="5"/>
  <c r="AA929" i="5"/>
  <c r="AB929" i="5" s="1"/>
  <c r="AC929" i="5" s="1"/>
  <c r="AA634" i="5"/>
  <c r="AB634" i="5" s="1"/>
  <c r="AC634" i="5" s="1"/>
  <c r="AA1498" i="5"/>
  <c r="AA622" i="5"/>
  <c r="AB622" i="5" s="1"/>
  <c r="AC622" i="5" s="1"/>
  <c r="AA706" i="5"/>
  <c r="AA316" i="5"/>
  <c r="AB316" i="5" s="1"/>
  <c r="AC316" i="5" s="1"/>
  <c r="AA509" i="5"/>
  <c r="AA60" i="5"/>
  <c r="AB60" i="5" s="1"/>
  <c r="AC60" i="5" s="1"/>
  <c r="AA978" i="5"/>
  <c r="AB978" i="5" s="1"/>
  <c r="AC978" i="5" s="1"/>
  <c r="AA1499" i="5"/>
  <c r="AA299" i="5"/>
  <c r="AB299" i="5" s="1"/>
  <c r="AC299" i="5" s="1"/>
  <c r="AA364" i="5"/>
  <c r="AD364" i="5" s="1"/>
  <c r="AE364" i="5" s="1"/>
  <c r="AA1500" i="5"/>
  <c r="AA825" i="5"/>
  <c r="AB825" i="5" s="1"/>
  <c r="AC825" i="5" s="1"/>
  <c r="AA925" i="5"/>
  <c r="AA437" i="5"/>
  <c r="AB437" i="5" s="1"/>
  <c r="AC437" i="5" s="1"/>
  <c r="AA1501" i="5"/>
  <c r="AB1501" i="5" s="1"/>
  <c r="AC1501" i="5" s="1"/>
  <c r="AA949" i="5"/>
  <c r="X1097" i="5"/>
  <c r="X592" i="5"/>
  <c r="X566" i="5"/>
  <c r="X1057" i="5"/>
  <c r="X618" i="5"/>
  <c r="X94" i="5"/>
  <c r="X1098" i="5"/>
  <c r="X486" i="5"/>
  <c r="X1099" i="5"/>
  <c r="X310" i="5"/>
  <c r="X61" i="5"/>
  <c r="X967" i="5"/>
  <c r="X1065" i="5"/>
  <c r="X328" i="5"/>
  <c r="X1100" i="5"/>
  <c r="X518" i="5"/>
  <c r="X627" i="5"/>
  <c r="X1051" i="5"/>
  <c r="X839" i="5"/>
  <c r="X968" i="5"/>
  <c r="X783" i="5"/>
  <c r="X41" i="5"/>
  <c r="X997" i="5"/>
  <c r="X1101" i="5"/>
  <c r="X224" i="5"/>
  <c r="X198" i="5"/>
  <c r="X582" i="5"/>
  <c r="X1102" i="5"/>
  <c r="X1103" i="5"/>
  <c r="X280" i="5"/>
  <c r="X531" i="5"/>
  <c r="X1092" i="5"/>
  <c r="X26" i="5"/>
  <c r="X1408" i="5"/>
  <c r="X1104" i="5"/>
  <c r="X961" i="5"/>
  <c r="X95" i="5"/>
  <c r="X617" i="5"/>
  <c r="X1042" i="5"/>
  <c r="X480" i="5"/>
  <c r="X79" i="5"/>
  <c r="X857" i="5"/>
  <c r="X1105" i="5"/>
  <c r="X1106" i="5"/>
  <c r="X946" i="5"/>
  <c r="X1107" i="5"/>
  <c r="X803" i="5"/>
  <c r="X1108" i="5"/>
  <c r="X46" i="5"/>
  <c r="X523" i="5"/>
  <c r="X724" i="5"/>
  <c r="X972" i="5"/>
  <c r="X303" i="5"/>
  <c r="X959" i="5"/>
  <c r="X455" i="5"/>
  <c r="X219" i="5"/>
  <c r="X644" i="5"/>
  <c r="X338" i="5"/>
  <c r="X965" i="5"/>
  <c r="X1109" i="5"/>
  <c r="X935" i="5"/>
  <c r="X992" i="5"/>
  <c r="X298" i="5"/>
  <c r="X937" i="5"/>
  <c r="X1110" i="5"/>
  <c r="X401" i="5"/>
  <c r="X367" i="5"/>
  <c r="X804" i="5"/>
  <c r="X425" i="5"/>
  <c r="X153" i="5"/>
  <c r="X847" i="5"/>
  <c r="X787" i="5"/>
  <c r="X775" i="5"/>
  <c r="X683" i="5"/>
  <c r="X1044" i="5"/>
  <c r="X1054" i="5"/>
  <c r="X59" i="5"/>
  <c r="X1111" i="5"/>
  <c r="X1112" i="5"/>
  <c r="X284" i="5"/>
  <c r="X374" i="5"/>
  <c r="X273" i="5"/>
  <c r="X419" i="5"/>
  <c r="X102" i="5"/>
  <c r="X39" i="5"/>
  <c r="X292" i="5"/>
  <c r="X1113" i="5"/>
  <c r="X838" i="5"/>
  <c r="X685" i="5"/>
  <c r="X753" i="5"/>
  <c r="X22" i="5"/>
  <c r="X755" i="5"/>
  <c r="X1114" i="5"/>
  <c r="X76" i="5"/>
  <c r="X1115" i="5"/>
  <c r="X1082" i="5"/>
  <c r="X1022" i="5"/>
  <c r="X1040" i="5"/>
  <c r="X1116" i="5"/>
  <c r="X127" i="5"/>
  <c r="X1117" i="5"/>
  <c r="X988" i="5"/>
  <c r="X51" i="5"/>
  <c r="X1118" i="5"/>
  <c r="X14" i="5"/>
  <c r="X49" i="5"/>
  <c r="X259" i="5"/>
  <c r="X53" i="5"/>
  <c r="X956" i="5"/>
  <c r="X969" i="5"/>
  <c r="X689" i="5"/>
  <c r="X34" i="5"/>
  <c r="X413" i="5"/>
  <c r="X1120" i="5"/>
  <c r="X307" i="5"/>
  <c r="X1121" i="5"/>
  <c r="X1122" i="5"/>
  <c r="X876" i="5"/>
  <c r="X497" i="5"/>
  <c r="X887" i="5"/>
  <c r="X790" i="5"/>
  <c r="X1123" i="5"/>
  <c r="X763" i="5"/>
  <c r="X530" i="5"/>
  <c r="X540" i="5"/>
  <c r="X524" i="5"/>
  <c r="X392" i="5"/>
  <c r="X555" i="5"/>
  <c r="X1124" i="5"/>
  <c r="X1029" i="5"/>
  <c r="X1125" i="5"/>
  <c r="X251" i="5"/>
  <c r="X89" i="5"/>
  <c r="X476" i="5"/>
  <c r="X717" i="5"/>
  <c r="X361" i="5"/>
  <c r="X1126" i="5"/>
  <c r="X485" i="5"/>
  <c r="X1127" i="5"/>
  <c r="X122" i="5"/>
  <c r="X83" i="5"/>
  <c r="X451" i="5"/>
  <c r="X115" i="5"/>
  <c r="X859" i="5"/>
  <c r="X271" i="5"/>
  <c r="X111" i="5"/>
  <c r="X1077" i="5"/>
  <c r="X1024" i="5"/>
  <c r="X813" i="5"/>
  <c r="X922" i="5"/>
  <c r="X659" i="5"/>
  <c r="X1128" i="5"/>
  <c r="X795" i="5"/>
  <c r="X773" i="5"/>
  <c r="X1007" i="5"/>
  <c r="X505" i="5"/>
  <c r="X615" i="5"/>
  <c r="X818" i="5"/>
  <c r="X1129" i="5"/>
  <c r="X933" i="5"/>
  <c r="X913" i="5"/>
  <c r="X466" i="5"/>
  <c r="X133" i="5"/>
  <c r="X314" i="5"/>
  <c r="X1130" i="5"/>
  <c r="X575" i="5"/>
  <c r="X864" i="5"/>
  <c r="X324" i="5"/>
  <c r="X27" i="5"/>
  <c r="X1131" i="5"/>
  <c r="X1132" i="5"/>
  <c r="X662" i="5"/>
  <c r="X105" i="5"/>
  <c r="X1133" i="5"/>
  <c r="X216" i="5"/>
  <c r="X214" i="5"/>
  <c r="X406" i="5"/>
  <c r="X276" i="5"/>
  <c r="X728" i="5"/>
  <c r="X567" i="5"/>
  <c r="X738" i="5"/>
  <c r="X1134" i="5"/>
  <c r="X249" i="5"/>
  <c r="X1135" i="5"/>
  <c r="X1136" i="5"/>
  <c r="X537" i="5"/>
  <c r="X926" i="5"/>
  <c r="X177" i="5"/>
  <c r="X1311" i="5"/>
  <c r="X240" i="5"/>
  <c r="X834" i="5"/>
  <c r="X309" i="5"/>
  <c r="X1137" i="5"/>
  <c r="X823" i="5"/>
  <c r="X664" i="5"/>
  <c r="X833" i="5"/>
  <c r="X697" i="5"/>
  <c r="X931" i="5"/>
  <c r="X1009" i="5"/>
  <c r="X890" i="5"/>
  <c r="X727" i="5"/>
  <c r="X108" i="5"/>
  <c r="X679" i="5"/>
  <c r="X183" i="5"/>
  <c r="X1138" i="5"/>
  <c r="X589" i="5"/>
  <c r="X577" i="5"/>
  <c r="X541" i="5"/>
  <c r="X1139" i="5"/>
  <c r="X1140" i="5"/>
  <c r="X233" i="5"/>
  <c r="X1141" i="5"/>
  <c r="X982" i="5"/>
  <c r="X512" i="5"/>
  <c r="X603" i="5"/>
  <c r="X1142" i="5"/>
  <c r="X199" i="5"/>
  <c r="X227" i="5"/>
  <c r="X796" i="5"/>
  <c r="X849" i="5"/>
  <c r="X1143" i="5"/>
  <c r="X610" i="5"/>
  <c r="X854" i="5"/>
  <c r="X116" i="5"/>
  <c r="X1144" i="5"/>
  <c r="X213" i="5"/>
  <c r="X1145" i="5"/>
  <c r="X279" i="5"/>
  <c r="X1146" i="5"/>
  <c r="X243" i="5"/>
  <c r="X1147" i="5"/>
  <c r="X42" i="5"/>
  <c r="X75" i="5"/>
  <c r="X1148" i="5"/>
  <c r="X805" i="5"/>
  <c r="X167" i="5"/>
  <c r="X12" i="5"/>
  <c r="X1261" i="5"/>
  <c r="X873" i="5"/>
  <c r="X780" i="5"/>
  <c r="X241" i="5"/>
  <c r="X412" i="5"/>
  <c r="X179" i="5"/>
  <c r="X779" i="5"/>
  <c r="X639" i="5"/>
  <c r="X858" i="5"/>
  <c r="X368" i="5"/>
  <c r="X426" i="5"/>
  <c r="X30" i="5"/>
  <c r="X44" i="5"/>
  <c r="X109" i="5"/>
  <c r="X1071" i="5"/>
  <c r="X1149" i="5"/>
  <c r="X181" i="5"/>
  <c r="X1028" i="5"/>
  <c r="X588" i="5"/>
  <c r="X952" i="5"/>
  <c r="X1150" i="5"/>
  <c r="X1151" i="5"/>
  <c r="X459" i="5"/>
  <c r="X1152" i="5"/>
  <c r="X215" i="5"/>
  <c r="X1153" i="5"/>
  <c r="X1075" i="5"/>
  <c r="X203" i="5"/>
  <c r="X467" i="5"/>
  <c r="X389" i="5"/>
  <c r="X1154" i="5"/>
  <c r="X986" i="5"/>
  <c r="X1155" i="5"/>
  <c r="X404" i="5"/>
  <c r="X1156" i="5"/>
  <c r="X661" i="5"/>
  <c r="X1045" i="5"/>
  <c r="X478" i="5"/>
  <c r="X1157" i="5"/>
  <c r="X740" i="5"/>
  <c r="X1158" i="5"/>
  <c r="X1159" i="5"/>
  <c r="X594" i="5"/>
  <c r="X491" i="5"/>
  <c r="X278" i="5"/>
  <c r="X253" i="5"/>
  <c r="X148" i="5"/>
  <c r="X1048" i="5"/>
  <c r="X50" i="5"/>
  <c r="X821" i="5"/>
  <c r="X1027" i="5"/>
  <c r="X985" i="5"/>
  <c r="X912" i="5"/>
  <c r="X657" i="5"/>
  <c r="X687" i="5"/>
  <c r="X332" i="5"/>
  <c r="X1160" i="5"/>
  <c r="X1161" i="5"/>
  <c r="X1162" i="5"/>
  <c r="X598" i="5"/>
  <c r="X411" i="5"/>
  <c r="X112" i="5"/>
  <c r="X765" i="5"/>
  <c r="X600" i="5"/>
  <c r="X606" i="5"/>
  <c r="X620" i="5"/>
  <c r="X1163" i="5"/>
  <c r="X29" i="5"/>
  <c r="X430" i="5"/>
  <c r="X902" i="5"/>
  <c r="X936" i="5"/>
  <c r="X573" i="5"/>
  <c r="X623" i="5"/>
  <c r="X1164" i="5"/>
  <c r="X268" i="5"/>
  <c r="X921" i="5"/>
  <c r="X165" i="5"/>
  <c r="X45" i="5"/>
  <c r="X488" i="5"/>
  <c r="X351" i="5"/>
  <c r="X1165" i="5"/>
  <c r="X128" i="5"/>
  <c r="X1166" i="5"/>
  <c r="X590" i="5"/>
  <c r="X388" i="5"/>
  <c r="X1167" i="5"/>
  <c r="X960" i="5"/>
  <c r="X999" i="5"/>
  <c r="X1168" i="5"/>
  <c r="X72" i="5"/>
  <c r="X174" i="5"/>
  <c r="X1093" i="5"/>
  <c r="X1073" i="5"/>
  <c r="X436" i="5"/>
  <c r="X266" i="5"/>
  <c r="X1169" i="5"/>
  <c r="X1068" i="5"/>
  <c r="X23" i="5"/>
  <c r="X442" i="5"/>
  <c r="X473" i="5"/>
  <c r="X1052" i="5"/>
  <c r="X1010" i="5"/>
  <c r="X923" i="5"/>
  <c r="X674" i="5"/>
  <c r="X998" i="5"/>
  <c r="X625" i="5"/>
  <c r="X1170" i="5"/>
  <c r="X1171" i="5"/>
  <c r="X581" i="5"/>
  <c r="X957" i="5"/>
  <c r="X1172" i="5"/>
  <c r="X1173" i="5"/>
  <c r="X941" i="5"/>
  <c r="X914" i="5"/>
  <c r="X964" i="5"/>
  <c r="X460" i="5"/>
  <c r="X195" i="5"/>
  <c r="X1174" i="5"/>
  <c r="X907" i="5"/>
  <c r="X238" i="5"/>
  <c r="X166" i="5"/>
  <c r="X18" i="5"/>
  <c r="X32" i="5"/>
  <c r="X927" i="5"/>
  <c r="X1037" i="5"/>
  <c r="X210" i="5"/>
  <c r="X246" i="5"/>
  <c r="X836" i="5"/>
  <c r="X1175" i="5"/>
  <c r="X1008" i="5"/>
  <c r="X142" i="5"/>
  <c r="X1176" i="5"/>
  <c r="X798" i="5"/>
  <c r="X1177" i="5"/>
  <c r="X785" i="5"/>
  <c r="X1178" i="5"/>
  <c r="X587" i="5"/>
  <c r="X892" i="5"/>
  <c r="X502" i="5"/>
  <c r="X56" i="5"/>
  <c r="X1000" i="5"/>
  <c r="X563" i="5"/>
  <c r="X1179" i="5"/>
  <c r="X1180" i="5"/>
  <c r="X190" i="5"/>
  <c r="X312" i="5"/>
  <c r="X58" i="5"/>
  <c r="X544" i="5"/>
  <c r="X1090" i="5"/>
  <c r="X1181" i="5"/>
  <c r="X1182" i="5"/>
  <c r="X84" i="5"/>
  <c r="X470" i="5"/>
  <c r="X517" i="5"/>
  <c r="X154" i="5"/>
  <c r="X1183" i="5"/>
  <c r="X37" i="5"/>
  <c r="X1001" i="5"/>
  <c r="X860" i="5"/>
  <c r="X1184" i="5"/>
  <c r="X993" i="5"/>
  <c r="X1185" i="5"/>
  <c r="X90" i="5"/>
  <c r="X57" i="5"/>
  <c r="X947" i="5"/>
  <c r="X1186" i="5"/>
  <c r="X286" i="5"/>
  <c r="X1187" i="5"/>
  <c r="X673" i="5"/>
  <c r="X507" i="5"/>
  <c r="X441" i="5"/>
  <c r="X962" i="5"/>
  <c r="X702" i="5"/>
  <c r="X868" i="5"/>
  <c r="X396" i="5"/>
  <c r="X1188" i="5"/>
  <c r="X950" i="5"/>
  <c r="X247" i="5"/>
  <c r="X630" i="5"/>
  <c r="X781" i="5"/>
  <c r="X1036" i="5"/>
  <c r="X11" i="5"/>
  <c r="X882" i="5"/>
  <c r="X782" i="5"/>
  <c r="X601" i="5"/>
  <c r="X373" i="5"/>
  <c r="X329" i="5"/>
  <c r="X274" i="5"/>
  <c r="X568" i="5"/>
  <c r="X1038" i="5"/>
  <c r="X464" i="5"/>
  <c r="X1190" i="5"/>
  <c r="X500" i="5"/>
  <c r="X1191" i="5"/>
  <c r="X899" i="5"/>
  <c r="X668" i="5"/>
  <c r="X180" i="5"/>
  <c r="X337" i="5"/>
  <c r="X1192" i="5"/>
  <c r="X86" i="5"/>
  <c r="X432" i="5"/>
  <c r="X893" i="5"/>
  <c r="X255" i="5"/>
  <c r="X991" i="5"/>
  <c r="X1193" i="5"/>
  <c r="X608" i="5"/>
  <c r="X135" i="5"/>
  <c r="X786" i="5"/>
  <c r="X1194" i="5"/>
  <c r="X1195" i="5"/>
  <c r="X866" i="5"/>
  <c r="X123" i="5"/>
  <c r="X850" i="5"/>
  <c r="X1197" i="5"/>
  <c r="X908" i="5"/>
  <c r="X565" i="5"/>
  <c r="X1198" i="5"/>
  <c r="X1089" i="5"/>
  <c r="X607" i="5"/>
  <c r="X306" i="5"/>
  <c r="X155" i="5"/>
  <c r="X458" i="5"/>
  <c r="X640" i="5"/>
  <c r="X977" i="5"/>
  <c r="X971" i="5"/>
  <c r="X684" i="5"/>
  <c r="X1199" i="5"/>
  <c r="X771" i="5"/>
  <c r="X1085" i="5"/>
  <c r="X1200" i="5"/>
  <c r="X681" i="5"/>
  <c r="X394" i="5"/>
  <c r="X405" i="5"/>
  <c r="X938" i="5"/>
  <c r="X82" i="5"/>
  <c r="X883" i="5"/>
  <c r="X1201" i="5"/>
  <c r="X263" i="5"/>
  <c r="X1202" i="5"/>
  <c r="X955" i="5"/>
  <c r="X714" i="5"/>
  <c r="X1203" i="5"/>
  <c r="X395" i="5"/>
  <c r="X1005" i="5"/>
  <c r="X794" i="5"/>
  <c r="X793" i="5"/>
  <c r="X17" i="5"/>
  <c r="X325" i="5"/>
  <c r="X1204" i="5"/>
  <c r="X1205" i="5"/>
  <c r="X1206" i="5"/>
  <c r="X862" i="5"/>
  <c r="X655" i="5"/>
  <c r="X1207" i="5"/>
  <c r="X520" i="5"/>
  <c r="X366" i="5"/>
  <c r="X188" i="5"/>
  <c r="X19" i="5"/>
  <c r="X924" i="5"/>
  <c r="X1208" i="5"/>
  <c r="X551" i="5"/>
  <c r="X129" i="5"/>
  <c r="X1209" i="5"/>
  <c r="X291" i="5"/>
  <c r="X1210" i="5"/>
  <c r="X591" i="5"/>
  <c r="X1211" i="5"/>
  <c r="X1212" i="5"/>
  <c r="X144" i="5"/>
  <c r="X136" i="5"/>
  <c r="X1034" i="5"/>
  <c r="X586" i="5"/>
  <c r="X1213" i="5"/>
  <c r="X489" i="5"/>
  <c r="X718" i="5"/>
  <c r="X1214" i="5"/>
  <c r="X995" i="5"/>
  <c r="X749" i="5"/>
  <c r="X1215" i="5"/>
  <c r="X147" i="5"/>
  <c r="X863" i="5"/>
  <c r="X352" i="5"/>
  <c r="X302" i="5"/>
  <c r="X1216" i="5"/>
  <c r="X830" i="5"/>
  <c r="X504" i="5"/>
  <c r="X1217" i="5"/>
  <c r="X1218" i="5"/>
  <c r="X354" i="5"/>
  <c r="X1219" i="5"/>
  <c r="X318" i="5"/>
  <c r="X1220" i="5"/>
  <c r="X1221" i="5"/>
  <c r="X562" i="5"/>
  <c r="X1222" i="5"/>
  <c r="X691" i="5"/>
  <c r="X641" i="5"/>
  <c r="X516" i="5"/>
  <c r="X146" i="5"/>
  <c r="X715" i="5"/>
  <c r="X680" i="5"/>
  <c r="X334" i="5"/>
  <c r="X580" i="5"/>
  <c r="X1223" i="5"/>
  <c r="X635" i="5"/>
  <c r="X646" i="5"/>
  <c r="X1224" i="5"/>
  <c r="X150" i="5"/>
  <c r="X1225" i="5"/>
  <c r="X185" i="5"/>
  <c r="X103" i="5"/>
  <c r="X666" i="5"/>
  <c r="X231" i="5"/>
  <c r="X571" i="5"/>
  <c r="X218" i="5"/>
  <c r="X85" i="5"/>
  <c r="X579" i="5"/>
  <c r="X407" i="5"/>
  <c r="X433" i="5"/>
  <c r="X1226" i="5"/>
  <c r="X1227" i="5"/>
  <c r="X1228" i="5"/>
  <c r="X38" i="5"/>
  <c r="X1017" i="5"/>
  <c r="X1229" i="5"/>
  <c r="X1016" i="5"/>
  <c r="X1230" i="5"/>
  <c r="X1196" i="5"/>
  <c r="X498" i="5"/>
  <c r="X881" i="5"/>
  <c r="X289" i="5"/>
  <c r="X132" i="5"/>
  <c r="X301" i="5"/>
  <c r="X547" i="5"/>
  <c r="X386" i="5"/>
  <c r="X139" i="5"/>
  <c r="X130" i="5"/>
  <c r="X1231" i="5"/>
  <c r="X742" i="5"/>
  <c r="X1232" i="5"/>
  <c r="X1233" i="5"/>
  <c r="X529" i="5"/>
  <c r="X305" i="5"/>
  <c r="X1234" i="5"/>
  <c r="X624" i="5"/>
  <c r="X346" i="5"/>
  <c r="X1235" i="5"/>
  <c r="X265" i="5"/>
  <c r="X885" i="5"/>
  <c r="X895" i="5"/>
  <c r="X99" i="5"/>
  <c r="X810" i="5"/>
  <c r="X472" i="5"/>
  <c r="X48" i="5"/>
  <c r="X143" i="5"/>
  <c r="X1236" i="5"/>
  <c r="X257" i="5"/>
  <c r="X355" i="5"/>
  <c r="X954" i="5"/>
  <c r="X1237" i="5"/>
  <c r="X1238" i="5"/>
  <c r="X1239" i="5"/>
  <c r="X1240" i="5"/>
  <c r="X616" i="5"/>
  <c r="X398" i="5"/>
  <c r="X870" i="5"/>
  <c r="X62" i="5"/>
  <c r="X1241" i="5"/>
  <c r="X420" i="5"/>
  <c r="X732" i="5"/>
  <c r="X1242" i="5"/>
  <c r="X752" i="5"/>
  <c r="X336" i="5"/>
  <c r="X942" i="5"/>
  <c r="X438" i="5"/>
  <c r="X320" i="5"/>
  <c r="X335" i="5"/>
  <c r="X418" i="5"/>
  <c r="X1243" i="5"/>
  <c r="X621" i="5"/>
  <c r="X761" i="5"/>
  <c r="X1244" i="5"/>
  <c r="X966" i="5"/>
  <c r="X254" i="5"/>
  <c r="X875" i="5"/>
  <c r="X1094" i="5"/>
  <c r="X345" i="5"/>
  <c r="X209" i="5"/>
  <c r="X1245" i="5"/>
  <c r="X643" i="5"/>
  <c r="X1246" i="5"/>
  <c r="X812" i="5"/>
  <c r="X107" i="5"/>
  <c r="X688" i="5"/>
  <c r="X1247" i="5"/>
  <c r="X47" i="5"/>
  <c r="X976" i="5"/>
  <c r="X1248" i="5"/>
  <c r="X1249" i="5"/>
  <c r="X1250" i="5"/>
  <c r="X1251" i="5"/>
  <c r="X741" i="5"/>
  <c r="X1252" i="5"/>
  <c r="X131" i="5"/>
  <c r="X725" i="5"/>
  <c r="X225" i="5"/>
  <c r="X81" i="5"/>
  <c r="X1253" i="5"/>
  <c r="X1254" i="5"/>
  <c r="X642" i="5"/>
  <c r="X1083" i="5"/>
  <c r="X482" i="5"/>
  <c r="X841" i="5"/>
  <c r="X63" i="5"/>
  <c r="X288" i="5"/>
  <c r="X1255" i="5"/>
  <c r="X1256" i="5"/>
  <c r="X160" i="5"/>
  <c r="X1257" i="5"/>
  <c r="X465" i="5"/>
  <c r="X121" i="5"/>
  <c r="X397" i="5"/>
  <c r="X872" i="5"/>
  <c r="X422" i="5"/>
  <c r="X987" i="5"/>
  <c r="X1258" i="5"/>
  <c r="X1259" i="5"/>
  <c r="X390" i="5"/>
  <c r="X905" i="5"/>
  <c r="X1260" i="5"/>
  <c r="X490" i="5"/>
  <c r="X358" i="5"/>
  <c r="X175" i="5"/>
  <c r="X1074" i="5"/>
  <c r="X940" i="5"/>
  <c r="X663" i="5"/>
  <c r="X816" i="5"/>
  <c r="X735" i="5"/>
  <c r="X564" i="5"/>
  <c r="X614" i="5"/>
  <c r="X1262" i="5"/>
  <c r="X807" i="5"/>
  <c r="X934" i="5"/>
  <c r="X100" i="5"/>
  <c r="X70" i="5"/>
  <c r="X1263" i="5"/>
  <c r="X296" i="5"/>
  <c r="X1264" i="5"/>
  <c r="X1265" i="5"/>
  <c r="X806" i="5"/>
  <c r="X1266" i="5"/>
  <c r="X1019" i="5"/>
  <c r="X983" i="5"/>
  <c r="X88" i="5"/>
  <c r="X40" i="5"/>
  <c r="X349" i="5"/>
  <c r="X694" i="5"/>
  <c r="X1026" i="5"/>
  <c r="X651" i="5"/>
  <c r="X1267" i="5"/>
  <c r="X162" i="5"/>
  <c r="X648" i="5"/>
  <c r="X736" i="5"/>
  <c r="X434" i="5"/>
  <c r="X1268" i="5"/>
  <c r="X1189" i="5"/>
  <c r="X722" i="5"/>
  <c r="X1269" i="5"/>
  <c r="X758" i="5"/>
  <c r="X1006" i="5"/>
  <c r="X772" i="5"/>
  <c r="X958" i="5"/>
  <c r="X970" i="5"/>
  <c r="X1270" i="5"/>
  <c r="X1271" i="5"/>
  <c r="X1272" i="5"/>
  <c r="X1023" i="5"/>
  <c r="X294" i="5"/>
  <c r="X290" i="5"/>
  <c r="X341" i="5"/>
  <c r="X953" i="5"/>
  <c r="X193" i="5"/>
  <c r="X975" i="5"/>
  <c r="X71" i="5"/>
  <c r="X1273" i="5"/>
  <c r="X1032" i="5"/>
  <c r="X848" i="5"/>
  <c r="X226" i="5"/>
  <c r="X930" i="5"/>
  <c r="X501" i="5"/>
  <c r="X275" i="5"/>
  <c r="X1274" i="5"/>
  <c r="X1275" i="5"/>
  <c r="X447" i="5"/>
  <c r="X1276" i="5"/>
  <c r="X370" i="5"/>
  <c r="X1277" i="5"/>
  <c r="X1047" i="5"/>
  <c r="X1278" i="5"/>
  <c r="X1069" i="5"/>
  <c r="X431" i="5"/>
  <c r="X827" i="5"/>
  <c r="X24" i="5"/>
  <c r="X1279" i="5"/>
  <c r="X6" i="5"/>
  <c r="X619" i="5"/>
  <c r="X1280" i="5"/>
  <c r="X1063" i="5"/>
  <c r="X597" i="5"/>
  <c r="X637" i="5"/>
  <c r="X1281" i="5"/>
  <c r="X649" i="5"/>
  <c r="X20" i="5"/>
  <c r="X797" i="5"/>
  <c r="X792" i="5"/>
  <c r="X1282" i="5"/>
  <c r="X479" i="5"/>
  <c r="X658" i="5"/>
  <c r="X920" i="5"/>
  <c r="X595" i="5"/>
  <c r="X647" i="5"/>
  <c r="X1283" i="5"/>
  <c r="X10" i="5"/>
  <c r="X1058" i="5"/>
  <c r="X204" i="5"/>
  <c r="X1284" i="5"/>
  <c r="X1285" i="5"/>
  <c r="X879" i="5"/>
  <c r="X593" i="5"/>
  <c r="X269" i="5"/>
  <c r="X840" i="5"/>
  <c r="X855" i="5"/>
  <c r="X939" i="5"/>
  <c r="X449" i="5"/>
  <c r="X877" i="5"/>
  <c r="X865" i="5"/>
  <c r="X1286" i="5"/>
  <c r="X313" i="5"/>
  <c r="X484" i="5"/>
  <c r="X1287" i="5"/>
  <c r="X1015" i="5"/>
  <c r="X910" i="5"/>
  <c r="X984" i="5"/>
  <c r="X321" i="5"/>
  <c r="X446" i="5"/>
  <c r="X1288" i="5"/>
  <c r="X444" i="5"/>
  <c r="X1289" i="5"/>
  <c r="X745" i="5"/>
  <c r="X880" i="5"/>
  <c r="X1072" i="5"/>
  <c r="X65" i="5"/>
  <c r="X1004" i="5"/>
  <c r="X671" i="5"/>
  <c r="X339" i="5"/>
  <c r="X66" i="5"/>
  <c r="X532" i="5"/>
  <c r="X1290" i="5"/>
  <c r="X1087" i="5"/>
  <c r="X200" i="5"/>
  <c r="X435" i="5"/>
  <c r="X80" i="5"/>
  <c r="X919" i="5"/>
  <c r="X856" i="5"/>
  <c r="X711" i="5"/>
  <c r="X533" i="5"/>
  <c r="X709" i="5"/>
  <c r="X831" i="5"/>
  <c r="X693" i="5"/>
  <c r="X980" i="5"/>
  <c r="X250" i="5"/>
  <c r="X994" i="5"/>
  <c r="X1043" i="5"/>
  <c r="X1291" i="5"/>
  <c r="X686" i="5"/>
  <c r="X304" i="5"/>
  <c r="X101" i="5"/>
  <c r="X196" i="5"/>
  <c r="X631" i="5"/>
  <c r="X230" i="5"/>
  <c r="X820" i="5"/>
  <c r="X764" i="5"/>
  <c r="X1292" i="5"/>
  <c r="X256" i="5"/>
  <c r="X1293" i="5"/>
  <c r="X1294" i="5"/>
  <c r="X74" i="5"/>
  <c r="X1119" i="5"/>
  <c r="X293" i="5"/>
  <c r="X172" i="5"/>
  <c r="X1296" i="5"/>
  <c r="X909" i="5"/>
  <c r="X1297" i="5"/>
  <c r="X347" i="5"/>
  <c r="X258" i="5"/>
  <c r="X315" i="5"/>
  <c r="X184" i="5"/>
  <c r="X1298" i="5"/>
  <c r="X1299" i="5"/>
  <c r="X1300" i="5"/>
  <c r="X207" i="5"/>
  <c r="X1301" i="5"/>
  <c r="X348" i="5"/>
  <c r="X1302" i="5"/>
  <c r="X843" i="5"/>
  <c r="X809" i="5"/>
  <c r="X656" i="5"/>
  <c r="X692" i="5"/>
  <c r="X1303" i="5"/>
  <c r="X161" i="5"/>
  <c r="X660" i="5"/>
  <c r="X901" i="5"/>
  <c r="X192" i="5"/>
  <c r="X1304" i="5"/>
  <c r="X1305" i="5"/>
  <c r="X158" i="5"/>
  <c r="X911" i="5"/>
  <c r="X535" i="5"/>
  <c r="X1306" i="5"/>
  <c r="X1307" i="5"/>
  <c r="X1308" i="5"/>
  <c r="X1295" i="5"/>
  <c r="X454" i="5"/>
  <c r="X410" i="5"/>
  <c r="X1309" i="5"/>
  <c r="X1310" i="5"/>
  <c r="X824" i="5"/>
  <c r="X205" i="5"/>
  <c r="X896" i="5"/>
  <c r="X35" i="5"/>
  <c r="X739" i="5"/>
  <c r="X1312" i="5"/>
  <c r="X743" i="5"/>
  <c r="X359" i="5"/>
  <c r="X1313" i="5"/>
  <c r="X1314" i="5"/>
  <c r="X457" i="5"/>
  <c r="X4" i="5"/>
  <c r="X1315" i="5"/>
  <c r="X1316" i="5"/>
  <c r="X1317" i="5"/>
  <c r="X330" i="5"/>
  <c r="X1318" i="5"/>
  <c r="X1003" i="5"/>
  <c r="X1319" i="5"/>
  <c r="X1320" i="5"/>
  <c r="X721" i="5"/>
  <c r="X55" i="5"/>
  <c r="X1321" i="5"/>
  <c r="X665" i="5"/>
  <c r="X845" i="5"/>
  <c r="X734" i="5"/>
  <c r="X747" i="5"/>
  <c r="X1322" i="5"/>
  <c r="X542" i="5"/>
  <c r="X400" i="5"/>
  <c r="X462" i="5"/>
  <c r="X1323" i="5"/>
  <c r="X572" i="5"/>
  <c r="X729" i="5"/>
  <c r="X1046" i="5"/>
  <c r="X223" i="5"/>
  <c r="X703" i="5"/>
  <c r="X1324" i="5"/>
  <c r="X260" i="5"/>
  <c r="X149" i="5"/>
  <c r="X67" i="5"/>
  <c r="X439" i="5"/>
  <c r="X1325" i="5"/>
  <c r="X191" i="5"/>
  <c r="X777" i="5"/>
  <c r="X583" i="5"/>
  <c r="X1014" i="5"/>
  <c r="X1326" i="5"/>
  <c r="X493" i="5"/>
  <c r="X31" i="5"/>
  <c r="X1041" i="5"/>
  <c r="X1327" i="5"/>
  <c r="X157" i="5"/>
  <c r="X217" i="5"/>
  <c r="X1328" i="5"/>
  <c r="X705" i="5"/>
  <c r="X904" i="5"/>
  <c r="X632" i="5"/>
  <c r="X503" i="5"/>
  <c r="X638" i="5"/>
  <c r="X415" i="5"/>
  <c r="X1329" i="5"/>
  <c r="X360" i="5"/>
  <c r="X408" i="5"/>
  <c r="X1330" i="5"/>
  <c r="X1331" i="5"/>
  <c r="X1332" i="5"/>
  <c r="X699" i="5"/>
  <c r="X1059" i="5"/>
  <c r="X1333" i="5"/>
  <c r="X973" i="5"/>
  <c r="X1334" i="5"/>
  <c r="X78" i="5"/>
  <c r="X596" i="5"/>
  <c r="X343" i="5"/>
  <c r="X353" i="5"/>
  <c r="X1335" i="5"/>
  <c r="X1336" i="5"/>
  <c r="X867" i="5"/>
  <c r="X13" i="5"/>
  <c r="X900" i="5"/>
  <c r="X1018" i="5"/>
  <c r="X1337" i="5"/>
  <c r="X1338" i="5"/>
  <c r="X264" i="5"/>
  <c r="X138" i="5"/>
  <c r="X521" i="5"/>
  <c r="X124" i="5"/>
  <c r="X990" i="5"/>
  <c r="X119" i="5"/>
  <c r="X33" i="5"/>
  <c r="X1339" i="5"/>
  <c r="X1039" i="5"/>
  <c r="X1340" i="5"/>
  <c r="X187" i="5"/>
  <c r="X1341" i="5"/>
  <c r="X1342" i="5"/>
  <c r="X552" i="5"/>
  <c r="X452" i="5"/>
  <c r="X285" i="5"/>
  <c r="X585" i="5"/>
  <c r="X720" i="5"/>
  <c r="X832" i="5"/>
  <c r="X1343" i="5"/>
  <c r="X1033" i="5"/>
  <c r="X1080" i="5"/>
  <c r="X829" i="5"/>
  <c r="X1020" i="5"/>
  <c r="X363" i="5"/>
  <c r="X519" i="5"/>
  <c r="X750" i="5"/>
  <c r="X1344" i="5"/>
  <c r="X846" i="5"/>
  <c r="X3" i="5"/>
  <c r="X1345" i="5"/>
  <c r="X242" i="5"/>
  <c r="X54" i="5"/>
  <c r="X317" i="5"/>
  <c r="X916" i="5"/>
  <c r="X602" i="5"/>
  <c r="X481" i="5"/>
  <c r="X113" i="5"/>
  <c r="X557" i="5"/>
  <c r="X932" i="5"/>
  <c r="X114" i="5"/>
  <c r="X1346" i="5"/>
  <c r="X1347" i="5"/>
  <c r="X206" i="5"/>
  <c r="X1348" i="5"/>
  <c r="X1349" i="5"/>
  <c r="X1350" i="5"/>
  <c r="X1351" i="5"/>
  <c r="X1035" i="5"/>
  <c r="X77" i="5"/>
  <c r="X767" i="5"/>
  <c r="X244" i="5"/>
  <c r="X141" i="5"/>
  <c r="X252" i="5"/>
  <c r="X429" i="5"/>
  <c r="X1352" i="5"/>
  <c r="X669" i="5"/>
  <c r="X417" i="5"/>
  <c r="X281" i="5"/>
  <c r="X1353" i="5"/>
  <c r="X748" i="5"/>
  <c r="X543" i="5"/>
  <c r="X871" i="5"/>
  <c r="X382" i="5"/>
  <c r="X333" i="5"/>
  <c r="X5" i="5"/>
  <c r="X1076" i="5"/>
  <c r="X15" i="5"/>
  <c r="X1354" i="5"/>
  <c r="X1355" i="5"/>
  <c r="X545" i="5"/>
  <c r="X1356" i="5"/>
  <c r="X1458" i="5"/>
  <c r="X578" i="5"/>
  <c r="X232" i="5"/>
  <c r="X778" i="5"/>
  <c r="X186" i="5"/>
  <c r="X762" i="5"/>
  <c r="X756" i="5"/>
  <c r="X1357" i="5"/>
  <c r="X1358" i="5"/>
  <c r="X1359" i="5"/>
  <c r="X1360" i="5"/>
  <c r="X387" i="5"/>
  <c r="X844" i="5"/>
  <c r="X974" i="5"/>
  <c r="X362" i="5"/>
  <c r="X511" i="5"/>
  <c r="X613" i="5"/>
  <c r="X1361" i="5"/>
  <c r="X1362" i="5"/>
  <c r="X463" i="5"/>
  <c r="X73" i="5"/>
  <c r="X636" i="5"/>
  <c r="X117" i="5"/>
  <c r="X670" i="5"/>
  <c r="X171" i="5"/>
  <c r="X365" i="5"/>
  <c r="X212" i="5"/>
  <c r="X704" i="5"/>
  <c r="X1363" i="5"/>
  <c r="X599" i="5"/>
  <c r="X1030" i="5"/>
  <c r="X164" i="5"/>
  <c r="X526" i="5"/>
  <c r="X1364" i="5"/>
  <c r="X708" i="5"/>
  <c r="X678" i="5"/>
  <c r="X450" i="5"/>
  <c r="X852" i="5"/>
  <c r="X239" i="5"/>
  <c r="X1365" i="5"/>
  <c r="X1366" i="5"/>
  <c r="X1367" i="5"/>
  <c r="X237" i="5"/>
  <c r="X326" i="5"/>
  <c r="X295" i="5"/>
  <c r="X1368" i="5"/>
  <c r="X1013" i="5"/>
  <c r="X21" i="5"/>
  <c r="X1369" i="5"/>
  <c r="X106" i="5"/>
  <c r="X1370" i="5"/>
  <c r="X270" i="5"/>
  <c r="X1371" i="5"/>
  <c r="X1372" i="5"/>
  <c r="X1373" i="5"/>
  <c r="X768" i="5"/>
  <c r="X894" i="5"/>
  <c r="X1374" i="5"/>
  <c r="X228" i="5"/>
  <c r="X169" i="5"/>
  <c r="X104" i="5"/>
  <c r="X652" i="5"/>
  <c r="X574" i="5"/>
  <c r="X737" i="5"/>
  <c r="X667" i="5"/>
  <c r="X1375" i="5"/>
  <c r="X323" i="5"/>
  <c r="X707" i="5"/>
  <c r="X134" i="5"/>
  <c r="X69" i="5"/>
  <c r="X1376" i="5"/>
  <c r="X1377" i="5"/>
  <c r="X1378" i="5"/>
  <c r="X1379" i="5"/>
  <c r="X1380" i="5"/>
  <c r="X1381" i="5"/>
  <c r="X350" i="5"/>
  <c r="X1382" i="5"/>
  <c r="X399" i="5"/>
  <c r="X1383" i="5"/>
  <c r="X766" i="5"/>
  <c r="X202" i="5"/>
  <c r="X91" i="5"/>
  <c r="X1384" i="5"/>
  <c r="X770" i="5"/>
  <c r="X1385" i="5"/>
  <c r="X1386" i="5"/>
  <c r="X629" i="5"/>
  <c r="X1387" i="5"/>
  <c r="X494" i="5"/>
  <c r="X1388" i="5"/>
  <c r="X1067" i="5"/>
  <c r="X539" i="5"/>
  <c r="X1389" i="5"/>
  <c r="X495" i="5"/>
  <c r="X1390" i="5"/>
  <c r="X570" i="5"/>
  <c r="X487" i="5"/>
  <c r="X723" i="5"/>
  <c r="X43" i="5"/>
  <c r="X340" i="5"/>
  <c r="X64" i="5"/>
  <c r="X319" i="5"/>
  <c r="X1012" i="5"/>
  <c r="X713" i="5"/>
  <c r="X1391" i="5"/>
  <c r="X156" i="5"/>
  <c r="X344" i="5"/>
  <c r="X1392" i="5"/>
  <c r="X376" i="5"/>
  <c r="X1393" i="5"/>
  <c r="X522" i="5"/>
  <c r="X1394" i="5"/>
  <c r="X1395" i="5"/>
  <c r="X1396" i="5"/>
  <c r="X322" i="5"/>
  <c r="X701" i="5"/>
  <c r="X690" i="5"/>
  <c r="X506" i="5"/>
  <c r="X698" i="5"/>
  <c r="X97" i="5"/>
  <c r="X837" i="5"/>
  <c r="X884" i="5"/>
  <c r="X654" i="5"/>
  <c r="X1096" i="5"/>
  <c r="X1091" i="5"/>
  <c r="X1397" i="5"/>
  <c r="X508" i="5"/>
  <c r="X1398" i="5"/>
  <c r="X163" i="5"/>
  <c r="X819" i="5"/>
  <c r="X1399" i="5"/>
  <c r="X308" i="5"/>
  <c r="X878" i="5"/>
  <c r="X527" i="5"/>
  <c r="X1400" i="5"/>
  <c r="X7" i="5"/>
  <c r="X371" i="5"/>
  <c r="X751" i="5"/>
  <c r="X944" i="5"/>
  <c r="X556" i="5"/>
  <c r="X1401" i="5"/>
  <c r="X1095" i="5"/>
  <c r="X853" i="5"/>
  <c r="X1081" i="5"/>
  <c r="X1402" i="5"/>
  <c r="X733" i="5"/>
  <c r="X423" i="5"/>
  <c r="X120" i="5"/>
  <c r="X1064" i="5"/>
  <c r="X672" i="5"/>
  <c r="X650" i="5"/>
  <c r="X409" i="5"/>
  <c r="X576" i="5"/>
  <c r="X211" i="5"/>
  <c r="X906" i="5"/>
  <c r="X1403" i="5"/>
  <c r="X1031" i="5"/>
  <c r="X951" i="5"/>
  <c r="X453" i="5"/>
  <c r="X726" i="5"/>
  <c r="X1404" i="5"/>
  <c r="X208" i="5"/>
  <c r="X1405" i="5"/>
  <c r="X1406" i="5"/>
  <c r="X378" i="5"/>
  <c r="X1407" i="5"/>
  <c r="X391" i="5"/>
  <c r="X653" i="5"/>
  <c r="X1409" i="5"/>
  <c r="X28" i="5"/>
  <c r="X1410" i="5"/>
  <c r="X1411" i="5"/>
  <c r="X126" i="5"/>
  <c r="X496" i="5"/>
  <c r="X1055" i="5"/>
  <c r="X719" i="5"/>
  <c r="X1412" i="5"/>
  <c r="X168" i="5"/>
  <c r="X1413" i="5"/>
  <c r="X1414" i="5"/>
  <c r="X604" i="5"/>
  <c r="X1415" i="5"/>
  <c r="X261" i="5"/>
  <c r="X1416" i="5"/>
  <c r="X1417" i="5"/>
  <c r="X245" i="5"/>
  <c r="X87" i="5"/>
  <c r="X236" i="5"/>
  <c r="X628" i="5"/>
  <c r="X1418" i="5"/>
  <c r="X1419" i="5"/>
  <c r="X1021" i="5"/>
  <c r="X696" i="5"/>
  <c r="X234" i="5"/>
  <c r="X1079" i="5"/>
  <c r="X1420" i="5"/>
  <c r="X1421" i="5"/>
  <c r="X140" i="5"/>
  <c r="X948" i="5"/>
  <c r="X372" i="5"/>
  <c r="X287" i="5"/>
  <c r="X137" i="5"/>
  <c r="X1422" i="5"/>
  <c r="X1423" i="5"/>
  <c r="X182" i="5"/>
  <c r="X427" i="5"/>
  <c r="X1424" i="5"/>
  <c r="X424" i="5"/>
  <c r="X525" i="5"/>
  <c r="X151" i="5"/>
  <c r="X1425" i="5"/>
  <c r="X1426" i="5"/>
  <c r="X152" i="5"/>
  <c r="X477" i="5"/>
  <c r="X220" i="5"/>
  <c r="X817" i="5"/>
  <c r="X861" i="5"/>
  <c r="X828" i="5"/>
  <c r="X1427" i="5"/>
  <c r="X471" i="5"/>
  <c r="X1428" i="5"/>
  <c r="X1066" i="5"/>
  <c r="X943" i="5"/>
  <c r="X891" i="5"/>
  <c r="X1025" i="5"/>
  <c r="X1429" i="5"/>
  <c r="X835" i="5"/>
  <c r="X1070" i="5"/>
  <c r="X1430" i="5"/>
  <c r="X1431" i="5"/>
  <c r="X1061" i="5"/>
  <c r="X92" i="5"/>
  <c r="X1432" i="5"/>
  <c r="X754" i="5"/>
  <c r="X534" i="5"/>
  <c r="X1433" i="5"/>
  <c r="X469" i="5"/>
  <c r="X695" i="5"/>
  <c r="X380" i="5"/>
  <c r="X170" i="5"/>
  <c r="X515" i="5"/>
  <c r="X554" i="5"/>
  <c r="X248" i="5"/>
  <c r="X311" i="5"/>
  <c r="X788" i="5"/>
  <c r="X1434" i="5"/>
  <c r="X889" i="5"/>
  <c r="X461" i="5"/>
  <c r="X1084" i="5"/>
  <c r="X383" i="5"/>
  <c r="X1435" i="5"/>
  <c r="X221" i="5"/>
  <c r="X1436" i="5"/>
  <c r="X1060" i="5"/>
  <c r="X549" i="5"/>
  <c r="X492" i="5"/>
  <c r="X915" i="5"/>
  <c r="X456" i="5"/>
  <c r="X731" i="5"/>
  <c r="X801" i="5"/>
  <c r="X784" i="5"/>
  <c r="X791" i="5"/>
  <c r="X569" i="5"/>
  <c r="X1437" i="5"/>
  <c r="X559" i="5"/>
  <c r="X826" i="5"/>
  <c r="X448" i="5"/>
  <c r="X1438" i="5"/>
  <c r="X774" i="5"/>
  <c r="X468" i="5"/>
  <c r="X475" i="5"/>
  <c r="X1049" i="5"/>
  <c r="X1062" i="5"/>
  <c r="X815" i="5"/>
  <c r="X1439" i="5"/>
  <c r="X1440" i="5"/>
  <c r="X1441" i="5"/>
  <c r="X194" i="5"/>
  <c r="X800" i="5"/>
  <c r="X1442" i="5"/>
  <c r="X499" i="5"/>
  <c r="X52" i="5"/>
  <c r="X1443" i="5"/>
  <c r="X403" i="5"/>
  <c r="X981" i="5"/>
  <c r="X377" i="5"/>
  <c r="X173" i="5"/>
  <c r="X553" i="5"/>
  <c r="X1444" i="5"/>
  <c r="X561" i="5"/>
  <c r="X414" i="5"/>
  <c r="X744" i="5"/>
  <c r="X1445" i="5"/>
  <c r="X1446" i="5"/>
  <c r="X842" i="5"/>
  <c r="X1447" i="5"/>
  <c r="X1448" i="5"/>
  <c r="X1449" i="5"/>
  <c r="X811" i="5"/>
  <c r="X9" i="5"/>
  <c r="X235" i="5"/>
  <c r="X645" i="5"/>
  <c r="X546" i="5"/>
  <c r="X1450" i="5"/>
  <c r="X897" i="5"/>
  <c r="X869" i="5"/>
  <c r="X440" i="5"/>
  <c r="X68" i="5"/>
  <c r="X1451" i="5"/>
  <c r="X1452" i="5"/>
  <c r="X93" i="5"/>
  <c r="X2" i="5"/>
  <c r="X277" i="5"/>
  <c r="X611" i="5"/>
  <c r="X159" i="5"/>
  <c r="X1453" i="5"/>
  <c r="X1454" i="5"/>
  <c r="X789" i="5"/>
  <c r="X262" i="5"/>
  <c r="X851" i="5"/>
  <c r="X1455" i="5"/>
  <c r="X428" i="5"/>
  <c r="X1456" i="5"/>
  <c r="X96" i="5"/>
  <c r="X421" i="5"/>
  <c r="X1457" i="5"/>
  <c r="X605" i="5"/>
  <c r="X327" i="5"/>
  <c r="X746" i="5"/>
  <c r="X538" i="5"/>
  <c r="X118" i="5"/>
  <c r="X393" i="5"/>
  <c r="X1459" i="5"/>
  <c r="X760" i="5"/>
  <c r="X1460" i="5"/>
  <c r="X633" i="5"/>
  <c r="X125" i="5"/>
  <c r="X822" i="5"/>
  <c r="X1461" i="5"/>
  <c r="X1462" i="5"/>
  <c r="X1463" i="5"/>
  <c r="X1464" i="5"/>
  <c r="X1465" i="5"/>
  <c r="X1466" i="5"/>
  <c r="X1050" i="5"/>
  <c r="X1467" i="5"/>
  <c r="X1468" i="5"/>
  <c r="X98" i="5"/>
  <c r="X769" i="5"/>
  <c r="X1469" i="5"/>
  <c r="X1470" i="5"/>
  <c r="X626" i="5"/>
  <c r="X1471" i="5"/>
  <c r="X1472" i="5"/>
  <c r="X385" i="5"/>
  <c r="X443" i="5"/>
  <c r="X331" i="5"/>
  <c r="X1473" i="5"/>
  <c r="X675" i="5"/>
  <c r="X677" i="5"/>
  <c r="X176" i="5"/>
  <c r="X297" i="5"/>
  <c r="X145" i="5"/>
  <c r="X560" i="5"/>
  <c r="X1474" i="5"/>
  <c r="X917" i="5"/>
  <c r="X1475" i="5"/>
  <c r="X808" i="5"/>
  <c r="X375" i="5"/>
  <c r="X1476" i="5"/>
  <c r="X1477" i="5"/>
  <c r="X272" i="5"/>
  <c r="X1478" i="5"/>
  <c r="X8" i="5"/>
  <c r="X282" i="5"/>
  <c r="X874" i="5"/>
  <c r="X110" i="5"/>
  <c r="X178" i="5"/>
  <c r="X379" i="5"/>
  <c r="X716" i="5"/>
  <c r="X548" i="5"/>
  <c r="X700" i="5"/>
  <c r="X1479" i="5"/>
  <c r="X989" i="5"/>
  <c r="X945" i="5"/>
  <c r="X1480" i="5"/>
  <c r="X267" i="5"/>
  <c r="X1481" i="5"/>
  <c r="X799" i="5"/>
  <c r="X1482" i="5"/>
  <c r="X1483" i="5"/>
  <c r="X712" i="5"/>
  <c r="X682" i="5"/>
  <c r="X416" i="5"/>
  <c r="X886" i="5"/>
  <c r="X1086" i="5"/>
  <c r="X1484" i="5"/>
  <c r="X1053" i="5"/>
  <c r="X342" i="5"/>
  <c r="X1485" i="5"/>
  <c r="X1486" i="5"/>
  <c r="X402" i="5"/>
  <c r="X1487" i="5"/>
  <c r="X757" i="5"/>
  <c r="X776" i="5"/>
  <c r="X25" i="5"/>
  <c r="X814" i="5"/>
  <c r="X514" i="5"/>
  <c r="X676" i="5"/>
  <c r="X558" i="5"/>
  <c r="X356" i="5"/>
  <c r="X528" i="5"/>
  <c r="X1488" i="5"/>
  <c r="X612" i="5"/>
  <c r="X1011" i="5"/>
  <c r="X759" i="5"/>
  <c r="X979" i="5"/>
  <c r="X357" i="5"/>
  <c r="X918" i="5"/>
  <c r="X584" i="5"/>
  <c r="X36" i="5"/>
  <c r="X550" i="5"/>
  <c r="X369" i="5"/>
  <c r="X928" i="5"/>
  <c r="X1489" i="5"/>
  <c r="X710" i="5"/>
  <c r="X483" i="5"/>
  <c r="X802" i="5"/>
  <c r="X1490" i="5"/>
  <c r="X189" i="5"/>
  <c r="X229" i="5"/>
  <c r="X283" i="5"/>
  <c r="X996" i="5"/>
  <c r="X1491" i="5"/>
  <c r="X1492" i="5"/>
  <c r="X510" i="5"/>
  <c r="X222" i="5"/>
  <c r="X1493" i="5"/>
  <c r="X963" i="5"/>
  <c r="X1494" i="5"/>
  <c r="X1495" i="5"/>
  <c r="X730" i="5"/>
  <c r="X1002" i="5"/>
  <c r="X903" i="5"/>
  <c r="X16" i="5"/>
  <c r="X1056" i="5"/>
  <c r="X609" i="5"/>
  <c r="X1496" i="5"/>
  <c r="X384" i="5"/>
  <c r="X1088" i="5"/>
  <c r="X888" i="5"/>
  <c r="X474" i="5"/>
  <c r="X197" i="5"/>
  <c r="X536" i="5"/>
  <c r="X898" i="5"/>
  <c r="X1078" i="5"/>
  <c r="X513" i="5"/>
  <c r="X1497" i="5"/>
  <c r="X445" i="5"/>
  <c r="X300" i="5"/>
  <c r="X201" i="5"/>
  <c r="X381" i="5"/>
  <c r="X929" i="5"/>
  <c r="X634" i="5"/>
  <c r="X1498" i="5"/>
  <c r="X622" i="5"/>
  <c r="X706" i="5"/>
  <c r="X316" i="5"/>
  <c r="X509" i="5"/>
  <c r="X60" i="5"/>
  <c r="X978" i="5"/>
  <c r="X1499" i="5"/>
  <c r="X299" i="5"/>
  <c r="X364" i="5"/>
  <c r="X1500" i="5"/>
  <c r="X825" i="5"/>
  <c r="X925" i="5"/>
  <c r="X437" i="5"/>
  <c r="X1501" i="5"/>
  <c r="X949" i="5"/>
  <c r="Q1527" i="5"/>
  <c r="J1527" i="5"/>
  <c r="D1527" i="5"/>
  <c r="U1527" i="5"/>
  <c r="Z1527" i="5"/>
  <c r="W1097" i="5"/>
  <c r="Y1097" i="5" s="1"/>
  <c r="Z1097" i="5" s="1"/>
  <c r="W592" i="5"/>
  <c r="Y592" i="5" s="1"/>
  <c r="Z592" i="5" s="1"/>
  <c r="W566" i="5"/>
  <c r="Y566" i="5" s="1"/>
  <c r="Z566" i="5" s="1"/>
  <c r="W1057" i="5"/>
  <c r="Y1057" i="5" s="1"/>
  <c r="Z1057" i="5" s="1"/>
  <c r="W618" i="5"/>
  <c r="Y618" i="5" s="1"/>
  <c r="Z618" i="5" s="1"/>
  <c r="W94" i="5"/>
  <c r="Y94" i="5" s="1"/>
  <c r="Z94" i="5" s="1"/>
  <c r="W1098" i="5"/>
  <c r="Y1098" i="5" s="1"/>
  <c r="Z1098" i="5" s="1"/>
  <c r="W486" i="5"/>
  <c r="Y486" i="5" s="1"/>
  <c r="Z486" i="5" s="1"/>
  <c r="W1099" i="5"/>
  <c r="Y1099" i="5" s="1"/>
  <c r="Z1099" i="5" s="1"/>
  <c r="W310" i="5"/>
  <c r="Y310" i="5" s="1"/>
  <c r="Z310" i="5" s="1"/>
  <c r="W61" i="5"/>
  <c r="Y61" i="5" s="1"/>
  <c r="Z61" i="5" s="1"/>
  <c r="W967" i="5"/>
  <c r="Y967" i="5" s="1"/>
  <c r="Z967" i="5" s="1"/>
  <c r="W1065" i="5"/>
  <c r="Y1065" i="5" s="1"/>
  <c r="Z1065" i="5" s="1"/>
  <c r="W328" i="5"/>
  <c r="Y328" i="5" s="1"/>
  <c r="Z328" i="5" s="1"/>
  <c r="W1100" i="5"/>
  <c r="Y1100" i="5" s="1"/>
  <c r="Z1100" i="5" s="1"/>
  <c r="W518" i="5"/>
  <c r="Y518" i="5" s="1"/>
  <c r="Z518" i="5" s="1"/>
  <c r="W627" i="5"/>
  <c r="Y627" i="5" s="1"/>
  <c r="Z627" i="5" s="1"/>
  <c r="W1051" i="5"/>
  <c r="Y1051" i="5" s="1"/>
  <c r="Z1051" i="5" s="1"/>
  <c r="W839" i="5"/>
  <c r="Y839" i="5" s="1"/>
  <c r="Z839" i="5" s="1"/>
  <c r="W968" i="5"/>
  <c r="Y968" i="5" s="1"/>
  <c r="Z968" i="5" s="1"/>
  <c r="W783" i="5"/>
  <c r="Y783" i="5" s="1"/>
  <c r="Z783" i="5" s="1"/>
  <c r="W41" i="5"/>
  <c r="Y41" i="5" s="1"/>
  <c r="Z41" i="5" s="1"/>
  <c r="W997" i="5"/>
  <c r="Y997" i="5" s="1"/>
  <c r="Z997" i="5" s="1"/>
  <c r="W1101" i="5"/>
  <c r="Y1101" i="5" s="1"/>
  <c r="Z1101" i="5" s="1"/>
  <c r="W224" i="5"/>
  <c r="Y224" i="5" s="1"/>
  <c r="Z224" i="5" s="1"/>
  <c r="W198" i="5"/>
  <c r="Y198" i="5" s="1"/>
  <c r="Z198" i="5" s="1"/>
  <c r="W582" i="5"/>
  <c r="Y582" i="5" s="1"/>
  <c r="Z582" i="5" s="1"/>
  <c r="W1102" i="5"/>
  <c r="Y1102" i="5" s="1"/>
  <c r="Z1102" i="5" s="1"/>
  <c r="W1103" i="5"/>
  <c r="Y1103" i="5" s="1"/>
  <c r="Z1103" i="5" s="1"/>
  <c r="W280" i="5"/>
  <c r="Y280" i="5" s="1"/>
  <c r="Z280" i="5" s="1"/>
  <c r="W531" i="5"/>
  <c r="Y531" i="5" s="1"/>
  <c r="Z531" i="5" s="1"/>
  <c r="W1092" i="5"/>
  <c r="Y1092" i="5" s="1"/>
  <c r="Z1092" i="5" s="1"/>
  <c r="W26" i="5"/>
  <c r="Y26" i="5" s="1"/>
  <c r="Z26" i="5" s="1"/>
  <c r="W1408" i="5"/>
  <c r="Y1408" i="5" s="1"/>
  <c r="Z1408" i="5" s="1"/>
  <c r="W1104" i="5"/>
  <c r="Y1104" i="5" s="1"/>
  <c r="Z1104" i="5" s="1"/>
  <c r="W961" i="5"/>
  <c r="Y961" i="5" s="1"/>
  <c r="Z961" i="5" s="1"/>
  <c r="W95" i="5"/>
  <c r="Y95" i="5" s="1"/>
  <c r="Z95" i="5" s="1"/>
  <c r="W617" i="5"/>
  <c r="Y617" i="5" s="1"/>
  <c r="Z617" i="5" s="1"/>
  <c r="W1042" i="5"/>
  <c r="Y1042" i="5" s="1"/>
  <c r="Z1042" i="5" s="1"/>
  <c r="W480" i="5"/>
  <c r="Y480" i="5" s="1"/>
  <c r="Z480" i="5" s="1"/>
  <c r="W79" i="5"/>
  <c r="Y79" i="5" s="1"/>
  <c r="Z79" i="5" s="1"/>
  <c r="W857" i="5"/>
  <c r="Y857" i="5" s="1"/>
  <c r="Z857" i="5" s="1"/>
  <c r="W1105" i="5"/>
  <c r="Y1105" i="5" s="1"/>
  <c r="Z1105" i="5" s="1"/>
  <c r="W1106" i="5"/>
  <c r="Y1106" i="5" s="1"/>
  <c r="Z1106" i="5" s="1"/>
  <c r="W946" i="5"/>
  <c r="Y946" i="5" s="1"/>
  <c r="Z946" i="5" s="1"/>
  <c r="W1107" i="5"/>
  <c r="Y1107" i="5" s="1"/>
  <c r="Z1107" i="5" s="1"/>
  <c r="W803" i="5"/>
  <c r="Y803" i="5" s="1"/>
  <c r="Z803" i="5" s="1"/>
  <c r="W1108" i="5"/>
  <c r="Y1108" i="5" s="1"/>
  <c r="Z1108" i="5" s="1"/>
  <c r="W46" i="5"/>
  <c r="Y46" i="5" s="1"/>
  <c r="Z46" i="5" s="1"/>
  <c r="W523" i="5"/>
  <c r="Y523" i="5" s="1"/>
  <c r="Z523" i="5" s="1"/>
  <c r="W724" i="5"/>
  <c r="Y724" i="5" s="1"/>
  <c r="Z724" i="5" s="1"/>
  <c r="W972" i="5"/>
  <c r="Y972" i="5" s="1"/>
  <c r="Z972" i="5" s="1"/>
  <c r="W303" i="5"/>
  <c r="Y303" i="5" s="1"/>
  <c r="Z303" i="5" s="1"/>
  <c r="W959" i="5"/>
  <c r="Y959" i="5" s="1"/>
  <c r="Z959" i="5" s="1"/>
  <c r="W455" i="5"/>
  <c r="Y455" i="5" s="1"/>
  <c r="Z455" i="5" s="1"/>
  <c r="W219" i="5"/>
  <c r="Y219" i="5" s="1"/>
  <c r="Z219" i="5" s="1"/>
  <c r="W644" i="5"/>
  <c r="Y644" i="5" s="1"/>
  <c r="Z644" i="5" s="1"/>
  <c r="W338" i="5"/>
  <c r="Y338" i="5" s="1"/>
  <c r="Z338" i="5" s="1"/>
  <c r="W965" i="5"/>
  <c r="Y965" i="5" s="1"/>
  <c r="Z965" i="5" s="1"/>
  <c r="W1109" i="5"/>
  <c r="Y1109" i="5" s="1"/>
  <c r="Z1109" i="5" s="1"/>
  <c r="W935" i="5"/>
  <c r="Y935" i="5" s="1"/>
  <c r="Z935" i="5" s="1"/>
  <c r="W992" i="5"/>
  <c r="Y992" i="5" s="1"/>
  <c r="Z992" i="5" s="1"/>
  <c r="W298" i="5"/>
  <c r="Y298" i="5" s="1"/>
  <c r="Z298" i="5" s="1"/>
  <c r="W937" i="5"/>
  <c r="Y937" i="5" s="1"/>
  <c r="Z937" i="5" s="1"/>
  <c r="W1110" i="5"/>
  <c r="Y1110" i="5" s="1"/>
  <c r="Z1110" i="5" s="1"/>
  <c r="W401" i="5"/>
  <c r="Y401" i="5" s="1"/>
  <c r="Z401" i="5" s="1"/>
  <c r="W367" i="5"/>
  <c r="Y367" i="5" s="1"/>
  <c r="Z367" i="5" s="1"/>
  <c r="W804" i="5"/>
  <c r="Y804" i="5" s="1"/>
  <c r="Z804" i="5" s="1"/>
  <c r="W425" i="5"/>
  <c r="Y425" i="5" s="1"/>
  <c r="Z425" i="5" s="1"/>
  <c r="W153" i="5"/>
  <c r="Y153" i="5" s="1"/>
  <c r="Z153" i="5" s="1"/>
  <c r="W847" i="5"/>
  <c r="Y847" i="5" s="1"/>
  <c r="Z847" i="5" s="1"/>
  <c r="W787" i="5"/>
  <c r="Y787" i="5" s="1"/>
  <c r="Z787" i="5" s="1"/>
  <c r="W775" i="5"/>
  <c r="Y775" i="5" s="1"/>
  <c r="Z775" i="5" s="1"/>
  <c r="W683" i="5"/>
  <c r="Y683" i="5" s="1"/>
  <c r="Z683" i="5" s="1"/>
  <c r="W1044" i="5"/>
  <c r="Y1044" i="5" s="1"/>
  <c r="Z1044" i="5" s="1"/>
  <c r="W1054" i="5"/>
  <c r="Y1054" i="5" s="1"/>
  <c r="Z1054" i="5" s="1"/>
  <c r="W59" i="5"/>
  <c r="Y59" i="5" s="1"/>
  <c r="Z59" i="5" s="1"/>
  <c r="W1111" i="5"/>
  <c r="Y1111" i="5" s="1"/>
  <c r="Z1111" i="5" s="1"/>
  <c r="W1112" i="5"/>
  <c r="Y1112" i="5" s="1"/>
  <c r="Z1112" i="5" s="1"/>
  <c r="W284" i="5"/>
  <c r="Y284" i="5" s="1"/>
  <c r="Z284" i="5" s="1"/>
  <c r="W374" i="5"/>
  <c r="Y374" i="5" s="1"/>
  <c r="Z374" i="5" s="1"/>
  <c r="W273" i="5"/>
  <c r="Y273" i="5" s="1"/>
  <c r="Z273" i="5" s="1"/>
  <c r="W419" i="5"/>
  <c r="Y419" i="5" s="1"/>
  <c r="Z419" i="5" s="1"/>
  <c r="W102" i="5"/>
  <c r="Y102" i="5" s="1"/>
  <c r="Z102" i="5" s="1"/>
  <c r="W39" i="5"/>
  <c r="Y39" i="5" s="1"/>
  <c r="Z39" i="5" s="1"/>
  <c r="W292" i="5"/>
  <c r="Y292" i="5" s="1"/>
  <c r="Z292" i="5" s="1"/>
  <c r="W1113" i="5"/>
  <c r="Y1113" i="5" s="1"/>
  <c r="Z1113" i="5" s="1"/>
  <c r="W838" i="5"/>
  <c r="Y838" i="5" s="1"/>
  <c r="Z838" i="5" s="1"/>
  <c r="W685" i="5"/>
  <c r="Y685" i="5" s="1"/>
  <c r="Z685" i="5" s="1"/>
  <c r="W753" i="5"/>
  <c r="Y753" i="5" s="1"/>
  <c r="Z753" i="5" s="1"/>
  <c r="W22" i="5"/>
  <c r="Y22" i="5" s="1"/>
  <c r="Z22" i="5" s="1"/>
  <c r="W755" i="5"/>
  <c r="Y755" i="5" s="1"/>
  <c r="Z755" i="5" s="1"/>
  <c r="W1114" i="5"/>
  <c r="Y1114" i="5" s="1"/>
  <c r="Z1114" i="5" s="1"/>
  <c r="W76" i="5"/>
  <c r="Y76" i="5" s="1"/>
  <c r="Z76" i="5" s="1"/>
  <c r="W1115" i="5"/>
  <c r="Y1115" i="5" s="1"/>
  <c r="Z1115" i="5" s="1"/>
  <c r="W1082" i="5"/>
  <c r="Y1082" i="5" s="1"/>
  <c r="Z1082" i="5" s="1"/>
  <c r="W1022" i="5"/>
  <c r="Y1022" i="5" s="1"/>
  <c r="Z1022" i="5" s="1"/>
  <c r="W1040" i="5"/>
  <c r="Y1040" i="5" s="1"/>
  <c r="Z1040" i="5" s="1"/>
  <c r="W1116" i="5"/>
  <c r="Y1116" i="5" s="1"/>
  <c r="Z1116" i="5" s="1"/>
  <c r="W127" i="5"/>
  <c r="Y127" i="5" s="1"/>
  <c r="Z127" i="5" s="1"/>
  <c r="W1117" i="5"/>
  <c r="Y1117" i="5" s="1"/>
  <c r="Z1117" i="5" s="1"/>
  <c r="W988" i="5"/>
  <c r="Y988" i="5" s="1"/>
  <c r="Z988" i="5" s="1"/>
  <c r="W51" i="5"/>
  <c r="Y51" i="5" s="1"/>
  <c r="Z51" i="5" s="1"/>
  <c r="W1118" i="5"/>
  <c r="Y1118" i="5" s="1"/>
  <c r="Z1118" i="5" s="1"/>
  <c r="W14" i="5"/>
  <c r="Y14" i="5" s="1"/>
  <c r="Z14" i="5" s="1"/>
  <c r="W49" i="5"/>
  <c r="Y49" i="5" s="1"/>
  <c r="Z49" i="5" s="1"/>
  <c r="W259" i="5"/>
  <c r="Y259" i="5" s="1"/>
  <c r="Z259" i="5" s="1"/>
  <c r="W53" i="5"/>
  <c r="Y53" i="5" s="1"/>
  <c r="Z53" i="5" s="1"/>
  <c r="W956" i="5"/>
  <c r="Y956" i="5" s="1"/>
  <c r="Z956" i="5" s="1"/>
  <c r="W969" i="5"/>
  <c r="Y969" i="5" s="1"/>
  <c r="Z969" i="5" s="1"/>
  <c r="W689" i="5"/>
  <c r="Y689" i="5" s="1"/>
  <c r="Z689" i="5" s="1"/>
  <c r="W34" i="5"/>
  <c r="Y34" i="5" s="1"/>
  <c r="Z34" i="5" s="1"/>
  <c r="W413" i="5"/>
  <c r="Y413" i="5" s="1"/>
  <c r="Z413" i="5" s="1"/>
  <c r="W1120" i="5"/>
  <c r="Y1120" i="5" s="1"/>
  <c r="Z1120" i="5" s="1"/>
  <c r="W307" i="5"/>
  <c r="Y307" i="5" s="1"/>
  <c r="Z307" i="5" s="1"/>
  <c r="W1121" i="5"/>
  <c r="Y1121" i="5" s="1"/>
  <c r="Z1121" i="5" s="1"/>
  <c r="W1122" i="5"/>
  <c r="Y1122" i="5" s="1"/>
  <c r="Z1122" i="5" s="1"/>
  <c r="W876" i="5"/>
  <c r="Y876" i="5" s="1"/>
  <c r="Z876" i="5" s="1"/>
  <c r="W497" i="5"/>
  <c r="Y497" i="5" s="1"/>
  <c r="Z497" i="5" s="1"/>
  <c r="W887" i="5"/>
  <c r="Y887" i="5" s="1"/>
  <c r="Z887" i="5" s="1"/>
  <c r="W790" i="5"/>
  <c r="Y790" i="5" s="1"/>
  <c r="Z790" i="5" s="1"/>
  <c r="W1123" i="5"/>
  <c r="Y1123" i="5" s="1"/>
  <c r="Z1123" i="5" s="1"/>
  <c r="W763" i="5"/>
  <c r="Y763" i="5" s="1"/>
  <c r="Z763" i="5" s="1"/>
  <c r="W530" i="5"/>
  <c r="Y530" i="5" s="1"/>
  <c r="Z530" i="5" s="1"/>
  <c r="W540" i="5"/>
  <c r="Y540" i="5" s="1"/>
  <c r="Z540" i="5" s="1"/>
  <c r="W524" i="5"/>
  <c r="Y524" i="5" s="1"/>
  <c r="Z524" i="5" s="1"/>
  <c r="W392" i="5"/>
  <c r="Y392" i="5" s="1"/>
  <c r="Z392" i="5" s="1"/>
  <c r="W555" i="5"/>
  <c r="Y555" i="5" s="1"/>
  <c r="Z555" i="5" s="1"/>
  <c r="W1124" i="5"/>
  <c r="Y1124" i="5" s="1"/>
  <c r="Z1124" i="5" s="1"/>
  <c r="W1029" i="5"/>
  <c r="Y1029" i="5" s="1"/>
  <c r="Z1029" i="5" s="1"/>
  <c r="W1125" i="5"/>
  <c r="Y1125" i="5" s="1"/>
  <c r="Z1125" i="5" s="1"/>
  <c r="W251" i="5"/>
  <c r="Y251" i="5" s="1"/>
  <c r="Z251" i="5" s="1"/>
  <c r="W89" i="5"/>
  <c r="Y89" i="5" s="1"/>
  <c r="Z89" i="5" s="1"/>
  <c r="W476" i="5"/>
  <c r="Y476" i="5" s="1"/>
  <c r="Z476" i="5" s="1"/>
  <c r="W717" i="5"/>
  <c r="Y717" i="5" s="1"/>
  <c r="Z717" i="5" s="1"/>
  <c r="W361" i="5"/>
  <c r="Y361" i="5" s="1"/>
  <c r="Z361" i="5" s="1"/>
  <c r="W1126" i="5"/>
  <c r="Y1126" i="5" s="1"/>
  <c r="Z1126" i="5" s="1"/>
  <c r="W485" i="5"/>
  <c r="Y485" i="5" s="1"/>
  <c r="Z485" i="5" s="1"/>
  <c r="W1127" i="5"/>
  <c r="Y1127" i="5" s="1"/>
  <c r="Z1127" i="5" s="1"/>
  <c r="W122" i="5"/>
  <c r="Y122" i="5" s="1"/>
  <c r="Z122" i="5" s="1"/>
  <c r="W83" i="5"/>
  <c r="Y83" i="5" s="1"/>
  <c r="Z83" i="5" s="1"/>
  <c r="W451" i="5"/>
  <c r="Y451" i="5" s="1"/>
  <c r="Z451" i="5" s="1"/>
  <c r="W115" i="5"/>
  <c r="Y115" i="5" s="1"/>
  <c r="Z115" i="5" s="1"/>
  <c r="W859" i="5"/>
  <c r="Y859" i="5" s="1"/>
  <c r="Z859" i="5" s="1"/>
  <c r="W271" i="5"/>
  <c r="Y271" i="5" s="1"/>
  <c r="Z271" i="5" s="1"/>
  <c r="W111" i="5"/>
  <c r="Y111" i="5" s="1"/>
  <c r="Z111" i="5" s="1"/>
  <c r="W1077" i="5"/>
  <c r="Y1077" i="5" s="1"/>
  <c r="Z1077" i="5" s="1"/>
  <c r="W1024" i="5"/>
  <c r="Y1024" i="5" s="1"/>
  <c r="Z1024" i="5" s="1"/>
  <c r="W813" i="5"/>
  <c r="Y813" i="5" s="1"/>
  <c r="Z813" i="5" s="1"/>
  <c r="W922" i="5"/>
  <c r="Y922" i="5" s="1"/>
  <c r="Z922" i="5" s="1"/>
  <c r="W659" i="5"/>
  <c r="Y659" i="5" s="1"/>
  <c r="Z659" i="5" s="1"/>
  <c r="W1128" i="5"/>
  <c r="Y1128" i="5" s="1"/>
  <c r="Z1128" i="5" s="1"/>
  <c r="W795" i="5"/>
  <c r="Y795" i="5" s="1"/>
  <c r="Z795" i="5" s="1"/>
  <c r="W773" i="5"/>
  <c r="Y773" i="5" s="1"/>
  <c r="Z773" i="5" s="1"/>
  <c r="W1007" i="5"/>
  <c r="Y1007" i="5" s="1"/>
  <c r="Z1007" i="5" s="1"/>
  <c r="W505" i="5"/>
  <c r="Y505" i="5" s="1"/>
  <c r="Z505" i="5" s="1"/>
  <c r="W615" i="5"/>
  <c r="Y615" i="5" s="1"/>
  <c r="Z615" i="5" s="1"/>
  <c r="W818" i="5"/>
  <c r="Y818" i="5" s="1"/>
  <c r="Z818" i="5" s="1"/>
  <c r="W1129" i="5"/>
  <c r="Y1129" i="5" s="1"/>
  <c r="Z1129" i="5" s="1"/>
  <c r="W933" i="5"/>
  <c r="Y933" i="5" s="1"/>
  <c r="Z933" i="5" s="1"/>
  <c r="W913" i="5"/>
  <c r="Y913" i="5" s="1"/>
  <c r="Z913" i="5" s="1"/>
  <c r="W466" i="5"/>
  <c r="Y466" i="5" s="1"/>
  <c r="Z466" i="5" s="1"/>
  <c r="W133" i="5"/>
  <c r="Y133" i="5" s="1"/>
  <c r="Z133" i="5" s="1"/>
  <c r="W314" i="5"/>
  <c r="Y314" i="5" s="1"/>
  <c r="Z314" i="5" s="1"/>
  <c r="W1130" i="5"/>
  <c r="Y1130" i="5" s="1"/>
  <c r="Z1130" i="5" s="1"/>
  <c r="W575" i="5"/>
  <c r="Y575" i="5" s="1"/>
  <c r="Z575" i="5" s="1"/>
  <c r="W864" i="5"/>
  <c r="Y864" i="5" s="1"/>
  <c r="Z864" i="5" s="1"/>
  <c r="W324" i="5"/>
  <c r="Y324" i="5" s="1"/>
  <c r="Z324" i="5" s="1"/>
  <c r="W27" i="5"/>
  <c r="Y27" i="5" s="1"/>
  <c r="Z27" i="5" s="1"/>
  <c r="W1131" i="5"/>
  <c r="Y1131" i="5" s="1"/>
  <c r="Z1131" i="5" s="1"/>
  <c r="W1132" i="5"/>
  <c r="Y1132" i="5" s="1"/>
  <c r="Z1132" i="5" s="1"/>
  <c r="W662" i="5"/>
  <c r="Y662" i="5" s="1"/>
  <c r="Z662" i="5" s="1"/>
  <c r="W105" i="5"/>
  <c r="Y105" i="5" s="1"/>
  <c r="Z105" i="5" s="1"/>
  <c r="W1133" i="5"/>
  <c r="Y1133" i="5" s="1"/>
  <c r="Z1133" i="5" s="1"/>
  <c r="W216" i="5"/>
  <c r="Y216" i="5" s="1"/>
  <c r="Z216" i="5" s="1"/>
  <c r="W214" i="5"/>
  <c r="Y214" i="5" s="1"/>
  <c r="Z214" i="5" s="1"/>
  <c r="W406" i="5"/>
  <c r="Y406" i="5" s="1"/>
  <c r="Z406" i="5" s="1"/>
  <c r="W276" i="5"/>
  <c r="Y276" i="5" s="1"/>
  <c r="Z276" i="5" s="1"/>
  <c r="W728" i="5"/>
  <c r="Y728" i="5" s="1"/>
  <c r="Z728" i="5" s="1"/>
  <c r="W567" i="5"/>
  <c r="Y567" i="5" s="1"/>
  <c r="Z567" i="5" s="1"/>
  <c r="W738" i="5"/>
  <c r="Y738" i="5" s="1"/>
  <c r="Z738" i="5" s="1"/>
  <c r="W1134" i="5"/>
  <c r="Y1134" i="5" s="1"/>
  <c r="Z1134" i="5" s="1"/>
  <c r="W249" i="5"/>
  <c r="Y249" i="5" s="1"/>
  <c r="Z249" i="5" s="1"/>
  <c r="W1135" i="5"/>
  <c r="Y1135" i="5" s="1"/>
  <c r="Z1135" i="5" s="1"/>
  <c r="W1136" i="5"/>
  <c r="Y1136" i="5" s="1"/>
  <c r="Z1136" i="5" s="1"/>
  <c r="W537" i="5"/>
  <c r="Y537" i="5" s="1"/>
  <c r="Z537" i="5" s="1"/>
  <c r="W926" i="5"/>
  <c r="Y926" i="5" s="1"/>
  <c r="Z926" i="5" s="1"/>
  <c r="W177" i="5"/>
  <c r="Y177" i="5" s="1"/>
  <c r="Z177" i="5" s="1"/>
  <c r="W1311" i="5"/>
  <c r="Y1311" i="5" s="1"/>
  <c r="Z1311" i="5" s="1"/>
  <c r="W240" i="5"/>
  <c r="Y240" i="5" s="1"/>
  <c r="Z240" i="5" s="1"/>
  <c r="W834" i="5"/>
  <c r="Y834" i="5" s="1"/>
  <c r="Z834" i="5" s="1"/>
  <c r="W309" i="5"/>
  <c r="Y309" i="5" s="1"/>
  <c r="Z309" i="5" s="1"/>
  <c r="W1137" i="5"/>
  <c r="Y1137" i="5" s="1"/>
  <c r="Z1137" i="5" s="1"/>
  <c r="W823" i="5"/>
  <c r="Y823" i="5" s="1"/>
  <c r="Z823" i="5" s="1"/>
  <c r="W664" i="5"/>
  <c r="Y664" i="5" s="1"/>
  <c r="Z664" i="5" s="1"/>
  <c r="W833" i="5"/>
  <c r="Y833" i="5" s="1"/>
  <c r="Z833" i="5" s="1"/>
  <c r="W697" i="5"/>
  <c r="Y697" i="5" s="1"/>
  <c r="Z697" i="5" s="1"/>
  <c r="W931" i="5"/>
  <c r="Y931" i="5" s="1"/>
  <c r="Z931" i="5" s="1"/>
  <c r="W1009" i="5"/>
  <c r="Y1009" i="5" s="1"/>
  <c r="Z1009" i="5" s="1"/>
  <c r="W890" i="5"/>
  <c r="Y890" i="5" s="1"/>
  <c r="Z890" i="5" s="1"/>
  <c r="W727" i="5"/>
  <c r="Y727" i="5" s="1"/>
  <c r="Z727" i="5" s="1"/>
  <c r="W108" i="5"/>
  <c r="Y108" i="5" s="1"/>
  <c r="Z108" i="5" s="1"/>
  <c r="W679" i="5"/>
  <c r="Y679" i="5" s="1"/>
  <c r="Z679" i="5" s="1"/>
  <c r="W183" i="5"/>
  <c r="Y183" i="5" s="1"/>
  <c r="Z183" i="5" s="1"/>
  <c r="W1138" i="5"/>
  <c r="Y1138" i="5" s="1"/>
  <c r="Z1138" i="5" s="1"/>
  <c r="W589" i="5"/>
  <c r="Y589" i="5" s="1"/>
  <c r="Z589" i="5" s="1"/>
  <c r="W577" i="5"/>
  <c r="Y577" i="5" s="1"/>
  <c r="Z577" i="5" s="1"/>
  <c r="W541" i="5"/>
  <c r="Y541" i="5" s="1"/>
  <c r="Z541" i="5" s="1"/>
  <c r="W1139" i="5"/>
  <c r="Y1139" i="5" s="1"/>
  <c r="Z1139" i="5" s="1"/>
  <c r="W1140" i="5"/>
  <c r="Y1140" i="5" s="1"/>
  <c r="Z1140" i="5" s="1"/>
  <c r="W233" i="5"/>
  <c r="Y233" i="5" s="1"/>
  <c r="Z233" i="5" s="1"/>
  <c r="W1141" i="5"/>
  <c r="Y1141" i="5" s="1"/>
  <c r="Z1141" i="5" s="1"/>
  <c r="W982" i="5"/>
  <c r="Y982" i="5" s="1"/>
  <c r="Z982" i="5" s="1"/>
  <c r="W512" i="5"/>
  <c r="Y512" i="5" s="1"/>
  <c r="Z512" i="5" s="1"/>
  <c r="W603" i="5"/>
  <c r="Y603" i="5" s="1"/>
  <c r="Z603" i="5" s="1"/>
  <c r="W1142" i="5"/>
  <c r="Y1142" i="5" s="1"/>
  <c r="Z1142" i="5" s="1"/>
  <c r="W199" i="5"/>
  <c r="Y199" i="5" s="1"/>
  <c r="Z199" i="5" s="1"/>
  <c r="W227" i="5"/>
  <c r="Y227" i="5" s="1"/>
  <c r="Z227" i="5" s="1"/>
  <c r="W796" i="5"/>
  <c r="Y796" i="5" s="1"/>
  <c r="Z796" i="5" s="1"/>
  <c r="W849" i="5"/>
  <c r="Y849" i="5" s="1"/>
  <c r="Z849" i="5" s="1"/>
  <c r="W1143" i="5"/>
  <c r="Y1143" i="5" s="1"/>
  <c r="Z1143" i="5" s="1"/>
  <c r="W610" i="5"/>
  <c r="Y610" i="5" s="1"/>
  <c r="Z610" i="5" s="1"/>
  <c r="W854" i="5"/>
  <c r="Y854" i="5" s="1"/>
  <c r="Z854" i="5" s="1"/>
  <c r="W116" i="5"/>
  <c r="Y116" i="5" s="1"/>
  <c r="Z116" i="5" s="1"/>
  <c r="W1144" i="5"/>
  <c r="Y1144" i="5" s="1"/>
  <c r="Z1144" i="5" s="1"/>
  <c r="W213" i="5"/>
  <c r="Y213" i="5" s="1"/>
  <c r="Z213" i="5" s="1"/>
  <c r="W1145" i="5"/>
  <c r="Y1145" i="5" s="1"/>
  <c r="Z1145" i="5" s="1"/>
  <c r="W279" i="5"/>
  <c r="Y279" i="5" s="1"/>
  <c r="Z279" i="5" s="1"/>
  <c r="W1146" i="5"/>
  <c r="Y1146" i="5" s="1"/>
  <c r="Z1146" i="5" s="1"/>
  <c r="W243" i="5"/>
  <c r="Y243" i="5" s="1"/>
  <c r="Z243" i="5" s="1"/>
  <c r="W1147" i="5"/>
  <c r="Y1147" i="5" s="1"/>
  <c r="Z1147" i="5" s="1"/>
  <c r="W42" i="5"/>
  <c r="Y42" i="5" s="1"/>
  <c r="Z42" i="5" s="1"/>
  <c r="W75" i="5"/>
  <c r="Y75" i="5" s="1"/>
  <c r="Z75" i="5" s="1"/>
  <c r="W1148" i="5"/>
  <c r="Y1148" i="5" s="1"/>
  <c r="Z1148" i="5" s="1"/>
  <c r="W805" i="5"/>
  <c r="Y805" i="5" s="1"/>
  <c r="Z805" i="5" s="1"/>
  <c r="W167" i="5"/>
  <c r="Y167" i="5" s="1"/>
  <c r="Z167" i="5" s="1"/>
  <c r="W12" i="5"/>
  <c r="Y12" i="5" s="1"/>
  <c r="Z12" i="5" s="1"/>
  <c r="W1261" i="5"/>
  <c r="Y1261" i="5" s="1"/>
  <c r="Z1261" i="5" s="1"/>
  <c r="W873" i="5"/>
  <c r="Y873" i="5" s="1"/>
  <c r="Z873" i="5" s="1"/>
  <c r="W780" i="5"/>
  <c r="Y780" i="5" s="1"/>
  <c r="Z780" i="5" s="1"/>
  <c r="W241" i="5"/>
  <c r="Y241" i="5" s="1"/>
  <c r="Z241" i="5" s="1"/>
  <c r="W412" i="5"/>
  <c r="Y412" i="5" s="1"/>
  <c r="Z412" i="5" s="1"/>
  <c r="W179" i="5"/>
  <c r="Y179" i="5" s="1"/>
  <c r="Z179" i="5" s="1"/>
  <c r="W779" i="5"/>
  <c r="Y779" i="5" s="1"/>
  <c r="Z779" i="5" s="1"/>
  <c r="W639" i="5"/>
  <c r="Y639" i="5" s="1"/>
  <c r="Z639" i="5" s="1"/>
  <c r="W858" i="5"/>
  <c r="Y858" i="5" s="1"/>
  <c r="Z858" i="5" s="1"/>
  <c r="W368" i="5"/>
  <c r="Y368" i="5" s="1"/>
  <c r="Z368" i="5" s="1"/>
  <c r="W426" i="5"/>
  <c r="Y426" i="5" s="1"/>
  <c r="Z426" i="5" s="1"/>
  <c r="W30" i="5"/>
  <c r="Y30" i="5" s="1"/>
  <c r="Z30" i="5" s="1"/>
  <c r="W44" i="5"/>
  <c r="Y44" i="5" s="1"/>
  <c r="Z44" i="5" s="1"/>
  <c r="W109" i="5"/>
  <c r="Y109" i="5" s="1"/>
  <c r="Z109" i="5" s="1"/>
  <c r="W1071" i="5"/>
  <c r="Y1071" i="5" s="1"/>
  <c r="Z1071" i="5" s="1"/>
  <c r="W1149" i="5"/>
  <c r="Y1149" i="5" s="1"/>
  <c r="Z1149" i="5" s="1"/>
  <c r="W181" i="5"/>
  <c r="Y181" i="5" s="1"/>
  <c r="Z181" i="5" s="1"/>
  <c r="W1028" i="5"/>
  <c r="Y1028" i="5" s="1"/>
  <c r="Z1028" i="5" s="1"/>
  <c r="W588" i="5"/>
  <c r="Y588" i="5" s="1"/>
  <c r="Z588" i="5" s="1"/>
  <c r="W952" i="5"/>
  <c r="Y952" i="5" s="1"/>
  <c r="Z952" i="5" s="1"/>
  <c r="W1150" i="5"/>
  <c r="Y1150" i="5" s="1"/>
  <c r="Z1150" i="5" s="1"/>
  <c r="W1151" i="5"/>
  <c r="Y1151" i="5" s="1"/>
  <c r="Z1151" i="5" s="1"/>
  <c r="W459" i="5"/>
  <c r="Y459" i="5" s="1"/>
  <c r="Z459" i="5" s="1"/>
  <c r="W1152" i="5"/>
  <c r="Y1152" i="5" s="1"/>
  <c r="Z1152" i="5" s="1"/>
  <c r="W215" i="5"/>
  <c r="Y215" i="5" s="1"/>
  <c r="Z215" i="5" s="1"/>
  <c r="W1153" i="5"/>
  <c r="Y1153" i="5" s="1"/>
  <c r="Z1153" i="5" s="1"/>
  <c r="W1075" i="5"/>
  <c r="Y1075" i="5" s="1"/>
  <c r="Z1075" i="5" s="1"/>
  <c r="W203" i="5"/>
  <c r="Y203" i="5" s="1"/>
  <c r="Z203" i="5" s="1"/>
  <c r="W467" i="5"/>
  <c r="Y467" i="5" s="1"/>
  <c r="Z467" i="5" s="1"/>
  <c r="W389" i="5"/>
  <c r="Y389" i="5" s="1"/>
  <c r="Z389" i="5" s="1"/>
  <c r="W1154" i="5"/>
  <c r="Y1154" i="5" s="1"/>
  <c r="Z1154" i="5" s="1"/>
  <c r="W986" i="5"/>
  <c r="Y986" i="5" s="1"/>
  <c r="Z986" i="5" s="1"/>
  <c r="W1155" i="5"/>
  <c r="Y1155" i="5" s="1"/>
  <c r="Z1155" i="5" s="1"/>
  <c r="W404" i="5"/>
  <c r="Y404" i="5" s="1"/>
  <c r="Z404" i="5" s="1"/>
  <c r="W1156" i="5"/>
  <c r="Y1156" i="5" s="1"/>
  <c r="Z1156" i="5" s="1"/>
  <c r="W661" i="5"/>
  <c r="Y661" i="5" s="1"/>
  <c r="Z661" i="5" s="1"/>
  <c r="W1045" i="5"/>
  <c r="Y1045" i="5" s="1"/>
  <c r="Z1045" i="5" s="1"/>
  <c r="W478" i="5"/>
  <c r="Y478" i="5" s="1"/>
  <c r="Z478" i="5" s="1"/>
  <c r="W1157" i="5"/>
  <c r="Y1157" i="5" s="1"/>
  <c r="Z1157" i="5" s="1"/>
  <c r="W740" i="5"/>
  <c r="Y740" i="5" s="1"/>
  <c r="Z740" i="5" s="1"/>
  <c r="W1158" i="5"/>
  <c r="Y1158" i="5" s="1"/>
  <c r="Z1158" i="5" s="1"/>
  <c r="W1159" i="5"/>
  <c r="Y1159" i="5" s="1"/>
  <c r="Z1159" i="5" s="1"/>
  <c r="W594" i="5"/>
  <c r="Y594" i="5" s="1"/>
  <c r="Z594" i="5" s="1"/>
  <c r="W491" i="5"/>
  <c r="Y491" i="5" s="1"/>
  <c r="Z491" i="5" s="1"/>
  <c r="W278" i="5"/>
  <c r="Y278" i="5" s="1"/>
  <c r="Z278" i="5" s="1"/>
  <c r="W253" i="5"/>
  <c r="Y253" i="5" s="1"/>
  <c r="Z253" i="5" s="1"/>
  <c r="W148" i="5"/>
  <c r="Y148" i="5" s="1"/>
  <c r="Z148" i="5" s="1"/>
  <c r="W1048" i="5"/>
  <c r="Y1048" i="5" s="1"/>
  <c r="Z1048" i="5" s="1"/>
  <c r="W50" i="5"/>
  <c r="Y50" i="5" s="1"/>
  <c r="Z50" i="5" s="1"/>
  <c r="W821" i="5"/>
  <c r="Y821" i="5" s="1"/>
  <c r="Z821" i="5" s="1"/>
  <c r="W1027" i="5"/>
  <c r="Y1027" i="5" s="1"/>
  <c r="Z1027" i="5" s="1"/>
  <c r="W985" i="5"/>
  <c r="Y985" i="5" s="1"/>
  <c r="Z985" i="5" s="1"/>
  <c r="W912" i="5"/>
  <c r="Y912" i="5" s="1"/>
  <c r="Z912" i="5" s="1"/>
  <c r="W657" i="5"/>
  <c r="Y657" i="5" s="1"/>
  <c r="Z657" i="5" s="1"/>
  <c r="W687" i="5"/>
  <c r="Y687" i="5" s="1"/>
  <c r="Z687" i="5" s="1"/>
  <c r="W332" i="5"/>
  <c r="Y332" i="5" s="1"/>
  <c r="Z332" i="5" s="1"/>
  <c r="W1160" i="5"/>
  <c r="Y1160" i="5" s="1"/>
  <c r="Z1160" i="5" s="1"/>
  <c r="W1161" i="5"/>
  <c r="Y1161" i="5" s="1"/>
  <c r="Z1161" i="5" s="1"/>
  <c r="W1162" i="5"/>
  <c r="Y1162" i="5" s="1"/>
  <c r="Z1162" i="5" s="1"/>
  <c r="W598" i="5"/>
  <c r="Y598" i="5" s="1"/>
  <c r="Z598" i="5" s="1"/>
  <c r="W411" i="5"/>
  <c r="Y411" i="5" s="1"/>
  <c r="Z411" i="5" s="1"/>
  <c r="W112" i="5"/>
  <c r="Y112" i="5" s="1"/>
  <c r="Z112" i="5" s="1"/>
  <c r="W765" i="5"/>
  <c r="Y765" i="5" s="1"/>
  <c r="Z765" i="5" s="1"/>
  <c r="W600" i="5"/>
  <c r="Y600" i="5" s="1"/>
  <c r="Z600" i="5" s="1"/>
  <c r="W606" i="5"/>
  <c r="Y606" i="5" s="1"/>
  <c r="Z606" i="5" s="1"/>
  <c r="W620" i="5"/>
  <c r="Y620" i="5" s="1"/>
  <c r="Z620" i="5" s="1"/>
  <c r="W1163" i="5"/>
  <c r="Y1163" i="5" s="1"/>
  <c r="Z1163" i="5" s="1"/>
  <c r="W29" i="5"/>
  <c r="Y29" i="5" s="1"/>
  <c r="Z29" i="5" s="1"/>
  <c r="W430" i="5"/>
  <c r="Y430" i="5" s="1"/>
  <c r="Z430" i="5" s="1"/>
  <c r="W902" i="5"/>
  <c r="Y902" i="5" s="1"/>
  <c r="Z902" i="5" s="1"/>
  <c r="W936" i="5"/>
  <c r="Y936" i="5" s="1"/>
  <c r="Z936" i="5" s="1"/>
  <c r="W573" i="5"/>
  <c r="Y573" i="5" s="1"/>
  <c r="Z573" i="5" s="1"/>
  <c r="W623" i="5"/>
  <c r="Y623" i="5" s="1"/>
  <c r="Z623" i="5" s="1"/>
  <c r="W1164" i="5"/>
  <c r="Y1164" i="5" s="1"/>
  <c r="Z1164" i="5" s="1"/>
  <c r="W268" i="5"/>
  <c r="Y268" i="5" s="1"/>
  <c r="Z268" i="5" s="1"/>
  <c r="W921" i="5"/>
  <c r="Y921" i="5" s="1"/>
  <c r="Z921" i="5" s="1"/>
  <c r="W165" i="5"/>
  <c r="Y165" i="5" s="1"/>
  <c r="Z165" i="5" s="1"/>
  <c r="W45" i="5"/>
  <c r="Y45" i="5" s="1"/>
  <c r="Z45" i="5" s="1"/>
  <c r="W488" i="5"/>
  <c r="Y488" i="5" s="1"/>
  <c r="Z488" i="5" s="1"/>
  <c r="W351" i="5"/>
  <c r="Y351" i="5" s="1"/>
  <c r="Z351" i="5" s="1"/>
  <c r="W1165" i="5"/>
  <c r="Y1165" i="5" s="1"/>
  <c r="Z1165" i="5" s="1"/>
  <c r="W128" i="5"/>
  <c r="Y128" i="5" s="1"/>
  <c r="Z128" i="5" s="1"/>
  <c r="W1166" i="5"/>
  <c r="Y1166" i="5" s="1"/>
  <c r="Z1166" i="5" s="1"/>
  <c r="W590" i="5"/>
  <c r="Y590" i="5" s="1"/>
  <c r="Z590" i="5" s="1"/>
  <c r="W388" i="5"/>
  <c r="Y388" i="5" s="1"/>
  <c r="Z388" i="5" s="1"/>
  <c r="W1167" i="5"/>
  <c r="Y1167" i="5" s="1"/>
  <c r="Z1167" i="5" s="1"/>
  <c r="W960" i="5"/>
  <c r="Y960" i="5" s="1"/>
  <c r="Z960" i="5" s="1"/>
  <c r="W999" i="5"/>
  <c r="Y999" i="5" s="1"/>
  <c r="Z999" i="5" s="1"/>
  <c r="W1168" i="5"/>
  <c r="Y1168" i="5" s="1"/>
  <c r="Z1168" i="5" s="1"/>
  <c r="W72" i="5"/>
  <c r="Y72" i="5" s="1"/>
  <c r="Z72" i="5" s="1"/>
  <c r="W174" i="5"/>
  <c r="Y174" i="5" s="1"/>
  <c r="Z174" i="5" s="1"/>
  <c r="W1093" i="5"/>
  <c r="Y1093" i="5" s="1"/>
  <c r="Z1093" i="5" s="1"/>
  <c r="W1073" i="5"/>
  <c r="Y1073" i="5" s="1"/>
  <c r="Z1073" i="5" s="1"/>
  <c r="W436" i="5"/>
  <c r="Y436" i="5" s="1"/>
  <c r="Z436" i="5" s="1"/>
  <c r="W266" i="5"/>
  <c r="Y266" i="5" s="1"/>
  <c r="Z266" i="5" s="1"/>
  <c r="W1169" i="5"/>
  <c r="Y1169" i="5" s="1"/>
  <c r="Z1169" i="5" s="1"/>
  <c r="W1068" i="5"/>
  <c r="Y1068" i="5" s="1"/>
  <c r="Z1068" i="5" s="1"/>
  <c r="W23" i="5"/>
  <c r="Y23" i="5" s="1"/>
  <c r="Z23" i="5" s="1"/>
  <c r="W442" i="5"/>
  <c r="Y442" i="5" s="1"/>
  <c r="Z442" i="5" s="1"/>
  <c r="W473" i="5"/>
  <c r="Y473" i="5" s="1"/>
  <c r="Z473" i="5" s="1"/>
  <c r="W1052" i="5"/>
  <c r="Y1052" i="5" s="1"/>
  <c r="Z1052" i="5" s="1"/>
  <c r="W1010" i="5"/>
  <c r="Y1010" i="5" s="1"/>
  <c r="Z1010" i="5" s="1"/>
  <c r="W923" i="5"/>
  <c r="Y923" i="5" s="1"/>
  <c r="Z923" i="5" s="1"/>
  <c r="W674" i="5"/>
  <c r="Y674" i="5" s="1"/>
  <c r="Z674" i="5" s="1"/>
  <c r="W998" i="5"/>
  <c r="Y998" i="5" s="1"/>
  <c r="Z998" i="5" s="1"/>
  <c r="W625" i="5"/>
  <c r="Y625" i="5" s="1"/>
  <c r="Z625" i="5" s="1"/>
  <c r="W1170" i="5"/>
  <c r="Y1170" i="5" s="1"/>
  <c r="Z1170" i="5" s="1"/>
  <c r="W1171" i="5"/>
  <c r="Y1171" i="5" s="1"/>
  <c r="Z1171" i="5" s="1"/>
  <c r="W581" i="5"/>
  <c r="Y581" i="5" s="1"/>
  <c r="Z581" i="5" s="1"/>
  <c r="W957" i="5"/>
  <c r="Y957" i="5" s="1"/>
  <c r="Z957" i="5" s="1"/>
  <c r="W1172" i="5"/>
  <c r="Y1172" i="5" s="1"/>
  <c r="Z1172" i="5" s="1"/>
  <c r="W1173" i="5"/>
  <c r="Y1173" i="5" s="1"/>
  <c r="Z1173" i="5" s="1"/>
  <c r="W941" i="5"/>
  <c r="Y941" i="5" s="1"/>
  <c r="Z941" i="5" s="1"/>
  <c r="W914" i="5"/>
  <c r="Y914" i="5" s="1"/>
  <c r="Z914" i="5" s="1"/>
  <c r="W964" i="5"/>
  <c r="Y964" i="5" s="1"/>
  <c r="Z964" i="5" s="1"/>
  <c r="W460" i="5"/>
  <c r="Y460" i="5" s="1"/>
  <c r="Z460" i="5" s="1"/>
  <c r="W195" i="5"/>
  <c r="Y195" i="5" s="1"/>
  <c r="Z195" i="5" s="1"/>
  <c r="W1174" i="5"/>
  <c r="Y1174" i="5" s="1"/>
  <c r="Z1174" i="5" s="1"/>
  <c r="W907" i="5"/>
  <c r="Y907" i="5" s="1"/>
  <c r="Z907" i="5" s="1"/>
  <c r="W238" i="5"/>
  <c r="Y238" i="5" s="1"/>
  <c r="Z238" i="5" s="1"/>
  <c r="W166" i="5"/>
  <c r="Y166" i="5" s="1"/>
  <c r="Z166" i="5" s="1"/>
  <c r="W18" i="5"/>
  <c r="Y18" i="5" s="1"/>
  <c r="Z18" i="5" s="1"/>
  <c r="W32" i="5"/>
  <c r="Y32" i="5" s="1"/>
  <c r="Z32" i="5" s="1"/>
  <c r="W927" i="5"/>
  <c r="Y927" i="5" s="1"/>
  <c r="Z927" i="5" s="1"/>
  <c r="W1037" i="5"/>
  <c r="Y1037" i="5" s="1"/>
  <c r="Z1037" i="5" s="1"/>
  <c r="W210" i="5"/>
  <c r="Y210" i="5" s="1"/>
  <c r="Z210" i="5" s="1"/>
  <c r="W246" i="5"/>
  <c r="Y246" i="5" s="1"/>
  <c r="Z246" i="5" s="1"/>
  <c r="W836" i="5"/>
  <c r="Y836" i="5" s="1"/>
  <c r="Z836" i="5" s="1"/>
  <c r="W1175" i="5"/>
  <c r="Y1175" i="5" s="1"/>
  <c r="Z1175" i="5" s="1"/>
  <c r="W1008" i="5"/>
  <c r="Y1008" i="5" s="1"/>
  <c r="Z1008" i="5" s="1"/>
  <c r="W142" i="5"/>
  <c r="Y142" i="5" s="1"/>
  <c r="Z142" i="5" s="1"/>
  <c r="W1176" i="5"/>
  <c r="Y1176" i="5" s="1"/>
  <c r="Z1176" i="5" s="1"/>
  <c r="W798" i="5"/>
  <c r="Y798" i="5" s="1"/>
  <c r="Z798" i="5" s="1"/>
  <c r="W1177" i="5"/>
  <c r="Y1177" i="5" s="1"/>
  <c r="Z1177" i="5" s="1"/>
  <c r="W785" i="5"/>
  <c r="Y785" i="5" s="1"/>
  <c r="Z785" i="5" s="1"/>
  <c r="W1178" i="5"/>
  <c r="Y1178" i="5" s="1"/>
  <c r="Z1178" i="5" s="1"/>
  <c r="W587" i="5"/>
  <c r="Y587" i="5" s="1"/>
  <c r="Z587" i="5" s="1"/>
  <c r="W892" i="5"/>
  <c r="Y892" i="5" s="1"/>
  <c r="Z892" i="5" s="1"/>
  <c r="W502" i="5"/>
  <c r="Y502" i="5" s="1"/>
  <c r="Z502" i="5" s="1"/>
  <c r="W56" i="5"/>
  <c r="Y56" i="5" s="1"/>
  <c r="Z56" i="5" s="1"/>
  <c r="W1000" i="5"/>
  <c r="Y1000" i="5" s="1"/>
  <c r="Z1000" i="5" s="1"/>
  <c r="W563" i="5"/>
  <c r="Y563" i="5" s="1"/>
  <c r="Z563" i="5" s="1"/>
  <c r="W1179" i="5"/>
  <c r="Y1179" i="5" s="1"/>
  <c r="Z1179" i="5" s="1"/>
  <c r="W1180" i="5"/>
  <c r="Y1180" i="5" s="1"/>
  <c r="Z1180" i="5" s="1"/>
  <c r="W190" i="5"/>
  <c r="Y190" i="5" s="1"/>
  <c r="Z190" i="5" s="1"/>
  <c r="W312" i="5"/>
  <c r="Y312" i="5" s="1"/>
  <c r="Z312" i="5" s="1"/>
  <c r="W58" i="5"/>
  <c r="Y58" i="5" s="1"/>
  <c r="Z58" i="5" s="1"/>
  <c r="W544" i="5"/>
  <c r="Y544" i="5" s="1"/>
  <c r="Z544" i="5" s="1"/>
  <c r="W1090" i="5"/>
  <c r="Y1090" i="5" s="1"/>
  <c r="Z1090" i="5" s="1"/>
  <c r="W1181" i="5"/>
  <c r="Y1181" i="5" s="1"/>
  <c r="Z1181" i="5" s="1"/>
  <c r="W1182" i="5"/>
  <c r="Y1182" i="5" s="1"/>
  <c r="Z1182" i="5" s="1"/>
  <c r="W84" i="5"/>
  <c r="Y84" i="5" s="1"/>
  <c r="Z84" i="5" s="1"/>
  <c r="W470" i="5"/>
  <c r="Y470" i="5" s="1"/>
  <c r="Z470" i="5" s="1"/>
  <c r="W517" i="5"/>
  <c r="Y517" i="5" s="1"/>
  <c r="Z517" i="5" s="1"/>
  <c r="W154" i="5"/>
  <c r="Y154" i="5" s="1"/>
  <c r="Z154" i="5" s="1"/>
  <c r="W1183" i="5"/>
  <c r="Y1183" i="5" s="1"/>
  <c r="Z1183" i="5" s="1"/>
  <c r="W37" i="5"/>
  <c r="Y37" i="5" s="1"/>
  <c r="Z37" i="5" s="1"/>
  <c r="W1001" i="5"/>
  <c r="Y1001" i="5" s="1"/>
  <c r="Z1001" i="5" s="1"/>
  <c r="W860" i="5"/>
  <c r="Y860" i="5" s="1"/>
  <c r="Z860" i="5" s="1"/>
  <c r="W1184" i="5"/>
  <c r="Y1184" i="5" s="1"/>
  <c r="Z1184" i="5" s="1"/>
  <c r="W993" i="5"/>
  <c r="Y993" i="5" s="1"/>
  <c r="Z993" i="5" s="1"/>
  <c r="W1185" i="5"/>
  <c r="Y1185" i="5" s="1"/>
  <c r="Z1185" i="5" s="1"/>
  <c r="W90" i="5"/>
  <c r="Y90" i="5" s="1"/>
  <c r="Z90" i="5" s="1"/>
  <c r="W57" i="5"/>
  <c r="Y57" i="5" s="1"/>
  <c r="Z57" i="5" s="1"/>
  <c r="W947" i="5"/>
  <c r="Y947" i="5" s="1"/>
  <c r="Z947" i="5" s="1"/>
  <c r="W1186" i="5"/>
  <c r="Y1186" i="5" s="1"/>
  <c r="Z1186" i="5" s="1"/>
  <c r="W286" i="5"/>
  <c r="Y286" i="5" s="1"/>
  <c r="Z286" i="5" s="1"/>
  <c r="W1187" i="5"/>
  <c r="Y1187" i="5" s="1"/>
  <c r="Z1187" i="5" s="1"/>
  <c r="W673" i="5"/>
  <c r="Y673" i="5" s="1"/>
  <c r="Z673" i="5" s="1"/>
  <c r="W507" i="5"/>
  <c r="Y507" i="5" s="1"/>
  <c r="Z507" i="5" s="1"/>
  <c r="W441" i="5"/>
  <c r="Y441" i="5" s="1"/>
  <c r="Z441" i="5" s="1"/>
  <c r="W962" i="5"/>
  <c r="Y962" i="5" s="1"/>
  <c r="Z962" i="5" s="1"/>
  <c r="W702" i="5"/>
  <c r="Y702" i="5" s="1"/>
  <c r="Z702" i="5" s="1"/>
  <c r="W868" i="5"/>
  <c r="Y868" i="5" s="1"/>
  <c r="Z868" i="5" s="1"/>
  <c r="W396" i="5"/>
  <c r="Y396" i="5" s="1"/>
  <c r="Z396" i="5" s="1"/>
  <c r="W1188" i="5"/>
  <c r="Y1188" i="5" s="1"/>
  <c r="Z1188" i="5" s="1"/>
  <c r="W950" i="5"/>
  <c r="Y950" i="5" s="1"/>
  <c r="Z950" i="5" s="1"/>
  <c r="W247" i="5"/>
  <c r="Y247" i="5" s="1"/>
  <c r="Z247" i="5" s="1"/>
  <c r="W630" i="5"/>
  <c r="Y630" i="5" s="1"/>
  <c r="Z630" i="5" s="1"/>
  <c r="W781" i="5"/>
  <c r="Y781" i="5" s="1"/>
  <c r="Z781" i="5" s="1"/>
  <c r="W1036" i="5"/>
  <c r="Y1036" i="5" s="1"/>
  <c r="Z1036" i="5" s="1"/>
  <c r="W11" i="5"/>
  <c r="Y11" i="5" s="1"/>
  <c r="Z11" i="5" s="1"/>
  <c r="W882" i="5"/>
  <c r="Y882" i="5" s="1"/>
  <c r="Z882" i="5" s="1"/>
  <c r="W782" i="5"/>
  <c r="Y782" i="5" s="1"/>
  <c r="Z782" i="5" s="1"/>
  <c r="W601" i="5"/>
  <c r="Y601" i="5" s="1"/>
  <c r="Z601" i="5" s="1"/>
  <c r="W373" i="5"/>
  <c r="Y373" i="5" s="1"/>
  <c r="Z373" i="5" s="1"/>
  <c r="W329" i="5"/>
  <c r="Y329" i="5" s="1"/>
  <c r="Z329" i="5" s="1"/>
  <c r="W274" i="5"/>
  <c r="Y274" i="5" s="1"/>
  <c r="Z274" i="5" s="1"/>
  <c r="W568" i="5"/>
  <c r="Y568" i="5" s="1"/>
  <c r="Z568" i="5" s="1"/>
  <c r="W1038" i="5"/>
  <c r="Y1038" i="5" s="1"/>
  <c r="Z1038" i="5" s="1"/>
  <c r="W464" i="5"/>
  <c r="Y464" i="5" s="1"/>
  <c r="Z464" i="5" s="1"/>
  <c r="W1190" i="5"/>
  <c r="Y1190" i="5" s="1"/>
  <c r="Z1190" i="5" s="1"/>
  <c r="W500" i="5"/>
  <c r="Y500" i="5" s="1"/>
  <c r="Z500" i="5" s="1"/>
  <c r="W1191" i="5"/>
  <c r="Y1191" i="5" s="1"/>
  <c r="Z1191" i="5" s="1"/>
  <c r="W899" i="5"/>
  <c r="Y899" i="5" s="1"/>
  <c r="Z899" i="5" s="1"/>
  <c r="W668" i="5"/>
  <c r="Y668" i="5" s="1"/>
  <c r="Z668" i="5" s="1"/>
  <c r="W180" i="5"/>
  <c r="Y180" i="5" s="1"/>
  <c r="Z180" i="5" s="1"/>
  <c r="W337" i="5"/>
  <c r="Y337" i="5" s="1"/>
  <c r="Z337" i="5" s="1"/>
  <c r="W1192" i="5"/>
  <c r="Y1192" i="5" s="1"/>
  <c r="Z1192" i="5" s="1"/>
  <c r="W86" i="5"/>
  <c r="Y86" i="5" s="1"/>
  <c r="Z86" i="5" s="1"/>
  <c r="W432" i="5"/>
  <c r="Y432" i="5" s="1"/>
  <c r="Z432" i="5" s="1"/>
  <c r="W893" i="5"/>
  <c r="Y893" i="5" s="1"/>
  <c r="Z893" i="5" s="1"/>
  <c r="W255" i="5"/>
  <c r="Y255" i="5" s="1"/>
  <c r="Z255" i="5" s="1"/>
  <c r="W991" i="5"/>
  <c r="Y991" i="5" s="1"/>
  <c r="Z991" i="5" s="1"/>
  <c r="W1193" i="5"/>
  <c r="Y1193" i="5" s="1"/>
  <c r="Z1193" i="5" s="1"/>
  <c r="W608" i="5"/>
  <c r="Y608" i="5" s="1"/>
  <c r="Z608" i="5" s="1"/>
  <c r="W135" i="5"/>
  <c r="Y135" i="5" s="1"/>
  <c r="Z135" i="5" s="1"/>
  <c r="W786" i="5"/>
  <c r="Y786" i="5" s="1"/>
  <c r="Z786" i="5" s="1"/>
  <c r="W1194" i="5"/>
  <c r="Y1194" i="5" s="1"/>
  <c r="Z1194" i="5" s="1"/>
  <c r="W1195" i="5"/>
  <c r="Y1195" i="5" s="1"/>
  <c r="Z1195" i="5" s="1"/>
  <c r="W866" i="5"/>
  <c r="Y866" i="5" s="1"/>
  <c r="Z866" i="5" s="1"/>
  <c r="W123" i="5"/>
  <c r="Y123" i="5" s="1"/>
  <c r="Z123" i="5" s="1"/>
  <c r="W850" i="5"/>
  <c r="Y850" i="5" s="1"/>
  <c r="Z850" i="5" s="1"/>
  <c r="W1197" i="5"/>
  <c r="Y1197" i="5" s="1"/>
  <c r="Z1197" i="5" s="1"/>
  <c r="W908" i="5"/>
  <c r="Y908" i="5" s="1"/>
  <c r="Z908" i="5" s="1"/>
  <c r="W565" i="5"/>
  <c r="Y565" i="5" s="1"/>
  <c r="Z565" i="5" s="1"/>
  <c r="W1198" i="5"/>
  <c r="Y1198" i="5" s="1"/>
  <c r="Z1198" i="5" s="1"/>
  <c r="W1089" i="5"/>
  <c r="Y1089" i="5" s="1"/>
  <c r="Z1089" i="5" s="1"/>
  <c r="W607" i="5"/>
  <c r="Y607" i="5" s="1"/>
  <c r="Z607" i="5" s="1"/>
  <c r="W306" i="5"/>
  <c r="Y306" i="5" s="1"/>
  <c r="Z306" i="5" s="1"/>
  <c r="W155" i="5"/>
  <c r="Y155" i="5" s="1"/>
  <c r="Z155" i="5" s="1"/>
  <c r="W458" i="5"/>
  <c r="Y458" i="5" s="1"/>
  <c r="Z458" i="5" s="1"/>
  <c r="W640" i="5"/>
  <c r="Y640" i="5" s="1"/>
  <c r="Z640" i="5" s="1"/>
  <c r="W977" i="5"/>
  <c r="Y977" i="5" s="1"/>
  <c r="Z977" i="5" s="1"/>
  <c r="W971" i="5"/>
  <c r="Y971" i="5" s="1"/>
  <c r="Z971" i="5" s="1"/>
  <c r="W684" i="5"/>
  <c r="Y684" i="5" s="1"/>
  <c r="Z684" i="5" s="1"/>
  <c r="W1199" i="5"/>
  <c r="Y1199" i="5" s="1"/>
  <c r="Z1199" i="5" s="1"/>
  <c r="W771" i="5"/>
  <c r="Y771" i="5" s="1"/>
  <c r="Z771" i="5" s="1"/>
  <c r="W1085" i="5"/>
  <c r="Y1085" i="5" s="1"/>
  <c r="Z1085" i="5" s="1"/>
  <c r="W1200" i="5"/>
  <c r="Y1200" i="5" s="1"/>
  <c r="Z1200" i="5" s="1"/>
  <c r="W681" i="5"/>
  <c r="Y681" i="5" s="1"/>
  <c r="Z681" i="5" s="1"/>
  <c r="W394" i="5"/>
  <c r="Y394" i="5" s="1"/>
  <c r="Z394" i="5" s="1"/>
  <c r="W405" i="5"/>
  <c r="Y405" i="5" s="1"/>
  <c r="Z405" i="5" s="1"/>
  <c r="W938" i="5"/>
  <c r="Y938" i="5" s="1"/>
  <c r="Z938" i="5" s="1"/>
  <c r="W82" i="5"/>
  <c r="Y82" i="5" s="1"/>
  <c r="Z82" i="5" s="1"/>
  <c r="W883" i="5"/>
  <c r="Y883" i="5" s="1"/>
  <c r="Z883" i="5" s="1"/>
  <c r="W1201" i="5"/>
  <c r="Y1201" i="5" s="1"/>
  <c r="Z1201" i="5" s="1"/>
  <c r="W263" i="5"/>
  <c r="Y263" i="5" s="1"/>
  <c r="Z263" i="5" s="1"/>
  <c r="W1202" i="5"/>
  <c r="Y1202" i="5" s="1"/>
  <c r="Z1202" i="5" s="1"/>
  <c r="W955" i="5"/>
  <c r="Y955" i="5" s="1"/>
  <c r="Z955" i="5" s="1"/>
  <c r="W714" i="5"/>
  <c r="Y714" i="5" s="1"/>
  <c r="Z714" i="5" s="1"/>
  <c r="W1203" i="5"/>
  <c r="Y1203" i="5" s="1"/>
  <c r="Z1203" i="5" s="1"/>
  <c r="W395" i="5"/>
  <c r="Y395" i="5" s="1"/>
  <c r="Z395" i="5" s="1"/>
  <c r="W1005" i="5"/>
  <c r="Y1005" i="5" s="1"/>
  <c r="Z1005" i="5" s="1"/>
  <c r="W794" i="5"/>
  <c r="Y794" i="5" s="1"/>
  <c r="Z794" i="5" s="1"/>
  <c r="W793" i="5"/>
  <c r="Y793" i="5" s="1"/>
  <c r="Z793" i="5" s="1"/>
  <c r="W17" i="5"/>
  <c r="Y17" i="5" s="1"/>
  <c r="Z17" i="5" s="1"/>
  <c r="W325" i="5"/>
  <c r="Y325" i="5" s="1"/>
  <c r="Z325" i="5" s="1"/>
  <c r="W1204" i="5"/>
  <c r="Y1204" i="5" s="1"/>
  <c r="Z1204" i="5" s="1"/>
  <c r="W1205" i="5"/>
  <c r="Y1205" i="5" s="1"/>
  <c r="Z1205" i="5" s="1"/>
  <c r="W1206" i="5"/>
  <c r="Y1206" i="5" s="1"/>
  <c r="Z1206" i="5" s="1"/>
  <c r="W862" i="5"/>
  <c r="Y862" i="5" s="1"/>
  <c r="Z862" i="5" s="1"/>
  <c r="W655" i="5"/>
  <c r="Y655" i="5" s="1"/>
  <c r="Z655" i="5" s="1"/>
  <c r="W1207" i="5"/>
  <c r="Y1207" i="5" s="1"/>
  <c r="Z1207" i="5" s="1"/>
  <c r="W520" i="5"/>
  <c r="Y520" i="5" s="1"/>
  <c r="Z520" i="5" s="1"/>
  <c r="W366" i="5"/>
  <c r="Y366" i="5" s="1"/>
  <c r="Z366" i="5" s="1"/>
  <c r="W188" i="5"/>
  <c r="Y188" i="5" s="1"/>
  <c r="Z188" i="5" s="1"/>
  <c r="W19" i="5"/>
  <c r="Y19" i="5" s="1"/>
  <c r="Z19" i="5" s="1"/>
  <c r="W924" i="5"/>
  <c r="Y924" i="5" s="1"/>
  <c r="Z924" i="5" s="1"/>
  <c r="W1208" i="5"/>
  <c r="Y1208" i="5" s="1"/>
  <c r="Z1208" i="5" s="1"/>
  <c r="W551" i="5"/>
  <c r="Y551" i="5" s="1"/>
  <c r="Z551" i="5" s="1"/>
  <c r="W129" i="5"/>
  <c r="Y129" i="5" s="1"/>
  <c r="Z129" i="5" s="1"/>
  <c r="W1209" i="5"/>
  <c r="Y1209" i="5" s="1"/>
  <c r="Z1209" i="5" s="1"/>
  <c r="W291" i="5"/>
  <c r="Y291" i="5" s="1"/>
  <c r="Z291" i="5" s="1"/>
  <c r="W1210" i="5"/>
  <c r="Y1210" i="5" s="1"/>
  <c r="Z1210" i="5" s="1"/>
  <c r="W591" i="5"/>
  <c r="Y591" i="5" s="1"/>
  <c r="Z591" i="5" s="1"/>
  <c r="W1211" i="5"/>
  <c r="Y1211" i="5" s="1"/>
  <c r="Z1211" i="5" s="1"/>
  <c r="W1212" i="5"/>
  <c r="Y1212" i="5" s="1"/>
  <c r="Z1212" i="5" s="1"/>
  <c r="W144" i="5"/>
  <c r="Y144" i="5" s="1"/>
  <c r="Z144" i="5" s="1"/>
  <c r="W136" i="5"/>
  <c r="Y136" i="5" s="1"/>
  <c r="Z136" i="5" s="1"/>
  <c r="W1034" i="5"/>
  <c r="Y1034" i="5" s="1"/>
  <c r="Z1034" i="5" s="1"/>
  <c r="W586" i="5"/>
  <c r="Y586" i="5" s="1"/>
  <c r="Z586" i="5" s="1"/>
  <c r="W1213" i="5"/>
  <c r="Y1213" i="5" s="1"/>
  <c r="Z1213" i="5" s="1"/>
  <c r="W489" i="5"/>
  <c r="Y489" i="5" s="1"/>
  <c r="Z489" i="5" s="1"/>
  <c r="W718" i="5"/>
  <c r="Y718" i="5" s="1"/>
  <c r="Z718" i="5" s="1"/>
  <c r="W1214" i="5"/>
  <c r="Y1214" i="5" s="1"/>
  <c r="Z1214" i="5" s="1"/>
  <c r="W995" i="5"/>
  <c r="Y995" i="5" s="1"/>
  <c r="Z995" i="5" s="1"/>
  <c r="W749" i="5"/>
  <c r="Y749" i="5" s="1"/>
  <c r="Z749" i="5" s="1"/>
  <c r="W1215" i="5"/>
  <c r="Y1215" i="5" s="1"/>
  <c r="Z1215" i="5" s="1"/>
  <c r="W147" i="5"/>
  <c r="Y147" i="5" s="1"/>
  <c r="Z147" i="5" s="1"/>
  <c r="W863" i="5"/>
  <c r="Y863" i="5" s="1"/>
  <c r="Z863" i="5" s="1"/>
  <c r="W352" i="5"/>
  <c r="Y352" i="5" s="1"/>
  <c r="Z352" i="5" s="1"/>
  <c r="W302" i="5"/>
  <c r="Y302" i="5" s="1"/>
  <c r="Z302" i="5" s="1"/>
  <c r="W1216" i="5"/>
  <c r="Y1216" i="5" s="1"/>
  <c r="Z1216" i="5" s="1"/>
  <c r="W830" i="5"/>
  <c r="Y830" i="5" s="1"/>
  <c r="Z830" i="5" s="1"/>
  <c r="W504" i="5"/>
  <c r="Y504" i="5" s="1"/>
  <c r="Z504" i="5" s="1"/>
  <c r="W1217" i="5"/>
  <c r="Y1217" i="5" s="1"/>
  <c r="Z1217" i="5" s="1"/>
  <c r="W1218" i="5"/>
  <c r="Y1218" i="5" s="1"/>
  <c r="Z1218" i="5" s="1"/>
  <c r="W354" i="5"/>
  <c r="Y354" i="5" s="1"/>
  <c r="Z354" i="5" s="1"/>
  <c r="W1219" i="5"/>
  <c r="Y1219" i="5" s="1"/>
  <c r="Z1219" i="5" s="1"/>
  <c r="W318" i="5"/>
  <c r="Y318" i="5" s="1"/>
  <c r="Z318" i="5" s="1"/>
  <c r="W1220" i="5"/>
  <c r="Y1220" i="5" s="1"/>
  <c r="Z1220" i="5" s="1"/>
  <c r="W1221" i="5"/>
  <c r="Y1221" i="5" s="1"/>
  <c r="Z1221" i="5" s="1"/>
  <c r="W562" i="5"/>
  <c r="Y562" i="5" s="1"/>
  <c r="Z562" i="5" s="1"/>
  <c r="W1222" i="5"/>
  <c r="Y1222" i="5" s="1"/>
  <c r="Z1222" i="5" s="1"/>
  <c r="W691" i="5"/>
  <c r="Y691" i="5" s="1"/>
  <c r="Z691" i="5" s="1"/>
  <c r="W641" i="5"/>
  <c r="Y641" i="5" s="1"/>
  <c r="Z641" i="5" s="1"/>
  <c r="W516" i="5"/>
  <c r="Y516" i="5" s="1"/>
  <c r="Z516" i="5" s="1"/>
  <c r="W146" i="5"/>
  <c r="Y146" i="5" s="1"/>
  <c r="Z146" i="5" s="1"/>
  <c r="W715" i="5"/>
  <c r="Y715" i="5" s="1"/>
  <c r="Z715" i="5" s="1"/>
  <c r="W680" i="5"/>
  <c r="Y680" i="5" s="1"/>
  <c r="Z680" i="5" s="1"/>
  <c r="W334" i="5"/>
  <c r="Y334" i="5" s="1"/>
  <c r="Z334" i="5" s="1"/>
  <c r="W580" i="5"/>
  <c r="Y580" i="5" s="1"/>
  <c r="Z580" i="5" s="1"/>
  <c r="W1223" i="5"/>
  <c r="Y1223" i="5" s="1"/>
  <c r="Z1223" i="5" s="1"/>
  <c r="W635" i="5"/>
  <c r="Y635" i="5" s="1"/>
  <c r="Z635" i="5" s="1"/>
  <c r="W646" i="5"/>
  <c r="Y646" i="5" s="1"/>
  <c r="Z646" i="5" s="1"/>
  <c r="W1224" i="5"/>
  <c r="Y1224" i="5" s="1"/>
  <c r="Z1224" i="5" s="1"/>
  <c r="W150" i="5"/>
  <c r="Y150" i="5" s="1"/>
  <c r="Z150" i="5" s="1"/>
  <c r="W1225" i="5"/>
  <c r="Y1225" i="5" s="1"/>
  <c r="Z1225" i="5" s="1"/>
  <c r="W185" i="5"/>
  <c r="Y185" i="5" s="1"/>
  <c r="Z185" i="5" s="1"/>
  <c r="W103" i="5"/>
  <c r="Y103" i="5" s="1"/>
  <c r="Z103" i="5" s="1"/>
  <c r="W666" i="5"/>
  <c r="Y666" i="5" s="1"/>
  <c r="Z666" i="5" s="1"/>
  <c r="W231" i="5"/>
  <c r="Y231" i="5" s="1"/>
  <c r="Z231" i="5" s="1"/>
  <c r="W571" i="5"/>
  <c r="Y571" i="5" s="1"/>
  <c r="Z571" i="5" s="1"/>
  <c r="W218" i="5"/>
  <c r="Y218" i="5" s="1"/>
  <c r="Z218" i="5" s="1"/>
  <c r="W85" i="5"/>
  <c r="Y85" i="5" s="1"/>
  <c r="Z85" i="5" s="1"/>
  <c r="W579" i="5"/>
  <c r="Y579" i="5" s="1"/>
  <c r="Z579" i="5" s="1"/>
  <c r="W407" i="5"/>
  <c r="Y407" i="5" s="1"/>
  <c r="Z407" i="5" s="1"/>
  <c r="W433" i="5"/>
  <c r="Y433" i="5" s="1"/>
  <c r="Z433" i="5" s="1"/>
  <c r="W1226" i="5"/>
  <c r="Y1226" i="5" s="1"/>
  <c r="Z1226" i="5" s="1"/>
  <c r="W1227" i="5"/>
  <c r="Y1227" i="5" s="1"/>
  <c r="Z1227" i="5" s="1"/>
  <c r="W1228" i="5"/>
  <c r="Y1228" i="5" s="1"/>
  <c r="Z1228" i="5" s="1"/>
  <c r="W38" i="5"/>
  <c r="Y38" i="5" s="1"/>
  <c r="Z38" i="5" s="1"/>
  <c r="W1017" i="5"/>
  <c r="Y1017" i="5" s="1"/>
  <c r="Z1017" i="5" s="1"/>
  <c r="W1229" i="5"/>
  <c r="Y1229" i="5" s="1"/>
  <c r="Z1229" i="5" s="1"/>
  <c r="W1016" i="5"/>
  <c r="Y1016" i="5" s="1"/>
  <c r="Z1016" i="5" s="1"/>
  <c r="W1230" i="5"/>
  <c r="Y1230" i="5" s="1"/>
  <c r="Z1230" i="5" s="1"/>
  <c r="W1196" i="5"/>
  <c r="Y1196" i="5" s="1"/>
  <c r="Z1196" i="5" s="1"/>
  <c r="W498" i="5"/>
  <c r="Y498" i="5" s="1"/>
  <c r="Z498" i="5" s="1"/>
  <c r="W881" i="5"/>
  <c r="Y881" i="5" s="1"/>
  <c r="Z881" i="5" s="1"/>
  <c r="W289" i="5"/>
  <c r="Y289" i="5" s="1"/>
  <c r="Z289" i="5" s="1"/>
  <c r="W132" i="5"/>
  <c r="Y132" i="5" s="1"/>
  <c r="Z132" i="5" s="1"/>
  <c r="W301" i="5"/>
  <c r="Y301" i="5" s="1"/>
  <c r="Z301" i="5" s="1"/>
  <c r="W547" i="5"/>
  <c r="Y547" i="5" s="1"/>
  <c r="Z547" i="5" s="1"/>
  <c r="W386" i="5"/>
  <c r="Y386" i="5" s="1"/>
  <c r="Z386" i="5" s="1"/>
  <c r="W139" i="5"/>
  <c r="Y139" i="5" s="1"/>
  <c r="Z139" i="5" s="1"/>
  <c r="W130" i="5"/>
  <c r="Y130" i="5" s="1"/>
  <c r="Z130" i="5" s="1"/>
  <c r="W1231" i="5"/>
  <c r="Y1231" i="5" s="1"/>
  <c r="Z1231" i="5" s="1"/>
  <c r="W742" i="5"/>
  <c r="Y742" i="5" s="1"/>
  <c r="Z742" i="5" s="1"/>
  <c r="W1232" i="5"/>
  <c r="Y1232" i="5" s="1"/>
  <c r="Z1232" i="5" s="1"/>
  <c r="W1233" i="5"/>
  <c r="Y1233" i="5" s="1"/>
  <c r="Z1233" i="5" s="1"/>
  <c r="W529" i="5"/>
  <c r="Y529" i="5" s="1"/>
  <c r="Z529" i="5" s="1"/>
  <c r="W305" i="5"/>
  <c r="Y305" i="5" s="1"/>
  <c r="Z305" i="5" s="1"/>
  <c r="W1234" i="5"/>
  <c r="Y1234" i="5" s="1"/>
  <c r="Z1234" i="5" s="1"/>
  <c r="W624" i="5"/>
  <c r="Y624" i="5" s="1"/>
  <c r="Z624" i="5" s="1"/>
  <c r="W346" i="5"/>
  <c r="Y346" i="5" s="1"/>
  <c r="Z346" i="5" s="1"/>
  <c r="W1235" i="5"/>
  <c r="Y1235" i="5" s="1"/>
  <c r="Z1235" i="5" s="1"/>
  <c r="W265" i="5"/>
  <c r="Y265" i="5" s="1"/>
  <c r="Z265" i="5" s="1"/>
  <c r="W885" i="5"/>
  <c r="Y885" i="5" s="1"/>
  <c r="Z885" i="5" s="1"/>
  <c r="W895" i="5"/>
  <c r="Y895" i="5" s="1"/>
  <c r="Z895" i="5" s="1"/>
  <c r="W99" i="5"/>
  <c r="Y99" i="5" s="1"/>
  <c r="Z99" i="5" s="1"/>
  <c r="W810" i="5"/>
  <c r="Y810" i="5" s="1"/>
  <c r="Z810" i="5" s="1"/>
  <c r="W472" i="5"/>
  <c r="Y472" i="5" s="1"/>
  <c r="Z472" i="5" s="1"/>
  <c r="W48" i="5"/>
  <c r="Y48" i="5" s="1"/>
  <c r="Z48" i="5" s="1"/>
  <c r="W143" i="5"/>
  <c r="Y143" i="5" s="1"/>
  <c r="Z143" i="5" s="1"/>
  <c r="W1236" i="5"/>
  <c r="Y1236" i="5" s="1"/>
  <c r="Z1236" i="5" s="1"/>
  <c r="W257" i="5"/>
  <c r="Y257" i="5" s="1"/>
  <c r="Z257" i="5" s="1"/>
  <c r="W355" i="5"/>
  <c r="Y355" i="5" s="1"/>
  <c r="Z355" i="5" s="1"/>
  <c r="W954" i="5"/>
  <c r="Y954" i="5" s="1"/>
  <c r="Z954" i="5" s="1"/>
  <c r="W1237" i="5"/>
  <c r="Y1237" i="5" s="1"/>
  <c r="Z1237" i="5" s="1"/>
  <c r="W1238" i="5"/>
  <c r="Y1238" i="5" s="1"/>
  <c r="Z1238" i="5" s="1"/>
  <c r="W1239" i="5"/>
  <c r="Y1239" i="5" s="1"/>
  <c r="Z1239" i="5" s="1"/>
  <c r="W1240" i="5"/>
  <c r="Y1240" i="5" s="1"/>
  <c r="Z1240" i="5" s="1"/>
  <c r="W616" i="5"/>
  <c r="Y616" i="5" s="1"/>
  <c r="Z616" i="5" s="1"/>
  <c r="W398" i="5"/>
  <c r="Y398" i="5" s="1"/>
  <c r="Z398" i="5" s="1"/>
  <c r="W870" i="5"/>
  <c r="Y870" i="5" s="1"/>
  <c r="Z870" i="5" s="1"/>
  <c r="W62" i="5"/>
  <c r="Y62" i="5" s="1"/>
  <c r="Z62" i="5" s="1"/>
  <c r="W1241" i="5"/>
  <c r="Y1241" i="5" s="1"/>
  <c r="Z1241" i="5" s="1"/>
  <c r="W420" i="5"/>
  <c r="Y420" i="5" s="1"/>
  <c r="Z420" i="5" s="1"/>
  <c r="W732" i="5"/>
  <c r="Y732" i="5" s="1"/>
  <c r="Z732" i="5" s="1"/>
  <c r="W1242" i="5"/>
  <c r="Y1242" i="5" s="1"/>
  <c r="Z1242" i="5" s="1"/>
  <c r="W752" i="5"/>
  <c r="Y752" i="5" s="1"/>
  <c r="Z752" i="5" s="1"/>
  <c r="W336" i="5"/>
  <c r="Y336" i="5" s="1"/>
  <c r="Z336" i="5" s="1"/>
  <c r="W942" i="5"/>
  <c r="Y942" i="5" s="1"/>
  <c r="Z942" i="5" s="1"/>
  <c r="W438" i="5"/>
  <c r="Y438" i="5" s="1"/>
  <c r="Z438" i="5" s="1"/>
  <c r="W320" i="5"/>
  <c r="Y320" i="5" s="1"/>
  <c r="Z320" i="5" s="1"/>
  <c r="W335" i="5"/>
  <c r="Y335" i="5" s="1"/>
  <c r="Z335" i="5" s="1"/>
  <c r="W418" i="5"/>
  <c r="Y418" i="5" s="1"/>
  <c r="Z418" i="5" s="1"/>
  <c r="W1243" i="5"/>
  <c r="Y1243" i="5" s="1"/>
  <c r="Z1243" i="5" s="1"/>
  <c r="W621" i="5"/>
  <c r="Y621" i="5" s="1"/>
  <c r="Z621" i="5" s="1"/>
  <c r="W761" i="5"/>
  <c r="Y761" i="5" s="1"/>
  <c r="Z761" i="5" s="1"/>
  <c r="W1244" i="5"/>
  <c r="Y1244" i="5" s="1"/>
  <c r="Z1244" i="5" s="1"/>
  <c r="W966" i="5"/>
  <c r="Y966" i="5" s="1"/>
  <c r="Z966" i="5" s="1"/>
  <c r="W254" i="5"/>
  <c r="Y254" i="5" s="1"/>
  <c r="Z254" i="5" s="1"/>
  <c r="W875" i="5"/>
  <c r="Y875" i="5" s="1"/>
  <c r="Z875" i="5" s="1"/>
  <c r="W1094" i="5"/>
  <c r="Y1094" i="5" s="1"/>
  <c r="Z1094" i="5" s="1"/>
  <c r="W345" i="5"/>
  <c r="Y345" i="5" s="1"/>
  <c r="Z345" i="5" s="1"/>
  <c r="W209" i="5"/>
  <c r="Y209" i="5" s="1"/>
  <c r="Z209" i="5" s="1"/>
  <c r="W1245" i="5"/>
  <c r="Y1245" i="5" s="1"/>
  <c r="Z1245" i="5" s="1"/>
  <c r="W643" i="5"/>
  <c r="Y643" i="5" s="1"/>
  <c r="Z643" i="5" s="1"/>
  <c r="W1246" i="5"/>
  <c r="Y1246" i="5" s="1"/>
  <c r="Z1246" i="5" s="1"/>
  <c r="W812" i="5"/>
  <c r="Y812" i="5" s="1"/>
  <c r="Z812" i="5" s="1"/>
  <c r="W107" i="5"/>
  <c r="Y107" i="5" s="1"/>
  <c r="Z107" i="5" s="1"/>
  <c r="W688" i="5"/>
  <c r="Y688" i="5" s="1"/>
  <c r="Z688" i="5" s="1"/>
  <c r="W1247" i="5"/>
  <c r="Y1247" i="5" s="1"/>
  <c r="Z1247" i="5" s="1"/>
  <c r="W47" i="5"/>
  <c r="Y47" i="5" s="1"/>
  <c r="Z47" i="5" s="1"/>
  <c r="W976" i="5"/>
  <c r="Y976" i="5" s="1"/>
  <c r="Z976" i="5" s="1"/>
  <c r="W1248" i="5"/>
  <c r="Y1248" i="5" s="1"/>
  <c r="Z1248" i="5" s="1"/>
  <c r="W1249" i="5"/>
  <c r="Y1249" i="5" s="1"/>
  <c r="Z1249" i="5" s="1"/>
  <c r="W1250" i="5"/>
  <c r="Y1250" i="5" s="1"/>
  <c r="Z1250" i="5" s="1"/>
  <c r="W1251" i="5"/>
  <c r="Y1251" i="5" s="1"/>
  <c r="Z1251" i="5" s="1"/>
  <c r="W741" i="5"/>
  <c r="Y741" i="5" s="1"/>
  <c r="Z741" i="5" s="1"/>
  <c r="W1252" i="5"/>
  <c r="Y1252" i="5" s="1"/>
  <c r="Z1252" i="5" s="1"/>
  <c r="W131" i="5"/>
  <c r="Y131" i="5" s="1"/>
  <c r="Z131" i="5" s="1"/>
  <c r="W725" i="5"/>
  <c r="Y725" i="5" s="1"/>
  <c r="Z725" i="5" s="1"/>
  <c r="W225" i="5"/>
  <c r="Y225" i="5" s="1"/>
  <c r="Z225" i="5" s="1"/>
  <c r="W81" i="5"/>
  <c r="Y81" i="5" s="1"/>
  <c r="Z81" i="5" s="1"/>
  <c r="W1253" i="5"/>
  <c r="Y1253" i="5" s="1"/>
  <c r="Z1253" i="5" s="1"/>
  <c r="W1254" i="5"/>
  <c r="Y1254" i="5" s="1"/>
  <c r="Z1254" i="5" s="1"/>
  <c r="W642" i="5"/>
  <c r="Y642" i="5" s="1"/>
  <c r="Z642" i="5" s="1"/>
  <c r="W1083" i="5"/>
  <c r="Y1083" i="5" s="1"/>
  <c r="Z1083" i="5" s="1"/>
  <c r="W482" i="5"/>
  <c r="Y482" i="5" s="1"/>
  <c r="Z482" i="5" s="1"/>
  <c r="W841" i="5"/>
  <c r="Y841" i="5" s="1"/>
  <c r="Z841" i="5" s="1"/>
  <c r="W63" i="5"/>
  <c r="Y63" i="5" s="1"/>
  <c r="Z63" i="5" s="1"/>
  <c r="W288" i="5"/>
  <c r="Y288" i="5" s="1"/>
  <c r="Z288" i="5" s="1"/>
  <c r="W1255" i="5"/>
  <c r="Y1255" i="5" s="1"/>
  <c r="Z1255" i="5" s="1"/>
  <c r="W1256" i="5"/>
  <c r="Y1256" i="5" s="1"/>
  <c r="Z1256" i="5" s="1"/>
  <c r="W160" i="5"/>
  <c r="Y160" i="5" s="1"/>
  <c r="Z160" i="5" s="1"/>
  <c r="W1257" i="5"/>
  <c r="Y1257" i="5" s="1"/>
  <c r="Z1257" i="5" s="1"/>
  <c r="W465" i="5"/>
  <c r="Y465" i="5" s="1"/>
  <c r="Z465" i="5" s="1"/>
  <c r="W121" i="5"/>
  <c r="Y121" i="5" s="1"/>
  <c r="Z121" i="5" s="1"/>
  <c r="W397" i="5"/>
  <c r="Y397" i="5" s="1"/>
  <c r="Z397" i="5" s="1"/>
  <c r="W872" i="5"/>
  <c r="Y872" i="5" s="1"/>
  <c r="Z872" i="5" s="1"/>
  <c r="W422" i="5"/>
  <c r="Y422" i="5" s="1"/>
  <c r="Z422" i="5" s="1"/>
  <c r="W987" i="5"/>
  <c r="Y987" i="5" s="1"/>
  <c r="Z987" i="5" s="1"/>
  <c r="W1258" i="5"/>
  <c r="Y1258" i="5" s="1"/>
  <c r="Z1258" i="5" s="1"/>
  <c r="W1259" i="5"/>
  <c r="Y1259" i="5" s="1"/>
  <c r="Z1259" i="5" s="1"/>
  <c r="W390" i="5"/>
  <c r="Y390" i="5" s="1"/>
  <c r="Z390" i="5" s="1"/>
  <c r="W905" i="5"/>
  <c r="Y905" i="5" s="1"/>
  <c r="Z905" i="5" s="1"/>
  <c r="W1260" i="5"/>
  <c r="Y1260" i="5" s="1"/>
  <c r="Z1260" i="5" s="1"/>
  <c r="W490" i="5"/>
  <c r="Y490" i="5" s="1"/>
  <c r="Z490" i="5" s="1"/>
  <c r="W358" i="5"/>
  <c r="Y358" i="5" s="1"/>
  <c r="Z358" i="5" s="1"/>
  <c r="W175" i="5"/>
  <c r="Y175" i="5" s="1"/>
  <c r="Z175" i="5" s="1"/>
  <c r="W1074" i="5"/>
  <c r="Y1074" i="5" s="1"/>
  <c r="Z1074" i="5" s="1"/>
  <c r="W940" i="5"/>
  <c r="Y940" i="5" s="1"/>
  <c r="Z940" i="5" s="1"/>
  <c r="W663" i="5"/>
  <c r="Y663" i="5" s="1"/>
  <c r="Z663" i="5" s="1"/>
  <c r="W816" i="5"/>
  <c r="Y816" i="5" s="1"/>
  <c r="Z816" i="5" s="1"/>
  <c r="W735" i="5"/>
  <c r="Y735" i="5" s="1"/>
  <c r="Z735" i="5" s="1"/>
  <c r="W564" i="5"/>
  <c r="Y564" i="5" s="1"/>
  <c r="Z564" i="5" s="1"/>
  <c r="W614" i="5"/>
  <c r="Y614" i="5" s="1"/>
  <c r="Z614" i="5" s="1"/>
  <c r="W1262" i="5"/>
  <c r="Y1262" i="5" s="1"/>
  <c r="Z1262" i="5" s="1"/>
  <c r="W807" i="5"/>
  <c r="Y807" i="5" s="1"/>
  <c r="Z807" i="5" s="1"/>
  <c r="W934" i="5"/>
  <c r="Y934" i="5" s="1"/>
  <c r="Z934" i="5" s="1"/>
  <c r="W100" i="5"/>
  <c r="Y100" i="5" s="1"/>
  <c r="Z100" i="5" s="1"/>
  <c r="W70" i="5"/>
  <c r="Y70" i="5" s="1"/>
  <c r="Z70" i="5" s="1"/>
  <c r="W1263" i="5"/>
  <c r="Y1263" i="5" s="1"/>
  <c r="Z1263" i="5" s="1"/>
  <c r="W296" i="5"/>
  <c r="Y296" i="5" s="1"/>
  <c r="Z296" i="5" s="1"/>
  <c r="W1264" i="5"/>
  <c r="Y1264" i="5" s="1"/>
  <c r="Z1264" i="5" s="1"/>
  <c r="W1265" i="5"/>
  <c r="Y1265" i="5" s="1"/>
  <c r="Z1265" i="5" s="1"/>
  <c r="W806" i="5"/>
  <c r="Y806" i="5" s="1"/>
  <c r="Z806" i="5" s="1"/>
  <c r="W1266" i="5"/>
  <c r="Y1266" i="5" s="1"/>
  <c r="Z1266" i="5" s="1"/>
  <c r="W1019" i="5"/>
  <c r="Y1019" i="5" s="1"/>
  <c r="Z1019" i="5" s="1"/>
  <c r="W983" i="5"/>
  <c r="Y983" i="5" s="1"/>
  <c r="Z983" i="5" s="1"/>
  <c r="W88" i="5"/>
  <c r="Y88" i="5" s="1"/>
  <c r="Z88" i="5" s="1"/>
  <c r="W40" i="5"/>
  <c r="Y40" i="5" s="1"/>
  <c r="Z40" i="5" s="1"/>
  <c r="W349" i="5"/>
  <c r="Y349" i="5" s="1"/>
  <c r="Z349" i="5" s="1"/>
  <c r="W694" i="5"/>
  <c r="Y694" i="5" s="1"/>
  <c r="Z694" i="5" s="1"/>
  <c r="W1026" i="5"/>
  <c r="Y1026" i="5" s="1"/>
  <c r="Z1026" i="5" s="1"/>
  <c r="W651" i="5"/>
  <c r="Y651" i="5" s="1"/>
  <c r="Z651" i="5" s="1"/>
  <c r="W1267" i="5"/>
  <c r="Y1267" i="5" s="1"/>
  <c r="Z1267" i="5" s="1"/>
  <c r="W162" i="5"/>
  <c r="Y162" i="5" s="1"/>
  <c r="Z162" i="5" s="1"/>
  <c r="W648" i="5"/>
  <c r="Y648" i="5" s="1"/>
  <c r="Z648" i="5" s="1"/>
  <c r="W736" i="5"/>
  <c r="Y736" i="5" s="1"/>
  <c r="Z736" i="5" s="1"/>
  <c r="W434" i="5"/>
  <c r="Y434" i="5" s="1"/>
  <c r="Z434" i="5" s="1"/>
  <c r="W1268" i="5"/>
  <c r="Y1268" i="5" s="1"/>
  <c r="Z1268" i="5" s="1"/>
  <c r="W1189" i="5"/>
  <c r="Y1189" i="5" s="1"/>
  <c r="Z1189" i="5" s="1"/>
  <c r="W722" i="5"/>
  <c r="Y722" i="5" s="1"/>
  <c r="Z722" i="5" s="1"/>
  <c r="W1269" i="5"/>
  <c r="Y1269" i="5" s="1"/>
  <c r="Z1269" i="5" s="1"/>
  <c r="W758" i="5"/>
  <c r="Y758" i="5" s="1"/>
  <c r="Z758" i="5" s="1"/>
  <c r="W1006" i="5"/>
  <c r="Y1006" i="5" s="1"/>
  <c r="Z1006" i="5" s="1"/>
  <c r="W772" i="5"/>
  <c r="Y772" i="5" s="1"/>
  <c r="Z772" i="5" s="1"/>
  <c r="W958" i="5"/>
  <c r="Y958" i="5" s="1"/>
  <c r="Z958" i="5" s="1"/>
  <c r="W970" i="5"/>
  <c r="Y970" i="5" s="1"/>
  <c r="Z970" i="5" s="1"/>
  <c r="W1270" i="5"/>
  <c r="Y1270" i="5" s="1"/>
  <c r="Z1270" i="5" s="1"/>
  <c r="W1271" i="5"/>
  <c r="Y1271" i="5" s="1"/>
  <c r="Z1271" i="5" s="1"/>
  <c r="W1272" i="5"/>
  <c r="Y1272" i="5" s="1"/>
  <c r="Z1272" i="5" s="1"/>
  <c r="W1023" i="5"/>
  <c r="Y1023" i="5" s="1"/>
  <c r="Z1023" i="5" s="1"/>
  <c r="W294" i="5"/>
  <c r="Y294" i="5" s="1"/>
  <c r="Z294" i="5" s="1"/>
  <c r="W290" i="5"/>
  <c r="Y290" i="5" s="1"/>
  <c r="Z290" i="5" s="1"/>
  <c r="W341" i="5"/>
  <c r="Y341" i="5" s="1"/>
  <c r="Z341" i="5" s="1"/>
  <c r="W953" i="5"/>
  <c r="Y953" i="5" s="1"/>
  <c r="Z953" i="5" s="1"/>
  <c r="W193" i="5"/>
  <c r="Y193" i="5" s="1"/>
  <c r="Z193" i="5" s="1"/>
  <c r="W975" i="5"/>
  <c r="Y975" i="5" s="1"/>
  <c r="Z975" i="5" s="1"/>
  <c r="W71" i="5"/>
  <c r="Y71" i="5" s="1"/>
  <c r="Z71" i="5" s="1"/>
  <c r="W1273" i="5"/>
  <c r="Y1273" i="5" s="1"/>
  <c r="Z1273" i="5" s="1"/>
  <c r="W1032" i="5"/>
  <c r="Y1032" i="5" s="1"/>
  <c r="Z1032" i="5" s="1"/>
  <c r="W848" i="5"/>
  <c r="Y848" i="5" s="1"/>
  <c r="Z848" i="5" s="1"/>
  <c r="W226" i="5"/>
  <c r="Y226" i="5" s="1"/>
  <c r="Z226" i="5" s="1"/>
  <c r="W930" i="5"/>
  <c r="Y930" i="5" s="1"/>
  <c r="Z930" i="5" s="1"/>
  <c r="W501" i="5"/>
  <c r="Y501" i="5" s="1"/>
  <c r="Z501" i="5" s="1"/>
  <c r="W275" i="5"/>
  <c r="Y275" i="5" s="1"/>
  <c r="Z275" i="5" s="1"/>
  <c r="W1274" i="5"/>
  <c r="Y1274" i="5" s="1"/>
  <c r="Z1274" i="5" s="1"/>
  <c r="W1275" i="5"/>
  <c r="Y1275" i="5" s="1"/>
  <c r="Z1275" i="5" s="1"/>
  <c r="W447" i="5"/>
  <c r="Y447" i="5" s="1"/>
  <c r="Z447" i="5" s="1"/>
  <c r="W1276" i="5"/>
  <c r="Y1276" i="5" s="1"/>
  <c r="Z1276" i="5" s="1"/>
  <c r="W370" i="5"/>
  <c r="Y370" i="5" s="1"/>
  <c r="Z370" i="5" s="1"/>
  <c r="W1277" i="5"/>
  <c r="Y1277" i="5" s="1"/>
  <c r="Z1277" i="5" s="1"/>
  <c r="W1047" i="5"/>
  <c r="Y1047" i="5" s="1"/>
  <c r="Z1047" i="5" s="1"/>
  <c r="W1278" i="5"/>
  <c r="Y1278" i="5" s="1"/>
  <c r="Z1278" i="5" s="1"/>
  <c r="W1069" i="5"/>
  <c r="Y1069" i="5" s="1"/>
  <c r="Z1069" i="5" s="1"/>
  <c r="W431" i="5"/>
  <c r="Y431" i="5" s="1"/>
  <c r="Z431" i="5" s="1"/>
  <c r="W827" i="5"/>
  <c r="Y827" i="5" s="1"/>
  <c r="Z827" i="5" s="1"/>
  <c r="W24" i="5"/>
  <c r="Y24" i="5" s="1"/>
  <c r="Z24" i="5" s="1"/>
  <c r="W1279" i="5"/>
  <c r="Y1279" i="5" s="1"/>
  <c r="Z1279" i="5" s="1"/>
  <c r="W6" i="5"/>
  <c r="Y6" i="5" s="1"/>
  <c r="Z6" i="5" s="1"/>
  <c r="W619" i="5"/>
  <c r="Y619" i="5" s="1"/>
  <c r="Z619" i="5" s="1"/>
  <c r="W1280" i="5"/>
  <c r="Y1280" i="5" s="1"/>
  <c r="Z1280" i="5" s="1"/>
  <c r="W1063" i="5"/>
  <c r="Y1063" i="5" s="1"/>
  <c r="Z1063" i="5" s="1"/>
  <c r="W597" i="5"/>
  <c r="Y597" i="5" s="1"/>
  <c r="Z597" i="5" s="1"/>
  <c r="W637" i="5"/>
  <c r="Y637" i="5" s="1"/>
  <c r="Z637" i="5" s="1"/>
  <c r="W1281" i="5"/>
  <c r="Y1281" i="5" s="1"/>
  <c r="Z1281" i="5" s="1"/>
  <c r="W649" i="5"/>
  <c r="Y649" i="5" s="1"/>
  <c r="Z649" i="5" s="1"/>
  <c r="W20" i="5"/>
  <c r="Y20" i="5" s="1"/>
  <c r="Z20" i="5" s="1"/>
  <c r="W797" i="5"/>
  <c r="Y797" i="5" s="1"/>
  <c r="Z797" i="5" s="1"/>
  <c r="W792" i="5"/>
  <c r="Y792" i="5" s="1"/>
  <c r="Z792" i="5" s="1"/>
  <c r="W1282" i="5"/>
  <c r="Y1282" i="5" s="1"/>
  <c r="Z1282" i="5" s="1"/>
  <c r="W479" i="5"/>
  <c r="Y479" i="5" s="1"/>
  <c r="Z479" i="5" s="1"/>
  <c r="W658" i="5"/>
  <c r="Y658" i="5" s="1"/>
  <c r="Z658" i="5" s="1"/>
  <c r="W920" i="5"/>
  <c r="Y920" i="5" s="1"/>
  <c r="Z920" i="5" s="1"/>
  <c r="W595" i="5"/>
  <c r="Y595" i="5" s="1"/>
  <c r="Z595" i="5" s="1"/>
  <c r="W647" i="5"/>
  <c r="Y647" i="5" s="1"/>
  <c r="Z647" i="5" s="1"/>
  <c r="W1283" i="5"/>
  <c r="Y1283" i="5" s="1"/>
  <c r="Z1283" i="5" s="1"/>
  <c r="W10" i="5"/>
  <c r="Y10" i="5" s="1"/>
  <c r="Z10" i="5" s="1"/>
  <c r="W1058" i="5"/>
  <c r="Y1058" i="5" s="1"/>
  <c r="Z1058" i="5" s="1"/>
  <c r="W204" i="5"/>
  <c r="Y204" i="5" s="1"/>
  <c r="Z204" i="5" s="1"/>
  <c r="W1284" i="5"/>
  <c r="Y1284" i="5" s="1"/>
  <c r="Z1284" i="5" s="1"/>
  <c r="W1285" i="5"/>
  <c r="Y1285" i="5" s="1"/>
  <c r="Z1285" i="5" s="1"/>
  <c r="W879" i="5"/>
  <c r="Y879" i="5" s="1"/>
  <c r="Z879" i="5" s="1"/>
  <c r="W593" i="5"/>
  <c r="Y593" i="5" s="1"/>
  <c r="Z593" i="5" s="1"/>
  <c r="W269" i="5"/>
  <c r="Y269" i="5" s="1"/>
  <c r="Z269" i="5" s="1"/>
  <c r="W840" i="5"/>
  <c r="Y840" i="5" s="1"/>
  <c r="Z840" i="5" s="1"/>
  <c r="W855" i="5"/>
  <c r="Y855" i="5" s="1"/>
  <c r="Z855" i="5" s="1"/>
  <c r="W939" i="5"/>
  <c r="Y939" i="5" s="1"/>
  <c r="Z939" i="5" s="1"/>
  <c r="W449" i="5"/>
  <c r="Y449" i="5" s="1"/>
  <c r="Z449" i="5" s="1"/>
  <c r="W877" i="5"/>
  <c r="Y877" i="5" s="1"/>
  <c r="Z877" i="5" s="1"/>
  <c r="W865" i="5"/>
  <c r="Y865" i="5" s="1"/>
  <c r="Z865" i="5" s="1"/>
  <c r="W1286" i="5"/>
  <c r="Y1286" i="5" s="1"/>
  <c r="Z1286" i="5" s="1"/>
  <c r="W313" i="5"/>
  <c r="Y313" i="5" s="1"/>
  <c r="Z313" i="5" s="1"/>
  <c r="W484" i="5"/>
  <c r="Y484" i="5" s="1"/>
  <c r="Z484" i="5" s="1"/>
  <c r="W1287" i="5"/>
  <c r="Y1287" i="5" s="1"/>
  <c r="Z1287" i="5" s="1"/>
  <c r="W1015" i="5"/>
  <c r="Y1015" i="5" s="1"/>
  <c r="Z1015" i="5" s="1"/>
  <c r="W910" i="5"/>
  <c r="Y910" i="5" s="1"/>
  <c r="Z910" i="5" s="1"/>
  <c r="W984" i="5"/>
  <c r="Y984" i="5" s="1"/>
  <c r="Z984" i="5" s="1"/>
  <c r="W321" i="5"/>
  <c r="Y321" i="5" s="1"/>
  <c r="Z321" i="5" s="1"/>
  <c r="W446" i="5"/>
  <c r="Y446" i="5" s="1"/>
  <c r="Z446" i="5" s="1"/>
  <c r="W1288" i="5"/>
  <c r="Y1288" i="5" s="1"/>
  <c r="Z1288" i="5" s="1"/>
  <c r="W444" i="5"/>
  <c r="Y444" i="5" s="1"/>
  <c r="Z444" i="5" s="1"/>
  <c r="W1289" i="5"/>
  <c r="Y1289" i="5" s="1"/>
  <c r="Z1289" i="5" s="1"/>
  <c r="W745" i="5"/>
  <c r="Y745" i="5" s="1"/>
  <c r="Z745" i="5" s="1"/>
  <c r="W880" i="5"/>
  <c r="Y880" i="5" s="1"/>
  <c r="Z880" i="5" s="1"/>
  <c r="W1072" i="5"/>
  <c r="Y1072" i="5" s="1"/>
  <c r="Z1072" i="5" s="1"/>
  <c r="W65" i="5"/>
  <c r="Y65" i="5" s="1"/>
  <c r="Z65" i="5" s="1"/>
  <c r="W1004" i="5"/>
  <c r="Y1004" i="5" s="1"/>
  <c r="Z1004" i="5" s="1"/>
  <c r="W671" i="5"/>
  <c r="Y671" i="5" s="1"/>
  <c r="Z671" i="5" s="1"/>
  <c r="W339" i="5"/>
  <c r="Y339" i="5" s="1"/>
  <c r="Z339" i="5" s="1"/>
  <c r="W66" i="5"/>
  <c r="Y66" i="5" s="1"/>
  <c r="Z66" i="5" s="1"/>
  <c r="W532" i="5"/>
  <c r="Y532" i="5" s="1"/>
  <c r="Z532" i="5" s="1"/>
  <c r="W1290" i="5"/>
  <c r="Y1290" i="5" s="1"/>
  <c r="Z1290" i="5" s="1"/>
  <c r="W1087" i="5"/>
  <c r="Y1087" i="5" s="1"/>
  <c r="Z1087" i="5" s="1"/>
  <c r="W200" i="5"/>
  <c r="Y200" i="5" s="1"/>
  <c r="Z200" i="5" s="1"/>
  <c r="W435" i="5"/>
  <c r="Y435" i="5" s="1"/>
  <c r="Z435" i="5" s="1"/>
  <c r="W80" i="5"/>
  <c r="Y80" i="5" s="1"/>
  <c r="Z80" i="5" s="1"/>
  <c r="W919" i="5"/>
  <c r="Y919" i="5" s="1"/>
  <c r="Z919" i="5" s="1"/>
  <c r="W856" i="5"/>
  <c r="Y856" i="5" s="1"/>
  <c r="Z856" i="5" s="1"/>
  <c r="W711" i="5"/>
  <c r="Y711" i="5" s="1"/>
  <c r="Z711" i="5" s="1"/>
  <c r="W533" i="5"/>
  <c r="Y533" i="5" s="1"/>
  <c r="Z533" i="5" s="1"/>
  <c r="W709" i="5"/>
  <c r="Y709" i="5" s="1"/>
  <c r="Z709" i="5" s="1"/>
  <c r="W831" i="5"/>
  <c r="Y831" i="5" s="1"/>
  <c r="Z831" i="5" s="1"/>
  <c r="W693" i="5"/>
  <c r="Y693" i="5" s="1"/>
  <c r="Z693" i="5" s="1"/>
  <c r="W980" i="5"/>
  <c r="Y980" i="5" s="1"/>
  <c r="Z980" i="5" s="1"/>
  <c r="W250" i="5"/>
  <c r="Y250" i="5" s="1"/>
  <c r="Z250" i="5" s="1"/>
  <c r="W994" i="5"/>
  <c r="Y994" i="5" s="1"/>
  <c r="Z994" i="5" s="1"/>
  <c r="W1043" i="5"/>
  <c r="Y1043" i="5" s="1"/>
  <c r="Z1043" i="5" s="1"/>
  <c r="W1291" i="5"/>
  <c r="Y1291" i="5" s="1"/>
  <c r="Z1291" i="5" s="1"/>
  <c r="W686" i="5"/>
  <c r="Y686" i="5" s="1"/>
  <c r="Z686" i="5" s="1"/>
  <c r="W304" i="5"/>
  <c r="Y304" i="5" s="1"/>
  <c r="Z304" i="5" s="1"/>
  <c r="W101" i="5"/>
  <c r="Y101" i="5" s="1"/>
  <c r="Z101" i="5" s="1"/>
  <c r="W196" i="5"/>
  <c r="Y196" i="5" s="1"/>
  <c r="Z196" i="5" s="1"/>
  <c r="W631" i="5"/>
  <c r="Y631" i="5" s="1"/>
  <c r="Z631" i="5" s="1"/>
  <c r="W230" i="5"/>
  <c r="Y230" i="5" s="1"/>
  <c r="Z230" i="5" s="1"/>
  <c r="W820" i="5"/>
  <c r="Y820" i="5" s="1"/>
  <c r="Z820" i="5" s="1"/>
  <c r="W764" i="5"/>
  <c r="Y764" i="5" s="1"/>
  <c r="Z764" i="5" s="1"/>
  <c r="W1292" i="5"/>
  <c r="Y1292" i="5" s="1"/>
  <c r="Z1292" i="5" s="1"/>
  <c r="W256" i="5"/>
  <c r="Y256" i="5" s="1"/>
  <c r="Z256" i="5" s="1"/>
  <c r="W1293" i="5"/>
  <c r="Y1293" i="5" s="1"/>
  <c r="Z1293" i="5" s="1"/>
  <c r="W1294" i="5"/>
  <c r="Y1294" i="5" s="1"/>
  <c r="Z1294" i="5" s="1"/>
  <c r="W74" i="5"/>
  <c r="Y74" i="5" s="1"/>
  <c r="Z74" i="5" s="1"/>
  <c r="W1119" i="5"/>
  <c r="Y1119" i="5" s="1"/>
  <c r="Z1119" i="5" s="1"/>
  <c r="W293" i="5"/>
  <c r="Y293" i="5" s="1"/>
  <c r="Z293" i="5" s="1"/>
  <c r="W172" i="5"/>
  <c r="Y172" i="5" s="1"/>
  <c r="Z172" i="5" s="1"/>
  <c r="W1296" i="5"/>
  <c r="Y1296" i="5" s="1"/>
  <c r="Z1296" i="5" s="1"/>
  <c r="W909" i="5"/>
  <c r="Y909" i="5" s="1"/>
  <c r="Z909" i="5" s="1"/>
  <c r="W1297" i="5"/>
  <c r="Y1297" i="5" s="1"/>
  <c r="Z1297" i="5" s="1"/>
  <c r="W347" i="5"/>
  <c r="Y347" i="5" s="1"/>
  <c r="Z347" i="5" s="1"/>
  <c r="W258" i="5"/>
  <c r="Y258" i="5" s="1"/>
  <c r="Z258" i="5" s="1"/>
  <c r="W315" i="5"/>
  <c r="Y315" i="5" s="1"/>
  <c r="Z315" i="5" s="1"/>
  <c r="W184" i="5"/>
  <c r="Y184" i="5" s="1"/>
  <c r="Z184" i="5" s="1"/>
  <c r="W1298" i="5"/>
  <c r="Y1298" i="5" s="1"/>
  <c r="Z1298" i="5" s="1"/>
  <c r="W1299" i="5"/>
  <c r="Y1299" i="5" s="1"/>
  <c r="Z1299" i="5" s="1"/>
  <c r="W1300" i="5"/>
  <c r="Y1300" i="5" s="1"/>
  <c r="Z1300" i="5" s="1"/>
  <c r="W207" i="5"/>
  <c r="Y207" i="5" s="1"/>
  <c r="Z207" i="5" s="1"/>
  <c r="W1301" i="5"/>
  <c r="Y1301" i="5" s="1"/>
  <c r="Z1301" i="5" s="1"/>
  <c r="W348" i="5"/>
  <c r="Y348" i="5" s="1"/>
  <c r="Z348" i="5" s="1"/>
  <c r="W1302" i="5"/>
  <c r="Y1302" i="5" s="1"/>
  <c r="Z1302" i="5" s="1"/>
  <c r="W843" i="5"/>
  <c r="Y843" i="5" s="1"/>
  <c r="Z843" i="5" s="1"/>
  <c r="W809" i="5"/>
  <c r="Y809" i="5" s="1"/>
  <c r="Z809" i="5" s="1"/>
  <c r="W656" i="5"/>
  <c r="Y656" i="5" s="1"/>
  <c r="Z656" i="5" s="1"/>
  <c r="W692" i="5"/>
  <c r="Y692" i="5" s="1"/>
  <c r="Z692" i="5" s="1"/>
  <c r="W1303" i="5"/>
  <c r="Y1303" i="5" s="1"/>
  <c r="Z1303" i="5" s="1"/>
  <c r="W161" i="5"/>
  <c r="Y161" i="5" s="1"/>
  <c r="Z161" i="5" s="1"/>
  <c r="W660" i="5"/>
  <c r="Y660" i="5" s="1"/>
  <c r="Z660" i="5" s="1"/>
  <c r="W901" i="5"/>
  <c r="Y901" i="5" s="1"/>
  <c r="Z901" i="5" s="1"/>
  <c r="W192" i="5"/>
  <c r="Y192" i="5" s="1"/>
  <c r="Z192" i="5" s="1"/>
  <c r="W1304" i="5"/>
  <c r="Y1304" i="5" s="1"/>
  <c r="Z1304" i="5" s="1"/>
  <c r="W1305" i="5"/>
  <c r="Y1305" i="5" s="1"/>
  <c r="Z1305" i="5" s="1"/>
  <c r="W158" i="5"/>
  <c r="Y158" i="5" s="1"/>
  <c r="Z158" i="5" s="1"/>
  <c r="W911" i="5"/>
  <c r="Y911" i="5" s="1"/>
  <c r="Z911" i="5" s="1"/>
  <c r="W535" i="5"/>
  <c r="Y535" i="5" s="1"/>
  <c r="Z535" i="5" s="1"/>
  <c r="W1306" i="5"/>
  <c r="Y1306" i="5" s="1"/>
  <c r="Z1306" i="5" s="1"/>
  <c r="W1307" i="5"/>
  <c r="Y1307" i="5" s="1"/>
  <c r="Z1307" i="5" s="1"/>
  <c r="W1308" i="5"/>
  <c r="Y1308" i="5" s="1"/>
  <c r="Z1308" i="5" s="1"/>
  <c r="W1295" i="5"/>
  <c r="Y1295" i="5" s="1"/>
  <c r="Z1295" i="5" s="1"/>
  <c r="W454" i="5"/>
  <c r="Y454" i="5" s="1"/>
  <c r="Z454" i="5" s="1"/>
  <c r="W410" i="5"/>
  <c r="Y410" i="5" s="1"/>
  <c r="Z410" i="5" s="1"/>
  <c r="W1309" i="5"/>
  <c r="Y1309" i="5" s="1"/>
  <c r="Z1309" i="5" s="1"/>
  <c r="W1310" i="5"/>
  <c r="Y1310" i="5" s="1"/>
  <c r="Z1310" i="5" s="1"/>
  <c r="W824" i="5"/>
  <c r="Y824" i="5" s="1"/>
  <c r="Z824" i="5" s="1"/>
  <c r="W205" i="5"/>
  <c r="Y205" i="5" s="1"/>
  <c r="Z205" i="5" s="1"/>
  <c r="W896" i="5"/>
  <c r="Y896" i="5" s="1"/>
  <c r="Z896" i="5" s="1"/>
  <c r="W35" i="5"/>
  <c r="Y35" i="5" s="1"/>
  <c r="Z35" i="5" s="1"/>
  <c r="W739" i="5"/>
  <c r="Y739" i="5" s="1"/>
  <c r="Z739" i="5" s="1"/>
  <c r="W1312" i="5"/>
  <c r="Y1312" i="5" s="1"/>
  <c r="Z1312" i="5" s="1"/>
  <c r="W743" i="5"/>
  <c r="Y743" i="5" s="1"/>
  <c r="Z743" i="5" s="1"/>
  <c r="W359" i="5"/>
  <c r="Y359" i="5" s="1"/>
  <c r="Z359" i="5" s="1"/>
  <c r="W1313" i="5"/>
  <c r="Y1313" i="5" s="1"/>
  <c r="Z1313" i="5" s="1"/>
  <c r="W1314" i="5"/>
  <c r="Y1314" i="5" s="1"/>
  <c r="Z1314" i="5" s="1"/>
  <c r="W457" i="5"/>
  <c r="Y457" i="5" s="1"/>
  <c r="Z457" i="5" s="1"/>
  <c r="W4" i="5"/>
  <c r="Y4" i="5" s="1"/>
  <c r="Z4" i="5" s="1"/>
  <c r="W1315" i="5"/>
  <c r="Y1315" i="5" s="1"/>
  <c r="Z1315" i="5" s="1"/>
  <c r="W1316" i="5"/>
  <c r="Y1316" i="5" s="1"/>
  <c r="Z1316" i="5" s="1"/>
  <c r="W1317" i="5"/>
  <c r="Y1317" i="5" s="1"/>
  <c r="Z1317" i="5" s="1"/>
  <c r="W330" i="5"/>
  <c r="Y330" i="5" s="1"/>
  <c r="Z330" i="5" s="1"/>
  <c r="W1318" i="5"/>
  <c r="Y1318" i="5" s="1"/>
  <c r="Z1318" i="5" s="1"/>
  <c r="W1003" i="5"/>
  <c r="Y1003" i="5" s="1"/>
  <c r="Z1003" i="5" s="1"/>
  <c r="W1319" i="5"/>
  <c r="Y1319" i="5" s="1"/>
  <c r="Z1319" i="5" s="1"/>
  <c r="W1320" i="5"/>
  <c r="Y1320" i="5" s="1"/>
  <c r="Z1320" i="5" s="1"/>
  <c r="W721" i="5"/>
  <c r="Y721" i="5" s="1"/>
  <c r="Z721" i="5" s="1"/>
  <c r="W55" i="5"/>
  <c r="Y55" i="5" s="1"/>
  <c r="Z55" i="5" s="1"/>
  <c r="W1321" i="5"/>
  <c r="Y1321" i="5" s="1"/>
  <c r="Z1321" i="5" s="1"/>
  <c r="W665" i="5"/>
  <c r="Y665" i="5" s="1"/>
  <c r="Z665" i="5" s="1"/>
  <c r="W845" i="5"/>
  <c r="Y845" i="5" s="1"/>
  <c r="Z845" i="5" s="1"/>
  <c r="W734" i="5"/>
  <c r="Y734" i="5" s="1"/>
  <c r="Z734" i="5" s="1"/>
  <c r="W747" i="5"/>
  <c r="Y747" i="5" s="1"/>
  <c r="Z747" i="5" s="1"/>
  <c r="W1322" i="5"/>
  <c r="Y1322" i="5" s="1"/>
  <c r="Z1322" i="5" s="1"/>
  <c r="W542" i="5"/>
  <c r="Y542" i="5" s="1"/>
  <c r="Z542" i="5" s="1"/>
  <c r="W400" i="5"/>
  <c r="Y400" i="5" s="1"/>
  <c r="Z400" i="5" s="1"/>
  <c r="W462" i="5"/>
  <c r="Y462" i="5" s="1"/>
  <c r="Z462" i="5" s="1"/>
  <c r="W1323" i="5"/>
  <c r="Y1323" i="5" s="1"/>
  <c r="Z1323" i="5" s="1"/>
  <c r="W572" i="5"/>
  <c r="Y572" i="5" s="1"/>
  <c r="Z572" i="5" s="1"/>
  <c r="W729" i="5"/>
  <c r="Y729" i="5" s="1"/>
  <c r="Z729" i="5" s="1"/>
  <c r="W1046" i="5"/>
  <c r="Y1046" i="5" s="1"/>
  <c r="Z1046" i="5" s="1"/>
  <c r="W223" i="5"/>
  <c r="Y223" i="5" s="1"/>
  <c r="Z223" i="5" s="1"/>
  <c r="W703" i="5"/>
  <c r="Y703" i="5" s="1"/>
  <c r="Z703" i="5" s="1"/>
  <c r="W1324" i="5"/>
  <c r="Y1324" i="5" s="1"/>
  <c r="Z1324" i="5" s="1"/>
  <c r="W260" i="5"/>
  <c r="Y260" i="5" s="1"/>
  <c r="Z260" i="5" s="1"/>
  <c r="W149" i="5"/>
  <c r="Y149" i="5" s="1"/>
  <c r="Z149" i="5" s="1"/>
  <c r="W67" i="5"/>
  <c r="Y67" i="5" s="1"/>
  <c r="Z67" i="5" s="1"/>
  <c r="W439" i="5"/>
  <c r="Y439" i="5" s="1"/>
  <c r="Z439" i="5" s="1"/>
  <c r="W1325" i="5"/>
  <c r="Y1325" i="5" s="1"/>
  <c r="Z1325" i="5" s="1"/>
  <c r="W191" i="5"/>
  <c r="Y191" i="5" s="1"/>
  <c r="Z191" i="5" s="1"/>
  <c r="W777" i="5"/>
  <c r="Y777" i="5" s="1"/>
  <c r="Z777" i="5" s="1"/>
  <c r="W583" i="5"/>
  <c r="Y583" i="5" s="1"/>
  <c r="Z583" i="5" s="1"/>
  <c r="W1014" i="5"/>
  <c r="Y1014" i="5" s="1"/>
  <c r="Z1014" i="5" s="1"/>
  <c r="W1326" i="5"/>
  <c r="Y1326" i="5" s="1"/>
  <c r="Z1326" i="5" s="1"/>
  <c r="W493" i="5"/>
  <c r="Y493" i="5" s="1"/>
  <c r="Z493" i="5" s="1"/>
  <c r="W31" i="5"/>
  <c r="Y31" i="5" s="1"/>
  <c r="Z31" i="5" s="1"/>
  <c r="W1041" i="5"/>
  <c r="Y1041" i="5" s="1"/>
  <c r="Z1041" i="5" s="1"/>
  <c r="W1327" i="5"/>
  <c r="Y1327" i="5" s="1"/>
  <c r="Z1327" i="5" s="1"/>
  <c r="W157" i="5"/>
  <c r="Y157" i="5" s="1"/>
  <c r="Z157" i="5" s="1"/>
  <c r="W217" i="5"/>
  <c r="Y217" i="5" s="1"/>
  <c r="Z217" i="5" s="1"/>
  <c r="W1328" i="5"/>
  <c r="Y1328" i="5" s="1"/>
  <c r="Z1328" i="5" s="1"/>
  <c r="W705" i="5"/>
  <c r="Y705" i="5" s="1"/>
  <c r="Z705" i="5" s="1"/>
  <c r="W904" i="5"/>
  <c r="Y904" i="5" s="1"/>
  <c r="Z904" i="5" s="1"/>
  <c r="W632" i="5"/>
  <c r="Y632" i="5" s="1"/>
  <c r="Z632" i="5" s="1"/>
  <c r="W503" i="5"/>
  <c r="Y503" i="5" s="1"/>
  <c r="Z503" i="5" s="1"/>
  <c r="W638" i="5"/>
  <c r="Y638" i="5" s="1"/>
  <c r="Z638" i="5" s="1"/>
  <c r="W415" i="5"/>
  <c r="Y415" i="5" s="1"/>
  <c r="Z415" i="5" s="1"/>
  <c r="W1329" i="5"/>
  <c r="Y1329" i="5" s="1"/>
  <c r="Z1329" i="5" s="1"/>
  <c r="W360" i="5"/>
  <c r="Y360" i="5" s="1"/>
  <c r="Z360" i="5" s="1"/>
  <c r="W408" i="5"/>
  <c r="Y408" i="5" s="1"/>
  <c r="Z408" i="5" s="1"/>
  <c r="W1330" i="5"/>
  <c r="Y1330" i="5" s="1"/>
  <c r="Z1330" i="5" s="1"/>
  <c r="W1331" i="5"/>
  <c r="Y1331" i="5" s="1"/>
  <c r="Z1331" i="5" s="1"/>
  <c r="W1332" i="5"/>
  <c r="Y1332" i="5" s="1"/>
  <c r="Z1332" i="5" s="1"/>
  <c r="W699" i="5"/>
  <c r="Y699" i="5" s="1"/>
  <c r="Z699" i="5" s="1"/>
  <c r="W1059" i="5"/>
  <c r="Y1059" i="5" s="1"/>
  <c r="Z1059" i="5" s="1"/>
  <c r="W1333" i="5"/>
  <c r="Y1333" i="5" s="1"/>
  <c r="Z1333" i="5" s="1"/>
  <c r="W973" i="5"/>
  <c r="Y973" i="5" s="1"/>
  <c r="Z973" i="5" s="1"/>
  <c r="W1334" i="5"/>
  <c r="Y1334" i="5" s="1"/>
  <c r="Z1334" i="5" s="1"/>
  <c r="W78" i="5"/>
  <c r="Y78" i="5" s="1"/>
  <c r="Z78" i="5" s="1"/>
  <c r="W596" i="5"/>
  <c r="Y596" i="5" s="1"/>
  <c r="Z596" i="5" s="1"/>
  <c r="W343" i="5"/>
  <c r="Y343" i="5" s="1"/>
  <c r="Z343" i="5" s="1"/>
  <c r="W353" i="5"/>
  <c r="Y353" i="5" s="1"/>
  <c r="Z353" i="5" s="1"/>
  <c r="W1335" i="5"/>
  <c r="Y1335" i="5" s="1"/>
  <c r="Z1335" i="5" s="1"/>
  <c r="W1336" i="5"/>
  <c r="Y1336" i="5" s="1"/>
  <c r="Z1336" i="5" s="1"/>
  <c r="W867" i="5"/>
  <c r="Y867" i="5" s="1"/>
  <c r="Z867" i="5" s="1"/>
  <c r="W13" i="5"/>
  <c r="Y13" i="5" s="1"/>
  <c r="Z13" i="5" s="1"/>
  <c r="W900" i="5"/>
  <c r="Y900" i="5" s="1"/>
  <c r="Z900" i="5" s="1"/>
  <c r="W1018" i="5"/>
  <c r="Y1018" i="5" s="1"/>
  <c r="Z1018" i="5" s="1"/>
  <c r="W1337" i="5"/>
  <c r="Y1337" i="5" s="1"/>
  <c r="Z1337" i="5" s="1"/>
  <c r="W1338" i="5"/>
  <c r="Y1338" i="5" s="1"/>
  <c r="Z1338" i="5" s="1"/>
  <c r="W264" i="5"/>
  <c r="Y264" i="5" s="1"/>
  <c r="Z264" i="5" s="1"/>
  <c r="W138" i="5"/>
  <c r="Y138" i="5" s="1"/>
  <c r="Z138" i="5" s="1"/>
  <c r="W521" i="5"/>
  <c r="Y521" i="5" s="1"/>
  <c r="Z521" i="5" s="1"/>
  <c r="W124" i="5"/>
  <c r="Y124" i="5" s="1"/>
  <c r="Z124" i="5" s="1"/>
  <c r="W990" i="5"/>
  <c r="Y990" i="5" s="1"/>
  <c r="Z990" i="5" s="1"/>
  <c r="W119" i="5"/>
  <c r="Y119" i="5" s="1"/>
  <c r="Z119" i="5" s="1"/>
  <c r="W33" i="5"/>
  <c r="Y33" i="5" s="1"/>
  <c r="Z33" i="5" s="1"/>
  <c r="W1339" i="5"/>
  <c r="Y1339" i="5" s="1"/>
  <c r="Z1339" i="5" s="1"/>
  <c r="W1039" i="5"/>
  <c r="Y1039" i="5" s="1"/>
  <c r="Z1039" i="5" s="1"/>
  <c r="W1340" i="5"/>
  <c r="Y1340" i="5" s="1"/>
  <c r="Z1340" i="5" s="1"/>
  <c r="W187" i="5"/>
  <c r="Y187" i="5" s="1"/>
  <c r="Z187" i="5" s="1"/>
  <c r="W1341" i="5"/>
  <c r="Y1341" i="5" s="1"/>
  <c r="Z1341" i="5" s="1"/>
  <c r="W1342" i="5"/>
  <c r="Y1342" i="5" s="1"/>
  <c r="Z1342" i="5" s="1"/>
  <c r="W552" i="5"/>
  <c r="Y552" i="5" s="1"/>
  <c r="Z552" i="5" s="1"/>
  <c r="W452" i="5"/>
  <c r="Y452" i="5" s="1"/>
  <c r="Z452" i="5" s="1"/>
  <c r="W285" i="5"/>
  <c r="Y285" i="5" s="1"/>
  <c r="Z285" i="5" s="1"/>
  <c r="W585" i="5"/>
  <c r="Y585" i="5" s="1"/>
  <c r="Z585" i="5" s="1"/>
  <c r="W720" i="5"/>
  <c r="Y720" i="5" s="1"/>
  <c r="Z720" i="5" s="1"/>
  <c r="W832" i="5"/>
  <c r="Y832" i="5" s="1"/>
  <c r="Z832" i="5" s="1"/>
  <c r="W1343" i="5"/>
  <c r="Y1343" i="5" s="1"/>
  <c r="Z1343" i="5" s="1"/>
  <c r="W1033" i="5"/>
  <c r="Y1033" i="5" s="1"/>
  <c r="Z1033" i="5" s="1"/>
  <c r="W1080" i="5"/>
  <c r="Y1080" i="5" s="1"/>
  <c r="Z1080" i="5" s="1"/>
  <c r="W829" i="5"/>
  <c r="Y829" i="5" s="1"/>
  <c r="Z829" i="5" s="1"/>
  <c r="W1020" i="5"/>
  <c r="Y1020" i="5" s="1"/>
  <c r="Z1020" i="5" s="1"/>
  <c r="W363" i="5"/>
  <c r="Y363" i="5" s="1"/>
  <c r="Z363" i="5" s="1"/>
  <c r="W519" i="5"/>
  <c r="Y519" i="5" s="1"/>
  <c r="Z519" i="5" s="1"/>
  <c r="W750" i="5"/>
  <c r="Y750" i="5" s="1"/>
  <c r="Z750" i="5" s="1"/>
  <c r="W1344" i="5"/>
  <c r="Y1344" i="5" s="1"/>
  <c r="Z1344" i="5" s="1"/>
  <c r="W846" i="5"/>
  <c r="Y846" i="5" s="1"/>
  <c r="Z846" i="5" s="1"/>
  <c r="W3" i="5"/>
  <c r="Y3" i="5" s="1"/>
  <c r="Z3" i="5" s="1"/>
  <c r="W1345" i="5"/>
  <c r="Y1345" i="5" s="1"/>
  <c r="Z1345" i="5" s="1"/>
  <c r="W242" i="5"/>
  <c r="Y242" i="5" s="1"/>
  <c r="Z242" i="5" s="1"/>
  <c r="W54" i="5"/>
  <c r="Y54" i="5" s="1"/>
  <c r="Z54" i="5" s="1"/>
  <c r="W317" i="5"/>
  <c r="Y317" i="5" s="1"/>
  <c r="Z317" i="5" s="1"/>
  <c r="W916" i="5"/>
  <c r="Y916" i="5" s="1"/>
  <c r="Z916" i="5" s="1"/>
  <c r="W602" i="5"/>
  <c r="Y602" i="5" s="1"/>
  <c r="Z602" i="5" s="1"/>
  <c r="W481" i="5"/>
  <c r="Y481" i="5" s="1"/>
  <c r="Z481" i="5" s="1"/>
  <c r="W113" i="5"/>
  <c r="Y113" i="5" s="1"/>
  <c r="Z113" i="5" s="1"/>
  <c r="W557" i="5"/>
  <c r="Y557" i="5" s="1"/>
  <c r="Z557" i="5" s="1"/>
  <c r="W932" i="5"/>
  <c r="Y932" i="5" s="1"/>
  <c r="Z932" i="5" s="1"/>
  <c r="W114" i="5"/>
  <c r="Y114" i="5" s="1"/>
  <c r="Z114" i="5" s="1"/>
  <c r="W1346" i="5"/>
  <c r="Y1346" i="5" s="1"/>
  <c r="Z1346" i="5" s="1"/>
  <c r="W1347" i="5"/>
  <c r="Y1347" i="5" s="1"/>
  <c r="Z1347" i="5" s="1"/>
  <c r="W206" i="5"/>
  <c r="Y206" i="5" s="1"/>
  <c r="Z206" i="5" s="1"/>
  <c r="W1348" i="5"/>
  <c r="Y1348" i="5" s="1"/>
  <c r="Z1348" i="5" s="1"/>
  <c r="W1349" i="5"/>
  <c r="Y1349" i="5" s="1"/>
  <c r="Z1349" i="5" s="1"/>
  <c r="W1350" i="5"/>
  <c r="Y1350" i="5" s="1"/>
  <c r="Z1350" i="5" s="1"/>
  <c r="W1351" i="5"/>
  <c r="Y1351" i="5" s="1"/>
  <c r="Z1351" i="5" s="1"/>
  <c r="W1035" i="5"/>
  <c r="Y1035" i="5" s="1"/>
  <c r="Z1035" i="5" s="1"/>
  <c r="W77" i="5"/>
  <c r="Y77" i="5" s="1"/>
  <c r="Z77" i="5" s="1"/>
  <c r="W767" i="5"/>
  <c r="Y767" i="5" s="1"/>
  <c r="Z767" i="5" s="1"/>
  <c r="W244" i="5"/>
  <c r="Y244" i="5" s="1"/>
  <c r="Z244" i="5" s="1"/>
  <c r="W141" i="5"/>
  <c r="Y141" i="5" s="1"/>
  <c r="Z141" i="5" s="1"/>
  <c r="W252" i="5"/>
  <c r="Y252" i="5" s="1"/>
  <c r="Z252" i="5" s="1"/>
  <c r="W429" i="5"/>
  <c r="Y429" i="5" s="1"/>
  <c r="Z429" i="5" s="1"/>
  <c r="W1352" i="5"/>
  <c r="Y1352" i="5" s="1"/>
  <c r="Z1352" i="5" s="1"/>
  <c r="W669" i="5"/>
  <c r="Y669" i="5" s="1"/>
  <c r="Z669" i="5" s="1"/>
  <c r="W417" i="5"/>
  <c r="Y417" i="5" s="1"/>
  <c r="Z417" i="5" s="1"/>
  <c r="W281" i="5"/>
  <c r="Y281" i="5" s="1"/>
  <c r="Z281" i="5" s="1"/>
  <c r="W1353" i="5"/>
  <c r="Y1353" i="5" s="1"/>
  <c r="Z1353" i="5" s="1"/>
  <c r="W748" i="5"/>
  <c r="Y748" i="5" s="1"/>
  <c r="Z748" i="5" s="1"/>
  <c r="W543" i="5"/>
  <c r="Y543" i="5" s="1"/>
  <c r="Z543" i="5" s="1"/>
  <c r="W871" i="5"/>
  <c r="Y871" i="5" s="1"/>
  <c r="Z871" i="5" s="1"/>
  <c r="W382" i="5"/>
  <c r="Y382" i="5" s="1"/>
  <c r="Z382" i="5" s="1"/>
  <c r="W333" i="5"/>
  <c r="Y333" i="5" s="1"/>
  <c r="Z333" i="5" s="1"/>
  <c r="W5" i="5"/>
  <c r="Y5" i="5" s="1"/>
  <c r="Z5" i="5" s="1"/>
  <c r="W1076" i="5"/>
  <c r="Y1076" i="5" s="1"/>
  <c r="Z1076" i="5" s="1"/>
  <c r="W15" i="5"/>
  <c r="Y15" i="5" s="1"/>
  <c r="Z15" i="5" s="1"/>
  <c r="W1354" i="5"/>
  <c r="Y1354" i="5" s="1"/>
  <c r="Z1354" i="5" s="1"/>
  <c r="W1355" i="5"/>
  <c r="Y1355" i="5" s="1"/>
  <c r="Z1355" i="5" s="1"/>
  <c r="W545" i="5"/>
  <c r="Y545" i="5" s="1"/>
  <c r="Z545" i="5" s="1"/>
  <c r="W1356" i="5"/>
  <c r="Y1356" i="5" s="1"/>
  <c r="Z1356" i="5" s="1"/>
  <c r="W1458" i="5"/>
  <c r="Y1458" i="5" s="1"/>
  <c r="Z1458" i="5" s="1"/>
  <c r="W578" i="5"/>
  <c r="Y578" i="5" s="1"/>
  <c r="Z578" i="5" s="1"/>
  <c r="W232" i="5"/>
  <c r="Y232" i="5" s="1"/>
  <c r="Z232" i="5" s="1"/>
  <c r="W778" i="5"/>
  <c r="Y778" i="5" s="1"/>
  <c r="Z778" i="5" s="1"/>
  <c r="W186" i="5"/>
  <c r="Y186" i="5" s="1"/>
  <c r="Z186" i="5" s="1"/>
  <c r="W762" i="5"/>
  <c r="Y762" i="5" s="1"/>
  <c r="Z762" i="5" s="1"/>
  <c r="W756" i="5"/>
  <c r="Y756" i="5" s="1"/>
  <c r="Z756" i="5" s="1"/>
  <c r="W1357" i="5"/>
  <c r="Y1357" i="5" s="1"/>
  <c r="Z1357" i="5" s="1"/>
  <c r="W1358" i="5"/>
  <c r="Y1358" i="5" s="1"/>
  <c r="Z1358" i="5" s="1"/>
  <c r="W1359" i="5"/>
  <c r="Y1359" i="5" s="1"/>
  <c r="Z1359" i="5" s="1"/>
  <c r="W1360" i="5"/>
  <c r="Y1360" i="5" s="1"/>
  <c r="Z1360" i="5" s="1"/>
  <c r="W387" i="5"/>
  <c r="Y387" i="5" s="1"/>
  <c r="Z387" i="5" s="1"/>
  <c r="W844" i="5"/>
  <c r="Y844" i="5" s="1"/>
  <c r="Z844" i="5" s="1"/>
  <c r="W974" i="5"/>
  <c r="Y974" i="5" s="1"/>
  <c r="Z974" i="5" s="1"/>
  <c r="W362" i="5"/>
  <c r="Y362" i="5" s="1"/>
  <c r="Z362" i="5" s="1"/>
  <c r="W511" i="5"/>
  <c r="Y511" i="5" s="1"/>
  <c r="Z511" i="5" s="1"/>
  <c r="W613" i="5"/>
  <c r="Y613" i="5" s="1"/>
  <c r="Z613" i="5" s="1"/>
  <c r="W1361" i="5"/>
  <c r="Y1361" i="5" s="1"/>
  <c r="Z1361" i="5" s="1"/>
  <c r="W1362" i="5"/>
  <c r="Y1362" i="5" s="1"/>
  <c r="Z1362" i="5" s="1"/>
  <c r="W463" i="5"/>
  <c r="Y463" i="5" s="1"/>
  <c r="Z463" i="5" s="1"/>
  <c r="W73" i="5"/>
  <c r="Y73" i="5" s="1"/>
  <c r="Z73" i="5" s="1"/>
  <c r="W636" i="5"/>
  <c r="Y636" i="5" s="1"/>
  <c r="Z636" i="5" s="1"/>
  <c r="W117" i="5"/>
  <c r="Y117" i="5" s="1"/>
  <c r="Z117" i="5" s="1"/>
  <c r="W670" i="5"/>
  <c r="Y670" i="5" s="1"/>
  <c r="Z670" i="5" s="1"/>
  <c r="W171" i="5"/>
  <c r="Y171" i="5" s="1"/>
  <c r="Z171" i="5" s="1"/>
  <c r="W365" i="5"/>
  <c r="Y365" i="5" s="1"/>
  <c r="Z365" i="5" s="1"/>
  <c r="W212" i="5"/>
  <c r="Y212" i="5" s="1"/>
  <c r="Z212" i="5" s="1"/>
  <c r="W704" i="5"/>
  <c r="Y704" i="5" s="1"/>
  <c r="Z704" i="5" s="1"/>
  <c r="W1363" i="5"/>
  <c r="Y1363" i="5" s="1"/>
  <c r="Z1363" i="5" s="1"/>
  <c r="W599" i="5"/>
  <c r="Y599" i="5" s="1"/>
  <c r="Z599" i="5" s="1"/>
  <c r="W1030" i="5"/>
  <c r="Y1030" i="5" s="1"/>
  <c r="Z1030" i="5" s="1"/>
  <c r="W164" i="5"/>
  <c r="Y164" i="5" s="1"/>
  <c r="Z164" i="5" s="1"/>
  <c r="W526" i="5"/>
  <c r="Y526" i="5" s="1"/>
  <c r="Z526" i="5" s="1"/>
  <c r="W1364" i="5"/>
  <c r="Y1364" i="5" s="1"/>
  <c r="Z1364" i="5" s="1"/>
  <c r="W708" i="5"/>
  <c r="Y708" i="5" s="1"/>
  <c r="Z708" i="5" s="1"/>
  <c r="W678" i="5"/>
  <c r="Y678" i="5" s="1"/>
  <c r="Z678" i="5" s="1"/>
  <c r="W450" i="5"/>
  <c r="Y450" i="5" s="1"/>
  <c r="Z450" i="5" s="1"/>
  <c r="W852" i="5"/>
  <c r="Y852" i="5" s="1"/>
  <c r="Z852" i="5" s="1"/>
  <c r="W239" i="5"/>
  <c r="Y239" i="5" s="1"/>
  <c r="Z239" i="5" s="1"/>
  <c r="W1365" i="5"/>
  <c r="Y1365" i="5" s="1"/>
  <c r="Z1365" i="5" s="1"/>
  <c r="W1366" i="5"/>
  <c r="Y1366" i="5" s="1"/>
  <c r="Z1366" i="5" s="1"/>
  <c r="W1367" i="5"/>
  <c r="Y1367" i="5" s="1"/>
  <c r="Z1367" i="5" s="1"/>
  <c r="W237" i="5"/>
  <c r="Y237" i="5" s="1"/>
  <c r="Z237" i="5" s="1"/>
  <c r="W326" i="5"/>
  <c r="Y326" i="5" s="1"/>
  <c r="Z326" i="5" s="1"/>
  <c r="W295" i="5"/>
  <c r="Y295" i="5" s="1"/>
  <c r="Z295" i="5" s="1"/>
  <c r="W1368" i="5"/>
  <c r="Y1368" i="5" s="1"/>
  <c r="Z1368" i="5" s="1"/>
  <c r="W1013" i="5"/>
  <c r="Y1013" i="5" s="1"/>
  <c r="Z1013" i="5" s="1"/>
  <c r="W21" i="5"/>
  <c r="Y21" i="5" s="1"/>
  <c r="Z21" i="5" s="1"/>
  <c r="W1369" i="5"/>
  <c r="Y1369" i="5" s="1"/>
  <c r="Z1369" i="5" s="1"/>
  <c r="W106" i="5"/>
  <c r="Y106" i="5" s="1"/>
  <c r="Z106" i="5" s="1"/>
  <c r="W1370" i="5"/>
  <c r="Y1370" i="5" s="1"/>
  <c r="Z1370" i="5" s="1"/>
  <c r="W270" i="5"/>
  <c r="Y270" i="5" s="1"/>
  <c r="Z270" i="5" s="1"/>
  <c r="W1371" i="5"/>
  <c r="Y1371" i="5" s="1"/>
  <c r="Z1371" i="5" s="1"/>
  <c r="W1372" i="5"/>
  <c r="Y1372" i="5" s="1"/>
  <c r="Z1372" i="5" s="1"/>
  <c r="W1373" i="5"/>
  <c r="Y1373" i="5" s="1"/>
  <c r="Z1373" i="5" s="1"/>
  <c r="W768" i="5"/>
  <c r="Y768" i="5" s="1"/>
  <c r="Z768" i="5" s="1"/>
  <c r="W894" i="5"/>
  <c r="Y894" i="5" s="1"/>
  <c r="Z894" i="5" s="1"/>
  <c r="W1374" i="5"/>
  <c r="Y1374" i="5" s="1"/>
  <c r="Z1374" i="5" s="1"/>
  <c r="W228" i="5"/>
  <c r="Y228" i="5" s="1"/>
  <c r="Z228" i="5" s="1"/>
  <c r="W169" i="5"/>
  <c r="Y169" i="5" s="1"/>
  <c r="Z169" i="5" s="1"/>
  <c r="W104" i="5"/>
  <c r="Y104" i="5" s="1"/>
  <c r="Z104" i="5" s="1"/>
  <c r="W652" i="5"/>
  <c r="Y652" i="5" s="1"/>
  <c r="Z652" i="5" s="1"/>
  <c r="W574" i="5"/>
  <c r="Y574" i="5" s="1"/>
  <c r="Z574" i="5" s="1"/>
  <c r="W737" i="5"/>
  <c r="Y737" i="5" s="1"/>
  <c r="Z737" i="5" s="1"/>
  <c r="W667" i="5"/>
  <c r="Y667" i="5" s="1"/>
  <c r="Z667" i="5" s="1"/>
  <c r="W1375" i="5"/>
  <c r="Y1375" i="5" s="1"/>
  <c r="Z1375" i="5" s="1"/>
  <c r="W323" i="5"/>
  <c r="Y323" i="5" s="1"/>
  <c r="Z323" i="5" s="1"/>
  <c r="W707" i="5"/>
  <c r="Y707" i="5" s="1"/>
  <c r="Z707" i="5" s="1"/>
  <c r="W134" i="5"/>
  <c r="Y134" i="5" s="1"/>
  <c r="Z134" i="5" s="1"/>
  <c r="W69" i="5"/>
  <c r="Y69" i="5" s="1"/>
  <c r="Z69" i="5" s="1"/>
  <c r="W1376" i="5"/>
  <c r="Y1376" i="5" s="1"/>
  <c r="Z1376" i="5" s="1"/>
  <c r="W1377" i="5"/>
  <c r="Y1377" i="5" s="1"/>
  <c r="Z1377" i="5" s="1"/>
  <c r="W1378" i="5"/>
  <c r="Y1378" i="5" s="1"/>
  <c r="Z1378" i="5" s="1"/>
  <c r="W1379" i="5"/>
  <c r="Y1379" i="5" s="1"/>
  <c r="Z1379" i="5" s="1"/>
  <c r="W1380" i="5"/>
  <c r="Y1380" i="5" s="1"/>
  <c r="Z1380" i="5" s="1"/>
  <c r="W1381" i="5"/>
  <c r="Y1381" i="5" s="1"/>
  <c r="Z1381" i="5" s="1"/>
  <c r="W350" i="5"/>
  <c r="Y350" i="5" s="1"/>
  <c r="Z350" i="5" s="1"/>
  <c r="W1382" i="5"/>
  <c r="Y1382" i="5" s="1"/>
  <c r="Z1382" i="5" s="1"/>
  <c r="W399" i="5"/>
  <c r="Y399" i="5" s="1"/>
  <c r="Z399" i="5" s="1"/>
  <c r="W1383" i="5"/>
  <c r="Y1383" i="5" s="1"/>
  <c r="Z1383" i="5" s="1"/>
  <c r="W766" i="5"/>
  <c r="Y766" i="5" s="1"/>
  <c r="Z766" i="5" s="1"/>
  <c r="W202" i="5"/>
  <c r="Y202" i="5" s="1"/>
  <c r="Z202" i="5" s="1"/>
  <c r="W91" i="5"/>
  <c r="Y91" i="5" s="1"/>
  <c r="Z91" i="5" s="1"/>
  <c r="W1384" i="5"/>
  <c r="Y1384" i="5" s="1"/>
  <c r="Z1384" i="5" s="1"/>
  <c r="W770" i="5"/>
  <c r="Y770" i="5" s="1"/>
  <c r="Z770" i="5" s="1"/>
  <c r="W1385" i="5"/>
  <c r="Y1385" i="5" s="1"/>
  <c r="Z1385" i="5" s="1"/>
  <c r="W1386" i="5"/>
  <c r="Y1386" i="5" s="1"/>
  <c r="Z1386" i="5" s="1"/>
  <c r="W629" i="5"/>
  <c r="Y629" i="5" s="1"/>
  <c r="Z629" i="5" s="1"/>
  <c r="W1387" i="5"/>
  <c r="Y1387" i="5" s="1"/>
  <c r="Z1387" i="5" s="1"/>
  <c r="W494" i="5"/>
  <c r="Y494" i="5" s="1"/>
  <c r="Z494" i="5" s="1"/>
  <c r="W1388" i="5"/>
  <c r="Y1388" i="5" s="1"/>
  <c r="Z1388" i="5" s="1"/>
  <c r="W1067" i="5"/>
  <c r="Y1067" i="5" s="1"/>
  <c r="Z1067" i="5" s="1"/>
  <c r="W539" i="5"/>
  <c r="Y539" i="5" s="1"/>
  <c r="Z539" i="5" s="1"/>
  <c r="W1389" i="5"/>
  <c r="Y1389" i="5" s="1"/>
  <c r="Z1389" i="5" s="1"/>
  <c r="W495" i="5"/>
  <c r="Y495" i="5" s="1"/>
  <c r="Z495" i="5" s="1"/>
  <c r="W1390" i="5"/>
  <c r="Y1390" i="5" s="1"/>
  <c r="Z1390" i="5" s="1"/>
  <c r="W570" i="5"/>
  <c r="Y570" i="5" s="1"/>
  <c r="Z570" i="5" s="1"/>
  <c r="W487" i="5"/>
  <c r="Y487" i="5" s="1"/>
  <c r="Z487" i="5" s="1"/>
  <c r="W723" i="5"/>
  <c r="Y723" i="5" s="1"/>
  <c r="Z723" i="5" s="1"/>
  <c r="W43" i="5"/>
  <c r="Y43" i="5" s="1"/>
  <c r="Z43" i="5" s="1"/>
  <c r="W340" i="5"/>
  <c r="Y340" i="5" s="1"/>
  <c r="Z340" i="5" s="1"/>
  <c r="W64" i="5"/>
  <c r="Y64" i="5" s="1"/>
  <c r="Z64" i="5" s="1"/>
  <c r="W319" i="5"/>
  <c r="Y319" i="5" s="1"/>
  <c r="Z319" i="5" s="1"/>
  <c r="W1012" i="5"/>
  <c r="Y1012" i="5" s="1"/>
  <c r="Z1012" i="5" s="1"/>
  <c r="W713" i="5"/>
  <c r="Y713" i="5" s="1"/>
  <c r="Z713" i="5" s="1"/>
  <c r="W1391" i="5"/>
  <c r="Y1391" i="5" s="1"/>
  <c r="Z1391" i="5" s="1"/>
  <c r="W156" i="5"/>
  <c r="Y156" i="5" s="1"/>
  <c r="Z156" i="5" s="1"/>
  <c r="W344" i="5"/>
  <c r="Y344" i="5" s="1"/>
  <c r="Z344" i="5" s="1"/>
  <c r="W1392" i="5"/>
  <c r="Y1392" i="5" s="1"/>
  <c r="Z1392" i="5" s="1"/>
  <c r="W376" i="5"/>
  <c r="Y376" i="5" s="1"/>
  <c r="Z376" i="5" s="1"/>
  <c r="W1393" i="5"/>
  <c r="Y1393" i="5" s="1"/>
  <c r="Z1393" i="5" s="1"/>
  <c r="W522" i="5"/>
  <c r="Y522" i="5" s="1"/>
  <c r="Z522" i="5" s="1"/>
  <c r="W1394" i="5"/>
  <c r="Y1394" i="5" s="1"/>
  <c r="Z1394" i="5" s="1"/>
  <c r="W1395" i="5"/>
  <c r="Y1395" i="5" s="1"/>
  <c r="Z1395" i="5" s="1"/>
  <c r="W1396" i="5"/>
  <c r="Y1396" i="5" s="1"/>
  <c r="Z1396" i="5" s="1"/>
  <c r="W322" i="5"/>
  <c r="Y322" i="5" s="1"/>
  <c r="Z322" i="5" s="1"/>
  <c r="W701" i="5"/>
  <c r="Y701" i="5" s="1"/>
  <c r="Z701" i="5" s="1"/>
  <c r="W690" i="5"/>
  <c r="Y690" i="5" s="1"/>
  <c r="Z690" i="5" s="1"/>
  <c r="W506" i="5"/>
  <c r="Y506" i="5" s="1"/>
  <c r="Z506" i="5" s="1"/>
  <c r="W698" i="5"/>
  <c r="Y698" i="5" s="1"/>
  <c r="Z698" i="5" s="1"/>
  <c r="W97" i="5"/>
  <c r="Y97" i="5" s="1"/>
  <c r="Z97" i="5" s="1"/>
  <c r="W837" i="5"/>
  <c r="Y837" i="5" s="1"/>
  <c r="Z837" i="5" s="1"/>
  <c r="W884" i="5"/>
  <c r="Y884" i="5" s="1"/>
  <c r="Z884" i="5" s="1"/>
  <c r="W654" i="5"/>
  <c r="Y654" i="5" s="1"/>
  <c r="Z654" i="5" s="1"/>
  <c r="W1096" i="5"/>
  <c r="Y1096" i="5" s="1"/>
  <c r="Z1096" i="5" s="1"/>
  <c r="W1091" i="5"/>
  <c r="Y1091" i="5" s="1"/>
  <c r="Z1091" i="5" s="1"/>
  <c r="W1397" i="5"/>
  <c r="Y1397" i="5" s="1"/>
  <c r="Z1397" i="5" s="1"/>
  <c r="W508" i="5"/>
  <c r="Y508" i="5" s="1"/>
  <c r="Z508" i="5" s="1"/>
  <c r="W1398" i="5"/>
  <c r="Y1398" i="5" s="1"/>
  <c r="Z1398" i="5" s="1"/>
  <c r="W163" i="5"/>
  <c r="Y163" i="5" s="1"/>
  <c r="Z163" i="5" s="1"/>
  <c r="W819" i="5"/>
  <c r="Y819" i="5" s="1"/>
  <c r="Z819" i="5" s="1"/>
  <c r="W1399" i="5"/>
  <c r="Y1399" i="5" s="1"/>
  <c r="Z1399" i="5" s="1"/>
  <c r="W308" i="5"/>
  <c r="Y308" i="5" s="1"/>
  <c r="Z308" i="5" s="1"/>
  <c r="W878" i="5"/>
  <c r="Y878" i="5" s="1"/>
  <c r="Z878" i="5" s="1"/>
  <c r="W527" i="5"/>
  <c r="Y527" i="5" s="1"/>
  <c r="Z527" i="5" s="1"/>
  <c r="W1400" i="5"/>
  <c r="Y1400" i="5" s="1"/>
  <c r="Z1400" i="5" s="1"/>
  <c r="W7" i="5"/>
  <c r="Y7" i="5" s="1"/>
  <c r="Z7" i="5" s="1"/>
  <c r="W371" i="5"/>
  <c r="Y371" i="5" s="1"/>
  <c r="Z371" i="5" s="1"/>
  <c r="W751" i="5"/>
  <c r="Y751" i="5" s="1"/>
  <c r="Z751" i="5" s="1"/>
  <c r="W944" i="5"/>
  <c r="Y944" i="5" s="1"/>
  <c r="Z944" i="5" s="1"/>
  <c r="W556" i="5"/>
  <c r="Y556" i="5" s="1"/>
  <c r="Z556" i="5" s="1"/>
  <c r="W1401" i="5"/>
  <c r="Y1401" i="5" s="1"/>
  <c r="Z1401" i="5" s="1"/>
  <c r="W1095" i="5"/>
  <c r="Y1095" i="5" s="1"/>
  <c r="Z1095" i="5" s="1"/>
  <c r="W853" i="5"/>
  <c r="Y853" i="5" s="1"/>
  <c r="Z853" i="5" s="1"/>
  <c r="W1081" i="5"/>
  <c r="Y1081" i="5" s="1"/>
  <c r="Z1081" i="5" s="1"/>
  <c r="W1402" i="5"/>
  <c r="Y1402" i="5" s="1"/>
  <c r="Z1402" i="5" s="1"/>
  <c r="W733" i="5"/>
  <c r="Y733" i="5" s="1"/>
  <c r="Z733" i="5" s="1"/>
  <c r="W423" i="5"/>
  <c r="Y423" i="5" s="1"/>
  <c r="Z423" i="5" s="1"/>
  <c r="W120" i="5"/>
  <c r="Y120" i="5" s="1"/>
  <c r="Z120" i="5" s="1"/>
  <c r="W1064" i="5"/>
  <c r="Y1064" i="5" s="1"/>
  <c r="Z1064" i="5" s="1"/>
  <c r="W672" i="5"/>
  <c r="Y672" i="5" s="1"/>
  <c r="Z672" i="5" s="1"/>
  <c r="W650" i="5"/>
  <c r="Y650" i="5" s="1"/>
  <c r="Z650" i="5" s="1"/>
  <c r="W409" i="5"/>
  <c r="Y409" i="5" s="1"/>
  <c r="Z409" i="5" s="1"/>
  <c r="W576" i="5"/>
  <c r="Y576" i="5" s="1"/>
  <c r="Z576" i="5" s="1"/>
  <c r="W211" i="5"/>
  <c r="Y211" i="5" s="1"/>
  <c r="Z211" i="5" s="1"/>
  <c r="W906" i="5"/>
  <c r="Y906" i="5" s="1"/>
  <c r="Z906" i="5" s="1"/>
  <c r="W1403" i="5"/>
  <c r="Y1403" i="5" s="1"/>
  <c r="Z1403" i="5" s="1"/>
  <c r="W1031" i="5"/>
  <c r="Y1031" i="5" s="1"/>
  <c r="Z1031" i="5" s="1"/>
  <c r="W951" i="5"/>
  <c r="Y951" i="5" s="1"/>
  <c r="Z951" i="5" s="1"/>
  <c r="W453" i="5"/>
  <c r="Y453" i="5" s="1"/>
  <c r="Z453" i="5" s="1"/>
  <c r="W726" i="5"/>
  <c r="Y726" i="5" s="1"/>
  <c r="Z726" i="5" s="1"/>
  <c r="W1404" i="5"/>
  <c r="Y1404" i="5" s="1"/>
  <c r="Z1404" i="5" s="1"/>
  <c r="W208" i="5"/>
  <c r="Y208" i="5" s="1"/>
  <c r="Z208" i="5" s="1"/>
  <c r="W1405" i="5"/>
  <c r="Y1405" i="5" s="1"/>
  <c r="Z1405" i="5" s="1"/>
  <c r="W1406" i="5"/>
  <c r="Y1406" i="5" s="1"/>
  <c r="Z1406" i="5" s="1"/>
  <c r="W378" i="5"/>
  <c r="Y378" i="5" s="1"/>
  <c r="Z378" i="5" s="1"/>
  <c r="W1407" i="5"/>
  <c r="Y1407" i="5" s="1"/>
  <c r="Z1407" i="5" s="1"/>
  <c r="W391" i="5"/>
  <c r="Y391" i="5" s="1"/>
  <c r="Z391" i="5" s="1"/>
  <c r="W653" i="5"/>
  <c r="Y653" i="5" s="1"/>
  <c r="Z653" i="5" s="1"/>
  <c r="W1409" i="5"/>
  <c r="Y1409" i="5" s="1"/>
  <c r="Z1409" i="5" s="1"/>
  <c r="W28" i="5"/>
  <c r="Y28" i="5" s="1"/>
  <c r="Z28" i="5" s="1"/>
  <c r="W1410" i="5"/>
  <c r="Y1410" i="5" s="1"/>
  <c r="Z1410" i="5" s="1"/>
  <c r="W1411" i="5"/>
  <c r="Y1411" i="5" s="1"/>
  <c r="Z1411" i="5" s="1"/>
  <c r="W126" i="5"/>
  <c r="Y126" i="5" s="1"/>
  <c r="Z126" i="5" s="1"/>
  <c r="W496" i="5"/>
  <c r="Y496" i="5" s="1"/>
  <c r="Z496" i="5" s="1"/>
  <c r="W1055" i="5"/>
  <c r="Y1055" i="5" s="1"/>
  <c r="Z1055" i="5" s="1"/>
  <c r="W719" i="5"/>
  <c r="Y719" i="5" s="1"/>
  <c r="Z719" i="5" s="1"/>
  <c r="W1412" i="5"/>
  <c r="Y1412" i="5" s="1"/>
  <c r="Z1412" i="5" s="1"/>
  <c r="W168" i="5"/>
  <c r="Y168" i="5" s="1"/>
  <c r="Z168" i="5" s="1"/>
  <c r="W1413" i="5"/>
  <c r="Y1413" i="5" s="1"/>
  <c r="Z1413" i="5" s="1"/>
  <c r="W1414" i="5"/>
  <c r="Y1414" i="5" s="1"/>
  <c r="Z1414" i="5" s="1"/>
  <c r="W604" i="5"/>
  <c r="Y604" i="5" s="1"/>
  <c r="Z604" i="5" s="1"/>
  <c r="W1415" i="5"/>
  <c r="Y1415" i="5" s="1"/>
  <c r="Z1415" i="5" s="1"/>
  <c r="W261" i="5"/>
  <c r="Y261" i="5" s="1"/>
  <c r="Z261" i="5" s="1"/>
  <c r="W1416" i="5"/>
  <c r="Y1416" i="5" s="1"/>
  <c r="Z1416" i="5" s="1"/>
  <c r="W1417" i="5"/>
  <c r="Y1417" i="5" s="1"/>
  <c r="Z1417" i="5" s="1"/>
  <c r="W245" i="5"/>
  <c r="Y245" i="5" s="1"/>
  <c r="Z245" i="5" s="1"/>
  <c r="W87" i="5"/>
  <c r="Y87" i="5" s="1"/>
  <c r="Z87" i="5" s="1"/>
  <c r="W236" i="5"/>
  <c r="Y236" i="5" s="1"/>
  <c r="Z236" i="5" s="1"/>
  <c r="W628" i="5"/>
  <c r="Y628" i="5" s="1"/>
  <c r="Z628" i="5" s="1"/>
  <c r="W1418" i="5"/>
  <c r="Y1418" i="5" s="1"/>
  <c r="Z1418" i="5" s="1"/>
  <c r="W1419" i="5"/>
  <c r="Y1419" i="5" s="1"/>
  <c r="Z1419" i="5" s="1"/>
  <c r="W1021" i="5"/>
  <c r="Y1021" i="5" s="1"/>
  <c r="Z1021" i="5" s="1"/>
  <c r="W696" i="5"/>
  <c r="Y696" i="5" s="1"/>
  <c r="Z696" i="5" s="1"/>
  <c r="W234" i="5"/>
  <c r="Y234" i="5" s="1"/>
  <c r="Z234" i="5" s="1"/>
  <c r="W1079" i="5"/>
  <c r="Y1079" i="5" s="1"/>
  <c r="Z1079" i="5" s="1"/>
  <c r="W1420" i="5"/>
  <c r="Y1420" i="5" s="1"/>
  <c r="Z1420" i="5" s="1"/>
  <c r="W1421" i="5"/>
  <c r="Y1421" i="5" s="1"/>
  <c r="Z1421" i="5" s="1"/>
  <c r="W140" i="5"/>
  <c r="Y140" i="5" s="1"/>
  <c r="Z140" i="5" s="1"/>
  <c r="W948" i="5"/>
  <c r="Y948" i="5" s="1"/>
  <c r="Z948" i="5" s="1"/>
  <c r="W372" i="5"/>
  <c r="Y372" i="5" s="1"/>
  <c r="Z372" i="5" s="1"/>
  <c r="W287" i="5"/>
  <c r="Y287" i="5" s="1"/>
  <c r="Z287" i="5" s="1"/>
  <c r="W137" i="5"/>
  <c r="Y137" i="5" s="1"/>
  <c r="Z137" i="5" s="1"/>
  <c r="W1422" i="5"/>
  <c r="Y1422" i="5" s="1"/>
  <c r="Z1422" i="5" s="1"/>
  <c r="W1423" i="5"/>
  <c r="Y1423" i="5" s="1"/>
  <c r="Z1423" i="5" s="1"/>
  <c r="W182" i="5"/>
  <c r="Y182" i="5" s="1"/>
  <c r="Z182" i="5" s="1"/>
  <c r="W427" i="5"/>
  <c r="Y427" i="5" s="1"/>
  <c r="Z427" i="5" s="1"/>
  <c r="W1424" i="5"/>
  <c r="Y1424" i="5" s="1"/>
  <c r="Z1424" i="5" s="1"/>
  <c r="W424" i="5"/>
  <c r="Y424" i="5" s="1"/>
  <c r="Z424" i="5" s="1"/>
  <c r="W525" i="5"/>
  <c r="Y525" i="5" s="1"/>
  <c r="Z525" i="5" s="1"/>
  <c r="W151" i="5"/>
  <c r="Y151" i="5" s="1"/>
  <c r="Z151" i="5" s="1"/>
  <c r="W1425" i="5"/>
  <c r="Y1425" i="5" s="1"/>
  <c r="Z1425" i="5" s="1"/>
  <c r="W1426" i="5"/>
  <c r="Y1426" i="5" s="1"/>
  <c r="Z1426" i="5" s="1"/>
  <c r="W152" i="5"/>
  <c r="Y152" i="5" s="1"/>
  <c r="Z152" i="5" s="1"/>
  <c r="W477" i="5"/>
  <c r="Y477" i="5" s="1"/>
  <c r="Z477" i="5" s="1"/>
  <c r="W220" i="5"/>
  <c r="Y220" i="5" s="1"/>
  <c r="Z220" i="5" s="1"/>
  <c r="W817" i="5"/>
  <c r="Y817" i="5" s="1"/>
  <c r="Z817" i="5" s="1"/>
  <c r="W861" i="5"/>
  <c r="Y861" i="5" s="1"/>
  <c r="Z861" i="5" s="1"/>
  <c r="W828" i="5"/>
  <c r="Y828" i="5" s="1"/>
  <c r="Z828" i="5" s="1"/>
  <c r="W1427" i="5"/>
  <c r="Y1427" i="5" s="1"/>
  <c r="Z1427" i="5" s="1"/>
  <c r="W471" i="5"/>
  <c r="Y471" i="5" s="1"/>
  <c r="Z471" i="5" s="1"/>
  <c r="W1428" i="5"/>
  <c r="Y1428" i="5" s="1"/>
  <c r="Z1428" i="5" s="1"/>
  <c r="W1066" i="5"/>
  <c r="Y1066" i="5" s="1"/>
  <c r="Z1066" i="5" s="1"/>
  <c r="W943" i="5"/>
  <c r="Y943" i="5" s="1"/>
  <c r="Z943" i="5" s="1"/>
  <c r="W891" i="5"/>
  <c r="Y891" i="5" s="1"/>
  <c r="Z891" i="5" s="1"/>
  <c r="W1025" i="5"/>
  <c r="Y1025" i="5" s="1"/>
  <c r="Z1025" i="5" s="1"/>
  <c r="W1429" i="5"/>
  <c r="Y1429" i="5" s="1"/>
  <c r="Z1429" i="5" s="1"/>
  <c r="W835" i="5"/>
  <c r="Y835" i="5" s="1"/>
  <c r="Z835" i="5" s="1"/>
  <c r="W1070" i="5"/>
  <c r="Y1070" i="5" s="1"/>
  <c r="Z1070" i="5" s="1"/>
  <c r="W1430" i="5"/>
  <c r="Y1430" i="5" s="1"/>
  <c r="Z1430" i="5" s="1"/>
  <c r="W1431" i="5"/>
  <c r="Y1431" i="5" s="1"/>
  <c r="Z1431" i="5" s="1"/>
  <c r="W1061" i="5"/>
  <c r="Y1061" i="5" s="1"/>
  <c r="Z1061" i="5" s="1"/>
  <c r="W92" i="5"/>
  <c r="Y92" i="5" s="1"/>
  <c r="Z92" i="5" s="1"/>
  <c r="W1432" i="5"/>
  <c r="Y1432" i="5" s="1"/>
  <c r="Z1432" i="5" s="1"/>
  <c r="W754" i="5"/>
  <c r="Y754" i="5" s="1"/>
  <c r="Z754" i="5" s="1"/>
  <c r="W534" i="5"/>
  <c r="Y534" i="5" s="1"/>
  <c r="Z534" i="5" s="1"/>
  <c r="W1433" i="5"/>
  <c r="Y1433" i="5" s="1"/>
  <c r="Z1433" i="5" s="1"/>
  <c r="W469" i="5"/>
  <c r="Y469" i="5" s="1"/>
  <c r="Z469" i="5" s="1"/>
  <c r="W695" i="5"/>
  <c r="Y695" i="5" s="1"/>
  <c r="Z695" i="5" s="1"/>
  <c r="W380" i="5"/>
  <c r="Y380" i="5" s="1"/>
  <c r="Z380" i="5" s="1"/>
  <c r="W170" i="5"/>
  <c r="Y170" i="5" s="1"/>
  <c r="Z170" i="5" s="1"/>
  <c r="W515" i="5"/>
  <c r="Y515" i="5" s="1"/>
  <c r="Z515" i="5" s="1"/>
  <c r="W554" i="5"/>
  <c r="Y554" i="5" s="1"/>
  <c r="Z554" i="5" s="1"/>
  <c r="W248" i="5"/>
  <c r="Y248" i="5" s="1"/>
  <c r="Z248" i="5" s="1"/>
  <c r="W311" i="5"/>
  <c r="Y311" i="5" s="1"/>
  <c r="Z311" i="5" s="1"/>
  <c r="W788" i="5"/>
  <c r="Y788" i="5" s="1"/>
  <c r="Z788" i="5" s="1"/>
  <c r="W1434" i="5"/>
  <c r="Y1434" i="5" s="1"/>
  <c r="Z1434" i="5" s="1"/>
  <c r="W889" i="5"/>
  <c r="Y889" i="5" s="1"/>
  <c r="Z889" i="5" s="1"/>
  <c r="W461" i="5"/>
  <c r="Y461" i="5" s="1"/>
  <c r="Z461" i="5" s="1"/>
  <c r="W1084" i="5"/>
  <c r="Y1084" i="5" s="1"/>
  <c r="Z1084" i="5" s="1"/>
  <c r="W383" i="5"/>
  <c r="Y383" i="5" s="1"/>
  <c r="Z383" i="5" s="1"/>
  <c r="W1435" i="5"/>
  <c r="Y1435" i="5" s="1"/>
  <c r="Z1435" i="5" s="1"/>
  <c r="W221" i="5"/>
  <c r="Y221" i="5" s="1"/>
  <c r="Z221" i="5" s="1"/>
  <c r="W1436" i="5"/>
  <c r="Y1436" i="5" s="1"/>
  <c r="Z1436" i="5" s="1"/>
  <c r="W1060" i="5"/>
  <c r="Y1060" i="5" s="1"/>
  <c r="Z1060" i="5" s="1"/>
  <c r="W549" i="5"/>
  <c r="Y549" i="5" s="1"/>
  <c r="Z549" i="5" s="1"/>
  <c r="W492" i="5"/>
  <c r="Y492" i="5" s="1"/>
  <c r="Z492" i="5" s="1"/>
  <c r="W915" i="5"/>
  <c r="Y915" i="5" s="1"/>
  <c r="Z915" i="5" s="1"/>
  <c r="W456" i="5"/>
  <c r="Y456" i="5" s="1"/>
  <c r="Z456" i="5" s="1"/>
  <c r="W731" i="5"/>
  <c r="Y731" i="5" s="1"/>
  <c r="Z731" i="5" s="1"/>
  <c r="W801" i="5"/>
  <c r="Y801" i="5" s="1"/>
  <c r="Z801" i="5" s="1"/>
  <c r="W784" i="5"/>
  <c r="Y784" i="5" s="1"/>
  <c r="Z784" i="5" s="1"/>
  <c r="W791" i="5"/>
  <c r="Y791" i="5" s="1"/>
  <c r="Z791" i="5" s="1"/>
  <c r="W569" i="5"/>
  <c r="Y569" i="5" s="1"/>
  <c r="Z569" i="5" s="1"/>
  <c r="W1437" i="5"/>
  <c r="Y1437" i="5" s="1"/>
  <c r="Z1437" i="5" s="1"/>
  <c r="W559" i="5"/>
  <c r="Y559" i="5" s="1"/>
  <c r="Z559" i="5" s="1"/>
  <c r="W826" i="5"/>
  <c r="Y826" i="5" s="1"/>
  <c r="Z826" i="5" s="1"/>
  <c r="W448" i="5"/>
  <c r="Y448" i="5" s="1"/>
  <c r="Z448" i="5" s="1"/>
  <c r="W1438" i="5"/>
  <c r="Y1438" i="5" s="1"/>
  <c r="Z1438" i="5" s="1"/>
  <c r="W774" i="5"/>
  <c r="Y774" i="5" s="1"/>
  <c r="Z774" i="5" s="1"/>
  <c r="W468" i="5"/>
  <c r="Y468" i="5" s="1"/>
  <c r="Z468" i="5" s="1"/>
  <c r="W475" i="5"/>
  <c r="Y475" i="5" s="1"/>
  <c r="Z475" i="5" s="1"/>
  <c r="W1049" i="5"/>
  <c r="Y1049" i="5" s="1"/>
  <c r="Z1049" i="5" s="1"/>
  <c r="W1062" i="5"/>
  <c r="Y1062" i="5" s="1"/>
  <c r="Z1062" i="5" s="1"/>
  <c r="W815" i="5"/>
  <c r="Y815" i="5" s="1"/>
  <c r="Z815" i="5" s="1"/>
  <c r="W1439" i="5"/>
  <c r="Y1439" i="5" s="1"/>
  <c r="Z1439" i="5" s="1"/>
  <c r="W1440" i="5"/>
  <c r="Y1440" i="5" s="1"/>
  <c r="Z1440" i="5" s="1"/>
  <c r="W1441" i="5"/>
  <c r="Y1441" i="5" s="1"/>
  <c r="Z1441" i="5" s="1"/>
  <c r="W194" i="5"/>
  <c r="Y194" i="5" s="1"/>
  <c r="Z194" i="5" s="1"/>
  <c r="W800" i="5"/>
  <c r="Y800" i="5" s="1"/>
  <c r="Z800" i="5" s="1"/>
  <c r="W1442" i="5"/>
  <c r="Y1442" i="5" s="1"/>
  <c r="Z1442" i="5" s="1"/>
  <c r="W499" i="5"/>
  <c r="Y499" i="5" s="1"/>
  <c r="Z499" i="5" s="1"/>
  <c r="W52" i="5"/>
  <c r="Y52" i="5" s="1"/>
  <c r="Z52" i="5" s="1"/>
  <c r="W1443" i="5"/>
  <c r="Y1443" i="5" s="1"/>
  <c r="Z1443" i="5" s="1"/>
  <c r="W403" i="5"/>
  <c r="Y403" i="5" s="1"/>
  <c r="Z403" i="5" s="1"/>
  <c r="W981" i="5"/>
  <c r="Y981" i="5" s="1"/>
  <c r="Z981" i="5" s="1"/>
  <c r="W377" i="5"/>
  <c r="Y377" i="5" s="1"/>
  <c r="Z377" i="5" s="1"/>
  <c r="W173" i="5"/>
  <c r="Y173" i="5" s="1"/>
  <c r="Z173" i="5" s="1"/>
  <c r="W553" i="5"/>
  <c r="Y553" i="5" s="1"/>
  <c r="Z553" i="5" s="1"/>
  <c r="W1444" i="5"/>
  <c r="Y1444" i="5" s="1"/>
  <c r="Z1444" i="5" s="1"/>
  <c r="W561" i="5"/>
  <c r="Y561" i="5" s="1"/>
  <c r="Z561" i="5" s="1"/>
  <c r="W414" i="5"/>
  <c r="Y414" i="5" s="1"/>
  <c r="Z414" i="5" s="1"/>
  <c r="W744" i="5"/>
  <c r="Y744" i="5" s="1"/>
  <c r="Z744" i="5" s="1"/>
  <c r="W1445" i="5"/>
  <c r="Y1445" i="5" s="1"/>
  <c r="Z1445" i="5" s="1"/>
  <c r="W1446" i="5"/>
  <c r="Y1446" i="5" s="1"/>
  <c r="Z1446" i="5" s="1"/>
  <c r="W842" i="5"/>
  <c r="Y842" i="5" s="1"/>
  <c r="Z842" i="5" s="1"/>
  <c r="W1447" i="5"/>
  <c r="Y1447" i="5" s="1"/>
  <c r="Z1447" i="5" s="1"/>
  <c r="W1448" i="5"/>
  <c r="Y1448" i="5" s="1"/>
  <c r="Z1448" i="5" s="1"/>
  <c r="W1449" i="5"/>
  <c r="Y1449" i="5" s="1"/>
  <c r="Z1449" i="5" s="1"/>
  <c r="W811" i="5"/>
  <c r="Y811" i="5" s="1"/>
  <c r="Z811" i="5" s="1"/>
  <c r="W9" i="5"/>
  <c r="Y9" i="5" s="1"/>
  <c r="Z9" i="5" s="1"/>
  <c r="W235" i="5"/>
  <c r="Y235" i="5" s="1"/>
  <c r="Z235" i="5" s="1"/>
  <c r="W645" i="5"/>
  <c r="Y645" i="5" s="1"/>
  <c r="Z645" i="5" s="1"/>
  <c r="W546" i="5"/>
  <c r="Y546" i="5" s="1"/>
  <c r="Z546" i="5" s="1"/>
  <c r="W1450" i="5"/>
  <c r="Y1450" i="5" s="1"/>
  <c r="Z1450" i="5" s="1"/>
  <c r="W897" i="5"/>
  <c r="Y897" i="5" s="1"/>
  <c r="Z897" i="5" s="1"/>
  <c r="W869" i="5"/>
  <c r="Y869" i="5" s="1"/>
  <c r="Z869" i="5" s="1"/>
  <c r="W440" i="5"/>
  <c r="Y440" i="5" s="1"/>
  <c r="Z440" i="5" s="1"/>
  <c r="W68" i="5"/>
  <c r="Y68" i="5" s="1"/>
  <c r="Z68" i="5" s="1"/>
  <c r="W1451" i="5"/>
  <c r="Y1451" i="5" s="1"/>
  <c r="Z1451" i="5" s="1"/>
  <c r="W1452" i="5"/>
  <c r="Y1452" i="5" s="1"/>
  <c r="Z1452" i="5" s="1"/>
  <c r="W93" i="5"/>
  <c r="Y93" i="5" s="1"/>
  <c r="Z93" i="5" s="1"/>
  <c r="W2" i="5"/>
  <c r="Y2" i="5" s="1"/>
  <c r="Z2" i="5" s="1"/>
  <c r="W277" i="5"/>
  <c r="Y277" i="5" s="1"/>
  <c r="Z277" i="5" s="1"/>
  <c r="W611" i="5"/>
  <c r="Y611" i="5" s="1"/>
  <c r="Z611" i="5" s="1"/>
  <c r="W159" i="5"/>
  <c r="Y159" i="5" s="1"/>
  <c r="Z159" i="5" s="1"/>
  <c r="W1453" i="5"/>
  <c r="Y1453" i="5" s="1"/>
  <c r="Z1453" i="5" s="1"/>
  <c r="W1454" i="5"/>
  <c r="Y1454" i="5" s="1"/>
  <c r="Z1454" i="5" s="1"/>
  <c r="W789" i="5"/>
  <c r="Y789" i="5" s="1"/>
  <c r="Z789" i="5" s="1"/>
  <c r="W262" i="5"/>
  <c r="Y262" i="5" s="1"/>
  <c r="Z262" i="5" s="1"/>
  <c r="W851" i="5"/>
  <c r="Y851" i="5" s="1"/>
  <c r="Z851" i="5" s="1"/>
  <c r="W1455" i="5"/>
  <c r="Y1455" i="5" s="1"/>
  <c r="Z1455" i="5" s="1"/>
  <c r="W428" i="5"/>
  <c r="Y428" i="5" s="1"/>
  <c r="Z428" i="5" s="1"/>
  <c r="W1456" i="5"/>
  <c r="Y1456" i="5" s="1"/>
  <c r="Z1456" i="5" s="1"/>
  <c r="W96" i="5"/>
  <c r="Y96" i="5" s="1"/>
  <c r="Z96" i="5" s="1"/>
  <c r="W421" i="5"/>
  <c r="Y421" i="5" s="1"/>
  <c r="Z421" i="5" s="1"/>
  <c r="W1457" i="5"/>
  <c r="Y1457" i="5" s="1"/>
  <c r="Z1457" i="5" s="1"/>
  <c r="W605" i="5"/>
  <c r="Y605" i="5" s="1"/>
  <c r="Z605" i="5" s="1"/>
  <c r="W327" i="5"/>
  <c r="Y327" i="5" s="1"/>
  <c r="Z327" i="5" s="1"/>
  <c r="W746" i="5"/>
  <c r="Y746" i="5" s="1"/>
  <c r="Z746" i="5" s="1"/>
  <c r="W538" i="5"/>
  <c r="Y538" i="5" s="1"/>
  <c r="Z538" i="5" s="1"/>
  <c r="W118" i="5"/>
  <c r="Y118" i="5" s="1"/>
  <c r="Z118" i="5" s="1"/>
  <c r="W393" i="5"/>
  <c r="Y393" i="5" s="1"/>
  <c r="Z393" i="5" s="1"/>
  <c r="W1459" i="5"/>
  <c r="Y1459" i="5" s="1"/>
  <c r="Z1459" i="5" s="1"/>
  <c r="W760" i="5"/>
  <c r="Y760" i="5" s="1"/>
  <c r="Z760" i="5" s="1"/>
  <c r="W1460" i="5"/>
  <c r="Y1460" i="5" s="1"/>
  <c r="Z1460" i="5" s="1"/>
  <c r="W633" i="5"/>
  <c r="Y633" i="5" s="1"/>
  <c r="Z633" i="5" s="1"/>
  <c r="W125" i="5"/>
  <c r="Y125" i="5" s="1"/>
  <c r="Z125" i="5" s="1"/>
  <c r="W822" i="5"/>
  <c r="Y822" i="5" s="1"/>
  <c r="Z822" i="5" s="1"/>
  <c r="W1461" i="5"/>
  <c r="Y1461" i="5" s="1"/>
  <c r="Z1461" i="5" s="1"/>
  <c r="W1462" i="5"/>
  <c r="Y1462" i="5" s="1"/>
  <c r="Z1462" i="5" s="1"/>
  <c r="W1463" i="5"/>
  <c r="Y1463" i="5" s="1"/>
  <c r="Z1463" i="5" s="1"/>
  <c r="W1464" i="5"/>
  <c r="Y1464" i="5" s="1"/>
  <c r="Z1464" i="5" s="1"/>
  <c r="W1465" i="5"/>
  <c r="Y1465" i="5" s="1"/>
  <c r="Z1465" i="5" s="1"/>
  <c r="W1466" i="5"/>
  <c r="Y1466" i="5" s="1"/>
  <c r="Z1466" i="5" s="1"/>
  <c r="W1050" i="5"/>
  <c r="Y1050" i="5" s="1"/>
  <c r="Z1050" i="5" s="1"/>
  <c r="W1467" i="5"/>
  <c r="Y1467" i="5" s="1"/>
  <c r="Z1467" i="5" s="1"/>
  <c r="W1468" i="5"/>
  <c r="Y1468" i="5" s="1"/>
  <c r="Z1468" i="5" s="1"/>
  <c r="W98" i="5"/>
  <c r="Y98" i="5" s="1"/>
  <c r="Z98" i="5" s="1"/>
  <c r="W769" i="5"/>
  <c r="Y769" i="5" s="1"/>
  <c r="Z769" i="5" s="1"/>
  <c r="W1469" i="5"/>
  <c r="Y1469" i="5" s="1"/>
  <c r="Z1469" i="5" s="1"/>
  <c r="W1470" i="5"/>
  <c r="Y1470" i="5" s="1"/>
  <c r="Z1470" i="5" s="1"/>
  <c r="W626" i="5"/>
  <c r="Y626" i="5" s="1"/>
  <c r="Z626" i="5" s="1"/>
  <c r="W1471" i="5"/>
  <c r="Y1471" i="5" s="1"/>
  <c r="Z1471" i="5" s="1"/>
  <c r="W1472" i="5"/>
  <c r="Y1472" i="5" s="1"/>
  <c r="Z1472" i="5" s="1"/>
  <c r="W385" i="5"/>
  <c r="Y385" i="5" s="1"/>
  <c r="Z385" i="5" s="1"/>
  <c r="W443" i="5"/>
  <c r="Y443" i="5" s="1"/>
  <c r="Z443" i="5" s="1"/>
  <c r="W331" i="5"/>
  <c r="Y331" i="5" s="1"/>
  <c r="Z331" i="5" s="1"/>
  <c r="W1473" i="5"/>
  <c r="Y1473" i="5" s="1"/>
  <c r="Z1473" i="5" s="1"/>
  <c r="W675" i="5"/>
  <c r="Y675" i="5" s="1"/>
  <c r="Z675" i="5" s="1"/>
  <c r="W677" i="5"/>
  <c r="Y677" i="5" s="1"/>
  <c r="Z677" i="5" s="1"/>
  <c r="W176" i="5"/>
  <c r="Y176" i="5" s="1"/>
  <c r="Z176" i="5" s="1"/>
  <c r="W297" i="5"/>
  <c r="Y297" i="5" s="1"/>
  <c r="Z297" i="5" s="1"/>
  <c r="W145" i="5"/>
  <c r="Y145" i="5" s="1"/>
  <c r="Z145" i="5" s="1"/>
  <c r="W560" i="5"/>
  <c r="Y560" i="5" s="1"/>
  <c r="Z560" i="5" s="1"/>
  <c r="W1474" i="5"/>
  <c r="Y1474" i="5" s="1"/>
  <c r="Z1474" i="5" s="1"/>
  <c r="W917" i="5"/>
  <c r="Y917" i="5" s="1"/>
  <c r="Z917" i="5" s="1"/>
  <c r="W1475" i="5"/>
  <c r="Y1475" i="5" s="1"/>
  <c r="Z1475" i="5" s="1"/>
  <c r="W808" i="5"/>
  <c r="Y808" i="5" s="1"/>
  <c r="Z808" i="5" s="1"/>
  <c r="W375" i="5"/>
  <c r="Y375" i="5" s="1"/>
  <c r="Z375" i="5" s="1"/>
  <c r="W1476" i="5"/>
  <c r="Y1476" i="5" s="1"/>
  <c r="Z1476" i="5" s="1"/>
  <c r="W1477" i="5"/>
  <c r="Y1477" i="5" s="1"/>
  <c r="Z1477" i="5" s="1"/>
  <c r="W272" i="5"/>
  <c r="Y272" i="5" s="1"/>
  <c r="Z272" i="5" s="1"/>
  <c r="W1478" i="5"/>
  <c r="Y1478" i="5" s="1"/>
  <c r="Z1478" i="5" s="1"/>
  <c r="W8" i="5"/>
  <c r="Y8" i="5" s="1"/>
  <c r="Z8" i="5" s="1"/>
  <c r="W282" i="5"/>
  <c r="Y282" i="5" s="1"/>
  <c r="Z282" i="5" s="1"/>
  <c r="W874" i="5"/>
  <c r="Y874" i="5" s="1"/>
  <c r="Z874" i="5" s="1"/>
  <c r="W110" i="5"/>
  <c r="Y110" i="5" s="1"/>
  <c r="Z110" i="5" s="1"/>
  <c r="W178" i="5"/>
  <c r="Y178" i="5" s="1"/>
  <c r="Z178" i="5" s="1"/>
  <c r="W379" i="5"/>
  <c r="Y379" i="5" s="1"/>
  <c r="Z379" i="5" s="1"/>
  <c r="W716" i="5"/>
  <c r="Y716" i="5" s="1"/>
  <c r="Z716" i="5" s="1"/>
  <c r="W548" i="5"/>
  <c r="Y548" i="5" s="1"/>
  <c r="Z548" i="5" s="1"/>
  <c r="W700" i="5"/>
  <c r="Y700" i="5" s="1"/>
  <c r="Z700" i="5" s="1"/>
  <c r="W1479" i="5"/>
  <c r="Y1479" i="5" s="1"/>
  <c r="Z1479" i="5" s="1"/>
  <c r="W989" i="5"/>
  <c r="Y989" i="5" s="1"/>
  <c r="Z989" i="5" s="1"/>
  <c r="W945" i="5"/>
  <c r="Y945" i="5" s="1"/>
  <c r="Z945" i="5" s="1"/>
  <c r="W1480" i="5"/>
  <c r="Y1480" i="5" s="1"/>
  <c r="Z1480" i="5" s="1"/>
  <c r="W267" i="5"/>
  <c r="Y267" i="5" s="1"/>
  <c r="Z267" i="5" s="1"/>
  <c r="W1481" i="5"/>
  <c r="Y1481" i="5" s="1"/>
  <c r="Z1481" i="5" s="1"/>
  <c r="W799" i="5"/>
  <c r="Y799" i="5" s="1"/>
  <c r="Z799" i="5" s="1"/>
  <c r="W1482" i="5"/>
  <c r="Y1482" i="5" s="1"/>
  <c r="Z1482" i="5" s="1"/>
  <c r="W1483" i="5"/>
  <c r="Y1483" i="5" s="1"/>
  <c r="Z1483" i="5" s="1"/>
  <c r="W712" i="5"/>
  <c r="Y712" i="5" s="1"/>
  <c r="Z712" i="5" s="1"/>
  <c r="W682" i="5"/>
  <c r="Y682" i="5" s="1"/>
  <c r="Z682" i="5" s="1"/>
  <c r="W416" i="5"/>
  <c r="Y416" i="5" s="1"/>
  <c r="Z416" i="5" s="1"/>
  <c r="W886" i="5"/>
  <c r="Y886" i="5" s="1"/>
  <c r="Z886" i="5" s="1"/>
  <c r="W1086" i="5"/>
  <c r="Y1086" i="5" s="1"/>
  <c r="Z1086" i="5" s="1"/>
  <c r="W1484" i="5"/>
  <c r="Y1484" i="5" s="1"/>
  <c r="Z1484" i="5" s="1"/>
  <c r="W1053" i="5"/>
  <c r="Y1053" i="5" s="1"/>
  <c r="Z1053" i="5" s="1"/>
  <c r="W342" i="5"/>
  <c r="Y342" i="5" s="1"/>
  <c r="Z342" i="5" s="1"/>
  <c r="W1485" i="5"/>
  <c r="Y1485" i="5" s="1"/>
  <c r="Z1485" i="5" s="1"/>
  <c r="W1486" i="5"/>
  <c r="Y1486" i="5" s="1"/>
  <c r="Z1486" i="5" s="1"/>
  <c r="W402" i="5"/>
  <c r="Y402" i="5" s="1"/>
  <c r="Z402" i="5" s="1"/>
  <c r="W1487" i="5"/>
  <c r="Y1487" i="5" s="1"/>
  <c r="Z1487" i="5" s="1"/>
  <c r="W757" i="5"/>
  <c r="Y757" i="5" s="1"/>
  <c r="Z757" i="5" s="1"/>
  <c r="W776" i="5"/>
  <c r="Y776" i="5" s="1"/>
  <c r="Z776" i="5" s="1"/>
  <c r="W25" i="5"/>
  <c r="Y25" i="5" s="1"/>
  <c r="Z25" i="5" s="1"/>
  <c r="W814" i="5"/>
  <c r="Y814" i="5" s="1"/>
  <c r="Z814" i="5" s="1"/>
  <c r="W514" i="5"/>
  <c r="Y514" i="5" s="1"/>
  <c r="Z514" i="5" s="1"/>
  <c r="W676" i="5"/>
  <c r="Y676" i="5" s="1"/>
  <c r="Z676" i="5" s="1"/>
  <c r="W558" i="5"/>
  <c r="Y558" i="5" s="1"/>
  <c r="Z558" i="5" s="1"/>
  <c r="W356" i="5"/>
  <c r="Y356" i="5" s="1"/>
  <c r="Z356" i="5" s="1"/>
  <c r="W528" i="5"/>
  <c r="Y528" i="5" s="1"/>
  <c r="Z528" i="5" s="1"/>
  <c r="W1488" i="5"/>
  <c r="Y1488" i="5" s="1"/>
  <c r="Z1488" i="5" s="1"/>
  <c r="W612" i="5"/>
  <c r="Y612" i="5" s="1"/>
  <c r="Z612" i="5" s="1"/>
  <c r="W1011" i="5"/>
  <c r="Y1011" i="5" s="1"/>
  <c r="Z1011" i="5" s="1"/>
  <c r="W759" i="5"/>
  <c r="Y759" i="5" s="1"/>
  <c r="Z759" i="5" s="1"/>
  <c r="W979" i="5"/>
  <c r="Y979" i="5" s="1"/>
  <c r="Z979" i="5" s="1"/>
  <c r="W357" i="5"/>
  <c r="Y357" i="5" s="1"/>
  <c r="Z357" i="5" s="1"/>
  <c r="W918" i="5"/>
  <c r="Y918" i="5" s="1"/>
  <c r="Z918" i="5" s="1"/>
  <c r="W584" i="5"/>
  <c r="Y584" i="5" s="1"/>
  <c r="Z584" i="5" s="1"/>
  <c r="W36" i="5"/>
  <c r="Y36" i="5" s="1"/>
  <c r="Z36" i="5" s="1"/>
  <c r="W550" i="5"/>
  <c r="Y550" i="5" s="1"/>
  <c r="Z550" i="5" s="1"/>
  <c r="W369" i="5"/>
  <c r="Y369" i="5" s="1"/>
  <c r="Z369" i="5" s="1"/>
  <c r="W928" i="5"/>
  <c r="Y928" i="5" s="1"/>
  <c r="Z928" i="5" s="1"/>
  <c r="W1489" i="5"/>
  <c r="Y1489" i="5" s="1"/>
  <c r="Z1489" i="5" s="1"/>
  <c r="W710" i="5"/>
  <c r="Y710" i="5" s="1"/>
  <c r="Z710" i="5" s="1"/>
  <c r="W483" i="5"/>
  <c r="Y483" i="5" s="1"/>
  <c r="Z483" i="5" s="1"/>
  <c r="W802" i="5"/>
  <c r="Y802" i="5" s="1"/>
  <c r="Z802" i="5" s="1"/>
  <c r="W1490" i="5"/>
  <c r="Y1490" i="5" s="1"/>
  <c r="Z1490" i="5" s="1"/>
  <c r="W189" i="5"/>
  <c r="Y189" i="5" s="1"/>
  <c r="Z189" i="5" s="1"/>
  <c r="W229" i="5"/>
  <c r="Y229" i="5" s="1"/>
  <c r="Z229" i="5" s="1"/>
  <c r="W283" i="5"/>
  <c r="Y283" i="5" s="1"/>
  <c r="Z283" i="5" s="1"/>
  <c r="W996" i="5"/>
  <c r="Y996" i="5" s="1"/>
  <c r="Z996" i="5" s="1"/>
  <c r="W1491" i="5"/>
  <c r="Y1491" i="5" s="1"/>
  <c r="Z1491" i="5" s="1"/>
  <c r="W1492" i="5"/>
  <c r="Y1492" i="5" s="1"/>
  <c r="Z1492" i="5" s="1"/>
  <c r="W510" i="5"/>
  <c r="Y510" i="5" s="1"/>
  <c r="Z510" i="5" s="1"/>
  <c r="W222" i="5"/>
  <c r="Y222" i="5" s="1"/>
  <c r="Z222" i="5" s="1"/>
  <c r="W1493" i="5"/>
  <c r="Y1493" i="5" s="1"/>
  <c r="Z1493" i="5" s="1"/>
  <c r="W963" i="5"/>
  <c r="Y963" i="5" s="1"/>
  <c r="Z963" i="5" s="1"/>
  <c r="W1494" i="5"/>
  <c r="Y1494" i="5" s="1"/>
  <c r="Z1494" i="5" s="1"/>
  <c r="W1495" i="5"/>
  <c r="Y1495" i="5" s="1"/>
  <c r="Z1495" i="5" s="1"/>
  <c r="W730" i="5"/>
  <c r="Y730" i="5" s="1"/>
  <c r="Z730" i="5" s="1"/>
  <c r="W1002" i="5"/>
  <c r="Y1002" i="5" s="1"/>
  <c r="Z1002" i="5" s="1"/>
  <c r="W903" i="5"/>
  <c r="Y903" i="5" s="1"/>
  <c r="Z903" i="5" s="1"/>
  <c r="W16" i="5"/>
  <c r="Y16" i="5" s="1"/>
  <c r="Z16" i="5" s="1"/>
  <c r="W1056" i="5"/>
  <c r="Y1056" i="5" s="1"/>
  <c r="Z1056" i="5" s="1"/>
  <c r="W609" i="5"/>
  <c r="Y609" i="5" s="1"/>
  <c r="Z609" i="5" s="1"/>
  <c r="W1496" i="5"/>
  <c r="Y1496" i="5" s="1"/>
  <c r="Z1496" i="5" s="1"/>
  <c r="W384" i="5"/>
  <c r="Y384" i="5" s="1"/>
  <c r="Z384" i="5" s="1"/>
  <c r="W1088" i="5"/>
  <c r="Y1088" i="5" s="1"/>
  <c r="Z1088" i="5" s="1"/>
  <c r="W888" i="5"/>
  <c r="Y888" i="5" s="1"/>
  <c r="Z888" i="5" s="1"/>
  <c r="W474" i="5"/>
  <c r="Y474" i="5" s="1"/>
  <c r="Z474" i="5" s="1"/>
  <c r="W197" i="5"/>
  <c r="Y197" i="5" s="1"/>
  <c r="Z197" i="5" s="1"/>
  <c r="W536" i="5"/>
  <c r="Y536" i="5" s="1"/>
  <c r="Z536" i="5" s="1"/>
  <c r="W898" i="5"/>
  <c r="Y898" i="5" s="1"/>
  <c r="Z898" i="5" s="1"/>
  <c r="W1078" i="5"/>
  <c r="Y1078" i="5" s="1"/>
  <c r="Z1078" i="5" s="1"/>
  <c r="W513" i="5"/>
  <c r="Y513" i="5" s="1"/>
  <c r="Z513" i="5" s="1"/>
  <c r="W1497" i="5"/>
  <c r="Y1497" i="5" s="1"/>
  <c r="Z1497" i="5" s="1"/>
  <c r="W445" i="5"/>
  <c r="Y445" i="5" s="1"/>
  <c r="Z445" i="5" s="1"/>
  <c r="W300" i="5"/>
  <c r="Y300" i="5" s="1"/>
  <c r="Z300" i="5" s="1"/>
  <c r="W201" i="5"/>
  <c r="Y201" i="5" s="1"/>
  <c r="Z201" i="5" s="1"/>
  <c r="W381" i="5"/>
  <c r="Y381" i="5" s="1"/>
  <c r="Z381" i="5" s="1"/>
  <c r="W929" i="5"/>
  <c r="Y929" i="5" s="1"/>
  <c r="Z929" i="5" s="1"/>
  <c r="W634" i="5"/>
  <c r="Y634" i="5" s="1"/>
  <c r="Z634" i="5" s="1"/>
  <c r="W1498" i="5"/>
  <c r="Y1498" i="5" s="1"/>
  <c r="Z1498" i="5" s="1"/>
  <c r="W622" i="5"/>
  <c r="Y622" i="5" s="1"/>
  <c r="Z622" i="5" s="1"/>
  <c r="W706" i="5"/>
  <c r="Y706" i="5" s="1"/>
  <c r="Z706" i="5" s="1"/>
  <c r="W316" i="5"/>
  <c r="Y316" i="5" s="1"/>
  <c r="Z316" i="5" s="1"/>
  <c r="W509" i="5"/>
  <c r="Y509" i="5" s="1"/>
  <c r="Z509" i="5" s="1"/>
  <c r="W60" i="5"/>
  <c r="Y60" i="5" s="1"/>
  <c r="Z60" i="5" s="1"/>
  <c r="W978" i="5"/>
  <c r="Y978" i="5" s="1"/>
  <c r="Z978" i="5" s="1"/>
  <c r="W1499" i="5"/>
  <c r="Y1499" i="5" s="1"/>
  <c r="Z1499" i="5" s="1"/>
  <c r="W299" i="5"/>
  <c r="Y299" i="5" s="1"/>
  <c r="Z299" i="5" s="1"/>
  <c r="W364" i="5"/>
  <c r="Y364" i="5" s="1"/>
  <c r="Z364" i="5" s="1"/>
  <c r="W1500" i="5"/>
  <c r="Y1500" i="5" s="1"/>
  <c r="Z1500" i="5" s="1"/>
  <c r="W825" i="5"/>
  <c r="Y825" i="5" s="1"/>
  <c r="Z825" i="5" s="1"/>
  <c r="W925" i="5"/>
  <c r="Y925" i="5" s="1"/>
  <c r="Z925" i="5" s="1"/>
  <c r="W437" i="5"/>
  <c r="Y437" i="5" s="1"/>
  <c r="Z437" i="5" s="1"/>
  <c r="W1501" i="5"/>
  <c r="Y1501" i="5" s="1"/>
  <c r="Z1501" i="5" s="1"/>
  <c r="W949" i="5"/>
  <c r="Y949" i="5" s="1"/>
  <c r="Z949" i="5" s="1"/>
  <c r="V1097" i="5"/>
  <c r="V592" i="5"/>
  <c r="V566" i="5"/>
  <c r="V1057" i="5"/>
  <c r="V618" i="5"/>
  <c r="V94" i="5"/>
  <c r="V1098" i="5"/>
  <c r="V486" i="5"/>
  <c r="V1099" i="5"/>
  <c r="V310" i="5"/>
  <c r="V61" i="5"/>
  <c r="V967" i="5"/>
  <c r="V1065" i="5"/>
  <c r="V328" i="5"/>
  <c r="V1100" i="5"/>
  <c r="V518" i="5"/>
  <c r="V627" i="5"/>
  <c r="V1051" i="5"/>
  <c r="V839" i="5"/>
  <c r="V968" i="5"/>
  <c r="V783" i="5"/>
  <c r="V41" i="5"/>
  <c r="V997" i="5"/>
  <c r="V1101" i="5"/>
  <c r="V224" i="5"/>
  <c r="V198" i="5"/>
  <c r="V582" i="5"/>
  <c r="V1102" i="5"/>
  <c r="V1103" i="5"/>
  <c r="V280" i="5"/>
  <c r="V531" i="5"/>
  <c r="V1092" i="5"/>
  <c r="V26" i="5"/>
  <c r="V1408" i="5"/>
  <c r="V1104" i="5"/>
  <c r="V961" i="5"/>
  <c r="V95" i="5"/>
  <c r="V617" i="5"/>
  <c r="V1042" i="5"/>
  <c r="V480" i="5"/>
  <c r="V79" i="5"/>
  <c r="V857" i="5"/>
  <c r="V1105" i="5"/>
  <c r="V1106" i="5"/>
  <c r="V946" i="5"/>
  <c r="V1107" i="5"/>
  <c r="V803" i="5"/>
  <c r="V1108" i="5"/>
  <c r="V46" i="5"/>
  <c r="V523" i="5"/>
  <c r="V724" i="5"/>
  <c r="V972" i="5"/>
  <c r="V303" i="5"/>
  <c r="V959" i="5"/>
  <c r="V455" i="5"/>
  <c r="V219" i="5"/>
  <c r="V644" i="5"/>
  <c r="V338" i="5"/>
  <c r="V965" i="5"/>
  <c r="V1109" i="5"/>
  <c r="V935" i="5"/>
  <c r="V992" i="5"/>
  <c r="V298" i="5"/>
  <c r="V937" i="5"/>
  <c r="V1110" i="5"/>
  <c r="V401" i="5"/>
  <c r="V367" i="5"/>
  <c r="V804" i="5"/>
  <c r="V425" i="5"/>
  <c r="V153" i="5"/>
  <c r="V847" i="5"/>
  <c r="V787" i="5"/>
  <c r="V775" i="5"/>
  <c r="V683" i="5"/>
  <c r="V1044" i="5"/>
  <c r="V1054" i="5"/>
  <c r="V59" i="5"/>
  <c r="V1111" i="5"/>
  <c r="V1112" i="5"/>
  <c r="V284" i="5"/>
  <c r="V374" i="5"/>
  <c r="V273" i="5"/>
  <c r="V419" i="5"/>
  <c r="V102" i="5"/>
  <c r="V39" i="5"/>
  <c r="V292" i="5"/>
  <c r="V1113" i="5"/>
  <c r="V838" i="5"/>
  <c r="V685" i="5"/>
  <c r="V753" i="5"/>
  <c r="V22" i="5"/>
  <c r="V755" i="5"/>
  <c r="V1114" i="5"/>
  <c r="V76" i="5"/>
  <c r="V1115" i="5"/>
  <c r="V1082" i="5"/>
  <c r="V1022" i="5"/>
  <c r="V1040" i="5"/>
  <c r="V1116" i="5"/>
  <c r="V127" i="5"/>
  <c r="V1117" i="5"/>
  <c r="V988" i="5"/>
  <c r="V51" i="5"/>
  <c r="V1118" i="5"/>
  <c r="V14" i="5"/>
  <c r="V49" i="5"/>
  <c r="V259" i="5"/>
  <c r="V53" i="5"/>
  <c r="V956" i="5"/>
  <c r="V969" i="5"/>
  <c r="V689" i="5"/>
  <c r="V34" i="5"/>
  <c r="V413" i="5"/>
  <c r="V1120" i="5"/>
  <c r="V307" i="5"/>
  <c r="V1121" i="5"/>
  <c r="V1122" i="5"/>
  <c r="V876" i="5"/>
  <c r="V497" i="5"/>
  <c r="V887" i="5"/>
  <c r="V790" i="5"/>
  <c r="V1123" i="5"/>
  <c r="V763" i="5"/>
  <c r="V530" i="5"/>
  <c r="V540" i="5"/>
  <c r="V524" i="5"/>
  <c r="V392" i="5"/>
  <c r="V555" i="5"/>
  <c r="V1124" i="5"/>
  <c r="V1029" i="5"/>
  <c r="V1125" i="5"/>
  <c r="V251" i="5"/>
  <c r="V89" i="5"/>
  <c r="V476" i="5"/>
  <c r="V717" i="5"/>
  <c r="V361" i="5"/>
  <c r="V1126" i="5"/>
  <c r="V485" i="5"/>
  <c r="V1127" i="5"/>
  <c r="V122" i="5"/>
  <c r="V83" i="5"/>
  <c r="V451" i="5"/>
  <c r="V115" i="5"/>
  <c r="V859" i="5"/>
  <c r="V271" i="5"/>
  <c r="V111" i="5"/>
  <c r="V1077" i="5"/>
  <c r="V1024" i="5"/>
  <c r="V813" i="5"/>
  <c r="V922" i="5"/>
  <c r="V659" i="5"/>
  <c r="V1128" i="5"/>
  <c r="V795" i="5"/>
  <c r="V773" i="5"/>
  <c r="V1007" i="5"/>
  <c r="V505" i="5"/>
  <c r="V615" i="5"/>
  <c r="V818" i="5"/>
  <c r="V1129" i="5"/>
  <c r="V933" i="5"/>
  <c r="V913" i="5"/>
  <c r="V466" i="5"/>
  <c r="V133" i="5"/>
  <c r="V314" i="5"/>
  <c r="V1130" i="5"/>
  <c r="V575" i="5"/>
  <c r="V864" i="5"/>
  <c r="V324" i="5"/>
  <c r="V27" i="5"/>
  <c r="V1131" i="5"/>
  <c r="V1132" i="5"/>
  <c r="V662" i="5"/>
  <c r="V105" i="5"/>
  <c r="V1133" i="5"/>
  <c r="V216" i="5"/>
  <c r="V214" i="5"/>
  <c r="V406" i="5"/>
  <c r="V276" i="5"/>
  <c r="V728" i="5"/>
  <c r="V567" i="5"/>
  <c r="V738" i="5"/>
  <c r="V1134" i="5"/>
  <c r="V249" i="5"/>
  <c r="V1135" i="5"/>
  <c r="V1136" i="5"/>
  <c r="V537" i="5"/>
  <c r="V926" i="5"/>
  <c r="V177" i="5"/>
  <c r="V1311" i="5"/>
  <c r="V240" i="5"/>
  <c r="V834" i="5"/>
  <c r="V309" i="5"/>
  <c r="V1137" i="5"/>
  <c r="V823" i="5"/>
  <c r="V664" i="5"/>
  <c r="V833" i="5"/>
  <c r="V697" i="5"/>
  <c r="V931" i="5"/>
  <c r="V1009" i="5"/>
  <c r="V890" i="5"/>
  <c r="V727" i="5"/>
  <c r="V108" i="5"/>
  <c r="V679" i="5"/>
  <c r="V183" i="5"/>
  <c r="V1138" i="5"/>
  <c r="V589" i="5"/>
  <c r="V577" i="5"/>
  <c r="V541" i="5"/>
  <c r="V1139" i="5"/>
  <c r="V1140" i="5"/>
  <c r="V233" i="5"/>
  <c r="V1141" i="5"/>
  <c r="V982" i="5"/>
  <c r="V512" i="5"/>
  <c r="V603" i="5"/>
  <c r="V1142" i="5"/>
  <c r="V199" i="5"/>
  <c r="V227" i="5"/>
  <c r="V796" i="5"/>
  <c r="V849" i="5"/>
  <c r="V1143" i="5"/>
  <c r="V610" i="5"/>
  <c r="V854" i="5"/>
  <c r="V116" i="5"/>
  <c r="V1144" i="5"/>
  <c r="V213" i="5"/>
  <c r="V1145" i="5"/>
  <c r="V279" i="5"/>
  <c r="V1146" i="5"/>
  <c r="V243" i="5"/>
  <c r="V1147" i="5"/>
  <c r="V42" i="5"/>
  <c r="V75" i="5"/>
  <c r="V1148" i="5"/>
  <c r="V805" i="5"/>
  <c r="V167" i="5"/>
  <c r="V12" i="5"/>
  <c r="V1261" i="5"/>
  <c r="V873" i="5"/>
  <c r="V780" i="5"/>
  <c r="V241" i="5"/>
  <c r="V412" i="5"/>
  <c r="V179" i="5"/>
  <c r="V779" i="5"/>
  <c r="V639" i="5"/>
  <c r="V858" i="5"/>
  <c r="V368" i="5"/>
  <c r="V426" i="5"/>
  <c r="V30" i="5"/>
  <c r="V44" i="5"/>
  <c r="V109" i="5"/>
  <c r="V1071" i="5"/>
  <c r="V1149" i="5"/>
  <c r="V181" i="5"/>
  <c r="V1028" i="5"/>
  <c r="V588" i="5"/>
  <c r="V952" i="5"/>
  <c r="V1150" i="5"/>
  <c r="V1151" i="5"/>
  <c r="V459" i="5"/>
  <c r="V1152" i="5"/>
  <c r="V215" i="5"/>
  <c r="V1153" i="5"/>
  <c r="V1075" i="5"/>
  <c r="V203" i="5"/>
  <c r="V467" i="5"/>
  <c r="V389" i="5"/>
  <c r="V1154" i="5"/>
  <c r="V986" i="5"/>
  <c r="V1155" i="5"/>
  <c r="V404" i="5"/>
  <c r="V1156" i="5"/>
  <c r="V661" i="5"/>
  <c r="V1045" i="5"/>
  <c r="V478" i="5"/>
  <c r="V1157" i="5"/>
  <c r="V740" i="5"/>
  <c r="V1158" i="5"/>
  <c r="V1159" i="5"/>
  <c r="V594" i="5"/>
  <c r="V491" i="5"/>
  <c r="V278" i="5"/>
  <c r="V253" i="5"/>
  <c r="V148" i="5"/>
  <c r="V1048" i="5"/>
  <c r="V50" i="5"/>
  <c r="V821" i="5"/>
  <c r="V1027" i="5"/>
  <c r="V985" i="5"/>
  <c r="V912" i="5"/>
  <c r="V657" i="5"/>
  <c r="V687" i="5"/>
  <c r="V332" i="5"/>
  <c r="V1160" i="5"/>
  <c r="V1161" i="5"/>
  <c r="V1162" i="5"/>
  <c r="V598" i="5"/>
  <c r="V411" i="5"/>
  <c r="V112" i="5"/>
  <c r="V765" i="5"/>
  <c r="V600" i="5"/>
  <c r="V606" i="5"/>
  <c r="V620" i="5"/>
  <c r="V1163" i="5"/>
  <c r="V29" i="5"/>
  <c r="V430" i="5"/>
  <c r="V902" i="5"/>
  <c r="V936" i="5"/>
  <c r="V573" i="5"/>
  <c r="V623" i="5"/>
  <c r="V1164" i="5"/>
  <c r="V268" i="5"/>
  <c r="V921" i="5"/>
  <c r="V165" i="5"/>
  <c r="V45" i="5"/>
  <c r="V488" i="5"/>
  <c r="V351" i="5"/>
  <c r="V1165" i="5"/>
  <c r="V128" i="5"/>
  <c r="V1166" i="5"/>
  <c r="V590" i="5"/>
  <c r="V388" i="5"/>
  <c r="V1167" i="5"/>
  <c r="V960" i="5"/>
  <c r="V999" i="5"/>
  <c r="V1168" i="5"/>
  <c r="V72" i="5"/>
  <c r="V174" i="5"/>
  <c r="V1093" i="5"/>
  <c r="V1073" i="5"/>
  <c r="V436" i="5"/>
  <c r="V266" i="5"/>
  <c r="V1169" i="5"/>
  <c r="V1068" i="5"/>
  <c r="V23" i="5"/>
  <c r="V442" i="5"/>
  <c r="V473" i="5"/>
  <c r="V1052" i="5"/>
  <c r="V1010" i="5"/>
  <c r="V923" i="5"/>
  <c r="V674" i="5"/>
  <c r="V998" i="5"/>
  <c r="V625" i="5"/>
  <c r="V1170" i="5"/>
  <c r="V1171" i="5"/>
  <c r="V581" i="5"/>
  <c r="V957" i="5"/>
  <c r="V1172" i="5"/>
  <c r="V1173" i="5"/>
  <c r="V941" i="5"/>
  <c r="V914" i="5"/>
  <c r="V964" i="5"/>
  <c r="V460" i="5"/>
  <c r="V195" i="5"/>
  <c r="V1174" i="5"/>
  <c r="V907" i="5"/>
  <c r="V238" i="5"/>
  <c r="V166" i="5"/>
  <c r="V18" i="5"/>
  <c r="V32" i="5"/>
  <c r="V927" i="5"/>
  <c r="V1037" i="5"/>
  <c r="V210" i="5"/>
  <c r="V246" i="5"/>
  <c r="V836" i="5"/>
  <c r="V1175" i="5"/>
  <c r="V1008" i="5"/>
  <c r="V142" i="5"/>
  <c r="V1176" i="5"/>
  <c r="V798" i="5"/>
  <c r="V1177" i="5"/>
  <c r="V785" i="5"/>
  <c r="V1178" i="5"/>
  <c r="V587" i="5"/>
  <c r="V892" i="5"/>
  <c r="V502" i="5"/>
  <c r="V56" i="5"/>
  <c r="V1000" i="5"/>
  <c r="V563" i="5"/>
  <c r="V1179" i="5"/>
  <c r="V1180" i="5"/>
  <c r="V190" i="5"/>
  <c r="V312" i="5"/>
  <c r="V58" i="5"/>
  <c r="V544" i="5"/>
  <c r="V1090" i="5"/>
  <c r="V1181" i="5"/>
  <c r="V1182" i="5"/>
  <c r="V84" i="5"/>
  <c r="V470" i="5"/>
  <c r="V517" i="5"/>
  <c r="V154" i="5"/>
  <c r="V1183" i="5"/>
  <c r="V37" i="5"/>
  <c r="V1001" i="5"/>
  <c r="V860" i="5"/>
  <c r="V1184" i="5"/>
  <c r="V993" i="5"/>
  <c r="V1185" i="5"/>
  <c r="V90" i="5"/>
  <c r="V57" i="5"/>
  <c r="V947" i="5"/>
  <c r="V1186" i="5"/>
  <c r="V286" i="5"/>
  <c r="V1187" i="5"/>
  <c r="V673" i="5"/>
  <c r="V507" i="5"/>
  <c r="V441" i="5"/>
  <c r="V962" i="5"/>
  <c r="V702" i="5"/>
  <c r="V868" i="5"/>
  <c r="V396" i="5"/>
  <c r="V1188" i="5"/>
  <c r="V950" i="5"/>
  <c r="V247" i="5"/>
  <c r="V630" i="5"/>
  <c r="V781" i="5"/>
  <c r="V1036" i="5"/>
  <c r="V11" i="5"/>
  <c r="V882" i="5"/>
  <c r="V782" i="5"/>
  <c r="V601" i="5"/>
  <c r="V373" i="5"/>
  <c r="V329" i="5"/>
  <c r="V274" i="5"/>
  <c r="V568" i="5"/>
  <c r="V1038" i="5"/>
  <c r="V464" i="5"/>
  <c r="V1190" i="5"/>
  <c r="V500" i="5"/>
  <c r="V1191" i="5"/>
  <c r="V899" i="5"/>
  <c r="V668" i="5"/>
  <c r="V180" i="5"/>
  <c r="V337" i="5"/>
  <c r="V1192" i="5"/>
  <c r="V86" i="5"/>
  <c r="V432" i="5"/>
  <c r="V893" i="5"/>
  <c r="V255" i="5"/>
  <c r="V991" i="5"/>
  <c r="V1193" i="5"/>
  <c r="V608" i="5"/>
  <c r="V135" i="5"/>
  <c r="V786" i="5"/>
  <c r="V1194" i="5"/>
  <c r="V1195" i="5"/>
  <c r="V866" i="5"/>
  <c r="V123" i="5"/>
  <c r="V850" i="5"/>
  <c r="V1197" i="5"/>
  <c r="V908" i="5"/>
  <c r="V565" i="5"/>
  <c r="V1198" i="5"/>
  <c r="V1089" i="5"/>
  <c r="V607" i="5"/>
  <c r="V306" i="5"/>
  <c r="V155" i="5"/>
  <c r="V458" i="5"/>
  <c r="V640" i="5"/>
  <c r="V977" i="5"/>
  <c r="V971" i="5"/>
  <c r="V684" i="5"/>
  <c r="V1199" i="5"/>
  <c r="V771" i="5"/>
  <c r="V1085" i="5"/>
  <c r="V1200" i="5"/>
  <c r="V681" i="5"/>
  <c r="V394" i="5"/>
  <c r="V405" i="5"/>
  <c r="V938" i="5"/>
  <c r="V82" i="5"/>
  <c r="V883" i="5"/>
  <c r="V1201" i="5"/>
  <c r="V263" i="5"/>
  <c r="V1202" i="5"/>
  <c r="V955" i="5"/>
  <c r="V714" i="5"/>
  <c r="V1203" i="5"/>
  <c r="V395" i="5"/>
  <c r="V1005" i="5"/>
  <c r="V794" i="5"/>
  <c r="V793" i="5"/>
  <c r="V17" i="5"/>
  <c r="V325" i="5"/>
  <c r="V1204" i="5"/>
  <c r="V1205" i="5"/>
  <c r="V1206" i="5"/>
  <c r="V862" i="5"/>
  <c r="V655" i="5"/>
  <c r="V1207" i="5"/>
  <c r="V520" i="5"/>
  <c r="V366" i="5"/>
  <c r="V188" i="5"/>
  <c r="V19" i="5"/>
  <c r="V924" i="5"/>
  <c r="V1208" i="5"/>
  <c r="V551" i="5"/>
  <c r="V129" i="5"/>
  <c r="V1209" i="5"/>
  <c r="V291" i="5"/>
  <c r="V1210" i="5"/>
  <c r="V591" i="5"/>
  <c r="V1211" i="5"/>
  <c r="V1212" i="5"/>
  <c r="V144" i="5"/>
  <c r="V136" i="5"/>
  <c r="V1034" i="5"/>
  <c r="V586" i="5"/>
  <c r="V1213" i="5"/>
  <c r="V489" i="5"/>
  <c r="V718" i="5"/>
  <c r="V1214" i="5"/>
  <c r="V995" i="5"/>
  <c r="V749" i="5"/>
  <c r="V1215" i="5"/>
  <c r="V147" i="5"/>
  <c r="V863" i="5"/>
  <c r="V352" i="5"/>
  <c r="V302" i="5"/>
  <c r="V1216" i="5"/>
  <c r="V830" i="5"/>
  <c r="V504" i="5"/>
  <c r="V1217" i="5"/>
  <c r="V1218" i="5"/>
  <c r="V354" i="5"/>
  <c r="V1219" i="5"/>
  <c r="V318" i="5"/>
  <c r="V1220" i="5"/>
  <c r="V1221" i="5"/>
  <c r="V562" i="5"/>
  <c r="V1222" i="5"/>
  <c r="V691" i="5"/>
  <c r="V641" i="5"/>
  <c r="V516" i="5"/>
  <c r="V146" i="5"/>
  <c r="V715" i="5"/>
  <c r="V680" i="5"/>
  <c r="V334" i="5"/>
  <c r="V580" i="5"/>
  <c r="V1223" i="5"/>
  <c r="V635" i="5"/>
  <c r="V646" i="5"/>
  <c r="V1224" i="5"/>
  <c r="V150" i="5"/>
  <c r="V1225" i="5"/>
  <c r="V185" i="5"/>
  <c r="V103" i="5"/>
  <c r="V666" i="5"/>
  <c r="V231" i="5"/>
  <c r="V571" i="5"/>
  <c r="V218" i="5"/>
  <c r="V85" i="5"/>
  <c r="V579" i="5"/>
  <c r="V407" i="5"/>
  <c r="V433" i="5"/>
  <c r="V1226" i="5"/>
  <c r="V1227" i="5"/>
  <c r="V1228" i="5"/>
  <c r="V38" i="5"/>
  <c r="V1017" i="5"/>
  <c r="V1229" i="5"/>
  <c r="V1016" i="5"/>
  <c r="V1230" i="5"/>
  <c r="V1196" i="5"/>
  <c r="V498" i="5"/>
  <c r="V881" i="5"/>
  <c r="V289" i="5"/>
  <c r="V132" i="5"/>
  <c r="V301" i="5"/>
  <c r="V547" i="5"/>
  <c r="V386" i="5"/>
  <c r="V139" i="5"/>
  <c r="V130" i="5"/>
  <c r="V1231" i="5"/>
  <c r="V742" i="5"/>
  <c r="V1232" i="5"/>
  <c r="V1233" i="5"/>
  <c r="V529" i="5"/>
  <c r="V305" i="5"/>
  <c r="V1234" i="5"/>
  <c r="V624" i="5"/>
  <c r="V346" i="5"/>
  <c r="V1235" i="5"/>
  <c r="V265" i="5"/>
  <c r="V885" i="5"/>
  <c r="V895" i="5"/>
  <c r="V99" i="5"/>
  <c r="V810" i="5"/>
  <c r="V472" i="5"/>
  <c r="V48" i="5"/>
  <c r="V143" i="5"/>
  <c r="V1236" i="5"/>
  <c r="V257" i="5"/>
  <c r="V355" i="5"/>
  <c r="V954" i="5"/>
  <c r="V1237" i="5"/>
  <c r="V1238" i="5"/>
  <c r="V1239" i="5"/>
  <c r="V1240" i="5"/>
  <c r="V616" i="5"/>
  <c r="V398" i="5"/>
  <c r="V870" i="5"/>
  <c r="V62" i="5"/>
  <c r="V1241" i="5"/>
  <c r="V420" i="5"/>
  <c r="V732" i="5"/>
  <c r="V1242" i="5"/>
  <c r="V752" i="5"/>
  <c r="V336" i="5"/>
  <c r="V942" i="5"/>
  <c r="V438" i="5"/>
  <c r="V320" i="5"/>
  <c r="V335" i="5"/>
  <c r="V418" i="5"/>
  <c r="V1243" i="5"/>
  <c r="V621" i="5"/>
  <c r="V761" i="5"/>
  <c r="V1244" i="5"/>
  <c r="V966" i="5"/>
  <c r="V254" i="5"/>
  <c r="V875" i="5"/>
  <c r="V1094" i="5"/>
  <c r="V345" i="5"/>
  <c r="V209" i="5"/>
  <c r="V1245" i="5"/>
  <c r="V643" i="5"/>
  <c r="V1246" i="5"/>
  <c r="V812" i="5"/>
  <c r="V107" i="5"/>
  <c r="V688" i="5"/>
  <c r="V1247" i="5"/>
  <c r="V47" i="5"/>
  <c r="V976" i="5"/>
  <c r="V1248" i="5"/>
  <c r="V1249" i="5"/>
  <c r="V1250" i="5"/>
  <c r="V1251" i="5"/>
  <c r="V741" i="5"/>
  <c r="V1252" i="5"/>
  <c r="V131" i="5"/>
  <c r="V725" i="5"/>
  <c r="V225" i="5"/>
  <c r="V81" i="5"/>
  <c r="V1253" i="5"/>
  <c r="V1254" i="5"/>
  <c r="V642" i="5"/>
  <c r="V1083" i="5"/>
  <c r="V482" i="5"/>
  <c r="V841" i="5"/>
  <c r="V63" i="5"/>
  <c r="V288" i="5"/>
  <c r="V1255" i="5"/>
  <c r="V1256" i="5"/>
  <c r="V160" i="5"/>
  <c r="V1257" i="5"/>
  <c r="V465" i="5"/>
  <c r="V121" i="5"/>
  <c r="V397" i="5"/>
  <c r="V872" i="5"/>
  <c r="V422" i="5"/>
  <c r="V987" i="5"/>
  <c r="V1258" i="5"/>
  <c r="V1259" i="5"/>
  <c r="V390" i="5"/>
  <c r="V905" i="5"/>
  <c r="V1260" i="5"/>
  <c r="V490" i="5"/>
  <c r="V358" i="5"/>
  <c r="V175" i="5"/>
  <c r="V1074" i="5"/>
  <c r="V940" i="5"/>
  <c r="V663" i="5"/>
  <c r="V816" i="5"/>
  <c r="V735" i="5"/>
  <c r="V564" i="5"/>
  <c r="V614" i="5"/>
  <c r="V1262" i="5"/>
  <c r="V807" i="5"/>
  <c r="V934" i="5"/>
  <c r="V100" i="5"/>
  <c r="V70" i="5"/>
  <c r="V1263" i="5"/>
  <c r="V296" i="5"/>
  <c r="V1264" i="5"/>
  <c r="V1265" i="5"/>
  <c r="V806" i="5"/>
  <c r="V1266" i="5"/>
  <c r="V1019" i="5"/>
  <c r="V983" i="5"/>
  <c r="V88" i="5"/>
  <c r="V40" i="5"/>
  <c r="V349" i="5"/>
  <c r="V694" i="5"/>
  <c r="V1026" i="5"/>
  <c r="V651" i="5"/>
  <c r="V1267" i="5"/>
  <c r="V162" i="5"/>
  <c r="V648" i="5"/>
  <c r="V736" i="5"/>
  <c r="V434" i="5"/>
  <c r="V1268" i="5"/>
  <c r="V1189" i="5"/>
  <c r="V722" i="5"/>
  <c r="V1269" i="5"/>
  <c r="V758" i="5"/>
  <c r="V1006" i="5"/>
  <c r="V772" i="5"/>
  <c r="V958" i="5"/>
  <c r="V970" i="5"/>
  <c r="V1270" i="5"/>
  <c r="V1271" i="5"/>
  <c r="V1272" i="5"/>
  <c r="V1023" i="5"/>
  <c r="V294" i="5"/>
  <c r="V290" i="5"/>
  <c r="V341" i="5"/>
  <c r="V953" i="5"/>
  <c r="V193" i="5"/>
  <c r="V975" i="5"/>
  <c r="V71" i="5"/>
  <c r="V1273" i="5"/>
  <c r="V1032" i="5"/>
  <c r="V848" i="5"/>
  <c r="V226" i="5"/>
  <c r="V930" i="5"/>
  <c r="V501" i="5"/>
  <c r="V275" i="5"/>
  <c r="V1274" i="5"/>
  <c r="V1275" i="5"/>
  <c r="V447" i="5"/>
  <c r="V1276" i="5"/>
  <c r="V370" i="5"/>
  <c r="V1277" i="5"/>
  <c r="V1047" i="5"/>
  <c r="V1278" i="5"/>
  <c r="V1069" i="5"/>
  <c r="V431" i="5"/>
  <c r="V827" i="5"/>
  <c r="V24" i="5"/>
  <c r="V1279" i="5"/>
  <c r="V6" i="5"/>
  <c r="V619" i="5"/>
  <c r="V1280" i="5"/>
  <c r="V1063" i="5"/>
  <c r="V597" i="5"/>
  <c r="V637" i="5"/>
  <c r="V1281" i="5"/>
  <c r="V649" i="5"/>
  <c r="V20" i="5"/>
  <c r="V797" i="5"/>
  <c r="V792" i="5"/>
  <c r="V1282" i="5"/>
  <c r="V479" i="5"/>
  <c r="V658" i="5"/>
  <c r="V920" i="5"/>
  <c r="V595" i="5"/>
  <c r="V647" i="5"/>
  <c r="V1283" i="5"/>
  <c r="V10" i="5"/>
  <c r="V1058" i="5"/>
  <c r="V204" i="5"/>
  <c r="V1284" i="5"/>
  <c r="V1285" i="5"/>
  <c r="V879" i="5"/>
  <c r="V593" i="5"/>
  <c r="V269" i="5"/>
  <c r="V840" i="5"/>
  <c r="V855" i="5"/>
  <c r="V939" i="5"/>
  <c r="V449" i="5"/>
  <c r="V877" i="5"/>
  <c r="V865" i="5"/>
  <c r="V1286" i="5"/>
  <c r="V313" i="5"/>
  <c r="V484" i="5"/>
  <c r="V1287" i="5"/>
  <c r="V1015" i="5"/>
  <c r="V910" i="5"/>
  <c r="V984" i="5"/>
  <c r="V321" i="5"/>
  <c r="V446" i="5"/>
  <c r="V1288" i="5"/>
  <c r="V444" i="5"/>
  <c r="V1289" i="5"/>
  <c r="V745" i="5"/>
  <c r="V880" i="5"/>
  <c r="V1072" i="5"/>
  <c r="V65" i="5"/>
  <c r="V1004" i="5"/>
  <c r="V671" i="5"/>
  <c r="V339" i="5"/>
  <c r="V66" i="5"/>
  <c r="V532" i="5"/>
  <c r="V1290" i="5"/>
  <c r="V1087" i="5"/>
  <c r="V200" i="5"/>
  <c r="V435" i="5"/>
  <c r="V80" i="5"/>
  <c r="V919" i="5"/>
  <c r="V856" i="5"/>
  <c r="V711" i="5"/>
  <c r="V533" i="5"/>
  <c r="V709" i="5"/>
  <c r="V831" i="5"/>
  <c r="V693" i="5"/>
  <c r="V980" i="5"/>
  <c r="V250" i="5"/>
  <c r="V994" i="5"/>
  <c r="V1043" i="5"/>
  <c r="V1291" i="5"/>
  <c r="V686" i="5"/>
  <c r="V304" i="5"/>
  <c r="V101" i="5"/>
  <c r="V196" i="5"/>
  <c r="V631" i="5"/>
  <c r="V230" i="5"/>
  <c r="V820" i="5"/>
  <c r="V764" i="5"/>
  <c r="V1292" i="5"/>
  <c r="V256" i="5"/>
  <c r="V1293" i="5"/>
  <c r="V1294" i="5"/>
  <c r="V74" i="5"/>
  <c r="V1119" i="5"/>
  <c r="V293" i="5"/>
  <c r="V172" i="5"/>
  <c r="V1296" i="5"/>
  <c r="V909" i="5"/>
  <c r="V1297" i="5"/>
  <c r="V347" i="5"/>
  <c r="V258" i="5"/>
  <c r="V315" i="5"/>
  <c r="V184" i="5"/>
  <c r="V1298" i="5"/>
  <c r="V1299" i="5"/>
  <c r="V1300" i="5"/>
  <c r="V207" i="5"/>
  <c r="V1301" i="5"/>
  <c r="V348" i="5"/>
  <c r="V1302" i="5"/>
  <c r="V843" i="5"/>
  <c r="V809" i="5"/>
  <c r="V656" i="5"/>
  <c r="V692" i="5"/>
  <c r="V1303" i="5"/>
  <c r="V161" i="5"/>
  <c r="V660" i="5"/>
  <c r="V901" i="5"/>
  <c r="V192" i="5"/>
  <c r="V1304" i="5"/>
  <c r="V1305" i="5"/>
  <c r="V158" i="5"/>
  <c r="V911" i="5"/>
  <c r="V535" i="5"/>
  <c r="V1306" i="5"/>
  <c r="V1307" i="5"/>
  <c r="V1308" i="5"/>
  <c r="V1295" i="5"/>
  <c r="V454" i="5"/>
  <c r="V410" i="5"/>
  <c r="V1309" i="5"/>
  <c r="V1310" i="5"/>
  <c r="V824" i="5"/>
  <c r="V205" i="5"/>
  <c r="V896" i="5"/>
  <c r="V35" i="5"/>
  <c r="V739" i="5"/>
  <c r="V1312" i="5"/>
  <c r="V743" i="5"/>
  <c r="V359" i="5"/>
  <c r="V1313" i="5"/>
  <c r="V1314" i="5"/>
  <c r="V457" i="5"/>
  <c r="V4" i="5"/>
  <c r="V1315" i="5"/>
  <c r="V1316" i="5"/>
  <c r="V1317" i="5"/>
  <c r="V330" i="5"/>
  <c r="V1318" i="5"/>
  <c r="V1003" i="5"/>
  <c r="V1319" i="5"/>
  <c r="V1320" i="5"/>
  <c r="V721" i="5"/>
  <c r="V55" i="5"/>
  <c r="V1321" i="5"/>
  <c r="V665" i="5"/>
  <c r="V845" i="5"/>
  <c r="V734" i="5"/>
  <c r="V747" i="5"/>
  <c r="V1322" i="5"/>
  <c r="V542" i="5"/>
  <c r="V400" i="5"/>
  <c r="V462" i="5"/>
  <c r="V1323" i="5"/>
  <c r="V572" i="5"/>
  <c r="V729" i="5"/>
  <c r="V1046" i="5"/>
  <c r="V223" i="5"/>
  <c r="V703" i="5"/>
  <c r="V1324" i="5"/>
  <c r="V260" i="5"/>
  <c r="V149" i="5"/>
  <c r="V67" i="5"/>
  <c r="V439" i="5"/>
  <c r="V1325" i="5"/>
  <c r="V191" i="5"/>
  <c r="V777" i="5"/>
  <c r="V583" i="5"/>
  <c r="V1014" i="5"/>
  <c r="V1326" i="5"/>
  <c r="V493" i="5"/>
  <c r="V31" i="5"/>
  <c r="V1041" i="5"/>
  <c r="V1327" i="5"/>
  <c r="V157" i="5"/>
  <c r="V217" i="5"/>
  <c r="V1328" i="5"/>
  <c r="V705" i="5"/>
  <c r="V904" i="5"/>
  <c r="V632" i="5"/>
  <c r="V503" i="5"/>
  <c r="V638" i="5"/>
  <c r="V415" i="5"/>
  <c r="V1329" i="5"/>
  <c r="V360" i="5"/>
  <c r="V408" i="5"/>
  <c r="V1330" i="5"/>
  <c r="V1331" i="5"/>
  <c r="V1332" i="5"/>
  <c r="V699" i="5"/>
  <c r="V1059" i="5"/>
  <c r="V1333" i="5"/>
  <c r="V973" i="5"/>
  <c r="V1334" i="5"/>
  <c r="V78" i="5"/>
  <c r="V596" i="5"/>
  <c r="V343" i="5"/>
  <c r="V353" i="5"/>
  <c r="V1335" i="5"/>
  <c r="V1336" i="5"/>
  <c r="V867" i="5"/>
  <c r="V13" i="5"/>
  <c r="V900" i="5"/>
  <c r="V1018" i="5"/>
  <c r="V1337" i="5"/>
  <c r="V1338" i="5"/>
  <c r="V264" i="5"/>
  <c r="V138" i="5"/>
  <c r="V521" i="5"/>
  <c r="V124" i="5"/>
  <c r="V990" i="5"/>
  <c r="V119" i="5"/>
  <c r="V33" i="5"/>
  <c r="V1339" i="5"/>
  <c r="V1039" i="5"/>
  <c r="V1340" i="5"/>
  <c r="V187" i="5"/>
  <c r="V1341" i="5"/>
  <c r="V1342" i="5"/>
  <c r="V552" i="5"/>
  <c r="V452" i="5"/>
  <c r="V285" i="5"/>
  <c r="V585" i="5"/>
  <c r="V720" i="5"/>
  <c r="V832" i="5"/>
  <c r="V1343" i="5"/>
  <c r="V1033" i="5"/>
  <c r="V1080" i="5"/>
  <c r="V829" i="5"/>
  <c r="V1020" i="5"/>
  <c r="V363" i="5"/>
  <c r="V519" i="5"/>
  <c r="V750" i="5"/>
  <c r="V1344" i="5"/>
  <c r="V846" i="5"/>
  <c r="V3" i="5"/>
  <c r="V1345" i="5"/>
  <c r="V242" i="5"/>
  <c r="V54" i="5"/>
  <c r="V317" i="5"/>
  <c r="V916" i="5"/>
  <c r="V602" i="5"/>
  <c r="V481" i="5"/>
  <c r="V113" i="5"/>
  <c r="V557" i="5"/>
  <c r="V932" i="5"/>
  <c r="V114" i="5"/>
  <c r="V1346" i="5"/>
  <c r="V1347" i="5"/>
  <c r="V206" i="5"/>
  <c r="V1348" i="5"/>
  <c r="V1349" i="5"/>
  <c r="V1350" i="5"/>
  <c r="V1351" i="5"/>
  <c r="V1035" i="5"/>
  <c r="V77" i="5"/>
  <c r="V767" i="5"/>
  <c r="V244" i="5"/>
  <c r="V141" i="5"/>
  <c r="V252" i="5"/>
  <c r="V429" i="5"/>
  <c r="V1352" i="5"/>
  <c r="V669" i="5"/>
  <c r="V417" i="5"/>
  <c r="V281" i="5"/>
  <c r="V1353" i="5"/>
  <c r="V748" i="5"/>
  <c r="V543" i="5"/>
  <c r="V871" i="5"/>
  <c r="V382" i="5"/>
  <c r="V333" i="5"/>
  <c r="V5" i="5"/>
  <c r="V1076" i="5"/>
  <c r="V15" i="5"/>
  <c r="V1354" i="5"/>
  <c r="V1355" i="5"/>
  <c r="V545" i="5"/>
  <c r="V1356" i="5"/>
  <c r="V1458" i="5"/>
  <c r="V578" i="5"/>
  <c r="V232" i="5"/>
  <c r="V778" i="5"/>
  <c r="V186" i="5"/>
  <c r="V762" i="5"/>
  <c r="V756" i="5"/>
  <c r="V1357" i="5"/>
  <c r="V1358" i="5"/>
  <c r="V1359" i="5"/>
  <c r="V1360" i="5"/>
  <c r="V387" i="5"/>
  <c r="V844" i="5"/>
  <c r="V974" i="5"/>
  <c r="V362" i="5"/>
  <c r="V511" i="5"/>
  <c r="V613" i="5"/>
  <c r="V1361" i="5"/>
  <c r="V1362" i="5"/>
  <c r="V463" i="5"/>
  <c r="V73" i="5"/>
  <c r="V636" i="5"/>
  <c r="V117" i="5"/>
  <c r="V670" i="5"/>
  <c r="V171" i="5"/>
  <c r="V365" i="5"/>
  <c r="V212" i="5"/>
  <c r="V704" i="5"/>
  <c r="V1363" i="5"/>
  <c r="V599" i="5"/>
  <c r="V1030" i="5"/>
  <c r="V164" i="5"/>
  <c r="V526" i="5"/>
  <c r="V1364" i="5"/>
  <c r="V708" i="5"/>
  <c r="V678" i="5"/>
  <c r="V450" i="5"/>
  <c r="V852" i="5"/>
  <c r="V239" i="5"/>
  <c r="V1365" i="5"/>
  <c r="V1366" i="5"/>
  <c r="V1367" i="5"/>
  <c r="V237" i="5"/>
  <c r="V326" i="5"/>
  <c r="V295" i="5"/>
  <c r="V1368" i="5"/>
  <c r="V1013" i="5"/>
  <c r="V21" i="5"/>
  <c r="V1369" i="5"/>
  <c r="V106" i="5"/>
  <c r="V1370" i="5"/>
  <c r="V270" i="5"/>
  <c r="V1371" i="5"/>
  <c r="V1372" i="5"/>
  <c r="V1373" i="5"/>
  <c r="V768" i="5"/>
  <c r="V894" i="5"/>
  <c r="V1374" i="5"/>
  <c r="V228" i="5"/>
  <c r="V169" i="5"/>
  <c r="V104" i="5"/>
  <c r="V652" i="5"/>
  <c r="V574" i="5"/>
  <c r="V737" i="5"/>
  <c r="V667" i="5"/>
  <c r="V1375" i="5"/>
  <c r="V323" i="5"/>
  <c r="V707" i="5"/>
  <c r="V134" i="5"/>
  <c r="V69" i="5"/>
  <c r="V1376" i="5"/>
  <c r="V1377" i="5"/>
  <c r="V1378" i="5"/>
  <c r="V1379" i="5"/>
  <c r="V1380" i="5"/>
  <c r="V1381" i="5"/>
  <c r="V350" i="5"/>
  <c r="V1382" i="5"/>
  <c r="V399" i="5"/>
  <c r="V1383" i="5"/>
  <c r="V766" i="5"/>
  <c r="V202" i="5"/>
  <c r="V91" i="5"/>
  <c r="V1384" i="5"/>
  <c r="V770" i="5"/>
  <c r="V1385" i="5"/>
  <c r="V1386" i="5"/>
  <c r="V629" i="5"/>
  <c r="V1387" i="5"/>
  <c r="V494" i="5"/>
  <c r="V1388" i="5"/>
  <c r="V1067" i="5"/>
  <c r="V539" i="5"/>
  <c r="V1389" i="5"/>
  <c r="V495" i="5"/>
  <c r="V1390" i="5"/>
  <c r="V570" i="5"/>
  <c r="V487" i="5"/>
  <c r="V723" i="5"/>
  <c r="V43" i="5"/>
  <c r="V340" i="5"/>
  <c r="V64" i="5"/>
  <c r="V319" i="5"/>
  <c r="V1012" i="5"/>
  <c r="V713" i="5"/>
  <c r="V1391" i="5"/>
  <c r="V156" i="5"/>
  <c r="V344" i="5"/>
  <c r="V1392" i="5"/>
  <c r="V376" i="5"/>
  <c r="V1393" i="5"/>
  <c r="V522" i="5"/>
  <c r="V1394" i="5"/>
  <c r="V1395" i="5"/>
  <c r="V1396" i="5"/>
  <c r="V322" i="5"/>
  <c r="V701" i="5"/>
  <c r="V690" i="5"/>
  <c r="V506" i="5"/>
  <c r="V698" i="5"/>
  <c r="V97" i="5"/>
  <c r="V837" i="5"/>
  <c r="V884" i="5"/>
  <c r="V654" i="5"/>
  <c r="V1096" i="5"/>
  <c r="V1091" i="5"/>
  <c r="V1397" i="5"/>
  <c r="V508" i="5"/>
  <c r="V1398" i="5"/>
  <c r="V163" i="5"/>
  <c r="V819" i="5"/>
  <c r="V1399" i="5"/>
  <c r="V308" i="5"/>
  <c r="V878" i="5"/>
  <c r="V527" i="5"/>
  <c r="V1400" i="5"/>
  <c r="V7" i="5"/>
  <c r="V371" i="5"/>
  <c r="V751" i="5"/>
  <c r="V944" i="5"/>
  <c r="V556" i="5"/>
  <c r="V1401" i="5"/>
  <c r="V1095" i="5"/>
  <c r="V853" i="5"/>
  <c r="V1081" i="5"/>
  <c r="V1402" i="5"/>
  <c r="V733" i="5"/>
  <c r="V423" i="5"/>
  <c r="V120" i="5"/>
  <c r="V1064" i="5"/>
  <c r="V672" i="5"/>
  <c r="V650" i="5"/>
  <c r="V409" i="5"/>
  <c r="V576" i="5"/>
  <c r="V211" i="5"/>
  <c r="V906" i="5"/>
  <c r="V1403" i="5"/>
  <c r="V1031" i="5"/>
  <c r="V951" i="5"/>
  <c r="V453" i="5"/>
  <c r="V726" i="5"/>
  <c r="V1404" i="5"/>
  <c r="V208" i="5"/>
  <c r="V1405" i="5"/>
  <c r="V1406" i="5"/>
  <c r="V378" i="5"/>
  <c r="V1407" i="5"/>
  <c r="V391" i="5"/>
  <c r="V653" i="5"/>
  <c r="V1409" i="5"/>
  <c r="V28" i="5"/>
  <c r="V1410" i="5"/>
  <c r="V1411" i="5"/>
  <c r="V126" i="5"/>
  <c r="V496" i="5"/>
  <c r="V1055" i="5"/>
  <c r="V719" i="5"/>
  <c r="V1412" i="5"/>
  <c r="V168" i="5"/>
  <c r="V1413" i="5"/>
  <c r="V1414" i="5"/>
  <c r="V604" i="5"/>
  <c r="V1415" i="5"/>
  <c r="V261" i="5"/>
  <c r="V1416" i="5"/>
  <c r="V1417" i="5"/>
  <c r="V245" i="5"/>
  <c r="V87" i="5"/>
  <c r="V236" i="5"/>
  <c r="V628" i="5"/>
  <c r="V1418" i="5"/>
  <c r="V1419" i="5"/>
  <c r="V1021" i="5"/>
  <c r="V696" i="5"/>
  <c r="V234" i="5"/>
  <c r="V1079" i="5"/>
  <c r="V1420" i="5"/>
  <c r="V1421" i="5"/>
  <c r="V140" i="5"/>
  <c r="V948" i="5"/>
  <c r="V372" i="5"/>
  <c r="V287" i="5"/>
  <c r="V137" i="5"/>
  <c r="V1422" i="5"/>
  <c r="V1423" i="5"/>
  <c r="V182" i="5"/>
  <c r="V427" i="5"/>
  <c r="V1424" i="5"/>
  <c r="V424" i="5"/>
  <c r="V525" i="5"/>
  <c r="V151" i="5"/>
  <c r="V1425" i="5"/>
  <c r="V1426" i="5"/>
  <c r="V152" i="5"/>
  <c r="V477" i="5"/>
  <c r="V220" i="5"/>
  <c r="V817" i="5"/>
  <c r="V861" i="5"/>
  <c r="V828" i="5"/>
  <c r="V1427" i="5"/>
  <c r="V471" i="5"/>
  <c r="V1428" i="5"/>
  <c r="V1066" i="5"/>
  <c r="V943" i="5"/>
  <c r="V891" i="5"/>
  <c r="V1025" i="5"/>
  <c r="V1429" i="5"/>
  <c r="V835" i="5"/>
  <c r="V1070" i="5"/>
  <c r="V1430" i="5"/>
  <c r="V1431" i="5"/>
  <c r="V1061" i="5"/>
  <c r="V92" i="5"/>
  <c r="V1432" i="5"/>
  <c r="V754" i="5"/>
  <c r="V534" i="5"/>
  <c r="V1433" i="5"/>
  <c r="V469" i="5"/>
  <c r="V695" i="5"/>
  <c r="V380" i="5"/>
  <c r="V170" i="5"/>
  <c r="V515" i="5"/>
  <c r="V554" i="5"/>
  <c r="V248" i="5"/>
  <c r="V311" i="5"/>
  <c r="V788" i="5"/>
  <c r="V1434" i="5"/>
  <c r="V889" i="5"/>
  <c r="V461" i="5"/>
  <c r="V1084" i="5"/>
  <c r="V383" i="5"/>
  <c r="V1435" i="5"/>
  <c r="V221" i="5"/>
  <c r="V1436" i="5"/>
  <c r="V1060" i="5"/>
  <c r="V549" i="5"/>
  <c r="V492" i="5"/>
  <c r="V915" i="5"/>
  <c r="V456" i="5"/>
  <c r="V731" i="5"/>
  <c r="V801" i="5"/>
  <c r="V784" i="5"/>
  <c r="V791" i="5"/>
  <c r="V569" i="5"/>
  <c r="V1437" i="5"/>
  <c r="V559" i="5"/>
  <c r="V826" i="5"/>
  <c r="V448" i="5"/>
  <c r="V1438" i="5"/>
  <c r="V774" i="5"/>
  <c r="V468" i="5"/>
  <c r="V475" i="5"/>
  <c r="V1049" i="5"/>
  <c r="V1062" i="5"/>
  <c r="V815" i="5"/>
  <c r="V1439" i="5"/>
  <c r="V1440" i="5"/>
  <c r="V1441" i="5"/>
  <c r="V194" i="5"/>
  <c r="V800" i="5"/>
  <c r="V1442" i="5"/>
  <c r="V499" i="5"/>
  <c r="V52" i="5"/>
  <c r="V1443" i="5"/>
  <c r="V403" i="5"/>
  <c r="V981" i="5"/>
  <c r="V377" i="5"/>
  <c r="V173" i="5"/>
  <c r="V553" i="5"/>
  <c r="V1444" i="5"/>
  <c r="V561" i="5"/>
  <c r="V414" i="5"/>
  <c r="V744" i="5"/>
  <c r="V1445" i="5"/>
  <c r="V1446" i="5"/>
  <c r="V842" i="5"/>
  <c r="V1447" i="5"/>
  <c r="V1448" i="5"/>
  <c r="V1449" i="5"/>
  <c r="V811" i="5"/>
  <c r="V9" i="5"/>
  <c r="V235" i="5"/>
  <c r="V645" i="5"/>
  <c r="V546" i="5"/>
  <c r="V1450" i="5"/>
  <c r="V897" i="5"/>
  <c r="V869" i="5"/>
  <c r="V440" i="5"/>
  <c r="V68" i="5"/>
  <c r="V1451" i="5"/>
  <c r="V1452" i="5"/>
  <c r="V93" i="5"/>
  <c r="V2" i="5"/>
  <c r="V277" i="5"/>
  <c r="V611" i="5"/>
  <c r="V159" i="5"/>
  <c r="V1453" i="5"/>
  <c r="V1454" i="5"/>
  <c r="V789" i="5"/>
  <c r="V262" i="5"/>
  <c r="V851" i="5"/>
  <c r="V1455" i="5"/>
  <c r="V428" i="5"/>
  <c r="V1456" i="5"/>
  <c r="V96" i="5"/>
  <c r="V421" i="5"/>
  <c r="V1457" i="5"/>
  <c r="V605" i="5"/>
  <c r="V327" i="5"/>
  <c r="V746" i="5"/>
  <c r="V538" i="5"/>
  <c r="V118" i="5"/>
  <c r="V393" i="5"/>
  <c r="V1459" i="5"/>
  <c r="V760" i="5"/>
  <c r="V1460" i="5"/>
  <c r="V633" i="5"/>
  <c r="V125" i="5"/>
  <c r="V822" i="5"/>
  <c r="V1461" i="5"/>
  <c r="V1462" i="5"/>
  <c r="V1463" i="5"/>
  <c r="V1464" i="5"/>
  <c r="V1465" i="5"/>
  <c r="V1466" i="5"/>
  <c r="V1050" i="5"/>
  <c r="V1467" i="5"/>
  <c r="V1468" i="5"/>
  <c r="V98" i="5"/>
  <c r="V769" i="5"/>
  <c r="V1469" i="5"/>
  <c r="V1470" i="5"/>
  <c r="V626" i="5"/>
  <c r="V1471" i="5"/>
  <c r="V1472" i="5"/>
  <c r="V385" i="5"/>
  <c r="V443" i="5"/>
  <c r="V331" i="5"/>
  <c r="V1473" i="5"/>
  <c r="V675" i="5"/>
  <c r="V677" i="5"/>
  <c r="V176" i="5"/>
  <c r="V297" i="5"/>
  <c r="V145" i="5"/>
  <c r="V560" i="5"/>
  <c r="V1474" i="5"/>
  <c r="V917" i="5"/>
  <c r="V1475" i="5"/>
  <c r="V808" i="5"/>
  <c r="V375" i="5"/>
  <c r="V1476" i="5"/>
  <c r="V1477" i="5"/>
  <c r="V272" i="5"/>
  <c r="V1478" i="5"/>
  <c r="V8" i="5"/>
  <c r="V282" i="5"/>
  <c r="V874" i="5"/>
  <c r="V110" i="5"/>
  <c r="V178" i="5"/>
  <c r="V379" i="5"/>
  <c r="V716" i="5"/>
  <c r="V548" i="5"/>
  <c r="V700" i="5"/>
  <c r="V1479" i="5"/>
  <c r="V989" i="5"/>
  <c r="V945" i="5"/>
  <c r="V1480" i="5"/>
  <c r="V267" i="5"/>
  <c r="V1481" i="5"/>
  <c r="V799" i="5"/>
  <c r="V1482" i="5"/>
  <c r="V1483" i="5"/>
  <c r="V712" i="5"/>
  <c r="V682" i="5"/>
  <c r="V416" i="5"/>
  <c r="V886" i="5"/>
  <c r="V1086" i="5"/>
  <c r="V1484" i="5"/>
  <c r="V1053" i="5"/>
  <c r="V342" i="5"/>
  <c r="V1485" i="5"/>
  <c r="V1486" i="5"/>
  <c r="V402" i="5"/>
  <c r="V1487" i="5"/>
  <c r="V757" i="5"/>
  <c r="V776" i="5"/>
  <c r="V25" i="5"/>
  <c r="V814" i="5"/>
  <c r="V514" i="5"/>
  <c r="V676" i="5"/>
  <c r="V558" i="5"/>
  <c r="V356" i="5"/>
  <c r="V528" i="5"/>
  <c r="V1488" i="5"/>
  <c r="V612" i="5"/>
  <c r="V1011" i="5"/>
  <c r="V759" i="5"/>
  <c r="V979" i="5"/>
  <c r="V357" i="5"/>
  <c r="V918" i="5"/>
  <c r="V584" i="5"/>
  <c r="V36" i="5"/>
  <c r="V550" i="5"/>
  <c r="V369" i="5"/>
  <c r="V928" i="5"/>
  <c r="V1489" i="5"/>
  <c r="V710" i="5"/>
  <c r="V483" i="5"/>
  <c r="V802" i="5"/>
  <c r="V1490" i="5"/>
  <c r="V189" i="5"/>
  <c r="V229" i="5"/>
  <c r="V283" i="5"/>
  <c r="V996" i="5"/>
  <c r="V1491" i="5"/>
  <c r="V1492" i="5"/>
  <c r="V510" i="5"/>
  <c r="V222" i="5"/>
  <c r="V1493" i="5"/>
  <c r="V963" i="5"/>
  <c r="V1494" i="5"/>
  <c r="V1495" i="5"/>
  <c r="V730" i="5"/>
  <c r="V1002" i="5"/>
  <c r="V903" i="5"/>
  <c r="V16" i="5"/>
  <c r="V1056" i="5"/>
  <c r="V609" i="5"/>
  <c r="V1496" i="5"/>
  <c r="V384" i="5"/>
  <c r="V1088" i="5"/>
  <c r="V888" i="5"/>
  <c r="V474" i="5"/>
  <c r="V197" i="5"/>
  <c r="V536" i="5"/>
  <c r="V898" i="5"/>
  <c r="V1078" i="5"/>
  <c r="V513" i="5"/>
  <c r="V1497" i="5"/>
  <c r="V445" i="5"/>
  <c r="V300" i="5"/>
  <c r="V201" i="5"/>
  <c r="V381" i="5"/>
  <c r="V929" i="5"/>
  <c r="V634" i="5"/>
  <c r="V1498" i="5"/>
  <c r="V622" i="5"/>
  <c r="V706" i="5"/>
  <c r="V316" i="5"/>
  <c r="V509" i="5"/>
  <c r="V60" i="5"/>
  <c r="V978" i="5"/>
  <c r="V1499" i="5"/>
  <c r="V299" i="5"/>
  <c r="V364" i="5"/>
  <c r="V1500" i="5"/>
  <c r="V825" i="5"/>
  <c r="V925" i="5"/>
  <c r="V437" i="5"/>
  <c r="V1501" i="5"/>
  <c r="V949" i="5"/>
  <c r="U1097" i="5"/>
  <c r="U592" i="5"/>
  <c r="U566" i="5"/>
  <c r="U1057" i="5"/>
  <c r="U618" i="5"/>
  <c r="U94" i="5"/>
  <c r="U1098" i="5"/>
  <c r="U486" i="5"/>
  <c r="U1099" i="5"/>
  <c r="U310" i="5"/>
  <c r="U61" i="5"/>
  <c r="U967" i="5"/>
  <c r="U1065" i="5"/>
  <c r="U328" i="5"/>
  <c r="U1100" i="5"/>
  <c r="U518" i="5"/>
  <c r="U627" i="5"/>
  <c r="U1051" i="5"/>
  <c r="U839" i="5"/>
  <c r="U968" i="5"/>
  <c r="U783" i="5"/>
  <c r="U41" i="5"/>
  <c r="U997" i="5"/>
  <c r="U1101" i="5"/>
  <c r="U224" i="5"/>
  <c r="U198" i="5"/>
  <c r="U582" i="5"/>
  <c r="U1102" i="5"/>
  <c r="U1103" i="5"/>
  <c r="U280" i="5"/>
  <c r="U531" i="5"/>
  <c r="U1092" i="5"/>
  <c r="U26" i="5"/>
  <c r="U1408" i="5"/>
  <c r="U1104" i="5"/>
  <c r="U961" i="5"/>
  <c r="U95" i="5"/>
  <c r="U617" i="5"/>
  <c r="U1042" i="5"/>
  <c r="U480" i="5"/>
  <c r="U79" i="5"/>
  <c r="U857" i="5"/>
  <c r="U1105" i="5"/>
  <c r="U1106" i="5"/>
  <c r="U946" i="5"/>
  <c r="U1107" i="5"/>
  <c r="U803" i="5"/>
  <c r="U1108" i="5"/>
  <c r="U46" i="5"/>
  <c r="U523" i="5"/>
  <c r="U724" i="5"/>
  <c r="U972" i="5"/>
  <c r="U303" i="5"/>
  <c r="U959" i="5"/>
  <c r="U455" i="5"/>
  <c r="U219" i="5"/>
  <c r="U644" i="5"/>
  <c r="U338" i="5"/>
  <c r="U965" i="5"/>
  <c r="U1109" i="5"/>
  <c r="U935" i="5"/>
  <c r="U992" i="5"/>
  <c r="U298" i="5"/>
  <c r="U937" i="5"/>
  <c r="U1110" i="5"/>
  <c r="U401" i="5"/>
  <c r="U367" i="5"/>
  <c r="U804" i="5"/>
  <c r="U425" i="5"/>
  <c r="U153" i="5"/>
  <c r="U847" i="5"/>
  <c r="U787" i="5"/>
  <c r="U775" i="5"/>
  <c r="U683" i="5"/>
  <c r="U1044" i="5"/>
  <c r="U1054" i="5"/>
  <c r="U59" i="5"/>
  <c r="U1111" i="5"/>
  <c r="U1112" i="5"/>
  <c r="U284" i="5"/>
  <c r="U374" i="5"/>
  <c r="U273" i="5"/>
  <c r="U419" i="5"/>
  <c r="U102" i="5"/>
  <c r="U39" i="5"/>
  <c r="U292" i="5"/>
  <c r="U1113" i="5"/>
  <c r="U838" i="5"/>
  <c r="U685" i="5"/>
  <c r="U753" i="5"/>
  <c r="U22" i="5"/>
  <c r="U755" i="5"/>
  <c r="U1114" i="5"/>
  <c r="U76" i="5"/>
  <c r="U1115" i="5"/>
  <c r="U1082" i="5"/>
  <c r="U1022" i="5"/>
  <c r="U1040" i="5"/>
  <c r="U1116" i="5"/>
  <c r="U127" i="5"/>
  <c r="U1117" i="5"/>
  <c r="U988" i="5"/>
  <c r="U51" i="5"/>
  <c r="U1118" i="5"/>
  <c r="U14" i="5"/>
  <c r="U49" i="5"/>
  <c r="U259" i="5"/>
  <c r="U53" i="5"/>
  <c r="U956" i="5"/>
  <c r="U969" i="5"/>
  <c r="U689" i="5"/>
  <c r="U34" i="5"/>
  <c r="U413" i="5"/>
  <c r="U1120" i="5"/>
  <c r="U307" i="5"/>
  <c r="U1121" i="5"/>
  <c r="U1122" i="5"/>
  <c r="U876" i="5"/>
  <c r="U497" i="5"/>
  <c r="U887" i="5"/>
  <c r="U790" i="5"/>
  <c r="U1123" i="5"/>
  <c r="U763" i="5"/>
  <c r="U530" i="5"/>
  <c r="U540" i="5"/>
  <c r="U524" i="5"/>
  <c r="U392" i="5"/>
  <c r="U555" i="5"/>
  <c r="U1124" i="5"/>
  <c r="U1029" i="5"/>
  <c r="U1125" i="5"/>
  <c r="U251" i="5"/>
  <c r="U89" i="5"/>
  <c r="U476" i="5"/>
  <c r="U717" i="5"/>
  <c r="U361" i="5"/>
  <c r="U1126" i="5"/>
  <c r="U485" i="5"/>
  <c r="U1127" i="5"/>
  <c r="U122" i="5"/>
  <c r="U83" i="5"/>
  <c r="U451" i="5"/>
  <c r="U115" i="5"/>
  <c r="U859" i="5"/>
  <c r="U271" i="5"/>
  <c r="U111" i="5"/>
  <c r="U1077" i="5"/>
  <c r="U1024" i="5"/>
  <c r="U813" i="5"/>
  <c r="U922" i="5"/>
  <c r="U659" i="5"/>
  <c r="U1128" i="5"/>
  <c r="U795" i="5"/>
  <c r="U773" i="5"/>
  <c r="U1007" i="5"/>
  <c r="U505" i="5"/>
  <c r="U615" i="5"/>
  <c r="U818" i="5"/>
  <c r="U1129" i="5"/>
  <c r="U933" i="5"/>
  <c r="U913" i="5"/>
  <c r="U466" i="5"/>
  <c r="U133" i="5"/>
  <c r="U314" i="5"/>
  <c r="U1130" i="5"/>
  <c r="U575" i="5"/>
  <c r="U864" i="5"/>
  <c r="U324" i="5"/>
  <c r="U27" i="5"/>
  <c r="U1131" i="5"/>
  <c r="U1132" i="5"/>
  <c r="U662" i="5"/>
  <c r="U105" i="5"/>
  <c r="U1133" i="5"/>
  <c r="U216" i="5"/>
  <c r="U214" i="5"/>
  <c r="U406" i="5"/>
  <c r="U276" i="5"/>
  <c r="U728" i="5"/>
  <c r="U567" i="5"/>
  <c r="U738" i="5"/>
  <c r="U1134" i="5"/>
  <c r="U249" i="5"/>
  <c r="U1135" i="5"/>
  <c r="U1136" i="5"/>
  <c r="U537" i="5"/>
  <c r="U926" i="5"/>
  <c r="U177" i="5"/>
  <c r="U1311" i="5"/>
  <c r="U240" i="5"/>
  <c r="U834" i="5"/>
  <c r="U309" i="5"/>
  <c r="U1137" i="5"/>
  <c r="U823" i="5"/>
  <c r="U664" i="5"/>
  <c r="U833" i="5"/>
  <c r="U697" i="5"/>
  <c r="U931" i="5"/>
  <c r="U1009" i="5"/>
  <c r="U890" i="5"/>
  <c r="U727" i="5"/>
  <c r="U108" i="5"/>
  <c r="U679" i="5"/>
  <c r="U183" i="5"/>
  <c r="U1138" i="5"/>
  <c r="U589" i="5"/>
  <c r="U577" i="5"/>
  <c r="U541" i="5"/>
  <c r="U1139" i="5"/>
  <c r="U1140" i="5"/>
  <c r="U233" i="5"/>
  <c r="U1141" i="5"/>
  <c r="U982" i="5"/>
  <c r="U512" i="5"/>
  <c r="U603" i="5"/>
  <c r="U1142" i="5"/>
  <c r="U199" i="5"/>
  <c r="U227" i="5"/>
  <c r="U796" i="5"/>
  <c r="U849" i="5"/>
  <c r="U1143" i="5"/>
  <c r="U610" i="5"/>
  <c r="U854" i="5"/>
  <c r="U116" i="5"/>
  <c r="U1144" i="5"/>
  <c r="U213" i="5"/>
  <c r="U1145" i="5"/>
  <c r="U279" i="5"/>
  <c r="U1146" i="5"/>
  <c r="U243" i="5"/>
  <c r="U1147" i="5"/>
  <c r="U42" i="5"/>
  <c r="U75" i="5"/>
  <c r="U1148" i="5"/>
  <c r="U805" i="5"/>
  <c r="U167" i="5"/>
  <c r="U12" i="5"/>
  <c r="U1261" i="5"/>
  <c r="U873" i="5"/>
  <c r="U780" i="5"/>
  <c r="U241" i="5"/>
  <c r="U412" i="5"/>
  <c r="U179" i="5"/>
  <c r="U779" i="5"/>
  <c r="U639" i="5"/>
  <c r="U858" i="5"/>
  <c r="U368" i="5"/>
  <c r="U426" i="5"/>
  <c r="U30" i="5"/>
  <c r="U44" i="5"/>
  <c r="U109" i="5"/>
  <c r="U1071" i="5"/>
  <c r="U1149" i="5"/>
  <c r="U181" i="5"/>
  <c r="U1028" i="5"/>
  <c r="U588" i="5"/>
  <c r="U952" i="5"/>
  <c r="U1150" i="5"/>
  <c r="U1151" i="5"/>
  <c r="U459" i="5"/>
  <c r="U1152" i="5"/>
  <c r="U215" i="5"/>
  <c r="U1153" i="5"/>
  <c r="U1075" i="5"/>
  <c r="U203" i="5"/>
  <c r="U467" i="5"/>
  <c r="U389" i="5"/>
  <c r="U1154" i="5"/>
  <c r="U986" i="5"/>
  <c r="U1155" i="5"/>
  <c r="U404" i="5"/>
  <c r="U1156" i="5"/>
  <c r="U661" i="5"/>
  <c r="U1045" i="5"/>
  <c r="U478" i="5"/>
  <c r="U1157" i="5"/>
  <c r="U740" i="5"/>
  <c r="U1158" i="5"/>
  <c r="U1159" i="5"/>
  <c r="U594" i="5"/>
  <c r="U491" i="5"/>
  <c r="U278" i="5"/>
  <c r="U253" i="5"/>
  <c r="U148" i="5"/>
  <c r="U1048" i="5"/>
  <c r="U50" i="5"/>
  <c r="U821" i="5"/>
  <c r="U1027" i="5"/>
  <c r="U985" i="5"/>
  <c r="U912" i="5"/>
  <c r="U657" i="5"/>
  <c r="U687" i="5"/>
  <c r="U332" i="5"/>
  <c r="U1160" i="5"/>
  <c r="U1161" i="5"/>
  <c r="U1162" i="5"/>
  <c r="U598" i="5"/>
  <c r="U411" i="5"/>
  <c r="U112" i="5"/>
  <c r="U765" i="5"/>
  <c r="U600" i="5"/>
  <c r="U606" i="5"/>
  <c r="U620" i="5"/>
  <c r="U1163" i="5"/>
  <c r="U29" i="5"/>
  <c r="U430" i="5"/>
  <c r="U902" i="5"/>
  <c r="U936" i="5"/>
  <c r="U573" i="5"/>
  <c r="U623" i="5"/>
  <c r="U1164" i="5"/>
  <c r="U268" i="5"/>
  <c r="U921" i="5"/>
  <c r="U165" i="5"/>
  <c r="U45" i="5"/>
  <c r="U488" i="5"/>
  <c r="U351" i="5"/>
  <c r="U1165" i="5"/>
  <c r="U128" i="5"/>
  <c r="U1166" i="5"/>
  <c r="U590" i="5"/>
  <c r="U388" i="5"/>
  <c r="U1167" i="5"/>
  <c r="U960" i="5"/>
  <c r="U999" i="5"/>
  <c r="U1168" i="5"/>
  <c r="U72" i="5"/>
  <c r="U174" i="5"/>
  <c r="U1093" i="5"/>
  <c r="U1073" i="5"/>
  <c r="U436" i="5"/>
  <c r="U266" i="5"/>
  <c r="U1169" i="5"/>
  <c r="U1068" i="5"/>
  <c r="U23" i="5"/>
  <c r="U442" i="5"/>
  <c r="U473" i="5"/>
  <c r="U1052" i="5"/>
  <c r="U1010" i="5"/>
  <c r="U923" i="5"/>
  <c r="U674" i="5"/>
  <c r="U998" i="5"/>
  <c r="U625" i="5"/>
  <c r="U1170" i="5"/>
  <c r="U1171" i="5"/>
  <c r="U581" i="5"/>
  <c r="U957" i="5"/>
  <c r="U1172" i="5"/>
  <c r="U1173" i="5"/>
  <c r="U941" i="5"/>
  <c r="U914" i="5"/>
  <c r="U964" i="5"/>
  <c r="U460" i="5"/>
  <c r="U195" i="5"/>
  <c r="U1174" i="5"/>
  <c r="U907" i="5"/>
  <c r="U238" i="5"/>
  <c r="U166" i="5"/>
  <c r="U18" i="5"/>
  <c r="U32" i="5"/>
  <c r="U927" i="5"/>
  <c r="U1037" i="5"/>
  <c r="U210" i="5"/>
  <c r="U246" i="5"/>
  <c r="U836" i="5"/>
  <c r="U1175" i="5"/>
  <c r="U1008" i="5"/>
  <c r="U142" i="5"/>
  <c r="U1176" i="5"/>
  <c r="U798" i="5"/>
  <c r="U1177" i="5"/>
  <c r="U785" i="5"/>
  <c r="U1178" i="5"/>
  <c r="U587" i="5"/>
  <c r="U892" i="5"/>
  <c r="U502" i="5"/>
  <c r="U56" i="5"/>
  <c r="U1000" i="5"/>
  <c r="U563" i="5"/>
  <c r="U1179" i="5"/>
  <c r="U1180" i="5"/>
  <c r="U190" i="5"/>
  <c r="U312" i="5"/>
  <c r="U58" i="5"/>
  <c r="U544" i="5"/>
  <c r="U1090" i="5"/>
  <c r="U1181" i="5"/>
  <c r="U1182" i="5"/>
  <c r="U84" i="5"/>
  <c r="U470" i="5"/>
  <c r="U517" i="5"/>
  <c r="U154" i="5"/>
  <c r="U1183" i="5"/>
  <c r="U37" i="5"/>
  <c r="U1001" i="5"/>
  <c r="U860" i="5"/>
  <c r="U1184" i="5"/>
  <c r="U993" i="5"/>
  <c r="U1185" i="5"/>
  <c r="U90" i="5"/>
  <c r="U57" i="5"/>
  <c r="U947" i="5"/>
  <c r="U1186" i="5"/>
  <c r="U286" i="5"/>
  <c r="U1187" i="5"/>
  <c r="U673" i="5"/>
  <c r="U507" i="5"/>
  <c r="U441" i="5"/>
  <c r="U962" i="5"/>
  <c r="U702" i="5"/>
  <c r="U868" i="5"/>
  <c r="U396" i="5"/>
  <c r="U1188" i="5"/>
  <c r="U950" i="5"/>
  <c r="U247" i="5"/>
  <c r="U630" i="5"/>
  <c r="U781" i="5"/>
  <c r="U1036" i="5"/>
  <c r="U11" i="5"/>
  <c r="U882" i="5"/>
  <c r="U782" i="5"/>
  <c r="U601" i="5"/>
  <c r="U373" i="5"/>
  <c r="U329" i="5"/>
  <c r="U274" i="5"/>
  <c r="U568" i="5"/>
  <c r="U1038" i="5"/>
  <c r="U464" i="5"/>
  <c r="U1190" i="5"/>
  <c r="U500" i="5"/>
  <c r="U1191" i="5"/>
  <c r="U899" i="5"/>
  <c r="U668" i="5"/>
  <c r="U180" i="5"/>
  <c r="U337" i="5"/>
  <c r="U1192" i="5"/>
  <c r="U86" i="5"/>
  <c r="U432" i="5"/>
  <c r="U893" i="5"/>
  <c r="U255" i="5"/>
  <c r="U991" i="5"/>
  <c r="U1193" i="5"/>
  <c r="U608" i="5"/>
  <c r="U135" i="5"/>
  <c r="U786" i="5"/>
  <c r="U1194" i="5"/>
  <c r="U1195" i="5"/>
  <c r="U866" i="5"/>
  <c r="U123" i="5"/>
  <c r="U850" i="5"/>
  <c r="U1197" i="5"/>
  <c r="U908" i="5"/>
  <c r="U565" i="5"/>
  <c r="U1198" i="5"/>
  <c r="U1089" i="5"/>
  <c r="U607" i="5"/>
  <c r="U306" i="5"/>
  <c r="U155" i="5"/>
  <c r="U458" i="5"/>
  <c r="U640" i="5"/>
  <c r="U977" i="5"/>
  <c r="U971" i="5"/>
  <c r="U684" i="5"/>
  <c r="U1199" i="5"/>
  <c r="U771" i="5"/>
  <c r="U1085" i="5"/>
  <c r="U1200" i="5"/>
  <c r="U681" i="5"/>
  <c r="U394" i="5"/>
  <c r="U405" i="5"/>
  <c r="U938" i="5"/>
  <c r="U82" i="5"/>
  <c r="U883" i="5"/>
  <c r="U1201" i="5"/>
  <c r="U263" i="5"/>
  <c r="U1202" i="5"/>
  <c r="U955" i="5"/>
  <c r="U714" i="5"/>
  <c r="U1203" i="5"/>
  <c r="U395" i="5"/>
  <c r="U1005" i="5"/>
  <c r="U794" i="5"/>
  <c r="U793" i="5"/>
  <c r="U17" i="5"/>
  <c r="U325" i="5"/>
  <c r="U1204" i="5"/>
  <c r="U1205" i="5"/>
  <c r="U1206" i="5"/>
  <c r="U862" i="5"/>
  <c r="U655" i="5"/>
  <c r="U1207" i="5"/>
  <c r="U520" i="5"/>
  <c r="U366" i="5"/>
  <c r="U188" i="5"/>
  <c r="U19" i="5"/>
  <c r="U924" i="5"/>
  <c r="U1208" i="5"/>
  <c r="U551" i="5"/>
  <c r="U129" i="5"/>
  <c r="U1209" i="5"/>
  <c r="U291" i="5"/>
  <c r="U1210" i="5"/>
  <c r="U591" i="5"/>
  <c r="U1211" i="5"/>
  <c r="U1212" i="5"/>
  <c r="U144" i="5"/>
  <c r="U136" i="5"/>
  <c r="U1034" i="5"/>
  <c r="U586" i="5"/>
  <c r="U1213" i="5"/>
  <c r="U489" i="5"/>
  <c r="U718" i="5"/>
  <c r="U1214" i="5"/>
  <c r="U995" i="5"/>
  <c r="U749" i="5"/>
  <c r="U1215" i="5"/>
  <c r="U147" i="5"/>
  <c r="U863" i="5"/>
  <c r="U352" i="5"/>
  <c r="U302" i="5"/>
  <c r="U1216" i="5"/>
  <c r="U830" i="5"/>
  <c r="U504" i="5"/>
  <c r="U1217" i="5"/>
  <c r="U1218" i="5"/>
  <c r="U354" i="5"/>
  <c r="U1219" i="5"/>
  <c r="U318" i="5"/>
  <c r="U1220" i="5"/>
  <c r="U1221" i="5"/>
  <c r="U562" i="5"/>
  <c r="U1222" i="5"/>
  <c r="U691" i="5"/>
  <c r="U641" i="5"/>
  <c r="U516" i="5"/>
  <c r="U146" i="5"/>
  <c r="U715" i="5"/>
  <c r="U680" i="5"/>
  <c r="U334" i="5"/>
  <c r="U580" i="5"/>
  <c r="U1223" i="5"/>
  <c r="U635" i="5"/>
  <c r="U646" i="5"/>
  <c r="U1224" i="5"/>
  <c r="U150" i="5"/>
  <c r="U1225" i="5"/>
  <c r="U185" i="5"/>
  <c r="U103" i="5"/>
  <c r="U666" i="5"/>
  <c r="U231" i="5"/>
  <c r="U571" i="5"/>
  <c r="U218" i="5"/>
  <c r="U85" i="5"/>
  <c r="U579" i="5"/>
  <c r="U407" i="5"/>
  <c r="U433" i="5"/>
  <c r="U1226" i="5"/>
  <c r="U1227" i="5"/>
  <c r="U1228" i="5"/>
  <c r="U38" i="5"/>
  <c r="U1017" i="5"/>
  <c r="U1229" i="5"/>
  <c r="U1016" i="5"/>
  <c r="U1230" i="5"/>
  <c r="U1196" i="5"/>
  <c r="U498" i="5"/>
  <c r="U881" i="5"/>
  <c r="U289" i="5"/>
  <c r="U132" i="5"/>
  <c r="U301" i="5"/>
  <c r="U547" i="5"/>
  <c r="U386" i="5"/>
  <c r="U139" i="5"/>
  <c r="U130" i="5"/>
  <c r="U1231" i="5"/>
  <c r="U742" i="5"/>
  <c r="U1232" i="5"/>
  <c r="U1233" i="5"/>
  <c r="U529" i="5"/>
  <c r="U305" i="5"/>
  <c r="U1234" i="5"/>
  <c r="U624" i="5"/>
  <c r="U346" i="5"/>
  <c r="U1235" i="5"/>
  <c r="U265" i="5"/>
  <c r="U885" i="5"/>
  <c r="U895" i="5"/>
  <c r="U99" i="5"/>
  <c r="U810" i="5"/>
  <c r="U472" i="5"/>
  <c r="U48" i="5"/>
  <c r="U143" i="5"/>
  <c r="U1236" i="5"/>
  <c r="U257" i="5"/>
  <c r="U355" i="5"/>
  <c r="U954" i="5"/>
  <c r="U1237" i="5"/>
  <c r="U1238" i="5"/>
  <c r="U1239" i="5"/>
  <c r="U1240" i="5"/>
  <c r="U616" i="5"/>
  <c r="U398" i="5"/>
  <c r="U870" i="5"/>
  <c r="U62" i="5"/>
  <c r="U1241" i="5"/>
  <c r="U420" i="5"/>
  <c r="U732" i="5"/>
  <c r="U1242" i="5"/>
  <c r="U752" i="5"/>
  <c r="U336" i="5"/>
  <c r="U942" i="5"/>
  <c r="U438" i="5"/>
  <c r="U320" i="5"/>
  <c r="U335" i="5"/>
  <c r="U418" i="5"/>
  <c r="U1243" i="5"/>
  <c r="U621" i="5"/>
  <c r="U761" i="5"/>
  <c r="U1244" i="5"/>
  <c r="U966" i="5"/>
  <c r="U254" i="5"/>
  <c r="U875" i="5"/>
  <c r="U1094" i="5"/>
  <c r="U345" i="5"/>
  <c r="U209" i="5"/>
  <c r="U1245" i="5"/>
  <c r="U643" i="5"/>
  <c r="U1246" i="5"/>
  <c r="U812" i="5"/>
  <c r="U107" i="5"/>
  <c r="U688" i="5"/>
  <c r="U1247" i="5"/>
  <c r="U47" i="5"/>
  <c r="U976" i="5"/>
  <c r="U1248" i="5"/>
  <c r="U1249" i="5"/>
  <c r="U1250" i="5"/>
  <c r="U1251" i="5"/>
  <c r="U741" i="5"/>
  <c r="U1252" i="5"/>
  <c r="U131" i="5"/>
  <c r="U725" i="5"/>
  <c r="U225" i="5"/>
  <c r="U81" i="5"/>
  <c r="U1253" i="5"/>
  <c r="U1254" i="5"/>
  <c r="U642" i="5"/>
  <c r="U1083" i="5"/>
  <c r="U482" i="5"/>
  <c r="U841" i="5"/>
  <c r="U63" i="5"/>
  <c r="U288" i="5"/>
  <c r="U1255" i="5"/>
  <c r="U1256" i="5"/>
  <c r="U160" i="5"/>
  <c r="U1257" i="5"/>
  <c r="U465" i="5"/>
  <c r="U121" i="5"/>
  <c r="U397" i="5"/>
  <c r="U872" i="5"/>
  <c r="U422" i="5"/>
  <c r="U987" i="5"/>
  <c r="U1258" i="5"/>
  <c r="U1259" i="5"/>
  <c r="U390" i="5"/>
  <c r="U905" i="5"/>
  <c r="U1260" i="5"/>
  <c r="U490" i="5"/>
  <c r="U358" i="5"/>
  <c r="U175" i="5"/>
  <c r="U1074" i="5"/>
  <c r="U940" i="5"/>
  <c r="U663" i="5"/>
  <c r="U816" i="5"/>
  <c r="U735" i="5"/>
  <c r="U564" i="5"/>
  <c r="U614" i="5"/>
  <c r="U1262" i="5"/>
  <c r="U807" i="5"/>
  <c r="U934" i="5"/>
  <c r="U100" i="5"/>
  <c r="U70" i="5"/>
  <c r="U1263" i="5"/>
  <c r="U296" i="5"/>
  <c r="U1264" i="5"/>
  <c r="U1265" i="5"/>
  <c r="U806" i="5"/>
  <c r="U1266" i="5"/>
  <c r="U1019" i="5"/>
  <c r="U983" i="5"/>
  <c r="U88" i="5"/>
  <c r="U40" i="5"/>
  <c r="U349" i="5"/>
  <c r="U694" i="5"/>
  <c r="U1026" i="5"/>
  <c r="U651" i="5"/>
  <c r="U1267" i="5"/>
  <c r="U162" i="5"/>
  <c r="U648" i="5"/>
  <c r="U736" i="5"/>
  <c r="U434" i="5"/>
  <c r="U1268" i="5"/>
  <c r="U1189" i="5"/>
  <c r="U722" i="5"/>
  <c r="U1269" i="5"/>
  <c r="U758" i="5"/>
  <c r="U1006" i="5"/>
  <c r="U772" i="5"/>
  <c r="U958" i="5"/>
  <c r="U970" i="5"/>
  <c r="U1270" i="5"/>
  <c r="U1271" i="5"/>
  <c r="U1272" i="5"/>
  <c r="U1023" i="5"/>
  <c r="U294" i="5"/>
  <c r="U290" i="5"/>
  <c r="U341" i="5"/>
  <c r="U953" i="5"/>
  <c r="U193" i="5"/>
  <c r="U975" i="5"/>
  <c r="U71" i="5"/>
  <c r="U1273" i="5"/>
  <c r="U1032" i="5"/>
  <c r="U848" i="5"/>
  <c r="U226" i="5"/>
  <c r="U930" i="5"/>
  <c r="U501" i="5"/>
  <c r="U275" i="5"/>
  <c r="U1274" i="5"/>
  <c r="U1275" i="5"/>
  <c r="U447" i="5"/>
  <c r="U1276" i="5"/>
  <c r="U370" i="5"/>
  <c r="U1277" i="5"/>
  <c r="U1047" i="5"/>
  <c r="U1278" i="5"/>
  <c r="U1069" i="5"/>
  <c r="U431" i="5"/>
  <c r="U827" i="5"/>
  <c r="U24" i="5"/>
  <c r="U1279" i="5"/>
  <c r="U6" i="5"/>
  <c r="U619" i="5"/>
  <c r="U1280" i="5"/>
  <c r="U1063" i="5"/>
  <c r="U597" i="5"/>
  <c r="U637" i="5"/>
  <c r="U1281" i="5"/>
  <c r="U649" i="5"/>
  <c r="U20" i="5"/>
  <c r="U797" i="5"/>
  <c r="U792" i="5"/>
  <c r="U1282" i="5"/>
  <c r="U479" i="5"/>
  <c r="U658" i="5"/>
  <c r="U920" i="5"/>
  <c r="U595" i="5"/>
  <c r="U647" i="5"/>
  <c r="U1283" i="5"/>
  <c r="U10" i="5"/>
  <c r="U1058" i="5"/>
  <c r="U204" i="5"/>
  <c r="U1284" i="5"/>
  <c r="U1285" i="5"/>
  <c r="U879" i="5"/>
  <c r="U593" i="5"/>
  <c r="U269" i="5"/>
  <c r="U840" i="5"/>
  <c r="U855" i="5"/>
  <c r="U939" i="5"/>
  <c r="U449" i="5"/>
  <c r="U877" i="5"/>
  <c r="U865" i="5"/>
  <c r="U1286" i="5"/>
  <c r="U313" i="5"/>
  <c r="U484" i="5"/>
  <c r="U1287" i="5"/>
  <c r="U1015" i="5"/>
  <c r="U910" i="5"/>
  <c r="U984" i="5"/>
  <c r="U321" i="5"/>
  <c r="U446" i="5"/>
  <c r="U1288" i="5"/>
  <c r="U444" i="5"/>
  <c r="U1289" i="5"/>
  <c r="U745" i="5"/>
  <c r="U880" i="5"/>
  <c r="U1072" i="5"/>
  <c r="U65" i="5"/>
  <c r="U1004" i="5"/>
  <c r="U671" i="5"/>
  <c r="U339" i="5"/>
  <c r="U66" i="5"/>
  <c r="U532" i="5"/>
  <c r="U1290" i="5"/>
  <c r="U1087" i="5"/>
  <c r="U200" i="5"/>
  <c r="U435" i="5"/>
  <c r="U80" i="5"/>
  <c r="U919" i="5"/>
  <c r="U856" i="5"/>
  <c r="U711" i="5"/>
  <c r="U533" i="5"/>
  <c r="U709" i="5"/>
  <c r="U831" i="5"/>
  <c r="U693" i="5"/>
  <c r="U980" i="5"/>
  <c r="U250" i="5"/>
  <c r="U994" i="5"/>
  <c r="U1043" i="5"/>
  <c r="U1291" i="5"/>
  <c r="U686" i="5"/>
  <c r="U304" i="5"/>
  <c r="U101" i="5"/>
  <c r="U196" i="5"/>
  <c r="U631" i="5"/>
  <c r="U230" i="5"/>
  <c r="U820" i="5"/>
  <c r="U764" i="5"/>
  <c r="U1292" i="5"/>
  <c r="U256" i="5"/>
  <c r="U1293" i="5"/>
  <c r="U1294" i="5"/>
  <c r="U74" i="5"/>
  <c r="U1119" i="5"/>
  <c r="U293" i="5"/>
  <c r="U172" i="5"/>
  <c r="U1296" i="5"/>
  <c r="U909" i="5"/>
  <c r="U1297" i="5"/>
  <c r="U347" i="5"/>
  <c r="U258" i="5"/>
  <c r="U315" i="5"/>
  <c r="U184" i="5"/>
  <c r="U1298" i="5"/>
  <c r="U1299" i="5"/>
  <c r="U1300" i="5"/>
  <c r="U207" i="5"/>
  <c r="U1301" i="5"/>
  <c r="U348" i="5"/>
  <c r="U1302" i="5"/>
  <c r="U843" i="5"/>
  <c r="U809" i="5"/>
  <c r="U656" i="5"/>
  <c r="U692" i="5"/>
  <c r="U1303" i="5"/>
  <c r="U161" i="5"/>
  <c r="U660" i="5"/>
  <c r="U901" i="5"/>
  <c r="U192" i="5"/>
  <c r="U1304" i="5"/>
  <c r="U1305" i="5"/>
  <c r="U158" i="5"/>
  <c r="U911" i="5"/>
  <c r="U535" i="5"/>
  <c r="U1306" i="5"/>
  <c r="U1307" i="5"/>
  <c r="U1308" i="5"/>
  <c r="U1295" i="5"/>
  <c r="U454" i="5"/>
  <c r="U410" i="5"/>
  <c r="U1309" i="5"/>
  <c r="U1310" i="5"/>
  <c r="U824" i="5"/>
  <c r="U205" i="5"/>
  <c r="U896" i="5"/>
  <c r="U35" i="5"/>
  <c r="U739" i="5"/>
  <c r="U1312" i="5"/>
  <c r="U743" i="5"/>
  <c r="U359" i="5"/>
  <c r="U1313" i="5"/>
  <c r="U1314" i="5"/>
  <c r="U457" i="5"/>
  <c r="U4" i="5"/>
  <c r="U1315" i="5"/>
  <c r="U1316" i="5"/>
  <c r="U1317" i="5"/>
  <c r="U330" i="5"/>
  <c r="U1318" i="5"/>
  <c r="U1003" i="5"/>
  <c r="U1319" i="5"/>
  <c r="U1320" i="5"/>
  <c r="U721" i="5"/>
  <c r="U55" i="5"/>
  <c r="U1321" i="5"/>
  <c r="U665" i="5"/>
  <c r="U845" i="5"/>
  <c r="U734" i="5"/>
  <c r="U747" i="5"/>
  <c r="U1322" i="5"/>
  <c r="U542" i="5"/>
  <c r="U400" i="5"/>
  <c r="U462" i="5"/>
  <c r="U1323" i="5"/>
  <c r="U572" i="5"/>
  <c r="U729" i="5"/>
  <c r="U1046" i="5"/>
  <c r="U223" i="5"/>
  <c r="U703" i="5"/>
  <c r="U1324" i="5"/>
  <c r="U260" i="5"/>
  <c r="U149" i="5"/>
  <c r="U67" i="5"/>
  <c r="U439" i="5"/>
  <c r="U1325" i="5"/>
  <c r="U191" i="5"/>
  <c r="U777" i="5"/>
  <c r="U583" i="5"/>
  <c r="U1014" i="5"/>
  <c r="U1326" i="5"/>
  <c r="U493" i="5"/>
  <c r="U31" i="5"/>
  <c r="U1041" i="5"/>
  <c r="U1327" i="5"/>
  <c r="U157" i="5"/>
  <c r="U217" i="5"/>
  <c r="U1328" i="5"/>
  <c r="U705" i="5"/>
  <c r="U904" i="5"/>
  <c r="U632" i="5"/>
  <c r="U503" i="5"/>
  <c r="U638" i="5"/>
  <c r="U415" i="5"/>
  <c r="U1329" i="5"/>
  <c r="U360" i="5"/>
  <c r="U408" i="5"/>
  <c r="U1330" i="5"/>
  <c r="U1331" i="5"/>
  <c r="U1332" i="5"/>
  <c r="U699" i="5"/>
  <c r="U1059" i="5"/>
  <c r="U1333" i="5"/>
  <c r="U973" i="5"/>
  <c r="U1334" i="5"/>
  <c r="U78" i="5"/>
  <c r="U596" i="5"/>
  <c r="U343" i="5"/>
  <c r="U353" i="5"/>
  <c r="U1335" i="5"/>
  <c r="U1336" i="5"/>
  <c r="U867" i="5"/>
  <c r="U13" i="5"/>
  <c r="U900" i="5"/>
  <c r="U1018" i="5"/>
  <c r="U1337" i="5"/>
  <c r="U1338" i="5"/>
  <c r="U264" i="5"/>
  <c r="U138" i="5"/>
  <c r="U521" i="5"/>
  <c r="U124" i="5"/>
  <c r="U990" i="5"/>
  <c r="U119" i="5"/>
  <c r="U33" i="5"/>
  <c r="U1339" i="5"/>
  <c r="U1039" i="5"/>
  <c r="U1340" i="5"/>
  <c r="U187" i="5"/>
  <c r="U1341" i="5"/>
  <c r="U1342" i="5"/>
  <c r="U552" i="5"/>
  <c r="U452" i="5"/>
  <c r="U285" i="5"/>
  <c r="U585" i="5"/>
  <c r="U720" i="5"/>
  <c r="U832" i="5"/>
  <c r="U1343" i="5"/>
  <c r="U1033" i="5"/>
  <c r="U1080" i="5"/>
  <c r="U829" i="5"/>
  <c r="U1020" i="5"/>
  <c r="U363" i="5"/>
  <c r="U519" i="5"/>
  <c r="U750" i="5"/>
  <c r="U1344" i="5"/>
  <c r="U846" i="5"/>
  <c r="U3" i="5"/>
  <c r="U1345" i="5"/>
  <c r="U242" i="5"/>
  <c r="U54" i="5"/>
  <c r="U317" i="5"/>
  <c r="U916" i="5"/>
  <c r="U602" i="5"/>
  <c r="U481" i="5"/>
  <c r="U113" i="5"/>
  <c r="U557" i="5"/>
  <c r="U932" i="5"/>
  <c r="U114" i="5"/>
  <c r="U1346" i="5"/>
  <c r="U1347" i="5"/>
  <c r="U206" i="5"/>
  <c r="U1348" i="5"/>
  <c r="U1349" i="5"/>
  <c r="U1350" i="5"/>
  <c r="U1351" i="5"/>
  <c r="U1035" i="5"/>
  <c r="U77" i="5"/>
  <c r="U767" i="5"/>
  <c r="U244" i="5"/>
  <c r="U141" i="5"/>
  <c r="U252" i="5"/>
  <c r="U429" i="5"/>
  <c r="U1352" i="5"/>
  <c r="U669" i="5"/>
  <c r="U417" i="5"/>
  <c r="U281" i="5"/>
  <c r="U1353" i="5"/>
  <c r="U748" i="5"/>
  <c r="U543" i="5"/>
  <c r="U871" i="5"/>
  <c r="U382" i="5"/>
  <c r="U333" i="5"/>
  <c r="U5" i="5"/>
  <c r="U1076" i="5"/>
  <c r="U15" i="5"/>
  <c r="U1354" i="5"/>
  <c r="U1355" i="5"/>
  <c r="U545" i="5"/>
  <c r="U1356" i="5"/>
  <c r="U1458" i="5"/>
  <c r="U578" i="5"/>
  <c r="U232" i="5"/>
  <c r="U778" i="5"/>
  <c r="U186" i="5"/>
  <c r="U762" i="5"/>
  <c r="U756" i="5"/>
  <c r="U1357" i="5"/>
  <c r="U1358" i="5"/>
  <c r="U1359" i="5"/>
  <c r="U1360" i="5"/>
  <c r="U387" i="5"/>
  <c r="U844" i="5"/>
  <c r="U974" i="5"/>
  <c r="U362" i="5"/>
  <c r="U511" i="5"/>
  <c r="U613" i="5"/>
  <c r="U1361" i="5"/>
  <c r="U1362" i="5"/>
  <c r="U463" i="5"/>
  <c r="U73" i="5"/>
  <c r="U636" i="5"/>
  <c r="U117" i="5"/>
  <c r="U670" i="5"/>
  <c r="U171" i="5"/>
  <c r="U365" i="5"/>
  <c r="U212" i="5"/>
  <c r="U704" i="5"/>
  <c r="U1363" i="5"/>
  <c r="U599" i="5"/>
  <c r="U1030" i="5"/>
  <c r="U164" i="5"/>
  <c r="U526" i="5"/>
  <c r="U1364" i="5"/>
  <c r="U708" i="5"/>
  <c r="U678" i="5"/>
  <c r="U450" i="5"/>
  <c r="U852" i="5"/>
  <c r="U239" i="5"/>
  <c r="U1365" i="5"/>
  <c r="U1366" i="5"/>
  <c r="U1367" i="5"/>
  <c r="U237" i="5"/>
  <c r="U326" i="5"/>
  <c r="U295" i="5"/>
  <c r="U1368" i="5"/>
  <c r="U1013" i="5"/>
  <c r="U21" i="5"/>
  <c r="U1369" i="5"/>
  <c r="U106" i="5"/>
  <c r="U1370" i="5"/>
  <c r="U270" i="5"/>
  <c r="U1371" i="5"/>
  <c r="U1372" i="5"/>
  <c r="U1373" i="5"/>
  <c r="U768" i="5"/>
  <c r="U894" i="5"/>
  <c r="U1374" i="5"/>
  <c r="U228" i="5"/>
  <c r="U169" i="5"/>
  <c r="U104" i="5"/>
  <c r="U652" i="5"/>
  <c r="U574" i="5"/>
  <c r="U737" i="5"/>
  <c r="U667" i="5"/>
  <c r="U1375" i="5"/>
  <c r="U323" i="5"/>
  <c r="U707" i="5"/>
  <c r="U134" i="5"/>
  <c r="U69" i="5"/>
  <c r="U1376" i="5"/>
  <c r="U1377" i="5"/>
  <c r="U1378" i="5"/>
  <c r="U1379" i="5"/>
  <c r="U1380" i="5"/>
  <c r="U1381" i="5"/>
  <c r="U350" i="5"/>
  <c r="U1382" i="5"/>
  <c r="U399" i="5"/>
  <c r="U1383" i="5"/>
  <c r="U766" i="5"/>
  <c r="U202" i="5"/>
  <c r="U91" i="5"/>
  <c r="U1384" i="5"/>
  <c r="U770" i="5"/>
  <c r="U1385" i="5"/>
  <c r="U1386" i="5"/>
  <c r="U629" i="5"/>
  <c r="U1387" i="5"/>
  <c r="U494" i="5"/>
  <c r="U1388" i="5"/>
  <c r="U1067" i="5"/>
  <c r="U539" i="5"/>
  <c r="U1389" i="5"/>
  <c r="U495" i="5"/>
  <c r="U1390" i="5"/>
  <c r="U570" i="5"/>
  <c r="U487" i="5"/>
  <c r="U723" i="5"/>
  <c r="U43" i="5"/>
  <c r="U340" i="5"/>
  <c r="U64" i="5"/>
  <c r="U319" i="5"/>
  <c r="U1012" i="5"/>
  <c r="U713" i="5"/>
  <c r="U1391" i="5"/>
  <c r="U156" i="5"/>
  <c r="U344" i="5"/>
  <c r="U1392" i="5"/>
  <c r="U376" i="5"/>
  <c r="U1393" i="5"/>
  <c r="U522" i="5"/>
  <c r="U1394" i="5"/>
  <c r="U1395" i="5"/>
  <c r="U1396" i="5"/>
  <c r="U322" i="5"/>
  <c r="U701" i="5"/>
  <c r="U690" i="5"/>
  <c r="U506" i="5"/>
  <c r="U698" i="5"/>
  <c r="U97" i="5"/>
  <c r="U837" i="5"/>
  <c r="U884" i="5"/>
  <c r="U654" i="5"/>
  <c r="U1096" i="5"/>
  <c r="U1091" i="5"/>
  <c r="U1397" i="5"/>
  <c r="U508" i="5"/>
  <c r="U1398" i="5"/>
  <c r="U163" i="5"/>
  <c r="U819" i="5"/>
  <c r="U1399" i="5"/>
  <c r="U308" i="5"/>
  <c r="U878" i="5"/>
  <c r="U527" i="5"/>
  <c r="U1400" i="5"/>
  <c r="U7" i="5"/>
  <c r="U371" i="5"/>
  <c r="U751" i="5"/>
  <c r="U944" i="5"/>
  <c r="U556" i="5"/>
  <c r="U1401" i="5"/>
  <c r="U1095" i="5"/>
  <c r="U853" i="5"/>
  <c r="U1081" i="5"/>
  <c r="U1402" i="5"/>
  <c r="U733" i="5"/>
  <c r="U423" i="5"/>
  <c r="U120" i="5"/>
  <c r="U1064" i="5"/>
  <c r="U672" i="5"/>
  <c r="U650" i="5"/>
  <c r="U409" i="5"/>
  <c r="U576" i="5"/>
  <c r="U211" i="5"/>
  <c r="U906" i="5"/>
  <c r="U1403" i="5"/>
  <c r="U1031" i="5"/>
  <c r="U951" i="5"/>
  <c r="U453" i="5"/>
  <c r="U726" i="5"/>
  <c r="U1404" i="5"/>
  <c r="U208" i="5"/>
  <c r="U1405" i="5"/>
  <c r="U1406" i="5"/>
  <c r="U378" i="5"/>
  <c r="U1407" i="5"/>
  <c r="U391" i="5"/>
  <c r="U653" i="5"/>
  <c r="U1409" i="5"/>
  <c r="U28" i="5"/>
  <c r="U1410" i="5"/>
  <c r="U1411" i="5"/>
  <c r="U126" i="5"/>
  <c r="U496" i="5"/>
  <c r="U1055" i="5"/>
  <c r="U719" i="5"/>
  <c r="U1412" i="5"/>
  <c r="U168" i="5"/>
  <c r="U1413" i="5"/>
  <c r="U1414" i="5"/>
  <c r="U604" i="5"/>
  <c r="U1415" i="5"/>
  <c r="U261" i="5"/>
  <c r="U1416" i="5"/>
  <c r="U1417" i="5"/>
  <c r="U245" i="5"/>
  <c r="U87" i="5"/>
  <c r="U236" i="5"/>
  <c r="U628" i="5"/>
  <c r="U1418" i="5"/>
  <c r="U1419" i="5"/>
  <c r="U1021" i="5"/>
  <c r="U696" i="5"/>
  <c r="U234" i="5"/>
  <c r="U1079" i="5"/>
  <c r="U1420" i="5"/>
  <c r="U1421" i="5"/>
  <c r="U140" i="5"/>
  <c r="U948" i="5"/>
  <c r="U372" i="5"/>
  <c r="U287" i="5"/>
  <c r="U137" i="5"/>
  <c r="U1422" i="5"/>
  <c r="U1423" i="5"/>
  <c r="U182" i="5"/>
  <c r="U427" i="5"/>
  <c r="U1424" i="5"/>
  <c r="U424" i="5"/>
  <c r="U525" i="5"/>
  <c r="U151" i="5"/>
  <c r="U1425" i="5"/>
  <c r="U1426" i="5"/>
  <c r="U152" i="5"/>
  <c r="U477" i="5"/>
  <c r="U220" i="5"/>
  <c r="U817" i="5"/>
  <c r="U861" i="5"/>
  <c r="U828" i="5"/>
  <c r="U1427" i="5"/>
  <c r="U471" i="5"/>
  <c r="U1428" i="5"/>
  <c r="U1066" i="5"/>
  <c r="U943" i="5"/>
  <c r="U891" i="5"/>
  <c r="U1025" i="5"/>
  <c r="U1429" i="5"/>
  <c r="U835" i="5"/>
  <c r="U1070" i="5"/>
  <c r="U1430" i="5"/>
  <c r="U1431" i="5"/>
  <c r="U1061" i="5"/>
  <c r="U92" i="5"/>
  <c r="U1432" i="5"/>
  <c r="U754" i="5"/>
  <c r="U534" i="5"/>
  <c r="U1433" i="5"/>
  <c r="U469" i="5"/>
  <c r="U695" i="5"/>
  <c r="U380" i="5"/>
  <c r="U170" i="5"/>
  <c r="U515" i="5"/>
  <c r="U554" i="5"/>
  <c r="U248" i="5"/>
  <c r="U311" i="5"/>
  <c r="U788" i="5"/>
  <c r="U1434" i="5"/>
  <c r="U889" i="5"/>
  <c r="U461" i="5"/>
  <c r="U1084" i="5"/>
  <c r="U383" i="5"/>
  <c r="U1435" i="5"/>
  <c r="U221" i="5"/>
  <c r="U1436" i="5"/>
  <c r="U1060" i="5"/>
  <c r="U549" i="5"/>
  <c r="U492" i="5"/>
  <c r="U915" i="5"/>
  <c r="U456" i="5"/>
  <c r="U731" i="5"/>
  <c r="U801" i="5"/>
  <c r="U784" i="5"/>
  <c r="U791" i="5"/>
  <c r="U569" i="5"/>
  <c r="U1437" i="5"/>
  <c r="U559" i="5"/>
  <c r="U826" i="5"/>
  <c r="U448" i="5"/>
  <c r="U1438" i="5"/>
  <c r="U774" i="5"/>
  <c r="U468" i="5"/>
  <c r="U475" i="5"/>
  <c r="U1049" i="5"/>
  <c r="U1062" i="5"/>
  <c r="U815" i="5"/>
  <c r="U1439" i="5"/>
  <c r="U1440" i="5"/>
  <c r="U1441" i="5"/>
  <c r="U194" i="5"/>
  <c r="U800" i="5"/>
  <c r="U1442" i="5"/>
  <c r="U499" i="5"/>
  <c r="U52" i="5"/>
  <c r="U1443" i="5"/>
  <c r="U403" i="5"/>
  <c r="U981" i="5"/>
  <c r="U377" i="5"/>
  <c r="U173" i="5"/>
  <c r="U553" i="5"/>
  <c r="U1444" i="5"/>
  <c r="U561" i="5"/>
  <c r="U414" i="5"/>
  <c r="U744" i="5"/>
  <c r="U1445" i="5"/>
  <c r="U1446" i="5"/>
  <c r="U842" i="5"/>
  <c r="U1447" i="5"/>
  <c r="U1448" i="5"/>
  <c r="U1449" i="5"/>
  <c r="U811" i="5"/>
  <c r="U9" i="5"/>
  <c r="U235" i="5"/>
  <c r="U645" i="5"/>
  <c r="U546" i="5"/>
  <c r="U1450" i="5"/>
  <c r="U897" i="5"/>
  <c r="U869" i="5"/>
  <c r="U440" i="5"/>
  <c r="U68" i="5"/>
  <c r="U1451" i="5"/>
  <c r="U1452" i="5"/>
  <c r="U93" i="5"/>
  <c r="U2" i="5"/>
  <c r="U277" i="5"/>
  <c r="U611" i="5"/>
  <c r="U159" i="5"/>
  <c r="U1453" i="5"/>
  <c r="U1454" i="5"/>
  <c r="U789" i="5"/>
  <c r="U262" i="5"/>
  <c r="U851" i="5"/>
  <c r="U1455" i="5"/>
  <c r="U428" i="5"/>
  <c r="U1456" i="5"/>
  <c r="U96" i="5"/>
  <c r="U421" i="5"/>
  <c r="U1457" i="5"/>
  <c r="U605" i="5"/>
  <c r="U327" i="5"/>
  <c r="U746" i="5"/>
  <c r="U538" i="5"/>
  <c r="U118" i="5"/>
  <c r="U393" i="5"/>
  <c r="U1459" i="5"/>
  <c r="U760" i="5"/>
  <c r="U1460" i="5"/>
  <c r="U633" i="5"/>
  <c r="U125" i="5"/>
  <c r="U822" i="5"/>
  <c r="U1461" i="5"/>
  <c r="U1462" i="5"/>
  <c r="U1463" i="5"/>
  <c r="U1464" i="5"/>
  <c r="U1465" i="5"/>
  <c r="U1466" i="5"/>
  <c r="U1050" i="5"/>
  <c r="U1467" i="5"/>
  <c r="U1468" i="5"/>
  <c r="U98" i="5"/>
  <c r="U769" i="5"/>
  <c r="U1469" i="5"/>
  <c r="U1470" i="5"/>
  <c r="U626" i="5"/>
  <c r="U1471" i="5"/>
  <c r="U1472" i="5"/>
  <c r="U385" i="5"/>
  <c r="U443" i="5"/>
  <c r="U331" i="5"/>
  <c r="U1473" i="5"/>
  <c r="U675" i="5"/>
  <c r="U677" i="5"/>
  <c r="U176" i="5"/>
  <c r="U297" i="5"/>
  <c r="U145" i="5"/>
  <c r="U560" i="5"/>
  <c r="U1474" i="5"/>
  <c r="U917" i="5"/>
  <c r="U1475" i="5"/>
  <c r="U808" i="5"/>
  <c r="U375" i="5"/>
  <c r="U1476" i="5"/>
  <c r="U1477" i="5"/>
  <c r="U272" i="5"/>
  <c r="U1478" i="5"/>
  <c r="U8" i="5"/>
  <c r="U282" i="5"/>
  <c r="U874" i="5"/>
  <c r="U110" i="5"/>
  <c r="U178" i="5"/>
  <c r="U379" i="5"/>
  <c r="U716" i="5"/>
  <c r="U548" i="5"/>
  <c r="U700" i="5"/>
  <c r="U1479" i="5"/>
  <c r="U989" i="5"/>
  <c r="U945" i="5"/>
  <c r="U1480" i="5"/>
  <c r="U267" i="5"/>
  <c r="U1481" i="5"/>
  <c r="U799" i="5"/>
  <c r="U1482" i="5"/>
  <c r="U1483" i="5"/>
  <c r="U712" i="5"/>
  <c r="U682" i="5"/>
  <c r="U416" i="5"/>
  <c r="U886" i="5"/>
  <c r="U1086" i="5"/>
  <c r="U1484" i="5"/>
  <c r="U1053" i="5"/>
  <c r="U342" i="5"/>
  <c r="U1485" i="5"/>
  <c r="U1486" i="5"/>
  <c r="U402" i="5"/>
  <c r="U1487" i="5"/>
  <c r="U757" i="5"/>
  <c r="U776" i="5"/>
  <c r="U25" i="5"/>
  <c r="U814" i="5"/>
  <c r="U514" i="5"/>
  <c r="U676" i="5"/>
  <c r="U558" i="5"/>
  <c r="U356" i="5"/>
  <c r="U528" i="5"/>
  <c r="U1488" i="5"/>
  <c r="U612" i="5"/>
  <c r="U1011" i="5"/>
  <c r="U759" i="5"/>
  <c r="U979" i="5"/>
  <c r="U357" i="5"/>
  <c r="U918" i="5"/>
  <c r="U584" i="5"/>
  <c r="U36" i="5"/>
  <c r="U550" i="5"/>
  <c r="U369" i="5"/>
  <c r="U928" i="5"/>
  <c r="U1489" i="5"/>
  <c r="U710" i="5"/>
  <c r="U483" i="5"/>
  <c r="U802" i="5"/>
  <c r="U1490" i="5"/>
  <c r="U189" i="5"/>
  <c r="U229" i="5"/>
  <c r="U283" i="5"/>
  <c r="U996" i="5"/>
  <c r="U1491" i="5"/>
  <c r="U1492" i="5"/>
  <c r="U510" i="5"/>
  <c r="U222" i="5"/>
  <c r="U1493" i="5"/>
  <c r="U963" i="5"/>
  <c r="U1494" i="5"/>
  <c r="U1495" i="5"/>
  <c r="U730" i="5"/>
  <c r="U1002" i="5"/>
  <c r="U903" i="5"/>
  <c r="U16" i="5"/>
  <c r="U1056" i="5"/>
  <c r="U609" i="5"/>
  <c r="U1496" i="5"/>
  <c r="U384" i="5"/>
  <c r="U1088" i="5"/>
  <c r="U888" i="5"/>
  <c r="U474" i="5"/>
  <c r="U197" i="5"/>
  <c r="U536" i="5"/>
  <c r="U898" i="5"/>
  <c r="U1078" i="5"/>
  <c r="U513" i="5"/>
  <c r="U1497" i="5"/>
  <c r="U445" i="5"/>
  <c r="U300" i="5"/>
  <c r="U201" i="5"/>
  <c r="U381" i="5"/>
  <c r="U929" i="5"/>
  <c r="U634" i="5"/>
  <c r="U1498" i="5"/>
  <c r="U622" i="5"/>
  <c r="U706" i="5"/>
  <c r="U316" i="5"/>
  <c r="U509" i="5"/>
  <c r="U60" i="5"/>
  <c r="U978" i="5"/>
  <c r="U1499" i="5"/>
  <c r="U299" i="5"/>
  <c r="U364" i="5"/>
  <c r="U1500" i="5"/>
  <c r="U825" i="5"/>
  <c r="U925" i="5"/>
  <c r="U437" i="5"/>
  <c r="U1501" i="5"/>
  <c r="U949" i="5"/>
  <c r="T1097" i="5"/>
  <c r="T592" i="5"/>
  <c r="T566" i="5"/>
  <c r="T1057" i="5"/>
  <c r="T618" i="5"/>
  <c r="T94" i="5"/>
  <c r="T1098" i="5"/>
  <c r="T486" i="5"/>
  <c r="T1099" i="5"/>
  <c r="T310" i="5"/>
  <c r="T61" i="5"/>
  <c r="T967" i="5"/>
  <c r="T1065" i="5"/>
  <c r="T328" i="5"/>
  <c r="T1100" i="5"/>
  <c r="T518" i="5"/>
  <c r="T627" i="5"/>
  <c r="T1051" i="5"/>
  <c r="T839" i="5"/>
  <c r="T968" i="5"/>
  <c r="T783" i="5"/>
  <c r="T41" i="5"/>
  <c r="T997" i="5"/>
  <c r="T1101" i="5"/>
  <c r="T224" i="5"/>
  <c r="T198" i="5"/>
  <c r="T582" i="5"/>
  <c r="T1102" i="5"/>
  <c r="T1103" i="5"/>
  <c r="T280" i="5"/>
  <c r="T531" i="5"/>
  <c r="T1092" i="5"/>
  <c r="T26" i="5"/>
  <c r="T1408" i="5"/>
  <c r="T1104" i="5"/>
  <c r="T961" i="5"/>
  <c r="T95" i="5"/>
  <c r="T617" i="5"/>
  <c r="T1042" i="5"/>
  <c r="T480" i="5"/>
  <c r="T79" i="5"/>
  <c r="T857" i="5"/>
  <c r="T1105" i="5"/>
  <c r="T1106" i="5"/>
  <c r="T946" i="5"/>
  <c r="T1107" i="5"/>
  <c r="T803" i="5"/>
  <c r="T1108" i="5"/>
  <c r="T46" i="5"/>
  <c r="T523" i="5"/>
  <c r="T724" i="5"/>
  <c r="T972" i="5"/>
  <c r="T303" i="5"/>
  <c r="T959" i="5"/>
  <c r="T455" i="5"/>
  <c r="T219" i="5"/>
  <c r="T644" i="5"/>
  <c r="T338" i="5"/>
  <c r="T965" i="5"/>
  <c r="T1109" i="5"/>
  <c r="T935" i="5"/>
  <c r="T992" i="5"/>
  <c r="T298" i="5"/>
  <c r="T937" i="5"/>
  <c r="T1110" i="5"/>
  <c r="T401" i="5"/>
  <c r="T367" i="5"/>
  <c r="T804" i="5"/>
  <c r="T425" i="5"/>
  <c r="T153" i="5"/>
  <c r="T847" i="5"/>
  <c r="T787" i="5"/>
  <c r="T775" i="5"/>
  <c r="T683" i="5"/>
  <c r="T1044" i="5"/>
  <c r="T1054" i="5"/>
  <c r="T59" i="5"/>
  <c r="T1111" i="5"/>
  <c r="T1112" i="5"/>
  <c r="T284" i="5"/>
  <c r="T374" i="5"/>
  <c r="T273" i="5"/>
  <c r="T419" i="5"/>
  <c r="T102" i="5"/>
  <c r="T39" i="5"/>
  <c r="T292" i="5"/>
  <c r="T1113" i="5"/>
  <c r="T838" i="5"/>
  <c r="T685" i="5"/>
  <c r="T753" i="5"/>
  <c r="T22" i="5"/>
  <c r="T755" i="5"/>
  <c r="T1114" i="5"/>
  <c r="T76" i="5"/>
  <c r="T1115" i="5"/>
  <c r="T1082" i="5"/>
  <c r="T1022" i="5"/>
  <c r="T1040" i="5"/>
  <c r="T1116" i="5"/>
  <c r="T127" i="5"/>
  <c r="T1117" i="5"/>
  <c r="T988" i="5"/>
  <c r="T51" i="5"/>
  <c r="T1118" i="5"/>
  <c r="T14" i="5"/>
  <c r="T49" i="5"/>
  <c r="T259" i="5"/>
  <c r="T53" i="5"/>
  <c r="T956" i="5"/>
  <c r="T969" i="5"/>
  <c r="T689" i="5"/>
  <c r="T34" i="5"/>
  <c r="T413" i="5"/>
  <c r="T1120" i="5"/>
  <c r="T307" i="5"/>
  <c r="T1121" i="5"/>
  <c r="T1122" i="5"/>
  <c r="T876" i="5"/>
  <c r="T497" i="5"/>
  <c r="T887" i="5"/>
  <c r="T790" i="5"/>
  <c r="T1123" i="5"/>
  <c r="T763" i="5"/>
  <c r="T530" i="5"/>
  <c r="T540" i="5"/>
  <c r="T524" i="5"/>
  <c r="T392" i="5"/>
  <c r="T555" i="5"/>
  <c r="T1124" i="5"/>
  <c r="T1029" i="5"/>
  <c r="T1125" i="5"/>
  <c r="T251" i="5"/>
  <c r="T89" i="5"/>
  <c r="T476" i="5"/>
  <c r="T717" i="5"/>
  <c r="T361" i="5"/>
  <c r="T1126" i="5"/>
  <c r="T485" i="5"/>
  <c r="T1127" i="5"/>
  <c r="T122" i="5"/>
  <c r="T83" i="5"/>
  <c r="T451" i="5"/>
  <c r="T115" i="5"/>
  <c r="T859" i="5"/>
  <c r="T271" i="5"/>
  <c r="T111" i="5"/>
  <c r="T1077" i="5"/>
  <c r="T1024" i="5"/>
  <c r="T813" i="5"/>
  <c r="T922" i="5"/>
  <c r="T659" i="5"/>
  <c r="T1128" i="5"/>
  <c r="T795" i="5"/>
  <c r="T773" i="5"/>
  <c r="T1007" i="5"/>
  <c r="T505" i="5"/>
  <c r="T615" i="5"/>
  <c r="T818" i="5"/>
  <c r="T1129" i="5"/>
  <c r="T933" i="5"/>
  <c r="T913" i="5"/>
  <c r="T466" i="5"/>
  <c r="T133" i="5"/>
  <c r="T314" i="5"/>
  <c r="T1130" i="5"/>
  <c r="T575" i="5"/>
  <c r="T864" i="5"/>
  <c r="T324" i="5"/>
  <c r="T27" i="5"/>
  <c r="T1131" i="5"/>
  <c r="T1132" i="5"/>
  <c r="T662" i="5"/>
  <c r="T105" i="5"/>
  <c r="T1133" i="5"/>
  <c r="T216" i="5"/>
  <c r="T214" i="5"/>
  <c r="T406" i="5"/>
  <c r="T276" i="5"/>
  <c r="T728" i="5"/>
  <c r="T567" i="5"/>
  <c r="T738" i="5"/>
  <c r="T1134" i="5"/>
  <c r="T249" i="5"/>
  <c r="T1135" i="5"/>
  <c r="T1136" i="5"/>
  <c r="T537" i="5"/>
  <c r="T926" i="5"/>
  <c r="T177" i="5"/>
  <c r="T1311" i="5"/>
  <c r="T240" i="5"/>
  <c r="T834" i="5"/>
  <c r="T309" i="5"/>
  <c r="T1137" i="5"/>
  <c r="T823" i="5"/>
  <c r="T664" i="5"/>
  <c r="T833" i="5"/>
  <c r="T697" i="5"/>
  <c r="T931" i="5"/>
  <c r="T1009" i="5"/>
  <c r="T890" i="5"/>
  <c r="T727" i="5"/>
  <c r="T108" i="5"/>
  <c r="T679" i="5"/>
  <c r="T183" i="5"/>
  <c r="T1138" i="5"/>
  <c r="T589" i="5"/>
  <c r="T577" i="5"/>
  <c r="T541" i="5"/>
  <c r="T1139" i="5"/>
  <c r="T1140" i="5"/>
  <c r="T233" i="5"/>
  <c r="T1141" i="5"/>
  <c r="T982" i="5"/>
  <c r="T512" i="5"/>
  <c r="T603" i="5"/>
  <c r="T1142" i="5"/>
  <c r="T199" i="5"/>
  <c r="T227" i="5"/>
  <c r="T796" i="5"/>
  <c r="T849" i="5"/>
  <c r="T1143" i="5"/>
  <c r="T610" i="5"/>
  <c r="T854" i="5"/>
  <c r="T116" i="5"/>
  <c r="T1144" i="5"/>
  <c r="T213" i="5"/>
  <c r="T1145" i="5"/>
  <c r="T279" i="5"/>
  <c r="T1146" i="5"/>
  <c r="T243" i="5"/>
  <c r="T1147" i="5"/>
  <c r="T42" i="5"/>
  <c r="T75" i="5"/>
  <c r="T1148" i="5"/>
  <c r="T805" i="5"/>
  <c r="T167" i="5"/>
  <c r="T12" i="5"/>
  <c r="T1261" i="5"/>
  <c r="T873" i="5"/>
  <c r="T780" i="5"/>
  <c r="T241" i="5"/>
  <c r="T412" i="5"/>
  <c r="T179" i="5"/>
  <c r="T779" i="5"/>
  <c r="T639" i="5"/>
  <c r="T858" i="5"/>
  <c r="T368" i="5"/>
  <c r="T426" i="5"/>
  <c r="T30" i="5"/>
  <c r="T44" i="5"/>
  <c r="T109" i="5"/>
  <c r="T1071" i="5"/>
  <c r="T1149" i="5"/>
  <c r="T181" i="5"/>
  <c r="T1028" i="5"/>
  <c r="T588" i="5"/>
  <c r="T952" i="5"/>
  <c r="T1150" i="5"/>
  <c r="T1151" i="5"/>
  <c r="T459" i="5"/>
  <c r="T1152" i="5"/>
  <c r="T215" i="5"/>
  <c r="T1153" i="5"/>
  <c r="T1075" i="5"/>
  <c r="T203" i="5"/>
  <c r="T467" i="5"/>
  <c r="T389" i="5"/>
  <c r="T1154" i="5"/>
  <c r="T986" i="5"/>
  <c r="T1155" i="5"/>
  <c r="T404" i="5"/>
  <c r="T1156" i="5"/>
  <c r="T661" i="5"/>
  <c r="T1045" i="5"/>
  <c r="T478" i="5"/>
  <c r="T1157" i="5"/>
  <c r="T740" i="5"/>
  <c r="T1158" i="5"/>
  <c r="T1159" i="5"/>
  <c r="T594" i="5"/>
  <c r="T491" i="5"/>
  <c r="T278" i="5"/>
  <c r="T253" i="5"/>
  <c r="T148" i="5"/>
  <c r="T1048" i="5"/>
  <c r="T50" i="5"/>
  <c r="T821" i="5"/>
  <c r="T1027" i="5"/>
  <c r="T985" i="5"/>
  <c r="T912" i="5"/>
  <c r="T657" i="5"/>
  <c r="T687" i="5"/>
  <c r="T332" i="5"/>
  <c r="T1160" i="5"/>
  <c r="T1161" i="5"/>
  <c r="T1162" i="5"/>
  <c r="T598" i="5"/>
  <c r="T411" i="5"/>
  <c r="T112" i="5"/>
  <c r="T765" i="5"/>
  <c r="T600" i="5"/>
  <c r="T606" i="5"/>
  <c r="T620" i="5"/>
  <c r="T1163" i="5"/>
  <c r="T29" i="5"/>
  <c r="T430" i="5"/>
  <c r="T902" i="5"/>
  <c r="T936" i="5"/>
  <c r="T573" i="5"/>
  <c r="T623" i="5"/>
  <c r="T1164" i="5"/>
  <c r="T268" i="5"/>
  <c r="T921" i="5"/>
  <c r="T165" i="5"/>
  <c r="T45" i="5"/>
  <c r="T488" i="5"/>
  <c r="T351" i="5"/>
  <c r="T1165" i="5"/>
  <c r="T128" i="5"/>
  <c r="T1166" i="5"/>
  <c r="T590" i="5"/>
  <c r="T388" i="5"/>
  <c r="T1167" i="5"/>
  <c r="T960" i="5"/>
  <c r="T999" i="5"/>
  <c r="T1168" i="5"/>
  <c r="T72" i="5"/>
  <c r="T174" i="5"/>
  <c r="T1093" i="5"/>
  <c r="T1073" i="5"/>
  <c r="T436" i="5"/>
  <c r="T266" i="5"/>
  <c r="T1169" i="5"/>
  <c r="T1068" i="5"/>
  <c r="T23" i="5"/>
  <c r="T442" i="5"/>
  <c r="T473" i="5"/>
  <c r="T1052" i="5"/>
  <c r="T1010" i="5"/>
  <c r="T923" i="5"/>
  <c r="T674" i="5"/>
  <c r="T998" i="5"/>
  <c r="T625" i="5"/>
  <c r="T1170" i="5"/>
  <c r="T1171" i="5"/>
  <c r="T581" i="5"/>
  <c r="T957" i="5"/>
  <c r="T1172" i="5"/>
  <c r="T1173" i="5"/>
  <c r="T941" i="5"/>
  <c r="T914" i="5"/>
  <c r="T964" i="5"/>
  <c r="T460" i="5"/>
  <c r="T195" i="5"/>
  <c r="T1174" i="5"/>
  <c r="T907" i="5"/>
  <c r="T238" i="5"/>
  <c r="T166" i="5"/>
  <c r="T18" i="5"/>
  <c r="T32" i="5"/>
  <c r="T927" i="5"/>
  <c r="T1037" i="5"/>
  <c r="T210" i="5"/>
  <c r="T246" i="5"/>
  <c r="T836" i="5"/>
  <c r="T1175" i="5"/>
  <c r="T1008" i="5"/>
  <c r="T142" i="5"/>
  <c r="T1176" i="5"/>
  <c r="T798" i="5"/>
  <c r="T1177" i="5"/>
  <c r="T785" i="5"/>
  <c r="T1178" i="5"/>
  <c r="T587" i="5"/>
  <c r="T892" i="5"/>
  <c r="T502" i="5"/>
  <c r="T56" i="5"/>
  <c r="T1000" i="5"/>
  <c r="T563" i="5"/>
  <c r="T1179" i="5"/>
  <c r="T1180" i="5"/>
  <c r="T190" i="5"/>
  <c r="T312" i="5"/>
  <c r="T58" i="5"/>
  <c r="T544" i="5"/>
  <c r="T1090" i="5"/>
  <c r="T1181" i="5"/>
  <c r="T1182" i="5"/>
  <c r="T84" i="5"/>
  <c r="T470" i="5"/>
  <c r="T517" i="5"/>
  <c r="T154" i="5"/>
  <c r="T1183" i="5"/>
  <c r="T37" i="5"/>
  <c r="T1001" i="5"/>
  <c r="T860" i="5"/>
  <c r="T1184" i="5"/>
  <c r="T993" i="5"/>
  <c r="T1185" i="5"/>
  <c r="T90" i="5"/>
  <c r="T57" i="5"/>
  <c r="T947" i="5"/>
  <c r="T1186" i="5"/>
  <c r="T286" i="5"/>
  <c r="T1187" i="5"/>
  <c r="T673" i="5"/>
  <c r="T507" i="5"/>
  <c r="T441" i="5"/>
  <c r="T962" i="5"/>
  <c r="T702" i="5"/>
  <c r="T868" i="5"/>
  <c r="T396" i="5"/>
  <c r="T1188" i="5"/>
  <c r="T950" i="5"/>
  <c r="T247" i="5"/>
  <c r="T630" i="5"/>
  <c r="T781" i="5"/>
  <c r="T1036" i="5"/>
  <c r="T11" i="5"/>
  <c r="T882" i="5"/>
  <c r="T782" i="5"/>
  <c r="T601" i="5"/>
  <c r="T373" i="5"/>
  <c r="T329" i="5"/>
  <c r="T274" i="5"/>
  <c r="T568" i="5"/>
  <c r="T1038" i="5"/>
  <c r="T464" i="5"/>
  <c r="T1190" i="5"/>
  <c r="T500" i="5"/>
  <c r="T1191" i="5"/>
  <c r="T899" i="5"/>
  <c r="T668" i="5"/>
  <c r="T180" i="5"/>
  <c r="T337" i="5"/>
  <c r="T1192" i="5"/>
  <c r="T86" i="5"/>
  <c r="T432" i="5"/>
  <c r="T893" i="5"/>
  <c r="T255" i="5"/>
  <c r="T991" i="5"/>
  <c r="T1193" i="5"/>
  <c r="T608" i="5"/>
  <c r="T135" i="5"/>
  <c r="T786" i="5"/>
  <c r="T1194" i="5"/>
  <c r="T1195" i="5"/>
  <c r="T866" i="5"/>
  <c r="T123" i="5"/>
  <c r="T850" i="5"/>
  <c r="T1197" i="5"/>
  <c r="T908" i="5"/>
  <c r="T565" i="5"/>
  <c r="T1198" i="5"/>
  <c r="T1089" i="5"/>
  <c r="T607" i="5"/>
  <c r="T306" i="5"/>
  <c r="T155" i="5"/>
  <c r="T458" i="5"/>
  <c r="T640" i="5"/>
  <c r="T977" i="5"/>
  <c r="T971" i="5"/>
  <c r="T684" i="5"/>
  <c r="T1199" i="5"/>
  <c r="T771" i="5"/>
  <c r="T1085" i="5"/>
  <c r="T1200" i="5"/>
  <c r="T681" i="5"/>
  <c r="T394" i="5"/>
  <c r="T405" i="5"/>
  <c r="T938" i="5"/>
  <c r="T82" i="5"/>
  <c r="T883" i="5"/>
  <c r="T1201" i="5"/>
  <c r="T263" i="5"/>
  <c r="T1202" i="5"/>
  <c r="T955" i="5"/>
  <c r="T714" i="5"/>
  <c r="T1203" i="5"/>
  <c r="T395" i="5"/>
  <c r="T1005" i="5"/>
  <c r="T794" i="5"/>
  <c r="T793" i="5"/>
  <c r="T17" i="5"/>
  <c r="T325" i="5"/>
  <c r="T1204" i="5"/>
  <c r="T1205" i="5"/>
  <c r="T1206" i="5"/>
  <c r="T862" i="5"/>
  <c r="T655" i="5"/>
  <c r="T1207" i="5"/>
  <c r="T520" i="5"/>
  <c r="T366" i="5"/>
  <c r="T188" i="5"/>
  <c r="T19" i="5"/>
  <c r="T924" i="5"/>
  <c r="T1208" i="5"/>
  <c r="T551" i="5"/>
  <c r="T129" i="5"/>
  <c r="T1209" i="5"/>
  <c r="T291" i="5"/>
  <c r="T1210" i="5"/>
  <c r="T591" i="5"/>
  <c r="T1211" i="5"/>
  <c r="T1212" i="5"/>
  <c r="T144" i="5"/>
  <c r="T136" i="5"/>
  <c r="T1034" i="5"/>
  <c r="T586" i="5"/>
  <c r="T1213" i="5"/>
  <c r="T489" i="5"/>
  <c r="T718" i="5"/>
  <c r="T1214" i="5"/>
  <c r="T995" i="5"/>
  <c r="T749" i="5"/>
  <c r="T1215" i="5"/>
  <c r="T147" i="5"/>
  <c r="T863" i="5"/>
  <c r="T352" i="5"/>
  <c r="T302" i="5"/>
  <c r="T1216" i="5"/>
  <c r="T830" i="5"/>
  <c r="T504" i="5"/>
  <c r="T1217" i="5"/>
  <c r="T1218" i="5"/>
  <c r="T354" i="5"/>
  <c r="T1219" i="5"/>
  <c r="T318" i="5"/>
  <c r="T1220" i="5"/>
  <c r="T1221" i="5"/>
  <c r="T562" i="5"/>
  <c r="T1222" i="5"/>
  <c r="T691" i="5"/>
  <c r="T641" i="5"/>
  <c r="T516" i="5"/>
  <c r="T146" i="5"/>
  <c r="T715" i="5"/>
  <c r="T680" i="5"/>
  <c r="T334" i="5"/>
  <c r="T580" i="5"/>
  <c r="T1223" i="5"/>
  <c r="T635" i="5"/>
  <c r="T646" i="5"/>
  <c r="T1224" i="5"/>
  <c r="T150" i="5"/>
  <c r="T1225" i="5"/>
  <c r="T185" i="5"/>
  <c r="T103" i="5"/>
  <c r="T666" i="5"/>
  <c r="T231" i="5"/>
  <c r="T571" i="5"/>
  <c r="T218" i="5"/>
  <c r="T85" i="5"/>
  <c r="T579" i="5"/>
  <c r="T407" i="5"/>
  <c r="T433" i="5"/>
  <c r="T1226" i="5"/>
  <c r="T1227" i="5"/>
  <c r="T1228" i="5"/>
  <c r="T38" i="5"/>
  <c r="T1017" i="5"/>
  <c r="T1229" i="5"/>
  <c r="T1016" i="5"/>
  <c r="T1230" i="5"/>
  <c r="T1196" i="5"/>
  <c r="T498" i="5"/>
  <c r="T881" i="5"/>
  <c r="T289" i="5"/>
  <c r="T132" i="5"/>
  <c r="T301" i="5"/>
  <c r="T547" i="5"/>
  <c r="T386" i="5"/>
  <c r="T139" i="5"/>
  <c r="T130" i="5"/>
  <c r="T1231" i="5"/>
  <c r="T742" i="5"/>
  <c r="T1232" i="5"/>
  <c r="T1233" i="5"/>
  <c r="T529" i="5"/>
  <c r="T305" i="5"/>
  <c r="T1234" i="5"/>
  <c r="T624" i="5"/>
  <c r="T346" i="5"/>
  <c r="T1235" i="5"/>
  <c r="T265" i="5"/>
  <c r="T885" i="5"/>
  <c r="T895" i="5"/>
  <c r="T99" i="5"/>
  <c r="T810" i="5"/>
  <c r="T472" i="5"/>
  <c r="T48" i="5"/>
  <c r="T143" i="5"/>
  <c r="T1236" i="5"/>
  <c r="T257" i="5"/>
  <c r="T355" i="5"/>
  <c r="T954" i="5"/>
  <c r="T1237" i="5"/>
  <c r="T1238" i="5"/>
  <c r="T1239" i="5"/>
  <c r="T1240" i="5"/>
  <c r="T616" i="5"/>
  <c r="T398" i="5"/>
  <c r="T870" i="5"/>
  <c r="T62" i="5"/>
  <c r="T1241" i="5"/>
  <c r="T420" i="5"/>
  <c r="T732" i="5"/>
  <c r="T1242" i="5"/>
  <c r="T752" i="5"/>
  <c r="T336" i="5"/>
  <c r="T942" i="5"/>
  <c r="T438" i="5"/>
  <c r="T320" i="5"/>
  <c r="T335" i="5"/>
  <c r="T418" i="5"/>
  <c r="T1243" i="5"/>
  <c r="T621" i="5"/>
  <c r="T761" i="5"/>
  <c r="T1244" i="5"/>
  <c r="T966" i="5"/>
  <c r="T254" i="5"/>
  <c r="T875" i="5"/>
  <c r="T1094" i="5"/>
  <c r="T345" i="5"/>
  <c r="T209" i="5"/>
  <c r="T1245" i="5"/>
  <c r="T643" i="5"/>
  <c r="T1246" i="5"/>
  <c r="T812" i="5"/>
  <c r="T107" i="5"/>
  <c r="T688" i="5"/>
  <c r="T1247" i="5"/>
  <c r="T47" i="5"/>
  <c r="T976" i="5"/>
  <c r="T1248" i="5"/>
  <c r="T1249" i="5"/>
  <c r="T1250" i="5"/>
  <c r="T1251" i="5"/>
  <c r="T741" i="5"/>
  <c r="T1252" i="5"/>
  <c r="T131" i="5"/>
  <c r="T725" i="5"/>
  <c r="T225" i="5"/>
  <c r="T81" i="5"/>
  <c r="T1253" i="5"/>
  <c r="T1254" i="5"/>
  <c r="T642" i="5"/>
  <c r="T1083" i="5"/>
  <c r="T482" i="5"/>
  <c r="T841" i="5"/>
  <c r="T63" i="5"/>
  <c r="T288" i="5"/>
  <c r="T1255" i="5"/>
  <c r="T1256" i="5"/>
  <c r="T160" i="5"/>
  <c r="T1257" i="5"/>
  <c r="T465" i="5"/>
  <c r="T121" i="5"/>
  <c r="T397" i="5"/>
  <c r="T872" i="5"/>
  <c r="T422" i="5"/>
  <c r="T987" i="5"/>
  <c r="T1258" i="5"/>
  <c r="T1259" i="5"/>
  <c r="T390" i="5"/>
  <c r="T905" i="5"/>
  <c r="T1260" i="5"/>
  <c r="T490" i="5"/>
  <c r="T358" i="5"/>
  <c r="T175" i="5"/>
  <c r="T1074" i="5"/>
  <c r="T940" i="5"/>
  <c r="T663" i="5"/>
  <c r="T816" i="5"/>
  <c r="T735" i="5"/>
  <c r="T564" i="5"/>
  <c r="T614" i="5"/>
  <c r="T1262" i="5"/>
  <c r="T807" i="5"/>
  <c r="T934" i="5"/>
  <c r="T100" i="5"/>
  <c r="T70" i="5"/>
  <c r="T1263" i="5"/>
  <c r="T296" i="5"/>
  <c r="T1264" i="5"/>
  <c r="T1265" i="5"/>
  <c r="T806" i="5"/>
  <c r="T1266" i="5"/>
  <c r="T1019" i="5"/>
  <c r="T983" i="5"/>
  <c r="T88" i="5"/>
  <c r="T40" i="5"/>
  <c r="T349" i="5"/>
  <c r="T694" i="5"/>
  <c r="T1026" i="5"/>
  <c r="T651" i="5"/>
  <c r="T1267" i="5"/>
  <c r="T162" i="5"/>
  <c r="T648" i="5"/>
  <c r="T736" i="5"/>
  <c r="T434" i="5"/>
  <c r="T1268" i="5"/>
  <c r="T1189" i="5"/>
  <c r="T722" i="5"/>
  <c r="T1269" i="5"/>
  <c r="T758" i="5"/>
  <c r="T1006" i="5"/>
  <c r="T772" i="5"/>
  <c r="T958" i="5"/>
  <c r="T970" i="5"/>
  <c r="T1270" i="5"/>
  <c r="T1271" i="5"/>
  <c r="T1272" i="5"/>
  <c r="T1023" i="5"/>
  <c r="T294" i="5"/>
  <c r="T290" i="5"/>
  <c r="T341" i="5"/>
  <c r="T953" i="5"/>
  <c r="T193" i="5"/>
  <c r="T975" i="5"/>
  <c r="T71" i="5"/>
  <c r="T1273" i="5"/>
  <c r="T1032" i="5"/>
  <c r="T848" i="5"/>
  <c r="T226" i="5"/>
  <c r="T930" i="5"/>
  <c r="T501" i="5"/>
  <c r="T275" i="5"/>
  <c r="T1274" i="5"/>
  <c r="T1275" i="5"/>
  <c r="T447" i="5"/>
  <c r="T1276" i="5"/>
  <c r="T370" i="5"/>
  <c r="T1277" i="5"/>
  <c r="T1047" i="5"/>
  <c r="T1278" i="5"/>
  <c r="T1069" i="5"/>
  <c r="T431" i="5"/>
  <c r="T827" i="5"/>
  <c r="T24" i="5"/>
  <c r="T1279" i="5"/>
  <c r="T6" i="5"/>
  <c r="T619" i="5"/>
  <c r="T1280" i="5"/>
  <c r="T1063" i="5"/>
  <c r="T597" i="5"/>
  <c r="T637" i="5"/>
  <c r="T1281" i="5"/>
  <c r="T649" i="5"/>
  <c r="T20" i="5"/>
  <c r="T797" i="5"/>
  <c r="T792" i="5"/>
  <c r="T1282" i="5"/>
  <c r="T479" i="5"/>
  <c r="T658" i="5"/>
  <c r="T920" i="5"/>
  <c r="T595" i="5"/>
  <c r="T647" i="5"/>
  <c r="T1283" i="5"/>
  <c r="T10" i="5"/>
  <c r="T1058" i="5"/>
  <c r="T204" i="5"/>
  <c r="T1284" i="5"/>
  <c r="T1285" i="5"/>
  <c r="T879" i="5"/>
  <c r="T593" i="5"/>
  <c r="T269" i="5"/>
  <c r="T840" i="5"/>
  <c r="T855" i="5"/>
  <c r="T939" i="5"/>
  <c r="T449" i="5"/>
  <c r="T877" i="5"/>
  <c r="T865" i="5"/>
  <c r="T1286" i="5"/>
  <c r="T313" i="5"/>
  <c r="T484" i="5"/>
  <c r="T1287" i="5"/>
  <c r="T1015" i="5"/>
  <c r="T910" i="5"/>
  <c r="T984" i="5"/>
  <c r="T321" i="5"/>
  <c r="T446" i="5"/>
  <c r="T1288" i="5"/>
  <c r="T444" i="5"/>
  <c r="T1289" i="5"/>
  <c r="T745" i="5"/>
  <c r="T880" i="5"/>
  <c r="T1072" i="5"/>
  <c r="T65" i="5"/>
  <c r="T1004" i="5"/>
  <c r="T671" i="5"/>
  <c r="T339" i="5"/>
  <c r="T66" i="5"/>
  <c r="T532" i="5"/>
  <c r="T1290" i="5"/>
  <c r="T1087" i="5"/>
  <c r="T200" i="5"/>
  <c r="T435" i="5"/>
  <c r="T80" i="5"/>
  <c r="T919" i="5"/>
  <c r="T856" i="5"/>
  <c r="T711" i="5"/>
  <c r="T533" i="5"/>
  <c r="T709" i="5"/>
  <c r="T831" i="5"/>
  <c r="T693" i="5"/>
  <c r="T980" i="5"/>
  <c r="T250" i="5"/>
  <c r="T994" i="5"/>
  <c r="T1043" i="5"/>
  <c r="T1291" i="5"/>
  <c r="T686" i="5"/>
  <c r="T304" i="5"/>
  <c r="T101" i="5"/>
  <c r="T196" i="5"/>
  <c r="T631" i="5"/>
  <c r="T230" i="5"/>
  <c r="T820" i="5"/>
  <c r="T764" i="5"/>
  <c r="T1292" i="5"/>
  <c r="T256" i="5"/>
  <c r="T1293" i="5"/>
  <c r="T1294" i="5"/>
  <c r="T74" i="5"/>
  <c r="T1119" i="5"/>
  <c r="T293" i="5"/>
  <c r="T172" i="5"/>
  <c r="T1296" i="5"/>
  <c r="T909" i="5"/>
  <c r="T1297" i="5"/>
  <c r="T347" i="5"/>
  <c r="T258" i="5"/>
  <c r="T315" i="5"/>
  <c r="T184" i="5"/>
  <c r="T1298" i="5"/>
  <c r="T1299" i="5"/>
  <c r="T1300" i="5"/>
  <c r="T207" i="5"/>
  <c r="T1301" i="5"/>
  <c r="T348" i="5"/>
  <c r="T1302" i="5"/>
  <c r="T843" i="5"/>
  <c r="T809" i="5"/>
  <c r="T656" i="5"/>
  <c r="T692" i="5"/>
  <c r="T1303" i="5"/>
  <c r="T161" i="5"/>
  <c r="T660" i="5"/>
  <c r="T901" i="5"/>
  <c r="T192" i="5"/>
  <c r="T1304" i="5"/>
  <c r="T1305" i="5"/>
  <c r="T158" i="5"/>
  <c r="T911" i="5"/>
  <c r="T535" i="5"/>
  <c r="T1306" i="5"/>
  <c r="T1307" i="5"/>
  <c r="T1308" i="5"/>
  <c r="T1295" i="5"/>
  <c r="T454" i="5"/>
  <c r="T410" i="5"/>
  <c r="T1309" i="5"/>
  <c r="T1310" i="5"/>
  <c r="T824" i="5"/>
  <c r="T205" i="5"/>
  <c r="T896" i="5"/>
  <c r="T35" i="5"/>
  <c r="T739" i="5"/>
  <c r="T1312" i="5"/>
  <c r="T743" i="5"/>
  <c r="T359" i="5"/>
  <c r="T1313" i="5"/>
  <c r="T1314" i="5"/>
  <c r="T457" i="5"/>
  <c r="T4" i="5"/>
  <c r="T1315" i="5"/>
  <c r="T1316" i="5"/>
  <c r="T1317" i="5"/>
  <c r="T330" i="5"/>
  <c r="T1318" i="5"/>
  <c r="T1003" i="5"/>
  <c r="T1319" i="5"/>
  <c r="T1320" i="5"/>
  <c r="T721" i="5"/>
  <c r="T55" i="5"/>
  <c r="T1321" i="5"/>
  <c r="T665" i="5"/>
  <c r="T845" i="5"/>
  <c r="T734" i="5"/>
  <c r="T747" i="5"/>
  <c r="T1322" i="5"/>
  <c r="T542" i="5"/>
  <c r="T400" i="5"/>
  <c r="T462" i="5"/>
  <c r="T1323" i="5"/>
  <c r="T572" i="5"/>
  <c r="T729" i="5"/>
  <c r="T1046" i="5"/>
  <c r="T223" i="5"/>
  <c r="T703" i="5"/>
  <c r="T1324" i="5"/>
  <c r="T260" i="5"/>
  <c r="T149" i="5"/>
  <c r="T67" i="5"/>
  <c r="T439" i="5"/>
  <c r="T1325" i="5"/>
  <c r="T191" i="5"/>
  <c r="T777" i="5"/>
  <c r="T583" i="5"/>
  <c r="T1014" i="5"/>
  <c r="T1326" i="5"/>
  <c r="T493" i="5"/>
  <c r="T31" i="5"/>
  <c r="T1041" i="5"/>
  <c r="T1327" i="5"/>
  <c r="T157" i="5"/>
  <c r="T217" i="5"/>
  <c r="T1328" i="5"/>
  <c r="T705" i="5"/>
  <c r="T904" i="5"/>
  <c r="T632" i="5"/>
  <c r="T503" i="5"/>
  <c r="T638" i="5"/>
  <c r="T415" i="5"/>
  <c r="T1329" i="5"/>
  <c r="T360" i="5"/>
  <c r="T408" i="5"/>
  <c r="T1330" i="5"/>
  <c r="T1331" i="5"/>
  <c r="T1332" i="5"/>
  <c r="T699" i="5"/>
  <c r="T1059" i="5"/>
  <c r="T1333" i="5"/>
  <c r="T973" i="5"/>
  <c r="T1334" i="5"/>
  <c r="T78" i="5"/>
  <c r="T596" i="5"/>
  <c r="T343" i="5"/>
  <c r="T353" i="5"/>
  <c r="T1335" i="5"/>
  <c r="T1336" i="5"/>
  <c r="T867" i="5"/>
  <c r="T13" i="5"/>
  <c r="T900" i="5"/>
  <c r="T1018" i="5"/>
  <c r="T1337" i="5"/>
  <c r="T1338" i="5"/>
  <c r="T264" i="5"/>
  <c r="T138" i="5"/>
  <c r="T521" i="5"/>
  <c r="T124" i="5"/>
  <c r="T990" i="5"/>
  <c r="T119" i="5"/>
  <c r="T33" i="5"/>
  <c r="T1339" i="5"/>
  <c r="T1039" i="5"/>
  <c r="T1340" i="5"/>
  <c r="T187" i="5"/>
  <c r="T1341" i="5"/>
  <c r="T1342" i="5"/>
  <c r="T552" i="5"/>
  <c r="T452" i="5"/>
  <c r="T285" i="5"/>
  <c r="T585" i="5"/>
  <c r="T720" i="5"/>
  <c r="T832" i="5"/>
  <c r="T1343" i="5"/>
  <c r="T1033" i="5"/>
  <c r="T1080" i="5"/>
  <c r="T829" i="5"/>
  <c r="T1020" i="5"/>
  <c r="T363" i="5"/>
  <c r="T519" i="5"/>
  <c r="T750" i="5"/>
  <c r="T1344" i="5"/>
  <c r="T846" i="5"/>
  <c r="T3" i="5"/>
  <c r="T1345" i="5"/>
  <c r="T242" i="5"/>
  <c r="T54" i="5"/>
  <c r="T317" i="5"/>
  <c r="T916" i="5"/>
  <c r="T602" i="5"/>
  <c r="T481" i="5"/>
  <c r="T113" i="5"/>
  <c r="T557" i="5"/>
  <c r="T932" i="5"/>
  <c r="T114" i="5"/>
  <c r="T1346" i="5"/>
  <c r="T1347" i="5"/>
  <c r="T206" i="5"/>
  <c r="T1348" i="5"/>
  <c r="T1349" i="5"/>
  <c r="T1350" i="5"/>
  <c r="T1351" i="5"/>
  <c r="T1035" i="5"/>
  <c r="T77" i="5"/>
  <c r="T767" i="5"/>
  <c r="T244" i="5"/>
  <c r="T141" i="5"/>
  <c r="T252" i="5"/>
  <c r="T429" i="5"/>
  <c r="T1352" i="5"/>
  <c r="T669" i="5"/>
  <c r="T417" i="5"/>
  <c r="T281" i="5"/>
  <c r="T1353" i="5"/>
  <c r="T748" i="5"/>
  <c r="T543" i="5"/>
  <c r="T871" i="5"/>
  <c r="T382" i="5"/>
  <c r="T333" i="5"/>
  <c r="T5" i="5"/>
  <c r="T1076" i="5"/>
  <c r="T15" i="5"/>
  <c r="T1354" i="5"/>
  <c r="T1355" i="5"/>
  <c r="T545" i="5"/>
  <c r="T1356" i="5"/>
  <c r="T1458" i="5"/>
  <c r="T578" i="5"/>
  <c r="T232" i="5"/>
  <c r="T778" i="5"/>
  <c r="T186" i="5"/>
  <c r="T762" i="5"/>
  <c r="T756" i="5"/>
  <c r="T1357" i="5"/>
  <c r="T1358" i="5"/>
  <c r="T1359" i="5"/>
  <c r="T1360" i="5"/>
  <c r="T387" i="5"/>
  <c r="T844" i="5"/>
  <c r="T974" i="5"/>
  <c r="T362" i="5"/>
  <c r="T511" i="5"/>
  <c r="T613" i="5"/>
  <c r="T1361" i="5"/>
  <c r="T1362" i="5"/>
  <c r="T463" i="5"/>
  <c r="T73" i="5"/>
  <c r="T636" i="5"/>
  <c r="T117" i="5"/>
  <c r="T670" i="5"/>
  <c r="T171" i="5"/>
  <c r="T365" i="5"/>
  <c r="T212" i="5"/>
  <c r="T704" i="5"/>
  <c r="T1363" i="5"/>
  <c r="T599" i="5"/>
  <c r="T1030" i="5"/>
  <c r="T164" i="5"/>
  <c r="T526" i="5"/>
  <c r="T1364" i="5"/>
  <c r="T708" i="5"/>
  <c r="T678" i="5"/>
  <c r="T450" i="5"/>
  <c r="T852" i="5"/>
  <c r="T239" i="5"/>
  <c r="T1365" i="5"/>
  <c r="T1366" i="5"/>
  <c r="T1367" i="5"/>
  <c r="T237" i="5"/>
  <c r="T326" i="5"/>
  <c r="T295" i="5"/>
  <c r="T1368" i="5"/>
  <c r="T1013" i="5"/>
  <c r="T21" i="5"/>
  <c r="T1369" i="5"/>
  <c r="T106" i="5"/>
  <c r="T1370" i="5"/>
  <c r="T270" i="5"/>
  <c r="T1371" i="5"/>
  <c r="T1372" i="5"/>
  <c r="T1373" i="5"/>
  <c r="T768" i="5"/>
  <c r="T894" i="5"/>
  <c r="T1374" i="5"/>
  <c r="T228" i="5"/>
  <c r="T169" i="5"/>
  <c r="T104" i="5"/>
  <c r="T652" i="5"/>
  <c r="T574" i="5"/>
  <c r="T737" i="5"/>
  <c r="T667" i="5"/>
  <c r="T1375" i="5"/>
  <c r="T323" i="5"/>
  <c r="T707" i="5"/>
  <c r="T134" i="5"/>
  <c r="T69" i="5"/>
  <c r="T1376" i="5"/>
  <c r="T1377" i="5"/>
  <c r="T1378" i="5"/>
  <c r="T1379" i="5"/>
  <c r="T1380" i="5"/>
  <c r="T1381" i="5"/>
  <c r="T350" i="5"/>
  <c r="T1382" i="5"/>
  <c r="T399" i="5"/>
  <c r="T1383" i="5"/>
  <c r="T766" i="5"/>
  <c r="T202" i="5"/>
  <c r="T91" i="5"/>
  <c r="T1384" i="5"/>
  <c r="T770" i="5"/>
  <c r="T1385" i="5"/>
  <c r="T1386" i="5"/>
  <c r="T629" i="5"/>
  <c r="T1387" i="5"/>
  <c r="T494" i="5"/>
  <c r="T1388" i="5"/>
  <c r="T1067" i="5"/>
  <c r="T539" i="5"/>
  <c r="T1389" i="5"/>
  <c r="T495" i="5"/>
  <c r="T1390" i="5"/>
  <c r="T570" i="5"/>
  <c r="T487" i="5"/>
  <c r="T723" i="5"/>
  <c r="T43" i="5"/>
  <c r="T340" i="5"/>
  <c r="T64" i="5"/>
  <c r="T319" i="5"/>
  <c r="T1012" i="5"/>
  <c r="T713" i="5"/>
  <c r="T1391" i="5"/>
  <c r="T156" i="5"/>
  <c r="T344" i="5"/>
  <c r="T1392" i="5"/>
  <c r="T376" i="5"/>
  <c r="T1393" i="5"/>
  <c r="T522" i="5"/>
  <c r="T1394" i="5"/>
  <c r="T1395" i="5"/>
  <c r="T1396" i="5"/>
  <c r="T322" i="5"/>
  <c r="T701" i="5"/>
  <c r="T690" i="5"/>
  <c r="T506" i="5"/>
  <c r="T698" i="5"/>
  <c r="T97" i="5"/>
  <c r="T837" i="5"/>
  <c r="T884" i="5"/>
  <c r="T654" i="5"/>
  <c r="T1096" i="5"/>
  <c r="T1091" i="5"/>
  <c r="T1397" i="5"/>
  <c r="T508" i="5"/>
  <c r="T1398" i="5"/>
  <c r="T163" i="5"/>
  <c r="T819" i="5"/>
  <c r="T1399" i="5"/>
  <c r="T308" i="5"/>
  <c r="T878" i="5"/>
  <c r="T527" i="5"/>
  <c r="T1400" i="5"/>
  <c r="T7" i="5"/>
  <c r="T371" i="5"/>
  <c r="T751" i="5"/>
  <c r="T944" i="5"/>
  <c r="T556" i="5"/>
  <c r="T1401" i="5"/>
  <c r="T1095" i="5"/>
  <c r="T853" i="5"/>
  <c r="T1081" i="5"/>
  <c r="T1402" i="5"/>
  <c r="T733" i="5"/>
  <c r="T423" i="5"/>
  <c r="T120" i="5"/>
  <c r="T1064" i="5"/>
  <c r="T672" i="5"/>
  <c r="T650" i="5"/>
  <c r="T409" i="5"/>
  <c r="T576" i="5"/>
  <c r="T211" i="5"/>
  <c r="T906" i="5"/>
  <c r="T1403" i="5"/>
  <c r="T1031" i="5"/>
  <c r="T951" i="5"/>
  <c r="T453" i="5"/>
  <c r="T726" i="5"/>
  <c r="T1404" i="5"/>
  <c r="T208" i="5"/>
  <c r="T1405" i="5"/>
  <c r="T1406" i="5"/>
  <c r="T378" i="5"/>
  <c r="T1407" i="5"/>
  <c r="T391" i="5"/>
  <c r="T653" i="5"/>
  <c r="T1409" i="5"/>
  <c r="T28" i="5"/>
  <c r="T1410" i="5"/>
  <c r="T1411" i="5"/>
  <c r="T126" i="5"/>
  <c r="T496" i="5"/>
  <c r="T1055" i="5"/>
  <c r="T719" i="5"/>
  <c r="T1412" i="5"/>
  <c r="T168" i="5"/>
  <c r="T1413" i="5"/>
  <c r="T1414" i="5"/>
  <c r="T604" i="5"/>
  <c r="T1415" i="5"/>
  <c r="T261" i="5"/>
  <c r="T1416" i="5"/>
  <c r="T1417" i="5"/>
  <c r="T245" i="5"/>
  <c r="T87" i="5"/>
  <c r="T236" i="5"/>
  <c r="T628" i="5"/>
  <c r="T1418" i="5"/>
  <c r="T1419" i="5"/>
  <c r="T1021" i="5"/>
  <c r="T696" i="5"/>
  <c r="T234" i="5"/>
  <c r="T1079" i="5"/>
  <c r="T1420" i="5"/>
  <c r="T1421" i="5"/>
  <c r="T140" i="5"/>
  <c r="T948" i="5"/>
  <c r="T372" i="5"/>
  <c r="T287" i="5"/>
  <c r="T137" i="5"/>
  <c r="T1422" i="5"/>
  <c r="T1423" i="5"/>
  <c r="T182" i="5"/>
  <c r="T427" i="5"/>
  <c r="T1424" i="5"/>
  <c r="T424" i="5"/>
  <c r="T525" i="5"/>
  <c r="T151" i="5"/>
  <c r="T1425" i="5"/>
  <c r="T1426" i="5"/>
  <c r="T152" i="5"/>
  <c r="T477" i="5"/>
  <c r="T220" i="5"/>
  <c r="T817" i="5"/>
  <c r="T861" i="5"/>
  <c r="T828" i="5"/>
  <c r="T1427" i="5"/>
  <c r="T471" i="5"/>
  <c r="T1428" i="5"/>
  <c r="T1066" i="5"/>
  <c r="T943" i="5"/>
  <c r="T891" i="5"/>
  <c r="T1025" i="5"/>
  <c r="T1429" i="5"/>
  <c r="T835" i="5"/>
  <c r="T1070" i="5"/>
  <c r="T1430" i="5"/>
  <c r="T1431" i="5"/>
  <c r="T1061" i="5"/>
  <c r="T92" i="5"/>
  <c r="T1432" i="5"/>
  <c r="T754" i="5"/>
  <c r="T534" i="5"/>
  <c r="T1433" i="5"/>
  <c r="T469" i="5"/>
  <c r="T695" i="5"/>
  <c r="T380" i="5"/>
  <c r="T170" i="5"/>
  <c r="T515" i="5"/>
  <c r="T554" i="5"/>
  <c r="T248" i="5"/>
  <c r="T311" i="5"/>
  <c r="T788" i="5"/>
  <c r="T1434" i="5"/>
  <c r="T889" i="5"/>
  <c r="T461" i="5"/>
  <c r="T1084" i="5"/>
  <c r="T383" i="5"/>
  <c r="T1435" i="5"/>
  <c r="T221" i="5"/>
  <c r="T1436" i="5"/>
  <c r="T1060" i="5"/>
  <c r="T549" i="5"/>
  <c r="T492" i="5"/>
  <c r="T915" i="5"/>
  <c r="T456" i="5"/>
  <c r="T731" i="5"/>
  <c r="T801" i="5"/>
  <c r="T784" i="5"/>
  <c r="T791" i="5"/>
  <c r="T569" i="5"/>
  <c r="T1437" i="5"/>
  <c r="T559" i="5"/>
  <c r="T826" i="5"/>
  <c r="T448" i="5"/>
  <c r="T1438" i="5"/>
  <c r="T774" i="5"/>
  <c r="T468" i="5"/>
  <c r="T475" i="5"/>
  <c r="T1049" i="5"/>
  <c r="T1062" i="5"/>
  <c r="T815" i="5"/>
  <c r="T1439" i="5"/>
  <c r="T1440" i="5"/>
  <c r="T1441" i="5"/>
  <c r="T194" i="5"/>
  <c r="T800" i="5"/>
  <c r="T1442" i="5"/>
  <c r="T499" i="5"/>
  <c r="T52" i="5"/>
  <c r="T1443" i="5"/>
  <c r="T403" i="5"/>
  <c r="T981" i="5"/>
  <c r="T377" i="5"/>
  <c r="T173" i="5"/>
  <c r="T553" i="5"/>
  <c r="T1444" i="5"/>
  <c r="T561" i="5"/>
  <c r="T414" i="5"/>
  <c r="T744" i="5"/>
  <c r="T1445" i="5"/>
  <c r="T1446" i="5"/>
  <c r="T842" i="5"/>
  <c r="T1447" i="5"/>
  <c r="T1448" i="5"/>
  <c r="T1449" i="5"/>
  <c r="T811" i="5"/>
  <c r="T9" i="5"/>
  <c r="T235" i="5"/>
  <c r="T645" i="5"/>
  <c r="T546" i="5"/>
  <c r="T1450" i="5"/>
  <c r="T897" i="5"/>
  <c r="T869" i="5"/>
  <c r="T440" i="5"/>
  <c r="T68" i="5"/>
  <c r="T1451" i="5"/>
  <c r="T1452" i="5"/>
  <c r="T93" i="5"/>
  <c r="T2" i="5"/>
  <c r="T277" i="5"/>
  <c r="T611" i="5"/>
  <c r="T159" i="5"/>
  <c r="T1453" i="5"/>
  <c r="T1454" i="5"/>
  <c r="T789" i="5"/>
  <c r="T262" i="5"/>
  <c r="T851" i="5"/>
  <c r="T1455" i="5"/>
  <c r="T428" i="5"/>
  <c r="T1456" i="5"/>
  <c r="T96" i="5"/>
  <c r="T421" i="5"/>
  <c r="T1457" i="5"/>
  <c r="T605" i="5"/>
  <c r="T327" i="5"/>
  <c r="T746" i="5"/>
  <c r="T538" i="5"/>
  <c r="T118" i="5"/>
  <c r="T393" i="5"/>
  <c r="T1459" i="5"/>
  <c r="T760" i="5"/>
  <c r="T1460" i="5"/>
  <c r="T633" i="5"/>
  <c r="T125" i="5"/>
  <c r="T822" i="5"/>
  <c r="T1461" i="5"/>
  <c r="T1462" i="5"/>
  <c r="T1463" i="5"/>
  <c r="T1464" i="5"/>
  <c r="T1465" i="5"/>
  <c r="T1466" i="5"/>
  <c r="T1050" i="5"/>
  <c r="T1467" i="5"/>
  <c r="T1468" i="5"/>
  <c r="T98" i="5"/>
  <c r="T769" i="5"/>
  <c r="T1469" i="5"/>
  <c r="T1470" i="5"/>
  <c r="T626" i="5"/>
  <c r="T1471" i="5"/>
  <c r="T1472" i="5"/>
  <c r="T385" i="5"/>
  <c r="T443" i="5"/>
  <c r="T331" i="5"/>
  <c r="T1473" i="5"/>
  <c r="T675" i="5"/>
  <c r="T677" i="5"/>
  <c r="T176" i="5"/>
  <c r="T297" i="5"/>
  <c r="T145" i="5"/>
  <c r="T560" i="5"/>
  <c r="T1474" i="5"/>
  <c r="T917" i="5"/>
  <c r="T1475" i="5"/>
  <c r="T808" i="5"/>
  <c r="T375" i="5"/>
  <c r="T1476" i="5"/>
  <c r="T1477" i="5"/>
  <c r="T272" i="5"/>
  <c r="T1478" i="5"/>
  <c r="T8" i="5"/>
  <c r="T282" i="5"/>
  <c r="T874" i="5"/>
  <c r="T110" i="5"/>
  <c r="T178" i="5"/>
  <c r="T379" i="5"/>
  <c r="T716" i="5"/>
  <c r="T548" i="5"/>
  <c r="T700" i="5"/>
  <c r="T1479" i="5"/>
  <c r="T989" i="5"/>
  <c r="T945" i="5"/>
  <c r="T1480" i="5"/>
  <c r="T267" i="5"/>
  <c r="T1481" i="5"/>
  <c r="T799" i="5"/>
  <c r="T1482" i="5"/>
  <c r="T1483" i="5"/>
  <c r="T712" i="5"/>
  <c r="T682" i="5"/>
  <c r="T416" i="5"/>
  <c r="T886" i="5"/>
  <c r="T1086" i="5"/>
  <c r="T1484" i="5"/>
  <c r="T1053" i="5"/>
  <c r="T342" i="5"/>
  <c r="T1485" i="5"/>
  <c r="T1486" i="5"/>
  <c r="T402" i="5"/>
  <c r="T1487" i="5"/>
  <c r="T757" i="5"/>
  <c r="T776" i="5"/>
  <c r="T25" i="5"/>
  <c r="T814" i="5"/>
  <c r="T514" i="5"/>
  <c r="T676" i="5"/>
  <c r="T558" i="5"/>
  <c r="T356" i="5"/>
  <c r="T528" i="5"/>
  <c r="T1488" i="5"/>
  <c r="T612" i="5"/>
  <c r="T1011" i="5"/>
  <c r="T759" i="5"/>
  <c r="T979" i="5"/>
  <c r="T357" i="5"/>
  <c r="T918" i="5"/>
  <c r="T584" i="5"/>
  <c r="T36" i="5"/>
  <c r="T550" i="5"/>
  <c r="T369" i="5"/>
  <c r="T928" i="5"/>
  <c r="T1489" i="5"/>
  <c r="T710" i="5"/>
  <c r="T483" i="5"/>
  <c r="T802" i="5"/>
  <c r="T1490" i="5"/>
  <c r="T189" i="5"/>
  <c r="T229" i="5"/>
  <c r="T283" i="5"/>
  <c r="T996" i="5"/>
  <c r="T1491" i="5"/>
  <c r="T1492" i="5"/>
  <c r="T510" i="5"/>
  <c r="T222" i="5"/>
  <c r="T1493" i="5"/>
  <c r="T963" i="5"/>
  <c r="T1494" i="5"/>
  <c r="T1495" i="5"/>
  <c r="T730" i="5"/>
  <c r="T1002" i="5"/>
  <c r="T903" i="5"/>
  <c r="T16" i="5"/>
  <c r="T1056" i="5"/>
  <c r="T609" i="5"/>
  <c r="T1496" i="5"/>
  <c r="T384" i="5"/>
  <c r="T1088" i="5"/>
  <c r="T888" i="5"/>
  <c r="T474" i="5"/>
  <c r="T197" i="5"/>
  <c r="T536" i="5"/>
  <c r="T898" i="5"/>
  <c r="T1078" i="5"/>
  <c r="T513" i="5"/>
  <c r="T1497" i="5"/>
  <c r="T445" i="5"/>
  <c r="T300" i="5"/>
  <c r="T201" i="5"/>
  <c r="T381" i="5"/>
  <c r="T929" i="5"/>
  <c r="T634" i="5"/>
  <c r="T1498" i="5"/>
  <c r="T622" i="5"/>
  <c r="T706" i="5"/>
  <c r="T316" i="5"/>
  <c r="T509" i="5"/>
  <c r="T60" i="5"/>
  <c r="T978" i="5"/>
  <c r="T1499" i="5"/>
  <c r="T299" i="5"/>
  <c r="T364" i="5"/>
  <c r="T1500" i="5"/>
  <c r="T825" i="5"/>
  <c r="T925" i="5"/>
  <c r="T437" i="5"/>
  <c r="T1501" i="5"/>
  <c r="T949" i="5"/>
  <c r="S1097" i="5"/>
  <c r="AP1097" i="5" s="1"/>
  <c r="AO1097" i="5" s="1"/>
  <c r="AT1097" i="5" s="1"/>
  <c r="S592" i="5"/>
  <c r="AP592" i="5" s="1"/>
  <c r="AO592" i="5" s="1"/>
  <c r="AT592" i="5" s="1"/>
  <c r="S566" i="5"/>
  <c r="AP566" i="5" s="1"/>
  <c r="AO566" i="5" s="1"/>
  <c r="AT566" i="5" s="1"/>
  <c r="S1057" i="5"/>
  <c r="AP1057" i="5" s="1"/>
  <c r="AO1057" i="5" s="1"/>
  <c r="AT1057" i="5" s="1"/>
  <c r="S618" i="5"/>
  <c r="AP618" i="5" s="1"/>
  <c r="AO618" i="5" s="1"/>
  <c r="AT618" i="5" s="1"/>
  <c r="S94" i="5"/>
  <c r="AP94" i="5" s="1"/>
  <c r="AO94" i="5" s="1"/>
  <c r="AT94" i="5" s="1"/>
  <c r="S1098" i="5"/>
  <c r="AP1098" i="5" s="1"/>
  <c r="AO1098" i="5" s="1"/>
  <c r="AT1098" i="5" s="1"/>
  <c r="S486" i="5"/>
  <c r="AP486" i="5" s="1"/>
  <c r="AO486" i="5" s="1"/>
  <c r="AT486" i="5" s="1"/>
  <c r="S1099" i="5"/>
  <c r="AP1099" i="5" s="1"/>
  <c r="AO1099" i="5" s="1"/>
  <c r="AT1099" i="5" s="1"/>
  <c r="S310" i="5"/>
  <c r="AP310" i="5" s="1"/>
  <c r="AO310" i="5" s="1"/>
  <c r="AT310" i="5" s="1"/>
  <c r="S61" i="5"/>
  <c r="AP61" i="5" s="1"/>
  <c r="AO61" i="5" s="1"/>
  <c r="AT61" i="5" s="1"/>
  <c r="S967" i="5"/>
  <c r="AP967" i="5" s="1"/>
  <c r="AO967" i="5" s="1"/>
  <c r="AT967" i="5" s="1"/>
  <c r="S1065" i="5"/>
  <c r="AP1065" i="5" s="1"/>
  <c r="AO1065" i="5" s="1"/>
  <c r="AT1065" i="5" s="1"/>
  <c r="S328" i="5"/>
  <c r="AP328" i="5" s="1"/>
  <c r="AO328" i="5" s="1"/>
  <c r="AT328" i="5" s="1"/>
  <c r="S1100" i="5"/>
  <c r="AP1100" i="5" s="1"/>
  <c r="AO1100" i="5" s="1"/>
  <c r="AT1100" i="5" s="1"/>
  <c r="S518" i="5"/>
  <c r="AP518" i="5" s="1"/>
  <c r="AO518" i="5" s="1"/>
  <c r="AT518" i="5" s="1"/>
  <c r="S627" i="5"/>
  <c r="AP627" i="5" s="1"/>
  <c r="AO627" i="5" s="1"/>
  <c r="AT627" i="5" s="1"/>
  <c r="S1051" i="5"/>
  <c r="AP1051" i="5" s="1"/>
  <c r="AO1051" i="5" s="1"/>
  <c r="AT1051" i="5" s="1"/>
  <c r="S839" i="5"/>
  <c r="AP839" i="5" s="1"/>
  <c r="AO839" i="5" s="1"/>
  <c r="AT839" i="5" s="1"/>
  <c r="S968" i="5"/>
  <c r="AP968" i="5" s="1"/>
  <c r="AO968" i="5" s="1"/>
  <c r="AT968" i="5" s="1"/>
  <c r="S783" i="5"/>
  <c r="AP783" i="5" s="1"/>
  <c r="AO783" i="5" s="1"/>
  <c r="AT783" i="5" s="1"/>
  <c r="S41" i="5"/>
  <c r="AP41" i="5" s="1"/>
  <c r="AO41" i="5" s="1"/>
  <c r="AT41" i="5" s="1"/>
  <c r="S997" i="5"/>
  <c r="AP997" i="5" s="1"/>
  <c r="AO997" i="5" s="1"/>
  <c r="AT997" i="5" s="1"/>
  <c r="S1101" i="5"/>
  <c r="AP1101" i="5" s="1"/>
  <c r="AO1101" i="5" s="1"/>
  <c r="AT1101" i="5" s="1"/>
  <c r="S224" i="5"/>
  <c r="AP224" i="5" s="1"/>
  <c r="AO224" i="5" s="1"/>
  <c r="AT224" i="5" s="1"/>
  <c r="S198" i="5"/>
  <c r="AP198" i="5" s="1"/>
  <c r="AO198" i="5" s="1"/>
  <c r="AT198" i="5" s="1"/>
  <c r="S582" i="5"/>
  <c r="AP582" i="5" s="1"/>
  <c r="AO582" i="5" s="1"/>
  <c r="AT582" i="5" s="1"/>
  <c r="S1102" i="5"/>
  <c r="AP1102" i="5" s="1"/>
  <c r="AO1102" i="5" s="1"/>
  <c r="AT1102" i="5" s="1"/>
  <c r="S1103" i="5"/>
  <c r="AP1103" i="5" s="1"/>
  <c r="AO1103" i="5" s="1"/>
  <c r="AT1103" i="5" s="1"/>
  <c r="S280" i="5"/>
  <c r="AP280" i="5" s="1"/>
  <c r="AO280" i="5" s="1"/>
  <c r="AT280" i="5" s="1"/>
  <c r="S531" i="5"/>
  <c r="AP531" i="5" s="1"/>
  <c r="AO531" i="5" s="1"/>
  <c r="AT531" i="5" s="1"/>
  <c r="S1092" i="5"/>
  <c r="AP1092" i="5" s="1"/>
  <c r="AO1092" i="5" s="1"/>
  <c r="AT1092" i="5" s="1"/>
  <c r="S26" i="5"/>
  <c r="AP26" i="5" s="1"/>
  <c r="AO26" i="5" s="1"/>
  <c r="AT26" i="5" s="1"/>
  <c r="S1408" i="5"/>
  <c r="AP1408" i="5" s="1"/>
  <c r="AO1408" i="5" s="1"/>
  <c r="AT1408" i="5" s="1"/>
  <c r="S1104" i="5"/>
  <c r="AP1104" i="5" s="1"/>
  <c r="AO1104" i="5" s="1"/>
  <c r="AT1104" i="5" s="1"/>
  <c r="S961" i="5"/>
  <c r="AP961" i="5" s="1"/>
  <c r="AO961" i="5" s="1"/>
  <c r="AT961" i="5" s="1"/>
  <c r="S95" i="5"/>
  <c r="AP95" i="5" s="1"/>
  <c r="AO95" i="5" s="1"/>
  <c r="AT95" i="5" s="1"/>
  <c r="S617" i="5"/>
  <c r="AP617" i="5" s="1"/>
  <c r="AO617" i="5" s="1"/>
  <c r="AT617" i="5" s="1"/>
  <c r="S1042" i="5"/>
  <c r="AP1042" i="5" s="1"/>
  <c r="AO1042" i="5" s="1"/>
  <c r="AT1042" i="5" s="1"/>
  <c r="S480" i="5"/>
  <c r="AP480" i="5" s="1"/>
  <c r="AO480" i="5" s="1"/>
  <c r="AT480" i="5" s="1"/>
  <c r="S79" i="5"/>
  <c r="AP79" i="5" s="1"/>
  <c r="AO79" i="5" s="1"/>
  <c r="AT79" i="5" s="1"/>
  <c r="S857" i="5"/>
  <c r="AP857" i="5" s="1"/>
  <c r="AO857" i="5" s="1"/>
  <c r="AT857" i="5" s="1"/>
  <c r="S1105" i="5"/>
  <c r="AP1105" i="5" s="1"/>
  <c r="AO1105" i="5" s="1"/>
  <c r="AT1105" i="5" s="1"/>
  <c r="S1106" i="5"/>
  <c r="AP1106" i="5" s="1"/>
  <c r="AO1106" i="5" s="1"/>
  <c r="AT1106" i="5" s="1"/>
  <c r="S946" i="5"/>
  <c r="AP946" i="5" s="1"/>
  <c r="AO946" i="5" s="1"/>
  <c r="AT946" i="5" s="1"/>
  <c r="S1107" i="5"/>
  <c r="AP1107" i="5" s="1"/>
  <c r="AO1107" i="5" s="1"/>
  <c r="AT1107" i="5" s="1"/>
  <c r="S803" i="5"/>
  <c r="AP803" i="5" s="1"/>
  <c r="AO803" i="5" s="1"/>
  <c r="AT803" i="5" s="1"/>
  <c r="S1108" i="5"/>
  <c r="AP1108" i="5" s="1"/>
  <c r="AO1108" i="5" s="1"/>
  <c r="AT1108" i="5" s="1"/>
  <c r="S46" i="5"/>
  <c r="AP46" i="5" s="1"/>
  <c r="AO46" i="5" s="1"/>
  <c r="AT46" i="5" s="1"/>
  <c r="S523" i="5"/>
  <c r="AP523" i="5" s="1"/>
  <c r="AO523" i="5" s="1"/>
  <c r="AT523" i="5" s="1"/>
  <c r="S724" i="5"/>
  <c r="AP724" i="5" s="1"/>
  <c r="AO724" i="5" s="1"/>
  <c r="AT724" i="5" s="1"/>
  <c r="S972" i="5"/>
  <c r="AP972" i="5" s="1"/>
  <c r="AO972" i="5" s="1"/>
  <c r="AT972" i="5" s="1"/>
  <c r="S303" i="5"/>
  <c r="AP303" i="5" s="1"/>
  <c r="AO303" i="5" s="1"/>
  <c r="AT303" i="5" s="1"/>
  <c r="S959" i="5"/>
  <c r="AP959" i="5" s="1"/>
  <c r="AO959" i="5" s="1"/>
  <c r="AT959" i="5" s="1"/>
  <c r="S455" i="5"/>
  <c r="AP455" i="5" s="1"/>
  <c r="AO455" i="5" s="1"/>
  <c r="AT455" i="5" s="1"/>
  <c r="S219" i="5"/>
  <c r="AP219" i="5" s="1"/>
  <c r="AO219" i="5" s="1"/>
  <c r="AT219" i="5" s="1"/>
  <c r="S644" i="5"/>
  <c r="AP644" i="5" s="1"/>
  <c r="AO644" i="5" s="1"/>
  <c r="AT644" i="5" s="1"/>
  <c r="S338" i="5"/>
  <c r="AP338" i="5" s="1"/>
  <c r="AO338" i="5" s="1"/>
  <c r="AT338" i="5" s="1"/>
  <c r="S965" i="5"/>
  <c r="AP965" i="5" s="1"/>
  <c r="AO965" i="5" s="1"/>
  <c r="AT965" i="5" s="1"/>
  <c r="S1109" i="5"/>
  <c r="AP1109" i="5" s="1"/>
  <c r="AO1109" i="5" s="1"/>
  <c r="AT1109" i="5" s="1"/>
  <c r="S935" i="5"/>
  <c r="AP935" i="5" s="1"/>
  <c r="AO935" i="5" s="1"/>
  <c r="AT935" i="5" s="1"/>
  <c r="S992" i="5"/>
  <c r="AP992" i="5" s="1"/>
  <c r="AO992" i="5" s="1"/>
  <c r="AT992" i="5" s="1"/>
  <c r="S298" i="5"/>
  <c r="AP298" i="5" s="1"/>
  <c r="AO298" i="5" s="1"/>
  <c r="AT298" i="5" s="1"/>
  <c r="S937" i="5"/>
  <c r="AP937" i="5" s="1"/>
  <c r="AO937" i="5" s="1"/>
  <c r="AT937" i="5" s="1"/>
  <c r="S1110" i="5"/>
  <c r="AP1110" i="5" s="1"/>
  <c r="AO1110" i="5" s="1"/>
  <c r="AT1110" i="5" s="1"/>
  <c r="S401" i="5"/>
  <c r="AP401" i="5" s="1"/>
  <c r="AO401" i="5" s="1"/>
  <c r="AT401" i="5" s="1"/>
  <c r="S367" i="5"/>
  <c r="AP367" i="5" s="1"/>
  <c r="AO367" i="5" s="1"/>
  <c r="AT367" i="5" s="1"/>
  <c r="S804" i="5"/>
  <c r="AP804" i="5" s="1"/>
  <c r="AO804" i="5" s="1"/>
  <c r="AT804" i="5" s="1"/>
  <c r="S425" i="5"/>
  <c r="AP425" i="5" s="1"/>
  <c r="AO425" i="5" s="1"/>
  <c r="AT425" i="5" s="1"/>
  <c r="S153" i="5"/>
  <c r="AP153" i="5" s="1"/>
  <c r="AO153" i="5" s="1"/>
  <c r="AT153" i="5" s="1"/>
  <c r="S847" i="5"/>
  <c r="AP847" i="5" s="1"/>
  <c r="AO847" i="5" s="1"/>
  <c r="AT847" i="5" s="1"/>
  <c r="S787" i="5"/>
  <c r="AP787" i="5" s="1"/>
  <c r="AO787" i="5" s="1"/>
  <c r="AT787" i="5" s="1"/>
  <c r="S775" i="5"/>
  <c r="AP775" i="5" s="1"/>
  <c r="AO775" i="5" s="1"/>
  <c r="AT775" i="5" s="1"/>
  <c r="S683" i="5"/>
  <c r="AP683" i="5" s="1"/>
  <c r="AO683" i="5" s="1"/>
  <c r="AT683" i="5" s="1"/>
  <c r="S1044" i="5"/>
  <c r="AP1044" i="5" s="1"/>
  <c r="AO1044" i="5" s="1"/>
  <c r="AT1044" i="5" s="1"/>
  <c r="S1054" i="5"/>
  <c r="AP1054" i="5" s="1"/>
  <c r="AO1054" i="5" s="1"/>
  <c r="AT1054" i="5" s="1"/>
  <c r="S59" i="5"/>
  <c r="AP59" i="5" s="1"/>
  <c r="AO59" i="5" s="1"/>
  <c r="AT59" i="5" s="1"/>
  <c r="S1111" i="5"/>
  <c r="AP1111" i="5" s="1"/>
  <c r="AO1111" i="5" s="1"/>
  <c r="AT1111" i="5" s="1"/>
  <c r="S1112" i="5"/>
  <c r="AP1112" i="5" s="1"/>
  <c r="AO1112" i="5" s="1"/>
  <c r="AT1112" i="5" s="1"/>
  <c r="S284" i="5"/>
  <c r="AP284" i="5" s="1"/>
  <c r="AO284" i="5" s="1"/>
  <c r="AT284" i="5" s="1"/>
  <c r="S374" i="5"/>
  <c r="AP374" i="5" s="1"/>
  <c r="AO374" i="5" s="1"/>
  <c r="AT374" i="5" s="1"/>
  <c r="S273" i="5"/>
  <c r="AP273" i="5" s="1"/>
  <c r="AO273" i="5" s="1"/>
  <c r="AT273" i="5" s="1"/>
  <c r="S419" i="5"/>
  <c r="AP419" i="5" s="1"/>
  <c r="AO419" i="5" s="1"/>
  <c r="AT419" i="5" s="1"/>
  <c r="S102" i="5"/>
  <c r="AP102" i="5" s="1"/>
  <c r="AO102" i="5" s="1"/>
  <c r="AT102" i="5" s="1"/>
  <c r="S39" i="5"/>
  <c r="AP39" i="5" s="1"/>
  <c r="AO39" i="5" s="1"/>
  <c r="AT39" i="5" s="1"/>
  <c r="S292" i="5"/>
  <c r="AP292" i="5" s="1"/>
  <c r="AO292" i="5" s="1"/>
  <c r="AT292" i="5" s="1"/>
  <c r="S1113" i="5"/>
  <c r="AP1113" i="5" s="1"/>
  <c r="AO1113" i="5" s="1"/>
  <c r="AT1113" i="5" s="1"/>
  <c r="S838" i="5"/>
  <c r="AP838" i="5" s="1"/>
  <c r="AO838" i="5" s="1"/>
  <c r="AT838" i="5" s="1"/>
  <c r="S685" i="5"/>
  <c r="AP685" i="5" s="1"/>
  <c r="AO685" i="5" s="1"/>
  <c r="AT685" i="5" s="1"/>
  <c r="S753" i="5"/>
  <c r="AP753" i="5" s="1"/>
  <c r="AO753" i="5" s="1"/>
  <c r="AT753" i="5" s="1"/>
  <c r="S22" i="5"/>
  <c r="AP22" i="5" s="1"/>
  <c r="AO22" i="5" s="1"/>
  <c r="AT22" i="5" s="1"/>
  <c r="S755" i="5"/>
  <c r="AP755" i="5" s="1"/>
  <c r="AO755" i="5" s="1"/>
  <c r="AT755" i="5" s="1"/>
  <c r="S1114" i="5"/>
  <c r="AP1114" i="5" s="1"/>
  <c r="AO1114" i="5" s="1"/>
  <c r="AT1114" i="5" s="1"/>
  <c r="S76" i="5"/>
  <c r="AP76" i="5" s="1"/>
  <c r="AO76" i="5" s="1"/>
  <c r="AT76" i="5" s="1"/>
  <c r="S1115" i="5"/>
  <c r="AP1115" i="5" s="1"/>
  <c r="AO1115" i="5" s="1"/>
  <c r="AT1115" i="5" s="1"/>
  <c r="S1082" i="5"/>
  <c r="AP1082" i="5" s="1"/>
  <c r="AO1082" i="5" s="1"/>
  <c r="AT1082" i="5" s="1"/>
  <c r="S1022" i="5"/>
  <c r="AP1022" i="5" s="1"/>
  <c r="AO1022" i="5" s="1"/>
  <c r="AT1022" i="5" s="1"/>
  <c r="S1040" i="5"/>
  <c r="AP1040" i="5" s="1"/>
  <c r="AO1040" i="5" s="1"/>
  <c r="AT1040" i="5" s="1"/>
  <c r="S1116" i="5"/>
  <c r="AP1116" i="5" s="1"/>
  <c r="AO1116" i="5" s="1"/>
  <c r="AT1116" i="5" s="1"/>
  <c r="S127" i="5"/>
  <c r="AP127" i="5" s="1"/>
  <c r="AO127" i="5" s="1"/>
  <c r="AT127" i="5" s="1"/>
  <c r="S1117" i="5"/>
  <c r="AP1117" i="5" s="1"/>
  <c r="AO1117" i="5" s="1"/>
  <c r="AT1117" i="5" s="1"/>
  <c r="S988" i="5"/>
  <c r="AP988" i="5" s="1"/>
  <c r="AO988" i="5" s="1"/>
  <c r="AT988" i="5" s="1"/>
  <c r="S51" i="5"/>
  <c r="AP51" i="5" s="1"/>
  <c r="AO51" i="5" s="1"/>
  <c r="AT51" i="5" s="1"/>
  <c r="S1118" i="5"/>
  <c r="AP1118" i="5" s="1"/>
  <c r="AO1118" i="5" s="1"/>
  <c r="AT1118" i="5" s="1"/>
  <c r="S14" i="5"/>
  <c r="AP14" i="5" s="1"/>
  <c r="AO14" i="5" s="1"/>
  <c r="AT14" i="5" s="1"/>
  <c r="S49" i="5"/>
  <c r="AP49" i="5" s="1"/>
  <c r="AO49" i="5" s="1"/>
  <c r="AT49" i="5" s="1"/>
  <c r="S259" i="5"/>
  <c r="AP259" i="5" s="1"/>
  <c r="AO259" i="5" s="1"/>
  <c r="AT259" i="5" s="1"/>
  <c r="S53" i="5"/>
  <c r="AP53" i="5" s="1"/>
  <c r="AO53" i="5" s="1"/>
  <c r="AT53" i="5" s="1"/>
  <c r="S956" i="5"/>
  <c r="AP956" i="5" s="1"/>
  <c r="AO956" i="5" s="1"/>
  <c r="AT956" i="5" s="1"/>
  <c r="S969" i="5"/>
  <c r="AP969" i="5" s="1"/>
  <c r="AO969" i="5" s="1"/>
  <c r="AT969" i="5" s="1"/>
  <c r="S689" i="5"/>
  <c r="AP689" i="5" s="1"/>
  <c r="AO689" i="5" s="1"/>
  <c r="AT689" i="5" s="1"/>
  <c r="S34" i="5"/>
  <c r="AP34" i="5" s="1"/>
  <c r="AO34" i="5" s="1"/>
  <c r="AT34" i="5" s="1"/>
  <c r="S413" i="5"/>
  <c r="AP413" i="5" s="1"/>
  <c r="AO413" i="5" s="1"/>
  <c r="AT413" i="5" s="1"/>
  <c r="S1120" i="5"/>
  <c r="AP1120" i="5" s="1"/>
  <c r="AO1120" i="5" s="1"/>
  <c r="AT1120" i="5" s="1"/>
  <c r="S307" i="5"/>
  <c r="AP307" i="5" s="1"/>
  <c r="AO307" i="5" s="1"/>
  <c r="AT307" i="5" s="1"/>
  <c r="S1121" i="5"/>
  <c r="AP1121" i="5" s="1"/>
  <c r="AO1121" i="5" s="1"/>
  <c r="AT1121" i="5" s="1"/>
  <c r="S1122" i="5"/>
  <c r="AP1122" i="5" s="1"/>
  <c r="AO1122" i="5" s="1"/>
  <c r="AT1122" i="5" s="1"/>
  <c r="S876" i="5"/>
  <c r="AP876" i="5" s="1"/>
  <c r="AO876" i="5" s="1"/>
  <c r="AT876" i="5" s="1"/>
  <c r="S497" i="5"/>
  <c r="AP497" i="5" s="1"/>
  <c r="AO497" i="5" s="1"/>
  <c r="AT497" i="5" s="1"/>
  <c r="S887" i="5"/>
  <c r="AP887" i="5" s="1"/>
  <c r="AO887" i="5" s="1"/>
  <c r="AT887" i="5" s="1"/>
  <c r="S790" i="5"/>
  <c r="AP790" i="5" s="1"/>
  <c r="AO790" i="5" s="1"/>
  <c r="AT790" i="5" s="1"/>
  <c r="S1123" i="5"/>
  <c r="AP1123" i="5" s="1"/>
  <c r="AO1123" i="5" s="1"/>
  <c r="AT1123" i="5" s="1"/>
  <c r="S763" i="5"/>
  <c r="AP763" i="5" s="1"/>
  <c r="AO763" i="5" s="1"/>
  <c r="AT763" i="5" s="1"/>
  <c r="S530" i="5"/>
  <c r="AP530" i="5" s="1"/>
  <c r="AO530" i="5" s="1"/>
  <c r="AT530" i="5" s="1"/>
  <c r="S540" i="5"/>
  <c r="AP540" i="5" s="1"/>
  <c r="AO540" i="5" s="1"/>
  <c r="AT540" i="5" s="1"/>
  <c r="S524" i="5"/>
  <c r="AP524" i="5" s="1"/>
  <c r="AO524" i="5" s="1"/>
  <c r="AT524" i="5" s="1"/>
  <c r="S392" i="5"/>
  <c r="AP392" i="5" s="1"/>
  <c r="AO392" i="5" s="1"/>
  <c r="AT392" i="5" s="1"/>
  <c r="S555" i="5"/>
  <c r="AP555" i="5" s="1"/>
  <c r="AO555" i="5" s="1"/>
  <c r="AT555" i="5" s="1"/>
  <c r="S1124" i="5"/>
  <c r="AP1124" i="5" s="1"/>
  <c r="AO1124" i="5" s="1"/>
  <c r="AT1124" i="5" s="1"/>
  <c r="S1029" i="5"/>
  <c r="AP1029" i="5" s="1"/>
  <c r="AO1029" i="5" s="1"/>
  <c r="AT1029" i="5" s="1"/>
  <c r="S1125" i="5"/>
  <c r="AP1125" i="5" s="1"/>
  <c r="AO1125" i="5" s="1"/>
  <c r="AT1125" i="5" s="1"/>
  <c r="S251" i="5"/>
  <c r="AP251" i="5" s="1"/>
  <c r="AO251" i="5" s="1"/>
  <c r="AT251" i="5" s="1"/>
  <c r="S89" i="5"/>
  <c r="AP89" i="5" s="1"/>
  <c r="AO89" i="5" s="1"/>
  <c r="AT89" i="5" s="1"/>
  <c r="S476" i="5"/>
  <c r="AP476" i="5" s="1"/>
  <c r="AO476" i="5" s="1"/>
  <c r="AT476" i="5" s="1"/>
  <c r="S717" i="5"/>
  <c r="AP717" i="5" s="1"/>
  <c r="AO717" i="5" s="1"/>
  <c r="AT717" i="5" s="1"/>
  <c r="S361" i="5"/>
  <c r="AP361" i="5" s="1"/>
  <c r="AO361" i="5" s="1"/>
  <c r="AT361" i="5" s="1"/>
  <c r="S1126" i="5"/>
  <c r="AP1126" i="5" s="1"/>
  <c r="AO1126" i="5" s="1"/>
  <c r="AT1126" i="5" s="1"/>
  <c r="S485" i="5"/>
  <c r="AP485" i="5" s="1"/>
  <c r="AO485" i="5" s="1"/>
  <c r="AT485" i="5" s="1"/>
  <c r="S1127" i="5"/>
  <c r="AP1127" i="5" s="1"/>
  <c r="AO1127" i="5" s="1"/>
  <c r="AT1127" i="5" s="1"/>
  <c r="S122" i="5"/>
  <c r="AP122" i="5" s="1"/>
  <c r="AO122" i="5" s="1"/>
  <c r="AT122" i="5" s="1"/>
  <c r="S83" i="5"/>
  <c r="AP83" i="5" s="1"/>
  <c r="AO83" i="5" s="1"/>
  <c r="AT83" i="5" s="1"/>
  <c r="S451" i="5"/>
  <c r="AP451" i="5" s="1"/>
  <c r="AO451" i="5" s="1"/>
  <c r="AT451" i="5" s="1"/>
  <c r="S115" i="5"/>
  <c r="AP115" i="5" s="1"/>
  <c r="AO115" i="5" s="1"/>
  <c r="AT115" i="5" s="1"/>
  <c r="S859" i="5"/>
  <c r="AP859" i="5" s="1"/>
  <c r="AO859" i="5" s="1"/>
  <c r="AT859" i="5" s="1"/>
  <c r="S271" i="5"/>
  <c r="AP271" i="5" s="1"/>
  <c r="AO271" i="5" s="1"/>
  <c r="AT271" i="5" s="1"/>
  <c r="S111" i="5"/>
  <c r="AP111" i="5" s="1"/>
  <c r="AO111" i="5" s="1"/>
  <c r="AT111" i="5" s="1"/>
  <c r="S1077" i="5"/>
  <c r="AP1077" i="5" s="1"/>
  <c r="AO1077" i="5" s="1"/>
  <c r="AT1077" i="5" s="1"/>
  <c r="S1024" i="5"/>
  <c r="AP1024" i="5" s="1"/>
  <c r="AO1024" i="5" s="1"/>
  <c r="AT1024" i="5" s="1"/>
  <c r="S813" i="5"/>
  <c r="AP813" i="5" s="1"/>
  <c r="AO813" i="5" s="1"/>
  <c r="AT813" i="5" s="1"/>
  <c r="S922" i="5"/>
  <c r="AP922" i="5" s="1"/>
  <c r="AO922" i="5" s="1"/>
  <c r="AT922" i="5" s="1"/>
  <c r="S659" i="5"/>
  <c r="AP659" i="5" s="1"/>
  <c r="AO659" i="5" s="1"/>
  <c r="AT659" i="5" s="1"/>
  <c r="S1128" i="5"/>
  <c r="AP1128" i="5" s="1"/>
  <c r="AO1128" i="5" s="1"/>
  <c r="AT1128" i="5" s="1"/>
  <c r="S795" i="5"/>
  <c r="AP795" i="5" s="1"/>
  <c r="AO795" i="5" s="1"/>
  <c r="AT795" i="5" s="1"/>
  <c r="S773" i="5"/>
  <c r="AP773" i="5" s="1"/>
  <c r="AO773" i="5" s="1"/>
  <c r="AT773" i="5" s="1"/>
  <c r="S1007" i="5"/>
  <c r="AP1007" i="5" s="1"/>
  <c r="AO1007" i="5" s="1"/>
  <c r="AT1007" i="5" s="1"/>
  <c r="S505" i="5"/>
  <c r="AP505" i="5" s="1"/>
  <c r="AO505" i="5" s="1"/>
  <c r="AT505" i="5" s="1"/>
  <c r="S615" i="5"/>
  <c r="AP615" i="5" s="1"/>
  <c r="AO615" i="5" s="1"/>
  <c r="AT615" i="5" s="1"/>
  <c r="S818" i="5"/>
  <c r="AP818" i="5" s="1"/>
  <c r="AO818" i="5" s="1"/>
  <c r="AT818" i="5" s="1"/>
  <c r="S1129" i="5"/>
  <c r="AP1129" i="5" s="1"/>
  <c r="AO1129" i="5" s="1"/>
  <c r="AT1129" i="5" s="1"/>
  <c r="S933" i="5"/>
  <c r="AP933" i="5" s="1"/>
  <c r="AO933" i="5" s="1"/>
  <c r="AT933" i="5" s="1"/>
  <c r="S913" i="5"/>
  <c r="AP913" i="5" s="1"/>
  <c r="AO913" i="5" s="1"/>
  <c r="AT913" i="5" s="1"/>
  <c r="S466" i="5"/>
  <c r="AP466" i="5" s="1"/>
  <c r="AO466" i="5" s="1"/>
  <c r="AT466" i="5" s="1"/>
  <c r="S133" i="5"/>
  <c r="AP133" i="5" s="1"/>
  <c r="AO133" i="5" s="1"/>
  <c r="AT133" i="5" s="1"/>
  <c r="S314" i="5"/>
  <c r="AP314" i="5" s="1"/>
  <c r="AO314" i="5" s="1"/>
  <c r="AT314" i="5" s="1"/>
  <c r="S1130" i="5"/>
  <c r="AP1130" i="5" s="1"/>
  <c r="AO1130" i="5" s="1"/>
  <c r="AT1130" i="5" s="1"/>
  <c r="S575" i="5"/>
  <c r="AP575" i="5" s="1"/>
  <c r="AO575" i="5" s="1"/>
  <c r="AT575" i="5" s="1"/>
  <c r="S864" i="5"/>
  <c r="AP864" i="5" s="1"/>
  <c r="AO864" i="5" s="1"/>
  <c r="AT864" i="5" s="1"/>
  <c r="S324" i="5"/>
  <c r="AP324" i="5" s="1"/>
  <c r="AO324" i="5" s="1"/>
  <c r="AT324" i="5" s="1"/>
  <c r="S27" i="5"/>
  <c r="AP27" i="5" s="1"/>
  <c r="AO27" i="5" s="1"/>
  <c r="AT27" i="5" s="1"/>
  <c r="S1131" i="5"/>
  <c r="AP1131" i="5" s="1"/>
  <c r="AO1131" i="5" s="1"/>
  <c r="AT1131" i="5" s="1"/>
  <c r="S1132" i="5"/>
  <c r="AP1132" i="5" s="1"/>
  <c r="AO1132" i="5" s="1"/>
  <c r="AT1132" i="5" s="1"/>
  <c r="S662" i="5"/>
  <c r="AP662" i="5" s="1"/>
  <c r="AO662" i="5" s="1"/>
  <c r="AT662" i="5" s="1"/>
  <c r="S105" i="5"/>
  <c r="AP105" i="5" s="1"/>
  <c r="AO105" i="5" s="1"/>
  <c r="AT105" i="5" s="1"/>
  <c r="S1133" i="5"/>
  <c r="AP1133" i="5" s="1"/>
  <c r="AO1133" i="5" s="1"/>
  <c r="AT1133" i="5" s="1"/>
  <c r="S216" i="5"/>
  <c r="AP216" i="5" s="1"/>
  <c r="AO216" i="5" s="1"/>
  <c r="AT216" i="5" s="1"/>
  <c r="S214" i="5"/>
  <c r="AP214" i="5" s="1"/>
  <c r="AO214" i="5" s="1"/>
  <c r="AT214" i="5" s="1"/>
  <c r="S406" i="5"/>
  <c r="AP406" i="5" s="1"/>
  <c r="AO406" i="5" s="1"/>
  <c r="AT406" i="5" s="1"/>
  <c r="S276" i="5"/>
  <c r="AP276" i="5" s="1"/>
  <c r="AO276" i="5" s="1"/>
  <c r="AT276" i="5" s="1"/>
  <c r="S728" i="5"/>
  <c r="AP728" i="5" s="1"/>
  <c r="AO728" i="5" s="1"/>
  <c r="AT728" i="5" s="1"/>
  <c r="S567" i="5"/>
  <c r="AP567" i="5" s="1"/>
  <c r="AO567" i="5" s="1"/>
  <c r="AT567" i="5" s="1"/>
  <c r="S738" i="5"/>
  <c r="AP738" i="5" s="1"/>
  <c r="AO738" i="5" s="1"/>
  <c r="AT738" i="5" s="1"/>
  <c r="S1134" i="5"/>
  <c r="AP1134" i="5" s="1"/>
  <c r="AO1134" i="5" s="1"/>
  <c r="AT1134" i="5" s="1"/>
  <c r="S249" i="5"/>
  <c r="AP249" i="5" s="1"/>
  <c r="AO249" i="5" s="1"/>
  <c r="AT249" i="5" s="1"/>
  <c r="S1135" i="5"/>
  <c r="AP1135" i="5" s="1"/>
  <c r="AO1135" i="5" s="1"/>
  <c r="AT1135" i="5" s="1"/>
  <c r="S1136" i="5"/>
  <c r="AP1136" i="5" s="1"/>
  <c r="AO1136" i="5" s="1"/>
  <c r="AT1136" i="5" s="1"/>
  <c r="S537" i="5"/>
  <c r="AP537" i="5" s="1"/>
  <c r="AO537" i="5" s="1"/>
  <c r="AT537" i="5" s="1"/>
  <c r="S926" i="5"/>
  <c r="AP926" i="5" s="1"/>
  <c r="AO926" i="5" s="1"/>
  <c r="AT926" i="5" s="1"/>
  <c r="S177" i="5"/>
  <c r="AP177" i="5" s="1"/>
  <c r="AO177" i="5" s="1"/>
  <c r="AT177" i="5" s="1"/>
  <c r="S1311" i="5"/>
  <c r="AP1311" i="5" s="1"/>
  <c r="AO1311" i="5" s="1"/>
  <c r="AT1311" i="5" s="1"/>
  <c r="S240" i="5"/>
  <c r="AP240" i="5" s="1"/>
  <c r="AO240" i="5" s="1"/>
  <c r="AT240" i="5" s="1"/>
  <c r="S834" i="5"/>
  <c r="AP834" i="5" s="1"/>
  <c r="AO834" i="5" s="1"/>
  <c r="AT834" i="5" s="1"/>
  <c r="S309" i="5"/>
  <c r="AP309" i="5" s="1"/>
  <c r="AO309" i="5" s="1"/>
  <c r="AT309" i="5" s="1"/>
  <c r="S1137" i="5"/>
  <c r="AP1137" i="5" s="1"/>
  <c r="AO1137" i="5" s="1"/>
  <c r="AT1137" i="5" s="1"/>
  <c r="S823" i="5"/>
  <c r="AP823" i="5" s="1"/>
  <c r="AO823" i="5" s="1"/>
  <c r="AT823" i="5" s="1"/>
  <c r="S664" i="5"/>
  <c r="AP664" i="5" s="1"/>
  <c r="AO664" i="5" s="1"/>
  <c r="AT664" i="5" s="1"/>
  <c r="S833" i="5"/>
  <c r="AP833" i="5" s="1"/>
  <c r="AO833" i="5" s="1"/>
  <c r="AT833" i="5" s="1"/>
  <c r="S697" i="5"/>
  <c r="AP697" i="5" s="1"/>
  <c r="AO697" i="5" s="1"/>
  <c r="AT697" i="5" s="1"/>
  <c r="S931" i="5"/>
  <c r="AP931" i="5" s="1"/>
  <c r="AO931" i="5" s="1"/>
  <c r="AT931" i="5" s="1"/>
  <c r="S1009" i="5"/>
  <c r="AP1009" i="5" s="1"/>
  <c r="AO1009" i="5" s="1"/>
  <c r="AT1009" i="5" s="1"/>
  <c r="S890" i="5"/>
  <c r="AP890" i="5" s="1"/>
  <c r="AO890" i="5" s="1"/>
  <c r="AT890" i="5" s="1"/>
  <c r="S727" i="5"/>
  <c r="AP727" i="5" s="1"/>
  <c r="AO727" i="5" s="1"/>
  <c r="AT727" i="5" s="1"/>
  <c r="S108" i="5"/>
  <c r="AP108" i="5" s="1"/>
  <c r="AO108" i="5" s="1"/>
  <c r="AT108" i="5" s="1"/>
  <c r="S679" i="5"/>
  <c r="AP679" i="5" s="1"/>
  <c r="AO679" i="5" s="1"/>
  <c r="AT679" i="5" s="1"/>
  <c r="S183" i="5"/>
  <c r="AP183" i="5" s="1"/>
  <c r="AO183" i="5" s="1"/>
  <c r="AT183" i="5" s="1"/>
  <c r="S1138" i="5"/>
  <c r="AP1138" i="5" s="1"/>
  <c r="AO1138" i="5" s="1"/>
  <c r="AT1138" i="5" s="1"/>
  <c r="S589" i="5"/>
  <c r="AP589" i="5" s="1"/>
  <c r="AO589" i="5" s="1"/>
  <c r="AT589" i="5" s="1"/>
  <c r="S577" i="5"/>
  <c r="AP577" i="5" s="1"/>
  <c r="AO577" i="5" s="1"/>
  <c r="AT577" i="5" s="1"/>
  <c r="S541" i="5"/>
  <c r="AP541" i="5" s="1"/>
  <c r="AO541" i="5" s="1"/>
  <c r="AT541" i="5" s="1"/>
  <c r="S1139" i="5"/>
  <c r="AP1139" i="5" s="1"/>
  <c r="AO1139" i="5" s="1"/>
  <c r="AT1139" i="5" s="1"/>
  <c r="S1140" i="5"/>
  <c r="AP1140" i="5" s="1"/>
  <c r="AO1140" i="5" s="1"/>
  <c r="AT1140" i="5" s="1"/>
  <c r="S233" i="5"/>
  <c r="AP233" i="5" s="1"/>
  <c r="AO233" i="5" s="1"/>
  <c r="AT233" i="5" s="1"/>
  <c r="S1141" i="5"/>
  <c r="AP1141" i="5" s="1"/>
  <c r="AO1141" i="5" s="1"/>
  <c r="AT1141" i="5" s="1"/>
  <c r="S982" i="5"/>
  <c r="AP982" i="5" s="1"/>
  <c r="AO982" i="5" s="1"/>
  <c r="AT982" i="5" s="1"/>
  <c r="S512" i="5"/>
  <c r="AP512" i="5" s="1"/>
  <c r="AO512" i="5" s="1"/>
  <c r="AT512" i="5" s="1"/>
  <c r="S603" i="5"/>
  <c r="AP603" i="5" s="1"/>
  <c r="AO603" i="5" s="1"/>
  <c r="AT603" i="5" s="1"/>
  <c r="S1142" i="5"/>
  <c r="AP1142" i="5" s="1"/>
  <c r="AO1142" i="5" s="1"/>
  <c r="AT1142" i="5" s="1"/>
  <c r="S199" i="5"/>
  <c r="AP199" i="5" s="1"/>
  <c r="AO199" i="5" s="1"/>
  <c r="AT199" i="5" s="1"/>
  <c r="S227" i="5"/>
  <c r="AP227" i="5" s="1"/>
  <c r="AO227" i="5" s="1"/>
  <c r="AT227" i="5" s="1"/>
  <c r="S796" i="5"/>
  <c r="AP796" i="5" s="1"/>
  <c r="AO796" i="5" s="1"/>
  <c r="AT796" i="5" s="1"/>
  <c r="S849" i="5"/>
  <c r="AP849" i="5" s="1"/>
  <c r="AO849" i="5" s="1"/>
  <c r="AT849" i="5" s="1"/>
  <c r="S1143" i="5"/>
  <c r="AP1143" i="5" s="1"/>
  <c r="AO1143" i="5" s="1"/>
  <c r="AT1143" i="5" s="1"/>
  <c r="S610" i="5"/>
  <c r="AP610" i="5" s="1"/>
  <c r="AO610" i="5" s="1"/>
  <c r="AT610" i="5" s="1"/>
  <c r="S854" i="5"/>
  <c r="AP854" i="5" s="1"/>
  <c r="AO854" i="5" s="1"/>
  <c r="AT854" i="5" s="1"/>
  <c r="S116" i="5"/>
  <c r="AP116" i="5" s="1"/>
  <c r="AO116" i="5" s="1"/>
  <c r="AT116" i="5" s="1"/>
  <c r="S1144" i="5"/>
  <c r="AP1144" i="5" s="1"/>
  <c r="AO1144" i="5" s="1"/>
  <c r="AT1144" i="5" s="1"/>
  <c r="S213" i="5"/>
  <c r="AP213" i="5" s="1"/>
  <c r="AO213" i="5" s="1"/>
  <c r="AT213" i="5" s="1"/>
  <c r="S1145" i="5"/>
  <c r="AP1145" i="5" s="1"/>
  <c r="AO1145" i="5" s="1"/>
  <c r="AT1145" i="5" s="1"/>
  <c r="S279" i="5"/>
  <c r="AP279" i="5" s="1"/>
  <c r="AO279" i="5" s="1"/>
  <c r="AT279" i="5" s="1"/>
  <c r="S1146" i="5"/>
  <c r="AP1146" i="5" s="1"/>
  <c r="AO1146" i="5" s="1"/>
  <c r="AT1146" i="5" s="1"/>
  <c r="S243" i="5"/>
  <c r="AP243" i="5" s="1"/>
  <c r="AO243" i="5" s="1"/>
  <c r="AT243" i="5" s="1"/>
  <c r="S1147" i="5"/>
  <c r="AP1147" i="5" s="1"/>
  <c r="AO1147" i="5" s="1"/>
  <c r="AT1147" i="5" s="1"/>
  <c r="S42" i="5"/>
  <c r="AP42" i="5" s="1"/>
  <c r="AO42" i="5" s="1"/>
  <c r="AT42" i="5" s="1"/>
  <c r="S75" i="5"/>
  <c r="AP75" i="5" s="1"/>
  <c r="AO75" i="5" s="1"/>
  <c r="AT75" i="5" s="1"/>
  <c r="S1148" i="5"/>
  <c r="AP1148" i="5" s="1"/>
  <c r="AO1148" i="5" s="1"/>
  <c r="AT1148" i="5" s="1"/>
  <c r="S805" i="5"/>
  <c r="AP805" i="5" s="1"/>
  <c r="AO805" i="5" s="1"/>
  <c r="AT805" i="5" s="1"/>
  <c r="S167" i="5"/>
  <c r="AP167" i="5" s="1"/>
  <c r="AO167" i="5" s="1"/>
  <c r="AT167" i="5" s="1"/>
  <c r="S12" i="5"/>
  <c r="AP12" i="5" s="1"/>
  <c r="AO12" i="5" s="1"/>
  <c r="AT12" i="5" s="1"/>
  <c r="S1261" i="5"/>
  <c r="AP1261" i="5" s="1"/>
  <c r="AO1261" i="5" s="1"/>
  <c r="AT1261" i="5" s="1"/>
  <c r="S873" i="5"/>
  <c r="AP873" i="5" s="1"/>
  <c r="AO873" i="5" s="1"/>
  <c r="AT873" i="5" s="1"/>
  <c r="S780" i="5"/>
  <c r="AP780" i="5" s="1"/>
  <c r="AO780" i="5" s="1"/>
  <c r="AT780" i="5" s="1"/>
  <c r="S241" i="5"/>
  <c r="AP241" i="5" s="1"/>
  <c r="AO241" i="5" s="1"/>
  <c r="AT241" i="5" s="1"/>
  <c r="S412" i="5"/>
  <c r="AP412" i="5" s="1"/>
  <c r="AO412" i="5" s="1"/>
  <c r="AT412" i="5" s="1"/>
  <c r="S179" i="5"/>
  <c r="AP179" i="5" s="1"/>
  <c r="AO179" i="5" s="1"/>
  <c r="AT179" i="5" s="1"/>
  <c r="S779" i="5"/>
  <c r="AP779" i="5" s="1"/>
  <c r="AO779" i="5" s="1"/>
  <c r="AT779" i="5" s="1"/>
  <c r="S639" i="5"/>
  <c r="AP639" i="5" s="1"/>
  <c r="AO639" i="5" s="1"/>
  <c r="AT639" i="5" s="1"/>
  <c r="S858" i="5"/>
  <c r="AP858" i="5" s="1"/>
  <c r="AO858" i="5" s="1"/>
  <c r="AT858" i="5" s="1"/>
  <c r="S368" i="5"/>
  <c r="AP368" i="5" s="1"/>
  <c r="AO368" i="5" s="1"/>
  <c r="AT368" i="5" s="1"/>
  <c r="S426" i="5"/>
  <c r="AP426" i="5" s="1"/>
  <c r="AO426" i="5" s="1"/>
  <c r="AT426" i="5" s="1"/>
  <c r="S30" i="5"/>
  <c r="AP30" i="5" s="1"/>
  <c r="AO30" i="5" s="1"/>
  <c r="AT30" i="5" s="1"/>
  <c r="S44" i="5"/>
  <c r="AP44" i="5" s="1"/>
  <c r="AO44" i="5" s="1"/>
  <c r="AT44" i="5" s="1"/>
  <c r="S109" i="5"/>
  <c r="AP109" i="5" s="1"/>
  <c r="AO109" i="5" s="1"/>
  <c r="AT109" i="5" s="1"/>
  <c r="S1071" i="5"/>
  <c r="AP1071" i="5" s="1"/>
  <c r="AO1071" i="5" s="1"/>
  <c r="AT1071" i="5" s="1"/>
  <c r="S1149" i="5"/>
  <c r="AP1149" i="5" s="1"/>
  <c r="AO1149" i="5" s="1"/>
  <c r="AT1149" i="5" s="1"/>
  <c r="S181" i="5"/>
  <c r="AP181" i="5" s="1"/>
  <c r="AO181" i="5" s="1"/>
  <c r="AT181" i="5" s="1"/>
  <c r="S1028" i="5"/>
  <c r="AP1028" i="5" s="1"/>
  <c r="AO1028" i="5" s="1"/>
  <c r="AT1028" i="5" s="1"/>
  <c r="S588" i="5"/>
  <c r="AP588" i="5" s="1"/>
  <c r="AO588" i="5" s="1"/>
  <c r="AT588" i="5" s="1"/>
  <c r="S952" i="5"/>
  <c r="AP952" i="5" s="1"/>
  <c r="AO952" i="5" s="1"/>
  <c r="AT952" i="5" s="1"/>
  <c r="S1150" i="5"/>
  <c r="AP1150" i="5" s="1"/>
  <c r="AO1150" i="5" s="1"/>
  <c r="AT1150" i="5" s="1"/>
  <c r="S1151" i="5"/>
  <c r="AP1151" i="5" s="1"/>
  <c r="AO1151" i="5" s="1"/>
  <c r="AT1151" i="5" s="1"/>
  <c r="S459" i="5"/>
  <c r="AP459" i="5" s="1"/>
  <c r="AO459" i="5" s="1"/>
  <c r="AT459" i="5" s="1"/>
  <c r="S1152" i="5"/>
  <c r="AP1152" i="5" s="1"/>
  <c r="AO1152" i="5" s="1"/>
  <c r="AT1152" i="5" s="1"/>
  <c r="S215" i="5"/>
  <c r="AP215" i="5" s="1"/>
  <c r="AO215" i="5" s="1"/>
  <c r="AT215" i="5" s="1"/>
  <c r="S1153" i="5"/>
  <c r="AP1153" i="5" s="1"/>
  <c r="AO1153" i="5" s="1"/>
  <c r="AT1153" i="5" s="1"/>
  <c r="S1075" i="5"/>
  <c r="AP1075" i="5" s="1"/>
  <c r="AO1075" i="5" s="1"/>
  <c r="AT1075" i="5" s="1"/>
  <c r="S203" i="5"/>
  <c r="AP203" i="5" s="1"/>
  <c r="AO203" i="5" s="1"/>
  <c r="AT203" i="5" s="1"/>
  <c r="S467" i="5"/>
  <c r="AP467" i="5" s="1"/>
  <c r="AO467" i="5" s="1"/>
  <c r="AT467" i="5" s="1"/>
  <c r="S389" i="5"/>
  <c r="AP389" i="5" s="1"/>
  <c r="AO389" i="5" s="1"/>
  <c r="AT389" i="5" s="1"/>
  <c r="S1154" i="5"/>
  <c r="AP1154" i="5" s="1"/>
  <c r="AO1154" i="5" s="1"/>
  <c r="AT1154" i="5" s="1"/>
  <c r="S986" i="5"/>
  <c r="AP986" i="5" s="1"/>
  <c r="AO986" i="5" s="1"/>
  <c r="AT986" i="5" s="1"/>
  <c r="S1155" i="5"/>
  <c r="AP1155" i="5" s="1"/>
  <c r="AO1155" i="5" s="1"/>
  <c r="AT1155" i="5" s="1"/>
  <c r="S404" i="5"/>
  <c r="AP404" i="5" s="1"/>
  <c r="AO404" i="5" s="1"/>
  <c r="AT404" i="5" s="1"/>
  <c r="S1156" i="5"/>
  <c r="AP1156" i="5" s="1"/>
  <c r="AO1156" i="5" s="1"/>
  <c r="AT1156" i="5" s="1"/>
  <c r="S661" i="5"/>
  <c r="AP661" i="5" s="1"/>
  <c r="AO661" i="5" s="1"/>
  <c r="AT661" i="5" s="1"/>
  <c r="S1045" i="5"/>
  <c r="AP1045" i="5" s="1"/>
  <c r="AO1045" i="5" s="1"/>
  <c r="AT1045" i="5" s="1"/>
  <c r="S478" i="5"/>
  <c r="AP478" i="5" s="1"/>
  <c r="AO478" i="5" s="1"/>
  <c r="AT478" i="5" s="1"/>
  <c r="S1157" i="5"/>
  <c r="AP1157" i="5" s="1"/>
  <c r="AO1157" i="5" s="1"/>
  <c r="AT1157" i="5" s="1"/>
  <c r="S740" i="5"/>
  <c r="AP740" i="5" s="1"/>
  <c r="AO740" i="5" s="1"/>
  <c r="AT740" i="5" s="1"/>
  <c r="S1158" i="5"/>
  <c r="AP1158" i="5" s="1"/>
  <c r="AO1158" i="5" s="1"/>
  <c r="AT1158" i="5" s="1"/>
  <c r="S1159" i="5"/>
  <c r="AP1159" i="5" s="1"/>
  <c r="AO1159" i="5" s="1"/>
  <c r="AT1159" i="5" s="1"/>
  <c r="S594" i="5"/>
  <c r="AP594" i="5" s="1"/>
  <c r="AO594" i="5" s="1"/>
  <c r="AT594" i="5" s="1"/>
  <c r="S491" i="5"/>
  <c r="AP491" i="5" s="1"/>
  <c r="AO491" i="5" s="1"/>
  <c r="AT491" i="5" s="1"/>
  <c r="S278" i="5"/>
  <c r="AP278" i="5" s="1"/>
  <c r="AO278" i="5" s="1"/>
  <c r="AT278" i="5" s="1"/>
  <c r="S253" i="5"/>
  <c r="AP253" i="5" s="1"/>
  <c r="AO253" i="5" s="1"/>
  <c r="AT253" i="5" s="1"/>
  <c r="S148" i="5"/>
  <c r="AP148" i="5" s="1"/>
  <c r="AO148" i="5" s="1"/>
  <c r="AT148" i="5" s="1"/>
  <c r="S1048" i="5"/>
  <c r="AP1048" i="5" s="1"/>
  <c r="AO1048" i="5" s="1"/>
  <c r="AT1048" i="5" s="1"/>
  <c r="S50" i="5"/>
  <c r="AP50" i="5" s="1"/>
  <c r="AO50" i="5" s="1"/>
  <c r="AT50" i="5" s="1"/>
  <c r="S821" i="5"/>
  <c r="AP821" i="5" s="1"/>
  <c r="AO821" i="5" s="1"/>
  <c r="AT821" i="5" s="1"/>
  <c r="S1027" i="5"/>
  <c r="AP1027" i="5" s="1"/>
  <c r="AO1027" i="5" s="1"/>
  <c r="AT1027" i="5" s="1"/>
  <c r="S985" i="5"/>
  <c r="AP985" i="5" s="1"/>
  <c r="AO985" i="5" s="1"/>
  <c r="AT985" i="5" s="1"/>
  <c r="S912" i="5"/>
  <c r="AP912" i="5" s="1"/>
  <c r="AO912" i="5" s="1"/>
  <c r="AT912" i="5" s="1"/>
  <c r="S657" i="5"/>
  <c r="AP657" i="5" s="1"/>
  <c r="AO657" i="5" s="1"/>
  <c r="AT657" i="5" s="1"/>
  <c r="S687" i="5"/>
  <c r="AP687" i="5" s="1"/>
  <c r="AO687" i="5" s="1"/>
  <c r="AT687" i="5" s="1"/>
  <c r="S332" i="5"/>
  <c r="AP332" i="5" s="1"/>
  <c r="AO332" i="5" s="1"/>
  <c r="AT332" i="5" s="1"/>
  <c r="S1160" i="5"/>
  <c r="AP1160" i="5" s="1"/>
  <c r="AO1160" i="5" s="1"/>
  <c r="AT1160" i="5" s="1"/>
  <c r="S1161" i="5"/>
  <c r="AP1161" i="5" s="1"/>
  <c r="AO1161" i="5" s="1"/>
  <c r="AT1161" i="5" s="1"/>
  <c r="S1162" i="5"/>
  <c r="AP1162" i="5" s="1"/>
  <c r="AO1162" i="5" s="1"/>
  <c r="AT1162" i="5" s="1"/>
  <c r="S598" i="5"/>
  <c r="AP598" i="5" s="1"/>
  <c r="AO598" i="5" s="1"/>
  <c r="AT598" i="5" s="1"/>
  <c r="S411" i="5"/>
  <c r="AP411" i="5" s="1"/>
  <c r="AO411" i="5" s="1"/>
  <c r="AT411" i="5" s="1"/>
  <c r="S112" i="5"/>
  <c r="AP112" i="5" s="1"/>
  <c r="AO112" i="5" s="1"/>
  <c r="AT112" i="5" s="1"/>
  <c r="S765" i="5"/>
  <c r="AP765" i="5" s="1"/>
  <c r="AO765" i="5" s="1"/>
  <c r="AT765" i="5" s="1"/>
  <c r="S600" i="5"/>
  <c r="AP600" i="5" s="1"/>
  <c r="AO600" i="5" s="1"/>
  <c r="AT600" i="5" s="1"/>
  <c r="S606" i="5"/>
  <c r="AP606" i="5" s="1"/>
  <c r="AO606" i="5" s="1"/>
  <c r="AT606" i="5" s="1"/>
  <c r="S620" i="5"/>
  <c r="AP620" i="5" s="1"/>
  <c r="AO620" i="5" s="1"/>
  <c r="AT620" i="5" s="1"/>
  <c r="S1163" i="5"/>
  <c r="AP1163" i="5" s="1"/>
  <c r="AO1163" i="5" s="1"/>
  <c r="AT1163" i="5" s="1"/>
  <c r="S29" i="5"/>
  <c r="AP29" i="5" s="1"/>
  <c r="AO29" i="5" s="1"/>
  <c r="AT29" i="5" s="1"/>
  <c r="S430" i="5"/>
  <c r="AP430" i="5" s="1"/>
  <c r="AO430" i="5" s="1"/>
  <c r="AT430" i="5" s="1"/>
  <c r="S902" i="5"/>
  <c r="AP902" i="5" s="1"/>
  <c r="AO902" i="5" s="1"/>
  <c r="AT902" i="5" s="1"/>
  <c r="S936" i="5"/>
  <c r="AP936" i="5" s="1"/>
  <c r="AO936" i="5" s="1"/>
  <c r="AT936" i="5" s="1"/>
  <c r="S573" i="5"/>
  <c r="AP573" i="5" s="1"/>
  <c r="AO573" i="5" s="1"/>
  <c r="AT573" i="5" s="1"/>
  <c r="S623" i="5"/>
  <c r="AP623" i="5" s="1"/>
  <c r="AO623" i="5" s="1"/>
  <c r="AT623" i="5" s="1"/>
  <c r="S1164" i="5"/>
  <c r="AP1164" i="5" s="1"/>
  <c r="AO1164" i="5" s="1"/>
  <c r="AT1164" i="5" s="1"/>
  <c r="S268" i="5"/>
  <c r="AP268" i="5" s="1"/>
  <c r="AO268" i="5" s="1"/>
  <c r="AT268" i="5" s="1"/>
  <c r="S921" i="5"/>
  <c r="AP921" i="5" s="1"/>
  <c r="AO921" i="5" s="1"/>
  <c r="AT921" i="5" s="1"/>
  <c r="S165" i="5"/>
  <c r="AP165" i="5" s="1"/>
  <c r="AO165" i="5" s="1"/>
  <c r="AT165" i="5" s="1"/>
  <c r="S45" i="5"/>
  <c r="AP45" i="5" s="1"/>
  <c r="AO45" i="5" s="1"/>
  <c r="AT45" i="5" s="1"/>
  <c r="S488" i="5"/>
  <c r="AP488" i="5" s="1"/>
  <c r="AO488" i="5" s="1"/>
  <c r="AT488" i="5" s="1"/>
  <c r="S351" i="5"/>
  <c r="AP351" i="5" s="1"/>
  <c r="AO351" i="5" s="1"/>
  <c r="AT351" i="5" s="1"/>
  <c r="S1165" i="5"/>
  <c r="AP1165" i="5" s="1"/>
  <c r="AO1165" i="5" s="1"/>
  <c r="AT1165" i="5" s="1"/>
  <c r="S128" i="5"/>
  <c r="AP128" i="5" s="1"/>
  <c r="AO128" i="5" s="1"/>
  <c r="AT128" i="5" s="1"/>
  <c r="S1166" i="5"/>
  <c r="AP1166" i="5" s="1"/>
  <c r="AO1166" i="5" s="1"/>
  <c r="AT1166" i="5" s="1"/>
  <c r="S590" i="5"/>
  <c r="AP590" i="5" s="1"/>
  <c r="AO590" i="5" s="1"/>
  <c r="AT590" i="5" s="1"/>
  <c r="S388" i="5"/>
  <c r="AP388" i="5" s="1"/>
  <c r="AO388" i="5" s="1"/>
  <c r="AT388" i="5" s="1"/>
  <c r="S1167" i="5"/>
  <c r="AP1167" i="5" s="1"/>
  <c r="AO1167" i="5" s="1"/>
  <c r="AT1167" i="5" s="1"/>
  <c r="S960" i="5"/>
  <c r="AP960" i="5" s="1"/>
  <c r="AO960" i="5" s="1"/>
  <c r="AT960" i="5" s="1"/>
  <c r="S999" i="5"/>
  <c r="AP999" i="5" s="1"/>
  <c r="AO999" i="5" s="1"/>
  <c r="AT999" i="5" s="1"/>
  <c r="S1168" i="5"/>
  <c r="AP1168" i="5" s="1"/>
  <c r="AO1168" i="5" s="1"/>
  <c r="AT1168" i="5" s="1"/>
  <c r="S72" i="5"/>
  <c r="AP72" i="5" s="1"/>
  <c r="AO72" i="5" s="1"/>
  <c r="AT72" i="5" s="1"/>
  <c r="S174" i="5"/>
  <c r="AP174" i="5" s="1"/>
  <c r="AO174" i="5" s="1"/>
  <c r="AT174" i="5" s="1"/>
  <c r="S1093" i="5"/>
  <c r="AP1093" i="5" s="1"/>
  <c r="AO1093" i="5" s="1"/>
  <c r="AT1093" i="5" s="1"/>
  <c r="S1073" i="5"/>
  <c r="AP1073" i="5" s="1"/>
  <c r="AO1073" i="5" s="1"/>
  <c r="AT1073" i="5" s="1"/>
  <c r="S436" i="5"/>
  <c r="AP436" i="5" s="1"/>
  <c r="AO436" i="5" s="1"/>
  <c r="AT436" i="5" s="1"/>
  <c r="S266" i="5"/>
  <c r="AP266" i="5" s="1"/>
  <c r="AO266" i="5" s="1"/>
  <c r="AT266" i="5" s="1"/>
  <c r="S1169" i="5"/>
  <c r="AP1169" i="5" s="1"/>
  <c r="AO1169" i="5" s="1"/>
  <c r="AT1169" i="5" s="1"/>
  <c r="S1068" i="5"/>
  <c r="AP1068" i="5" s="1"/>
  <c r="AO1068" i="5" s="1"/>
  <c r="AT1068" i="5" s="1"/>
  <c r="S23" i="5"/>
  <c r="AP23" i="5" s="1"/>
  <c r="AO23" i="5" s="1"/>
  <c r="AT23" i="5" s="1"/>
  <c r="S442" i="5"/>
  <c r="AP442" i="5" s="1"/>
  <c r="AO442" i="5" s="1"/>
  <c r="AT442" i="5" s="1"/>
  <c r="S473" i="5"/>
  <c r="AP473" i="5" s="1"/>
  <c r="AO473" i="5" s="1"/>
  <c r="AT473" i="5" s="1"/>
  <c r="S1052" i="5"/>
  <c r="AP1052" i="5" s="1"/>
  <c r="AO1052" i="5" s="1"/>
  <c r="AT1052" i="5" s="1"/>
  <c r="S1010" i="5"/>
  <c r="AP1010" i="5" s="1"/>
  <c r="AO1010" i="5" s="1"/>
  <c r="AT1010" i="5" s="1"/>
  <c r="S923" i="5"/>
  <c r="AP923" i="5" s="1"/>
  <c r="AO923" i="5" s="1"/>
  <c r="AT923" i="5" s="1"/>
  <c r="S674" i="5"/>
  <c r="AP674" i="5" s="1"/>
  <c r="AO674" i="5" s="1"/>
  <c r="AT674" i="5" s="1"/>
  <c r="S998" i="5"/>
  <c r="AP998" i="5" s="1"/>
  <c r="AO998" i="5" s="1"/>
  <c r="AT998" i="5" s="1"/>
  <c r="S625" i="5"/>
  <c r="AP625" i="5" s="1"/>
  <c r="AO625" i="5" s="1"/>
  <c r="AT625" i="5" s="1"/>
  <c r="S1170" i="5"/>
  <c r="AP1170" i="5" s="1"/>
  <c r="AO1170" i="5" s="1"/>
  <c r="AT1170" i="5" s="1"/>
  <c r="S1171" i="5"/>
  <c r="AP1171" i="5" s="1"/>
  <c r="AO1171" i="5" s="1"/>
  <c r="AT1171" i="5" s="1"/>
  <c r="S581" i="5"/>
  <c r="AP581" i="5" s="1"/>
  <c r="AO581" i="5" s="1"/>
  <c r="AT581" i="5" s="1"/>
  <c r="S957" i="5"/>
  <c r="AP957" i="5" s="1"/>
  <c r="AO957" i="5" s="1"/>
  <c r="AT957" i="5" s="1"/>
  <c r="S1172" i="5"/>
  <c r="AP1172" i="5" s="1"/>
  <c r="AO1172" i="5" s="1"/>
  <c r="AT1172" i="5" s="1"/>
  <c r="S1173" i="5"/>
  <c r="AP1173" i="5" s="1"/>
  <c r="AO1173" i="5" s="1"/>
  <c r="AT1173" i="5" s="1"/>
  <c r="S941" i="5"/>
  <c r="AP941" i="5" s="1"/>
  <c r="AO941" i="5" s="1"/>
  <c r="AT941" i="5" s="1"/>
  <c r="S914" i="5"/>
  <c r="AP914" i="5" s="1"/>
  <c r="AO914" i="5" s="1"/>
  <c r="AT914" i="5" s="1"/>
  <c r="S964" i="5"/>
  <c r="AP964" i="5" s="1"/>
  <c r="AO964" i="5" s="1"/>
  <c r="AT964" i="5" s="1"/>
  <c r="S460" i="5"/>
  <c r="AP460" i="5" s="1"/>
  <c r="AO460" i="5" s="1"/>
  <c r="AT460" i="5" s="1"/>
  <c r="S195" i="5"/>
  <c r="AP195" i="5" s="1"/>
  <c r="AO195" i="5" s="1"/>
  <c r="AT195" i="5" s="1"/>
  <c r="S1174" i="5"/>
  <c r="AP1174" i="5" s="1"/>
  <c r="AO1174" i="5" s="1"/>
  <c r="AT1174" i="5" s="1"/>
  <c r="S907" i="5"/>
  <c r="AP907" i="5" s="1"/>
  <c r="AO907" i="5" s="1"/>
  <c r="AT907" i="5" s="1"/>
  <c r="S238" i="5"/>
  <c r="AP238" i="5" s="1"/>
  <c r="AO238" i="5" s="1"/>
  <c r="AT238" i="5" s="1"/>
  <c r="S166" i="5"/>
  <c r="AP166" i="5" s="1"/>
  <c r="AO166" i="5" s="1"/>
  <c r="AT166" i="5" s="1"/>
  <c r="S18" i="5"/>
  <c r="AP18" i="5" s="1"/>
  <c r="AO18" i="5" s="1"/>
  <c r="AT18" i="5" s="1"/>
  <c r="S32" i="5"/>
  <c r="AP32" i="5" s="1"/>
  <c r="AO32" i="5" s="1"/>
  <c r="AT32" i="5" s="1"/>
  <c r="S927" i="5"/>
  <c r="AP927" i="5" s="1"/>
  <c r="AO927" i="5" s="1"/>
  <c r="AT927" i="5" s="1"/>
  <c r="S1037" i="5"/>
  <c r="AP1037" i="5" s="1"/>
  <c r="AO1037" i="5" s="1"/>
  <c r="AT1037" i="5" s="1"/>
  <c r="S210" i="5"/>
  <c r="AP210" i="5" s="1"/>
  <c r="AO210" i="5" s="1"/>
  <c r="AT210" i="5" s="1"/>
  <c r="S246" i="5"/>
  <c r="AP246" i="5" s="1"/>
  <c r="AO246" i="5" s="1"/>
  <c r="AT246" i="5" s="1"/>
  <c r="S836" i="5"/>
  <c r="AP836" i="5" s="1"/>
  <c r="AO836" i="5" s="1"/>
  <c r="AT836" i="5" s="1"/>
  <c r="S1175" i="5"/>
  <c r="AP1175" i="5" s="1"/>
  <c r="AO1175" i="5" s="1"/>
  <c r="AT1175" i="5" s="1"/>
  <c r="S1008" i="5"/>
  <c r="AP1008" i="5" s="1"/>
  <c r="AO1008" i="5" s="1"/>
  <c r="AT1008" i="5" s="1"/>
  <c r="S142" i="5"/>
  <c r="AP142" i="5" s="1"/>
  <c r="AO142" i="5" s="1"/>
  <c r="AT142" i="5" s="1"/>
  <c r="S1176" i="5"/>
  <c r="AP1176" i="5" s="1"/>
  <c r="AO1176" i="5" s="1"/>
  <c r="AT1176" i="5" s="1"/>
  <c r="S798" i="5"/>
  <c r="AP798" i="5" s="1"/>
  <c r="AO798" i="5" s="1"/>
  <c r="AT798" i="5" s="1"/>
  <c r="S1177" i="5"/>
  <c r="AP1177" i="5" s="1"/>
  <c r="AO1177" i="5" s="1"/>
  <c r="AT1177" i="5" s="1"/>
  <c r="S785" i="5"/>
  <c r="AP785" i="5" s="1"/>
  <c r="AO785" i="5" s="1"/>
  <c r="AT785" i="5" s="1"/>
  <c r="S1178" i="5"/>
  <c r="AP1178" i="5" s="1"/>
  <c r="AO1178" i="5" s="1"/>
  <c r="AT1178" i="5" s="1"/>
  <c r="S587" i="5"/>
  <c r="AP587" i="5" s="1"/>
  <c r="AO587" i="5" s="1"/>
  <c r="AT587" i="5" s="1"/>
  <c r="S892" i="5"/>
  <c r="AP892" i="5" s="1"/>
  <c r="AO892" i="5" s="1"/>
  <c r="AT892" i="5" s="1"/>
  <c r="S502" i="5"/>
  <c r="AP502" i="5" s="1"/>
  <c r="AO502" i="5" s="1"/>
  <c r="AT502" i="5" s="1"/>
  <c r="S56" i="5"/>
  <c r="AP56" i="5" s="1"/>
  <c r="AO56" i="5" s="1"/>
  <c r="AT56" i="5" s="1"/>
  <c r="S1000" i="5"/>
  <c r="AP1000" i="5" s="1"/>
  <c r="AO1000" i="5" s="1"/>
  <c r="AT1000" i="5" s="1"/>
  <c r="S563" i="5"/>
  <c r="AP563" i="5" s="1"/>
  <c r="AO563" i="5" s="1"/>
  <c r="AT563" i="5" s="1"/>
  <c r="S1179" i="5"/>
  <c r="AP1179" i="5" s="1"/>
  <c r="AO1179" i="5" s="1"/>
  <c r="AT1179" i="5" s="1"/>
  <c r="S1180" i="5"/>
  <c r="AP1180" i="5" s="1"/>
  <c r="AO1180" i="5" s="1"/>
  <c r="AT1180" i="5" s="1"/>
  <c r="S190" i="5"/>
  <c r="AP190" i="5" s="1"/>
  <c r="AO190" i="5" s="1"/>
  <c r="AT190" i="5" s="1"/>
  <c r="S312" i="5"/>
  <c r="AP312" i="5" s="1"/>
  <c r="AO312" i="5" s="1"/>
  <c r="AT312" i="5" s="1"/>
  <c r="S58" i="5"/>
  <c r="AP58" i="5" s="1"/>
  <c r="AO58" i="5" s="1"/>
  <c r="AT58" i="5" s="1"/>
  <c r="S544" i="5"/>
  <c r="AP544" i="5" s="1"/>
  <c r="AO544" i="5" s="1"/>
  <c r="AT544" i="5" s="1"/>
  <c r="S1090" i="5"/>
  <c r="AP1090" i="5" s="1"/>
  <c r="AO1090" i="5" s="1"/>
  <c r="AT1090" i="5" s="1"/>
  <c r="S1181" i="5"/>
  <c r="AP1181" i="5" s="1"/>
  <c r="AO1181" i="5" s="1"/>
  <c r="AT1181" i="5" s="1"/>
  <c r="S1182" i="5"/>
  <c r="AP1182" i="5" s="1"/>
  <c r="AO1182" i="5" s="1"/>
  <c r="AT1182" i="5" s="1"/>
  <c r="S84" i="5"/>
  <c r="AP84" i="5" s="1"/>
  <c r="AO84" i="5" s="1"/>
  <c r="AT84" i="5" s="1"/>
  <c r="S470" i="5"/>
  <c r="AP470" i="5" s="1"/>
  <c r="AO470" i="5" s="1"/>
  <c r="AT470" i="5" s="1"/>
  <c r="S517" i="5"/>
  <c r="AP517" i="5" s="1"/>
  <c r="AO517" i="5" s="1"/>
  <c r="AT517" i="5" s="1"/>
  <c r="S154" i="5"/>
  <c r="AP154" i="5" s="1"/>
  <c r="AO154" i="5" s="1"/>
  <c r="AT154" i="5" s="1"/>
  <c r="S1183" i="5"/>
  <c r="AP1183" i="5" s="1"/>
  <c r="AO1183" i="5" s="1"/>
  <c r="AT1183" i="5" s="1"/>
  <c r="S37" i="5"/>
  <c r="AP37" i="5" s="1"/>
  <c r="AO37" i="5" s="1"/>
  <c r="AT37" i="5" s="1"/>
  <c r="S1001" i="5"/>
  <c r="AP1001" i="5" s="1"/>
  <c r="AO1001" i="5" s="1"/>
  <c r="AT1001" i="5" s="1"/>
  <c r="S860" i="5"/>
  <c r="AP860" i="5" s="1"/>
  <c r="AO860" i="5" s="1"/>
  <c r="AT860" i="5" s="1"/>
  <c r="S1184" i="5"/>
  <c r="AP1184" i="5" s="1"/>
  <c r="AO1184" i="5" s="1"/>
  <c r="AT1184" i="5" s="1"/>
  <c r="S993" i="5"/>
  <c r="AP993" i="5" s="1"/>
  <c r="AO993" i="5" s="1"/>
  <c r="AT993" i="5" s="1"/>
  <c r="S1185" i="5"/>
  <c r="AP1185" i="5" s="1"/>
  <c r="AO1185" i="5" s="1"/>
  <c r="AT1185" i="5" s="1"/>
  <c r="S90" i="5"/>
  <c r="AP90" i="5" s="1"/>
  <c r="AO90" i="5" s="1"/>
  <c r="AT90" i="5" s="1"/>
  <c r="S57" i="5"/>
  <c r="AP57" i="5" s="1"/>
  <c r="AO57" i="5" s="1"/>
  <c r="AT57" i="5" s="1"/>
  <c r="S947" i="5"/>
  <c r="AP947" i="5" s="1"/>
  <c r="AO947" i="5" s="1"/>
  <c r="AT947" i="5" s="1"/>
  <c r="S1186" i="5"/>
  <c r="AP1186" i="5" s="1"/>
  <c r="AO1186" i="5" s="1"/>
  <c r="AT1186" i="5" s="1"/>
  <c r="S286" i="5"/>
  <c r="AP286" i="5" s="1"/>
  <c r="AO286" i="5" s="1"/>
  <c r="AT286" i="5" s="1"/>
  <c r="S1187" i="5"/>
  <c r="AP1187" i="5" s="1"/>
  <c r="AO1187" i="5" s="1"/>
  <c r="AT1187" i="5" s="1"/>
  <c r="S673" i="5"/>
  <c r="AP673" i="5" s="1"/>
  <c r="AO673" i="5" s="1"/>
  <c r="AT673" i="5" s="1"/>
  <c r="S507" i="5"/>
  <c r="AP507" i="5" s="1"/>
  <c r="AO507" i="5" s="1"/>
  <c r="AT507" i="5" s="1"/>
  <c r="S441" i="5"/>
  <c r="AP441" i="5" s="1"/>
  <c r="AO441" i="5" s="1"/>
  <c r="AT441" i="5" s="1"/>
  <c r="S962" i="5"/>
  <c r="AP962" i="5" s="1"/>
  <c r="AO962" i="5" s="1"/>
  <c r="AT962" i="5" s="1"/>
  <c r="S702" i="5"/>
  <c r="AP702" i="5" s="1"/>
  <c r="AO702" i="5" s="1"/>
  <c r="AT702" i="5" s="1"/>
  <c r="S868" i="5"/>
  <c r="AP868" i="5" s="1"/>
  <c r="AO868" i="5" s="1"/>
  <c r="AT868" i="5" s="1"/>
  <c r="S396" i="5"/>
  <c r="AP396" i="5" s="1"/>
  <c r="AO396" i="5" s="1"/>
  <c r="AT396" i="5" s="1"/>
  <c r="S1188" i="5"/>
  <c r="AP1188" i="5" s="1"/>
  <c r="AO1188" i="5" s="1"/>
  <c r="AT1188" i="5" s="1"/>
  <c r="S950" i="5"/>
  <c r="AP950" i="5" s="1"/>
  <c r="AO950" i="5" s="1"/>
  <c r="AT950" i="5" s="1"/>
  <c r="S247" i="5"/>
  <c r="AP247" i="5" s="1"/>
  <c r="AO247" i="5" s="1"/>
  <c r="AT247" i="5" s="1"/>
  <c r="S630" i="5"/>
  <c r="AP630" i="5" s="1"/>
  <c r="AO630" i="5" s="1"/>
  <c r="AT630" i="5" s="1"/>
  <c r="S781" i="5"/>
  <c r="AP781" i="5" s="1"/>
  <c r="AO781" i="5" s="1"/>
  <c r="AT781" i="5" s="1"/>
  <c r="S1036" i="5"/>
  <c r="AP1036" i="5" s="1"/>
  <c r="AO1036" i="5" s="1"/>
  <c r="AT1036" i="5" s="1"/>
  <c r="S11" i="5"/>
  <c r="AP11" i="5" s="1"/>
  <c r="AO11" i="5" s="1"/>
  <c r="AT11" i="5" s="1"/>
  <c r="S882" i="5"/>
  <c r="AP882" i="5" s="1"/>
  <c r="AO882" i="5" s="1"/>
  <c r="AT882" i="5" s="1"/>
  <c r="S782" i="5"/>
  <c r="AP782" i="5" s="1"/>
  <c r="AO782" i="5" s="1"/>
  <c r="AT782" i="5" s="1"/>
  <c r="S601" i="5"/>
  <c r="AP601" i="5" s="1"/>
  <c r="AO601" i="5" s="1"/>
  <c r="AT601" i="5" s="1"/>
  <c r="S373" i="5"/>
  <c r="AP373" i="5" s="1"/>
  <c r="AO373" i="5" s="1"/>
  <c r="AT373" i="5" s="1"/>
  <c r="S329" i="5"/>
  <c r="AP329" i="5" s="1"/>
  <c r="AO329" i="5" s="1"/>
  <c r="AT329" i="5" s="1"/>
  <c r="S274" i="5"/>
  <c r="AP274" i="5" s="1"/>
  <c r="AO274" i="5" s="1"/>
  <c r="AT274" i="5" s="1"/>
  <c r="S568" i="5"/>
  <c r="AP568" i="5" s="1"/>
  <c r="AO568" i="5" s="1"/>
  <c r="AT568" i="5" s="1"/>
  <c r="S1038" i="5"/>
  <c r="AP1038" i="5" s="1"/>
  <c r="AO1038" i="5" s="1"/>
  <c r="AT1038" i="5" s="1"/>
  <c r="S464" i="5"/>
  <c r="AP464" i="5" s="1"/>
  <c r="AO464" i="5" s="1"/>
  <c r="AT464" i="5" s="1"/>
  <c r="S1190" i="5"/>
  <c r="AP1190" i="5" s="1"/>
  <c r="AO1190" i="5" s="1"/>
  <c r="AT1190" i="5" s="1"/>
  <c r="S500" i="5"/>
  <c r="AP500" i="5" s="1"/>
  <c r="AO500" i="5" s="1"/>
  <c r="AT500" i="5" s="1"/>
  <c r="S1191" i="5"/>
  <c r="AP1191" i="5" s="1"/>
  <c r="AO1191" i="5" s="1"/>
  <c r="AT1191" i="5" s="1"/>
  <c r="S899" i="5"/>
  <c r="AP899" i="5" s="1"/>
  <c r="AO899" i="5" s="1"/>
  <c r="AT899" i="5" s="1"/>
  <c r="S668" i="5"/>
  <c r="AP668" i="5" s="1"/>
  <c r="AO668" i="5" s="1"/>
  <c r="AT668" i="5" s="1"/>
  <c r="S180" i="5"/>
  <c r="AP180" i="5" s="1"/>
  <c r="AO180" i="5" s="1"/>
  <c r="AT180" i="5" s="1"/>
  <c r="S337" i="5"/>
  <c r="AP337" i="5" s="1"/>
  <c r="AO337" i="5" s="1"/>
  <c r="AT337" i="5" s="1"/>
  <c r="S1192" i="5"/>
  <c r="AP1192" i="5" s="1"/>
  <c r="AO1192" i="5" s="1"/>
  <c r="AT1192" i="5" s="1"/>
  <c r="S86" i="5"/>
  <c r="AP86" i="5" s="1"/>
  <c r="AO86" i="5" s="1"/>
  <c r="AT86" i="5" s="1"/>
  <c r="S432" i="5"/>
  <c r="AP432" i="5" s="1"/>
  <c r="AO432" i="5" s="1"/>
  <c r="AT432" i="5" s="1"/>
  <c r="S893" i="5"/>
  <c r="AP893" i="5" s="1"/>
  <c r="AO893" i="5" s="1"/>
  <c r="AT893" i="5" s="1"/>
  <c r="S255" i="5"/>
  <c r="AP255" i="5" s="1"/>
  <c r="AO255" i="5" s="1"/>
  <c r="AT255" i="5" s="1"/>
  <c r="S991" i="5"/>
  <c r="AP991" i="5" s="1"/>
  <c r="AO991" i="5" s="1"/>
  <c r="AT991" i="5" s="1"/>
  <c r="S1193" i="5"/>
  <c r="AP1193" i="5" s="1"/>
  <c r="AO1193" i="5" s="1"/>
  <c r="AT1193" i="5" s="1"/>
  <c r="S608" i="5"/>
  <c r="AP608" i="5" s="1"/>
  <c r="AO608" i="5" s="1"/>
  <c r="AT608" i="5" s="1"/>
  <c r="S135" i="5"/>
  <c r="AP135" i="5" s="1"/>
  <c r="AO135" i="5" s="1"/>
  <c r="AT135" i="5" s="1"/>
  <c r="S786" i="5"/>
  <c r="AP786" i="5" s="1"/>
  <c r="AO786" i="5" s="1"/>
  <c r="AT786" i="5" s="1"/>
  <c r="S1194" i="5"/>
  <c r="AP1194" i="5" s="1"/>
  <c r="AO1194" i="5" s="1"/>
  <c r="AT1194" i="5" s="1"/>
  <c r="S1195" i="5"/>
  <c r="AP1195" i="5" s="1"/>
  <c r="AO1195" i="5" s="1"/>
  <c r="AT1195" i="5" s="1"/>
  <c r="S866" i="5"/>
  <c r="AP866" i="5" s="1"/>
  <c r="AO866" i="5" s="1"/>
  <c r="AT866" i="5" s="1"/>
  <c r="S123" i="5"/>
  <c r="AP123" i="5" s="1"/>
  <c r="AO123" i="5" s="1"/>
  <c r="AT123" i="5" s="1"/>
  <c r="S850" i="5"/>
  <c r="AP850" i="5" s="1"/>
  <c r="AO850" i="5" s="1"/>
  <c r="AT850" i="5" s="1"/>
  <c r="S1197" i="5"/>
  <c r="AP1197" i="5" s="1"/>
  <c r="AO1197" i="5" s="1"/>
  <c r="AT1197" i="5" s="1"/>
  <c r="S908" i="5"/>
  <c r="AP908" i="5" s="1"/>
  <c r="AO908" i="5" s="1"/>
  <c r="AT908" i="5" s="1"/>
  <c r="S565" i="5"/>
  <c r="AP565" i="5" s="1"/>
  <c r="AO565" i="5" s="1"/>
  <c r="AT565" i="5" s="1"/>
  <c r="S1198" i="5"/>
  <c r="AP1198" i="5" s="1"/>
  <c r="AO1198" i="5" s="1"/>
  <c r="AT1198" i="5" s="1"/>
  <c r="S1089" i="5"/>
  <c r="AP1089" i="5" s="1"/>
  <c r="AO1089" i="5" s="1"/>
  <c r="AT1089" i="5" s="1"/>
  <c r="S607" i="5"/>
  <c r="AP607" i="5" s="1"/>
  <c r="AO607" i="5" s="1"/>
  <c r="AT607" i="5" s="1"/>
  <c r="S306" i="5"/>
  <c r="AP306" i="5" s="1"/>
  <c r="AO306" i="5" s="1"/>
  <c r="AT306" i="5" s="1"/>
  <c r="S155" i="5"/>
  <c r="AP155" i="5" s="1"/>
  <c r="AO155" i="5" s="1"/>
  <c r="AT155" i="5" s="1"/>
  <c r="S458" i="5"/>
  <c r="AP458" i="5" s="1"/>
  <c r="AO458" i="5" s="1"/>
  <c r="AT458" i="5" s="1"/>
  <c r="S640" i="5"/>
  <c r="AP640" i="5" s="1"/>
  <c r="AO640" i="5" s="1"/>
  <c r="AT640" i="5" s="1"/>
  <c r="S977" i="5"/>
  <c r="AP977" i="5" s="1"/>
  <c r="AO977" i="5" s="1"/>
  <c r="AT977" i="5" s="1"/>
  <c r="S971" i="5"/>
  <c r="AP971" i="5" s="1"/>
  <c r="AO971" i="5" s="1"/>
  <c r="AT971" i="5" s="1"/>
  <c r="S684" i="5"/>
  <c r="AP684" i="5" s="1"/>
  <c r="AO684" i="5" s="1"/>
  <c r="AT684" i="5" s="1"/>
  <c r="S1199" i="5"/>
  <c r="AP1199" i="5" s="1"/>
  <c r="AO1199" i="5" s="1"/>
  <c r="AT1199" i="5" s="1"/>
  <c r="S771" i="5"/>
  <c r="AP771" i="5" s="1"/>
  <c r="AO771" i="5" s="1"/>
  <c r="AT771" i="5" s="1"/>
  <c r="S1085" i="5"/>
  <c r="AP1085" i="5" s="1"/>
  <c r="AO1085" i="5" s="1"/>
  <c r="AT1085" i="5" s="1"/>
  <c r="S1200" i="5"/>
  <c r="AP1200" i="5" s="1"/>
  <c r="AO1200" i="5" s="1"/>
  <c r="AT1200" i="5" s="1"/>
  <c r="S681" i="5"/>
  <c r="AP681" i="5" s="1"/>
  <c r="AO681" i="5" s="1"/>
  <c r="AT681" i="5" s="1"/>
  <c r="S394" i="5"/>
  <c r="AP394" i="5" s="1"/>
  <c r="AO394" i="5" s="1"/>
  <c r="AT394" i="5" s="1"/>
  <c r="S405" i="5"/>
  <c r="AP405" i="5" s="1"/>
  <c r="AO405" i="5" s="1"/>
  <c r="AT405" i="5" s="1"/>
  <c r="S938" i="5"/>
  <c r="AP938" i="5" s="1"/>
  <c r="AO938" i="5" s="1"/>
  <c r="AT938" i="5" s="1"/>
  <c r="S82" i="5"/>
  <c r="AP82" i="5" s="1"/>
  <c r="AO82" i="5" s="1"/>
  <c r="AT82" i="5" s="1"/>
  <c r="S883" i="5"/>
  <c r="AP883" i="5" s="1"/>
  <c r="AO883" i="5" s="1"/>
  <c r="AT883" i="5" s="1"/>
  <c r="S1201" i="5"/>
  <c r="AP1201" i="5" s="1"/>
  <c r="AO1201" i="5" s="1"/>
  <c r="AT1201" i="5" s="1"/>
  <c r="S263" i="5"/>
  <c r="AP263" i="5" s="1"/>
  <c r="AO263" i="5" s="1"/>
  <c r="AT263" i="5" s="1"/>
  <c r="S1202" i="5"/>
  <c r="AP1202" i="5" s="1"/>
  <c r="AO1202" i="5" s="1"/>
  <c r="AT1202" i="5" s="1"/>
  <c r="S955" i="5"/>
  <c r="AP955" i="5" s="1"/>
  <c r="AO955" i="5" s="1"/>
  <c r="AT955" i="5" s="1"/>
  <c r="S714" i="5"/>
  <c r="AP714" i="5" s="1"/>
  <c r="AO714" i="5" s="1"/>
  <c r="AT714" i="5" s="1"/>
  <c r="S1203" i="5"/>
  <c r="AP1203" i="5" s="1"/>
  <c r="AO1203" i="5" s="1"/>
  <c r="AT1203" i="5" s="1"/>
  <c r="S395" i="5"/>
  <c r="AP395" i="5" s="1"/>
  <c r="AO395" i="5" s="1"/>
  <c r="AT395" i="5" s="1"/>
  <c r="S1005" i="5"/>
  <c r="AP1005" i="5" s="1"/>
  <c r="AO1005" i="5" s="1"/>
  <c r="AT1005" i="5" s="1"/>
  <c r="S794" i="5"/>
  <c r="AP794" i="5" s="1"/>
  <c r="AO794" i="5" s="1"/>
  <c r="AT794" i="5" s="1"/>
  <c r="S793" i="5"/>
  <c r="AP793" i="5" s="1"/>
  <c r="AO793" i="5" s="1"/>
  <c r="AT793" i="5" s="1"/>
  <c r="S17" i="5"/>
  <c r="AP17" i="5" s="1"/>
  <c r="AO17" i="5" s="1"/>
  <c r="AT17" i="5" s="1"/>
  <c r="S325" i="5"/>
  <c r="AP325" i="5" s="1"/>
  <c r="AO325" i="5" s="1"/>
  <c r="AT325" i="5" s="1"/>
  <c r="S1204" i="5"/>
  <c r="AP1204" i="5" s="1"/>
  <c r="AO1204" i="5" s="1"/>
  <c r="AT1204" i="5" s="1"/>
  <c r="S1205" i="5"/>
  <c r="AP1205" i="5" s="1"/>
  <c r="AO1205" i="5" s="1"/>
  <c r="AT1205" i="5" s="1"/>
  <c r="S1206" i="5"/>
  <c r="AP1206" i="5" s="1"/>
  <c r="AO1206" i="5" s="1"/>
  <c r="AT1206" i="5" s="1"/>
  <c r="S862" i="5"/>
  <c r="AP862" i="5" s="1"/>
  <c r="AO862" i="5" s="1"/>
  <c r="AT862" i="5" s="1"/>
  <c r="S655" i="5"/>
  <c r="AP655" i="5" s="1"/>
  <c r="AO655" i="5" s="1"/>
  <c r="AT655" i="5" s="1"/>
  <c r="S1207" i="5"/>
  <c r="AP1207" i="5" s="1"/>
  <c r="AO1207" i="5" s="1"/>
  <c r="AT1207" i="5" s="1"/>
  <c r="S520" i="5"/>
  <c r="AP520" i="5" s="1"/>
  <c r="AO520" i="5" s="1"/>
  <c r="AT520" i="5" s="1"/>
  <c r="S366" i="5"/>
  <c r="AP366" i="5" s="1"/>
  <c r="AO366" i="5" s="1"/>
  <c r="AT366" i="5" s="1"/>
  <c r="S188" i="5"/>
  <c r="AP188" i="5" s="1"/>
  <c r="AO188" i="5" s="1"/>
  <c r="AT188" i="5" s="1"/>
  <c r="S19" i="5"/>
  <c r="AP19" i="5" s="1"/>
  <c r="AO19" i="5" s="1"/>
  <c r="AT19" i="5" s="1"/>
  <c r="S924" i="5"/>
  <c r="AP924" i="5" s="1"/>
  <c r="AO924" i="5" s="1"/>
  <c r="AT924" i="5" s="1"/>
  <c r="S1208" i="5"/>
  <c r="AP1208" i="5" s="1"/>
  <c r="AO1208" i="5" s="1"/>
  <c r="AT1208" i="5" s="1"/>
  <c r="S551" i="5"/>
  <c r="AP551" i="5" s="1"/>
  <c r="AO551" i="5" s="1"/>
  <c r="AT551" i="5" s="1"/>
  <c r="S129" i="5"/>
  <c r="AP129" i="5" s="1"/>
  <c r="AO129" i="5" s="1"/>
  <c r="AT129" i="5" s="1"/>
  <c r="S1209" i="5"/>
  <c r="AP1209" i="5" s="1"/>
  <c r="AO1209" i="5" s="1"/>
  <c r="AT1209" i="5" s="1"/>
  <c r="S291" i="5"/>
  <c r="AP291" i="5" s="1"/>
  <c r="AO291" i="5" s="1"/>
  <c r="AT291" i="5" s="1"/>
  <c r="S1210" i="5"/>
  <c r="AP1210" i="5" s="1"/>
  <c r="AO1210" i="5" s="1"/>
  <c r="AT1210" i="5" s="1"/>
  <c r="S591" i="5"/>
  <c r="AP591" i="5" s="1"/>
  <c r="AO591" i="5" s="1"/>
  <c r="AT591" i="5" s="1"/>
  <c r="S1211" i="5"/>
  <c r="AP1211" i="5" s="1"/>
  <c r="AO1211" i="5" s="1"/>
  <c r="AT1211" i="5" s="1"/>
  <c r="S1212" i="5"/>
  <c r="AP1212" i="5" s="1"/>
  <c r="AO1212" i="5" s="1"/>
  <c r="AT1212" i="5" s="1"/>
  <c r="S144" i="5"/>
  <c r="AP144" i="5" s="1"/>
  <c r="AO144" i="5" s="1"/>
  <c r="AT144" i="5" s="1"/>
  <c r="S136" i="5"/>
  <c r="AP136" i="5" s="1"/>
  <c r="AO136" i="5" s="1"/>
  <c r="AT136" i="5" s="1"/>
  <c r="S1034" i="5"/>
  <c r="AP1034" i="5" s="1"/>
  <c r="AO1034" i="5" s="1"/>
  <c r="AT1034" i="5" s="1"/>
  <c r="S586" i="5"/>
  <c r="AP586" i="5" s="1"/>
  <c r="AO586" i="5" s="1"/>
  <c r="AT586" i="5" s="1"/>
  <c r="S1213" i="5"/>
  <c r="AP1213" i="5" s="1"/>
  <c r="AO1213" i="5" s="1"/>
  <c r="AT1213" i="5" s="1"/>
  <c r="S489" i="5"/>
  <c r="AP489" i="5" s="1"/>
  <c r="AO489" i="5" s="1"/>
  <c r="AT489" i="5" s="1"/>
  <c r="S718" i="5"/>
  <c r="AP718" i="5" s="1"/>
  <c r="AO718" i="5" s="1"/>
  <c r="AT718" i="5" s="1"/>
  <c r="S1214" i="5"/>
  <c r="AP1214" i="5" s="1"/>
  <c r="AO1214" i="5" s="1"/>
  <c r="AT1214" i="5" s="1"/>
  <c r="S995" i="5"/>
  <c r="AP995" i="5" s="1"/>
  <c r="AO995" i="5" s="1"/>
  <c r="AT995" i="5" s="1"/>
  <c r="S749" i="5"/>
  <c r="AP749" i="5" s="1"/>
  <c r="AO749" i="5" s="1"/>
  <c r="AT749" i="5" s="1"/>
  <c r="S1215" i="5"/>
  <c r="AP1215" i="5" s="1"/>
  <c r="AO1215" i="5" s="1"/>
  <c r="AT1215" i="5" s="1"/>
  <c r="S147" i="5"/>
  <c r="AP147" i="5" s="1"/>
  <c r="AO147" i="5" s="1"/>
  <c r="AT147" i="5" s="1"/>
  <c r="S863" i="5"/>
  <c r="AP863" i="5" s="1"/>
  <c r="AO863" i="5" s="1"/>
  <c r="AT863" i="5" s="1"/>
  <c r="S352" i="5"/>
  <c r="AP352" i="5" s="1"/>
  <c r="AO352" i="5" s="1"/>
  <c r="AT352" i="5" s="1"/>
  <c r="S302" i="5"/>
  <c r="AP302" i="5" s="1"/>
  <c r="AO302" i="5" s="1"/>
  <c r="AT302" i="5" s="1"/>
  <c r="S1216" i="5"/>
  <c r="AP1216" i="5" s="1"/>
  <c r="AO1216" i="5" s="1"/>
  <c r="AT1216" i="5" s="1"/>
  <c r="S830" i="5"/>
  <c r="AP830" i="5" s="1"/>
  <c r="AO830" i="5" s="1"/>
  <c r="AT830" i="5" s="1"/>
  <c r="S504" i="5"/>
  <c r="AP504" i="5" s="1"/>
  <c r="AO504" i="5" s="1"/>
  <c r="AT504" i="5" s="1"/>
  <c r="S1217" i="5"/>
  <c r="AP1217" i="5" s="1"/>
  <c r="AO1217" i="5" s="1"/>
  <c r="AT1217" i="5" s="1"/>
  <c r="S1218" i="5"/>
  <c r="AP1218" i="5" s="1"/>
  <c r="AO1218" i="5" s="1"/>
  <c r="AT1218" i="5" s="1"/>
  <c r="S354" i="5"/>
  <c r="AP354" i="5" s="1"/>
  <c r="AO354" i="5" s="1"/>
  <c r="AT354" i="5" s="1"/>
  <c r="S1219" i="5"/>
  <c r="AP1219" i="5" s="1"/>
  <c r="AO1219" i="5" s="1"/>
  <c r="AT1219" i="5" s="1"/>
  <c r="S318" i="5"/>
  <c r="AP318" i="5" s="1"/>
  <c r="AO318" i="5" s="1"/>
  <c r="AT318" i="5" s="1"/>
  <c r="S1220" i="5"/>
  <c r="AP1220" i="5" s="1"/>
  <c r="AO1220" i="5" s="1"/>
  <c r="AT1220" i="5" s="1"/>
  <c r="S1221" i="5"/>
  <c r="AP1221" i="5" s="1"/>
  <c r="AO1221" i="5" s="1"/>
  <c r="AT1221" i="5" s="1"/>
  <c r="S562" i="5"/>
  <c r="AP562" i="5" s="1"/>
  <c r="AO562" i="5" s="1"/>
  <c r="AT562" i="5" s="1"/>
  <c r="S1222" i="5"/>
  <c r="AP1222" i="5" s="1"/>
  <c r="AO1222" i="5" s="1"/>
  <c r="AT1222" i="5" s="1"/>
  <c r="S691" i="5"/>
  <c r="AP691" i="5" s="1"/>
  <c r="AO691" i="5" s="1"/>
  <c r="AT691" i="5" s="1"/>
  <c r="S641" i="5"/>
  <c r="AP641" i="5" s="1"/>
  <c r="AO641" i="5" s="1"/>
  <c r="AT641" i="5" s="1"/>
  <c r="S516" i="5"/>
  <c r="AP516" i="5" s="1"/>
  <c r="AO516" i="5" s="1"/>
  <c r="AT516" i="5" s="1"/>
  <c r="S146" i="5"/>
  <c r="AP146" i="5" s="1"/>
  <c r="AO146" i="5" s="1"/>
  <c r="AT146" i="5" s="1"/>
  <c r="S715" i="5"/>
  <c r="AP715" i="5" s="1"/>
  <c r="AO715" i="5" s="1"/>
  <c r="AT715" i="5" s="1"/>
  <c r="S680" i="5"/>
  <c r="AP680" i="5" s="1"/>
  <c r="AO680" i="5" s="1"/>
  <c r="AT680" i="5" s="1"/>
  <c r="S334" i="5"/>
  <c r="AP334" i="5" s="1"/>
  <c r="AO334" i="5" s="1"/>
  <c r="AT334" i="5" s="1"/>
  <c r="S580" i="5"/>
  <c r="AP580" i="5" s="1"/>
  <c r="AO580" i="5" s="1"/>
  <c r="AT580" i="5" s="1"/>
  <c r="S1223" i="5"/>
  <c r="AP1223" i="5" s="1"/>
  <c r="AO1223" i="5" s="1"/>
  <c r="AT1223" i="5" s="1"/>
  <c r="S635" i="5"/>
  <c r="AP635" i="5" s="1"/>
  <c r="AO635" i="5" s="1"/>
  <c r="AT635" i="5" s="1"/>
  <c r="S646" i="5"/>
  <c r="AP646" i="5" s="1"/>
  <c r="AO646" i="5" s="1"/>
  <c r="AT646" i="5" s="1"/>
  <c r="S1224" i="5"/>
  <c r="AP1224" i="5" s="1"/>
  <c r="AO1224" i="5" s="1"/>
  <c r="AT1224" i="5" s="1"/>
  <c r="S150" i="5"/>
  <c r="AP150" i="5" s="1"/>
  <c r="AO150" i="5" s="1"/>
  <c r="AT150" i="5" s="1"/>
  <c r="S1225" i="5"/>
  <c r="AP1225" i="5" s="1"/>
  <c r="AO1225" i="5" s="1"/>
  <c r="AT1225" i="5" s="1"/>
  <c r="S185" i="5"/>
  <c r="AP185" i="5" s="1"/>
  <c r="AO185" i="5" s="1"/>
  <c r="AT185" i="5" s="1"/>
  <c r="S103" i="5"/>
  <c r="AP103" i="5" s="1"/>
  <c r="AO103" i="5" s="1"/>
  <c r="AT103" i="5" s="1"/>
  <c r="S666" i="5"/>
  <c r="AP666" i="5" s="1"/>
  <c r="AO666" i="5" s="1"/>
  <c r="AT666" i="5" s="1"/>
  <c r="S231" i="5"/>
  <c r="AP231" i="5" s="1"/>
  <c r="AO231" i="5" s="1"/>
  <c r="AT231" i="5" s="1"/>
  <c r="S571" i="5"/>
  <c r="AP571" i="5" s="1"/>
  <c r="AO571" i="5" s="1"/>
  <c r="AT571" i="5" s="1"/>
  <c r="S218" i="5"/>
  <c r="AP218" i="5" s="1"/>
  <c r="AO218" i="5" s="1"/>
  <c r="AT218" i="5" s="1"/>
  <c r="S85" i="5"/>
  <c r="AP85" i="5" s="1"/>
  <c r="AO85" i="5" s="1"/>
  <c r="AT85" i="5" s="1"/>
  <c r="S579" i="5"/>
  <c r="AP579" i="5" s="1"/>
  <c r="AO579" i="5" s="1"/>
  <c r="AT579" i="5" s="1"/>
  <c r="S407" i="5"/>
  <c r="AP407" i="5" s="1"/>
  <c r="AO407" i="5" s="1"/>
  <c r="AT407" i="5" s="1"/>
  <c r="S433" i="5"/>
  <c r="AP433" i="5" s="1"/>
  <c r="AO433" i="5" s="1"/>
  <c r="AT433" i="5" s="1"/>
  <c r="S1226" i="5"/>
  <c r="AP1226" i="5" s="1"/>
  <c r="AO1226" i="5" s="1"/>
  <c r="AT1226" i="5" s="1"/>
  <c r="S1227" i="5"/>
  <c r="AP1227" i="5" s="1"/>
  <c r="AO1227" i="5" s="1"/>
  <c r="AT1227" i="5" s="1"/>
  <c r="S1228" i="5"/>
  <c r="AP1228" i="5" s="1"/>
  <c r="AO1228" i="5" s="1"/>
  <c r="AT1228" i="5" s="1"/>
  <c r="S38" i="5"/>
  <c r="AP38" i="5" s="1"/>
  <c r="AO38" i="5" s="1"/>
  <c r="AT38" i="5" s="1"/>
  <c r="S1017" i="5"/>
  <c r="AP1017" i="5" s="1"/>
  <c r="AO1017" i="5" s="1"/>
  <c r="AT1017" i="5" s="1"/>
  <c r="S1229" i="5"/>
  <c r="AP1229" i="5" s="1"/>
  <c r="AO1229" i="5" s="1"/>
  <c r="AT1229" i="5" s="1"/>
  <c r="S1016" i="5"/>
  <c r="AP1016" i="5" s="1"/>
  <c r="AO1016" i="5" s="1"/>
  <c r="AT1016" i="5" s="1"/>
  <c r="S1230" i="5"/>
  <c r="AP1230" i="5" s="1"/>
  <c r="AO1230" i="5" s="1"/>
  <c r="AT1230" i="5" s="1"/>
  <c r="S1196" i="5"/>
  <c r="AP1196" i="5" s="1"/>
  <c r="AO1196" i="5" s="1"/>
  <c r="AT1196" i="5" s="1"/>
  <c r="S498" i="5"/>
  <c r="AP498" i="5" s="1"/>
  <c r="AO498" i="5" s="1"/>
  <c r="AT498" i="5" s="1"/>
  <c r="S881" i="5"/>
  <c r="AP881" i="5" s="1"/>
  <c r="AO881" i="5" s="1"/>
  <c r="AT881" i="5" s="1"/>
  <c r="S289" i="5"/>
  <c r="AP289" i="5" s="1"/>
  <c r="AO289" i="5" s="1"/>
  <c r="AT289" i="5" s="1"/>
  <c r="S132" i="5"/>
  <c r="AP132" i="5" s="1"/>
  <c r="AO132" i="5" s="1"/>
  <c r="AT132" i="5" s="1"/>
  <c r="S301" i="5"/>
  <c r="AP301" i="5" s="1"/>
  <c r="AO301" i="5" s="1"/>
  <c r="AT301" i="5" s="1"/>
  <c r="S547" i="5"/>
  <c r="AP547" i="5" s="1"/>
  <c r="AO547" i="5" s="1"/>
  <c r="AT547" i="5" s="1"/>
  <c r="S386" i="5"/>
  <c r="AP386" i="5" s="1"/>
  <c r="AO386" i="5" s="1"/>
  <c r="AT386" i="5" s="1"/>
  <c r="S139" i="5"/>
  <c r="AP139" i="5" s="1"/>
  <c r="AO139" i="5" s="1"/>
  <c r="AT139" i="5" s="1"/>
  <c r="S130" i="5"/>
  <c r="AP130" i="5" s="1"/>
  <c r="AO130" i="5" s="1"/>
  <c r="AT130" i="5" s="1"/>
  <c r="S1231" i="5"/>
  <c r="AP1231" i="5" s="1"/>
  <c r="AO1231" i="5" s="1"/>
  <c r="AT1231" i="5" s="1"/>
  <c r="S742" i="5"/>
  <c r="AP742" i="5" s="1"/>
  <c r="AO742" i="5" s="1"/>
  <c r="AT742" i="5" s="1"/>
  <c r="S1232" i="5"/>
  <c r="AP1232" i="5" s="1"/>
  <c r="AO1232" i="5" s="1"/>
  <c r="AT1232" i="5" s="1"/>
  <c r="S1233" i="5"/>
  <c r="AP1233" i="5" s="1"/>
  <c r="AO1233" i="5" s="1"/>
  <c r="AT1233" i="5" s="1"/>
  <c r="S529" i="5"/>
  <c r="AP529" i="5" s="1"/>
  <c r="AO529" i="5" s="1"/>
  <c r="AT529" i="5" s="1"/>
  <c r="S305" i="5"/>
  <c r="AP305" i="5" s="1"/>
  <c r="AO305" i="5" s="1"/>
  <c r="AT305" i="5" s="1"/>
  <c r="S1234" i="5"/>
  <c r="AP1234" i="5" s="1"/>
  <c r="AO1234" i="5" s="1"/>
  <c r="AT1234" i="5" s="1"/>
  <c r="S624" i="5"/>
  <c r="AP624" i="5" s="1"/>
  <c r="AO624" i="5" s="1"/>
  <c r="AT624" i="5" s="1"/>
  <c r="S346" i="5"/>
  <c r="AP346" i="5" s="1"/>
  <c r="AO346" i="5" s="1"/>
  <c r="AT346" i="5" s="1"/>
  <c r="S1235" i="5"/>
  <c r="AP1235" i="5" s="1"/>
  <c r="AO1235" i="5" s="1"/>
  <c r="AT1235" i="5" s="1"/>
  <c r="S265" i="5"/>
  <c r="AP265" i="5" s="1"/>
  <c r="AO265" i="5" s="1"/>
  <c r="AT265" i="5" s="1"/>
  <c r="S885" i="5"/>
  <c r="AP885" i="5" s="1"/>
  <c r="AO885" i="5" s="1"/>
  <c r="AT885" i="5" s="1"/>
  <c r="S895" i="5"/>
  <c r="AP895" i="5" s="1"/>
  <c r="AO895" i="5" s="1"/>
  <c r="AT895" i="5" s="1"/>
  <c r="S99" i="5"/>
  <c r="AP99" i="5" s="1"/>
  <c r="AO99" i="5" s="1"/>
  <c r="AT99" i="5" s="1"/>
  <c r="S810" i="5"/>
  <c r="AP810" i="5" s="1"/>
  <c r="AO810" i="5" s="1"/>
  <c r="AT810" i="5" s="1"/>
  <c r="S472" i="5"/>
  <c r="AP472" i="5" s="1"/>
  <c r="AO472" i="5" s="1"/>
  <c r="AT472" i="5" s="1"/>
  <c r="S48" i="5"/>
  <c r="AP48" i="5" s="1"/>
  <c r="AO48" i="5" s="1"/>
  <c r="AT48" i="5" s="1"/>
  <c r="S143" i="5"/>
  <c r="AP143" i="5" s="1"/>
  <c r="AO143" i="5" s="1"/>
  <c r="AT143" i="5" s="1"/>
  <c r="S1236" i="5"/>
  <c r="AP1236" i="5" s="1"/>
  <c r="AO1236" i="5" s="1"/>
  <c r="AT1236" i="5" s="1"/>
  <c r="S257" i="5"/>
  <c r="AP257" i="5" s="1"/>
  <c r="AO257" i="5" s="1"/>
  <c r="AT257" i="5" s="1"/>
  <c r="S355" i="5"/>
  <c r="AP355" i="5" s="1"/>
  <c r="AO355" i="5" s="1"/>
  <c r="AT355" i="5" s="1"/>
  <c r="S954" i="5"/>
  <c r="AP954" i="5" s="1"/>
  <c r="AO954" i="5" s="1"/>
  <c r="AT954" i="5" s="1"/>
  <c r="S1237" i="5"/>
  <c r="AP1237" i="5" s="1"/>
  <c r="AO1237" i="5" s="1"/>
  <c r="AT1237" i="5" s="1"/>
  <c r="S1238" i="5"/>
  <c r="AP1238" i="5" s="1"/>
  <c r="AO1238" i="5" s="1"/>
  <c r="AT1238" i="5" s="1"/>
  <c r="S1239" i="5"/>
  <c r="AP1239" i="5" s="1"/>
  <c r="AO1239" i="5" s="1"/>
  <c r="AT1239" i="5" s="1"/>
  <c r="S1240" i="5"/>
  <c r="AP1240" i="5" s="1"/>
  <c r="AO1240" i="5" s="1"/>
  <c r="AT1240" i="5" s="1"/>
  <c r="S616" i="5"/>
  <c r="AP616" i="5" s="1"/>
  <c r="AO616" i="5" s="1"/>
  <c r="AT616" i="5" s="1"/>
  <c r="S398" i="5"/>
  <c r="AP398" i="5" s="1"/>
  <c r="AO398" i="5" s="1"/>
  <c r="AT398" i="5" s="1"/>
  <c r="S870" i="5"/>
  <c r="AP870" i="5" s="1"/>
  <c r="AO870" i="5" s="1"/>
  <c r="AT870" i="5" s="1"/>
  <c r="S62" i="5"/>
  <c r="AP62" i="5" s="1"/>
  <c r="AO62" i="5" s="1"/>
  <c r="AT62" i="5" s="1"/>
  <c r="S1241" i="5"/>
  <c r="AP1241" i="5" s="1"/>
  <c r="AO1241" i="5" s="1"/>
  <c r="AT1241" i="5" s="1"/>
  <c r="S420" i="5"/>
  <c r="AP420" i="5" s="1"/>
  <c r="AO420" i="5" s="1"/>
  <c r="AT420" i="5" s="1"/>
  <c r="S732" i="5"/>
  <c r="AP732" i="5" s="1"/>
  <c r="AO732" i="5" s="1"/>
  <c r="AT732" i="5" s="1"/>
  <c r="S1242" i="5"/>
  <c r="AP1242" i="5" s="1"/>
  <c r="AO1242" i="5" s="1"/>
  <c r="AT1242" i="5" s="1"/>
  <c r="S752" i="5"/>
  <c r="AP752" i="5" s="1"/>
  <c r="AO752" i="5" s="1"/>
  <c r="AT752" i="5" s="1"/>
  <c r="S336" i="5"/>
  <c r="AP336" i="5" s="1"/>
  <c r="AO336" i="5" s="1"/>
  <c r="AT336" i="5" s="1"/>
  <c r="S942" i="5"/>
  <c r="AP942" i="5" s="1"/>
  <c r="AO942" i="5" s="1"/>
  <c r="AT942" i="5" s="1"/>
  <c r="S438" i="5"/>
  <c r="AP438" i="5" s="1"/>
  <c r="AO438" i="5" s="1"/>
  <c r="AT438" i="5" s="1"/>
  <c r="S320" i="5"/>
  <c r="AP320" i="5" s="1"/>
  <c r="AO320" i="5" s="1"/>
  <c r="AT320" i="5" s="1"/>
  <c r="S335" i="5"/>
  <c r="AP335" i="5" s="1"/>
  <c r="AO335" i="5" s="1"/>
  <c r="AT335" i="5" s="1"/>
  <c r="S418" i="5"/>
  <c r="AP418" i="5" s="1"/>
  <c r="AO418" i="5" s="1"/>
  <c r="AT418" i="5" s="1"/>
  <c r="S1243" i="5"/>
  <c r="AP1243" i="5" s="1"/>
  <c r="AO1243" i="5" s="1"/>
  <c r="AT1243" i="5" s="1"/>
  <c r="S621" i="5"/>
  <c r="AP621" i="5" s="1"/>
  <c r="AO621" i="5" s="1"/>
  <c r="AT621" i="5" s="1"/>
  <c r="S761" i="5"/>
  <c r="AP761" i="5" s="1"/>
  <c r="AO761" i="5" s="1"/>
  <c r="AT761" i="5" s="1"/>
  <c r="S1244" i="5"/>
  <c r="AP1244" i="5" s="1"/>
  <c r="AO1244" i="5" s="1"/>
  <c r="AT1244" i="5" s="1"/>
  <c r="S966" i="5"/>
  <c r="AP966" i="5" s="1"/>
  <c r="AO966" i="5" s="1"/>
  <c r="AT966" i="5" s="1"/>
  <c r="S254" i="5"/>
  <c r="AP254" i="5" s="1"/>
  <c r="AO254" i="5" s="1"/>
  <c r="AT254" i="5" s="1"/>
  <c r="S875" i="5"/>
  <c r="AP875" i="5" s="1"/>
  <c r="AO875" i="5" s="1"/>
  <c r="AT875" i="5" s="1"/>
  <c r="S1094" i="5"/>
  <c r="AP1094" i="5" s="1"/>
  <c r="AO1094" i="5" s="1"/>
  <c r="AT1094" i="5" s="1"/>
  <c r="S345" i="5"/>
  <c r="AP345" i="5" s="1"/>
  <c r="AO345" i="5" s="1"/>
  <c r="AT345" i="5" s="1"/>
  <c r="S209" i="5"/>
  <c r="AP209" i="5" s="1"/>
  <c r="AO209" i="5" s="1"/>
  <c r="AT209" i="5" s="1"/>
  <c r="S1245" i="5"/>
  <c r="AP1245" i="5" s="1"/>
  <c r="AO1245" i="5" s="1"/>
  <c r="AT1245" i="5" s="1"/>
  <c r="S643" i="5"/>
  <c r="AP643" i="5" s="1"/>
  <c r="AO643" i="5" s="1"/>
  <c r="AT643" i="5" s="1"/>
  <c r="S1246" i="5"/>
  <c r="AP1246" i="5" s="1"/>
  <c r="AO1246" i="5" s="1"/>
  <c r="AT1246" i="5" s="1"/>
  <c r="S812" i="5"/>
  <c r="AP812" i="5" s="1"/>
  <c r="AO812" i="5" s="1"/>
  <c r="AT812" i="5" s="1"/>
  <c r="S107" i="5"/>
  <c r="AP107" i="5" s="1"/>
  <c r="AO107" i="5" s="1"/>
  <c r="AT107" i="5" s="1"/>
  <c r="S688" i="5"/>
  <c r="AP688" i="5" s="1"/>
  <c r="AO688" i="5" s="1"/>
  <c r="AT688" i="5" s="1"/>
  <c r="S1247" i="5"/>
  <c r="AP1247" i="5" s="1"/>
  <c r="AO1247" i="5" s="1"/>
  <c r="AT1247" i="5" s="1"/>
  <c r="S47" i="5"/>
  <c r="AP47" i="5" s="1"/>
  <c r="AO47" i="5" s="1"/>
  <c r="AT47" i="5" s="1"/>
  <c r="S976" i="5"/>
  <c r="AP976" i="5" s="1"/>
  <c r="AO976" i="5" s="1"/>
  <c r="AT976" i="5" s="1"/>
  <c r="S1248" i="5"/>
  <c r="AP1248" i="5" s="1"/>
  <c r="AO1248" i="5" s="1"/>
  <c r="AT1248" i="5" s="1"/>
  <c r="S1249" i="5"/>
  <c r="AP1249" i="5" s="1"/>
  <c r="AO1249" i="5" s="1"/>
  <c r="AT1249" i="5" s="1"/>
  <c r="S1250" i="5"/>
  <c r="AP1250" i="5" s="1"/>
  <c r="AO1250" i="5" s="1"/>
  <c r="AT1250" i="5" s="1"/>
  <c r="S1251" i="5"/>
  <c r="AP1251" i="5" s="1"/>
  <c r="AO1251" i="5" s="1"/>
  <c r="AT1251" i="5" s="1"/>
  <c r="S741" i="5"/>
  <c r="AP741" i="5" s="1"/>
  <c r="AO741" i="5" s="1"/>
  <c r="AT741" i="5" s="1"/>
  <c r="S1252" i="5"/>
  <c r="AP1252" i="5" s="1"/>
  <c r="AO1252" i="5" s="1"/>
  <c r="AT1252" i="5" s="1"/>
  <c r="S131" i="5"/>
  <c r="AP131" i="5" s="1"/>
  <c r="AO131" i="5" s="1"/>
  <c r="AT131" i="5" s="1"/>
  <c r="S725" i="5"/>
  <c r="AP725" i="5" s="1"/>
  <c r="AO725" i="5" s="1"/>
  <c r="AT725" i="5" s="1"/>
  <c r="S225" i="5"/>
  <c r="AP225" i="5" s="1"/>
  <c r="AO225" i="5" s="1"/>
  <c r="AT225" i="5" s="1"/>
  <c r="S81" i="5"/>
  <c r="AP81" i="5" s="1"/>
  <c r="AO81" i="5" s="1"/>
  <c r="AT81" i="5" s="1"/>
  <c r="S1253" i="5"/>
  <c r="AP1253" i="5" s="1"/>
  <c r="AO1253" i="5" s="1"/>
  <c r="AT1253" i="5" s="1"/>
  <c r="S1254" i="5"/>
  <c r="AP1254" i="5" s="1"/>
  <c r="AO1254" i="5" s="1"/>
  <c r="AT1254" i="5" s="1"/>
  <c r="S642" i="5"/>
  <c r="AP642" i="5" s="1"/>
  <c r="AO642" i="5" s="1"/>
  <c r="AT642" i="5" s="1"/>
  <c r="S1083" i="5"/>
  <c r="AP1083" i="5" s="1"/>
  <c r="AO1083" i="5" s="1"/>
  <c r="AT1083" i="5" s="1"/>
  <c r="S482" i="5"/>
  <c r="AP482" i="5" s="1"/>
  <c r="AO482" i="5" s="1"/>
  <c r="AT482" i="5" s="1"/>
  <c r="S841" i="5"/>
  <c r="AP841" i="5" s="1"/>
  <c r="AO841" i="5" s="1"/>
  <c r="AT841" i="5" s="1"/>
  <c r="S63" i="5"/>
  <c r="AP63" i="5" s="1"/>
  <c r="AO63" i="5" s="1"/>
  <c r="AT63" i="5" s="1"/>
  <c r="S288" i="5"/>
  <c r="AP288" i="5" s="1"/>
  <c r="AO288" i="5" s="1"/>
  <c r="AT288" i="5" s="1"/>
  <c r="S1255" i="5"/>
  <c r="AP1255" i="5" s="1"/>
  <c r="AO1255" i="5" s="1"/>
  <c r="AT1255" i="5" s="1"/>
  <c r="S1256" i="5"/>
  <c r="AP1256" i="5" s="1"/>
  <c r="AO1256" i="5" s="1"/>
  <c r="AT1256" i="5" s="1"/>
  <c r="S160" i="5"/>
  <c r="AP160" i="5" s="1"/>
  <c r="AO160" i="5" s="1"/>
  <c r="AT160" i="5" s="1"/>
  <c r="S1257" i="5"/>
  <c r="AP1257" i="5" s="1"/>
  <c r="AO1257" i="5" s="1"/>
  <c r="AT1257" i="5" s="1"/>
  <c r="S465" i="5"/>
  <c r="AP465" i="5" s="1"/>
  <c r="AO465" i="5" s="1"/>
  <c r="AT465" i="5" s="1"/>
  <c r="S121" i="5"/>
  <c r="AP121" i="5" s="1"/>
  <c r="AO121" i="5" s="1"/>
  <c r="AT121" i="5" s="1"/>
  <c r="S397" i="5"/>
  <c r="AP397" i="5" s="1"/>
  <c r="AO397" i="5" s="1"/>
  <c r="AT397" i="5" s="1"/>
  <c r="S872" i="5"/>
  <c r="AP872" i="5" s="1"/>
  <c r="AO872" i="5" s="1"/>
  <c r="AT872" i="5" s="1"/>
  <c r="S422" i="5"/>
  <c r="AP422" i="5" s="1"/>
  <c r="AO422" i="5" s="1"/>
  <c r="AT422" i="5" s="1"/>
  <c r="S987" i="5"/>
  <c r="AP987" i="5" s="1"/>
  <c r="AO987" i="5" s="1"/>
  <c r="AT987" i="5" s="1"/>
  <c r="S1258" i="5"/>
  <c r="AP1258" i="5" s="1"/>
  <c r="AO1258" i="5" s="1"/>
  <c r="AT1258" i="5" s="1"/>
  <c r="S1259" i="5"/>
  <c r="AP1259" i="5" s="1"/>
  <c r="AO1259" i="5" s="1"/>
  <c r="AT1259" i="5" s="1"/>
  <c r="S390" i="5"/>
  <c r="AP390" i="5" s="1"/>
  <c r="AO390" i="5" s="1"/>
  <c r="AT390" i="5" s="1"/>
  <c r="S905" i="5"/>
  <c r="AP905" i="5" s="1"/>
  <c r="AO905" i="5" s="1"/>
  <c r="AT905" i="5" s="1"/>
  <c r="S1260" i="5"/>
  <c r="AP1260" i="5" s="1"/>
  <c r="AO1260" i="5" s="1"/>
  <c r="AT1260" i="5" s="1"/>
  <c r="S490" i="5"/>
  <c r="AP490" i="5" s="1"/>
  <c r="AO490" i="5" s="1"/>
  <c r="AT490" i="5" s="1"/>
  <c r="S358" i="5"/>
  <c r="AP358" i="5" s="1"/>
  <c r="AO358" i="5" s="1"/>
  <c r="AT358" i="5" s="1"/>
  <c r="S175" i="5"/>
  <c r="AP175" i="5" s="1"/>
  <c r="AO175" i="5" s="1"/>
  <c r="AT175" i="5" s="1"/>
  <c r="S1074" i="5"/>
  <c r="AP1074" i="5" s="1"/>
  <c r="AO1074" i="5" s="1"/>
  <c r="AT1074" i="5" s="1"/>
  <c r="S940" i="5"/>
  <c r="AP940" i="5" s="1"/>
  <c r="AO940" i="5" s="1"/>
  <c r="AT940" i="5" s="1"/>
  <c r="S663" i="5"/>
  <c r="AP663" i="5" s="1"/>
  <c r="AO663" i="5" s="1"/>
  <c r="AT663" i="5" s="1"/>
  <c r="S816" i="5"/>
  <c r="AP816" i="5" s="1"/>
  <c r="AO816" i="5" s="1"/>
  <c r="AT816" i="5" s="1"/>
  <c r="S735" i="5"/>
  <c r="AP735" i="5" s="1"/>
  <c r="AO735" i="5" s="1"/>
  <c r="AT735" i="5" s="1"/>
  <c r="S564" i="5"/>
  <c r="AP564" i="5" s="1"/>
  <c r="AO564" i="5" s="1"/>
  <c r="AT564" i="5" s="1"/>
  <c r="S614" i="5"/>
  <c r="AP614" i="5" s="1"/>
  <c r="AO614" i="5" s="1"/>
  <c r="AT614" i="5" s="1"/>
  <c r="S1262" i="5"/>
  <c r="AP1262" i="5" s="1"/>
  <c r="AO1262" i="5" s="1"/>
  <c r="AT1262" i="5" s="1"/>
  <c r="S807" i="5"/>
  <c r="AP807" i="5" s="1"/>
  <c r="AO807" i="5" s="1"/>
  <c r="AT807" i="5" s="1"/>
  <c r="S934" i="5"/>
  <c r="AP934" i="5" s="1"/>
  <c r="AO934" i="5" s="1"/>
  <c r="AT934" i="5" s="1"/>
  <c r="S100" i="5"/>
  <c r="AP100" i="5" s="1"/>
  <c r="AO100" i="5" s="1"/>
  <c r="AT100" i="5" s="1"/>
  <c r="S70" i="5"/>
  <c r="AP70" i="5" s="1"/>
  <c r="AO70" i="5" s="1"/>
  <c r="AT70" i="5" s="1"/>
  <c r="S1263" i="5"/>
  <c r="AP1263" i="5" s="1"/>
  <c r="AO1263" i="5" s="1"/>
  <c r="AT1263" i="5" s="1"/>
  <c r="S296" i="5"/>
  <c r="AP296" i="5" s="1"/>
  <c r="AO296" i="5" s="1"/>
  <c r="AT296" i="5" s="1"/>
  <c r="S1264" i="5"/>
  <c r="AP1264" i="5" s="1"/>
  <c r="AO1264" i="5" s="1"/>
  <c r="AT1264" i="5" s="1"/>
  <c r="S1265" i="5"/>
  <c r="AP1265" i="5" s="1"/>
  <c r="AO1265" i="5" s="1"/>
  <c r="AT1265" i="5" s="1"/>
  <c r="S806" i="5"/>
  <c r="AP806" i="5" s="1"/>
  <c r="AO806" i="5" s="1"/>
  <c r="AT806" i="5" s="1"/>
  <c r="S1266" i="5"/>
  <c r="AP1266" i="5" s="1"/>
  <c r="AO1266" i="5" s="1"/>
  <c r="AT1266" i="5" s="1"/>
  <c r="S1019" i="5"/>
  <c r="AP1019" i="5" s="1"/>
  <c r="AO1019" i="5" s="1"/>
  <c r="AT1019" i="5" s="1"/>
  <c r="S983" i="5"/>
  <c r="AP983" i="5" s="1"/>
  <c r="AO983" i="5" s="1"/>
  <c r="AT983" i="5" s="1"/>
  <c r="S88" i="5"/>
  <c r="AP88" i="5" s="1"/>
  <c r="AO88" i="5" s="1"/>
  <c r="AT88" i="5" s="1"/>
  <c r="S40" i="5"/>
  <c r="AP40" i="5" s="1"/>
  <c r="AO40" i="5" s="1"/>
  <c r="AT40" i="5" s="1"/>
  <c r="S349" i="5"/>
  <c r="AP349" i="5" s="1"/>
  <c r="AO349" i="5" s="1"/>
  <c r="AT349" i="5" s="1"/>
  <c r="S694" i="5"/>
  <c r="AP694" i="5" s="1"/>
  <c r="AO694" i="5" s="1"/>
  <c r="AT694" i="5" s="1"/>
  <c r="S1026" i="5"/>
  <c r="AP1026" i="5" s="1"/>
  <c r="AO1026" i="5" s="1"/>
  <c r="AT1026" i="5" s="1"/>
  <c r="S651" i="5"/>
  <c r="AP651" i="5" s="1"/>
  <c r="AO651" i="5" s="1"/>
  <c r="AT651" i="5" s="1"/>
  <c r="S1267" i="5"/>
  <c r="AP1267" i="5" s="1"/>
  <c r="AO1267" i="5" s="1"/>
  <c r="AT1267" i="5" s="1"/>
  <c r="S162" i="5"/>
  <c r="AP162" i="5" s="1"/>
  <c r="AO162" i="5" s="1"/>
  <c r="AT162" i="5" s="1"/>
  <c r="S648" i="5"/>
  <c r="AP648" i="5" s="1"/>
  <c r="AO648" i="5" s="1"/>
  <c r="AT648" i="5" s="1"/>
  <c r="S736" i="5"/>
  <c r="AP736" i="5" s="1"/>
  <c r="AO736" i="5" s="1"/>
  <c r="AT736" i="5" s="1"/>
  <c r="S434" i="5"/>
  <c r="AP434" i="5" s="1"/>
  <c r="AO434" i="5" s="1"/>
  <c r="AT434" i="5" s="1"/>
  <c r="S1268" i="5"/>
  <c r="AP1268" i="5" s="1"/>
  <c r="AO1268" i="5" s="1"/>
  <c r="AT1268" i="5" s="1"/>
  <c r="S1189" i="5"/>
  <c r="AP1189" i="5" s="1"/>
  <c r="AO1189" i="5" s="1"/>
  <c r="AT1189" i="5" s="1"/>
  <c r="S722" i="5"/>
  <c r="AP722" i="5" s="1"/>
  <c r="AO722" i="5" s="1"/>
  <c r="AT722" i="5" s="1"/>
  <c r="S1269" i="5"/>
  <c r="AP1269" i="5" s="1"/>
  <c r="AO1269" i="5" s="1"/>
  <c r="AT1269" i="5" s="1"/>
  <c r="S758" i="5"/>
  <c r="AP758" i="5" s="1"/>
  <c r="AO758" i="5" s="1"/>
  <c r="AT758" i="5" s="1"/>
  <c r="S1006" i="5"/>
  <c r="AP1006" i="5" s="1"/>
  <c r="AO1006" i="5" s="1"/>
  <c r="AT1006" i="5" s="1"/>
  <c r="S772" i="5"/>
  <c r="AP772" i="5" s="1"/>
  <c r="AO772" i="5" s="1"/>
  <c r="AT772" i="5" s="1"/>
  <c r="S958" i="5"/>
  <c r="AP958" i="5" s="1"/>
  <c r="AO958" i="5" s="1"/>
  <c r="AT958" i="5" s="1"/>
  <c r="S970" i="5"/>
  <c r="AP970" i="5" s="1"/>
  <c r="AO970" i="5" s="1"/>
  <c r="AT970" i="5" s="1"/>
  <c r="S1270" i="5"/>
  <c r="AP1270" i="5" s="1"/>
  <c r="AO1270" i="5" s="1"/>
  <c r="AT1270" i="5" s="1"/>
  <c r="S1271" i="5"/>
  <c r="AP1271" i="5" s="1"/>
  <c r="AO1271" i="5" s="1"/>
  <c r="AT1271" i="5" s="1"/>
  <c r="S1272" i="5"/>
  <c r="AP1272" i="5" s="1"/>
  <c r="AO1272" i="5" s="1"/>
  <c r="AT1272" i="5" s="1"/>
  <c r="S1023" i="5"/>
  <c r="AP1023" i="5" s="1"/>
  <c r="AO1023" i="5" s="1"/>
  <c r="AT1023" i="5" s="1"/>
  <c r="S294" i="5"/>
  <c r="AP294" i="5" s="1"/>
  <c r="AO294" i="5" s="1"/>
  <c r="AT294" i="5" s="1"/>
  <c r="S290" i="5"/>
  <c r="AP290" i="5" s="1"/>
  <c r="AO290" i="5" s="1"/>
  <c r="AT290" i="5" s="1"/>
  <c r="S341" i="5"/>
  <c r="AP341" i="5" s="1"/>
  <c r="AO341" i="5" s="1"/>
  <c r="AT341" i="5" s="1"/>
  <c r="S953" i="5"/>
  <c r="AP953" i="5" s="1"/>
  <c r="AO953" i="5" s="1"/>
  <c r="AT953" i="5" s="1"/>
  <c r="S193" i="5"/>
  <c r="AP193" i="5" s="1"/>
  <c r="AO193" i="5" s="1"/>
  <c r="AT193" i="5" s="1"/>
  <c r="S975" i="5"/>
  <c r="AP975" i="5" s="1"/>
  <c r="AO975" i="5" s="1"/>
  <c r="AT975" i="5" s="1"/>
  <c r="S71" i="5"/>
  <c r="AP71" i="5" s="1"/>
  <c r="AO71" i="5" s="1"/>
  <c r="AT71" i="5" s="1"/>
  <c r="S1273" i="5"/>
  <c r="AP1273" i="5" s="1"/>
  <c r="AO1273" i="5" s="1"/>
  <c r="AT1273" i="5" s="1"/>
  <c r="S1032" i="5"/>
  <c r="AP1032" i="5" s="1"/>
  <c r="AO1032" i="5" s="1"/>
  <c r="AT1032" i="5" s="1"/>
  <c r="S848" i="5"/>
  <c r="AP848" i="5" s="1"/>
  <c r="AO848" i="5" s="1"/>
  <c r="AT848" i="5" s="1"/>
  <c r="S226" i="5"/>
  <c r="AP226" i="5" s="1"/>
  <c r="AO226" i="5" s="1"/>
  <c r="AT226" i="5" s="1"/>
  <c r="S930" i="5"/>
  <c r="AP930" i="5" s="1"/>
  <c r="AO930" i="5" s="1"/>
  <c r="AT930" i="5" s="1"/>
  <c r="S501" i="5"/>
  <c r="AP501" i="5" s="1"/>
  <c r="AO501" i="5" s="1"/>
  <c r="AT501" i="5" s="1"/>
  <c r="S275" i="5"/>
  <c r="AP275" i="5" s="1"/>
  <c r="AO275" i="5" s="1"/>
  <c r="AT275" i="5" s="1"/>
  <c r="S1274" i="5"/>
  <c r="AP1274" i="5" s="1"/>
  <c r="AO1274" i="5" s="1"/>
  <c r="AT1274" i="5" s="1"/>
  <c r="S1275" i="5"/>
  <c r="AP1275" i="5" s="1"/>
  <c r="AO1275" i="5" s="1"/>
  <c r="AT1275" i="5" s="1"/>
  <c r="S447" i="5"/>
  <c r="AP447" i="5" s="1"/>
  <c r="AO447" i="5" s="1"/>
  <c r="AT447" i="5" s="1"/>
  <c r="S1276" i="5"/>
  <c r="AP1276" i="5" s="1"/>
  <c r="AO1276" i="5" s="1"/>
  <c r="AT1276" i="5" s="1"/>
  <c r="S370" i="5"/>
  <c r="AP370" i="5" s="1"/>
  <c r="AO370" i="5" s="1"/>
  <c r="AT370" i="5" s="1"/>
  <c r="S1277" i="5"/>
  <c r="AP1277" i="5" s="1"/>
  <c r="AO1277" i="5" s="1"/>
  <c r="AT1277" i="5" s="1"/>
  <c r="S1047" i="5"/>
  <c r="AP1047" i="5" s="1"/>
  <c r="AO1047" i="5" s="1"/>
  <c r="AT1047" i="5" s="1"/>
  <c r="S1278" i="5"/>
  <c r="AP1278" i="5" s="1"/>
  <c r="AO1278" i="5" s="1"/>
  <c r="AT1278" i="5" s="1"/>
  <c r="S1069" i="5"/>
  <c r="AP1069" i="5" s="1"/>
  <c r="AO1069" i="5" s="1"/>
  <c r="AT1069" i="5" s="1"/>
  <c r="S431" i="5"/>
  <c r="AP431" i="5" s="1"/>
  <c r="AO431" i="5" s="1"/>
  <c r="AT431" i="5" s="1"/>
  <c r="S827" i="5"/>
  <c r="AP827" i="5" s="1"/>
  <c r="AO827" i="5" s="1"/>
  <c r="AT827" i="5" s="1"/>
  <c r="S24" i="5"/>
  <c r="AP24" i="5" s="1"/>
  <c r="AO24" i="5" s="1"/>
  <c r="AT24" i="5" s="1"/>
  <c r="S1279" i="5"/>
  <c r="AP1279" i="5" s="1"/>
  <c r="AO1279" i="5" s="1"/>
  <c r="AT1279" i="5" s="1"/>
  <c r="S6" i="5"/>
  <c r="AP6" i="5" s="1"/>
  <c r="AO6" i="5" s="1"/>
  <c r="AT6" i="5" s="1"/>
  <c r="S619" i="5"/>
  <c r="AP619" i="5" s="1"/>
  <c r="AO619" i="5" s="1"/>
  <c r="AT619" i="5" s="1"/>
  <c r="S1280" i="5"/>
  <c r="AP1280" i="5" s="1"/>
  <c r="AO1280" i="5" s="1"/>
  <c r="AT1280" i="5" s="1"/>
  <c r="S1063" i="5"/>
  <c r="AP1063" i="5" s="1"/>
  <c r="AO1063" i="5" s="1"/>
  <c r="AT1063" i="5" s="1"/>
  <c r="S597" i="5"/>
  <c r="AP597" i="5" s="1"/>
  <c r="AO597" i="5" s="1"/>
  <c r="AT597" i="5" s="1"/>
  <c r="S637" i="5"/>
  <c r="AP637" i="5" s="1"/>
  <c r="AO637" i="5" s="1"/>
  <c r="AT637" i="5" s="1"/>
  <c r="S1281" i="5"/>
  <c r="AP1281" i="5" s="1"/>
  <c r="AO1281" i="5" s="1"/>
  <c r="AT1281" i="5" s="1"/>
  <c r="S649" i="5"/>
  <c r="AP649" i="5" s="1"/>
  <c r="AO649" i="5" s="1"/>
  <c r="AT649" i="5" s="1"/>
  <c r="S20" i="5"/>
  <c r="AP20" i="5" s="1"/>
  <c r="AO20" i="5" s="1"/>
  <c r="AT20" i="5" s="1"/>
  <c r="S797" i="5"/>
  <c r="AP797" i="5" s="1"/>
  <c r="AO797" i="5" s="1"/>
  <c r="AT797" i="5" s="1"/>
  <c r="S792" i="5"/>
  <c r="AP792" i="5" s="1"/>
  <c r="AO792" i="5" s="1"/>
  <c r="AT792" i="5" s="1"/>
  <c r="S1282" i="5"/>
  <c r="AP1282" i="5" s="1"/>
  <c r="AO1282" i="5" s="1"/>
  <c r="AT1282" i="5" s="1"/>
  <c r="S479" i="5"/>
  <c r="AP479" i="5" s="1"/>
  <c r="AO479" i="5" s="1"/>
  <c r="AT479" i="5" s="1"/>
  <c r="S658" i="5"/>
  <c r="AP658" i="5" s="1"/>
  <c r="AO658" i="5" s="1"/>
  <c r="AT658" i="5" s="1"/>
  <c r="S920" i="5"/>
  <c r="AP920" i="5" s="1"/>
  <c r="AO920" i="5" s="1"/>
  <c r="AT920" i="5" s="1"/>
  <c r="S595" i="5"/>
  <c r="AP595" i="5" s="1"/>
  <c r="AO595" i="5" s="1"/>
  <c r="AT595" i="5" s="1"/>
  <c r="S647" i="5"/>
  <c r="AP647" i="5" s="1"/>
  <c r="AO647" i="5" s="1"/>
  <c r="AT647" i="5" s="1"/>
  <c r="S1283" i="5"/>
  <c r="AP1283" i="5" s="1"/>
  <c r="AO1283" i="5" s="1"/>
  <c r="AT1283" i="5" s="1"/>
  <c r="S10" i="5"/>
  <c r="AP10" i="5" s="1"/>
  <c r="AO10" i="5" s="1"/>
  <c r="AT10" i="5" s="1"/>
  <c r="S1058" i="5"/>
  <c r="AP1058" i="5" s="1"/>
  <c r="AO1058" i="5" s="1"/>
  <c r="AT1058" i="5" s="1"/>
  <c r="S204" i="5"/>
  <c r="AP204" i="5" s="1"/>
  <c r="AO204" i="5" s="1"/>
  <c r="AT204" i="5" s="1"/>
  <c r="S1284" i="5"/>
  <c r="AP1284" i="5" s="1"/>
  <c r="AO1284" i="5" s="1"/>
  <c r="AT1284" i="5" s="1"/>
  <c r="S1285" i="5"/>
  <c r="AP1285" i="5" s="1"/>
  <c r="AO1285" i="5" s="1"/>
  <c r="AT1285" i="5" s="1"/>
  <c r="S879" i="5"/>
  <c r="AP879" i="5" s="1"/>
  <c r="AO879" i="5" s="1"/>
  <c r="AT879" i="5" s="1"/>
  <c r="S593" i="5"/>
  <c r="AP593" i="5" s="1"/>
  <c r="AO593" i="5" s="1"/>
  <c r="AT593" i="5" s="1"/>
  <c r="S269" i="5"/>
  <c r="AP269" i="5" s="1"/>
  <c r="AO269" i="5" s="1"/>
  <c r="AT269" i="5" s="1"/>
  <c r="S840" i="5"/>
  <c r="AP840" i="5" s="1"/>
  <c r="AO840" i="5" s="1"/>
  <c r="AT840" i="5" s="1"/>
  <c r="S855" i="5"/>
  <c r="AP855" i="5" s="1"/>
  <c r="AO855" i="5" s="1"/>
  <c r="AT855" i="5" s="1"/>
  <c r="S939" i="5"/>
  <c r="AP939" i="5" s="1"/>
  <c r="AO939" i="5" s="1"/>
  <c r="AT939" i="5" s="1"/>
  <c r="S449" i="5"/>
  <c r="AP449" i="5" s="1"/>
  <c r="AO449" i="5" s="1"/>
  <c r="AT449" i="5" s="1"/>
  <c r="S877" i="5"/>
  <c r="AP877" i="5" s="1"/>
  <c r="AO877" i="5" s="1"/>
  <c r="AT877" i="5" s="1"/>
  <c r="S865" i="5"/>
  <c r="AP865" i="5" s="1"/>
  <c r="AO865" i="5" s="1"/>
  <c r="AT865" i="5" s="1"/>
  <c r="S1286" i="5"/>
  <c r="AP1286" i="5" s="1"/>
  <c r="AO1286" i="5" s="1"/>
  <c r="AT1286" i="5" s="1"/>
  <c r="S313" i="5"/>
  <c r="AP313" i="5" s="1"/>
  <c r="AO313" i="5" s="1"/>
  <c r="AT313" i="5" s="1"/>
  <c r="S484" i="5"/>
  <c r="AP484" i="5" s="1"/>
  <c r="AO484" i="5" s="1"/>
  <c r="AT484" i="5" s="1"/>
  <c r="S1287" i="5"/>
  <c r="AP1287" i="5" s="1"/>
  <c r="AO1287" i="5" s="1"/>
  <c r="AT1287" i="5" s="1"/>
  <c r="S1015" i="5"/>
  <c r="AP1015" i="5" s="1"/>
  <c r="AO1015" i="5" s="1"/>
  <c r="AT1015" i="5" s="1"/>
  <c r="S910" i="5"/>
  <c r="AP910" i="5" s="1"/>
  <c r="AO910" i="5" s="1"/>
  <c r="AT910" i="5" s="1"/>
  <c r="S984" i="5"/>
  <c r="AP984" i="5" s="1"/>
  <c r="AO984" i="5" s="1"/>
  <c r="AT984" i="5" s="1"/>
  <c r="S321" i="5"/>
  <c r="AP321" i="5" s="1"/>
  <c r="AO321" i="5" s="1"/>
  <c r="AT321" i="5" s="1"/>
  <c r="S446" i="5"/>
  <c r="AP446" i="5" s="1"/>
  <c r="AO446" i="5" s="1"/>
  <c r="AT446" i="5" s="1"/>
  <c r="S1288" i="5"/>
  <c r="AP1288" i="5" s="1"/>
  <c r="AO1288" i="5" s="1"/>
  <c r="AT1288" i="5" s="1"/>
  <c r="S444" i="5"/>
  <c r="AP444" i="5" s="1"/>
  <c r="AO444" i="5" s="1"/>
  <c r="AT444" i="5" s="1"/>
  <c r="S1289" i="5"/>
  <c r="AP1289" i="5" s="1"/>
  <c r="AO1289" i="5" s="1"/>
  <c r="AT1289" i="5" s="1"/>
  <c r="S745" i="5"/>
  <c r="AP745" i="5" s="1"/>
  <c r="AO745" i="5" s="1"/>
  <c r="AT745" i="5" s="1"/>
  <c r="S880" i="5"/>
  <c r="AP880" i="5" s="1"/>
  <c r="AO880" i="5" s="1"/>
  <c r="AT880" i="5" s="1"/>
  <c r="S1072" i="5"/>
  <c r="AP1072" i="5" s="1"/>
  <c r="AO1072" i="5" s="1"/>
  <c r="AT1072" i="5" s="1"/>
  <c r="S65" i="5"/>
  <c r="AP65" i="5" s="1"/>
  <c r="AO65" i="5" s="1"/>
  <c r="AT65" i="5" s="1"/>
  <c r="S1004" i="5"/>
  <c r="AP1004" i="5" s="1"/>
  <c r="AO1004" i="5" s="1"/>
  <c r="AT1004" i="5" s="1"/>
  <c r="S671" i="5"/>
  <c r="AP671" i="5" s="1"/>
  <c r="AO671" i="5" s="1"/>
  <c r="AT671" i="5" s="1"/>
  <c r="S339" i="5"/>
  <c r="AP339" i="5" s="1"/>
  <c r="AO339" i="5" s="1"/>
  <c r="AT339" i="5" s="1"/>
  <c r="S66" i="5"/>
  <c r="AP66" i="5" s="1"/>
  <c r="AO66" i="5" s="1"/>
  <c r="AT66" i="5" s="1"/>
  <c r="S532" i="5"/>
  <c r="AP532" i="5" s="1"/>
  <c r="AO532" i="5" s="1"/>
  <c r="AT532" i="5" s="1"/>
  <c r="S1290" i="5"/>
  <c r="AP1290" i="5" s="1"/>
  <c r="AO1290" i="5" s="1"/>
  <c r="AT1290" i="5" s="1"/>
  <c r="S1087" i="5"/>
  <c r="AP1087" i="5" s="1"/>
  <c r="AO1087" i="5" s="1"/>
  <c r="AT1087" i="5" s="1"/>
  <c r="S200" i="5"/>
  <c r="AP200" i="5" s="1"/>
  <c r="AO200" i="5" s="1"/>
  <c r="AT200" i="5" s="1"/>
  <c r="S435" i="5"/>
  <c r="AP435" i="5" s="1"/>
  <c r="AO435" i="5" s="1"/>
  <c r="AT435" i="5" s="1"/>
  <c r="S80" i="5"/>
  <c r="AP80" i="5" s="1"/>
  <c r="AO80" i="5" s="1"/>
  <c r="AT80" i="5" s="1"/>
  <c r="S919" i="5"/>
  <c r="AP919" i="5" s="1"/>
  <c r="AO919" i="5" s="1"/>
  <c r="AT919" i="5" s="1"/>
  <c r="S856" i="5"/>
  <c r="AP856" i="5" s="1"/>
  <c r="AO856" i="5" s="1"/>
  <c r="AT856" i="5" s="1"/>
  <c r="S711" i="5"/>
  <c r="AP711" i="5" s="1"/>
  <c r="AO711" i="5" s="1"/>
  <c r="AT711" i="5" s="1"/>
  <c r="S533" i="5"/>
  <c r="AP533" i="5" s="1"/>
  <c r="AO533" i="5" s="1"/>
  <c r="AT533" i="5" s="1"/>
  <c r="S709" i="5"/>
  <c r="AP709" i="5" s="1"/>
  <c r="AO709" i="5" s="1"/>
  <c r="AT709" i="5" s="1"/>
  <c r="S831" i="5"/>
  <c r="AP831" i="5" s="1"/>
  <c r="AO831" i="5" s="1"/>
  <c r="AT831" i="5" s="1"/>
  <c r="S693" i="5"/>
  <c r="AP693" i="5" s="1"/>
  <c r="AO693" i="5" s="1"/>
  <c r="AT693" i="5" s="1"/>
  <c r="S980" i="5"/>
  <c r="AP980" i="5" s="1"/>
  <c r="AO980" i="5" s="1"/>
  <c r="AT980" i="5" s="1"/>
  <c r="S250" i="5"/>
  <c r="AP250" i="5" s="1"/>
  <c r="AO250" i="5" s="1"/>
  <c r="AT250" i="5" s="1"/>
  <c r="S994" i="5"/>
  <c r="AP994" i="5" s="1"/>
  <c r="AO994" i="5" s="1"/>
  <c r="AT994" i="5" s="1"/>
  <c r="S1043" i="5"/>
  <c r="AP1043" i="5" s="1"/>
  <c r="AO1043" i="5" s="1"/>
  <c r="AT1043" i="5" s="1"/>
  <c r="S1291" i="5"/>
  <c r="AP1291" i="5" s="1"/>
  <c r="AO1291" i="5" s="1"/>
  <c r="AT1291" i="5" s="1"/>
  <c r="S686" i="5"/>
  <c r="AP686" i="5" s="1"/>
  <c r="AO686" i="5" s="1"/>
  <c r="AT686" i="5" s="1"/>
  <c r="S304" i="5"/>
  <c r="AP304" i="5" s="1"/>
  <c r="AO304" i="5" s="1"/>
  <c r="AT304" i="5" s="1"/>
  <c r="S101" i="5"/>
  <c r="AP101" i="5" s="1"/>
  <c r="AO101" i="5" s="1"/>
  <c r="AT101" i="5" s="1"/>
  <c r="S196" i="5"/>
  <c r="AP196" i="5" s="1"/>
  <c r="AO196" i="5" s="1"/>
  <c r="AT196" i="5" s="1"/>
  <c r="S631" i="5"/>
  <c r="AP631" i="5" s="1"/>
  <c r="AO631" i="5" s="1"/>
  <c r="AT631" i="5" s="1"/>
  <c r="S230" i="5"/>
  <c r="AP230" i="5" s="1"/>
  <c r="AO230" i="5" s="1"/>
  <c r="AT230" i="5" s="1"/>
  <c r="S820" i="5"/>
  <c r="AP820" i="5" s="1"/>
  <c r="AO820" i="5" s="1"/>
  <c r="AT820" i="5" s="1"/>
  <c r="S764" i="5"/>
  <c r="AP764" i="5" s="1"/>
  <c r="AO764" i="5" s="1"/>
  <c r="AT764" i="5" s="1"/>
  <c r="S1292" i="5"/>
  <c r="AP1292" i="5" s="1"/>
  <c r="AO1292" i="5" s="1"/>
  <c r="AT1292" i="5" s="1"/>
  <c r="S256" i="5"/>
  <c r="AP256" i="5" s="1"/>
  <c r="AO256" i="5" s="1"/>
  <c r="AT256" i="5" s="1"/>
  <c r="S1293" i="5"/>
  <c r="AP1293" i="5" s="1"/>
  <c r="AO1293" i="5" s="1"/>
  <c r="AT1293" i="5" s="1"/>
  <c r="S1294" i="5"/>
  <c r="AP1294" i="5" s="1"/>
  <c r="AO1294" i="5" s="1"/>
  <c r="AT1294" i="5" s="1"/>
  <c r="S74" i="5"/>
  <c r="AP74" i="5" s="1"/>
  <c r="AO74" i="5" s="1"/>
  <c r="AT74" i="5" s="1"/>
  <c r="S1119" i="5"/>
  <c r="AP1119" i="5" s="1"/>
  <c r="AO1119" i="5" s="1"/>
  <c r="AT1119" i="5" s="1"/>
  <c r="S293" i="5"/>
  <c r="AP293" i="5" s="1"/>
  <c r="AO293" i="5" s="1"/>
  <c r="AT293" i="5" s="1"/>
  <c r="S172" i="5"/>
  <c r="AP172" i="5" s="1"/>
  <c r="AO172" i="5" s="1"/>
  <c r="AT172" i="5" s="1"/>
  <c r="S1296" i="5"/>
  <c r="AP1296" i="5" s="1"/>
  <c r="AO1296" i="5" s="1"/>
  <c r="AT1296" i="5" s="1"/>
  <c r="S909" i="5"/>
  <c r="AP909" i="5" s="1"/>
  <c r="AO909" i="5" s="1"/>
  <c r="AT909" i="5" s="1"/>
  <c r="S1297" i="5"/>
  <c r="AP1297" i="5" s="1"/>
  <c r="AO1297" i="5" s="1"/>
  <c r="AT1297" i="5" s="1"/>
  <c r="S347" i="5"/>
  <c r="AP347" i="5" s="1"/>
  <c r="AO347" i="5" s="1"/>
  <c r="AT347" i="5" s="1"/>
  <c r="S258" i="5"/>
  <c r="AP258" i="5" s="1"/>
  <c r="AO258" i="5" s="1"/>
  <c r="AT258" i="5" s="1"/>
  <c r="S315" i="5"/>
  <c r="AP315" i="5" s="1"/>
  <c r="AO315" i="5" s="1"/>
  <c r="AT315" i="5" s="1"/>
  <c r="S184" i="5"/>
  <c r="AP184" i="5" s="1"/>
  <c r="AO184" i="5" s="1"/>
  <c r="AT184" i="5" s="1"/>
  <c r="S1298" i="5"/>
  <c r="AP1298" i="5" s="1"/>
  <c r="AO1298" i="5" s="1"/>
  <c r="AT1298" i="5" s="1"/>
  <c r="S1299" i="5"/>
  <c r="AP1299" i="5" s="1"/>
  <c r="AO1299" i="5" s="1"/>
  <c r="AT1299" i="5" s="1"/>
  <c r="S1300" i="5"/>
  <c r="AP1300" i="5" s="1"/>
  <c r="AO1300" i="5" s="1"/>
  <c r="AT1300" i="5" s="1"/>
  <c r="S207" i="5"/>
  <c r="AP207" i="5" s="1"/>
  <c r="AO207" i="5" s="1"/>
  <c r="AT207" i="5" s="1"/>
  <c r="S1301" i="5"/>
  <c r="AP1301" i="5" s="1"/>
  <c r="AO1301" i="5" s="1"/>
  <c r="AT1301" i="5" s="1"/>
  <c r="S348" i="5"/>
  <c r="AP348" i="5" s="1"/>
  <c r="AO348" i="5" s="1"/>
  <c r="AT348" i="5" s="1"/>
  <c r="S1302" i="5"/>
  <c r="AP1302" i="5" s="1"/>
  <c r="AO1302" i="5" s="1"/>
  <c r="AT1302" i="5" s="1"/>
  <c r="S843" i="5"/>
  <c r="AP843" i="5" s="1"/>
  <c r="AO843" i="5" s="1"/>
  <c r="AT843" i="5" s="1"/>
  <c r="S809" i="5"/>
  <c r="AP809" i="5" s="1"/>
  <c r="AO809" i="5" s="1"/>
  <c r="AT809" i="5" s="1"/>
  <c r="S656" i="5"/>
  <c r="AP656" i="5" s="1"/>
  <c r="AO656" i="5" s="1"/>
  <c r="AT656" i="5" s="1"/>
  <c r="S692" i="5"/>
  <c r="AP692" i="5" s="1"/>
  <c r="AO692" i="5" s="1"/>
  <c r="AT692" i="5" s="1"/>
  <c r="S1303" i="5"/>
  <c r="AP1303" i="5" s="1"/>
  <c r="AO1303" i="5" s="1"/>
  <c r="AT1303" i="5" s="1"/>
  <c r="S161" i="5"/>
  <c r="AP161" i="5" s="1"/>
  <c r="AO161" i="5" s="1"/>
  <c r="AT161" i="5" s="1"/>
  <c r="S660" i="5"/>
  <c r="AP660" i="5" s="1"/>
  <c r="AO660" i="5" s="1"/>
  <c r="AT660" i="5" s="1"/>
  <c r="S901" i="5"/>
  <c r="AP901" i="5" s="1"/>
  <c r="AO901" i="5" s="1"/>
  <c r="AT901" i="5" s="1"/>
  <c r="S192" i="5"/>
  <c r="AP192" i="5" s="1"/>
  <c r="AO192" i="5" s="1"/>
  <c r="AT192" i="5" s="1"/>
  <c r="S1304" i="5"/>
  <c r="AP1304" i="5" s="1"/>
  <c r="AO1304" i="5" s="1"/>
  <c r="AT1304" i="5" s="1"/>
  <c r="S1305" i="5"/>
  <c r="AP1305" i="5" s="1"/>
  <c r="AO1305" i="5" s="1"/>
  <c r="AT1305" i="5" s="1"/>
  <c r="S158" i="5"/>
  <c r="AP158" i="5" s="1"/>
  <c r="AO158" i="5" s="1"/>
  <c r="AT158" i="5" s="1"/>
  <c r="S911" i="5"/>
  <c r="AP911" i="5" s="1"/>
  <c r="AO911" i="5" s="1"/>
  <c r="AT911" i="5" s="1"/>
  <c r="S535" i="5"/>
  <c r="AP535" i="5" s="1"/>
  <c r="AO535" i="5" s="1"/>
  <c r="AT535" i="5" s="1"/>
  <c r="S1306" i="5"/>
  <c r="AP1306" i="5" s="1"/>
  <c r="AO1306" i="5" s="1"/>
  <c r="AT1306" i="5" s="1"/>
  <c r="S1307" i="5"/>
  <c r="AP1307" i="5" s="1"/>
  <c r="AO1307" i="5" s="1"/>
  <c r="AT1307" i="5" s="1"/>
  <c r="S1308" i="5"/>
  <c r="AP1308" i="5" s="1"/>
  <c r="AO1308" i="5" s="1"/>
  <c r="AT1308" i="5" s="1"/>
  <c r="S1295" i="5"/>
  <c r="AP1295" i="5" s="1"/>
  <c r="AO1295" i="5" s="1"/>
  <c r="AT1295" i="5" s="1"/>
  <c r="S454" i="5"/>
  <c r="AP454" i="5" s="1"/>
  <c r="AO454" i="5" s="1"/>
  <c r="AT454" i="5" s="1"/>
  <c r="S410" i="5"/>
  <c r="AP410" i="5" s="1"/>
  <c r="AO410" i="5" s="1"/>
  <c r="AT410" i="5" s="1"/>
  <c r="S1309" i="5"/>
  <c r="AP1309" i="5" s="1"/>
  <c r="AO1309" i="5" s="1"/>
  <c r="AT1309" i="5" s="1"/>
  <c r="S1310" i="5"/>
  <c r="AP1310" i="5" s="1"/>
  <c r="AO1310" i="5" s="1"/>
  <c r="AT1310" i="5" s="1"/>
  <c r="S824" i="5"/>
  <c r="AP824" i="5" s="1"/>
  <c r="AO824" i="5" s="1"/>
  <c r="AT824" i="5" s="1"/>
  <c r="S205" i="5"/>
  <c r="AP205" i="5" s="1"/>
  <c r="AO205" i="5" s="1"/>
  <c r="AT205" i="5" s="1"/>
  <c r="S896" i="5"/>
  <c r="AP896" i="5" s="1"/>
  <c r="AO896" i="5" s="1"/>
  <c r="AT896" i="5" s="1"/>
  <c r="S35" i="5"/>
  <c r="AP35" i="5" s="1"/>
  <c r="AO35" i="5" s="1"/>
  <c r="AT35" i="5" s="1"/>
  <c r="S739" i="5"/>
  <c r="AP739" i="5" s="1"/>
  <c r="AO739" i="5" s="1"/>
  <c r="AT739" i="5" s="1"/>
  <c r="S1312" i="5"/>
  <c r="AP1312" i="5" s="1"/>
  <c r="AO1312" i="5" s="1"/>
  <c r="AT1312" i="5" s="1"/>
  <c r="S743" i="5"/>
  <c r="AP743" i="5" s="1"/>
  <c r="AO743" i="5" s="1"/>
  <c r="AT743" i="5" s="1"/>
  <c r="S359" i="5"/>
  <c r="AP359" i="5" s="1"/>
  <c r="AO359" i="5" s="1"/>
  <c r="AT359" i="5" s="1"/>
  <c r="S1313" i="5"/>
  <c r="AP1313" i="5" s="1"/>
  <c r="AO1313" i="5" s="1"/>
  <c r="AT1313" i="5" s="1"/>
  <c r="S1314" i="5"/>
  <c r="AP1314" i="5" s="1"/>
  <c r="AO1314" i="5" s="1"/>
  <c r="AT1314" i="5" s="1"/>
  <c r="S457" i="5"/>
  <c r="AP457" i="5" s="1"/>
  <c r="AO457" i="5" s="1"/>
  <c r="AT457" i="5" s="1"/>
  <c r="S4" i="5"/>
  <c r="AP4" i="5" s="1"/>
  <c r="AO4" i="5" s="1"/>
  <c r="AT4" i="5" s="1"/>
  <c r="S1315" i="5"/>
  <c r="AP1315" i="5" s="1"/>
  <c r="AO1315" i="5" s="1"/>
  <c r="AT1315" i="5" s="1"/>
  <c r="S1316" i="5"/>
  <c r="AP1316" i="5" s="1"/>
  <c r="AO1316" i="5" s="1"/>
  <c r="AT1316" i="5" s="1"/>
  <c r="S1317" i="5"/>
  <c r="AP1317" i="5" s="1"/>
  <c r="AO1317" i="5" s="1"/>
  <c r="AT1317" i="5" s="1"/>
  <c r="S330" i="5"/>
  <c r="AP330" i="5" s="1"/>
  <c r="AO330" i="5" s="1"/>
  <c r="AT330" i="5" s="1"/>
  <c r="S1318" i="5"/>
  <c r="AP1318" i="5" s="1"/>
  <c r="AO1318" i="5" s="1"/>
  <c r="AT1318" i="5" s="1"/>
  <c r="S1003" i="5"/>
  <c r="AP1003" i="5" s="1"/>
  <c r="AO1003" i="5" s="1"/>
  <c r="AT1003" i="5" s="1"/>
  <c r="S1319" i="5"/>
  <c r="AP1319" i="5" s="1"/>
  <c r="AO1319" i="5" s="1"/>
  <c r="AT1319" i="5" s="1"/>
  <c r="S1320" i="5"/>
  <c r="AP1320" i="5" s="1"/>
  <c r="AO1320" i="5" s="1"/>
  <c r="AT1320" i="5" s="1"/>
  <c r="S721" i="5"/>
  <c r="AP721" i="5" s="1"/>
  <c r="AO721" i="5" s="1"/>
  <c r="AT721" i="5" s="1"/>
  <c r="S55" i="5"/>
  <c r="AP55" i="5" s="1"/>
  <c r="AO55" i="5" s="1"/>
  <c r="AT55" i="5" s="1"/>
  <c r="S1321" i="5"/>
  <c r="AP1321" i="5" s="1"/>
  <c r="AO1321" i="5" s="1"/>
  <c r="AT1321" i="5" s="1"/>
  <c r="S665" i="5"/>
  <c r="AP665" i="5" s="1"/>
  <c r="AO665" i="5" s="1"/>
  <c r="AT665" i="5" s="1"/>
  <c r="S845" i="5"/>
  <c r="AP845" i="5" s="1"/>
  <c r="AO845" i="5" s="1"/>
  <c r="AT845" i="5" s="1"/>
  <c r="S734" i="5"/>
  <c r="AP734" i="5" s="1"/>
  <c r="AO734" i="5" s="1"/>
  <c r="AT734" i="5" s="1"/>
  <c r="S747" i="5"/>
  <c r="AP747" i="5" s="1"/>
  <c r="AO747" i="5" s="1"/>
  <c r="AT747" i="5" s="1"/>
  <c r="S1322" i="5"/>
  <c r="AP1322" i="5" s="1"/>
  <c r="AO1322" i="5" s="1"/>
  <c r="AT1322" i="5" s="1"/>
  <c r="S542" i="5"/>
  <c r="AP542" i="5" s="1"/>
  <c r="AO542" i="5" s="1"/>
  <c r="AT542" i="5" s="1"/>
  <c r="S400" i="5"/>
  <c r="AP400" i="5" s="1"/>
  <c r="AO400" i="5" s="1"/>
  <c r="AT400" i="5" s="1"/>
  <c r="S462" i="5"/>
  <c r="AP462" i="5" s="1"/>
  <c r="AO462" i="5" s="1"/>
  <c r="AT462" i="5" s="1"/>
  <c r="S1323" i="5"/>
  <c r="AP1323" i="5" s="1"/>
  <c r="AO1323" i="5" s="1"/>
  <c r="AT1323" i="5" s="1"/>
  <c r="S572" i="5"/>
  <c r="AP572" i="5" s="1"/>
  <c r="AO572" i="5" s="1"/>
  <c r="AT572" i="5" s="1"/>
  <c r="S729" i="5"/>
  <c r="AP729" i="5" s="1"/>
  <c r="AO729" i="5" s="1"/>
  <c r="AT729" i="5" s="1"/>
  <c r="S1046" i="5"/>
  <c r="AP1046" i="5" s="1"/>
  <c r="AO1046" i="5" s="1"/>
  <c r="AT1046" i="5" s="1"/>
  <c r="S223" i="5"/>
  <c r="AP223" i="5" s="1"/>
  <c r="AO223" i="5" s="1"/>
  <c r="AT223" i="5" s="1"/>
  <c r="S703" i="5"/>
  <c r="AP703" i="5" s="1"/>
  <c r="AO703" i="5" s="1"/>
  <c r="AT703" i="5" s="1"/>
  <c r="S1324" i="5"/>
  <c r="AP1324" i="5" s="1"/>
  <c r="AO1324" i="5" s="1"/>
  <c r="AT1324" i="5" s="1"/>
  <c r="S260" i="5"/>
  <c r="AP260" i="5" s="1"/>
  <c r="AO260" i="5" s="1"/>
  <c r="AT260" i="5" s="1"/>
  <c r="S149" i="5"/>
  <c r="AP149" i="5" s="1"/>
  <c r="AO149" i="5" s="1"/>
  <c r="AT149" i="5" s="1"/>
  <c r="S67" i="5"/>
  <c r="AP67" i="5" s="1"/>
  <c r="AO67" i="5" s="1"/>
  <c r="AT67" i="5" s="1"/>
  <c r="S439" i="5"/>
  <c r="AP439" i="5" s="1"/>
  <c r="AO439" i="5" s="1"/>
  <c r="AT439" i="5" s="1"/>
  <c r="S1325" i="5"/>
  <c r="AP1325" i="5" s="1"/>
  <c r="AO1325" i="5" s="1"/>
  <c r="AT1325" i="5" s="1"/>
  <c r="S191" i="5"/>
  <c r="AP191" i="5" s="1"/>
  <c r="AO191" i="5" s="1"/>
  <c r="AT191" i="5" s="1"/>
  <c r="S777" i="5"/>
  <c r="AP777" i="5" s="1"/>
  <c r="AO777" i="5" s="1"/>
  <c r="AT777" i="5" s="1"/>
  <c r="S583" i="5"/>
  <c r="AP583" i="5" s="1"/>
  <c r="AO583" i="5" s="1"/>
  <c r="AT583" i="5" s="1"/>
  <c r="S1014" i="5"/>
  <c r="AP1014" i="5" s="1"/>
  <c r="AO1014" i="5" s="1"/>
  <c r="AT1014" i="5" s="1"/>
  <c r="S1326" i="5"/>
  <c r="AP1326" i="5" s="1"/>
  <c r="AO1326" i="5" s="1"/>
  <c r="AT1326" i="5" s="1"/>
  <c r="S493" i="5"/>
  <c r="AP493" i="5" s="1"/>
  <c r="AO493" i="5" s="1"/>
  <c r="AT493" i="5" s="1"/>
  <c r="S31" i="5"/>
  <c r="AP31" i="5" s="1"/>
  <c r="AO31" i="5" s="1"/>
  <c r="AT31" i="5" s="1"/>
  <c r="S1041" i="5"/>
  <c r="AP1041" i="5" s="1"/>
  <c r="AO1041" i="5" s="1"/>
  <c r="AT1041" i="5" s="1"/>
  <c r="S1327" i="5"/>
  <c r="AP1327" i="5" s="1"/>
  <c r="AO1327" i="5" s="1"/>
  <c r="AT1327" i="5" s="1"/>
  <c r="S157" i="5"/>
  <c r="AP157" i="5" s="1"/>
  <c r="AO157" i="5" s="1"/>
  <c r="AT157" i="5" s="1"/>
  <c r="S217" i="5"/>
  <c r="AP217" i="5" s="1"/>
  <c r="AO217" i="5" s="1"/>
  <c r="AT217" i="5" s="1"/>
  <c r="S1328" i="5"/>
  <c r="AP1328" i="5" s="1"/>
  <c r="AO1328" i="5" s="1"/>
  <c r="AT1328" i="5" s="1"/>
  <c r="S705" i="5"/>
  <c r="AP705" i="5" s="1"/>
  <c r="AO705" i="5" s="1"/>
  <c r="AT705" i="5" s="1"/>
  <c r="S904" i="5"/>
  <c r="AP904" i="5" s="1"/>
  <c r="AO904" i="5" s="1"/>
  <c r="AT904" i="5" s="1"/>
  <c r="S632" i="5"/>
  <c r="AP632" i="5" s="1"/>
  <c r="AO632" i="5" s="1"/>
  <c r="AT632" i="5" s="1"/>
  <c r="S503" i="5"/>
  <c r="AP503" i="5" s="1"/>
  <c r="AO503" i="5" s="1"/>
  <c r="AT503" i="5" s="1"/>
  <c r="S638" i="5"/>
  <c r="AP638" i="5" s="1"/>
  <c r="AO638" i="5" s="1"/>
  <c r="AT638" i="5" s="1"/>
  <c r="S415" i="5"/>
  <c r="AP415" i="5" s="1"/>
  <c r="AO415" i="5" s="1"/>
  <c r="AT415" i="5" s="1"/>
  <c r="S1329" i="5"/>
  <c r="AP1329" i="5" s="1"/>
  <c r="AO1329" i="5" s="1"/>
  <c r="AT1329" i="5" s="1"/>
  <c r="S360" i="5"/>
  <c r="AP360" i="5" s="1"/>
  <c r="AO360" i="5" s="1"/>
  <c r="AT360" i="5" s="1"/>
  <c r="S408" i="5"/>
  <c r="AP408" i="5" s="1"/>
  <c r="AO408" i="5" s="1"/>
  <c r="AT408" i="5" s="1"/>
  <c r="S1330" i="5"/>
  <c r="AP1330" i="5" s="1"/>
  <c r="AO1330" i="5" s="1"/>
  <c r="AT1330" i="5" s="1"/>
  <c r="S1331" i="5"/>
  <c r="AP1331" i="5" s="1"/>
  <c r="AO1331" i="5" s="1"/>
  <c r="AT1331" i="5" s="1"/>
  <c r="S1332" i="5"/>
  <c r="AP1332" i="5" s="1"/>
  <c r="AO1332" i="5" s="1"/>
  <c r="AT1332" i="5" s="1"/>
  <c r="S699" i="5"/>
  <c r="AP699" i="5" s="1"/>
  <c r="AO699" i="5" s="1"/>
  <c r="AT699" i="5" s="1"/>
  <c r="S1059" i="5"/>
  <c r="AP1059" i="5" s="1"/>
  <c r="AO1059" i="5" s="1"/>
  <c r="AT1059" i="5" s="1"/>
  <c r="S1333" i="5"/>
  <c r="AP1333" i="5" s="1"/>
  <c r="AO1333" i="5" s="1"/>
  <c r="AT1333" i="5" s="1"/>
  <c r="S973" i="5"/>
  <c r="AP973" i="5" s="1"/>
  <c r="AO973" i="5" s="1"/>
  <c r="AT973" i="5" s="1"/>
  <c r="S1334" i="5"/>
  <c r="AP1334" i="5" s="1"/>
  <c r="AO1334" i="5" s="1"/>
  <c r="AT1334" i="5" s="1"/>
  <c r="S78" i="5"/>
  <c r="AP78" i="5" s="1"/>
  <c r="AO78" i="5" s="1"/>
  <c r="AT78" i="5" s="1"/>
  <c r="S596" i="5"/>
  <c r="AP596" i="5" s="1"/>
  <c r="AO596" i="5" s="1"/>
  <c r="AT596" i="5" s="1"/>
  <c r="S343" i="5"/>
  <c r="AP343" i="5" s="1"/>
  <c r="AO343" i="5" s="1"/>
  <c r="AT343" i="5" s="1"/>
  <c r="S353" i="5"/>
  <c r="AP353" i="5" s="1"/>
  <c r="AO353" i="5" s="1"/>
  <c r="AT353" i="5" s="1"/>
  <c r="S1335" i="5"/>
  <c r="AP1335" i="5" s="1"/>
  <c r="AO1335" i="5" s="1"/>
  <c r="AT1335" i="5" s="1"/>
  <c r="S1336" i="5"/>
  <c r="AP1336" i="5" s="1"/>
  <c r="AO1336" i="5" s="1"/>
  <c r="AT1336" i="5" s="1"/>
  <c r="S867" i="5"/>
  <c r="AP867" i="5" s="1"/>
  <c r="AO867" i="5" s="1"/>
  <c r="AT867" i="5" s="1"/>
  <c r="S13" i="5"/>
  <c r="AP13" i="5" s="1"/>
  <c r="AO13" i="5" s="1"/>
  <c r="AT13" i="5" s="1"/>
  <c r="S900" i="5"/>
  <c r="AP900" i="5" s="1"/>
  <c r="AO900" i="5" s="1"/>
  <c r="AT900" i="5" s="1"/>
  <c r="S1018" i="5"/>
  <c r="AP1018" i="5" s="1"/>
  <c r="AO1018" i="5" s="1"/>
  <c r="AT1018" i="5" s="1"/>
  <c r="S1337" i="5"/>
  <c r="AP1337" i="5" s="1"/>
  <c r="AO1337" i="5" s="1"/>
  <c r="AT1337" i="5" s="1"/>
  <c r="S1338" i="5"/>
  <c r="AP1338" i="5" s="1"/>
  <c r="AO1338" i="5" s="1"/>
  <c r="AT1338" i="5" s="1"/>
  <c r="S264" i="5"/>
  <c r="AP264" i="5" s="1"/>
  <c r="AO264" i="5" s="1"/>
  <c r="AT264" i="5" s="1"/>
  <c r="S138" i="5"/>
  <c r="AP138" i="5" s="1"/>
  <c r="AO138" i="5" s="1"/>
  <c r="AT138" i="5" s="1"/>
  <c r="S521" i="5"/>
  <c r="AP521" i="5" s="1"/>
  <c r="AO521" i="5" s="1"/>
  <c r="AT521" i="5" s="1"/>
  <c r="S124" i="5"/>
  <c r="AP124" i="5" s="1"/>
  <c r="AO124" i="5" s="1"/>
  <c r="AT124" i="5" s="1"/>
  <c r="S990" i="5"/>
  <c r="AP990" i="5" s="1"/>
  <c r="AO990" i="5" s="1"/>
  <c r="AT990" i="5" s="1"/>
  <c r="S119" i="5"/>
  <c r="AP119" i="5" s="1"/>
  <c r="AO119" i="5" s="1"/>
  <c r="AT119" i="5" s="1"/>
  <c r="S33" i="5"/>
  <c r="AP33" i="5" s="1"/>
  <c r="AO33" i="5" s="1"/>
  <c r="AT33" i="5" s="1"/>
  <c r="S1339" i="5"/>
  <c r="AP1339" i="5" s="1"/>
  <c r="AO1339" i="5" s="1"/>
  <c r="AT1339" i="5" s="1"/>
  <c r="S1039" i="5"/>
  <c r="AP1039" i="5" s="1"/>
  <c r="AO1039" i="5" s="1"/>
  <c r="AT1039" i="5" s="1"/>
  <c r="S1340" i="5"/>
  <c r="AP1340" i="5" s="1"/>
  <c r="AO1340" i="5" s="1"/>
  <c r="AT1340" i="5" s="1"/>
  <c r="S187" i="5"/>
  <c r="AP187" i="5" s="1"/>
  <c r="AO187" i="5" s="1"/>
  <c r="AT187" i="5" s="1"/>
  <c r="S1341" i="5"/>
  <c r="AP1341" i="5" s="1"/>
  <c r="AO1341" i="5" s="1"/>
  <c r="AT1341" i="5" s="1"/>
  <c r="S1342" i="5"/>
  <c r="AP1342" i="5" s="1"/>
  <c r="AO1342" i="5" s="1"/>
  <c r="AT1342" i="5" s="1"/>
  <c r="S552" i="5"/>
  <c r="AP552" i="5" s="1"/>
  <c r="AO552" i="5" s="1"/>
  <c r="AT552" i="5" s="1"/>
  <c r="S452" i="5"/>
  <c r="AP452" i="5" s="1"/>
  <c r="AO452" i="5" s="1"/>
  <c r="AT452" i="5" s="1"/>
  <c r="S285" i="5"/>
  <c r="AP285" i="5" s="1"/>
  <c r="AO285" i="5" s="1"/>
  <c r="AT285" i="5" s="1"/>
  <c r="S585" i="5"/>
  <c r="AP585" i="5" s="1"/>
  <c r="AO585" i="5" s="1"/>
  <c r="AT585" i="5" s="1"/>
  <c r="S720" i="5"/>
  <c r="AP720" i="5" s="1"/>
  <c r="AO720" i="5" s="1"/>
  <c r="AT720" i="5" s="1"/>
  <c r="S832" i="5"/>
  <c r="AP832" i="5" s="1"/>
  <c r="AO832" i="5" s="1"/>
  <c r="AT832" i="5" s="1"/>
  <c r="S1343" i="5"/>
  <c r="AP1343" i="5" s="1"/>
  <c r="AO1343" i="5" s="1"/>
  <c r="AT1343" i="5" s="1"/>
  <c r="S1033" i="5"/>
  <c r="AP1033" i="5" s="1"/>
  <c r="AO1033" i="5" s="1"/>
  <c r="AT1033" i="5" s="1"/>
  <c r="S1080" i="5"/>
  <c r="AP1080" i="5" s="1"/>
  <c r="AO1080" i="5" s="1"/>
  <c r="AT1080" i="5" s="1"/>
  <c r="S829" i="5"/>
  <c r="AP829" i="5" s="1"/>
  <c r="AO829" i="5" s="1"/>
  <c r="AT829" i="5" s="1"/>
  <c r="S1020" i="5"/>
  <c r="AP1020" i="5" s="1"/>
  <c r="AO1020" i="5" s="1"/>
  <c r="AT1020" i="5" s="1"/>
  <c r="S363" i="5"/>
  <c r="AP363" i="5" s="1"/>
  <c r="AO363" i="5" s="1"/>
  <c r="AT363" i="5" s="1"/>
  <c r="S519" i="5"/>
  <c r="AP519" i="5" s="1"/>
  <c r="AO519" i="5" s="1"/>
  <c r="AT519" i="5" s="1"/>
  <c r="S750" i="5"/>
  <c r="AP750" i="5" s="1"/>
  <c r="AO750" i="5" s="1"/>
  <c r="AT750" i="5" s="1"/>
  <c r="S1344" i="5"/>
  <c r="AP1344" i="5" s="1"/>
  <c r="AO1344" i="5" s="1"/>
  <c r="AT1344" i="5" s="1"/>
  <c r="S846" i="5"/>
  <c r="AP846" i="5" s="1"/>
  <c r="AO846" i="5" s="1"/>
  <c r="AT846" i="5" s="1"/>
  <c r="S3" i="5"/>
  <c r="AP3" i="5" s="1"/>
  <c r="AO3" i="5" s="1"/>
  <c r="AT3" i="5" s="1"/>
  <c r="S1345" i="5"/>
  <c r="AP1345" i="5" s="1"/>
  <c r="AO1345" i="5" s="1"/>
  <c r="AT1345" i="5" s="1"/>
  <c r="S242" i="5"/>
  <c r="AP242" i="5" s="1"/>
  <c r="AO242" i="5" s="1"/>
  <c r="AT242" i="5" s="1"/>
  <c r="S54" i="5"/>
  <c r="AP54" i="5" s="1"/>
  <c r="AO54" i="5" s="1"/>
  <c r="AT54" i="5" s="1"/>
  <c r="S317" i="5"/>
  <c r="AP317" i="5" s="1"/>
  <c r="AO317" i="5" s="1"/>
  <c r="AT317" i="5" s="1"/>
  <c r="S916" i="5"/>
  <c r="AP916" i="5" s="1"/>
  <c r="AO916" i="5" s="1"/>
  <c r="AT916" i="5" s="1"/>
  <c r="S602" i="5"/>
  <c r="AP602" i="5" s="1"/>
  <c r="AO602" i="5" s="1"/>
  <c r="AT602" i="5" s="1"/>
  <c r="S481" i="5"/>
  <c r="AP481" i="5" s="1"/>
  <c r="AO481" i="5" s="1"/>
  <c r="AT481" i="5" s="1"/>
  <c r="S113" i="5"/>
  <c r="AP113" i="5" s="1"/>
  <c r="AO113" i="5" s="1"/>
  <c r="AT113" i="5" s="1"/>
  <c r="S557" i="5"/>
  <c r="AP557" i="5" s="1"/>
  <c r="AO557" i="5" s="1"/>
  <c r="AT557" i="5" s="1"/>
  <c r="S932" i="5"/>
  <c r="AP932" i="5" s="1"/>
  <c r="AO932" i="5" s="1"/>
  <c r="AT932" i="5" s="1"/>
  <c r="S114" i="5"/>
  <c r="AP114" i="5" s="1"/>
  <c r="AO114" i="5" s="1"/>
  <c r="AT114" i="5" s="1"/>
  <c r="S1346" i="5"/>
  <c r="AP1346" i="5" s="1"/>
  <c r="AO1346" i="5" s="1"/>
  <c r="AT1346" i="5" s="1"/>
  <c r="S1347" i="5"/>
  <c r="AP1347" i="5" s="1"/>
  <c r="AO1347" i="5" s="1"/>
  <c r="AT1347" i="5" s="1"/>
  <c r="S206" i="5"/>
  <c r="AP206" i="5" s="1"/>
  <c r="AO206" i="5" s="1"/>
  <c r="AT206" i="5" s="1"/>
  <c r="S1348" i="5"/>
  <c r="AP1348" i="5" s="1"/>
  <c r="AO1348" i="5" s="1"/>
  <c r="AT1348" i="5" s="1"/>
  <c r="S1349" i="5"/>
  <c r="AP1349" i="5" s="1"/>
  <c r="AO1349" i="5" s="1"/>
  <c r="AT1349" i="5" s="1"/>
  <c r="S1350" i="5"/>
  <c r="AP1350" i="5" s="1"/>
  <c r="AO1350" i="5" s="1"/>
  <c r="AT1350" i="5" s="1"/>
  <c r="S1351" i="5"/>
  <c r="AP1351" i="5" s="1"/>
  <c r="AO1351" i="5" s="1"/>
  <c r="AT1351" i="5" s="1"/>
  <c r="S1035" i="5"/>
  <c r="AP1035" i="5" s="1"/>
  <c r="AO1035" i="5" s="1"/>
  <c r="AT1035" i="5" s="1"/>
  <c r="S77" i="5"/>
  <c r="AP77" i="5" s="1"/>
  <c r="AO77" i="5" s="1"/>
  <c r="AT77" i="5" s="1"/>
  <c r="S767" i="5"/>
  <c r="AP767" i="5" s="1"/>
  <c r="AO767" i="5" s="1"/>
  <c r="AT767" i="5" s="1"/>
  <c r="S244" i="5"/>
  <c r="AP244" i="5" s="1"/>
  <c r="AO244" i="5" s="1"/>
  <c r="AT244" i="5" s="1"/>
  <c r="S141" i="5"/>
  <c r="AP141" i="5" s="1"/>
  <c r="AO141" i="5" s="1"/>
  <c r="AT141" i="5" s="1"/>
  <c r="S252" i="5"/>
  <c r="AP252" i="5" s="1"/>
  <c r="AO252" i="5" s="1"/>
  <c r="AT252" i="5" s="1"/>
  <c r="S429" i="5"/>
  <c r="AP429" i="5" s="1"/>
  <c r="AO429" i="5" s="1"/>
  <c r="AT429" i="5" s="1"/>
  <c r="S1352" i="5"/>
  <c r="AP1352" i="5" s="1"/>
  <c r="AO1352" i="5" s="1"/>
  <c r="AT1352" i="5" s="1"/>
  <c r="S669" i="5"/>
  <c r="AP669" i="5" s="1"/>
  <c r="AO669" i="5" s="1"/>
  <c r="AT669" i="5" s="1"/>
  <c r="S417" i="5"/>
  <c r="AP417" i="5" s="1"/>
  <c r="AO417" i="5" s="1"/>
  <c r="AT417" i="5" s="1"/>
  <c r="S281" i="5"/>
  <c r="AP281" i="5" s="1"/>
  <c r="AO281" i="5" s="1"/>
  <c r="AT281" i="5" s="1"/>
  <c r="S1353" i="5"/>
  <c r="AP1353" i="5" s="1"/>
  <c r="AO1353" i="5" s="1"/>
  <c r="AT1353" i="5" s="1"/>
  <c r="S748" i="5"/>
  <c r="AP748" i="5" s="1"/>
  <c r="AO748" i="5" s="1"/>
  <c r="AT748" i="5" s="1"/>
  <c r="S543" i="5"/>
  <c r="AP543" i="5" s="1"/>
  <c r="AO543" i="5" s="1"/>
  <c r="AT543" i="5" s="1"/>
  <c r="S871" i="5"/>
  <c r="AP871" i="5" s="1"/>
  <c r="AO871" i="5" s="1"/>
  <c r="AT871" i="5" s="1"/>
  <c r="S382" i="5"/>
  <c r="AP382" i="5" s="1"/>
  <c r="AO382" i="5" s="1"/>
  <c r="AT382" i="5" s="1"/>
  <c r="S333" i="5"/>
  <c r="AP333" i="5" s="1"/>
  <c r="AO333" i="5" s="1"/>
  <c r="AT333" i="5" s="1"/>
  <c r="S5" i="5"/>
  <c r="AP5" i="5" s="1"/>
  <c r="AO5" i="5" s="1"/>
  <c r="AT5" i="5" s="1"/>
  <c r="S1076" i="5"/>
  <c r="AP1076" i="5" s="1"/>
  <c r="AO1076" i="5" s="1"/>
  <c r="AT1076" i="5" s="1"/>
  <c r="S15" i="5"/>
  <c r="AP15" i="5" s="1"/>
  <c r="AO15" i="5" s="1"/>
  <c r="AT15" i="5" s="1"/>
  <c r="S1354" i="5"/>
  <c r="AP1354" i="5" s="1"/>
  <c r="AO1354" i="5" s="1"/>
  <c r="AT1354" i="5" s="1"/>
  <c r="S1355" i="5"/>
  <c r="AP1355" i="5" s="1"/>
  <c r="AO1355" i="5" s="1"/>
  <c r="AT1355" i="5" s="1"/>
  <c r="S545" i="5"/>
  <c r="AP545" i="5" s="1"/>
  <c r="AO545" i="5" s="1"/>
  <c r="AT545" i="5" s="1"/>
  <c r="S1356" i="5"/>
  <c r="AP1356" i="5" s="1"/>
  <c r="AO1356" i="5" s="1"/>
  <c r="AT1356" i="5" s="1"/>
  <c r="S1458" i="5"/>
  <c r="AP1458" i="5" s="1"/>
  <c r="AO1458" i="5" s="1"/>
  <c r="AT1458" i="5" s="1"/>
  <c r="S578" i="5"/>
  <c r="AP578" i="5" s="1"/>
  <c r="AO578" i="5" s="1"/>
  <c r="AT578" i="5" s="1"/>
  <c r="S232" i="5"/>
  <c r="AP232" i="5" s="1"/>
  <c r="AO232" i="5" s="1"/>
  <c r="AT232" i="5" s="1"/>
  <c r="S778" i="5"/>
  <c r="AP778" i="5" s="1"/>
  <c r="AO778" i="5" s="1"/>
  <c r="AT778" i="5" s="1"/>
  <c r="S186" i="5"/>
  <c r="AP186" i="5" s="1"/>
  <c r="AO186" i="5" s="1"/>
  <c r="AT186" i="5" s="1"/>
  <c r="S762" i="5"/>
  <c r="AP762" i="5" s="1"/>
  <c r="AO762" i="5" s="1"/>
  <c r="AT762" i="5" s="1"/>
  <c r="S756" i="5"/>
  <c r="AP756" i="5" s="1"/>
  <c r="AO756" i="5" s="1"/>
  <c r="AT756" i="5" s="1"/>
  <c r="S1357" i="5"/>
  <c r="AP1357" i="5" s="1"/>
  <c r="AO1357" i="5" s="1"/>
  <c r="AT1357" i="5" s="1"/>
  <c r="S1358" i="5"/>
  <c r="AP1358" i="5" s="1"/>
  <c r="AO1358" i="5" s="1"/>
  <c r="AT1358" i="5" s="1"/>
  <c r="S1359" i="5"/>
  <c r="AP1359" i="5" s="1"/>
  <c r="AO1359" i="5" s="1"/>
  <c r="AT1359" i="5" s="1"/>
  <c r="S1360" i="5"/>
  <c r="AP1360" i="5" s="1"/>
  <c r="AO1360" i="5" s="1"/>
  <c r="AT1360" i="5" s="1"/>
  <c r="S387" i="5"/>
  <c r="AP387" i="5" s="1"/>
  <c r="AO387" i="5" s="1"/>
  <c r="AT387" i="5" s="1"/>
  <c r="S844" i="5"/>
  <c r="AP844" i="5" s="1"/>
  <c r="AO844" i="5" s="1"/>
  <c r="AT844" i="5" s="1"/>
  <c r="S974" i="5"/>
  <c r="AP974" i="5" s="1"/>
  <c r="AO974" i="5" s="1"/>
  <c r="AT974" i="5" s="1"/>
  <c r="S362" i="5"/>
  <c r="AP362" i="5" s="1"/>
  <c r="AO362" i="5" s="1"/>
  <c r="AT362" i="5" s="1"/>
  <c r="S511" i="5"/>
  <c r="AP511" i="5" s="1"/>
  <c r="AO511" i="5" s="1"/>
  <c r="AT511" i="5" s="1"/>
  <c r="S613" i="5"/>
  <c r="AP613" i="5" s="1"/>
  <c r="AO613" i="5" s="1"/>
  <c r="AT613" i="5" s="1"/>
  <c r="S1361" i="5"/>
  <c r="AP1361" i="5" s="1"/>
  <c r="AO1361" i="5" s="1"/>
  <c r="AT1361" i="5" s="1"/>
  <c r="S1362" i="5"/>
  <c r="AP1362" i="5" s="1"/>
  <c r="AO1362" i="5" s="1"/>
  <c r="AT1362" i="5" s="1"/>
  <c r="S463" i="5"/>
  <c r="AP463" i="5" s="1"/>
  <c r="AO463" i="5" s="1"/>
  <c r="AT463" i="5" s="1"/>
  <c r="S73" i="5"/>
  <c r="AP73" i="5" s="1"/>
  <c r="AO73" i="5" s="1"/>
  <c r="AT73" i="5" s="1"/>
  <c r="S636" i="5"/>
  <c r="AP636" i="5" s="1"/>
  <c r="AO636" i="5" s="1"/>
  <c r="AT636" i="5" s="1"/>
  <c r="S117" i="5"/>
  <c r="AP117" i="5" s="1"/>
  <c r="AO117" i="5" s="1"/>
  <c r="AT117" i="5" s="1"/>
  <c r="S670" i="5"/>
  <c r="AP670" i="5" s="1"/>
  <c r="AO670" i="5" s="1"/>
  <c r="AT670" i="5" s="1"/>
  <c r="S171" i="5"/>
  <c r="AP171" i="5" s="1"/>
  <c r="AO171" i="5" s="1"/>
  <c r="AT171" i="5" s="1"/>
  <c r="S365" i="5"/>
  <c r="AP365" i="5" s="1"/>
  <c r="AO365" i="5" s="1"/>
  <c r="AT365" i="5" s="1"/>
  <c r="S212" i="5"/>
  <c r="AP212" i="5" s="1"/>
  <c r="AO212" i="5" s="1"/>
  <c r="AT212" i="5" s="1"/>
  <c r="S704" i="5"/>
  <c r="AP704" i="5" s="1"/>
  <c r="AO704" i="5" s="1"/>
  <c r="AT704" i="5" s="1"/>
  <c r="S1363" i="5"/>
  <c r="AP1363" i="5" s="1"/>
  <c r="AO1363" i="5" s="1"/>
  <c r="AT1363" i="5" s="1"/>
  <c r="S599" i="5"/>
  <c r="AP599" i="5" s="1"/>
  <c r="AO599" i="5" s="1"/>
  <c r="AT599" i="5" s="1"/>
  <c r="S1030" i="5"/>
  <c r="AP1030" i="5" s="1"/>
  <c r="AO1030" i="5" s="1"/>
  <c r="AT1030" i="5" s="1"/>
  <c r="S164" i="5"/>
  <c r="AP164" i="5" s="1"/>
  <c r="AO164" i="5" s="1"/>
  <c r="AT164" i="5" s="1"/>
  <c r="S526" i="5"/>
  <c r="AP526" i="5" s="1"/>
  <c r="AO526" i="5" s="1"/>
  <c r="AT526" i="5" s="1"/>
  <c r="S1364" i="5"/>
  <c r="AP1364" i="5" s="1"/>
  <c r="AO1364" i="5" s="1"/>
  <c r="AT1364" i="5" s="1"/>
  <c r="S708" i="5"/>
  <c r="AP708" i="5" s="1"/>
  <c r="AO708" i="5" s="1"/>
  <c r="AT708" i="5" s="1"/>
  <c r="S678" i="5"/>
  <c r="AP678" i="5" s="1"/>
  <c r="AO678" i="5" s="1"/>
  <c r="AT678" i="5" s="1"/>
  <c r="S450" i="5"/>
  <c r="AP450" i="5" s="1"/>
  <c r="AO450" i="5" s="1"/>
  <c r="AT450" i="5" s="1"/>
  <c r="S852" i="5"/>
  <c r="AP852" i="5" s="1"/>
  <c r="AO852" i="5" s="1"/>
  <c r="AT852" i="5" s="1"/>
  <c r="S239" i="5"/>
  <c r="AP239" i="5" s="1"/>
  <c r="AO239" i="5" s="1"/>
  <c r="AT239" i="5" s="1"/>
  <c r="S1365" i="5"/>
  <c r="AP1365" i="5" s="1"/>
  <c r="AO1365" i="5" s="1"/>
  <c r="AT1365" i="5" s="1"/>
  <c r="S1366" i="5"/>
  <c r="AP1366" i="5" s="1"/>
  <c r="AO1366" i="5" s="1"/>
  <c r="AT1366" i="5" s="1"/>
  <c r="S1367" i="5"/>
  <c r="AP1367" i="5" s="1"/>
  <c r="AO1367" i="5" s="1"/>
  <c r="AT1367" i="5" s="1"/>
  <c r="S237" i="5"/>
  <c r="AP237" i="5" s="1"/>
  <c r="AO237" i="5" s="1"/>
  <c r="AT237" i="5" s="1"/>
  <c r="S326" i="5"/>
  <c r="AP326" i="5" s="1"/>
  <c r="AO326" i="5" s="1"/>
  <c r="AT326" i="5" s="1"/>
  <c r="S295" i="5"/>
  <c r="AP295" i="5" s="1"/>
  <c r="AO295" i="5" s="1"/>
  <c r="AT295" i="5" s="1"/>
  <c r="S1368" i="5"/>
  <c r="AP1368" i="5" s="1"/>
  <c r="AO1368" i="5" s="1"/>
  <c r="AT1368" i="5" s="1"/>
  <c r="S1013" i="5"/>
  <c r="AP1013" i="5" s="1"/>
  <c r="AO1013" i="5" s="1"/>
  <c r="AT1013" i="5" s="1"/>
  <c r="S21" i="5"/>
  <c r="AP21" i="5" s="1"/>
  <c r="AO21" i="5" s="1"/>
  <c r="AT21" i="5" s="1"/>
  <c r="S1369" i="5"/>
  <c r="AP1369" i="5" s="1"/>
  <c r="AO1369" i="5" s="1"/>
  <c r="AT1369" i="5" s="1"/>
  <c r="S106" i="5"/>
  <c r="AP106" i="5" s="1"/>
  <c r="AO106" i="5" s="1"/>
  <c r="AT106" i="5" s="1"/>
  <c r="S1370" i="5"/>
  <c r="AP1370" i="5" s="1"/>
  <c r="AO1370" i="5" s="1"/>
  <c r="AT1370" i="5" s="1"/>
  <c r="S270" i="5"/>
  <c r="AP270" i="5" s="1"/>
  <c r="AO270" i="5" s="1"/>
  <c r="AT270" i="5" s="1"/>
  <c r="S1371" i="5"/>
  <c r="AP1371" i="5" s="1"/>
  <c r="AO1371" i="5" s="1"/>
  <c r="AT1371" i="5" s="1"/>
  <c r="S1372" i="5"/>
  <c r="AP1372" i="5" s="1"/>
  <c r="AO1372" i="5" s="1"/>
  <c r="AT1372" i="5" s="1"/>
  <c r="S1373" i="5"/>
  <c r="AP1373" i="5" s="1"/>
  <c r="AO1373" i="5" s="1"/>
  <c r="AT1373" i="5" s="1"/>
  <c r="S768" i="5"/>
  <c r="AP768" i="5" s="1"/>
  <c r="AO768" i="5" s="1"/>
  <c r="AT768" i="5" s="1"/>
  <c r="S894" i="5"/>
  <c r="AP894" i="5" s="1"/>
  <c r="AO894" i="5" s="1"/>
  <c r="AT894" i="5" s="1"/>
  <c r="S1374" i="5"/>
  <c r="AP1374" i="5" s="1"/>
  <c r="AO1374" i="5" s="1"/>
  <c r="AT1374" i="5" s="1"/>
  <c r="S228" i="5"/>
  <c r="AP228" i="5" s="1"/>
  <c r="AO228" i="5" s="1"/>
  <c r="AT228" i="5" s="1"/>
  <c r="S169" i="5"/>
  <c r="AP169" i="5" s="1"/>
  <c r="AO169" i="5" s="1"/>
  <c r="AT169" i="5" s="1"/>
  <c r="S104" i="5"/>
  <c r="AP104" i="5" s="1"/>
  <c r="AO104" i="5" s="1"/>
  <c r="AT104" i="5" s="1"/>
  <c r="S652" i="5"/>
  <c r="AP652" i="5" s="1"/>
  <c r="AO652" i="5" s="1"/>
  <c r="AT652" i="5" s="1"/>
  <c r="S574" i="5"/>
  <c r="AP574" i="5" s="1"/>
  <c r="AO574" i="5" s="1"/>
  <c r="AT574" i="5" s="1"/>
  <c r="S737" i="5"/>
  <c r="AP737" i="5" s="1"/>
  <c r="AO737" i="5" s="1"/>
  <c r="AT737" i="5" s="1"/>
  <c r="S667" i="5"/>
  <c r="AP667" i="5" s="1"/>
  <c r="AO667" i="5" s="1"/>
  <c r="AT667" i="5" s="1"/>
  <c r="S1375" i="5"/>
  <c r="AP1375" i="5" s="1"/>
  <c r="AO1375" i="5" s="1"/>
  <c r="AT1375" i="5" s="1"/>
  <c r="S323" i="5"/>
  <c r="AP323" i="5" s="1"/>
  <c r="AO323" i="5" s="1"/>
  <c r="AT323" i="5" s="1"/>
  <c r="S707" i="5"/>
  <c r="AP707" i="5" s="1"/>
  <c r="AO707" i="5" s="1"/>
  <c r="AT707" i="5" s="1"/>
  <c r="S134" i="5"/>
  <c r="AP134" i="5" s="1"/>
  <c r="AO134" i="5" s="1"/>
  <c r="AT134" i="5" s="1"/>
  <c r="S69" i="5"/>
  <c r="AP69" i="5" s="1"/>
  <c r="AO69" i="5" s="1"/>
  <c r="AT69" i="5" s="1"/>
  <c r="S1376" i="5"/>
  <c r="AP1376" i="5" s="1"/>
  <c r="AO1376" i="5" s="1"/>
  <c r="AT1376" i="5" s="1"/>
  <c r="S1377" i="5"/>
  <c r="AP1377" i="5" s="1"/>
  <c r="AO1377" i="5" s="1"/>
  <c r="AT1377" i="5" s="1"/>
  <c r="S1378" i="5"/>
  <c r="AP1378" i="5" s="1"/>
  <c r="AO1378" i="5" s="1"/>
  <c r="AT1378" i="5" s="1"/>
  <c r="S1379" i="5"/>
  <c r="AP1379" i="5" s="1"/>
  <c r="AO1379" i="5" s="1"/>
  <c r="AT1379" i="5" s="1"/>
  <c r="S1380" i="5"/>
  <c r="AP1380" i="5" s="1"/>
  <c r="AO1380" i="5" s="1"/>
  <c r="AT1380" i="5" s="1"/>
  <c r="S1381" i="5"/>
  <c r="AP1381" i="5" s="1"/>
  <c r="AO1381" i="5" s="1"/>
  <c r="AT1381" i="5" s="1"/>
  <c r="S350" i="5"/>
  <c r="AP350" i="5" s="1"/>
  <c r="AO350" i="5" s="1"/>
  <c r="AT350" i="5" s="1"/>
  <c r="S1382" i="5"/>
  <c r="AP1382" i="5" s="1"/>
  <c r="AO1382" i="5" s="1"/>
  <c r="AT1382" i="5" s="1"/>
  <c r="S399" i="5"/>
  <c r="AP399" i="5" s="1"/>
  <c r="AO399" i="5" s="1"/>
  <c r="AT399" i="5" s="1"/>
  <c r="S1383" i="5"/>
  <c r="AP1383" i="5" s="1"/>
  <c r="AO1383" i="5" s="1"/>
  <c r="AT1383" i="5" s="1"/>
  <c r="S766" i="5"/>
  <c r="AP766" i="5" s="1"/>
  <c r="AO766" i="5" s="1"/>
  <c r="AT766" i="5" s="1"/>
  <c r="S202" i="5"/>
  <c r="AP202" i="5" s="1"/>
  <c r="AO202" i="5" s="1"/>
  <c r="AT202" i="5" s="1"/>
  <c r="S91" i="5"/>
  <c r="AP91" i="5" s="1"/>
  <c r="AO91" i="5" s="1"/>
  <c r="AT91" i="5" s="1"/>
  <c r="S1384" i="5"/>
  <c r="AP1384" i="5" s="1"/>
  <c r="AO1384" i="5" s="1"/>
  <c r="AT1384" i="5" s="1"/>
  <c r="S770" i="5"/>
  <c r="AP770" i="5" s="1"/>
  <c r="AO770" i="5" s="1"/>
  <c r="AT770" i="5" s="1"/>
  <c r="S1385" i="5"/>
  <c r="AP1385" i="5" s="1"/>
  <c r="AO1385" i="5" s="1"/>
  <c r="AT1385" i="5" s="1"/>
  <c r="S1386" i="5"/>
  <c r="AP1386" i="5" s="1"/>
  <c r="AO1386" i="5" s="1"/>
  <c r="AT1386" i="5" s="1"/>
  <c r="S629" i="5"/>
  <c r="AP629" i="5" s="1"/>
  <c r="AO629" i="5" s="1"/>
  <c r="AT629" i="5" s="1"/>
  <c r="S1387" i="5"/>
  <c r="AP1387" i="5" s="1"/>
  <c r="AO1387" i="5" s="1"/>
  <c r="AT1387" i="5" s="1"/>
  <c r="S494" i="5"/>
  <c r="AP494" i="5" s="1"/>
  <c r="AO494" i="5" s="1"/>
  <c r="AT494" i="5" s="1"/>
  <c r="S1388" i="5"/>
  <c r="AP1388" i="5" s="1"/>
  <c r="AO1388" i="5" s="1"/>
  <c r="AT1388" i="5" s="1"/>
  <c r="S1067" i="5"/>
  <c r="AP1067" i="5" s="1"/>
  <c r="AO1067" i="5" s="1"/>
  <c r="AT1067" i="5" s="1"/>
  <c r="S539" i="5"/>
  <c r="AP539" i="5" s="1"/>
  <c r="AO539" i="5" s="1"/>
  <c r="AT539" i="5" s="1"/>
  <c r="S1389" i="5"/>
  <c r="AP1389" i="5" s="1"/>
  <c r="AO1389" i="5" s="1"/>
  <c r="AT1389" i="5" s="1"/>
  <c r="S495" i="5"/>
  <c r="AP495" i="5" s="1"/>
  <c r="AO495" i="5" s="1"/>
  <c r="AT495" i="5" s="1"/>
  <c r="S1390" i="5"/>
  <c r="AP1390" i="5" s="1"/>
  <c r="AO1390" i="5" s="1"/>
  <c r="AT1390" i="5" s="1"/>
  <c r="S570" i="5"/>
  <c r="AP570" i="5" s="1"/>
  <c r="AO570" i="5" s="1"/>
  <c r="AT570" i="5" s="1"/>
  <c r="S487" i="5"/>
  <c r="AP487" i="5" s="1"/>
  <c r="AO487" i="5" s="1"/>
  <c r="AT487" i="5" s="1"/>
  <c r="S723" i="5"/>
  <c r="AP723" i="5" s="1"/>
  <c r="AO723" i="5" s="1"/>
  <c r="AT723" i="5" s="1"/>
  <c r="S43" i="5"/>
  <c r="AP43" i="5" s="1"/>
  <c r="AO43" i="5" s="1"/>
  <c r="AT43" i="5" s="1"/>
  <c r="S340" i="5"/>
  <c r="AP340" i="5" s="1"/>
  <c r="AO340" i="5" s="1"/>
  <c r="AT340" i="5" s="1"/>
  <c r="S64" i="5"/>
  <c r="AP64" i="5" s="1"/>
  <c r="AO64" i="5" s="1"/>
  <c r="AT64" i="5" s="1"/>
  <c r="S319" i="5"/>
  <c r="AP319" i="5" s="1"/>
  <c r="AO319" i="5" s="1"/>
  <c r="AT319" i="5" s="1"/>
  <c r="S1012" i="5"/>
  <c r="AP1012" i="5" s="1"/>
  <c r="AO1012" i="5" s="1"/>
  <c r="AT1012" i="5" s="1"/>
  <c r="S713" i="5"/>
  <c r="AP713" i="5" s="1"/>
  <c r="AO713" i="5" s="1"/>
  <c r="AT713" i="5" s="1"/>
  <c r="S1391" i="5"/>
  <c r="AP1391" i="5" s="1"/>
  <c r="AO1391" i="5" s="1"/>
  <c r="AT1391" i="5" s="1"/>
  <c r="S156" i="5"/>
  <c r="AP156" i="5" s="1"/>
  <c r="AO156" i="5" s="1"/>
  <c r="AT156" i="5" s="1"/>
  <c r="S344" i="5"/>
  <c r="AP344" i="5" s="1"/>
  <c r="AO344" i="5" s="1"/>
  <c r="AT344" i="5" s="1"/>
  <c r="S1392" i="5"/>
  <c r="AP1392" i="5" s="1"/>
  <c r="AO1392" i="5" s="1"/>
  <c r="AT1392" i="5" s="1"/>
  <c r="S376" i="5"/>
  <c r="AP376" i="5" s="1"/>
  <c r="AO376" i="5" s="1"/>
  <c r="AT376" i="5" s="1"/>
  <c r="S1393" i="5"/>
  <c r="AP1393" i="5" s="1"/>
  <c r="AO1393" i="5" s="1"/>
  <c r="AT1393" i="5" s="1"/>
  <c r="S522" i="5"/>
  <c r="AP522" i="5" s="1"/>
  <c r="AO522" i="5" s="1"/>
  <c r="AT522" i="5" s="1"/>
  <c r="S1394" i="5"/>
  <c r="AP1394" i="5" s="1"/>
  <c r="AO1394" i="5" s="1"/>
  <c r="AT1394" i="5" s="1"/>
  <c r="S1395" i="5"/>
  <c r="AP1395" i="5" s="1"/>
  <c r="AO1395" i="5" s="1"/>
  <c r="AT1395" i="5" s="1"/>
  <c r="S1396" i="5"/>
  <c r="AP1396" i="5" s="1"/>
  <c r="AO1396" i="5" s="1"/>
  <c r="AT1396" i="5" s="1"/>
  <c r="S322" i="5"/>
  <c r="AP322" i="5" s="1"/>
  <c r="AO322" i="5" s="1"/>
  <c r="AT322" i="5" s="1"/>
  <c r="S701" i="5"/>
  <c r="AP701" i="5" s="1"/>
  <c r="AO701" i="5" s="1"/>
  <c r="AT701" i="5" s="1"/>
  <c r="S690" i="5"/>
  <c r="AP690" i="5" s="1"/>
  <c r="AO690" i="5" s="1"/>
  <c r="AT690" i="5" s="1"/>
  <c r="S506" i="5"/>
  <c r="AP506" i="5" s="1"/>
  <c r="AO506" i="5" s="1"/>
  <c r="AT506" i="5" s="1"/>
  <c r="S698" i="5"/>
  <c r="AP698" i="5" s="1"/>
  <c r="AO698" i="5" s="1"/>
  <c r="AT698" i="5" s="1"/>
  <c r="S97" i="5"/>
  <c r="AP97" i="5" s="1"/>
  <c r="AO97" i="5" s="1"/>
  <c r="AT97" i="5" s="1"/>
  <c r="S837" i="5"/>
  <c r="AP837" i="5" s="1"/>
  <c r="AO837" i="5" s="1"/>
  <c r="AT837" i="5" s="1"/>
  <c r="S884" i="5"/>
  <c r="AP884" i="5" s="1"/>
  <c r="AO884" i="5" s="1"/>
  <c r="AT884" i="5" s="1"/>
  <c r="S654" i="5"/>
  <c r="AP654" i="5" s="1"/>
  <c r="AO654" i="5" s="1"/>
  <c r="AT654" i="5" s="1"/>
  <c r="S1096" i="5"/>
  <c r="AP1096" i="5" s="1"/>
  <c r="AO1096" i="5" s="1"/>
  <c r="AT1096" i="5" s="1"/>
  <c r="S1091" i="5"/>
  <c r="AP1091" i="5" s="1"/>
  <c r="AO1091" i="5" s="1"/>
  <c r="AT1091" i="5" s="1"/>
  <c r="S1397" i="5"/>
  <c r="AP1397" i="5" s="1"/>
  <c r="AO1397" i="5" s="1"/>
  <c r="AT1397" i="5" s="1"/>
  <c r="S508" i="5"/>
  <c r="AP508" i="5" s="1"/>
  <c r="AO508" i="5" s="1"/>
  <c r="AT508" i="5" s="1"/>
  <c r="S1398" i="5"/>
  <c r="AP1398" i="5" s="1"/>
  <c r="AO1398" i="5" s="1"/>
  <c r="AT1398" i="5" s="1"/>
  <c r="S163" i="5"/>
  <c r="AP163" i="5" s="1"/>
  <c r="AO163" i="5" s="1"/>
  <c r="AT163" i="5" s="1"/>
  <c r="S819" i="5"/>
  <c r="AP819" i="5" s="1"/>
  <c r="AO819" i="5" s="1"/>
  <c r="AT819" i="5" s="1"/>
  <c r="S1399" i="5"/>
  <c r="AP1399" i="5" s="1"/>
  <c r="AO1399" i="5" s="1"/>
  <c r="AT1399" i="5" s="1"/>
  <c r="S308" i="5"/>
  <c r="AP308" i="5" s="1"/>
  <c r="AO308" i="5" s="1"/>
  <c r="AT308" i="5" s="1"/>
  <c r="S878" i="5"/>
  <c r="AP878" i="5" s="1"/>
  <c r="AO878" i="5" s="1"/>
  <c r="AT878" i="5" s="1"/>
  <c r="S527" i="5"/>
  <c r="AP527" i="5" s="1"/>
  <c r="AO527" i="5" s="1"/>
  <c r="AT527" i="5" s="1"/>
  <c r="S1400" i="5"/>
  <c r="AP1400" i="5" s="1"/>
  <c r="AO1400" i="5" s="1"/>
  <c r="AT1400" i="5" s="1"/>
  <c r="S7" i="5"/>
  <c r="AP7" i="5" s="1"/>
  <c r="AO7" i="5" s="1"/>
  <c r="AT7" i="5" s="1"/>
  <c r="S371" i="5"/>
  <c r="AP371" i="5" s="1"/>
  <c r="AO371" i="5" s="1"/>
  <c r="AT371" i="5" s="1"/>
  <c r="S751" i="5"/>
  <c r="AP751" i="5" s="1"/>
  <c r="AO751" i="5" s="1"/>
  <c r="AT751" i="5" s="1"/>
  <c r="S944" i="5"/>
  <c r="AP944" i="5" s="1"/>
  <c r="AO944" i="5" s="1"/>
  <c r="AT944" i="5" s="1"/>
  <c r="S556" i="5"/>
  <c r="AP556" i="5" s="1"/>
  <c r="AO556" i="5" s="1"/>
  <c r="AT556" i="5" s="1"/>
  <c r="S1401" i="5"/>
  <c r="AP1401" i="5" s="1"/>
  <c r="AO1401" i="5" s="1"/>
  <c r="AT1401" i="5" s="1"/>
  <c r="S1095" i="5"/>
  <c r="AP1095" i="5" s="1"/>
  <c r="AO1095" i="5" s="1"/>
  <c r="AT1095" i="5" s="1"/>
  <c r="S853" i="5"/>
  <c r="AP853" i="5" s="1"/>
  <c r="AO853" i="5" s="1"/>
  <c r="AT853" i="5" s="1"/>
  <c r="S1081" i="5"/>
  <c r="AP1081" i="5" s="1"/>
  <c r="AO1081" i="5" s="1"/>
  <c r="AT1081" i="5" s="1"/>
  <c r="S1402" i="5"/>
  <c r="AP1402" i="5" s="1"/>
  <c r="AO1402" i="5" s="1"/>
  <c r="AT1402" i="5" s="1"/>
  <c r="S733" i="5"/>
  <c r="AP733" i="5" s="1"/>
  <c r="AO733" i="5" s="1"/>
  <c r="AT733" i="5" s="1"/>
  <c r="S423" i="5"/>
  <c r="AP423" i="5" s="1"/>
  <c r="AO423" i="5" s="1"/>
  <c r="AT423" i="5" s="1"/>
  <c r="S120" i="5"/>
  <c r="AP120" i="5" s="1"/>
  <c r="AO120" i="5" s="1"/>
  <c r="AT120" i="5" s="1"/>
  <c r="S1064" i="5"/>
  <c r="AP1064" i="5" s="1"/>
  <c r="AO1064" i="5" s="1"/>
  <c r="AT1064" i="5" s="1"/>
  <c r="S672" i="5"/>
  <c r="AP672" i="5" s="1"/>
  <c r="AO672" i="5" s="1"/>
  <c r="AT672" i="5" s="1"/>
  <c r="S650" i="5"/>
  <c r="AP650" i="5" s="1"/>
  <c r="AO650" i="5" s="1"/>
  <c r="AT650" i="5" s="1"/>
  <c r="S409" i="5"/>
  <c r="AP409" i="5" s="1"/>
  <c r="AO409" i="5" s="1"/>
  <c r="AT409" i="5" s="1"/>
  <c r="S576" i="5"/>
  <c r="AP576" i="5" s="1"/>
  <c r="AO576" i="5" s="1"/>
  <c r="AT576" i="5" s="1"/>
  <c r="S211" i="5"/>
  <c r="AP211" i="5" s="1"/>
  <c r="AO211" i="5" s="1"/>
  <c r="AT211" i="5" s="1"/>
  <c r="S906" i="5"/>
  <c r="AP906" i="5" s="1"/>
  <c r="AO906" i="5" s="1"/>
  <c r="AT906" i="5" s="1"/>
  <c r="S1403" i="5"/>
  <c r="AP1403" i="5" s="1"/>
  <c r="AO1403" i="5" s="1"/>
  <c r="AT1403" i="5" s="1"/>
  <c r="S1031" i="5"/>
  <c r="AP1031" i="5" s="1"/>
  <c r="AO1031" i="5" s="1"/>
  <c r="AT1031" i="5" s="1"/>
  <c r="S951" i="5"/>
  <c r="AP951" i="5" s="1"/>
  <c r="AO951" i="5" s="1"/>
  <c r="AT951" i="5" s="1"/>
  <c r="S453" i="5"/>
  <c r="AP453" i="5" s="1"/>
  <c r="AO453" i="5" s="1"/>
  <c r="AT453" i="5" s="1"/>
  <c r="S726" i="5"/>
  <c r="AP726" i="5" s="1"/>
  <c r="AO726" i="5" s="1"/>
  <c r="AT726" i="5" s="1"/>
  <c r="S1404" i="5"/>
  <c r="AP1404" i="5" s="1"/>
  <c r="AO1404" i="5" s="1"/>
  <c r="AT1404" i="5" s="1"/>
  <c r="S208" i="5"/>
  <c r="AP208" i="5" s="1"/>
  <c r="AO208" i="5" s="1"/>
  <c r="AT208" i="5" s="1"/>
  <c r="S1405" i="5"/>
  <c r="AP1405" i="5" s="1"/>
  <c r="AO1405" i="5" s="1"/>
  <c r="AT1405" i="5" s="1"/>
  <c r="S1406" i="5"/>
  <c r="AP1406" i="5" s="1"/>
  <c r="AO1406" i="5" s="1"/>
  <c r="AT1406" i="5" s="1"/>
  <c r="S378" i="5"/>
  <c r="AP378" i="5" s="1"/>
  <c r="AO378" i="5" s="1"/>
  <c r="AT378" i="5" s="1"/>
  <c r="S1407" i="5"/>
  <c r="AP1407" i="5" s="1"/>
  <c r="AO1407" i="5" s="1"/>
  <c r="AT1407" i="5" s="1"/>
  <c r="S391" i="5"/>
  <c r="AP391" i="5" s="1"/>
  <c r="AO391" i="5" s="1"/>
  <c r="AT391" i="5" s="1"/>
  <c r="S653" i="5"/>
  <c r="AP653" i="5" s="1"/>
  <c r="AO653" i="5" s="1"/>
  <c r="AT653" i="5" s="1"/>
  <c r="S1409" i="5"/>
  <c r="AP1409" i="5" s="1"/>
  <c r="AO1409" i="5" s="1"/>
  <c r="AT1409" i="5" s="1"/>
  <c r="S28" i="5"/>
  <c r="AP28" i="5" s="1"/>
  <c r="AO28" i="5" s="1"/>
  <c r="AT28" i="5" s="1"/>
  <c r="S1410" i="5"/>
  <c r="AP1410" i="5" s="1"/>
  <c r="AO1410" i="5" s="1"/>
  <c r="AT1410" i="5" s="1"/>
  <c r="S1411" i="5"/>
  <c r="AP1411" i="5" s="1"/>
  <c r="AO1411" i="5" s="1"/>
  <c r="AT1411" i="5" s="1"/>
  <c r="S126" i="5"/>
  <c r="AP126" i="5" s="1"/>
  <c r="AO126" i="5" s="1"/>
  <c r="AT126" i="5" s="1"/>
  <c r="S496" i="5"/>
  <c r="AP496" i="5" s="1"/>
  <c r="AO496" i="5" s="1"/>
  <c r="AT496" i="5" s="1"/>
  <c r="S1055" i="5"/>
  <c r="AP1055" i="5" s="1"/>
  <c r="AO1055" i="5" s="1"/>
  <c r="AT1055" i="5" s="1"/>
  <c r="S719" i="5"/>
  <c r="AP719" i="5" s="1"/>
  <c r="AO719" i="5" s="1"/>
  <c r="AT719" i="5" s="1"/>
  <c r="S1412" i="5"/>
  <c r="AP1412" i="5" s="1"/>
  <c r="AO1412" i="5" s="1"/>
  <c r="AT1412" i="5" s="1"/>
  <c r="S168" i="5"/>
  <c r="AP168" i="5" s="1"/>
  <c r="AO168" i="5" s="1"/>
  <c r="AT168" i="5" s="1"/>
  <c r="S1413" i="5"/>
  <c r="AP1413" i="5" s="1"/>
  <c r="AO1413" i="5" s="1"/>
  <c r="AT1413" i="5" s="1"/>
  <c r="S1414" i="5"/>
  <c r="AP1414" i="5" s="1"/>
  <c r="AO1414" i="5" s="1"/>
  <c r="AT1414" i="5" s="1"/>
  <c r="S604" i="5"/>
  <c r="AP604" i="5" s="1"/>
  <c r="AO604" i="5" s="1"/>
  <c r="AT604" i="5" s="1"/>
  <c r="S1415" i="5"/>
  <c r="AP1415" i="5" s="1"/>
  <c r="AO1415" i="5" s="1"/>
  <c r="AT1415" i="5" s="1"/>
  <c r="S261" i="5"/>
  <c r="AP261" i="5" s="1"/>
  <c r="AO261" i="5" s="1"/>
  <c r="AT261" i="5" s="1"/>
  <c r="S1416" i="5"/>
  <c r="AP1416" i="5" s="1"/>
  <c r="AO1416" i="5" s="1"/>
  <c r="AT1416" i="5" s="1"/>
  <c r="S1417" i="5"/>
  <c r="AP1417" i="5" s="1"/>
  <c r="AO1417" i="5" s="1"/>
  <c r="AT1417" i="5" s="1"/>
  <c r="S245" i="5"/>
  <c r="AP245" i="5" s="1"/>
  <c r="AO245" i="5" s="1"/>
  <c r="AT245" i="5" s="1"/>
  <c r="S87" i="5"/>
  <c r="AP87" i="5" s="1"/>
  <c r="AO87" i="5" s="1"/>
  <c r="AT87" i="5" s="1"/>
  <c r="S236" i="5"/>
  <c r="AP236" i="5" s="1"/>
  <c r="AO236" i="5" s="1"/>
  <c r="AT236" i="5" s="1"/>
  <c r="S628" i="5"/>
  <c r="AP628" i="5" s="1"/>
  <c r="AO628" i="5" s="1"/>
  <c r="AT628" i="5" s="1"/>
  <c r="S1418" i="5"/>
  <c r="AP1418" i="5" s="1"/>
  <c r="AO1418" i="5" s="1"/>
  <c r="AT1418" i="5" s="1"/>
  <c r="S1419" i="5"/>
  <c r="AP1419" i="5" s="1"/>
  <c r="AO1419" i="5" s="1"/>
  <c r="AT1419" i="5" s="1"/>
  <c r="S1021" i="5"/>
  <c r="AP1021" i="5" s="1"/>
  <c r="AO1021" i="5" s="1"/>
  <c r="AT1021" i="5" s="1"/>
  <c r="S696" i="5"/>
  <c r="AP696" i="5" s="1"/>
  <c r="AO696" i="5" s="1"/>
  <c r="AT696" i="5" s="1"/>
  <c r="S234" i="5"/>
  <c r="AP234" i="5" s="1"/>
  <c r="AO234" i="5" s="1"/>
  <c r="AT234" i="5" s="1"/>
  <c r="S1079" i="5"/>
  <c r="AP1079" i="5" s="1"/>
  <c r="AO1079" i="5" s="1"/>
  <c r="AT1079" i="5" s="1"/>
  <c r="S1420" i="5"/>
  <c r="AP1420" i="5" s="1"/>
  <c r="AO1420" i="5" s="1"/>
  <c r="AT1420" i="5" s="1"/>
  <c r="S1421" i="5"/>
  <c r="AP1421" i="5" s="1"/>
  <c r="AO1421" i="5" s="1"/>
  <c r="AT1421" i="5" s="1"/>
  <c r="S140" i="5"/>
  <c r="AP140" i="5" s="1"/>
  <c r="AO140" i="5" s="1"/>
  <c r="AT140" i="5" s="1"/>
  <c r="S948" i="5"/>
  <c r="AP948" i="5" s="1"/>
  <c r="AO948" i="5" s="1"/>
  <c r="AT948" i="5" s="1"/>
  <c r="S372" i="5"/>
  <c r="AP372" i="5" s="1"/>
  <c r="AO372" i="5" s="1"/>
  <c r="AT372" i="5" s="1"/>
  <c r="S287" i="5"/>
  <c r="AP287" i="5" s="1"/>
  <c r="AO287" i="5" s="1"/>
  <c r="AT287" i="5" s="1"/>
  <c r="S137" i="5"/>
  <c r="AP137" i="5" s="1"/>
  <c r="AO137" i="5" s="1"/>
  <c r="AT137" i="5" s="1"/>
  <c r="S1422" i="5"/>
  <c r="AP1422" i="5" s="1"/>
  <c r="AO1422" i="5" s="1"/>
  <c r="AT1422" i="5" s="1"/>
  <c r="S1423" i="5"/>
  <c r="AP1423" i="5" s="1"/>
  <c r="AO1423" i="5" s="1"/>
  <c r="AT1423" i="5" s="1"/>
  <c r="S182" i="5"/>
  <c r="AP182" i="5" s="1"/>
  <c r="AO182" i="5" s="1"/>
  <c r="AT182" i="5" s="1"/>
  <c r="S427" i="5"/>
  <c r="AP427" i="5" s="1"/>
  <c r="AO427" i="5" s="1"/>
  <c r="AT427" i="5" s="1"/>
  <c r="S1424" i="5"/>
  <c r="AP1424" i="5" s="1"/>
  <c r="AO1424" i="5" s="1"/>
  <c r="AT1424" i="5" s="1"/>
  <c r="S424" i="5"/>
  <c r="AP424" i="5" s="1"/>
  <c r="AO424" i="5" s="1"/>
  <c r="AT424" i="5" s="1"/>
  <c r="S525" i="5"/>
  <c r="AP525" i="5" s="1"/>
  <c r="AO525" i="5" s="1"/>
  <c r="AT525" i="5" s="1"/>
  <c r="S151" i="5"/>
  <c r="AP151" i="5" s="1"/>
  <c r="AO151" i="5" s="1"/>
  <c r="AT151" i="5" s="1"/>
  <c r="S1425" i="5"/>
  <c r="AP1425" i="5" s="1"/>
  <c r="AO1425" i="5" s="1"/>
  <c r="AT1425" i="5" s="1"/>
  <c r="S1426" i="5"/>
  <c r="AP1426" i="5" s="1"/>
  <c r="AO1426" i="5" s="1"/>
  <c r="AT1426" i="5" s="1"/>
  <c r="S152" i="5"/>
  <c r="AP152" i="5" s="1"/>
  <c r="AO152" i="5" s="1"/>
  <c r="AT152" i="5" s="1"/>
  <c r="S477" i="5"/>
  <c r="AP477" i="5" s="1"/>
  <c r="AO477" i="5" s="1"/>
  <c r="AT477" i="5" s="1"/>
  <c r="S220" i="5"/>
  <c r="AP220" i="5" s="1"/>
  <c r="AO220" i="5" s="1"/>
  <c r="AT220" i="5" s="1"/>
  <c r="S817" i="5"/>
  <c r="AP817" i="5" s="1"/>
  <c r="AO817" i="5" s="1"/>
  <c r="AT817" i="5" s="1"/>
  <c r="S861" i="5"/>
  <c r="AP861" i="5" s="1"/>
  <c r="AO861" i="5" s="1"/>
  <c r="AT861" i="5" s="1"/>
  <c r="S828" i="5"/>
  <c r="AP828" i="5" s="1"/>
  <c r="AO828" i="5" s="1"/>
  <c r="AT828" i="5" s="1"/>
  <c r="S1427" i="5"/>
  <c r="AP1427" i="5" s="1"/>
  <c r="AO1427" i="5" s="1"/>
  <c r="AT1427" i="5" s="1"/>
  <c r="S471" i="5"/>
  <c r="AP471" i="5" s="1"/>
  <c r="AO471" i="5" s="1"/>
  <c r="AT471" i="5" s="1"/>
  <c r="S1428" i="5"/>
  <c r="AP1428" i="5" s="1"/>
  <c r="AO1428" i="5" s="1"/>
  <c r="AT1428" i="5" s="1"/>
  <c r="S1066" i="5"/>
  <c r="AP1066" i="5" s="1"/>
  <c r="AO1066" i="5" s="1"/>
  <c r="AT1066" i="5" s="1"/>
  <c r="S943" i="5"/>
  <c r="AP943" i="5" s="1"/>
  <c r="AO943" i="5" s="1"/>
  <c r="AT943" i="5" s="1"/>
  <c r="S891" i="5"/>
  <c r="AP891" i="5" s="1"/>
  <c r="AO891" i="5" s="1"/>
  <c r="AT891" i="5" s="1"/>
  <c r="S1025" i="5"/>
  <c r="AP1025" i="5" s="1"/>
  <c r="AO1025" i="5" s="1"/>
  <c r="AT1025" i="5" s="1"/>
  <c r="S1429" i="5"/>
  <c r="AP1429" i="5" s="1"/>
  <c r="AO1429" i="5" s="1"/>
  <c r="AT1429" i="5" s="1"/>
  <c r="S835" i="5"/>
  <c r="AP835" i="5" s="1"/>
  <c r="AO835" i="5" s="1"/>
  <c r="AT835" i="5" s="1"/>
  <c r="S1070" i="5"/>
  <c r="AP1070" i="5" s="1"/>
  <c r="AO1070" i="5" s="1"/>
  <c r="AT1070" i="5" s="1"/>
  <c r="S1430" i="5"/>
  <c r="AP1430" i="5" s="1"/>
  <c r="AO1430" i="5" s="1"/>
  <c r="AT1430" i="5" s="1"/>
  <c r="S1431" i="5"/>
  <c r="AP1431" i="5" s="1"/>
  <c r="AO1431" i="5" s="1"/>
  <c r="AT1431" i="5" s="1"/>
  <c r="S1061" i="5"/>
  <c r="AP1061" i="5" s="1"/>
  <c r="AO1061" i="5" s="1"/>
  <c r="AT1061" i="5" s="1"/>
  <c r="S92" i="5"/>
  <c r="AP92" i="5" s="1"/>
  <c r="AO92" i="5" s="1"/>
  <c r="AT92" i="5" s="1"/>
  <c r="S1432" i="5"/>
  <c r="AP1432" i="5" s="1"/>
  <c r="AO1432" i="5" s="1"/>
  <c r="AT1432" i="5" s="1"/>
  <c r="S754" i="5"/>
  <c r="AP754" i="5" s="1"/>
  <c r="AO754" i="5" s="1"/>
  <c r="AT754" i="5" s="1"/>
  <c r="S534" i="5"/>
  <c r="AP534" i="5" s="1"/>
  <c r="AO534" i="5" s="1"/>
  <c r="AT534" i="5" s="1"/>
  <c r="S1433" i="5"/>
  <c r="AP1433" i="5" s="1"/>
  <c r="AO1433" i="5" s="1"/>
  <c r="AT1433" i="5" s="1"/>
  <c r="S469" i="5"/>
  <c r="AP469" i="5" s="1"/>
  <c r="AO469" i="5" s="1"/>
  <c r="AT469" i="5" s="1"/>
  <c r="S695" i="5"/>
  <c r="AP695" i="5" s="1"/>
  <c r="AO695" i="5" s="1"/>
  <c r="AT695" i="5" s="1"/>
  <c r="S380" i="5"/>
  <c r="AP380" i="5" s="1"/>
  <c r="AO380" i="5" s="1"/>
  <c r="AT380" i="5" s="1"/>
  <c r="S170" i="5"/>
  <c r="AP170" i="5" s="1"/>
  <c r="AO170" i="5" s="1"/>
  <c r="AT170" i="5" s="1"/>
  <c r="S515" i="5"/>
  <c r="AP515" i="5" s="1"/>
  <c r="AO515" i="5" s="1"/>
  <c r="AT515" i="5" s="1"/>
  <c r="S554" i="5"/>
  <c r="AP554" i="5" s="1"/>
  <c r="AO554" i="5" s="1"/>
  <c r="AT554" i="5" s="1"/>
  <c r="S248" i="5"/>
  <c r="AP248" i="5" s="1"/>
  <c r="AO248" i="5" s="1"/>
  <c r="AT248" i="5" s="1"/>
  <c r="S311" i="5"/>
  <c r="AP311" i="5" s="1"/>
  <c r="AO311" i="5" s="1"/>
  <c r="AT311" i="5" s="1"/>
  <c r="S788" i="5"/>
  <c r="AP788" i="5" s="1"/>
  <c r="AO788" i="5" s="1"/>
  <c r="AT788" i="5" s="1"/>
  <c r="S1434" i="5"/>
  <c r="AP1434" i="5" s="1"/>
  <c r="AO1434" i="5" s="1"/>
  <c r="AT1434" i="5" s="1"/>
  <c r="S889" i="5"/>
  <c r="AP889" i="5" s="1"/>
  <c r="AO889" i="5" s="1"/>
  <c r="AT889" i="5" s="1"/>
  <c r="S461" i="5"/>
  <c r="AP461" i="5" s="1"/>
  <c r="AO461" i="5" s="1"/>
  <c r="AT461" i="5" s="1"/>
  <c r="S1084" i="5"/>
  <c r="AP1084" i="5" s="1"/>
  <c r="AO1084" i="5" s="1"/>
  <c r="AT1084" i="5" s="1"/>
  <c r="S383" i="5"/>
  <c r="AP383" i="5" s="1"/>
  <c r="AO383" i="5" s="1"/>
  <c r="AT383" i="5" s="1"/>
  <c r="S1435" i="5"/>
  <c r="AP1435" i="5" s="1"/>
  <c r="AO1435" i="5" s="1"/>
  <c r="AT1435" i="5" s="1"/>
  <c r="S221" i="5"/>
  <c r="AP221" i="5" s="1"/>
  <c r="AO221" i="5" s="1"/>
  <c r="AT221" i="5" s="1"/>
  <c r="S1436" i="5"/>
  <c r="AP1436" i="5" s="1"/>
  <c r="AO1436" i="5" s="1"/>
  <c r="AT1436" i="5" s="1"/>
  <c r="S1060" i="5"/>
  <c r="AP1060" i="5" s="1"/>
  <c r="AO1060" i="5" s="1"/>
  <c r="AT1060" i="5" s="1"/>
  <c r="S549" i="5"/>
  <c r="AP549" i="5" s="1"/>
  <c r="AO549" i="5" s="1"/>
  <c r="AT549" i="5" s="1"/>
  <c r="S492" i="5"/>
  <c r="AP492" i="5" s="1"/>
  <c r="AO492" i="5" s="1"/>
  <c r="AT492" i="5" s="1"/>
  <c r="S915" i="5"/>
  <c r="AP915" i="5" s="1"/>
  <c r="AO915" i="5" s="1"/>
  <c r="AT915" i="5" s="1"/>
  <c r="S456" i="5"/>
  <c r="AP456" i="5" s="1"/>
  <c r="AO456" i="5" s="1"/>
  <c r="AT456" i="5" s="1"/>
  <c r="S731" i="5"/>
  <c r="AP731" i="5" s="1"/>
  <c r="AO731" i="5" s="1"/>
  <c r="AT731" i="5" s="1"/>
  <c r="S801" i="5"/>
  <c r="AP801" i="5" s="1"/>
  <c r="AO801" i="5" s="1"/>
  <c r="AT801" i="5" s="1"/>
  <c r="S784" i="5"/>
  <c r="AP784" i="5" s="1"/>
  <c r="AO784" i="5" s="1"/>
  <c r="AT784" i="5" s="1"/>
  <c r="S791" i="5"/>
  <c r="AP791" i="5" s="1"/>
  <c r="AO791" i="5" s="1"/>
  <c r="AT791" i="5" s="1"/>
  <c r="S569" i="5"/>
  <c r="AP569" i="5" s="1"/>
  <c r="AO569" i="5" s="1"/>
  <c r="AT569" i="5" s="1"/>
  <c r="S1437" i="5"/>
  <c r="AP1437" i="5" s="1"/>
  <c r="AO1437" i="5" s="1"/>
  <c r="AT1437" i="5" s="1"/>
  <c r="S559" i="5"/>
  <c r="AP559" i="5" s="1"/>
  <c r="AO559" i="5" s="1"/>
  <c r="AT559" i="5" s="1"/>
  <c r="S826" i="5"/>
  <c r="AP826" i="5" s="1"/>
  <c r="AO826" i="5" s="1"/>
  <c r="AT826" i="5" s="1"/>
  <c r="S448" i="5"/>
  <c r="AP448" i="5" s="1"/>
  <c r="AO448" i="5" s="1"/>
  <c r="AT448" i="5" s="1"/>
  <c r="S1438" i="5"/>
  <c r="AP1438" i="5" s="1"/>
  <c r="AO1438" i="5" s="1"/>
  <c r="AT1438" i="5" s="1"/>
  <c r="S774" i="5"/>
  <c r="AP774" i="5" s="1"/>
  <c r="AO774" i="5" s="1"/>
  <c r="AT774" i="5" s="1"/>
  <c r="S468" i="5"/>
  <c r="AP468" i="5" s="1"/>
  <c r="AO468" i="5" s="1"/>
  <c r="AT468" i="5" s="1"/>
  <c r="S475" i="5"/>
  <c r="AP475" i="5" s="1"/>
  <c r="AO475" i="5" s="1"/>
  <c r="AT475" i="5" s="1"/>
  <c r="S1049" i="5"/>
  <c r="AP1049" i="5" s="1"/>
  <c r="AO1049" i="5" s="1"/>
  <c r="AT1049" i="5" s="1"/>
  <c r="S1062" i="5"/>
  <c r="AP1062" i="5" s="1"/>
  <c r="AO1062" i="5" s="1"/>
  <c r="AT1062" i="5" s="1"/>
  <c r="S815" i="5"/>
  <c r="AP815" i="5" s="1"/>
  <c r="AO815" i="5" s="1"/>
  <c r="AT815" i="5" s="1"/>
  <c r="S1439" i="5"/>
  <c r="AP1439" i="5" s="1"/>
  <c r="AO1439" i="5" s="1"/>
  <c r="AT1439" i="5" s="1"/>
  <c r="S1440" i="5"/>
  <c r="AP1440" i="5" s="1"/>
  <c r="AO1440" i="5" s="1"/>
  <c r="AT1440" i="5" s="1"/>
  <c r="S1441" i="5"/>
  <c r="AP1441" i="5" s="1"/>
  <c r="AO1441" i="5" s="1"/>
  <c r="AT1441" i="5" s="1"/>
  <c r="S194" i="5"/>
  <c r="AP194" i="5" s="1"/>
  <c r="AO194" i="5" s="1"/>
  <c r="AT194" i="5" s="1"/>
  <c r="S800" i="5"/>
  <c r="AP800" i="5" s="1"/>
  <c r="AO800" i="5" s="1"/>
  <c r="AT800" i="5" s="1"/>
  <c r="S1442" i="5"/>
  <c r="AP1442" i="5" s="1"/>
  <c r="AO1442" i="5" s="1"/>
  <c r="AT1442" i="5" s="1"/>
  <c r="S499" i="5"/>
  <c r="AP499" i="5" s="1"/>
  <c r="AO499" i="5" s="1"/>
  <c r="AT499" i="5" s="1"/>
  <c r="S52" i="5"/>
  <c r="AP52" i="5" s="1"/>
  <c r="AO52" i="5" s="1"/>
  <c r="AT52" i="5" s="1"/>
  <c r="S1443" i="5"/>
  <c r="AP1443" i="5" s="1"/>
  <c r="AO1443" i="5" s="1"/>
  <c r="AT1443" i="5" s="1"/>
  <c r="S403" i="5"/>
  <c r="AP403" i="5" s="1"/>
  <c r="AO403" i="5" s="1"/>
  <c r="AT403" i="5" s="1"/>
  <c r="S981" i="5"/>
  <c r="AP981" i="5" s="1"/>
  <c r="AO981" i="5" s="1"/>
  <c r="AT981" i="5" s="1"/>
  <c r="S377" i="5"/>
  <c r="AP377" i="5" s="1"/>
  <c r="AO377" i="5" s="1"/>
  <c r="AT377" i="5" s="1"/>
  <c r="S173" i="5"/>
  <c r="AP173" i="5" s="1"/>
  <c r="AO173" i="5" s="1"/>
  <c r="AT173" i="5" s="1"/>
  <c r="S553" i="5"/>
  <c r="AP553" i="5" s="1"/>
  <c r="AO553" i="5" s="1"/>
  <c r="AT553" i="5" s="1"/>
  <c r="S1444" i="5"/>
  <c r="AP1444" i="5" s="1"/>
  <c r="AO1444" i="5" s="1"/>
  <c r="AT1444" i="5" s="1"/>
  <c r="S561" i="5"/>
  <c r="AP561" i="5" s="1"/>
  <c r="AO561" i="5" s="1"/>
  <c r="AT561" i="5" s="1"/>
  <c r="S414" i="5"/>
  <c r="AP414" i="5" s="1"/>
  <c r="AO414" i="5" s="1"/>
  <c r="AT414" i="5" s="1"/>
  <c r="S744" i="5"/>
  <c r="AP744" i="5" s="1"/>
  <c r="AO744" i="5" s="1"/>
  <c r="AT744" i="5" s="1"/>
  <c r="S1445" i="5"/>
  <c r="AP1445" i="5" s="1"/>
  <c r="AO1445" i="5" s="1"/>
  <c r="AT1445" i="5" s="1"/>
  <c r="S1446" i="5"/>
  <c r="AP1446" i="5" s="1"/>
  <c r="AO1446" i="5" s="1"/>
  <c r="AT1446" i="5" s="1"/>
  <c r="S842" i="5"/>
  <c r="AP842" i="5" s="1"/>
  <c r="AO842" i="5" s="1"/>
  <c r="AT842" i="5" s="1"/>
  <c r="S1447" i="5"/>
  <c r="AP1447" i="5" s="1"/>
  <c r="AO1447" i="5" s="1"/>
  <c r="AT1447" i="5" s="1"/>
  <c r="S1448" i="5"/>
  <c r="AP1448" i="5" s="1"/>
  <c r="AO1448" i="5" s="1"/>
  <c r="AT1448" i="5" s="1"/>
  <c r="S1449" i="5"/>
  <c r="AP1449" i="5" s="1"/>
  <c r="AO1449" i="5" s="1"/>
  <c r="AT1449" i="5" s="1"/>
  <c r="S811" i="5"/>
  <c r="AP811" i="5" s="1"/>
  <c r="AO811" i="5" s="1"/>
  <c r="AT811" i="5" s="1"/>
  <c r="S9" i="5"/>
  <c r="AP9" i="5" s="1"/>
  <c r="AO9" i="5" s="1"/>
  <c r="AT9" i="5" s="1"/>
  <c r="S235" i="5"/>
  <c r="AP235" i="5" s="1"/>
  <c r="AO235" i="5" s="1"/>
  <c r="AT235" i="5" s="1"/>
  <c r="S645" i="5"/>
  <c r="AP645" i="5" s="1"/>
  <c r="AO645" i="5" s="1"/>
  <c r="AT645" i="5" s="1"/>
  <c r="S546" i="5"/>
  <c r="AP546" i="5" s="1"/>
  <c r="AO546" i="5" s="1"/>
  <c r="AT546" i="5" s="1"/>
  <c r="S1450" i="5"/>
  <c r="AP1450" i="5" s="1"/>
  <c r="AO1450" i="5" s="1"/>
  <c r="AT1450" i="5" s="1"/>
  <c r="S897" i="5"/>
  <c r="AP897" i="5" s="1"/>
  <c r="AO897" i="5" s="1"/>
  <c r="AT897" i="5" s="1"/>
  <c r="S869" i="5"/>
  <c r="AP869" i="5" s="1"/>
  <c r="AO869" i="5" s="1"/>
  <c r="AT869" i="5" s="1"/>
  <c r="S440" i="5"/>
  <c r="AP440" i="5" s="1"/>
  <c r="AO440" i="5" s="1"/>
  <c r="AT440" i="5" s="1"/>
  <c r="S68" i="5"/>
  <c r="AP68" i="5" s="1"/>
  <c r="AO68" i="5" s="1"/>
  <c r="AT68" i="5" s="1"/>
  <c r="S1451" i="5"/>
  <c r="AP1451" i="5" s="1"/>
  <c r="AO1451" i="5" s="1"/>
  <c r="AT1451" i="5" s="1"/>
  <c r="S1452" i="5"/>
  <c r="AP1452" i="5" s="1"/>
  <c r="AO1452" i="5" s="1"/>
  <c r="AT1452" i="5" s="1"/>
  <c r="S93" i="5"/>
  <c r="AP93" i="5" s="1"/>
  <c r="AO93" i="5" s="1"/>
  <c r="AT93" i="5" s="1"/>
  <c r="S2" i="5"/>
  <c r="AP2" i="5" s="1"/>
  <c r="AO2" i="5" s="1"/>
  <c r="S277" i="5"/>
  <c r="AP277" i="5" s="1"/>
  <c r="AO277" i="5" s="1"/>
  <c r="AT277" i="5" s="1"/>
  <c r="S611" i="5"/>
  <c r="AP611" i="5" s="1"/>
  <c r="AO611" i="5" s="1"/>
  <c r="AT611" i="5" s="1"/>
  <c r="S159" i="5"/>
  <c r="AP159" i="5" s="1"/>
  <c r="AO159" i="5" s="1"/>
  <c r="AT159" i="5" s="1"/>
  <c r="S1453" i="5"/>
  <c r="AP1453" i="5" s="1"/>
  <c r="AO1453" i="5" s="1"/>
  <c r="AT1453" i="5" s="1"/>
  <c r="S1454" i="5"/>
  <c r="AP1454" i="5" s="1"/>
  <c r="AO1454" i="5" s="1"/>
  <c r="AT1454" i="5" s="1"/>
  <c r="S789" i="5"/>
  <c r="AP789" i="5" s="1"/>
  <c r="AO789" i="5" s="1"/>
  <c r="AT789" i="5" s="1"/>
  <c r="S262" i="5"/>
  <c r="AP262" i="5" s="1"/>
  <c r="AO262" i="5" s="1"/>
  <c r="AT262" i="5" s="1"/>
  <c r="S851" i="5"/>
  <c r="AP851" i="5" s="1"/>
  <c r="AO851" i="5" s="1"/>
  <c r="AT851" i="5" s="1"/>
  <c r="S1455" i="5"/>
  <c r="AP1455" i="5" s="1"/>
  <c r="AO1455" i="5" s="1"/>
  <c r="AT1455" i="5" s="1"/>
  <c r="S428" i="5"/>
  <c r="AP428" i="5" s="1"/>
  <c r="AO428" i="5" s="1"/>
  <c r="AT428" i="5" s="1"/>
  <c r="S1456" i="5"/>
  <c r="AP1456" i="5" s="1"/>
  <c r="AO1456" i="5" s="1"/>
  <c r="AT1456" i="5" s="1"/>
  <c r="S96" i="5"/>
  <c r="AP96" i="5" s="1"/>
  <c r="AO96" i="5" s="1"/>
  <c r="AT96" i="5" s="1"/>
  <c r="S421" i="5"/>
  <c r="AP421" i="5" s="1"/>
  <c r="AO421" i="5" s="1"/>
  <c r="AT421" i="5" s="1"/>
  <c r="S1457" i="5"/>
  <c r="AP1457" i="5" s="1"/>
  <c r="AO1457" i="5" s="1"/>
  <c r="AT1457" i="5" s="1"/>
  <c r="S605" i="5"/>
  <c r="AP605" i="5" s="1"/>
  <c r="AO605" i="5" s="1"/>
  <c r="AT605" i="5" s="1"/>
  <c r="S327" i="5"/>
  <c r="AP327" i="5" s="1"/>
  <c r="AO327" i="5" s="1"/>
  <c r="AT327" i="5" s="1"/>
  <c r="S746" i="5"/>
  <c r="AP746" i="5" s="1"/>
  <c r="AO746" i="5" s="1"/>
  <c r="AT746" i="5" s="1"/>
  <c r="S538" i="5"/>
  <c r="AP538" i="5" s="1"/>
  <c r="AO538" i="5" s="1"/>
  <c r="AT538" i="5" s="1"/>
  <c r="S118" i="5"/>
  <c r="AP118" i="5" s="1"/>
  <c r="AO118" i="5" s="1"/>
  <c r="AT118" i="5" s="1"/>
  <c r="S393" i="5"/>
  <c r="AP393" i="5" s="1"/>
  <c r="AO393" i="5" s="1"/>
  <c r="AT393" i="5" s="1"/>
  <c r="S1459" i="5"/>
  <c r="AP1459" i="5" s="1"/>
  <c r="AO1459" i="5" s="1"/>
  <c r="AT1459" i="5" s="1"/>
  <c r="S760" i="5"/>
  <c r="AP760" i="5" s="1"/>
  <c r="AO760" i="5" s="1"/>
  <c r="AT760" i="5" s="1"/>
  <c r="S1460" i="5"/>
  <c r="AP1460" i="5" s="1"/>
  <c r="AO1460" i="5" s="1"/>
  <c r="AT1460" i="5" s="1"/>
  <c r="S633" i="5"/>
  <c r="AP633" i="5" s="1"/>
  <c r="AO633" i="5" s="1"/>
  <c r="AT633" i="5" s="1"/>
  <c r="S125" i="5"/>
  <c r="AP125" i="5" s="1"/>
  <c r="AO125" i="5" s="1"/>
  <c r="AT125" i="5" s="1"/>
  <c r="S822" i="5"/>
  <c r="AP822" i="5" s="1"/>
  <c r="AO822" i="5" s="1"/>
  <c r="AT822" i="5" s="1"/>
  <c r="S1461" i="5"/>
  <c r="AP1461" i="5" s="1"/>
  <c r="AO1461" i="5" s="1"/>
  <c r="AT1461" i="5" s="1"/>
  <c r="S1462" i="5"/>
  <c r="AP1462" i="5" s="1"/>
  <c r="AO1462" i="5" s="1"/>
  <c r="AT1462" i="5" s="1"/>
  <c r="S1463" i="5"/>
  <c r="AP1463" i="5" s="1"/>
  <c r="AO1463" i="5" s="1"/>
  <c r="AT1463" i="5" s="1"/>
  <c r="S1464" i="5"/>
  <c r="AP1464" i="5" s="1"/>
  <c r="AO1464" i="5" s="1"/>
  <c r="AT1464" i="5" s="1"/>
  <c r="S1465" i="5"/>
  <c r="AP1465" i="5" s="1"/>
  <c r="AO1465" i="5" s="1"/>
  <c r="AT1465" i="5" s="1"/>
  <c r="S1466" i="5"/>
  <c r="AP1466" i="5" s="1"/>
  <c r="AO1466" i="5" s="1"/>
  <c r="AT1466" i="5" s="1"/>
  <c r="S1050" i="5"/>
  <c r="AP1050" i="5" s="1"/>
  <c r="AO1050" i="5" s="1"/>
  <c r="AT1050" i="5" s="1"/>
  <c r="S1467" i="5"/>
  <c r="AP1467" i="5" s="1"/>
  <c r="AO1467" i="5" s="1"/>
  <c r="AT1467" i="5" s="1"/>
  <c r="S1468" i="5"/>
  <c r="AP1468" i="5" s="1"/>
  <c r="AO1468" i="5" s="1"/>
  <c r="AT1468" i="5" s="1"/>
  <c r="S98" i="5"/>
  <c r="AP98" i="5" s="1"/>
  <c r="AO98" i="5" s="1"/>
  <c r="AT98" i="5" s="1"/>
  <c r="S769" i="5"/>
  <c r="AP769" i="5" s="1"/>
  <c r="AO769" i="5" s="1"/>
  <c r="AT769" i="5" s="1"/>
  <c r="S1469" i="5"/>
  <c r="AP1469" i="5" s="1"/>
  <c r="AO1469" i="5" s="1"/>
  <c r="AT1469" i="5" s="1"/>
  <c r="S1470" i="5"/>
  <c r="AP1470" i="5" s="1"/>
  <c r="AO1470" i="5" s="1"/>
  <c r="AT1470" i="5" s="1"/>
  <c r="S626" i="5"/>
  <c r="AP626" i="5" s="1"/>
  <c r="AO626" i="5" s="1"/>
  <c r="AT626" i="5" s="1"/>
  <c r="S1471" i="5"/>
  <c r="AP1471" i="5" s="1"/>
  <c r="AO1471" i="5" s="1"/>
  <c r="AT1471" i="5" s="1"/>
  <c r="S1472" i="5"/>
  <c r="AP1472" i="5" s="1"/>
  <c r="AO1472" i="5" s="1"/>
  <c r="AT1472" i="5" s="1"/>
  <c r="S385" i="5"/>
  <c r="AP385" i="5" s="1"/>
  <c r="AO385" i="5" s="1"/>
  <c r="AT385" i="5" s="1"/>
  <c r="S443" i="5"/>
  <c r="AP443" i="5" s="1"/>
  <c r="AO443" i="5" s="1"/>
  <c r="AT443" i="5" s="1"/>
  <c r="S331" i="5"/>
  <c r="AP331" i="5" s="1"/>
  <c r="AO331" i="5" s="1"/>
  <c r="AT331" i="5" s="1"/>
  <c r="S1473" i="5"/>
  <c r="AP1473" i="5" s="1"/>
  <c r="AO1473" i="5" s="1"/>
  <c r="AT1473" i="5" s="1"/>
  <c r="S675" i="5"/>
  <c r="AP675" i="5" s="1"/>
  <c r="AO675" i="5" s="1"/>
  <c r="AT675" i="5" s="1"/>
  <c r="S677" i="5"/>
  <c r="AP677" i="5" s="1"/>
  <c r="AO677" i="5" s="1"/>
  <c r="AT677" i="5" s="1"/>
  <c r="S176" i="5"/>
  <c r="AP176" i="5" s="1"/>
  <c r="AO176" i="5" s="1"/>
  <c r="AT176" i="5" s="1"/>
  <c r="S297" i="5"/>
  <c r="AP297" i="5" s="1"/>
  <c r="AO297" i="5" s="1"/>
  <c r="AT297" i="5" s="1"/>
  <c r="S145" i="5"/>
  <c r="AP145" i="5" s="1"/>
  <c r="AO145" i="5" s="1"/>
  <c r="AT145" i="5" s="1"/>
  <c r="S560" i="5"/>
  <c r="AP560" i="5" s="1"/>
  <c r="AO560" i="5" s="1"/>
  <c r="AT560" i="5" s="1"/>
  <c r="S1474" i="5"/>
  <c r="AP1474" i="5" s="1"/>
  <c r="AO1474" i="5" s="1"/>
  <c r="AT1474" i="5" s="1"/>
  <c r="S917" i="5"/>
  <c r="AP917" i="5" s="1"/>
  <c r="AO917" i="5" s="1"/>
  <c r="AT917" i="5" s="1"/>
  <c r="S1475" i="5"/>
  <c r="AP1475" i="5" s="1"/>
  <c r="AO1475" i="5" s="1"/>
  <c r="AT1475" i="5" s="1"/>
  <c r="S808" i="5"/>
  <c r="AP808" i="5" s="1"/>
  <c r="AO808" i="5" s="1"/>
  <c r="AT808" i="5" s="1"/>
  <c r="S375" i="5"/>
  <c r="AP375" i="5" s="1"/>
  <c r="AO375" i="5" s="1"/>
  <c r="AT375" i="5" s="1"/>
  <c r="S1476" i="5"/>
  <c r="AP1476" i="5" s="1"/>
  <c r="AO1476" i="5" s="1"/>
  <c r="AT1476" i="5" s="1"/>
  <c r="S1477" i="5"/>
  <c r="AP1477" i="5" s="1"/>
  <c r="AO1477" i="5" s="1"/>
  <c r="AT1477" i="5" s="1"/>
  <c r="S272" i="5"/>
  <c r="AP272" i="5" s="1"/>
  <c r="AO272" i="5" s="1"/>
  <c r="AT272" i="5" s="1"/>
  <c r="S1478" i="5"/>
  <c r="AP1478" i="5" s="1"/>
  <c r="AO1478" i="5" s="1"/>
  <c r="AT1478" i="5" s="1"/>
  <c r="S8" i="5"/>
  <c r="AP8" i="5" s="1"/>
  <c r="AO8" i="5" s="1"/>
  <c r="AT8" i="5" s="1"/>
  <c r="S282" i="5"/>
  <c r="AP282" i="5" s="1"/>
  <c r="AO282" i="5" s="1"/>
  <c r="AT282" i="5" s="1"/>
  <c r="S874" i="5"/>
  <c r="AP874" i="5" s="1"/>
  <c r="AO874" i="5" s="1"/>
  <c r="AT874" i="5" s="1"/>
  <c r="S110" i="5"/>
  <c r="AP110" i="5" s="1"/>
  <c r="AO110" i="5" s="1"/>
  <c r="AT110" i="5" s="1"/>
  <c r="S178" i="5"/>
  <c r="AP178" i="5" s="1"/>
  <c r="AO178" i="5" s="1"/>
  <c r="AT178" i="5" s="1"/>
  <c r="S379" i="5"/>
  <c r="AP379" i="5" s="1"/>
  <c r="AO379" i="5" s="1"/>
  <c r="AT379" i="5" s="1"/>
  <c r="S716" i="5"/>
  <c r="AP716" i="5" s="1"/>
  <c r="AO716" i="5" s="1"/>
  <c r="AT716" i="5" s="1"/>
  <c r="S548" i="5"/>
  <c r="AP548" i="5" s="1"/>
  <c r="AO548" i="5" s="1"/>
  <c r="AT548" i="5" s="1"/>
  <c r="S700" i="5"/>
  <c r="AP700" i="5" s="1"/>
  <c r="AO700" i="5" s="1"/>
  <c r="AT700" i="5" s="1"/>
  <c r="S1479" i="5"/>
  <c r="AP1479" i="5" s="1"/>
  <c r="AO1479" i="5" s="1"/>
  <c r="AT1479" i="5" s="1"/>
  <c r="S989" i="5"/>
  <c r="AP989" i="5" s="1"/>
  <c r="AO989" i="5" s="1"/>
  <c r="AT989" i="5" s="1"/>
  <c r="S945" i="5"/>
  <c r="AP945" i="5" s="1"/>
  <c r="AO945" i="5" s="1"/>
  <c r="AT945" i="5" s="1"/>
  <c r="S1480" i="5"/>
  <c r="AP1480" i="5" s="1"/>
  <c r="AO1480" i="5" s="1"/>
  <c r="AT1480" i="5" s="1"/>
  <c r="S267" i="5"/>
  <c r="AP267" i="5" s="1"/>
  <c r="AO267" i="5" s="1"/>
  <c r="AT267" i="5" s="1"/>
  <c r="S1481" i="5"/>
  <c r="AP1481" i="5" s="1"/>
  <c r="AO1481" i="5" s="1"/>
  <c r="AT1481" i="5" s="1"/>
  <c r="S799" i="5"/>
  <c r="AP799" i="5" s="1"/>
  <c r="AO799" i="5" s="1"/>
  <c r="AT799" i="5" s="1"/>
  <c r="S1482" i="5"/>
  <c r="AP1482" i="5" s="1"/>
  <c r="AO1482" i="5" s="1"/>
  <c r="AT1482" i="5" s="1"/>
  <c r="S1483" i="5"/>
  <c r="AP1483" i="5" s="1"/>
  <c r="AO1483" i="5" s="1"/>
  <c r="AT1483" i="5" s="1"/>
  <c r="S712" i="5"/>
  <c r="AP712" i="5" s="1"/>
  <c r="AO712" i="5" s="1"/>
  <c r="AT712" i="5" s="1"/>
  <c r="S682" i="5"/>
  <c r="AP682" i="5" s="1"/>
  <c r="AO682" i="5" s="1"/>
  <c r="AT682" i="5" s="1"/>
  <c r="S416" i="5"/>
  <c r="AP416" i="5" s="1"/>
  <c r="AO416" i="5" s="1"/>
  <c r="AT416" i="5" s="1"/>
  <c r="S886" i="5"/>
  <c r="AP886" i="5" s="1"/>
  <c r="AO886" i="5" s="1"/>
  <c r="AT886" i="5" s="1"/>
  <c r="S1086" i="5"/>
  <c r="AP1086" i="5" s="1"/>
  <c r="AO1086" i="5" s="1"/>
  <c r="AT1086" i="5" s="1"/>
  <c r="S1484" i="5"/>
  <c r="AP1484" i="5" s="1"/>
  <c r="AO1484" i="5" s="1"/>
  <c r="AT1484" i="5" s="1"/>
  <c r="S1053" i="5"/>
  <c r="AP1053" i="5" s="1"/>
  <c r="AO1053" i="5" s="1"/>
  <c r="AT1053" i="5" s="1"/>
  <c r="S342" i="5"/>
  <c r="AP342" i="5" s="1"/>
  <c r="AO342" i="5" s="1"/>
  <c r="AT342" i="5" s="1"/>
  <c r="S1485" i="5"/>
  <c r="AP1485" i="5" s="1"/>
  <c r="AO1485" i="5" s="1"/>
  <c r="AT1485" i="5" s="1"/>
  <c r="S1486" i="5"/>
  <c r="AP1486" i="5" s="1"/>
  <c r="AO1486" i="5" s="1"/>
  <c r="AT1486" i="5" s="1"/>
  <c r="S402" i="5"/>
  <c r="AP402" i="5" s="1"/>
  <c r="AO402" i="5" s="1"/>
  <c r="AT402" i="5" s="1"/>
  <c r="S1487" i="5"/>
  <c r="AP1487" i="5" s="1"/>
  <c r="AO1487" i="5" s="1"/>
  <c r="AT1487" i="5" s="1"/>
  <c r="S757" i="5"/>
  <c r="AP757" i="5" s="1"/>
  <c r="AO757" i="5" s="1"/>
  <c r="AT757" i="5" s="1"/>
  <c r="S776" i="5"/>
  <c r="AP776" i="5" s="1"/>
  <c r="AO776" i="5" s="1"/>
  <c r="AT776" i="5" s="1"/>
  <c r="S25" i="5"/>
  <c r="AP25" i="5" s="1"/>
  <c r="AO25" i="5" s="1"/>
  <c r="AT25" i="5" s="1"/>
  <c r="S814" i="5"/>
  <c r="AP814" i="5" s="1"/>
  <c r="AO814" i="5" s="1"/>
  <c r="AT814" i="5" s="1"/>
  <c r="S514" i="5"/>
  <c r="AP514" i="5" s="1"/>
  <c r="AO514" i="5" s="1"/>
  <c r="AT514" i="5" s="1"/>
  <c r="S676" i="5"/>
  <c r="AP676" i="5" s="1"/>
  <c r="AO676" i="5" s="1"/>
  <c r="AT676" i="5" s="1"/>
  <c r="S558" i="5"/>
  <c r="AP558" i="5" s="1"/>
  <c r="AO558" i="5" s="1"/>
  <c r="AT558" i="5" s="1"/>
  <c r="S356" i="5"/>
  <c r="AP356" i="5" s="1"/>
  <c r="AO356" i="5" s="1"/>
  <c r="AT356" i="5" s="1"/>
  <c r="S528" i="5"/>
  <c r="AP528" i="5" s="1"/>
  <c r="AO528" i="5" s="1"/>
  <c r="AT528" i="5" s="1"/>
  <c r="S1488" i="5"/>
  <c r="AP1488" i="5" s="1"/>
  <c r="AO1488" i="5" s="1"/>
  <c r="AT1488" i="5" s="1"/>
  <c r="S612" i="5"/>
  <c r="AP612" i="5" s="1"/>
  <c r="AO612" i="5" s="1"/>
  <c r="AT612" i="5" s="1"/>
  <c r="S1011" i="5"/>
  <c r="AP1011" i="5" s="1"/>
  <c r="AO1011" i="5" s="1"/>
  <c r="AT1011" i="5" s="1"/>
  <c r="S759" i="5"/>
  <c r="AP759" i="5" s="1"/>
  <c r="AO759" i="5" s="1"/>
  <c r="AT759" i="5" s="1"/>
  <c r="S979" i="5"/>
  <c r="AP979" i="5" s="1"/>
  <c r="AO979" i="5" s="1"/>
  <c r="AT979" i="5" s="1"/>
  <c r="S357" i="5"/>
  <c r="AP357" i="5" s="1"/>
  <c r="AO357" i="5" s="1"/>
  <c r="AT357" i="5" s="1"/>
  <c r="S918" i="5"/>
  <c r="AP918" i="5" s="1"/>
  <c r="AO918" i="5" s="1"/>
  <c r="AT918" i="5" s="1"/>
  <c r="S584" i="5"/>
  <c r="AP584" i="5" s="1"/>
  <c r="AO584" i="5" s="1"/>
  <c r="AT584" i="5" s="1"/>
  <c r="S36" i="5"/>
  <c r="AP36" i="5" s="1"/>
  <c r="AO36" i="5" s="1"/>
  <c r="AT36" i="5" s="1"/>
  <c r="S550" i="5"/>
  <c r="AP550" i="5" s="1"/>
  <c r="AO550" i="5" s="1"/>
  <c r="AT550" i="5" s="1"/>
  <c r="S369" i="5"/>
  <c r="AP369" i="5" s="1"/>
  <c r="AO369" i="5" s="1"/>
  <c r="AT369" i="5" s="1"/>
  <c r="S928" i="5"/>
  <c r="AP928" i="5" s="1"/>
  <c r="AO928" i="5" s="1"/>
  <c r="AT928" i="5" s="1"/>
  <c r="S1489" i="5"/>
  <c r="AP1489" i="5" s="1"/>
  <c r="AO1489" i="5" s="1"/>
  <c r="AT1489" i="5" s="1"/>
  <c r="S710" i="5"/>
  <c r="AP710" i="5" s="1"/>
  <c r="AO710" i="5" s="1"/>
  <c r="AT710" i="5" s="1"/>
  <c r="S483" i="5"/>
  <c r="AP483" i="5" s="1"/>
  <c r="AO483" i="5" s="1"/>
  <c r="AT483" i="5" s="1"/>
  <c r="S802" i="5"/>
  <c r="AP802" i="5" s="1"/>
  <c r="AO802" i="5" s="1"/>
  <c r="AT802" i="5" s="1"/>
  <c r="S1490" i="5"/>
  <c r="AP1490" i="5" s="1"/>
  <c r="AO1490" i="5" s="1"/>
  <c r="AT1490" i="5" s="1"/>
  <c r="S189" i="5"/>
  <c r="AP189" i="5" s="1"/>
  <c r="AO189" i="5" s="1"/>
  <c r="AT189" i="5" s="1"/>
  <c r="S229" i="5"/>
  <c r="AP229" i="5" s="1"/>
  <c r="AO229" i="5" s="1"/>
  <c r="AT229" i="5" s="1"/>
  <c r="S283" i="5"/>
  <c r="AP283" i="5" s="1"/>
  <c r="AO283" i="5" s="1"/>
  <c r="AT283" i="5" s="1"/>
  <c r="S996" i="5"/>
  <c r="AP996" i="5" s="1"/>
  <c r="AO996" i="5" s="1"/>
  <c r="AT996" i="5" s="1"/>
  <c r="S1491" i="5"/>
  <c r="AP1491" i="5" s="1"/>
  <c r="AO1491" i="5" s="1"/>
  <c r="AT1491" i="5" s="1"/>
  <c r="S1492" i="5"/>
  <c r="AP1492" i="5" s="1"/>
  <c r="AO1492" i="5" s="1"/>
  <c r="AT1492" i="5" s="1"/>
  <c r="S510" i="5"/>
  <c r="AP510" i="5" s="1"/>
  <c r="AO510" i="5" s="1"/>
  <c r="AT510" i="5" s="1"/>
  <c r="S222" i="5"/>
  <c r="AP222" i="5" s="1"/>
  <c r="AO222" i="5" s="1"/>
  <c r="AT222" i="5" s="1"/>
  <c r="S1493" i="5"/>
  <c r="AP1493" i="5" s="1"/>
  <c r="AO1493" i="5" s="1"/>
  <c r="AT1493" i="5" s="1"/>
  <c r="S963" i="5"/>
  <c r="AP963" i="5" s="1"/>
  <c r="AO963" i="5" s="1"/>
  <c r="AT963" i="5" s="1"/>
  <c r="S1494" i="5"/>
  <c r="AP1494" i="5" s="1"/>
  <c r="AO1494" i="5" s="1"/>
  <c r="AT1494" i="5" s="1"/>
  <c r="S1495" i="5"/>
  <c r="AP1495" i="5" s="1"/>
  <c r="AO1495" i="5" s="1"/>
  <c r="AT1495" i="5" s="1"/>
  <c r="S730" i="5"/>
  <c r="AP730" i="5" s="1"/>
  <c r="AO730" i="5" s="1"/>
  <c r="AT730" i="5" s="1"/>
  <c r="S1002" i="5"/>
  <c r="AP1002" i="5" s="1"/>
  <c r="AO1002" i="5" s="1"/>
  <c r="AT1002" i="5" s="1"/>
  <c r="S903" i="5"/>
  <c r="AP903" i="5" s="1"/>
  <c r="AO903" i="5" s="1"/>
  <c r="AT903" i="5" s="1"/>
  <c r="S16" i="5"/>
  <c r="AP16" i="5" s="1"/>
  <c r="AO16" i="5" s="1"/>
  <c r="AT16" i="5" s="1"/>
  <c r="S1056" i="5"/>
  <c r="AP1056" i="5" s="1"/>
  <c r="AO1056" i="5" s="1"/>
  <c r="AT1056" i="5" s="1"/>
  <c r="S609" i="5"/>
  <c r="AP609" i="5" s="1"/>
  <c r="AO609" i="5" s="1"/>
  <c r="AT609" i="5" s="1"/>
  <c r="S1496" i="5"/>
  <c r="AP1496" i="5" s="1"/>
  <c r="AO1496" i="5" s="1"/>
  <c r="AT1496" i="5" s="1"/>
  <c r="S384" i="5"/>
  <c r="AP384" i="5" s="1"/>
  <c r="AO384" i="5" s="1"/>
  <c r="AT384" i="5" s="1"/>
  <c r="S1088" i="5"/>
  <c r="AP1088" i="5" s="1"/>
  <c r="AO1088" i="5" s="1"/>
  <c r="AT1088" i="5" s="1"/>
  <c r="S888" i="5"/>
  <c r="AP888" i="5" s="1"/>
  <c r="AO888" i="5" s="1"/>
  <c r="AT888" i="5" s="1"/>
  <c r="S474" i="5"/>
  <c r="AP474" i="5" s="1"/>
  <c r="AO474" i="5" s="1"/>
  <c r="AT474" i="5" s="1"/>
  <c r="S197" i="5"/>
  <c r="AP197" i="5" s="1"/>
  <c r="AO197" i="5" s="1"/>
  <c r="AT197" i="5" s="1"/>
  <c r="S536" i="5"/>
  <c r="AP536" i="5" s="1"/>
  <c r="AO536" i="5" s="1"/>
  <c r="AT536" i="5" s="1"/>
  <c r="S898" i="5"/>
  <c r="AP898" i="5" s="1"/>
  <c r="AO898" i="5" s="1"/>
  <c r="AT898" i="5" s="1"/>
  <c r="S1078" i="5"/>
  <c r="AP1078" i="5" s="1"/>
  <c r="AO1078" i="5" s="1"/>
  <c r="AT1078" i="5" s="1"/>
  <c r="S513" i="5"/>
  <c r="AP513" i="5" s="1"/>
  <c r="AO513" i="5" s="1"/>
  <c r="AT513" i="5" s="1"/>
  <c r="S1497" i="5"/>
  <c r="AP1497" i="5" s="1"/>
  <c r="AO1497" i="5" s="1"/>
  <c r="AT1497" i="5" s="1"/>
  <c r="S445" i="5"/>
  <c r="AP445" i="5" s="1"/>
  <c r="AO445" i="5" s="1"/>
  <c r="AT445" i="5" s="1"/>
  <c r="S300" i="5"/>
  <c r="AP300" i="5" s="1"/>
  <c r="AO300" i="5" s="1"/>
  <c r="AT300" i="5" s="1"/>
  <c r="S201" i="5"/>
  <c r="AP201" i="5" s="1"/>
  <c r="AO201" i="5" s="1"/>
  <c r="AT201" i="5" s="1"/>
  <c r="S381" i="5"/>
  <c r="AP381" i="5" s="1"/>
  <c r="AO381" i="5" s="1"/>
  <c r="AT381" i="5" s="1"/>
  <c r="S929" i="5"/>
  <c r="AP929" i="5" s="1"/>
  <c r="AO929" i="5" s="1"/>
  <c r="AT929" i="5" s="1"/>
  <c r="S634" i="5"/>
  <c r="AP634" i="5" s="1"/>
  <c r="AO634" i="5" s="1"/>
  <c r="AT634" i="5" s="1"/>
  <c r="S1498" i="5"/>
  <c r="AP1498" i="5" s="1"/>
  <c r="AO1498" i="5" s="1"/>
  <c r="AT1498" i="5" s="1"/>
  <c r="S622" i="5"/>
  <c r="AP622" i="5" s="1"/>
  <c r="AO622" i="5" s="1"/>
  <c r="AT622" i="5" s="1"/>
  <c r="S706" i="5"/>
  <c r="AP706" i="5" s="1"/>
  <c r="AO706" i="5" s="1"/>
  <c r="AT706" i="5" s="1"/>
  <c r="S316" i="5"/>
  <c r="AP316" i="5" s="1"/>
  <c r="AO316" i="5" s="1"/>
  <c r="AT316" i="5" s="1"/>
  <c r="S509" i="5"/>
  <c r="AP509" i="5" s="1"/>
  <c r="AO509" i="5" s="1"/>
  <c r="AT509" i="5" s="1"/>
  <c r="S60" i="5"/>
  <c r="AP60" i="5" s="1"/>
  <c r="AO60" i="5" s="1"/>
  <c r="AT60" i="5" s="1"/>
  <c r="S978" i="5"/>
  <c r="AP978" i="5" s="1"/>
  <c r="AO978" i="5" s="1"/>
  <c r="AT978" i="5" s="1"/>
  <c r="S1499" i="5"/>
  <c r="AP1499" i="5" s="1"/>
  <c r="AO1499" i="5" s="1"/>
  <c r="AT1499" i="5" s="1"/>
  <c r="S299" i="5"/>
  <c r="AP299" i="5" s="1"/>
  <c r="AO299" i="5" s="1"/>
  <c r="AT299" i="5" s="1"/>
  <c r="S364" i="5"/>
  <c r="AP364" i="5" s="1"/>
  <c r="AO364" i="5" s="1"/>
  <c r="AT364" i="5" s="1"/>
  <c r="S1500" i="5"/>
  <c r="AP1500" i="5" s="1"/>
  <c r="AO1500" i="5" s="1"/>
  <c r="AT1500" i="5" s="1"/>
  <c r="S825" i="5"/>
  <c r="AP825" i="5" s="1"/>
  <c r="AO825" i="5" s="1"/>
  <c r="AT825" i="5" s="1"/>
  <c r="S925" i="5"/>
  <c r="AP925" i="5" s="1"/>
  <c r="AO925" i="5" s="1"/>
  <c r="AT925" i="5" s="1"/>
  <c r="S437" i="5"/>
  <c r="AP437" i="5" s="1"/>
  <c r="AO437" i="5" s="1"/>
  <c r="AT437" i="5" s="1"/>
  <c r="S1501" i="5"/>
  <c r="AP1501" i="5" s="1"/>
  <c r="AO1501" i="5" s="1"/>
  <c r="AT1501" i="5" s="1"/>
  <c r="S949" i="5"/>
  <c r="AP949" i="5" s="1"/>
  <c r="AO949" i="5" s="1"/>
  <c r="AT949" i="5" s="1"/>
  <c r="BE21" i="5"/>
  <c r="AT2" i="5" l="1"/>
  <c r="BS15" i="5"/>
  <c r="BS14" i="5"/>
  <c r="BT12" i="5"/>
  <c r="BT13" i="5"/>
  <c r="BS12" i="5"/>
  <c r="BT15" i="5"/>
  <c r="BS13" i="5"/>
  <c r="BT14" i="5"/>
  <c r="BE15" i="5"/>
  <c r="BE12" i="5"/>
  <c r="BD15" i="5"/>
  <c r="BE13" i="5"/>
  <c r="BE14" i="5"/>
  <c r="BD12" i="5"/>
  <c r="BD13" i="5"/>
  <c r="BD14" i="5"/>
  <c r="AL1501" i="5"/>
  <c r="AL978" i="5"/>
  <c r="AL634" i="5"/>
  <c r="AL1078" i="5"/>
  <c r="AL1496" i="5"/>
  <c r="AL1495" i="5"/>
  <c r="AL996" i="5"/>
  <c r="AL1489" i="5"/>
  <c r="AL979" i="5"/>
  <c r="AL558" i="5"/>
  <c r="AL402" i="5"/>
  <c r="AL416" i="5"/>
  <c r="AL267" i="5"/>
  <c r="AL379" i="5"/>
  <c r="AL1477" i="5"/>
  <c r="AL145" i="5"/>
  <c r="AL385" i="5"/>
  <c r="AL1468" i="5"/>
  <c r="AL949" i="5"/>
  <c r="AL1499" i="5"/>
  <c r="AL1498" i="5"/>
  <c r="AL513" i="5"/>
  <c r="AL384" i="5"/>
  <c r="AL730" i="5"/>
  <c r="AL1491" i="5"/>
  <c r="AL710" i="5"/>
  <c r="AL357" i="5"/>
  <c r="AL356" i="5"/>
  <c r="AL1487" i="5"/>
  <c r="AL886" i="5"/>
  <c r="AL1481" i="5"/>
  <c r="AL716" i="5"/>
  <c r="AL272" i="5"/>
  <c r="AL560" i="5"/>
  <c r="AL443" i="5"/>
  <c r="AL98" i="5"/>
  <c r="AL1462" i="5"/>
  <c r="AL393" i="5"/>
  <c r="AL421" i="5"/>
  <c r="AL1454" i="5"/>
  <c r="AL1451" i="5"/>
  <c r="AL235" i="5"/>
  <c r="AL1445" i="5"/>
  <c r="AL981" i="5"/>
  <c r="AL194" i="5"/>
  <c r="AL468" i="5"/>
  <c r="AL791" i="5"/>
  <c r="AL1060" i="5"/>
  <c r="AL1434" i="5"/>
  <c r="AL695" i="5"/>
  <c r="AL1431" i="5"/>
  <c r="AL1066" i="5"/>
  <c r="AL477" i="5"/>
  <c r="AL427" i="5"/>
  <c r="AL140" i="5"/>
  <c r="AL1418" i="5"/>
  <c r="AL261" i="5"/>
  <c r="AL1055" i="5"/>
  <c r="AL726" i="5"/>
  <c r="AL409" i="5"/>
  <c r="AL1081" i="5"/>
  <c r="AL7" i="5"/>
  <c r="AL1398" i="5"/>
  <c r="AL97" i="5"/>
  <c r="AL1394" i="5"/>
  <c r="AL713" i="5"/>
  <c r="AL570" i="5"/>
  <c r="AL1387" i="5"/>
  <c r="AL766" i="5"/>
  <c r="AL1378" i="5"/>
  <c r="AL1375" i="5"/>
  <c r="AL1374" i="5"/>
  <c r="AL106" i="5"/>
  <c r="AL1367" i="5"/>
  <c r="AL1364" i="5"/>
  <c r="AL365" i="5"/>
  <c r="AL1361" i="5"/>
  <c r="AL1359" i="5"/>
  <c r="AL578" i="5"/>
  <c r="AL5" i="5"/>
  <c r="AL281" i="5"/>
  <c r="AL767" i="5"/>
  <c r="AL1347" i="5"/>
  <c r="AL916" i="5"/>
  <c r="AL750" i="5"/>
  <c r="AL832" i="5"/>
  <c r="AL187" i="5"/>
  <c r="AL521" i="5"/>
  <c r="AL867" i="5"/>
  <c r="AL1461" i="5"/>
  <c r="AL118" i="5"/>
  <c r="AL96" i="5"/>
  <c r="AL1453" i="5"/>
  <c r="AL68" i="5"/>
  <c r="AL9" i="5"/>
  <c r="AL744" i="5"/>
  <c r="AL403" i="5"/>
  <c r="AL1441" i="5"/>
  <c r="AL774" i="5"/>
  <c r="AL784" i="5"/>
  <c r="AL1436" i="5"/>
  <c r="AL788" i="5"/>
  <c r="AL469" i="5"/>
  <c r="AL1430" i="5"/>
  <c r="AL1428" i="5"/>
  <c r="AL152" i="5"/>
  <c r="AL182" i="5"/>
  <c r="AL1421" i="5"/>
  <c r="AL628" i="5"/>
  <c r="AL1415" i="5"/>
  <c r="AL496" i="5"/>
  <c r="AL391" i="5"/>
  <c r="AL453" i="5"/>
  <c r="AL650" i="5"/>
  <c r="AL853" i="5"/>
  <c r="AL1400" i="5"/>
  <c r="AL508" i="5"/>
  <c r="AL698" i="5"/>
  <c r="AL522" i="5"/>
  <c r="AL1012" i="5"/>
  <c r="AL1390" i="5"/>
  <c r="AL629" i="5"/>
  <c r="AL1383" i="5"/>
  <c r="AL1377" i="5"/>
  <c r="AL667" i="5"/>
  <c r="AL894" i="5"/>
  <c r="AL1369" i="5"/>
  <c r="AL1366" i="5"/>
  <c r="AL526" i="5"/>
  <c r="AL171" i="5"/>
  <c r="AL613" i="5"/>
  <c r="AL1358" i="5"/>
  <c r="AL1458" i="5"/>
  <c r="AL333" i="5"/>
  <c r="AL417" i="5"/>
  <c r="AL77" i="5"/>
  <c r="AL1346" i="5"/>
  <c r="AL317" i="5"/>
  <c r="AL519" i="5"/>
  <c r="AL720" i="5"/>
  <c r="AL1340" i="5"/>
  <c r="AL138" i="5"/>
  <c r="AL1336" i="5"/>
  <c r="AL973" i="5"/>
  <c r="AL408" i="5"/>
  <c r="AL904" i="5"/>
  <c r="AL493" i="5"/>
  <c r="AL67" i="5"/>
  <c r="AL729" i="5"/>
  <c r="AL734" i="5"/>
  <c r="AL1319" i="5"/>
  <c r="AL457" i="5"/>
  <c r="AL896" i="5"/>
  <c r="AL1308" i="5"/>
  <c r="AL192" i="5"/>
  <c r="AL843" i="5"/>
  <c r="AL1298" i="5"/>
  <c r="AL172" i="5"/>
  <c r="AL764" i="5"/>
  <c r="AL1291" i="5"/>
  <c r="AL533" i="5"/>
  <c r="AL1290" i="5"/>
  <c r="AL880" i="5"/>
  <c r="AL910" i="5"/>
  <c r="AL449" i="5"/>
  <c r="AL1284" i="5"/>
  <c r="AL658" i="5"/>
  <c r="AL1281" i="5"/>
  <c r="AL24" i="5"/>
  <c r="AL1276" i="5"/>
  <c r="AL848" i="5"/>
  <c r="AL290" i="5"/>
  <c r="AL772" i="5"/>
  <c r="AL736" i="5"/>
  <c r="AL925" i="5"/>
  <c r="AL509" i="5"/>
  <c r="AL381" i="5"/>
  <c r="AL536" i="5"/>
  <c r="AL1056" i="5"/>
  <c r="AL963" i="5"/>
  <c r="AL229" i="5"/>
  <c r="AL369" i="5"/>
  <c r="AL1011" i="5"/>
  <c r="AL514" i="5"/>
  <c r="AL1485" i="5"/>
  <c r="AL712" i="5"/>
  <c r="AL945" i="5"/>
  <c r="AL110" i="5"/>
  <c r="AL375" i="5"/>
  <c r="AL176" i="5"/>
  <c r="AL1471" i="5"/>
  <c r="AL1050" i="5"/>
  <c r="AL125" i="5"/>
  <c r="AL746" i="5"/>
  <c r="AL428" i="5"/>
  <c r="AL611" i="5"/>
  <c r="AL869" i="5"/>
  <c r="AL1449" i="5"/>
  <c r="AL561" i="5"/>
  <c r="BO13" i="5"/>
  <c r="AL364" i="5"/>
  <c r="AL706" i="5"/>
  <c r="AL445" i="5"/>
  <c r="AL888" i="5"/>
  <c r="AL510" i="5"/>
  <c r="AL802" i="5"/>
  <c r="AL584" i="5"/>
  <c r="AL1488" i="5"/>
  <c r="AL776" i="5"/>
  <c r="AL1484" i="5"/>
  <c r="AL700" i="5"/>
  <c r="AL8" i="5"/>
  <c r="AL917" i="5"/>
  <c r="AL1473" i="5"/>
  <c r="AL1469" i="5"/>
  <c r="AL1464" i="5"/>
  <c r="AL760" i="5"/>
  <c r="AL605" i="5"/>
  <c r="AL262" i="5"/>
  <c r="AL93" i="5"/>
  <c r="AL546" i="5"/>
  <c r="AL842" i="5"/>
  <c r="AL173" i="5"/>
  <c r="AL1049" i="5"/>
  <c r="AL1437" i="5"/>
  <c r="AL492" i="5"/>
  <c r="AL461" i="5"/>
  <c r="AL170" i="5"/>
  <c r="AL92" i="5"/>
  <c r="AL891" i="5"/>
  <c r="AL817" i="5"/>
  <c r="AL424" i="5"/>
  <c r="AL372" i="5"/>
  <c r="AL1021" i="5"/>
  <c r="AL1417" i="5"/>
  <c r="AL40" i="5"/>
  <c r="AL296" i="5"/>
  <c r="AL564" i="5"/>
  <c r="AL358" i="5"/>
  <c r="AL422" i="5"/>
  <c r="AL1255" i="5"/>
  <c r="AL1253" i="5"/>
  <c r="AL1250" i="5"/>
  <c r="AL812" i="5"/>
  <c r="AL254" i="5"/>
  <c r="AL320" i="5"/>
  <c r="AL1241" i="5"/>
  <c r="AL1237" i="5"/>
  <c r="AL810" i="5"/>
  <c r="AL1234" i="5"/>
  <c r="AL139" i="5"/>
  <c r="AL1196" i="5"/>
  <c r="AL1226" i="5"/>
  <c r="AL666" i="5"/>
  <c r="AL1223" i="5"/>
  <c r="AL691" i="5"/>
  <c r="AL1218" i="5"/>
  <c r="AL147" i="5"/>
  <c r="AL586" i="5"/>
  <c r="AL291" i="5"/>
  <c r="AL366" i="5"/>
  <c r="AL1204" i="5"/>
  <c r="AL714" i="5"/>
  <c r="AL405" i="5"/>
  <c r="AL971" i="5"/>
  <c r="AL1198" i="5"/>
  <c r="AL1194" i="5"/>
  <c r="AL432" i="5"/>
  <c r="AL500" i="5"/>
  <c r="AL373" i="5"/>
  <c r="AL630" i="5"/>
  <c r="AL441" i="5"/>
  <c r="AL90" i="5"/>
  <c r="AL154" i="5"/>
  <c r="AL58" i="5"/>
  <c r="AL502" i="5"/>
  <c r="AL142" i="5"/>
  <c r="AL32" i="5"/>
  <c r="AL964" i="5"/>
  <c r="AL1170" i="5"/>
  <c r="AL442" i="5"/>
  <c r="AL174" i="5"/>
  <c r="AL1166" i="5"/>
  <c r="AL921" i="5"/>
  <c r="AL29" i="5"/>
  <c r="AL598" i="5"/>
  <c r="AL985" i="5"/>
  <c r="AL491" i="5"/>
  <c r="AL661" i="5"/>
  <c r="AL203" i="5"/>
  <c r="AL952" i="5"/>
  <c r="AL44" i="5"/>
  <c r="AL412" i="5"/>
  <c r="AL1148" i="5"/>
  <c r="AL213" i="5"/>
  <c r="AL227" i="5"/>
  <c r="AL1140" i="5"/>
  <c r="AL108" i="5"/>
  <c r="AL823" i="5"/>
  <c r="AL537" i="5"/>
  <c r="AL276" i="5"/>
  <c r="AL1131" i="5"/>
  <c r="AL466" i="5"/>
  <c r="AL773" i="5"/>
  <c r="AL111" i="5"/>
  <c r="AL485" i="5"/>
  <c r="AL1029" i="5"/>
  <c r="AL1123" i="5"/>
  <c r="AL1120" i="5"/>
  <c r="AL49" i="5"/>
  <c r="AL1040" i="5"/>
  <c r="AL753" i="5"/>
  <c r="AL273" i="5"/>
  <c r="AL683" i="5"/>
  <c r="AL367" i="5"/>
  <c r="AL965" i="5"/>
  <c r="AL724" i="5"/>
  <c r="AL1105" i="5"/>
  <c r="AL1104" i="5"/>
  <c r="AL582" i="5"/>
  <c r="AL1334" i="5"/>
  <c r="AL1330" i="5"/>
  <c r="AL31" i="5"/>
  <c r="AL439" i="5"/>
  <c r="AL437" i="5"/>
  <c r="AL60" i="5"/>
  <c r="AL929" i="5"/>
  <c r="AL898" i="5"/>
  <c r="AL609" i="5"/>
  <c r="AL1494" i="5"/>
  <c r="AL283" i="5"/>
  <c r="AL928" i="5"/>
  <c r="AL759" i="5"/>
  <c r="AL676" i="5"/>
  <c r="AL1486" i="5"/>
  <c r="AL682" i="5"/>
  <c r="AL1480" i="5"/>
  <c r="AL178" i="5"/>
  <c r="AL1476" i="5"/>
  <c r="AL297" i="5"/>
  <c r="AL1472" i="5"/>
  <c r="AL52" i="5"/>
  <c r="AL1439" i="5"/>
  <c r="AL448" i="5"/>
  <c r="AL731" i="5"/>
  <c r="AL1435" i="5"/>
  <c r="AL248" i="5"/>
  <c r="AL534" i="5"/>
  <c r="AL835" i="5"/>
  <c r="AL1427" i="5"/>
  <c r="AL1425" i="5"/>
  <c r="AL1422" i="5"/>
  <c r="AL1079" i="5"/>
  <c r="AL87" i="5"/>
  <c r="AL1414" i="5"/>
  <c r="AL1411" i="5"/>
  <c r="AL378" i="5"/>
  <c r="AL1031" i="5"/>
  <c r="AL1064" i="5"/>
  <c r="AL1401" i="5"/>
  <c r="AL878" i="5"/>
  <c r="AL1091" i="5"/>
  <c r="AL690" i="5"/>
  <c r="AL376" i="5"/>
  <c r="AL64" i="5"/>
  <c r="AL1389" i="5"/>
  <c r="AL1385" i="5"/>
  <c r="AL1382" i="5"/>
  <c r="AL69" i="5"/>
  <c r="AL1500" i="5"/>
  <c r="AL300" i="5"/>
  <c r="AL474" i="5"/>
  <c r="AL903" i="5"/>
  <c r="AL222" i="5"/>
  <c r="AL1490" i="5"/>
  <c r="AL36" i="5"/>
  <c r="AL25" i="5"/>
  <c r="AL1053" i="5"/>
  <c r="AL1482" i="5"/>
  <c r="AL1479" i="5"/>
  <c r="AL282" i="5"/>
  <c r="AL1475" i="5"/>
  <c r="AL675" i="5"/>
  <c r="AL1470" i="5"/>
  <c r="AL1465" i="5"/>
  <c r="AL1460" i="5"/>
  <c r="AL327" i="5"/>
  <c r="AL851" i="5"/>
  <c r="AL2" i="5"/>
  <c r="AL1450" i="5"/>
  <c r="AL1447" i="5"/>
  <c r="AL553" i="5"/>
  <c r="AL1442" i="5"/>
  <c r="AL1062" i="5"/>
  <c r="AL559" i="5"/>
  <c r="AL915" i="5"/>
  <c r="AL1084" i="5"/>
  <c r="AL515" i="5"/>
  <c r="AL1432" i="5"/>
  <c r="AL1025" i="5"/>
  <c r="AL861" i="5"/>
  <c r="AL525" i="5"/>
  <c r="AL287" i="5"/>
  <c r="AL696" i="5"/>
  <c r="AL245" i="5"/>
  <c r="AL168" i="5"/>
  <c r="AL28" i="5"/>
  <c r="AL1405" i="5"/>
  <c r="AL906" i="5"/>
  <c r="AL423" i="5"/>
  <c r="AL944" i="5"/>
  <c r="AL1399" i="5"/>
  <c r="AL654" i="5"/>
  <c r="AL322" i="5"/>
  <c r="AL344" i="5"/>
  <c r="AL43" i="5"/>
  <c r="AL1067" i="5"/>
  <c r="AL1384" i="5"/>
  <c r="AL1381" i="5"/>
  <c r="AL707" i="5"/>
  <c r="AL104" i="5"/>
  <c r="AL1371" i="5"/>
  <c r="AL295" i="5"/>
  <c r="AL450" i="5"/>
  <c r="AL1363" i="5"/>
  <c r="AL73" i="5"/>
  <c r="AL844" i="5"/>
  <c r="AL186" i="5"/>
  <c r="AL1354" i="5"/>
  <c r="AL543" i="5"/>
  <c r="AL252" i="5"/>
  <c r="AL1349" i="5"/>
  <c r="AL113" i="5"/>
  <c r="AL3" i="5"/>
  <c r="AL1412" i="5"/>
  <c r="AL1409" i="5"/>
  <c r="AL208" i="5"/>
  <c r="AL211" i="5"/>
  <c r="AL733" i="5"/>
  <c r="AL751" i="5"/>
  <c r="AL819" i="5"/>
  <c r="AL884" i="5"/>
  <c r="AL1396" i="5"/>
  <c r="AL156" i="5"/>
  <c r="AL723" i="5"/>
  <c r="AL1388" i="5"/>
  <c r="AL91" i="5"/>
  <c r="AL1380" i="5"/>
  <c r="AL323" i="5"/>
  <c r="AL169" i="5"/>
  <c r="AL270" i="5"/>
  <c r="AL326" i="5"/>
  <c r="AL678" i="5"/>
  <c r="AL704" i="5"/>
  <c r="AL463" i="5"/>
  <c r="AL387" i="5"/>
  <c r="AL778" i="5"/>
  <c r="AL15" i="5"/>
  <c r="AL748" i="5"/>
  <c r="AL141" i="5"/>
  <c r="AL1348" i="5"/>
  <c r="AL481" i="5"/>
  <c r="AL846" i="5"/>
  <c r="AL1033" i="5"/>
  <c r="AL1342" i="5"/>
  <c r="AL990" i="5"/>
  <c r="AL900" i="5"/>
  <c r="AL596" i="5"/>
  <c r="AL1331" i="5"/>
  <c r="AL503" i="5"/>
  <c r="AL1327" i="5"/>
  <c r="AL191" i="5"/>
  <c r="AL703" i="5"/>
  <c r="AL542" i="5"/>
  <c r="AL721" i="5"/>
  <c r="AL1316" i="5"/>
  <c r="AL1312" i="5"/>
  <c r="AL410" i="5"/>
  <c r="AL158" i="5"/>
  <c r="AL692" i="5"/>
  <c r="AL1297" i="5"/>
  <c r="AL1293" i="5"/>
  <c r="AL101" i="5"/>
  <c r="AL693" i="5"/>
  <c r="AL435" i="5"/>
  <c r="AL1004" i="5"/>
  <c r="AL446" i="5"/>
  <c r="AL1286" i="5"/>
  <c r="AL593" i="5"/>
  <c r="AL647" i="5"/>
  <c r="AL20" i="5"/>
  <c r="AL619" i="5"/>
  <c r="AL1047" i="5"/>
  <c r="AL501" i="5"/>
  <c r="AL193" i="5"/>
  <c r="AL1270" i="5"/>
  <c r="AL1189" i="5"/>
  <c r="AL1026" i="5"/>
  <c r="AL806" i="5"/>
  <c r="AL807" i="5"/>
  <c r="AL940" i="5"/>
  <c r="AL1259" i="5"/>
  <c r="AL1257" i="5"/>
  <c r="AL1083" i="5"/>
  <c r="AL1252" i="5"/>
  <c r="AL1247" i="5"/>
  <c r="AL345" i="5"/>
  <c r="AL839" i="5"/>
  <c r="AL61" i="5"/>
  <c r="AL566" i="5"/>
  <c r="AL1467" i="5"/>
  <c r="AL822" i="5"/>
  <c r="AL538" i="5"/>
  <c r="AL1456" i="5"/>
  <c r="AL159" i="5"/>
  <c r="AL440" i="5"/>
  <c r="AL811" i="5"/>
  <c r="AL414" i="5"/>
  <c r="AL1443" i="5"/>
  <c r="AL1440" i="5"/>
  <c r="AL1438" i="5"/>
  <c r="AL801" i="5"/>
  <c r="AL221" i="5"/>
  <c r="AL311" i="5"/>
  <c r="AL1433" i="5"/>
  <c r="AL1070" i="5"/>
  <c r="AL471" i="5"/>
  <c r="AL1426" i="5"/>
  <c r="AL1423" i="5"/>
  <c r="AL1420" i="5"/>
  <c r="AL236" i="5"/>
  <c r="AL604" i="5"/>
  <c r="AL126" i="5"/>
  <c r="AL1407" i="5"/>
  <c r="AL951" i="5"/>
  <c r="AL672" i="5"/>
  <c r="AL1095" i="5"/>
  <c r="AL527" i="5"/>
  <c r="AL1397" i="5"/>
  <c r="AL506" i="5"/>
  <c r="AL1393" i="5"/>
  <c r="AL319" i="5"/>
  <c r="AL495" i="5"/>
  <c r="AL1386" i="5"/>
  <c r="AL399" i="5"/>
  <c r="AL1376" i="5"/>
  <c r="AL737" i="5"/>
  <c r="AL768" i="5"/>
  <c r="AL21" i="5"/>
  <c r="AL1365" i="5"/>
  <c r="AL164" i="5"/>
  <c r="AL670" i="5"/>
  <c r="AL511" i="5"/>
  <c r="AL1357" i="5"/>
  <c r="AL1356" i="5"/>
  <c r="AL382" i="5"/>
  <c r="AL669" i="5"/>
  <c r="AL1035" i="5"/>
  <c r="AL114" i="5"/>
  <c r="AL54" i="5"/>
  <c r="AL363" i="5"/>
  <c r="AL585" i="5"/>
  <c r="AL1039" i="5"/>
  <c r="AL264" i="5"/>
  <c r="AL1335" i="5"/>
  <c r="AL1333" i="5"/>
  <c r="AL360" i="5"/>
  <c r="AL705" i="5"/>
  <c r="AL1326" i="5"/>
  <c r="AL149" i="5"/>
  <c r="AL572" i="5"/>
  <c r="AL845" i="5"/>
  <c r="AL1003" i="5"/>
  <c r="AL1314" i="5"/>
  <c r="AL205" i="5"/>
  <c r="AL1307" i="5"/>
  <c r="AL901" i="5"/>
  <c r="AL1302" i="5"/>
  <c r="AL184" i="5"/>
  <c r="AL293" i="5"/>
  <c r="AL820" i="5"/>
  <c r="AL1043" i="5"/>
  <c r="AL711" i="5"/>
  <c r="AL532" i="5"/>
  <c r="AL745" i="5"/>
  <c r="AL1015" i="5"/>
  <c r="AL939" i="5"/>
  <c r="AL204" i="5"/>
  <c r="AL479" i="5"/>
  <c r="AL637" i="5"/>
  <c r="AL827" i="5"/>
  <c r="AL447" i="5"/>
  <c r="AL1032" i="5"/>
  <c r="AL294" i="5"/>
  <c r="AL1006" i="5"/>
  <c r="AL648" i="5"/>
  <c r="AL88" i="5"/>
  <c r="AL1263" i="5"/>
  <c r="AL735" i="5"/>
  <c r="AL490" i="5"/>
  <c r="AL872" i="5"/>
  <c r="AL288" i="5"/>
  <c r="AL81" i="5"/>
  <c r="AL1249" i="5"/>
  <c r="AL1246" i="5"/>
  <c r="AL966" i="5"/>
  <c r="AL438" i="5"/>
  <c r="AL62" i="5"/>
  <c r="AL954" i="5"/>
  <c r="AL99" i="5"/>
  <c r="AL305" i="5"/>
  <c r="AL386" i="5"/>
  <c r="AL1230" i="5"/>
  <c r="AL574" i="5"/>
  <c r="AL1373" i="5"/>
  <c r="AL1013" i="5"/>
  <c r="AL239" i="5"/>
  <c r="AL1030" i="5"/>
  <c r="AL117" i="5"/>
  <c r="AL362" i="5"/>
  <c r="AL756" i="5"/>
  <c r="AL545" i="5"/>
  <c r="AL871" i="5"/>
  <c r="AL1352" i="5"/>
  <c r="AL1351" i="5"/>
  <c r="AL932" i="5"/>
  <c r="AL242" i="5"/>
  <c r="AL1020" i="5"/>
  <c r="AL285" i="5"/>
  <c r="AL1339" i="5"/>
  <c r="AL1338" i="5"/>
  <c r="AL353" i="5"/>
  <c r="AL1059" i="5"/>
  <c r="AL1329" i="5"/>
  <c r="AL1328" i="5"/>
  <c r="AL1014" i="5"/>
  <c r="AL260" i="5"/>
  <c r="AL1323" i="5"/>
  <c r="AL665" i="5"/>
  <c r="AL1318" i="5"/>
  <c r="AL1313" i="5"/>
  <c r="AL824" i="5"/>
  <c r="AL1306" i="5"/>
  <c r="AL660" i="5"/>
  <c r="AL348" i="5"/>
  <c r="AL315" i="5"/>
  <c r="AL1119" i="5"/>
  <c r="AL230" i="5"/>
  <c r="AL994" i="5"/>
  <c r="AL856" i="5"/>
  <c r="AL66" i="5"/>
  <c r="AL1289" i="5"/>
  <c r="AL1287" i="5"/>
  <c r="AL855" i="5"/>
  <c r="AL1058" i="5"/>
  <c r="AL1282" i="5"/>
  <c r="AL597" i="5"/>
  <c r="AL431" i="5"/>
  <c r="AL1275" i="5"/>
  <c r="AL1273" i="5"/>
  <c r="AL1023" i="5"/>
  <c r="AL758" i="5"/>
  <c r="AL162" i="5"/>
  <c r="AL983" i="5"/>
  <c r="AL70" i="5"/>
  <c r="AL816" i="5"/>
  <c r="AL1260" i="5"/>
  <c r="AL397" i="5"/>
  <c r="AL63" i="5"/>
  <c r="AL225" i="5"/>
  <c r="AL1248" i="5"/>
  <c r="AL643" i="5"/>
  <c r="AL1244" i="5"/>
  <c r="AL942" i="5"/>
  <c r="AL870" i="5"/>
  <c r="AL355" i="5"/>
  <c r="AL895" i="5"/>
  <c r="AL529" i="5"/>
  <c r="AL547" i="5"/>
  <c r="AL1016" i="5"/>
  <c r="AL407" i="5"/>
  <c r="AL185" i="5"/>
  <c r="AL334" i="5"/>
  <c r="AL562" i="5"/>
  <c r="AL504" i="5"/>
  <c r="AL749" i="5"/>
  <c r="AL136" i="5"/>
  <c r="AL129" i="5"/>
  <c r="AL520" i="5"/>
  <c r="AL17" i="5"/>
  <c r="AL1202" i="5"/>
  <c r="AL681" i="5"/>
  <c r="AL640" i="5"/>
  <c r="AL908" i="5"/>
  <c r="AL135" i="5"/>
  <c r="AL1192" i="5"/>
  <c r="AL1190" i="5"/>
  <c r="AL782" i="5"/>
  <c r="AL825" i="5"/>
  <c r="AL316" i="5"/>
  <c r="AL201" i="5"/>
  <c r="AL197" i="5"/>
  <c r="AL16" i="5"/>
  <c r="AL1493" i="5"/>
  <c r="AL189" i="5"/>
  <c r="AL550" i="5"/>
  <c r="AL612" i="5"/>
  <c r="AL814" i="5"/>
  <c r="AL342" i="5"/>
  <c r="AL1483" i="5"/>
  <c r="AL989" i="5"/>
  <c r="AL874" i="5"/>
  <c r="AL808" i="5"/>
  <c r="AL677" i="5"/>
  <c r="AL626" i="5"/>
  <c r="AL1466" i="5"/>
  <c r="AL633" i="5"/>
  <c r="AL1455" i="5"/>
  <c r="AL277" i="5"/>
  <c r="AL897" i="5"/>
  <c r="AL1448" i="5"/>
  <c r="AL1444" i="5"/>
  <c r="AL499" i="5"/>
  <c r="AL815" i="5"/>
  <c r="AL826" i="5"/>
  <c r="AL456" i="5"/>
  <c r="AL383" i="5"/>
  <c r="AL554" i="5"/>
  <c r="AL754" i="5"/>
  <c r="AL1429" i="5"/>
  <c r="AL828" i="5"/>
  <c r="AL151" i="5"/>
  <c r="AL137" i="5"/>
  <c r="AL234" i="5"/>
  <c r="AL1413" i="5"/>
  <c r="AL1410" i="5"/>
  <c r="AL1406" i="5"/>
  <c r="AL1403" i="5"/>
  <c r="AL120" i="5"/>
  <c r="AL556" i="5"/>
  <c r="AL308" i="5"/>
  <c r="AL1096" i="5"/>
  <c r="AL701" i="5"/>
  <c r="AL1392" i="5"/>
  <c r="AL340" i="5"/>
  <c r="AL539" i="5"/>
  <c r="AL770" i="5"/>
  <c r="AL350" i="5"/>
  <c r="AL134" i="5"/>
  <c r="AL652" i="5"/>
  <c r="AL1372" i="5"/>
  <c r="AL1368" i="5"/>
  <c r="AL852" i="5"/>
  <c r="AL599" i="5"/>
  <c r="AL636" i="5"/>
  <c r="AL974" i="5"/>
  <c r="AL762" i="5"/>
  <c r="AL1355" i="5"/>
  <c r="AL429" i="5"/>
  <c r="AL1350" i="5"/>
  <c r="AL1080" i="5"/>
  <c r="AL552" i="5"/>
  <c r="AL119" i="5"/>
  <c r="AL1018" i="5"/>
  <c r="AL1332" i="5"/>
  <c r="AL638" i="5"/>
  <c r="AL157" i="5"/>
  <c r="AL777" i="5"/>
  <c r="AL400" i="5"/>
  <c r="AL55" i="5"/>
  <c r="AL1317" i="5"/>
  <c r="AL743" i="5"/>
  <c r="AL1309" i="5"/>
  <c r="AL911" i="5"/>
  <c r="AL1303" i="5"/>
  <c r="AL207" i="5"/>
  <c r="AL347" i="5"/>
  <c r="AL1294" i="5"/>
  <c r="AL196" i="5"/>
  <c r="AL980" i="5"/>
  <c r="AL80" i="5"/>
  <c r="AL671" i="5"/>
  <c r="AL1288" i="5"/>
  <c r="AL313" i="5"/>
  <c r="AL269" i="5"/>
  <c r="AL1283" i="5"/>
  <c r="AL797" i="5"/>
  <c r="AL1280" i="5"/>
  <c r="AL1278" i="5"/>
  <c r="AL275" i="5"/>
  <c r="AL975" i="5"/>
  <c r="AL1271" i="5"/>
  <c r="AL722" i="5"/>
  <c r="AL651" i="5"/>
  <c r="AL1266" i="5"/>
  <c r="AL934" i="5"/>
  <c r="AL663" i="5"/>
  <c r="AL390" i="5"/>
  <c r="AL465" i="5"/>
  <c r="AL482" i="5"/>
  <c r="AL131" i="5"/>
  <c r="AL47" i="5"/>
  <c r="AL209" i="5"/>
  <c r="AL621" i="5"/>
  <c r="AL752" i="5"/>
  <c r="AL616" i="5"/>
  <c r="AL1236" i="5"/>
  <c r="AL265" i="5"/>
  <c r="AL1232" i="5"/>
  <c r="AL132" i="5"/>
  <c r="AL1017" i="5"/>
  <c r="AL85" i="5"/>
  <c r="AL150" i="5"/>
  <c r="AL715" i="5"/>
  <c r="AL1220" i="5"/>
  <c r="AL1216" i="5"/>
  <c r="AL1214" i="5"/>
  <c r="AL1212" i="5"/>
  <c r="AL1208" i="5"/>
  <c r="AL655" i="5"/>
  <c r="AL794" i="5"/>
  <c r="AL1201" i="5"/>
  <c r="AL1085" i="5"/>
  <c r="AL155" i="5"/>
  <c r="AL850" i="5"/>
  <c r="AL1193" i="5"/>
  <c r="AL180" i="5"/>
  <c r="AL1038" i="5"/>
  <c r="AL11" i="5"/>
  <c r="AL396" i="5"/>
  <c r="AL286" i="5"/>
  <c r="AL860" i="5"/>
  <c r="AL1182" i="5"/>
  <c r="AL1179" i="5"/>
  <c r="AL785" i="5"/>
  <c r="AL246" i="5"/>
  <c r="AL907" i="5"/>
  <c r="AL1172" i="5"/>
  <c r="AL923" i="5"/>
  <c r="AL266" i="5"/>
  <c r="AL960" i="5"/>
  <c r="AL351" i="5"/>
  <c r="AL573" i="5"/>
  <c r="AL600" i="5"/>
  <c r="AL332" i="5"/>
  <c r="AL1048" i="5"/>
  <c r="AL740" i="5"/>
  <c r="AL986" i="5"/>
  <c r="AL1152" i="5"/>
  <c r="AL1149" i="5"/>
  <c r="AL858" i="5"/>
  <c r="AL1261" i="5"/>
  <c r="AL243" i="5"/>
  <c r="AL610" i="5"/>
  <c r="AL512" i="5"/>
  <c r="AL589" i="5"/>
  <c r="AL931" i="5"/>
  <c r="AL240" i="5"/>
  <c r="AL1134" i="5"/>
  <c r="AL1133" i="5"/>
  <c r="AL575" i="5"/>
  <c r="AL818" i="5"/>
  <c r="AL922" i="5"/>
  <c r="AL451" i="5"/>
  <c r="AL476" i="5"/>
  <c r="AL524" i="5"/>
  <c r="AL876" i="5"/>
  <c r="AL969" i="5"/>
  <c r="AL988" i="5"/>
  <c r="AL76" i="5"/>
  <c r="AL292" i="5"/>
  <c r="AL1111" i="5"/>
  <c r="AL847" i="5"/>
  <c r="AL1243" i="5"/>
  <c r="AL1242" i="5"/>
  <c r="AL1240" i="5"/>
  <c r="AL143" i="5"/>
  <c r="AL1235" i="5"/>
  <c r="AL742" i="5"/>
  <c r="AL289" i="5"/>
  <c r="AL38" i="5"/>
  <c r="AL218" i="5"/>
  <c r="AL1224" i="5"/>
  <c r="AL146" i="5"/>
  <c r="AL318" i="5"/>
  <c r="AL302" i="5"/>
  <c r="AL718" i="5"/>
  <c r="AL1211" i="5"/>
  <c r="AL924" i="5"/>
  <c r="AL862" i="5"/>
  <c r="AL1005" i="5"/>
  <c r="AL883" i="5"/>
  <c r="AL771" i="5"/>
  <c r="AL306" i="5"/>
  <c r="AL123" i="5"/>
  <c r="AL991" i="5"/>
  <c r="AL668" i="5"/>
  <c r="AL568" i="5"/>
  <c r="AL868" i="5"/>
  <c r="AL1186" i="5"/>
  <c r="AL1001" i="5"/>
  <c r="AL1181" i="5"/>
  <c r="AL563" i="5"/>
  <c r="AL1177" i="5"/>
  <c r="AL210" i="5"/>
  <c r="AL1174" i="5"/>
  <c r="AL957" i="5"/>
  <c r="AL1010" i="5"/>
  <c r="AL436" i="5"/>
  <c r="AL1167" i="5"/>
  <c r="AL488" i="5"/>
  <c r="AL936" i="5"/>
  <c r="AL765" i="5"/>
  <c r="AL687" i="5"/>
  <c r="AL148" i="5"/>
  <c r="AL1157" i="5"/>
  <c r="AL1154" i="5"/>
  <c r="AL459" i="5"/>
  <c r="AL1071" i="5"/>
  <c r="AL639" i="5"/>
  <c r="AL12" i="5"/>
  <c r="AL1146" i="5"/>
  <c r="AL1143" i="5"/>
  <c r="AL982" i="5"/>
  <c r="AL1138" i="5"/>
  <c r="AL697" i="5"/>
  <c r="AL1311" i="5"/>
  <c r="AL738" i="5"/>
  <c r="AL105" i="5"/>
  <c r="AL1130" i="5"/>
  <c r="AL615" i="5"/>
  <c r="AL813" i="5"/>
  <c r="AL83" i="5"/>
  <c r="AL89" i="5"/>
  <c r="AL540" i="5"/>
  <c r="AL1122" i="5"/>
  <c r="AL956" i="5"/>
  <c r="AL1117" i="5"/>
  <c r="AL1114" i="5"/>
  <c r="AL39" i="5"/>
  <c r="AL59" i="5"/>
  <c r="AL153" i="5"/>
  <c r="AL992" i="5"/>
  <c r="AL959" i="5"/>
  <c r="AL1107" i="5"/>
  <c r="AL617" i="5"/>
  <c r="AL280" i="5"/>
  <c r="AL41" i="5"/>
  <c r="AL328" i="5"/>
  <c r="AL94" i="5"/>
  <c r="AL299" i="5"/>
  <c r="AL622" i="5"/>
  <c r="AL1497" i="5"/>
  <c r="AL1088" i="5"/>
  <c r="AL1002" i="5"/>
  <c r="AL1492" i="5"/>
  <c r="AL483" i="5"/>
  <c r="AL918" i="5"/>
  <c r="AL528" i="5"/>
  <c r="AL757" i="5"/>
  <c r="AL1086" i="5"/>
  <c r="AL799" i="5"/>
  <c r="AL548" i="5"/>
  <c r="AL1478" i="5"/>
  <c r="AL1474" i="5"/>
  <c r="AL331" i="5"/>
  <c r="AL769" i="5"/>
  <c r="AL1463" i="5"/>
  <c r="AL1459" i="5"/>
  <c r="AL1457" i="5"/>
  <c r="AL789" i="5"/>
  <c r="AL1452" i="5"/>
  <c r="AL645" i="5"/>
  <c r="AL1446" i="5"/>
  <c r="AL377" i="5"/>
  <c r="AL800" i="5"/>
  <c r="AL475" i="5"/>
  <c r="AL569" i="5"/>
  <c r="AL549" i="5"/>
  <c r="AL889" i="5"/>
  <c r="AL380" i="5"/>
  <c r="AL1061" i="5"/>
  <c r="AL943" i="5"/>
  <c r="AL220" i="5"/>
  <c r="AL1424" i="5"/>
  <c r="AL948" i="5"/>
  <c r="AL1419" i="5"/>
  <c r="AL1416" i="5"/>
  <c r="AL719" i="5"/>
  <c r="AL653" i="5"/>
  <c r="AL1404" i="5"/>
  <c r="AL576" i="5"/>
  <c r="AL1402" i="5"/>
  <c r="AL371" i="5"/>
  <c r="AL163" i="5"/>
  <c r="AL837" i="5"/>
  <c r="AL1395" i="5"/>
  <c r="AL1391" i="5"/>
  <c r="AL487" i="5"/>
  <c r="AL494" i="5"/>
  <c r="AL202" i="5"/>
  <c r="AL1379" i="5"/>
  <c r="AL228" i="5"/>
  <c r="AL1370" i="5"/>
  <c r="AL237" i="5"/>
  <c r="AL708" i="5"/>
  <c r="AL212" i="5"/>
  <c r="AL1362" i="5"/>
  <c r="AL1360" i="5"/>
  <c r="AL232" i="5"/>
  <c r="AL1076" i="5"/>
  <c r="AL1353" i="5"/>
  <c r="AL244" i="5"/>
  <c r="AL206" i="5"/>
  <c r="AL602" i="5"/>
  <c r="AL1344" i="5"/>
  <c r="AL1343" i="5"/>
  <c r="AL1341" i="5"/>
  <c r="AL124" i="5"/>
  <c r="AL13" i="5"/>
  <c r="AL78" i="5"/>
  <c r="AL632" i="5"/>
  <c r="AL1041" i="5"/>
  <c r="AL1325" i="5"/>
  <c r="AL223" i="5"/>
  <c r="AL1322" i="5"/>
  <c r="AL1320" i="5"/>
  <c r="AL1315" i="5"/>
  <c r="AL739" i="5"/>
  <c r="AL454" i="5"/>
  <c r="AL1305" i="5"/>
  <c r="AL656" i="5"/>
  <c r="AL1300" i="5"/>
  <c r="AL909" i="5"/>
  <c r="AL256" i="5"/>
  <c r="AL304" i="5"/>
  <c r="AL831" i="5"/>
  <c r="AL200" i="5"/>
  <c r="AL65" i="5"/>
  <c r="AL321" i="5"/>
  <c r="AL865" i="5"/>
  <c r="AL879" i="5"/>
  <c r="AL595" i="5"/>
  <c r="AL649" i="5"/>
  <c r="AL6" i="5"/>
  <c r="AL1277" i="5"/>
  <c r="AL1046" i="5"/>
  <c r="AL747" i="5"/>
  <c r="AL4" i="5"/>
  <c r="AL35" i="5"/>
  <c r="AL1295" i="5"/>
  <c r="AL1304" i="5"/>
  <c r="AL809" i="5"/>
  <c r="AL1299" i="5"/>
  <c r="AL1296" i="5"/>
  <c r="AL1292" i="5"/>
  <c r="AL686" i="5"/>
  <c r="AL709" i="5"/>
  <c r="AL1087" i="5"/>
  <c r="AL1072" i="5"/>
  <c r="AL984" i="5"/>
  <c r="AL877" i="5"/>
  <c r="AL1285" i="5"/>
  <c r="AL920" i="5"/>
  <c r="AL1279" i="5"/>
  <c r="AL370" i="5"/>
  <c r="AL226" i="5"/>
  <c r="AL341" i="5"/>
  <c r="AL958" i="5"/>
  <c r="AL434" i="5"/>
  <c r="AL349" i="5"/>
  <c r="AL1264" i="5"/>
  <c r="AL614" i="5"/>
  <c r="AL175" i="5"/>
  <c r="AL987" i="5"/>
  <c r="AL1256" i="5"/>
  <c r="AL1254" i="5"/>
  <c r="AL1251" i="5"/>
  <c r="AL107" i="5"/>
  <c r="AL875" i="5"/>
  <c r="AL335" i="5"/>
  <c r="AL420" i="5"/>
  <c r="AL1238" i="5"/>
  <c r="AL472" i="5"/>
  <c r="AL624" i="5"/>
  <c r="AL130" i="5"/>
  <c r="AL498" i="5"/>
  <c r="AL1227" i="5"/>
  <c r="AL231" i="5"/>
  <c r="AL635" i="5"/>
  <c r="AL641" i="5"/>
  <c r="AL354" i="5"/>
  <c r="AL863" i="5"/>
  <c r="AL1213" i="5"/>
  <c r="AL1210" i="5"/>
  <c r="AL188" i="5"/>
  <c r="AL1205" i="5"/>
  <c r="AL1203" i="5"/>
  <c r="AL938" i="5"/>
  <c r="AL684" i="5"/>
  <c r="AL1089" i="5"/>
  <c r="AL1195" i="5"/>
  <c r="AL893" i="5"/>
  <c r="AL1191" i="5"/>
  <c r="AL329" i="5"/>
  <c r="AL781" i="5"/>
  <c r="AL962" i="5"/>
  <c r="AL57" i="5"/>
  <c r="AL1183" i="5"/>
  <c r="AL544" i="5"/>
  <c r="AL56" i="5"/>
  <c r="AL1176" i="5"/>
  <c r="AL927" i="5"/>
  <c r="AL460" i="5"/>
  <c r="AL1171" i="5"/>
  <c r="AL473" i="5"/>
  <c r="AL1093" i="5"/>
  <c r="AL590" i="5"/>
  <c r="AL165" i="5"/>
  <c r="AL430" i="5"/>
  <c r="AL411" i="5"/>
  <c r="AL278" i="5"/>
  <c r="AL796" i="5"/>
  <c r="AL926" i="5"/>
  <c r="AL1007" i="5"/>
  <c r="AL259" i="5"/>
  <c r="AL1106" i="5"/>
  <c r="AL1102" i="5"/>
  <c r="AL433" i="5"/>
  <c r="AL103" i="5"/>
  <c r="AL580" i="5"/>
  <c r="AL1222" i="5"/>
  <c r="AL1217" i="5"/>
  <c r="AL1215" i="5"/>
  <c r="AL1034" i="5"/>
  <c r="AL1209" i="5"/>
  <c r="AL325" i="5"/>
  <c r="AL955" i="5"/>
  <c r="AL394" i="5"/>
  <c r="AL977" i="5"/>
  <c r="AL565" i="5"/>
  <c r="AL786" i="5"/>
  <c r="AL86" i="5"/>
  <c r="AL601" i="5"/>
  <c r="AL247" i="5"/>
  <c r="AL507" i="5"/>
  <c r="AL1185" i="5"/>
  <c r="AL517" i="5"/>
  <c r="AL312" i="5"/>
  <c r="AL892" i="5"/>
  <c r="AL1008" i="5"/>
  <c r="AL18" i="5"/>
  <c r="AL914" i="5"/>
  <c r="AL625" i="5"/>
  <c r="AL23" i="5"/>
  <c r="AL72" i="5"/>
  <c r="AL128" i="5"/>
  <c r="AL268" i="5"/>
  <c r="AL1163" i="5"/>
  <c r="AL1162" i="5"/>
  <c r="AL1027" i="5"/>
  <c r="AL594" i="5"/>
  <c r="AL1156" i="5"/>
  <c r="AL1075" i="5"/>
  <c r="AL588" i="5"/>
  <c r="AL30" i="5"/>
  <c r="AL241" i="5"/>
  <c r="AL75" i="5"/>
  <c r="AL1144" i="5"/>
  <c r="AL199" i="5"/>
  <c r="AL1139" i="5"/>
  <c r="AL727" i="5"/>
  <c r="AL1137" i="5"/>
  <c r="AL1136" i="5"/>
  <c r="AL406" i="5"/>
  <c r="AL27" i="5"/>
  <c r="AL913" i="5"/>
  <c r="AL795" i="5"/>
  <c r="AL271" i="5"/>
  <c r="AL1126" i="5"/>
  <c r="AL1124" i="5"/>
  <c r="AL790" i="5"/>
  <c r="AL413" i="5"/>
  <c r="AL14" i="5"/>
  <c r="AL1022" i="5"/>
  <c r="AL685" i="5"/>
  <c r="AL950" i="5"/>
  <c r="AL673" i="5"/>
  <c r="AL993" i="5"/>
  <c r="AL470" i="5"/>
  <c r="AL190" i="5"/>
  <c r="AL587" i="5"/>
  <c r="AL1175" i="5"/>
  <c r="AL166" i="5"/>
  <c r="AL941" i="5"/>
  <c r="AL998" i="5"/>
  <c r="AL1068" i="5"/>
  <c r="AL1168" i="5"/>
  <c r="AL1165" i="5"/>
  <c r="AL1164" i="5"/>
  <c r="AL620" i="5"/>
  <c r="AL1161" i="5"/>
  <c r="AL821" i="5"/>
  <c r="AL1159" i="5"/>
  <c r="AL404" i="5"/>
  <c r="AL1153" i="5"/>
  <c r="AL1028" i="5"/>
  <c r="AL426" i="5"/>
  <c r="AL780" i="5"/>
  <c r="AL42" i="5"/>
  <c r="AL116" i="5"/>
  <c r="AL1142" i="5"/>
  <c r="AL541" i="5"/>
  <c r="AL890" i="5"/>
  <c r="AL309" i="5"/>
  <c r="AL1135" i="5"/>
  <c r="AL214" i="5"/>
  <c r="AL324" i="5"/>
  <c r="AL933" i="5"/>
  <c r="AL1128" i="5"/>
  <c r="AL859" i="5"/>
  <c r="AL361" i="5"/>
  <c r="AL555" i="5"/>
  <c r="AL887" i="5"/>
  <c r="AL34" i="5"/>
  <c r="AL1118" i="5"/>
  <c r="AL1082" i="5"/>
  <c r="AL838" i="5"/>
  <c r="AL284" i="5"/>
  <c r="AL1110" i="5"/>
  <c r="AL644" i="5"/>
  <c r="AL46" i="5"/>
  <c r="AL79" i="5"/>
  <c r="AL26" i="5"/>
  <c r="AL224" i="5"/>
  <c r="AL627" i="5"/>
  <c r="AL1099" i="5"/>
  <c r="AL1097" i="5"/>
  <c r="AL557" i="5"/>
  <c r="AL1345" i="5"/>
  <c r="AL829" i="5"/>
  <c r="AL452" i="5"/>
  <c r="AL33" i="5"/>
  <c r="AL1337" i="5"/>
  <c r="AL343" i="5"/>
  <c r="AL699" i="5"/>
  <c r="AL415" i="5"/>
  <c r="AL217" i="5"/>
  <c r="AL583" i="5"/>
  <c r="AL1324" i="5"/>
  <c r="AL462" i="5"/>
  <c r="AL1321" i="5"/>
  <c r="AL330" i="5"/>
  <c r="AL359" i="5"/>
  <c r="AL1310" i="5"/>
  <c r="AL535" i="5"/>
  <c r="AL161" i="5"/>
  <c r="AL1301" i="5"/>
  <c r="AL258" i="5"/>
  <c r="AL74" i="5"/>
  <c r="AL631" i="5"/>
  <c r="AL250" i="5"/>
  <c r="AL919" i="5"/>
  <c r="AL339" i="5"/>
  <c r="AL444" i="5"/>
  <c r="AL484" i="5"/>
  <c r="AL840" i="5"/>
  <c r="AL10" i="5"/>
  <c r="AL792" i="5"/>
  <c r="AL1063" i="5"/>
  <c r="AL1069" i="5"/>
  <c r="AL1274" i="5"/>
  <c r="AL71" i="5"/>
  <c r="AL1272" i="5"/>
  <c r="AL1269" i="5"/>
  <c r="AL1267" i="5"/>
  <c r="AL1019" i="5"/>
  <c r="AL100" i="5"/>
  <c r="AL905" i="5"/>
  <c r="AL121" i="5"/>
  <c r="AL841" i="5"/>
  <c r="AL725" i="5"/>
  <c r="AL976" i="5"/>
  <c r="AL1245" i="5"/>
  <c r="AL761" i="5"/>
  <c r="AL336" i="5"/>
  <c r="AL398" i="5"/>
  <c r="AL257" i="5"/>
  <c r="AL885" i="5"/>
  <c r="AL1233" i="5"/>
  <c r="AL301" i="5"/>
  <c r="AL1229" i="5"/>
  <c r="AL579" i="5"/>
  <c r="AL1225" i="5"/>
  <c r="AL680" i="5"/>
  <c r="AL1221" i="5"/>
  <c r="AL830" i="5"/>
  <c r="AL995" i="5"/>
  <c r="AL144" i="5"/>
  <c r="AL551" i="5"/>
  <c r="AL1207" i="5"/>
  <c r="AL793" i="5"/>
  <c r="AL263" i="5"/>
  <c r="AL1200" i="5"/>
  <c r="AL458" i="5"/>
  <c r="AL1197" i="5"/>
  <c r="AL608" i="5"/>
  <c r="AL337" i="5"/>
  <c r="AL464" i="5"/>
  <c r="AL882" i="5"/>
  <c r="AL1188" i="5"/>
  <c r="AL1187" i="5"/>
  <c r="AL1184" i="5"/>
  <c r="AL84" i="5"/>
  <c r="AL1180" i="5"/>
  <c r="AL1178" i="5"/>
  <c r="AL836" i="5"/>
  <c r="AL238" i="5"/>
  <c r="AL1173" i="5"/>
  <c r="AL674" i="5"/>
  <c r="AL1169" i="5"/>
  <c r="AL999" i="5"/>
  <c r="AL623" i="5"/>
  <c r="AL606" i="5"/>
  <c r="AL1160" i="5"/>
  <c r="AL50" i="5"/>
  <c r="AL1158" i="5"/>
  <c r="AL1155" i="5"/>
  <c r="AL215" i="5"/>
  <c r="AL181" i="5"/>
  <c r="AL368" i="5"/>
  <c r="AL873" i="5"/>
  <c r="AL1147" i="5"/>
  <c r="AL854" i="5"/>
  <c r="AL603" i="5"/>
  <c r="AL577" i="5"/>
  <c r="AL1009" i="5"/>
  <c r="AL834" i="5"/>
  <c r="AL249" i="5"/>
  <c r="AL216" i="5"/>
  <c r="AL864" i="5"/>
  <c r="AL1129" i="5"/>
  <c r="AL659" i="5"/>
  <c r="AL115" i="5"/>
  <c r="AL717" i="5"/>
  <c r="AL392" i="5"/>
  <c r="AL497" i="5"/>
  <c r="AL689" i="5"/>
  <c r="AL51" i="5"/>
  <c r="AL1115" i="5"/>
  <c r="AL1113" i="5"/>
  <c r="AL1112" i="5"/>
  <c r="AL787" i="5"/>
  <c r="AL937" i="5"/>
  <c r="AL219" i="5"/>
  <c r="AL1108" i="5"/>
  <c r="AL480" i="5"/>
  <c r="AL1092" i="5"/>
  <c r="AL1101" i="5"/>
  <c r="AL518" i="5"/>
  <c r="AL486" i="5"/>
  <c r="AL298" i="5"/>
  <c r="AL455" i="5"/>
  <c r="AL803" i="5"/>
  <c r="AL1042" i="5"/>
  <c r="AL531" i="5"/>
  <c r="AL997" i="5"/>
  <c r="AL1100" i="5"/>
  <c r="AL1098" i="5"/>
  <c r="AL930" i="5"/>
  <c r="AL953" i="5"/>
  <c r="AL970" i="5"/>
  <c r="AL1268" i="5"/>
  <c r="AL694" i="5"/>
  <c r="AL1265" i="5"/>
  <c r="AL1262" i="5"/>
  <c r="AL1074" i="5"/>
  <c r="AL1258" i="5"/>
  <c r="AL160" i="5"/>
  <c r="AL642" i="5"/>
  <c r="AL741" i="5"/>
  <c r="AL688" i="5"/>
  <c r="AL1094" i="5"/>
  <c r="AL418" i="5"/>
  <c r="AL732" i="5"/>
  <c r="AL1239" i="5"/>
  <c r="AL48" i="5"/>
  <c r="AL346" i="5"/>
  <c r="AL1231" i="5"/>
  <c r="AL881" i="5"/>
  <c r="AL1228" i="5"/>
  <c r="AL571" i="5"/>
  <c r="AL646" i="5"/>
  <c r="AL516" i="5"/>
  <c r="AL1219" i="5"/>
  <c r="AL352" i="5"/>
  <c r="AL489" i="5"/>
  <c r="AL591" i="5"/>
  <c r="AL19" i="5"/>
  <c r="AL1206" i="5"/>
  <c r="AL395" i="5"/>
  <c r="AL82" i="5"/>
  <c r="AL1199" i="5"/>
  <c r="AL607" i="5"/>
  <c r="AL866" i="5"/>
  <c r="AL255" i="5"/>
  <c r="AL899" i="5"/>
  <c r="AL274" i="5"/>
  <c r="AL1036" i="5"/>
  <c r="AL702" i="5"/>
  <c r="AL947" i="5"/>
  <c r="AL37" i="5"/>
  <c r="AL1090" i="5"/>
  <c r="AL1000" i="5"/>
  <c r="AL798" i="5"/>
  <c r="AL1037" i="5"/>
  <c r="AL195" i="5"/>
  <c r="AL581" i="5"/>
  <c r="AL1052" i="5"/>
  <c r="AL1073" i="5"/>
  <c r="AL388" i="5"/>
  <c r="AL45" i="5"/>
  <c r="AL902" i="5"/>
  <c r="AL112" i="5"/>
  <c r="AL657" i="5"/>
  <c r="AL253" i="5"/>
  <c r="AL478" i="5"/>
  <c r="AL389" i="5"/>
  <c r="AL1151" i="5"/>
  <c r="AL109" i="5"/>
  <c r="AL779" i="5"/>
  <c r="AL167" i="5"/>
  <c r="AL279" i="5"/>
  <c r="AL849" i="5"/>
  <c r="AL1141" i="5"/>
  <c r="AL183" i="5"/>
  <c r="AL833" i="5"/>
  <c r="AL177" i="5"/>
  <c r="AL567" i="5"/>
  <c r="AL662" i="5"/>
  <c r="AL314" i="5"/>
  <c r="AL505" i="5"/>
  <c r="AL1024" i="5"/>
  <c r="AL122" i="5"/>
  <c r="AL251" i="5"/>
  <c r="AL530" i="5"/>
  <c r="AL1121" i="5"/>
  <c r="AL53" i="5"/>
  <c r="AL127" i="5"/>
  <c r="AL755" i="5"/>
  <c r="AL102" i="5"/>
  <c r="AL1054" i="5"/>
  <c r="AL425" i="5"/>
  <c r="AL935" i="5"/>
  <c r="AL303" i="5"/>
  <c r="AL946" i="5"/>
  <c r="AL95" i="5"/>
  <c r="AL1103" i="5"/>
  <c r="AL783" i="5"/>
  <c r="AL1065" i="5"/>
  <c r="AL618" i="5"/>
  <c r="AL912" i="5"/>
  <c r="AL1045" i="5"/>
  <c r="AL467" i="5"/>
  <c r="AL1150" i="5"/>
  <c r="AL179" i="5"/>
  <c r="AL805" i="5"/>
  <c r="AL1145" i="5"/>
  <c r="AL233" i="5"/>
  <c r="AL679" i="5"/>
  <c r="AL664" i="5"/>
  <c r="AL728" i="5"/>
  <c r="AL1132" i="5"/>
  <c r="AL133" i="5"/>
  <c r="AL1077" i="5"/>
  <c r="AL1127" i="5"/>
  <c r="AL1125" i="5"/>
  <c r="AL763" i="5"/>
  <c r="AL307" i="5"/>
  <c r="AL1116" i="5"/>
  <c r="AL22" i="5"/>
  <c r="AL419" i="5"/>
  <c r="AL1044" i="5"/>
  <c r="AL804" i="5"/>
  <c r="AL1109" i="5"/>
  <c r="AL972" i="5"/>
  <c r="AL961" i="5"/>
  <c r="AL968" i="5"/>
  <c r="AL967" i="5"/>
  <c r="AL1057" i="5"/>
  <c r="AL374" i="5"/>
  <c r="AL775" i="5"/>
  <c r="AL401" i="5"/>
  <c r="AL338" i="5"/>
  <c r="AL523" i="5"/>
  <c r="AL857" i="5"/>
  <c r="AL1408" i="5"/>
  <c r="AL198" i="5"/>
  <c r="AL1051" i="5"/>
  <c r="AL310" i="5"/>
  <c r="AL592" i="5"/>
  <c r="BP15" i="5"/>
  <c r="BP12" i="5"/>
  <c r="BP13" i="5"/>
  <c r="BP14" i="5"/>
  <c r="BO15" i="5"/>
  <c r="BO12" i="5"/>
  <c r="BO14" i="5"/>
  <c r="AD183" i="5"/>
  <c r="AE183" i="5" s="1"/>
  <c r="AD1433" i="5"/>
  <c r="AE1433" i="5" s="1"/>
  <c r="BR15" i="5"/>
  <c r="BR13" i="5"/>
  <c r="AD833" i="5"/>
  <c r="AE833" i="5" s="1"/>
  <c r="BR14" i="5"/>
  <c r="AD637" i="5"/>
  <c r="AE637" i="5" s="1"/>
  <c r="AD1438" i="5"/>
  <c r="AE1438" i="5" s="1"/>
  <c r="BR12" i="5"/>
  <c r="AD186" i="5"/>
  <c r="AE186" i="5" s="1"/>
  <c r="AD1423" i="5"/>
  <c r="AE1423" i="5" s="1"/>
  <c r="AD602" i="5"/>
  <c r="AE602" i="5" s="1"/>
  <c r="AD126" i="5"/>
  <c r="AE126" i="5" s="1"/>
  <c r="AD1095" i="5"/>
  <c r="AE1095" i="5" s="1"/>
  <c r="AD78" i="5"/>
  <c r="AE78" i="5" s="1"/>
  <c r="AD742" i="5"/>
  <c r="AE742" i="5" s="1"/>
  <c r="AD1393" i="5"/>
  <c r="AE1393" i="5" s="1"/>
  <c r="AD565" i="5"/>
  <c r="AE565" i="5" s="1"/>
  <c r="AD399" i="5"/>
  <c r="AE399" i="5" s="1"/>
  <c r="AD1303" i="5"/>
  <c r="AE1303" i="5" s="1"/>
  <c r="AD811" i="5"/>
  <c r="AE811" i="5" s="1"/>
  <c r="AD1013" i="5"/>
  <c r="AE1013" i="5" s="1"/>
  <c r="AD266" i="5"/>
  <c r="AE266" i="5" s="1"/>
  <c r="AB949" i="5"/>
  <c r="AC949" i="5" s="1"/>
  <c r="AD949" i="5"/>
  <c r="AE949" i="5" s="1"/>
  <c r="AB1499" i="5"/>
  <c r="AC1499" i="5" s="1"/>
  <c r="AD1499" i="5"/>
  <c r="AE1499" i="5" s="1"/>
  <c r="AB1498" i="5"/>
  <c r="AC1498" i="5" s="1"/>
  <c r="AD1498" i="5"/>
  <c r="AE1498" i="5" s="1"/>
  <c r="AB513" i="5"/>
  <c r="AC513" i="5" s="1"/>
  <c r="AD513" i="5"/>
  <c r="AE513" i="5" s="1"/>
  <c r="AB384" i="5"/>
  <c r="AC384" i="5" s="1"/>
  <c r="AD384" i="5"/>
  <c r="AE384" i="5" s="1"/>
  <c r="AB1491" i="5"/>
  <c r="AC1491" i="5" s="1"/>
  <c r="AD1491" i="5"/>
  <c r="AE1491" i="5" s="1"/>
  <c r="AB710" i="5"/>
  <c r="AC710" i="5" s="1"/>
  <c r="AD710" i="5"/>
  <c r="AE710" i="5" s="1"/>
  <c r="AB357" i="5"/>
  <c r="AC357" i="5" s="1"/>
  <c r="AD357" i="5"/>
  <c r="AE357" i="5" s="1"/>
  <c r="AB356" i="5"/>
  <c r="AC356" i="5" s="1"/>
  <c r="AD356" i="5"/>
  <c r="AE356" i="5" s="1"/>
  <c r="AB1487" i="5"/>
  <c r="AC1487" i="5" s="1"/>
  <c r="AD1487" i="5"/>
  <c r="AE1487" i="5" s="1"/>
  <c r="AB886" i="5"/>
  <c r="AC886" i="5" s="1"/>
  <c r="AD886" i="5"/>
  <c r="AE886" i="5" s="1"/>
  <c r="AB1481" i="5"/>
  <c r="AC1481" i="5" s="1"/>
  <c r="AD1481" i="5"/>
  <c r="AE1481" i="5" s="1"/>
  <c r="AB716" i="5"/>
  <c r="AC716" i="5" s="1"/>
  <c r="AD716" i="5"/>
  <c r="AE716" i="5" s="1"/>
  <c r="AB272" i="5"/>
  <c r="AC272" i="5" s="1"/>
  <c r="AD272" i="5"/>
  <c r="AE272" i="5" s="1"/>
  <c r="AB560" i="5"/>
  <c r="AC560" i="5" s="1"/>
  <c r="AD560" i="5"/>
  <c r="AE560" i="5" s="1"/>
  <c r="AB443" i="5"/>
  <c r="AC443" i="5" s="1"/>
  <c r="AD443" i="5"/>
  <c r="AE443" i="5" s="1"/>
  <c r="AB98" i="5"/>
  <c r="AC98" i="5" s="1"/>
  <c r="AD98" i="5"/>
  <c r="AE98" i="5" s="1"/>
  <c r="AB1462" i="5"/>
  <c r="AC1462" i="5" s="1"/>
  <c r="AD1462" i="5"/>
  <c r="AE1462" i="5" s="1"/>
  <c r="AB393" i="5"/>
  <c r="AC393" i="5" s="1"/>
  <c r="AD393" i="5"/>
  <c r="AE393" i="5" s="1"/>
  <c r="AB421" i="5"/>
  <c r="AC421" i="5" s="1"/>
  <c r="AD421" i="5"/>
  <c r="AE421" i="5" s="1"/>
  <c r="AB1454" i="5"/>
  <c r="AC1454" i="5" s="1"/>
  <c r="AD1454" i="5"/>
  <c r="AE1454" i="5" s="1"/>
  <c r="AB1451" i="5"/>
  <c r="AC1451" i="5" s="1"/>
  <c r="AD1451" i="5"/>
  <c r="AE1451" i="5" s="1"/>
  <c r="AB235" i="5"/>
  <c r="AC235" i="5" s="1"/>
  <c r="AD235" i="5"/>
  <c r="AE235" i="5" s="1"/>
  <c r="AB1445" i="5"/>
  <c r="AC1445" i="5" s="1"/>
  <c r="AD1445" i="5"/>
  <c r="AE1445" i="5" s="1"/>
  <c r="AB981" i="5"/>
  <c r="AC981" i="5" s="1"/>
  <c r="AD981" i="5"/>
  <c r="AE981" i="5" s="1"/>
  <c r="AB194" i="5"/>
  <c r="AC194" i="5" s="1"/>
  <c r="AD194" i="5"/>
  <c r="AE194" i="5" s="1"/>
  <c r="AB468" i="5"/>
  <c r="AC468" i="5" s="1"/>
  <c r="AD468" i="5"/>
  <c r="AE468" i="5" s="1"/>
  <c r="AB791" i="5"/>
  <c r="AC791" i="5" s="1"/>
  <c r="AD791" i="5"/>
  <c r="AE791" i="5" s="1"/>
  <c r="AB1060" i="5"/>
  <c r="AC1060" i="5" s="1"/>
  <c r="AD1060" i="5"/>
  <c r="AE1060" i="5" s="1"/>
  <c r="AB1434" i="5"/>
  <c r="AC1434" i="5" s="1"/>
  <c r="AD1434" i="5"/>
  <c r="AE1434" i="5" s="1"/>
  <c r="AB695" i="5"/>
  <c r="AC695" i="5" s="1"/>
  <c r="AD695" i="5"/>
  <c r="AE695" i="5" s="1"/>
  <c r="AB1431" i="5"/>
  <c r="AC1431" i="5" s="1"/>
  <c r="AD1431" i="5"/>
  <c r="AE1431" i="5" s="1"/>
  <c r="AB1066" i="5"/>
  <c r="AC1066" i="5" s="1"/>
  <c r="AD1066" i="5"/>
  <c r="AE1066" i="5" s="1"/>
  <c r="AB477" i="5"/>
  <c r="AC477" i="5" s="1"/>
  <c r="AD477" i="5"/>
  <c r="AE477" i="5" s="1"/>
  <c r="AB427" i="5"/>
  <c r="AC427" i="5" s="1"/>
  <c r="AD427" i="5"/>
  <c r="AE427" i="5" s="1"/>
  <c r="AB140" i="5"/>
  <c r="AC140" i="5" s="1"/>
  <c r="AD140" i="5"/>
  <c r="AE140" i="5" s="1"/>
  <c r="AB1418" i="5"/>
  <c r="AC1418" i="5" s="1"/>
  <c r="AD1418" i="5"/>
  <c r="AE1418" i="5" s="1"/>
  <c r="AB261" i="5"/>
  <c r="AC261" i="5" s="1"/>
  <c r="AD261" i="5"/>
  <c r="AE261" i="5" s="1"/>
  <c r="AB1055" i="5"/>
  <c r="AC1055" i="5" s="1"/>
  <c r="AD1055" i="5"/>
  <c r="AE1055" i="5" s="1"/>
  <c r="AB726" i="5"/>
  <c r="AC726" i="5" s="1"/>
  <c r="AD726" i="5"/>
  <c r="AE726" i="5" s="1"/>
  <c r="AB409" i="5"/>
  <c r="AC409" i="5" s="1"/>
  <c r="AD409" i="5"/>
  <c r="AE409" i="5" s="1"/>
  <c r="AB1081" i="5"/>
  <c r="AC1081" i="5" s="1"/>
  <c r="AD1081" i="5"/>
  <c r="AE1081" i="5" s="1"/>
  <c r="AB7" i="5"/>
  <c r="AC7" i="5" s="1"/>
  <c r="AD7" i="5"/>
  <c r="AE7" i="5" s="1"/>
  <c r="AB1398" i="5"/>
  <c r="AC1398" i="5" s="1"/>
  <c r="AD1398" i="5"/>
  <c r="AE1398" i="5" s="1"/>
  <c r="AB97" i="5"/>
  <c r="AC97" i="5" s="1"/>
  <c r="AD97" i="5"/>
  <c r="AE97" i="5" s="1"/>
  <c r="AB1394" i="5"/>
  <c r="AC1394" i="5" s="1"/>
  <c r="AD1394" i="5"/>
  <c r="AE1394" i="5" s="1"/>
  <c r="AB713" i="5"/>
  <c r="AC713" i="5" s="1"/>
  <c r="AD713" i="5"/>
  <c r="AE713" i="5" s="1"/>
  <c r="AB570" i="5"/>
  <c r="AC570" i="5" s="1"/>
  <c r="AD570" i="5"/>
  <c r="AE570" i="5" s="1"/>
  <c r="AB1387" i="5"/>
  <c r="AC1387" i="5" s="1"/>
  <c r="AD1387" i="5"/>
  <c r="AE1387" i="5" s="1"/>
  <c r="AB766" i="5"/>
  <c r="AC766" i="5" s="1"/>
  <c r="AD766" i="5"/>
  <c r="AE766" i="5" s="1"/>
  <c r="AB1378" i="5"/>
  <c r="AC1378" i="5" s="1"/>
  <c r="AD1378" i="5"/>
  <c r="AE1378" i="5" s="1"/>
  <c r="AB1375" i="5"/>
  <c r="AC1375" i="5" s="1"/>
  <c r="AD1375" i="5"/>
  <c r="AE1375" i="5" s="1"/>
  <c r="AB1374" i="5"/>
  <c r="AC1374" i="5" s="1"/>
  <c r="AD1374" i="5"/>
  <c r="AE1374" i="5" s="1"/>
  <c r="AB106" i="5"/>
  <c r="AC106" i="5" s="1"/>
  <c r="AD106" i="5"/>
  <c r="AE106" i="5" s="1"/>
  <c r="AB1367" i="5"/>
  <c r="AC1367" i="5" s="1"/>
  <c r="AD1367" i="5"/>
  <c r="AE1367" i="5" s="1"/>
  <c r="AB1364" i="5"/>
  <c r="AC1364" i="5" s="1"/>
  <c r="AD1364" i="5"/>
  <c r="AE1364" i="5" s="1"/>
  <c r="AB1361" i="5"/>
  <c r="AC1361" i="5" s="1"/>
  <c r="AD1361" i="5"/>
  <c r="AE1361" i="5" s="1"/>
  <c r="AB1359" i="5"/>
  <c r="AC1359" i="5" s="1"/>
  <c r="AD1359" i="5"/>
  <c r="AE1359" i="5" s="1"/>
  <c r="AB578" i="5"/>
  <c r="AC578" i="5" s="1"/>
  <c r="AD578" i="5"/>
  <c r="AE578" i="5" s="1"/>
  <c r="AB281" i="5"/>
  <c r="AC281" i="5" s="1"/>
  <c r="AD281" i="5"/>
  <c r="AE281" i="5" s="1"/>
  <c r="AB767" i="5"/>
  <c r="AC767" i="5" s="1"/>
  <c r="AD767" i="5"/>
  <c r="AE767" i="5" s="1"/>
  <c r="AB1347" i="5"/>
  <c r="AC1347" i="5" s="1"/>
  <c r="AD1347" i="5"/>
  <c r="AE1347" i="5" s="1"/>
  <c r="AB750" i="5"/>
  <c r="AC750" i="5" s="1"/>
  <c r="AD750" i="5"/>
  <c r="AE750" i="5" s="1"/>
  <c r="AB832" i="5"/>
  <c r="AC832" i="5" s="1"/>
  <c r="AD832" i="5"/>
  <c r="AE832" i="5" s="1"/>
  <c r="AB187" i="5"/>
  <c r="AC187" i="5" s="1"/>
  <c r="AD187" i="5"/>
  <c r="AE187" i="5" s="1"/>
  <c r="AB521" i="5"/>
  <c r="AC521" i="5" s="1"/>
  <c r="AD521" i="5"/>
  <c r="AE521" i="5" s="1"/>
  <c r="AB867" i="5"/>
  <c r="AC867" i="5" s="1"/>
  <c r="AD867" i="5"/>
  <c r="AE867" i="5" s="1"/>
  <c r="AB1334" i="5"/>
  <c r="AC1334" i="5" s="1"/>
  <c r="AD1334" i="5"/>
  <c r="AE1334" i="5" s="1"/>
  <c r="AB1330" i="5"/>
  <c r="AC1330" i="5" s="1"/>
  <c r="AD1330" i="5"/>
  <c r="AE1330" i="5" s="1"/>
  <c r="AB31" i="5"/>
  <c r="AC31" i="5" s="1"/>
  <c r="AD31" i="5"/>
  <c r="AE31" i="5" s="1"/>
  <c r="AB439" i="5"/>
  <c r="AC439" i="5" s="1"/>
  <c r="AD439" i="5"/>
  <c r="AE439" i="5" s="1"/>
  <c r="AB1046" i="5"/>
  <c r="AC1046" i="5" s="1"/>
  <c r="AD1046" i="5"/>
  <c r="AE1046" i="5" s="1"/>
  <c r="AB747" i="5"/>
  <c r="AC747" i="5" s="1"/>
  <c r="AD747" i="5"/>
  <c r="AE747" i="5" s="1"/>
  <c r="AB4" i="5"/>
  <c r="AC4" i="5" s="1"/>
  <c r="AD4" i="5"/>
  <c r="AE4" i="5" s="1"/>
  <c r="AB35" i="5"/>
  <c r="AC35" i="5" s="1"/>
  <c r="AD35" i="5"/>
  <c r="AE35" i="5" s="1"/>
  <c r="AB1295" i="5"/>
  <c r="AC1295" i="5" s="1"/>
  <c r="AD1295" i="5"/>
  <c r="AE1295" i="5" s="1"/>
  <c r="AB1304" i="5"/>
  <c r="AC1304" i="5" s="1"/>
  <c r="AD1304" i="5"/>
  <c r="AE1304" i="5" s="1"/>
  <c r="AB1299" i="5"/>
  <c r="AC1299" i="5" s="1"/>
  <c r="AD1299" i="5"/>
  <c r="AE1299" i="5" s="1"/>
  <c r="AB1296" i="5"/>
  <c r="AC1296" i="5" s="1"/>
  <c r="AD1296" i="5"/>
  <c r="AE1296" i="5" s="1"/>
  <c r="AB1292" i="5"/>
  <c r="AC1292" i="5" s="1"/>
  <c r="AD1292" i="5"/>
  <c r="AE1292" i="5" s="1"/>
  <c r="AB686" i="5"/>
  <c r="AC686" i="5" s="1"/>
  <c r="AD686" i="5"/>
  <c r="AE686" i="5" s="1"/>
  <c r="AB709" i="5"/>
  <c r="AC709" i="5" s="1"/>
  <c r="AD709" i="5"/>
  <c r="AE709" i="5" s="1"/>
  <c r="AB1072" i="5"/>
  <c r="AC1072" i="5" s="1"/>
  <c r="AD1072" i="5"/>
  <c r="AE1072" i="5" s="1"/>
  <c r="AB984" i="5"/>
  <c r="AC984" i="5" s="1"/>
  <c r="AD984" i="5"/>
  <c r="AE984" i="5" s="1"/>
  <c r="AB877" i="5"/>
  <c r="AC877" i="5" s="1"/>
  <c r="AD877" i="5"/>
  <c r="AE877" i="5" s="1"/>
  <c r="AB1285" i="5"/>
  <c r="AC1285" i="5" s="1"/>
  <c r="AD1285" i="5"/>
  <c r="AE1285" i="5" s="1"/>
  <c r="AB920" i="5"/>
  <c r="AC920" i="5" s="1"/>
  <c r="AD920" i="5"/>
  <c r="AE920" i="5" s="1"/>
  <c r="AB1279" i="5"/>
  <c r="AC1279" i="5" s="1"/>
  <c r="AD1279" i="5"/>
  <c r="AE1279" i="5" s="1"/>
  <c r="AB370" i="5"/>
  <c r="AC370" i="5" s="1"/>
  <c r="AD370" i="5"/>
  <c r="AE370" i="5" s="1"/>
  <c r="AB226" i="5"/>
  <c r="AC226" i="5" s="1"/>
  <c r="AD226" i="5"/>
  <c r="AE226" i="5" s="1"/>
  <c r="AB958" i="5"/>
  <c r="AC958" i="5" s="1"/>
  <c r="AD958" i="5"/>
  <c r="AE958" i="5" s="1"/>
  <c r="AB434" i="5"/>
  <c r="AC434" i="5" s="1"/>
  <c r="AD434" i="5"/>
  <c r="AE434" i="5" s="1"/>
  <c r="AB349" i="5"/>
  <c r="AC349" i="5" s="1"/>
  <c r="AD349" i="5"/>
  <c r="AE349" i="5" s="1"/>
  <c r="AB1264" i="5"/>
  <c r="AC1264" i="5" s="1"/>
  <c r="AD1264" i="5"/>
  <c r="AE1264" i="5" s="1"/>
  <c r="AB614" i="5"/>
  <c r="AC614" i="5" s="1"/>
  <c r="AD614" i="5"/>
  <c r="AE614" i="5" s="1"/>
  <c r="AB175" i="5"/>
  <c r="AC175" i="5" s="1"/>
  <c r="AD175" i="5"/>
  <c r="AE175" i="5" s="1"/>
  <c r="AB987" i="5"/>
  <c r="AC987" i="5" s="1"/>
  <c r="AD987" i="5"/>
  <c r="AE987" i="5" s="1"/>
  <c r="AB1256" i="5"/>
  <c r="AC1256" i="5" s="1"/>
  <c r="AD1256" i="5"/>
  <c r="AE1256" i="5" s="1"/>
  <c r="AB1254" i="5"/>
  <c r="AC1254" i="5" s="1"/>
  <c r="AD1254" i="5"/>
  <c r="AE1254" i="5" s="1"/>
  <c r="AB1251" i="5"/>
  <c r="AC1251" i="5" s="1"/>
  <c r="AD1251" i="5"/>
  <c r="AE1251" i="5" s="1"/>
  <c r="AB875" i="5"/>
  <c r="AC875" i="5" s="1"/>
  <c r="AD875" i="5"/>
  <c r="AE875" i="5" s="1"/>
  <c r="AB335" i="5"/>
  <c r="AC335" i="5" s="1"/>
  <c r="AD335" i="5"/>
  <c r="AE335" i="5" s="1"/>
  <c r="AB420" i="5"/>
  <c r="AC420" i="5" s="1"/>
  <c r="AD420" i="5"/>
  <c r="AE420" i="5" s="1"/>
  <c r="AB624" i="5"/>
  <c r="AC624" i="5" s="1"/>
  <c r="AD624" i="5"/>
  <c r="AE624" i="5" s="1"/>
  <c r="AB130" i="5"/>
  <c r="AC130" i="5" s="1"/>
  <c r="AD130" i="5"/>
  <c r="AE130" i="5" s="1"/>
  <c r="AB498" i="5"/>
  <c r="AC498" i="5" s="1"/>
  <c r="AD498" i="5"/>
  <c r="AE498" i="5" s="1"/>
  <c r="AB1227" i="5"/>
  <c r="AC1227" i="5" s="1"/>
  <c r="AD1227" i="5"/>
  <c r="AE1227" i="5" s="1"/>
  <c r="AB635" i="5"/>
  <c r="AC635" i="5" s="1"/>
  <c r="AD635" i="5"/>
  <c r="AE635" i="5" s="1"/>
  <c r="AB641" i="5"/>
  <c r="AC641" i="5" s="1"/>
  <c r="AD641" i="5"/>
  <c r="AE641" i="5" s="1"/>
  <c r="AB354" i="5"/>
  <c r="AC354" i="5" s="1"/>
  <c r="AD354" i="5"/>
  <c r="AE354" i="5" s="1"/>
  <c r="AB1213" i="5"/>
  <c r="AC1213" i="5" s="1"/>
  <c r="AD1213" i="5"/>
  <c r="AE1213" i="5" s="1"/>
  <c r="AB1210" i="5"/>
  <c r="AC1210" i="5" s="1"/>
  <c r="AD1210" i="5"/>
  <c r="AE1210" i="5" s="1"/>
  <c r="AB188" i="5"/>
  <c r="AC188" i="5" s="1"/>
  <c r="AD188" i="5"/>
  <c r="AE188" i="5" s="1"/>
  <c r="AB1203" i="5"/>
  <c r="AC1203" i="5" s="1"/>
  <c r="AD1203" i="5"/>
  <c r="AE1203" i="5" s="1"/>
  <c r="AB938" i="5"/>
  <c r="AC938" i="5" s="1"/>
  <c r="AD938" i="5"/>
  <c r="AE938" i="5" s="1"/>
  <c r="AB684" i="5"/>
  <c r="AC684" i="5" s="1"/>
  <c r="AD684" i="5"/>
  <c r="AE684" i="5" s="1"/>
  <c r="AB1195" i="5"/>
  <c r="AC1195" i="5" s="1"/>
  <c r="AD1195" i="5"/>
  <c r="AE1195" i="5" s="1"/>
  <c r="AB893" i="5"/>
  <c r="AC893" i="5" s="1"/>
  <c r="AD893" i="5"/>
  <c r="AE893" i="5" s="1"/>
  <c r="AB1191" i="5"/>
  <c r="AC1191" i="5" s="1"/>
  <c r="AD1191" i="5"/>
  <c r="AE1191" i="5" s="1"/>
  <c r="AB781" i="5"/>
  <c r="AC781" i="5" s="1"/>
  <c r="AD781" i="5"/>
  <c r="AE781" i="5" s="1"/>
  <c r="AB962" i="5"/>
  <c r="AC962" i="5" s="1"/>
  <c r="AD962" i="5"/>
  <c r="AE962" i="5" s="1"/>
  <c r="AB57" i="5"/>
  <c r="AC57" i="5" s="1"/>
  <c r="AD57" i="5"/>
  <c r="AE57" i="5" s="1"/>
  <c r="AB544" i="5"/>
  <c r="AC544" i="5" s="1"/>
  <c r="AD544" i="5"/>
  <c r="AE544" i="5" s="1"/>
  <c r="AB1176" i="5"/>
  <c r="AC1176" i="5" s="1"/>
  <c r="AD1176" i="5"/>
  <c r="AE1176" i="5" s="1"/>
  <c r="AB927" i="5"/>
  <c r="AC927" i="5" s="1"/>
  <c r="AD927" i="5"/>
  <c r="AE927" i="5" s="1"/>
  <c r="AB460" i="5"/>
  <c r="AC460" i="5" s="1"/>
  <c r="AD460" i="5"/>
  <c r="AE460" i="5" s="1"/>
  <c r="AB1171" i="5"/>
  <c r="AC1171" i="5" s="1"/>
  <c r="AD1171" i="5"/>
  <c r="AE1171" i="5" s="1"/>
  <c r="AB473" i="5"/>
  <c r="AC473" i="5" s="1"/>
  <c r="AD473" i="5"/>
  <c r="AE473" i="5" s="1"/>
  <c r="AB1093" i="5"/>
  <c r="AC1093" i="5" s="1"/>
  <c r="AD1093" i="5"/>
  <c r="AE1093" i="5" s="1"/>
  <c r="AB590" i="5"/>
  <c r="AC590" i="5" s="1"/>
  <c r="AD590" i="5"/>
  <c r="AE590" i="5" s="1"/>
  <c r="AB165" i="5"/>
  <c r="AC165" i="5" s="1"/>
  <c r="AD165" i="5"/>
  <c r="AE165" i="5" s="1"/>
  <c r="AB430" i="5"/>
  <c r="AC430" i="5" s="1"/>
  <c r="AD430" i="5"/>
  <c r="AE430" i="5" s="1"/>
  <c r="AB411" i="5"/>
  <c r="AC411" i="5" s="1"/>
  <c r="AD411" i="5"/>
  <c r="AE411" i="5" s="1"/>
  <c r="AB912" i="5"/>
  <c r="AC912" i="5" s="1"/>
  <c r="AD912" i="5"/>
  <c r="AE912" i="5" s="1"/>
  <c r="AB278" i="5"/>
  <c r="AC278" i="5" s="1"/>
  <c r="AD278" i="5"/>
  <c r="AE278" i="5" s="1"/>
  <c r="AB1045" i="5"/>
  <c r="AC1045" i="5" s="1"/>
  <c r="AD1045" i="5"/>
  <c r="AE1045" i="5" s="1"/>
  <c r="AB467" i="5"/>
  <c r="AC467" i="5" s="1"/>
  <c r="AD467" i="5"/>
  <c r="AE467" i="5" s="1"/>
  <c r="AB1150" i="5"/>
  <c r="AC1150" i="5" s="1"/>
  <c r="AD1150" i="5"/>
  <c r="AE1150" i="5" s="1"/>
  <c r="AB179" i="5"/>
  <c r="AC179" i="5" s="1"/>
  <c r="AD179" i="5"/>
  <c r="AE179" i="5" s="1"/>
  <c r="AB805" i="5"/>
  <c r="AC805" i="5" s="1"/>
  <c r="AD805" i="5"/>
  <c r="AE805" i="5" s="1"/>
  <c r="AB1145" i="5"/>
  <c r="AC1145" i="5" s="1"/>
  <c r="AD1145" i="5"/>
  <c r="AE1145" i="5" s="1"/>
  <c r="AB796" i="5"/>
  <c r="AC796" i="5" s="1"/>
  <c r="AD796" i="5"/>
  <c r="AE796" i="5" s="1"/>
  <c r="AB233" i="5"/>
  <c r="AC233" i="5" s="1"/>
  <c r="AD233" i="5"/>
  <c r="AE233" i="5" s="1"/>
  <c r="AB679" i="5"/>
  <c r="AC679" i="5" s="1"/>
  <c r="AD679" i="5"/>
  <c r="AE679" i="5" s="1"/>
  <c r="AB664" i="5"/>
  <c r="AC664" i="5" s="1"/>
  <c r="AD664" i="5"/>
  <c r="AE664" i="5" s="1"/>
  <c r="AB926" i="5"/>
  <c r="AC926" i="5" s="1"/>
  <c r="AD926" i="5"/>
  <c r="AE926" i="5" s="1"/>
  <c r="AB728" i="5"/>
  <c r="AC728" i="5" s="1"/>
  <c r="AD728" i="5"/>
  <c r="AE728" i="5" s="1"/>
  <c r="AB1132" i="5"/>
  <c r="AC1132" i="5" s="1"/>
  <c r="AD1132" i="5"/>
  <c r="AE1132" i="5" s="1"/>
  <c r="AB133" i="5"/>
  <c r="AC133" i="5" s="1"/>
  <c r="AD133" i="5"/>
  <c r="AE133" i="5" s="1"/>
  <c r="AB1007" i="5"/>
  <c r="AC1007" i="5" s="1"/>
  <c r="AD1007" i="5"/>
  <c r="AE1007" i="5" s="1"/>
  <c r="AB1077" i="5"/>
  <c r="AC1077" i="5" s="1"/>
  <c r="AD1077" i="5"/>
  <c r="AE1077" i="5" s="1"/>
  <c r="AB1127" i="5"/>
  <c r="AC1127" i="5" s="1"/>
  <c r="AD1127" i="5"/>
  <c r="AE1127" i="5" s="1"/>
  <c r="AB1125" i="5"/>
  <c r="AC1125" i="5" s="1"/>
  <c r="AD1125" i="5"/>
  <c r="AE1125" i="5" s="1"/>
  <c r="AB763" i="5"/>
  <c r="AC763" i="5" s="1"/>
  <c r="AD763" i="5"/>
  <c r="AE763" i="5" s="1"/>
  <c r="AB307" i="5"/>
  <c r="AC307" i="5" s="1"/>
  <c r="AD307" i="5"/>
  <c r="AE307" i="5" s="1"/>
  <c r="AB259" i="5"/>
  <c r="AC259" i="5" s="1"/>
  <c r="AD259" i="5"/>
  <c r="AE259" i="5" s="1"/>
  <c r="AB1116" i="5"/>
  <c r="AC1116" i="5" s="1"/>
  <c r="AD1116" i="5"/>
  <c r="AE1116" i="5" s="1"/>
  <c r="AB22" i="5"/>
  <c r="AC22" i="5" s="1"/>
  <c r="AD22" i="5"/>
  <c r="AE22" i="5" s="1"/>
  <c r="AB419" i="5"/>
  <c r="AC419" i="5" s="1"/>
  <c r="AD419" i="5"/>
  <c r="AE419" i="5" s="1"/>
  <c r="AB1044" i="5"/>
  <c r="AC1044" i="5" s="1"/>
  <c r="AD1044" i="5"/>
  <c r="AE1044" i="5" s="1"/>
  <c r="AB804" i="5"/>
  <c r="AC804" i="5" s="1"/>
  <c r="AD804" i="5"/>
  <c r="AE804" i="5" s="1"/>
  <c r="AB1109" i="5"/>
  <c r="AC1109" i="5" s="1"/>
  <c r="AD1109" i="5"/>
  <c r="AE1109" i="5" s="1"/>
  <c r="AB972" i="5"/>
  <c r="AC972" i="5" s="1"/>
  <c r="AD972" i="5"/>
  <c r="AE972" i="5" s="1"/>
  <c r="AB1106" i="5"/>
  <c r="AC1106" i="5" s="1"/>
  <c r="AD1106" i="5"/>
  <c r="AE1106" i="5" s="1"/>
  <c r="AB961" i="5"/>
  <c r="AC961" i="5" s="1"/>
  <c r="AD961" i="5"/>
  <c r="AE961" i="5" s="1"/>
  <c r="AB1102" i="5"/>
  <c r="AC1102" i="5" s="1"/>
  <c r="AD1102" i="5"/>
  <c r="AE1102" i="5" s="1"/>
  <c r="AB968" i="5"/>
  <c r="AC968" i="5" s="1"/>
  <c r="AD968" i="5"/>
  <c r="AE968" i="5" s="1"/>
  <c r="AB967" i="5"/>
  <c r="AC967" i="5" s="1"/>
  <c r="AD967" i="5"/>
  <c r="AE967" i="5" s="1"/>
  <c r="AD1501" i="5"/>
  <c r="AE1501" i="5" s="1"/>
  <c r="AD634" i="5"/>
  <c r="AE634" i="5" s="1"/>
  <c r="AD1496" i="5"/>
  <c r="AE1496" i="5" s="1"/>
  <c r="AD1492" i="5"/>
  <c r="AE1492" i="5" s="1"/>
  <c r="AD918" i="5"/>
  <c r="AE918" i="5" s="1"/>
  <c r="AD757" i="5"/>
  <c r="AE757" i="5" s="1"/>
  <c r="AD799" i="5"/>
  <c r="AE799" i="5" s="1"/>
  <c r="AD1478" i="5"/>
  <c r="AE1478" i="5" s="1"/>
  <c r="AD331" i="5"/>
  <c r="AE331" i="5" s="1"/>
  <c r="AD1463" i="5"/>
  <c r="AE1463" i="5" s="1"/>
  <c r="AD1457" i="5"/>
  <c r="AE1457" i="5" s="1"/>
  <c r="AD9" i="5"/>
  <c r="AE9" i="5" s="1"/>
  <c r="AD774" i="5"/>
  <c r="AE774" i="5" s="1"/>
  <c r="AD469" i="5"/>
  <c r="AE469" i="5" s="1"/>
  <c r="AD182" i="5"/>
  <c r="AE182" i="5" s="1"/>
  <c r="AD496" i="5"/>
  <c r="AE496" i="5" s="1"/>
  <c r="AD853" i="5"/>
  <c r="AE853" i="5" s="1"/>
  <c r="AD522" i="5"/>
  <c r="AE522" i="5" s="1"/>
  <c r="AD1383" i="5"/>
  <c r="AE1383" i="5" s="1"/>
  <c r="AD21" i="5"/>
  <c r="AE21" i="5" s="1"/>
  <c r="AD1348" i="5"/>
  <c r="AE1348" i="5" s="1"/>
  <c r="AD1312" i="5"/>
  <c r="AE1312" i="5" s="1"/>
  <c r="AD269" i="5"/>
  <c r="AE269" i="5" s="1"/>
  <c r="AD940" i="5"/>
  <c r="AE940" i="5" s="1"/>
  <c r="AD305" i="5"/>
  <c r="AE305" i="5" s="1"/>
  <c r="AD1089" i="5"/>
  <c r="AE1089" i="5" s="1"/>
  <c r="AD32" i="5"/>
  <c r="AE32" i="5" s="1"/>
  <c r="AB1284" i="5"/>
  <c r="AC1284" i="5" s="1"/>
  <c r="AD1284" i="5"/>
  <c r="AE1284" i="5" s="1"/>
  <c r="AB658" i="5"/>
  <c r="AC658" i="5" s="1"/>
  <c r="AD658" i="5"/>
  <c r="AE658" i="5" s="1"/>
  <c r="AB1281" i="5"/>
  <c r="AC1281" i="5" s="1"/>
  <c r="AD1281" i="5"/>
  <c r="AE1281" i="5" s="1"/>
  <c r="AB24" i="5"/>
  <c r="AC24" i="5" s="1"/>
  <c r="AD24" i="5"/>
  <c r="AE24" i="5" s="1"/>
  <c r="AB1276" i="5"/>
  <c r="AC1276" i="5" s="1"/>
  <c r="AD1276" i="5"/>
  <c r="AE1276" i="5" s="1"/>
  <c r="AB848" i="5"/>
  <c r="AC848" i="5" s="1"/>
  <c r="AD848" i="5"/>
  <c r="AE848" i="5" s="1"/>
  <c r="AB290" i="5"/>
  <c r="AC290" i="5" s="1"/>
  <c r="AD290" i="5"/>
  <c r="AE290" i="5" s="1"/>
  <c r="AB772" i="5"/>
  <c r="AC772" i="5" s="1"/>
  <c r="AD772" i="5"/>
  <c r="AE772" i="5" s="1"/>
  <c r="AB736" i="5"/>
  <c r="AC736" i="5" s="1"/>
  <c r="AD736" i="5"/>
  <c r="AE736" i="5" s="1"/>
  <c r="AB40" i="5"/>
  <c r="AC40" i="5" s="1"/>
  <c r="AD40" i="5"/>
  <c r="AE40" i="5" s="1"/>
  <c r="AB296" i="5"/>
  <c r="AC296" i="5" s="1"/>
  <c r="AD296" i="5"/>
  <c r="AE296" i="5" s="1"/>
  <c r="AB358" i="5"/>
  <c r="AC358" i="5" s="1"/>
  <c r="AD358" i="5"/>
  <c r="AE358" i="5" s="1"/>
  <c r="AB422" i="5"/>
  <c r="AC422" i="5" s="1"/>
  <c r="AD422" i="5"/>
  <c r="AE422" i="5" s="1"/>
  <c r="AB1253" i="5"/>
  <c r="AC1253" i="5" s="1"/>
  <c r="AD1253" i="5"/>
  <c r="AE1253" i="5" s="1"/>
  <c r="AB1250" i="5"/>
  <c r="AC1250" i="5" s="1"/>
  <c r="AD1250" i="5"/>
  <c r="AE1250" i="5" s="1"/>
  <c r="AB812" i="5"/>
  <c r="AC812" i="5" s="1"/>
  <c r="AD812" i="5"/>
  <c r="AE812" i="5" s="1"/>
  <c r="AB254" i="5"/>
  <c r="AC254" i="5" s="1"/>
  <c r="AD254" i="5"/>
  <c r="AE254" i="5" s="1"/>
  <c r="AB320" i="5"/>
  <c r="AC320" i="5" s="1"/>
  <c r="AD320" i="5"/>
  <c r="AE320" i="5" s="1"/>
  <c r="AB1237" i="5"/>
  <c r="AC1237" i="5" s="1"/>
  <c r="AD1237" i="5"/>
  <c r="AE1237" i="5" s="1"/>
  <c r="AB810" i="5"/>
  <c r="AC810" i="5" s="1"/>
  <c r="AD810" i="5"/>
  <c r="AE810" i="5" s="1"/>
  <c r="AB1234" i="5"/>
  <c r="AC1234" i="5" s="1"/>
  <c r="AD1234" i="5"/>
  <c r="AE1234" i="5" s="1"/>
  <c r="AB139" i="5"/>
  <c r="AC139" i="5" s="1"/>
  <c r="AD139" i="5"/>
  <c r="AE139" i="5" s="1"/>
  <c r="AB1196" i="5"/>
  <c r="AC1196" i="5" s="1"/>
  <c r="AD1196" i="5"/>
  <c r="AE1196" i="5" s="1"/>
  <c r="AB1226" i="5"/>
  <c r="AC1226" i="5" s="1"/>
  <c r="AD1226" i="5"/>
  <c r="AE1226" i="5" s="1"/>
  <c r="AB666" i="5"/>
  <c r="AC666" i="5" s="1"/>
  <c r="AD666" i="5"/>
  <c r="AE666" i="5" s="1"/>
  <c r="AB1223" i="5"/>
  <c r="AC1223" i="5" s="1"/>
  <c r="AD1223" i="5"/>
  <c r="AE1223" i="5" s="1"/>
  <c r="AB691" i="5"/>
  <c r="AC691" i="5" s="1"/>
  <c r="AD691" i="5"/>
  <c r="AE691" i="5" s="1"/>
  <c r="AB1218" i="5"/>
  <c r="AC1218" i="5" s="1"/>
  <c r="AD1218" i="5"/>
  <c r="AE1218" i="5" s="1"/>
  <c r="AB147" i="5"/>
  <c r="AC147" i="5" s="1"/>
  <c r="AD147" i="5"/>
  <c r="AE147" i="5" s="1"/>
  <c r="AB586" i="5"/>
  <c r="AC586" i="5" s="1"/>
  <c r="AD586" i="5"/>
  <c r="AE586" i="5" s="1"/>
  <c r="AB291" i="5"/>
  <c r="AC291" i="5" s="1"/>
  <c r="AD291" i="5"/>
  <c r="AE291" i="5" s="1"/>
  <c r="AB366" i="5"/>
  <c r="AC366" i="5" s="1"/>
  <c r="AD366" i="5"/>
  <c r="AE366" i="5" s="1"/>
  <c r="AB1204" i="5"/>
  <c r="AC1204" i="5" s="1"/>
  <c r="AD1204" i="5"/>
  <c r="AE1204" i="5" s="1"/>
  <c r="AB714" i="5"/>
  <c r="AC714" i="5" s="1"/>
  <c r="AD714" i="5"/>
  <c r="AE714" i="5" s="1"/>
  <c r="AB405" i="5"/>
  <c r="AC405" i="5" s="1"/>
  <c r="AD405" i="5"/>
  <c r="AE405" i="5" s="1"/>
  <c r="AB971" i="5"/>
  <c r="AC971" i="5" s="1"/>
  <c r="AD971" i="5"/>
  <c r="AE971" i="5" s="1"/>
  <c r="AB1198" i="5"/>
  <c r="AC1198" i="5" s="1"/>
  <c r="AD1198" i="5"/>
  <c r="AE1198" i="5" s="1"/>
  <c r="AB1194" i="5"/>
  <c r="AC1194" i="5" s="1"/>
  <c r="AD1194" i="5"/>
  <c r="AE1194" i="5" s="1"/>
  <c r="AB432" i="5"/>
  <c r="AC432" i="5" s="1"/>
  <c r="AD432" i="5"/>
  <c r="AE432" i="5" s="1"/>
  <c r="AB500" i="5"/>
  <c r="AC500" i="5" s="1"/>
  <c r="AD500" i="5"/>
  <c r="AE500" i="5" s="1"/>
  <c r="AB373" i="5"/>
  <c r="AC373" i="5" s="1"/>
  <c r="AD373" i="5"/>
  <c r="AE373" i="5" s="1"/>
  <c r="AB630" i="5"/>
  <c r="AC630" i="5" s="1"/>
  <c r="AD630" i="5"/>
  <c r="AE630" i="5" s="1"/>
  <c r="AB441" i="5"/>
  <c r="AC441" i="5" s="1"/>
  <c r="AD441" i="5"/>
  <c r="AE441" i="5" s="1"/>
  <c r="AB90" i="5"/>
  <c r="AC90" i="5" s="1"/>
  <c r="AD90" i="5"/>
  <c r="AE90" i="5" s="1"/>
  <c r="AB154" i="5"/>
  <c r="AC154" i="5" s="1"/>
  <c r="AD154" i="5"/>
  <c r="AE154" i="5" s="1"/>
  <c r="AB58" i="5"/>
  <c r="AC58" i="5" s="1"/>
  <c r="AD58" i="5"/>
  <c r="AE58" i="5" s="1"/>
  <c r="AB502" i="5"/>
  <c r="AC502" i="5" s="1"/>
  <c r="AD502" i="5"/>
  <c r="AE502" i="5" s="1"/>
  <c r="AB142" i="5"/>
  <c r="AC142" i="5" s="1"/>
  <c r="AD142" i="5"/>
  <c r="AE142" i="5" s="1"/>
  <c r="AB964" i="5"/>
  <c r="AC964" i="5" s="1"/>
  <c r="AD964" i="5"/>
  <c r="AE964" i="5" s="1"/>
  <c r="AB1170" i="5"/>
  <c r="AC1170" i="5" s="1"/>
  <c r="AD1170" i="5"/>
  <c r="AE1170" i="5" s="1"/>
  <c r="AB442" i="5"/>
  <c r="AC442" i="5" s="1"/>
  <c r="AD442" i="5"/>
  <c r="AE442" i="5" s="1"/>
  <c r="AB1166" i="5"/>
  <c r="AC1166" i="5" s="1"/>
  <c r="AD1166" i="5"/>
  <c r="AE1166" i="5" s="1"/>
  <c r="AB921" i="5"/>
  <c r="AC921" i="5" s="1"/>
  <c r="AD921" i="5"/>
  <c r="AE921" i="5" s="1"/>
  <c r="AB29" i="5"/>
  <c r="AC29" i="5" s="1"/>
  <c r="AD29" i="5"/>
  <c r="AE29" i="5" s="1"/>
  <c r="AB598" i="5"/>
  <c r="AC598" i="5" s="1"/>
  <c r="AD598" i="5"/>
  <c r="AE598" i="5" s="1"/>
  <c r="AB985" i="5"/>
  <c r="AC985" i="5" s="1"/>
  <c r="AD985" i="5"/>
  <c r="AE985" i="5" s="1"/>
  <c r="AB491" i="5"/>
  <c r="AC491" i="5" s="1"/>
  <c r="AD491" i="5"/>
  <c r="AE491" i="5" s="1"/>
  <c r="AB661" i="5"/>
  <c r="AC661" i="5" s="1"/>
  <c r="AD661" i="5"/>
  <c r="AE661" i="5" s="1"/>
  <c r="AB203" i="5"/>
  <c r="AC203" i="5" s="1"/>
  <c r="AD203" i="5"/>
  <c r="AE203" i="5" s="1"/>
  <c r="AB44" i="5"/>
  <c r="AC44" i="5" s="1"/>
  <c r="AD44" i="5"/>
  <c r="AE44" i="5" s="1"/>
  <c r="AB412" i="5"/>
  <c r="AC412" i="5" s="1"/>
  <c r="AD412" i="5"/>
  <c r="AE412" i="5" s="1"/>
  <c r="AB1148" i="5"/>
  <c r="AC1148" i="5" s="1"/>
  <c r="AD1148" i="5"/>
  <c r="AE1148" i="5" s="1"/>
  <c r="AB213" i="5"/>
  <c r="AC213" i="5" s="1"/>
  <c r="AD213" i="5"/>
  <c r="AE213" i="5" s="1"/>
  <c r="AB227" i="5"/>
  <c r="AC227" i="5" s="1"/>
  <c r="AD227" i="5"/>
  <c r="AE227" i="5" s="1"/>
  <c r="AB1140" i="5"/>
  <c r="AC1140" i="5" s="1"/>
  <c r="AD1140" i="5"/>
  <c r="AE1140" i="5" s="1"/>
  <c r="AB108" i="5"/>
  <c r="AC108" i="5" s="1"/>
  <c r="AD108" i="5"/>
  <c r="AE108" i="5" s="1"/>
  <c r="AB823" i="5"/>
  <c r="AC823" i="5" s="1"/>
  <c r="AD823" i="5"/>
  <c r="AE823" i="5" s="1"/>
  <c r="AB537" i="5"/>
  <c r="AC537" i="5" s="1"/>
  <c r="AD537" i="5"/>
  <c r="AE537" i="5" s="1"/>
  <c r="AB276" i="5"/>
  <c r="AC276" i="5" s="1"/>
  <c r="AD276" i="5"/>
  <c r="AE276" i="5" s="1"/>
  <c r="AB1131" i="5"/>
  <c r="AC1131" i="5" s="1"/>
  <c r="AD1131" i="5"/>
  <c r="AE1131" i="5" s="1"/>
  <c r="AB466" i="5"/>
  <c r="AC466" i="5" s="1"/>
  <c r="AD466" i="5"/>
  <c r="AE466" i="5" s="1"/>
  <c r="AB773" i="5"/>
  <c r="AC773" i="5" s="1"/>
  <c r="AD773" i="5"/>
  <c r="AE773" i="5" s="1"/>
  <c r="AB111" i="5"/>
  <c r="AC111" i="5" s="1"/>
  <c r="AD111" i="5"/>
  <c r="AE111" i="5" s="1"/>
  <c r="AB485" i="5"/>
  <c r="AC485" i="5" s="1"/>
  <c r="AD485" i="5"/>
  <c r="AE485" i="5" s="1"/>
  <c r="AB1029" i="5"/>
  <c r="AC1029" i="5" s="1"/>
  <c r="AD1029" i="5"/>
  <c r="AE1029" i="5" s="1"/>
  <c r="AB1123" i="5"/>
  <c r="AC1123" i="5" s="1"/>
  <c r="AD1123" i="5"/>
  <c r="AE1123" i="5" s="1"/>
  <c r="AB1120" i="5"/>
  <c r="AC1120" i="5" s="1"/>
  <c r="AD1120" i="5"/>
  <c r="AE1120" i="5" s="1"/>
  <c r="AB49" i="5"/>
  <c r="AC49" i="5" s="1"/>
  <c r="AD49" i="5"/>
  <c r="AE49" i="5" s="1"/>
  <c r="AB1040" i="5"/>
  <c r="AC1040" i="5" s="1"/>
  <c r="AD1040" i="5"/>
  <c r="AE1040" i="5" s="1"/>
  <c r="AB753" i="5"/>
  <c r="AC753" i="5" s="1"/>
  <c r="AD753" i="5"/>
  <c r="AE753" i="5" s="1"/>
  <c r="AB273" i="5"/>
  <c r="AC273" i="5" s="1"/>
  <c r="AD273" i="5"/>
  <c r="AE273" i="5" s="1"/>
  <c r="AB683" i="5"/>
  <c r="AC683" i="5" s="1"/>
  <c r="AD683" i="5"/>
  <c r="AE683" i="5" s="1"/>
  <c r="AB367" i="5"/>
  <c r="AC367" i="5" s="1"/>
  <c r="AD367" i="5"/>
  <c r="AE367" i="5" s="1"/>
  <c r="AB724" i="5"/>
  <c r="AC724" i="5" s="1"/>
  <c r="AD724" i="5"/>
  <c r="AE724" i="5" s="1"/>
  <c r="AB1105" i="5"/>
  <c r="AC1105" i="5" s="1"/>
  <c r="AD1105" i="5"/>
  <c r="AE1105" i="5" s="1"/>
  <c r="AB1104" i="5"/>
  <c r="AC1104" i="5" s="1"/>
  <c r="AD1104" i="5"/>
  <c r="AE1104" i="5" s="1"/>
  <c r="AB582" i="5"/>
  <c r="AC582" i="5" s="1"/>
  <c r="AD582" i="5"/>
  <c r="AE582" i="5" s="1"/>
  <c r="AB839" i="5"/>
  <c r="AC839" i="5" s="1"/>
  <c r="AD839" i="5"/>
  <c r="AE839" i="5" s="1"/>
  <c r="AB61" i="5"/>
  <c r="AC61" i="5" s="1"/>
  <c r="AD61" i="5"/>
  <c r="AE61" i="5" s="1"/>
  <c r="AB566" i="5"/>
  <c r="AC566" i="5" s="1"/>
  <c r="AD566" i="5"/>
  <c r="AE566" i="5" s="1"/>
  <c r="AD437" i="5"/>
  <c r="AE437" i="5" s="1"/>
  <c r="AD929" i="5"/>
  <c r="AE929" i="5" s="1"/>
  <c r="AD609" i="5"/>
  <c r="AE609" i="5" s="1"/>
  <c r="AD996" i="5"/>
  <c r="AE996" i="5" s="1"/>
  <c r="AD402" i="5"/>
  <c r="AE402" i="5" s="1"/>
  <c r="AD267" i="5"/>
  <c r="AE267" i="5" s="1"/>
  <c r="AD1477" i="5"/>
  <c r="AE1477" i="5" s="1"/>
  <c r="AD1461" i="5"/>
  <c r="AE1461" i="5" s="1"/>
  <c r="AD96" i="5"/>
  <c r="AE96" i="5" s="1"/>
  <c r="AB1366" i="5"/>
  <c r="AC1366" i="5" s="1"/>
  <c r="AD1366" i="5"/>
  <c r="AE1366" i="5" s="1"/>
  <c r="AB613" i="5"/>
  <c r="AC613" i="5" s="1"/>
  <c r="AD613" i="5"/>
  <c r="AE613" i="5" s="1"/>
  <c r="AB519" i="5"/>
  <c r="AC519" i="5" s="1"/>
  <c r="AD519" i="5"/>
  <c r="AE519" i="5" s="1"/>
  <c r="AB734" i="5"/>
  <c r="AC734" i="5" s="1"/>
  <c r="AD734" i="5"/>
  <c r="AE734" i="5" s="1"/>
  <c r="AB1290" i="5"/>
  <c r="AC1290" i="5" s="1"/>
  <c r="AD1290" i="5"/>
  <c r="AE1290" i="5" s="1"/>
  <c r="AB1365" i="5"/>
  <c r="AC1365" i="5" s="1"/>
  <c r="AD1365" i="5"/>
  <c r="AE1365" i="5" s="1"/>
  <c r="AB164" i="5"/>
  <c r="AC164" i="5" s="1"/>
  <c r="AD164" i="5"/>
  <c r="AE164" i="5" s="1"/>
  <c r="AB670" i="5"/>
  <c r="AC670" i="5" s="1"/>
  <c r="AD670" i="5"/>
  <c r="AE670" i="5" s="1"/>
  <c r="AB1357" i="5"/>
  <c r="AC1357" i="5" s="1"/>
  <c r="AD1357" i="5"/>
  <c r="AE1357" i="5" s="1"/>
  <c r="AB1356" i="5"/>
  <c r="AC1356" i="5" s="1"/>
  <c r="AD1356" i="5"/>
  <c r="AE1356" i="5" s="1"/>
  <c r="AB382" i="5"/>
  <c r="AC382" i="5" s="1"/>
  <c r="AD382" i="5"/>
  <c r="AE382" i="5" s="1"/>
  <c r="AB1035" i="5"/>
  <c r="AC1035" i="5" s="1"/>
  <c r="AD1035" i="5"/>
  <c r="AE1035" i="5" s="1"/>
  <c r="AB114" i="5"/>
  <c r="AC114" i="5" s="1"/>
  <c r="AD114" i="5"/>
  <c r="AE114" i="5" s="1"/>
  <c r="AB54" i="5"/>
  <c r="AC54" i="5" s="1"/>
  <c r="AD54" i="5"/>
  <c r="AE54" i="5" s="1"/>
  <c r="AB363" i="5"/>
  <c r="AC363" i="5" s="1"/>
  <c r="AD363" i="5"/>
  <c r="AE363" i="5" s="1"/>
  <c r="AB585" i="5"/>
  <c r="AC585" i="5" s="1"/>
  <c r="AD585" i="5"/>
  <c r="AE585" i="5" s="1"/>
  <c r="AB1039" i="5"/>
  <c r="AC1039" i="5" s="1"/>
  <c r="AD1039" i="5"/>
  <c r="AE1039" i="5" s="1"/>
  <c r="AB264" i="5"/>
  <c r="AC264" i="5" s="1"/>
  <c r="AD264" i="5"/>
  <c r="AE264" i="5" s="1"/>
  <c r="AB1335" i="5"/>
  <c r="AC1335" i="5" s="1"/>
  <c r="AD1335" i="5"/>
  <c r="AE1335" i="5" s="1"/>
  <c r="AB1333" i="5"/>
  <c r="AC1333" i="5" s="1"/>
  <c r="AD1333" i="5"/>
  <c r="AE1333" i="5" s="1"/>
  <c r="AB360" i="5"/>
  <c r="AC360" i="5" s="1"/>
  <c r="AD360" i="5"/>
  <c r="AE360" i="5" s="1"/>
  <c r="AB1326" i="5"/>
  <c r="AC1326" i="5" s="1"/>
  <c r="AD1326" i="5"/>
  <c r="AE1326" i="5" s="1"/>
  <c r="AB149" i="5"/>
  <c r="AC149" i="5" s="1"/>
  <c r="AD149" i="5"/>
  <c r="AE149" i="5" s="1"/>
  <c r="AB572" i="5"/>
  <c r="AC572" i="5" s="1"/>
  <c r="AD572" i="5"/>
  <c r="AE572" i="5" s="1"/>
  <c r="AB845" i="5"/>
  <c r="AC845" i="5" s="1"/>
  <c r="AD845" i="5"/>
  <c r="AE845" i="5" s="1"/>
  <c r="AB205" i="5"/>
  <c r="AC205" i="5" s="1"/>
  <c r="AD205" i="5"/>
  <c r="AE205" i="5" s="1"/>
  <c r="AB1307" i="5"/>
  <c r="AC1307" i="5" s="1"/>
  <c r="AD1307" i="5"/>
  <c r="AE1307" i="5" s="1"/>
  <c r="AB901" i="5"/>
  <c r="AC901" i="5" s="1"/>
  <c r="AD901" i="5"/>
  <c r="AE901" i="5" s="1"/>
  <c r="AB1302" i="5"/>
  <c r="AC1302" i="5" s="1"/>
  <c r="AD1302" i="5"/>
  <c r="AE1302" i="5" s="1"/>
  <c r="AB184" i="5"/>
  <c r="AC184" i="5" s="1"/>
  <c r="AD184" i="5"/>
  <c r="AE184" i="5" s="1"/>
  <c r="AB293" i="5"/>
  <c r="AC293" i="5" s="1"/>
  <c r="AD293" i="5"/>
  <c r="AE293" i="5" s="1"/>
  <c r="AB820" i="5"/>
  <c r="AC820" i="5" s="1"/>
  <c r="AD820" i="5"/>
  <c r="AE820" i="5" s="1"/>
  <c r="AB1043" i="5"/>
  <c r="AC1043" i="5" s="1"/>
  <c r="AD1043" i="5"/>
  <c r="AE1043" i="5" s="1"/>
  <c r="AB711" i="5"/>
  <c r="AC711" i="5" s="1"/>
  <c r="AD711" i="5"/>
  <c r="AE711" i="5" s="1"/>
  <c r="AB745" i="5"/>
  <c r="AC745" i="5" s="1"/>
  <c r="AD745" i="5"/>
  <c r="AE745" i="5" s="1"/>
  <c r="AB1015" i="5"/>
  <c r="AC1015" i="5" s="1"/>
  <c r="AD1015" i="5"/>
  <c r="AE1015" i="5" s="1"/>
  <c r="AB939" i="5"/>
  <c r="AC939" i="5" s="1"/>
  <c r="AD939" i="5"/>
  <c r="AE939" i="5" s="1"/>
  <c r="AB204" i="5"/>
  <c r="AC204" i="5" s="1"/>
  <c r="AD204" i="5"/>
  <c r="AE204" i="5" s="1"/>
  <c r="AB479" i="5"/>
  <c r="AC479" i="5" s="1"/>
  <c r="AD479" i="5"/>
  <c r="AE479" i="5" s="1"/>
  <c r="AB827" i="5"/>
  <c r="AC827" i="5" s="1"/>
  <c r="AD827" i="5"/>
  <c r="AE827" i="5" s="1"/>
  <c r="AB447" i="5"/>
  <c r="AC447" i="5" s="1"/>
  <c r="AD447" i="5"/>
  <c r="AE447" i="5" s="1"/>
  <c r="AB1032" i="5"/>
  <c r="AC1032" i="5" s="1"/>
  <c r="AD1032" i="5"/>
  <c r="AE1032" i="5" s="1"/>
  <c r="AB294" i="5"/>
  <c r="AC294" i="5" s="1"/>
  <c r="AD294" i="5"/>
  <c r="AE294" i="5" s="1"/>
  <c r="AB1006" i="5"/>
  <c r="AC1006" i="5" s="1"/>
  <c r="AD1006" i="5"/>
  <c r="AE1006" i="5" s="1"/>
  <c r="AB648" i="5"/>
  <c r="AC648" i="5" s="1"/>
  <c r="AD648" i="5"/>
  <c r="AE648" i="5" s="1"/>
  <c r="AB88" i="5"/>
  <c r="AC88" i="5" s="1"/>
  <c r="AD88" i="5"/>
  <c r="AE88" i="5" s="1"/>
  <c r="AB1263" i="5"/>
  <c r="AC1263" i="5" s="1"/>
  <c r="AD1263" i="5"/>
  <c r="AE1263" i="5" s="1"/>
  <c r="AB735" i="5"/>
  <c r="AC735" i="5" s="1"/>
  <c r="AD735" i="5"/>
  <c r="AE735" i="5" s="1"/>
  <c r="AB490" i="5"/>
  <c r="AC490" i="5" s="1"/>
  <c r="AD490" i="5"/>
  <c r="AE490" i="5" s="1"/>
  <c r="AB872" i="5"/>
  <c r="AC872" i="5" s="1"/>
  <c r="AD872" i="5"/>
  <c r="AE872" i="5" s="1"/>
  <c r="AB288" i="5"/>
  <c r="AC288" i="5" s="1"/>
  <c r="AD288" i="5"/>
  <c r="AE288" i="5" s="1"/>
  <c r="AB81" i="5"/>
  <c r="AC81" i="5" s="1"/>
  <c r="AD81" i="5"/>
  <c r="AE81" i="5" s="1"/>
  <c r="AB1249" i="5"/>
  <c r="AC1249" i="5" s="1"/>
  <c r="AD1249" i="5"/>
  <c r="AE1249" i="5" s="1"/>
  <c r="AB966" i="5"/>
  <c r="AC966" i="5" s="1"/>
  <c r="AD966" i="5"/>
  <c r="AE966" i="5" s="1"/>
  <c r="AB438" i="5"/>
  <c r="AC438" i="5" s="1"/>
  <c r="AD438" i="5"/>
  <c r="AE438" i="5" s="1"/>
  <c r="AB62" i="5"/>
  <c r="AC62" i="5" s="1"/>
  <c r="AD62" i="5"/>
  <c r="AE62" i="5" s="1"/>
  <c r="AB954" i="5"/>
  <c r="AC954" i="5" s="1"/>
  <c r="AD954" i="5"/>
  <c r="AE954" i="5" s="1"/>
  <c r="AB99" i="5"/>
  <c r="AC99" i="5" s="1"/>
  <c r="AD99" i="5"/>
  <c r="AE99" i="5" s="1"/>
  <c r="AB386" i="5"/>
  <c r="AC386" i="5" s="1"/>
  <c r="AD386" i="5"/>
  <c r="AE386" i="5" s="1"/>
  <c r="AB1230" i="5"/>
  <c r="AC1230" i="5" s="1"/>
  <c r="AD1230" i="5"/>
  <c r="AE1230" i="5" s="1"/>
  <c r="AB433" i="5"/>
  <c r="AC433" i="5" s="1"/>
  <c r="AD433" i="5"/>
  <c r="AE433" i="5" s="1"/>
  <c r="AB580" i="5"/>
  <c r="AC580" i="5" s="1"/>
  <c r="AD580" i="5"/>
  <c r="AE580" i="5" s="1"/>
  <c r="AB1222" i="5"/>
  <c r="AC1222" i="5" s="1"/>
  <c r="AD1222" i="5"/>
  <c r="AE1222" i="5" s="1"/>
  <c r="AB1217" i="5"/>
  <c r="AC1217" i="5" s="1"/>
  <c r="AD1217" i="5"/>
  <c r="AE1217" i="5" s="1"/>
  <c r="AB1034" i="5"/>
  <c r="AC1034" i="5" s="1"/>
  <c r="AD1034" i="5"/>
  <c r="AE1034" i="5" s="1"/>
  <c r="AB1209" i="5"/>
  <c r="AC1209" i="5" s="1"/>
  <c r="AD1209" i="5"/>
  <c r="AE1209" i="5" s="1"/>
  <c r="AB955" i="5"/>
  <c r="AC955" i="5" s="1"/>
  <c r="AD955" i="5"/>
  <c r="AE955" i="5" s="1"/>
  <c r="AB394" i="5"/>
  <c r="AC394" i="5" s="1"/>
  <c r="AD394" i="5"/>
  <c r="AE394" i="5" s="1"/>
  <c r="AB977" i="5"/>
  <c r="AC977" i="5" s="1"/>
  <c r="AD977" i="5"/>
  <c r="AE977" i="5" s="1"/>
  <c r="AB786" i="5"/>
  <c r="AC786" i="5" s="1"/>
  <c r="AD786" i="5"/>
  <c r="AE786" i="5" s="1"/>
  <c r="AB86" i="5"/>
  <c r="AC86" i="5" s="1"/>
  <c r="AD86" i="5"/>
  <c r="AE86" i="5" s="1"/>
  <c r="AB247" i="5"/>
  <c r="AC247" i="5" s="1"/>
  <c r="AD247" i="5"/>
  <c r="AE247" i="5" s="1"/>
  <c r="AB507" i="5"/>
  <c r="AC507" i="5" s="1"/>
  <c r="AD507" i="5"/>
  <c r="AE507" i="5" s="1"/>
  <c r="AB1185" i="5"/>
  <c r="AC1185" i="5" s="1"/>
  <c r="AD1185" i="5"/>
  <c r="AE1185" i="5" s="1"/>
  <c r="AB312" i="5"/>
  <c r="AC312" i="5" s="1"/>
  <c r="AD312" i="5"/>
  <c r="AE312" i="5" s="1"/>
  <c r="AB892" i="5"/>
  <c r="AC892" i="5" s="1"/>
  <c r="AD892" i="5"/>
  <c r="AE892" i="5" s="1"/>
  <c r="AB1008" i="5"/>
  <c r="AC1008" i="5" s="1"/>
  <c r="AD1008" i="5"/>
  <c r="AE1008" i="5" s="1"/>
  <c r="AB18" i="5"/>
  <c r="AC18" i="5" s="1"/>
  <c r="AD18" i="5"/>
  <c r="AE18" i="5" s="1"/>
  <c r="AB914" i="5"/>
  <c r="AC914" i="5" s="1"/>
  <c r="AD914" i="5"/>
  <c r="AE914" i="5" s="1"/>
  <c r="AB625" i="5"/>
  <c r="AC625" i="5" s="1"/>
  <c r="AD625" i="5"/>
  <c r="AE625" i="5" s="1"/>
  <c r="AB23" i="5"/>
  <c r="AC23" i="5" s="1"/>
  <c r="AD23" i="5"/>
  <c r="AE23" i="5" s="1"/>
  <c r="AB72" i="5"/>
  <c r="AC72" i="5" s="1"/>
  <c r="AD72" i="5"/>
  <c r="AE72" i="5" s="1"/>
  <c r="AB268" i="5"/>
  <c r="AC268" i="5" s="1"/>
  <c r="AD268" i="5"/>
  <c r="AE268" i="5" s="1"/>
  <c r="AB1163" i="5"/>
  <c r="AC1163" i="5" s="1"/>
  <c r="AD1163" i="5"/>
  <c r="AE1163" i="5" s="1"/>
  <c r="AB1027" i="5"/>
  <c r="AC1027" i="5" s="1"/>
  <c r="AD1027" i="5"/>
  <c r="AE1027" i="5" s="1"/>
  <c r="AB594" i="5"/>
  <c r="AC594" i="5" s="1"/>
  <c r="AD594" i="5"/>
  <c r="AE594" i="5" s="1"/>
  <c r="AB1156" i="5"/>
  <c r="AC1156" i="5" s="1"/>
  <c r="AD1156" i="5"/>
  <c r="AE1156" i="5" s="1"/>
  <c r="AB1075" i="5"/>
  <c r="AC1075" i="5" s="1"/>
  <c r="AD1075" i="5"/>
  <c r="AE1075" i="5" s="1"/>
  <c r="AB588" i="5"/>
  <c r="AC588" i="5" s="1"/>
  <c r="AD588" i="5"/>
  <c r="AE588" i="5" s="1"/>
  <c r="AB30" i="5"/>
  <c r="AC30" i="5" s="1"/>
  <c r="AD30" i="5"/>
  <c r="AE30" i="5" s="1"/>
  <c r="AB241" i="5"/>
  <c r="AC241" i="5" s="1"/>
  <c r="AD241" i="5"/>
  <c r="AE241" i="5" s="1"/>
  <c r="AB75" i="5"/>
  <c r="AC75" i="5" s="1"/>
  <c r="AD75" i="5"/>
  <c r="AE75" i="5" s="1"/>
  <c r="AB1144" i="5"/>
  <c r="AC1144" i="5" s="1"/>
  <c r="AD1144" i="5"/>
  <c r="AE1144" i="5" s="1"/>
  <c r="AB199" i="5"/>
  <c r="AC199" i="5" s="1"/>
  <c r="AD199" i="5"/>
  <c r="AE199" i="5" s="1"/>
  <c r="AB1139" i="5"/>
  <c r="AC1139" i="5" s="1"/>
  <c r="AD1139" i="5"/>
  <c r="AE1139" i="5" s="1"/>
  <c r="AB727" i="5"/>
  <c r="AC727" i="5" s="1"/>
  <c r="AD727" i="5"/>
  <c r="AE727" i="5" s="1"/>
  <c r="AB1137" i="5"/>
  <c r="AC1137" i="5" s="1"/>
  <c r="AD1137" i="5"/>
  <c r="AE1137" i="5" s="1"/>
  <c r="AB1136" i="5"/>
  <c r="AC1136" i="5" s="1"/>
  <c r="AD1136" i="5"/>
  <c r="AE1136" i="5" s="1"/>
  <c r="AB406" i="5"/>
  <c r="AC406" i="5" s="1"/>
  <c r="AD406" i="5"/>
  <c r="AE406" i="5" s="1"/>
  <c r="AB27" i="5"/>
  <c r="AC27" i="5" s="1"/>
  <c r="AD27" i="5"/>
  <c r="AE27" i="5" s="1"/>
  <c r="AB913" i="5"/>
  <c r="AC913" i="5" s="1"/>
  <c r="AD913" i="5"/>
  <c r="AE913" i="5" s="1"/>
  <c r="AB795" i="5"/>
  <c r="AC795" i="5" s="1"/>
  <c r="AD795" i="5"/>
  <c r="AE795" i="5" s="1"/>
  <c r="AB271" i="5"/>
  <c r="AC271" i="5" s="1"/>
  <c r="AD271" i="5"/>
  <c r="AE271" i="5" s="1"/>
  <c r="AB1126" i="5"/>
  <c r="AC1126" i="5" s="1"/>
  <c r="AD1126" i="5"/>
  <c r="AE1126" i="5" s="1"/>
  <c r="AB1124" i="5"/>
  <c r="AC1124" i="5" s="1"/>
  <c r="AD1124" i="5"/>
  <c r="AE1124" i="5" s="1"/>
  <c r="AB790" i="5"/>
  <c r="AC790" i="5" s="1"/>
  <c r="AD790" i="5"/>
  <c r="AE790" i="5" s="1"/>
  <c r="AB413" i="5"/>
  <c r="AC413" i="5" s="1"/>
  <c r="AD413" i="5"/>
  <c r="AE413" i="5" s="1"/>
  <c r="AB14" i="5"/>
  <c r="AC14" i="5" s="1"/>
  <c r="AD14" i="5"/>
  <c r="AE14" i="5" s="1"/>
  <c r="AB1022" i="5"/>
  <c r="AC1022" i="5" s="1"/>
  <c r="AD1022" i="5"/>
  <c r="AE1022" i="5" s="1"/>
  <c r="AB685" i="5"/>
  <c r="AC685" i="5" s="1"/>
  <c r="AD685" i="5"/>
  <c r="AE685" i="5" s="1"/>
  <c r="AB374" i="5"/>
  <c r="AC374" i="5" s="1"/>
  <c r="AD374" i="5"/>
  <c r="AE374" i="5" s="1"/>
  <c r="AB775" i="5"/>
  <c r="AC775" i="5" s="1"/>
  <c r="AD775" i="5"/>
  <c r="AE775" i="5" s="1"/>
  <c r="AB401" i="5"/>
  <c r="AC401" i="5" s="1"/>
  <c r="AD401" i="5"/>
  <c r="AE401" i="5" s="1"/>
  <c r="AB338" i="5"/>
  <c r="AC338" i="5" s="1"/>
  <c r="AD338" i="5"/>
  <c r="AE338" i="5" s="1"/>
  <c r="AB523" i="5"/>
  <c r="AC523" i="5" s="1"/>
  <c r="AD523" i="5"/>
  <c r="AE523" i="5" s="1"/>
  <c r="AB857" i="5"/>
  <c r="AC857" i="5" s="1"/>
  <c r="AD857" i="5"/>
  <c r="AE857" i="5" s="1"/>
  <c r="AB1408" i="5"/>
  <c r="AC1408" i="5" s="1"/>
  <c r="AD1408" i="5"/>
  <c r="AE1408" i="5" s="1"/>
  <c r="AB198" i="5"/>
  <c r="AC198" i="5" s="1"/>
  <c r="AD198" i="5"/>
  <c r="AE198" i="5" s="1"/>
  <c r="AB1051" i="5"/>
  <c r="AC1051" i="5" s="1"/>
  <c r="AD1051" i="5"/>
  <c r="AE1051" i="5" s="1"/>
  <c r="AB310" i="5"/>
  <c r="AC310" i="5" s="1"/>
  <c r="AD310" i="5"/>
  <c r="AE310" i="5" s="1"/>
  <c r="AB592" i="5"/>
  <c r="AC592" i="5" s="1"/>
  <c r="AD592" i="5"/>
  <c r="AE592" i="5" s="1"/>
  <c r="AD825" i="5"/>
  <c r="AE825" i="5" s="1"/>
  <c r="AD201" i="5"/>
  <c r="AE201" i="5" s="1"/>
  <c r="AD16" i="5"/>
  <c r="AE16" i="5" s="1"/>
  <c r="AD283" i="5"/>
  <c r="AE283" i="5" s="1"/>
  <c r="AD759" i="5"/>
  <c r="AE759" i="5" s="1"/>
  <c r="AD1480" i="5"/>
  <c r="AE1480" i="5" s="1"/>
  <c r="AD1472" i="5"/>
  <c r="AE1472" i="5" s="1"/>
  <c r="AD822" i="5"/>
  <c r="AE822" i="5" s="1"/>
  <c r="AD1456" i="5"/>
  <c r="AE1456" i="5" s="1"/>
  <c r="AD744" i="5"/>
  <c r="AE744" i="5" s="1"/>
  <c r="AD784" i="5"/>
  <c r="AE784" i="5" s="1"/>
  <c r="AD1430" i="5"/>
  <c r="AE1430" i="5" s="1"/>
  <c r="AD1421" i="5"/>
  <c r="AE1421" i="5" s="1"/>
  <c r="AD391" i="5"/>
  <c r="AE391" i="5" s="1"/>
  <c r="AD1400" i="5"/>
  <c r="AE1400" i="5" s="1"/>
  <c r="AD1012" i="5"/>
  <c r="AE1012" i="5" s="1"/>
  <c r="AD1377" i="5"/>
  <c r="AE1377" i="5" s="1"/>
  <c r="AD450" i="5"/>
  <c r="AE450" i="5" s="1"/>
  <c r="AD778" i="5"/>
  <c r="AE778" i="5" s="1"/>
  <c r="AD916" i="5"/>
  <c r="AE916" i="5" s="1"/>
  <c r="AD809" i="5"/>
  <c r="AE809" i="5" s="1"/>
  <c r="AD619" i="5"/>
  <c r="AE619" i="5" s="1"/>
  <c r="AD1257" i="5"/>
  <c r="AE1257" i="5" s="1"/>
  <c r="AD231" i="5"/>
  <c r="AE231" i="5" s="1"/>
  <c r="AD329" i="5"/>
  <c r="AE329" i="5" s="1"/>
  <c r="AD174" i="5"/>
  <c r="AE174" i="5" s="1"/>
  <c r="AD476" i="5"/>
  <c r="AE476" i="5" s="1"/>
  <c r="AB1358" i="5"/>
  <c r="AC1358" i="5" s="1"/>
  <c r="AD1358" i="5"/>
  <c r="AE1358" i="5" s="1"/>
  <c r="AB720" i="5"/>
  <c r="AC720" i="5" s="1"/>
  <c r="AD720" i="5"/>
  <c r="AE720" i="5" s="1"/>
  <c r="AB1336" i="5"/>
  <c r="AC1336" i="5" s="1"/>
  <c r="AD1336" i="5"/>
  <c r="AE1336" i="5" s="1"/>
  <c r="AB904" i="5"/>
  <c r="AC904" i="5" s="1"/>
  <c r="AD904" i="5"/>
  <c r="AE904" i="5" s="1"/>
  <c r="AB457" i="5"/>
  <c r="AC457" i="5" s="1"/>
  <c r="AD457" i="5"/>
  <c r="AE457" i="5" s="1"/>
  <c r="AB192" i="5"/>
  <c r="AC192" i="5" s="1"/>
  <c r="AD192" i="5"/>
  <c r="AE192" i="5" s="1"/>
  <c r="AB1291" i="5"/>
  <c r="AC1291" i="5" s="1"/>
  <c r="AD1291" i="5"/>
  <c r="AE1291" i="5" s="1"/>
  <c r="AB880" i="5"/>
  <c r="AC880" i="5" s="1"/>
  <c r="AD880" i="5"/>
  <c r="AE880" i="5" s="1"/>
  <c r="AB925" i="5"/>
  <c r="AC925" i="5" s="1"/>
  <c r="AD925" i="5"/>
  <c r="AE925" i="5" s="1"/>
  <c r="AB509" i="5"/>
  <c r="AC509" i="5" s="1"/>
  <c r="AD509" i="5"/>
  <c r="AE509" i="5" s="1"/>
  <c r="AB381" i="5"/>
  <c r="AC381" i="5" s="1"/>
  <c r="AD381" i="5"/>
  <c r="AE381" i="5" s="1"/>
  <c r="AB536" i="5"/>
  <c r="AC536" i="5" s="1"/>
  <c r="AD536" i="5"/>
  <c r="AE536" i="5" s="1"/>
  <c r="AB1056" i="5"/>
  <c r="AC1056" i="5" s="1"/>
  <c r="AD1056" i="5"/>
  <c r="AE1056" i="5" s="1"/>
  <c r="AB963" i="5"/>
  <c r="AC963" i="5" s="1"/>
  <c r="AD963" i="5"/>
  <c r="AE963" i="5" s="1"/>
  <c r="AB229" i="5"/>
  <c r="AC229" i="5" s="1"/>
  <c r="AD229" i="5"/>
  <c r="AE229" i="5" s="1"/>
  <c r="AB369" i="5"/>
  <c r="AC369" i="5" s="1"/>
  <c r="AD369" i="5"/>
  <c r="AE369" i="5" s="1"/>
  <c r="AB1011" i="5"/>
  <c r="AC1011" i="5" s="1"/>
  <c r="AD1011" i="5"/>
  <c r="AE1011" i="5" s="1"/>
  <c r="AB514" i="5"/>
  <c r="AC514" i="5" s="1"/>
  <c r="AD514" i="5"/>
  <c r="AE514" i="5" s="1"/>
  <c r="AB1485" i="5"/>
  <c r="AC1485" i="5" s="1"/>
  <c r="AD1485" i="5"/>
  <c r="AE1485" i="5" s="1"/>
  <c r="AB712" i="5"/>
  <c r="AC712" i="5" s="1"/>
  <c r="AD712" i="5"/>
  <c r="AE712" i="5" s="1"/>
  <c r="AB945" i="5"/>
  <c r="AC945" i="5" s="1"/>
  <c r="AD945" i="5"/>
  <c r="AE945" i="5" s="1"/>
  <c r="AB110" i="5"/>
  <c r="AC110" i="5" s="1"/>
  <c r="AD110" i="5"/>
  <c r="AE110" i="5" s="1"/>
  <c r="AB375" i="5"/>
  <c r="AC375" i="5" s="1"/>
  <c r="AD375" i="5"/>
  <c r="AE375" i="5" s="1"/>
  <c r="AB176" i="5"/>
  <c r="AC176" i="5" s="1"/>
  <c r="AD176" i="5"/>
  <c r="AE176" i="5" s="1"/>
  <c r="AB1471" i="5"/>
  <c r="AC1471" i="5" s="1"/>
  <c r="AD1471" i="5"/>
  <c r="AE1471" i="5" s="1"/>
  <c r="AB1050" i="5"/>
  <c r="AC1050" i="5" s="1"/>
  <c r="AD1050" i="5"/>
  <c r="AE1050" i="5" s="1"/>
  <c r="AB125" i="5"/>
  <c r="AC125" i="5" s="1"/>
  <c r="AD125" i="5"/>
  <c r="AE125" i="5" s="1"/>
  <c r="AB746" i="5"/>
  <c r="AC746" i="5" s="1"/>
  <c r="AD746" i="5"/>
  <c r="AE746" i="5" s="1"/>
  <c r="AB611" i="5"/>
  <c r="AC611" i="5" s="1"/>
  <c r="AD611" i="5"/>
  <c r="AE611" i="5" s="1"/>
  <c r="AB869" i="5"/>
  <c r="AC869" i="5" s="1"/>
  <c r="AD869" i="5"/>
  <c r="AE869" i="5" s="1"/>
  <c r="AB1449" i="5"/>
  <c r="AC1449" i="5" s="1"/>
  <c r="AD1449" i="5"/>
  <c r="AE1449" i="5" s="1"/>
  <c r="AB561" i="5"/>
  <c r="AC561" i="5" s="1"/>
  <c r="AD561" i="5"/>
  <c r="AE561" i="5" s="1"/>
  <c r="AB52" i="5"/>
  <c r="AC52" i="5" s="1"/>
  <c r="AD52" i="5"/>
  <c r="AE52" i="5" s="1"/>
  <c r="AB1439" i="5"/>
  <c r="AC1439" i="5" s="1"/>
  <c r="AD1439" i="5"/>
  <c r="AE1439" i="5" s="1"/>
  <c r="AB448" i="5"/>
  <c r="AC448" i="5" s="1"/>
  <c r="AD448" i="5"/>
  <c r="AE448" i="5" s="1"/>
  <c r="AB731" i="5"/>
  <c r="AC731" i="5" s="1"/>
  <c r="AD731" i="5"/>
  <c r="AE731" i="5" s="1"/>
  <c r="AB1435" i="5"/>
  <c r="AC1435" i="5" s="1"/>
  <c r="AD1435" i="5"/>
  <c r="AE1435" i="5" s="1"/>
  <c r="AB248" i="5"/>
  <c r="AC248" i="5" s="1"/>
  <c r="AD248" i="5"/>
  <c r="AE248" i="5" s="1"/>
  <c r="AB534" i="5"/>
  <c r="AC534" i="5" s="1"/>
  <c r="AD534" i="5"/>
  <c r="AE534" i="5" s="1"/>
  <c r="AB835" i="5"/>
  <c r="AC835" i="5" s="1"/>
  <c r="AD835" i="5"/>
  <c r="AE835" i="5" s="1"/>
  <c r="AB1427" i="5"/>
  <c r="AC1427" i="5" s="1"/>
  <c r="AD1427" i="5"/>
  <c r="AE1427" i="5" s="1"/>
  <c r="AB1425" i="5"/>
  <c r="AC1425" i="5" s="1"/>
  <c r="AD1425" i="5"/>
  <c r="AE1425" i="5" s="1"/>
  <c r="AB1422" i="5"/>
  <c r="AC1422" i="5" s="1"/>
  <c r="AD1422" i="5"/>
  <c r="AE1422" i="5" s="1"/>
  <c r="AB1079" i="5"/>
  <c r="AC1079" i="5" s="1"/>
  <c r="AD1079" i="5"/>
  <c r="AE1079" i="5" s="1"/>
  <c r="AB87" i="5"/>
  <c r="AC87" i="5" s="1"/>
  <c r="AD87" i="5"/>
  <c r="AE87" i="5" s="1"/>
  <c r="AB1414" i="5"/>
  <c r="AC1414" i="5" s="1"/>
  <c r="AD1414" i="5"/>
  <c r="AE1414" i="5" s="1"/>
  <c r="AB1411" i="5"/>
  <c r="AC1411" i="5" s="1"/>
  <c r="AD1411" i="5"/>
  <c r="AE1411" i="5" s="1"/>
  <c r="AB378" i="5"/>
  <c r="AC378" i="5" s="1"/>
  <c r="AD378" i="5"/>
  <c r="AE378" i="5" s="1"/>
  <c r="AB1031" i="5"/>
  <c r="AC1031" i="5" s="1"/>
  <c r="AD1031" i="5"/>
  <c r="AE1031" i="5" s="1"/>
  <c r="AB1064" i="5"/>
  <c r="AC1064" i="5" s="1"/>
  <c r="AD1064" i="5"/>
  <c r="AE1064" i="5" s="1"/>
  <c r="AB1401" i="5"/>
  <c r="AC1401" i="5" s="1"/>
  <c r="AD1401" i="5"/>
  <c r="AE1401" i="5" s="1"/>
  <c r="AB878" i="5"/>
  <c r="AC878" i="5" s="1"/>
  <c r="AD878" i="5"/>
  <c r="AE878" i="5" s="1"/>
  <c r="AB1091" i="5"/>
  <c r="AC1091" i="5" s="1"/>
  <c r="AD1091" i="5"/>
  <c r="AE1091" i="5" s="1"/>
  <c r="AB376" i="5"/>
  <c r="AC376" i="5" s="1"/>
  <c r="AD376" i="5"/>
  <c r="AE376" i="5" s="1"/>
  <c r="AB64" i="5"/>
  <c r="AC64" i="5" s="1"/>
  <c r="AD64" i="5"/>
  <c r="AE64" i="5" s="1"/>
  <c r="AB1389" i="5"/>
  <c r="AC1389" i="5" s="1"/>
  <c r="AD1389" i="5"/>
  <c r="AE1389" i="5" s="1"/>
  <c r="AB1385" i="5"/>
  <c r="AC1385" i="5" s="1"/>
  <c r="AD1385" i="5"/>
  <c r="AE1385" i="5" s="1"/>
  <c r="AB1382" i="5"/>
  <c r="AC1382" i="5" s="1"/>
  <c r="AD1382" i="5"/>
  <c r="AE1382" i="5" s="1"/>
  <c r="AB69" i="5"/>
  <c r="AC69" i="5" s="1"/>
  <c r="AD69" i="5"/>
  <c r="AE69" i="5" s="1"/>
  <c r="AB574" i="5"/>
  <c r="AC574" i="5" s="1"/>
  <c r="AD574" i="5"/>
  <c r="AE574" i="5" s="1"/>
  <c r="AB1373" i="5"/>
  <c r="AC1373" i="5" s="1"/>
  <c r="AD1373" i="5"/>
  <c r="AE1373" i="5" s="1"/>
  <c r="AB239" i="5"/>
  <c r="AC239" i="5" s="1"/>
  <c r="AD239" i="5"/>
  <c r="AE239" i="5" s="1"/>
  <c r="AB1030" i="5"/>
  <c r="AC1030" i="5" s="1"/>
  <c r="AD1030" i="5"/>
  <c r="AE1030" i="5" s="1"/>
  <c r="AB117" i="5"/>
  <c r="AC117" i="5" s="1"/>
  <c r="AD117" i="5"/>
  <c r="AE117" i="5" s="1"/>
  <c r="AB756" i="5"/>
  <c r="AC756" i="5" s="1"/>
  <c r="AD756" i="5"/>
  <c r="AE756" i="5" s="1"/>
  <c r="AB545" i="5"/>
  <c r="AC545" i="5" s="1"/>
  <c r="AD545" i="5"/>
  <c r="AE545" i="5" s="1"/>
  <c r="AB871" i="5"/>
  <c r="AC871" i="5" s="1"/>
  <c r="AD871" i="5"/>
  <c r="AE871" i="5" s="1"/>
  <c r="AB1351" i="5"/>
  <c r="AC1351" i="5" s="1"/>
  <c r="AD1351" i="5"/>
  <c r="AE1351" i="5" s="1"/>
  <c r="AB932" i="5"/>
  <c r="AC932" i="5" s="1"/>
  <c r="AD932" i="5"/>
  <c r="AE932" i="5" s="1"/>
  <c r="AB242" i="5"/>
  <c r="AC242" i="5" s="1"/>
  <c r="AD242" i="5"/>
  <c r="AE242" i="5" s="1"/>
  <c r="AB285" i="5"/>
  <c r="AC285" i="5" s="1"/>
  <c r="AD285" i="5"/>
  <c r="AE285" i="5" s="1"/>
  <c r="AB1338" i="5"/>
  <c r="AC1338" i="5" s="1"/>
  <c r="AD1338" i="5"/>
  <c r="AE1338" i="5" s="1"/>
  <c r="AB353" i="5"/>
  <c r="AC353" i="5" s="1"/>
  <c r="AD353" i="5"/>
  <c r="AE353" i="5" s="1"/>
  <c r="AB1059" i="5"/>
  <c r="AC1059" i="5" s="1"/>
  <c r="AD1059" i="5"/>
  <c r="AE1059" i="5" s="1"/>
  <c r="AB1329" i="5"/>
  <c r="AC1329" i="5" s="1"/>
  <c r="AD1329" i="5"/>
  <c r="AE1329" i="5" s="1"/>
  <c r="AB1328" i="5"/>
  <c r="AC1328" i="5" s="1"/>
  <c r="AD1328" i="5"/>
  <c r="AE1328" i="5" s="1"/>
  <c r="AB1014" i="5"/>
  <c r="AC1014" i="5" s="1"/>
  <c r="AD1014" i="5"/>
  <c r="AE1014" i="5" s="1"/>
  <c r="AB260" i="5"/>
  <c r="AC260" i="5" s="1"/>
  <c r="AD260" i="5"/>
  <c r="AE260" i="5" s="1"/>
  <c r="AB1323" i="5"/>
  <c r="AC1323" i="5" s="1"/>
  <c r="AD1323" i="5"/>
  <c r="AE1323" i="5" s="1"/>
  <c r="AB665" i="5"/>
  <c r="AC665" i="5" s="1"/>
  <c r="AD665" i="5"/>
  <c r="AE665" i="5" s="1"/>
  <c r="AB1318" i="5"/>
  <c r="AC1318" i="5" s="1"/>
  <c r="AD1318" i="5"/>
  <c r="AE1318" i="5" s="1"/>
  <c r="AB1313" i="5"/>
  <c r="AC1313" i="5" s="1"/>
  <c r="AD1313" i="5"/>
  <c r="AE1313" i="5" s="1"/>
  <c r="AB824" i="5"/>
  <c r="AC824" i="5" s="1"/>
  <c r="AD824" i="5"/>
  <c r="AE824" i="5" s="1"/>
  <c r="AB1306" i="5"/>
  <c r="AC1306" i="5" s="1"/>
  <c r="AD1306" i="5"/>
  <c r="AE1306" i="5" s="1"/>
  <c r="AB660" i="5"/>
  <c r="AC660" i="5" s="1"/>
  <c r="AD660" i="5"/>
  <c r="AE660" i="5" s="1"/>
  <c r="AB348" i="5"/>
  <c r="AC348" i="5" s="1"/>
  <c r="AD348" i="5"/>
  <c r="AE348" i="5" s="1"/>
  <c r="AB315" i="5"/>
  <c r="AC315" i="5" s="1"/>
  <c r="AD315" i="5"/>
  <c r="AE315" i="5" s="1"/>
  <c r="AB1119" i="5"/>
  <c r="AC1119" i="5" s="1"/>
  <c r="AD1119" i="5"/>
  <c r="AE1119" i="5" s="1"/>
  <c r="AB230" i="5"/>
  <c r="AC230" i="5" s="1"/>
  <c r="AD230" i="5"/>
  <c r="AE230" i="5" s="1"/>
  <c r="AB994" i="5"/>
  <c r="AC994" i="5" s="1"/>
  <c r="AD994" i="5"/>
  <c r="AE994" i="5" s="1"/>
  <c r="AB856" i="5"/>
  <c r="AC856" i="5" s="1"/>
  <c r="AD856" i="5"/>
  <c r="AE856" i="5" s="1"/>
  <c r="AB66" i="5"/>
  <c r="AC66" i="5" s="1"/>
  <c r="AD66" i="5"/>
  <c r="AE66" i="5" s="1"/>
  <c r="AB1289" i="5"/>
  <c r="AC1289" i="5" s="1"/>
  <c r="AD1289" i="5"/>
  <c r="AE1289" i="5" s="1"/>
  <c r="AB1287" i="5"/>
  <c r="AC1287" i="5" s="1"/>
  <c r="AD1287" i="5"/>
  <c r="AE1287" i="5" s="1"/>
  <c r="AB855" i="5"/>
  <c r="AC855" i="5" s="1"/>
  <c r="AD855" i="5"/>
  <c r="AE855" i="5" s="1"/>
  <c r="AB1058" i="5"/>
  <c r="AC1058" i="5" s="1"/>
  <c r="AD1058" i="5"/>
  <c r="AE1058" i="5" s="1"/>
  <c r="AB1282" i="5"/>
  <c r="AC1282" i="5" s="1"/>
  <c r="AD1282" i="5"/>
  <c r="AE1282" i="5" s="1"/>
  <c r="AB597" i="5"/>
  <c r="AC597" i="5" s="1"/>
  <c r="AD597" i="5"/>
  <c r="AE597" i="5" s="1"/>
  <c r="AB431" i="5"/>
  <c r="AC431" i="5" s="1"/>
  <c r="AD431" i="5"/>
  <c r="AE431" i="5" s="1"/>
  <c r="AB1275" i="5"/>
  <c r="AC1275" i="5" s="1"/>
  <c r="AD1275" i="5"/>
  <c r="AE1275" i="5" s="1"/>
  <c r="AB1273" i="5"/>
  <c r="AC1273" i="5" s="1"/>
  <c r="AD1273" i="5"/>
  <c r="AE1273" i="5" s="1"/>
  <c r="AB758" i="5"/>
  <c r="AC758" i="5" s="1"/>
  <c r="AD758" i="5"/>
  <c r="AE758" i="5" s="1"/>
  <c r="AB983" i="5"/>
  <c r="AC983" i="5" s="1"/>
  <c r="AD983" i="5"/>
  <c r="AE983" i="5" s="1"/>
  <c r="AB70" i="5"/>
  <c r="AC70" i="5" s="1"/>
  <c r="AD70" i="5"/>
  <c r="AE70" i="5" s="1"/>
  <c r="AB816" i="5"/>
  <c r="AC816" i="5" s="1"/>
  <c r="AD816" i="5"/>
  <c r="AE816" i="5" s="1"/>
  <c r="AB1260" i="5"/>
  <c r="AC1260" i="5" s="1"/>
  <c r="AD1260" i="5"/>
  <c r="AE1260" i="5" s="1"/>
  <c r="AB397" i="5"/>
  <c r="AC397" i="5" s="1"/>
  <c r="AD397" i="5"/>
  <c r="AE397" i="5" s="1"/>
  <c r="AB63" i="5"/>
  <c r="AC63" i="5" s="1"/>
  <c r="AD63" i="5"/>
  <c r="AE63" i="5" s="1"/>
  <c r="AB225" i="5"/>
  <c r="AC225" i="5" s="1"/>
  <c r="AD225" i="5"/>
  <c r="AE225" i="5" s="1"/>
  <c r="AB1248" i="5"/>
  <c r="AC1248" i="5" s="1"/>
  <c r="AD1248" i="5"/>
  <c r="AE1248" i="5" s="1"/>
  <c r="AB643" i="5"/>
  <c r="AC643" i="5" s="1"/>
  <c r="AD643" i="5"/>
  <c r="AE643" i="5" s="1"/>
  <c r="AB1244" i="5"/>
  <c r="AC1244" i="5" s="1"/>
  <c r="AD1244" i="5"/>
  <c r="AE1244" i="5" s="1"/>
  <c r="AB942" i="5"/>
  <c r="AC942" i="5" s="1"/>
  <c r="AD942" i="5"/>
  <c r="AE942" i="5" s="1"/>
  <c r="AB870" i="5"/>
  <c r="AC870" i="5" s="1"/>
  <c r="AD870" i="5"/>
  <c r="AE870" i="5" s="1"/>
  <c r="AB355" i="5"/>
  <c r="AC355" i="5" s="1"/>
  <c r="AD355" i="5"/>
  <c r="AE355" i="5" s="1"/>
  <c r="AB895" i="5"/>
  <c r="AC895" i="5" s="1"/>
  <c r="AD895" i="5"/>
  <c r="AE895" i="5" s="1"/>
  <c r="AB529" i="5"/>
  <c r="AC529" i="5" s="1"/>
  <c r="AD529" i="5"/>
  <c r="AE529" i="5" s="1"/>
  <c r="AB547" i="5"/>
  <c r="AC547" i="5" s="1"/>
  <c r="AD547" i="5"/>
  <c r="AE547" i="5" s="1"/>
  <c r="AB1016" i="5"/>
  <c r="AC1016" i="5" s="1"/>
  <c r="AD1016" i="5"/>
  <c r="AE1016" i="5" s="1"/>
  <c r="AB407" i="5"/>
  <c r="AC407" i="5" s="1"/>
  <c r="AD407" i="5"/>
  <c r="AE407" i="5" s="1"/>
  <c r="AB185" i="5"/>
  <c r="AC185" i="5" s="1"/>
  <c r="AD185" i="5"/>
  <c r="AE185" i="5" s="1"/>
  <c r="AB334" i="5"/>
  <c r="AC334" i="5" s="1"/>
  <c r="AD334" i="5"/>
  <c r="AE334" i="5" s="1"/>
  <c r="AB562" i="5"/>
  <c r="AC562" i="5" s="1"/>
  <c r="AD562" i="5"/>
  <c r="AE562" i="5" s="1"/>
  <c r="AB504" i="5"/>
  <c r="AC504" i="5" s="1"/>
  <c r="AD504" i="5"/>
  <c r="AE504" i="5" s="1"/>
  <c r="AB749" i="5"/>
  <c r="AC749" i="5" s="1"/>
  <c r="AD749" i="5"/>
  <c r="AE749" i="5" s="1"/>
  <c r="AB136" i="5"/>
  <c r="AC136" i="5" s="1"/>
  <c r="AD136" i="5"/>
  <c r="AE136" i="5" s="1"/>
  <c r="AB129" i="5"/>
  <c r="AC129" i="5" s="1"/>
  <c r="AD129" i="5"/>
  <c r="AE129" i="5" s="1"/>
  <c r="AB520" i="5"/>
  <c r="AC520" i="5" s="1"/>
  <c r="AD520" i="5"/>
  <c r="AE520" i="5" s="1"/>
  <c r="AB17" i="5"/>
  <c r="AC17" i="5" s="1"/>
  <c r="AD17" i="5"/>
  <c r="AE17" i="5" s="1"/>
  <c r="AB1202" i="5"/>
  <c r="AC1202" i="5" s="1"/>
  <c r="AD1202" i="5"/>
  <c r="AE1202" i="5" s="1"/>
  <c r="AB681" i="5"/>
  <c r="AC681" i="5" s="1"/>
  <c r="AD681" i="5"/>
  <c r="AE681" i="5" s="1"/>
  <c r="AB640" i="5"/>
  <c r="AC640" i="5" s="1"/>
  <c r="AD640" i="5"/>
  <c r="AE640" i="5" s="1"/>
  <c r="AB908" i="5"/>
  <c r="AC908" i="5" s="1"/>
  <c r="AD908" i="5"/>
  <c r="AE908" i="5" s="1"/>
  <c r="AB135" i="5"/>
  <c r="AC135" i="5" s="1"/>
  <c r="AD135" i="5"/>
  <c r="AE135" i="5" s="1"/>
  <c r="AB1192" i="5"/>
  <c r="AC1192" i="5" s="1"/>
  <c r="AD1192" i="5"/>
  <c r="AE1192" i="5" s="1"/>
  <c r="AB1190" i="5"/>
  <c r="AC1190" i="5" s="1"/>
  <c r="AD1190" i="5"/>
  <c r="AE1190" i="5" s="1"/>
  <c r="AB782" i="5"/>
  <c r="AC782" i="5" s="1"/>
  <c r="AD782" i="5"/>
  <c r="AE782" i="5" s="1"/>
  <c r="AB950" i="5"/>
  <c r="AC950" i="5" s="1"/>
  <c r="AD950" i="5"/>
  <c r="AE950" i="5" s="1"/>
  <c r="AB673" i="5"/>
  <c r="AC673" i="5" s="1"/>
  <c r="AD673" i="5"/>
  <c r="AE673" i="5" s="1"/>
  <c r="AB993" i="5"/>
  <c r="AC993" i="5" s="1"/>
  <c r="AD993" i="5"/>
  <c r="AE993" i="5" s="1"/>
  <c r="AB470" i="5"/>
  <c r="AC470" i="5" s="1"/>
  <c r="AD470" i="5"/>
  <c r="AE470" i="5" s="1"/>
  <c r="AB190" i="5"/>
  <c r="AC190" i="5" s="1"/>
  <c r="AD190" i="5"/>
  <c r="AE190" i="5" s="1"/>
  <c r="AB587" i="5"/>
  <c r="AC587" i="5" s="1"/>
  <c r="AD587" i="5"/>
  <c r="AE587" i="5" s="1"/>
  <c r="AB166" i="5"/>
  <c r="AC166" i="5" s="1"/>
  <c r="AD166" i="5"/>
  <c r="AE166" i="5" s="1"/>
  <c r="AB941" i="5"/>
  <c r="AC941" i="5" s="1"/>
  <c r="AD941" i="5"/>
  <c r="AE941" i="5" s="1"/>
  <c r="AB998" i="5"/>
  <c r="AC998" i="5" s="1"/>
  <c r="AD998" i="5"/>
  <c r="AE998" i="5" s="1"/>
  <c r="AB1068" i="5"/>
  <c r="AC1068" i="5" s="1"/>
  <c r="AD1068" i="5"/>
  <c r="AE1068" i="5" s="1"/>
  <c r="AB1168" i="5"/>
  <c r="AC1168" i="5" s="1"/>
  <c r="AD1168" i="5"/>
  <c r="AE1168" i="5" s="1"/>
  <c r="AB1165" i="5"/>
  <c r="AC1165" i="5" s="1"/>
  <c r="AD1165" i="5"/>
  <c r="AE1165" i="5" s="1"/>
  <c r="AB1164" i="5"/>
  <c r="AC1164" i="5" s="1"/>
  <c r="AD1164" i="5"/>
  <c r="AE1164" i="5" s="1"/>
  <c r="AB620" i="5"/>
  <c r="AC620" i="5" s="1"/>
  <c r="AD620" i="5"/>
  <c r="AE620" i="5" s="1"/>
  <c r="AB1161" i="5"/>
  <c r="AC1161" i="5" s="1"/>
  <c r="AD1161" i="5"/>
  <c r="AE1161" i="5" s="1"/>
  <c r="AB821" i="5"/>
  <c r="AC821" i="5" s="1"/>
  <c r="AD821" i="5"/>
  <c r="AE821" i="5" s="1"/>
  <c r="AB1159" i="5"/>
  <c r="AC1159" i="5" s="1"/>
  <c r="AD1159" i="5"/>
  <c r="AE1159" i="5" s="1"/>
  <c r="AB404" i="5"/>
  <c r="AC404" i="5" s="1"/>
  <c r="AD404" i="5"/>
  <c r="AE404" i="5" s="1"/>
  <c r="AB1153" i="5"/>
  <c r="AC1153" i="5" s="1"/>
  <c r="AD1153" i="5"/>
  <c r="AE1153" i="5" s="1"/>
  <c r="AB426" i="5"/>
  <c r="AC426" i="5" s="1"/>
  <c r="AD426" i="5"/>
  <c r="AE426" i="5" s="1"/>
  <c r="AB780" i="5"/>
  <c r="AC780" i="5" s="1"/>
  <c r="AD780" i="5"/>
  <c r="AE780" i="5" s="1"/>
  <c r="AB42" i="5"/>
  <c r="AC42" i="5" s="1"/>
  <c r="AD42" i="5"/>
  <c r="AE42" i="5" s="1"/>
  <c r="AB116" i="5"/>
  <c r="AC116" i="5" s="1"/>
  <c r="AD116" i="5"/>
  <c r="AE116" i="5" s="1"/>
  <c r="AB1142" i="5"/>
  <c r="AC1142" i="5" s="1"/>
  <c r="AD1142" i="5"/>
  <c r="AE1142" i="5" s="1"/>
  <c r="AB541" i="5"/>
  <c r="AC541" i="5" s="1"/>
  <c r="AD541" i="5"/>
  <c r="AE541" i="5" s="1"/>
  <c r="AB890" i="5"/>
  <c r="AC890" i="5" s="1"/>
  <c r="AD890" i="5"/>
  <c r="AE890" i="5" s="1"/>
  <c r="AB309" i="5"/>
  <c r="AC309" i="5" s="1"/>
  <c r="AD309" i="5"/>
  <c r="AE309" i="5" s="1"/>
  <c r="AB1135" i="5"/>
  <c r="AC1135" i="5" s="1"/>
  <c r="AD1135" i="5"/>
  <c r="AE1135" i="5" s="1"/>
  <c r="AB214" i="5"/>
  <c r="AC214" i="5" s="1"/>
  <c r="AD214" i="5"/>
  <c r="AE214" i="5" s="1"/>
  <c r="AB324" i="5"/>
  <c r="AC324" i="5" s="1"/>
  <c r="AD324" i="5"/>
  <c r="AE324" i="5" s="1"/>
  <c r="AB933" i="5"/>
  <c r="AC933" i="5" s="1"/>
  <c r="AD933" i="5"/>
  <c r="AE933" i="5" s="1"/>
  <c r="AB1128" i="5"/>
  <c r="AC1128" i="5" s="1"/>
  <c r="AD1128" i="5"/>
  <c r="AE1128" i="5" s="1"/>
  <c r="AB859" i="5"/>
  <c r="AC859" i="5" s="1"/>
  <c r="AD859" i="5"/>
  <c r="AE859" i="5" s="1"/>
  <c r="AB361" i="5"/>
  <c r="AC361" i="5" s="1"/>
  <c r="AD361" i="5"/>
  <c r="AE361" i="5" s="1"/>
  <c r="AB555" i="5"/>
  <c r="AC555" i="5" s="1"/>
  <c r="AD555" i="5"/>
  <c r="AE555" i="5" s="1"/>
  <c r="AB887" i="5"/>
  <c r="AC887" i="5" s="1"/>
  <c r="AD887" i="5"/>
  <c r="AE887" i="5" s="1"/>
  <c r="AB34" i="5"/>
  <c r="AC34" i="5" s="1"/>
  <c r="AD34" i="5"/>
  <c r="AE34" i="5" s="1"/>
  <c r="AB1118" i="5"/>
  <c r="AC1118" i="5" s="1"/>
  <c r="AD1118" i="5"/>
  <c r="AE1118" i="5" s="1"/>
  <c r="AB1082" i="5"/>
  <c r="AC1082" i="5" s="1"/>
  <c r="AD1082" i="5"/>
  <c r="AE1082" i="5" s="1"/>
  <c r="AB838" i="5"/>
  <c r="AC838" i="5" s="1"/>
  <c r="AD838" i="5"/>
  <c r="AE838" i="5" s="1"/>
  <c r="AB284" i="5"/>
  <c r="AC284" i="5" s="1"/>
  <c r="AD284" i="5"/>
  <c r="AE284" i="5" s="1"/>
  <c r="AB1110" i="5"/>
  <c r="AC1110" i="5" s="1"/>
  <c r="AD1110" i="5"/>
  <c r="AE1110" i="5" s="1"/>
  <c r="AB644" i="5"/>
  <c r="AC644" i="5" s="1"/>
  <c r="AD644" i="5"/>
  <c r="AE644" i="5" s="1"/>
  <c r="AB46" i="5"/>
  <c r="AC46" i="5" s="1"/>
  <c r="AD46" i="5"/>
  <c r="AE46" i="5" s="1"/>
  <c r="AB79" i="5"/>
  <c r="AC79" i="5" s="1"/>
  <c r="AD79" i="5"/>
  <c r="AE79" i="5" s="1"/>
  <c r="AB26" i="5"/>
  <c r="AC26" i="5" s="1"/>
  <c r="AD26" i="5"/>
  <c r="AE26" i="5" s="1"/>
  <c r="AB224" i="5"/>
  <c r="AC224" i="5" s="1"/>
  <c r="AD224" i="5"/>
  <c r="AE224" i="5" s="1"/>
  <c r="AB627" i="5"/>
  <c r="AC627" i="5" s="1"/>
  <c r="AD627" i="5"/>
  <c r="AE627" i="5" s="1"/>
  <c r="AB1099" i="5"/>
  <c r="AC1099" i="5" s="1"/>
  <c r="AD1099" i="5"/>
  <c r="AE1099" i="5" s="1"/>
  <c r="AD299" i="5"/>
  <c r="AE299" i="5" s="1"/>
  <c r="AD1497" i="5"/>
  <c r="AE1497" i="5" s="1"/>
  <c r="AD1002" i="5"/>
  <c r="AE1002" i="5" s="1"/>
  <c r="AD189" i="5"/>
  <c r="AE189" i="5" s="1"/>
  <c r="AD612" i="5"/>
  <c r="AE612" i="5" s="1"/>
  <c r="AD342" i="5"/>
  <c r="AE342" i="5" s="1"/>
  <c r="AD989" i="5"/>
  <c r="AE989" i="5" s="1"/>
  <c r="AD808" i="5"/>
  <c r="AE808" i="5" s="1"/>
  <c r="AD626" i="5"/>
  <c r="AE626" i="5" s="1"/>
  <c r="AD633" i="5"/>
  <c r="AE633" i="5" s="1"/>
  <c r="AD1455" i="5"/>
  <c r="AE1455" i="5" s="1"/>
  <c r="AD414" i="5"/>
  <c r="AE414" i="5" s="1"/>
  <c r="AD801" i="5"/>
  <c r="AE801" i="5" s="1"/>
  <c r="AD1070" i="5"/>
  <c r="AE1070" i="5" s="1"/>
  <c r="AD1420" i="5"/>
  <c r="AE1420" i="5" s="1"/>
  <c r="AD1407" i="5"/>
  <c r="AE1407" i="5" s="1"/>
  <c r="AD527" i="5"/>
  <c r="AE527" i="5" s="1"/>
  <c r="AD319" i="5"/>
  <c r="AE319" i="5" s="1"/>
  <c r="AD1376" i="5"/>
  <c r="AE1376" i="5" s="1"/>
  <c r="AD678" i="5"/>
  <c r="AE678" i="5" s="1"/>
  <c r="AD1076" i="5"/>
  <c r="AE1076" i="5" s="1"/>
  <c r="AD1020" i="5"/>
  <c r="AE1020" i="5" s="1"/>
  <c r="AD705" i="5"/>
  <c r="AE705" i="5" s="1"/>
  <c r="AD1293" i="5"/>
  <c r="AE1293" i="5" s="1"/>
  <c r="AD975" i="5"/>
  <c r="AE975" i="5" s="1"/>
  <c r="AD1255" i="5"/>
  <c r="AE1255" i="5" s="1"/>
  <c r="AD103" i="5"/>
  <c r="AE103" i="5" s="1"/>
  <c r="AD601" i="5"/>
  <c r="AE601" i="5" s="1"/>
  <c r="AD524" i="5"/>
  <c r="AE524" i="5" s="1"/>
  <c r="AB1458" i="5"/>
  <c r="AC1458" i="5" s="1"/>
  <c r="AD1458" i="5"/>
  <c r="AE1458" i="5" s="1"/>
  <c r="AB77" i="5"/>
  <c r="AC77" i="5" s="1"/>
  <c r="AD77" i="5"/>
  <c r="AE77" i="5" s="1"/>
  <c r="AB1340" i="5"/>
  <c r="AC1340" i="5" s="1"/>
  <c r="AD1340" i="5"/>
  <c r="AE1340" i="5" s="1"/>
  <c r="AB408" i="5"/>
  <c r="AC408" i="5" s="1"/>
  <c r="AD408" i="5"/>
  <c r="AE408" i="5" s="1"/>
  <c r="AB67" i="5"/>
  <c r="AC67" i="5" s="1"/>
  <c r="AD67" i="5"/>
  <c r="AE67" i="5" s="1"/>
  <c r="AB1298" i="5"/>
  <c r="AC1298" i="5" s="1"/>
  <c r="AD1298" i="5"/>
  <c r="AE1298" i="5" s="1"/>
  <c r="AB910" i="5"/>
  <c r="AC910" i="5" s="1"/>
  <c r="AD910" i="5"/>
  <c r="AE910" i="5" s="1"/>
  <c r="AB277" i="5"/>
  <c r="AC277" i="5" s="1"/>
  <c r="AD277" i="5"/>
  <c r="AE277" i="5" s="1"/>
  <c r="AB897" i="5"/>
  <c r="AC897" i="5" s="1"/>
  <c r="AD897" i="5"/>
  <c r="AE897" i="5" s="1"/>
  <c r="AB1448" i="5"/>
  <c r="AC1448" i="5" s="1"/>
  <c r="AD1448" i="5"/>
  <c r="AE1448" i="5" s="1"/>
  <c r="AB1444" i="5"/>
  <c r="AC1444" i="5" s="1"/>
  <c r="AD1444" i="5"/>
  <c r="AE1444" i="5" s="1"/>
  <c r="AB499" i="5"/>
  <c r="AC499" i="5" s="1"/>
  <c r="AD499" i="5"/>
  <c r="AE499" i="5" s="1"/>
  <c r="AB815" i="5"/>
  <c r="AC815" i="5" s="1"/>
  <c r="AD815" i="5"/>
  <c r="AE815" i="5" s="1"/>
  <c r="AB826" i="5"/>
  <c r="AC826" i="5" s="1"/>
  <c r="AD826" i="5"/>
  <c r="AE826" i="5" s="1"/>
  <c r="AB456" i="5"/>
  <c r="AC456" i="5" s="1"/>
  <c r="AD456" i="5"/>
  <c r="AE456" i="5" s="1"/>
  <c r="AB383" i="5"/>
  <c r="AC383" i="5" s="1"/>
  <c r="AD383" i="5"/>
  <c r="AE383" i="5" s="1"/>
  <c r="AB554" i="5"/>
  <c r="AC554" i="5" s="1"/>
  <c r="AD554" i="5"/>
  <c r="AE554" i="5" s="1"/>
  <c r="AB754" i="5"/>
  <c r="AC754" i="5" s="1"/>
  <c r="AD754" i="5"/>
  <c r="AE754" i="5" s="1"/>
  <c r="AB1429" i="5"/>
  <c r="AC1429" i="5" s="1"/>
  <c r="AD1429" i="5"/>
  <c r="AE1429" i="5" s="1"/>
  <c r="AB828" i="5"/>
  <c r="AC828" i="5" s="1"/>
  <c r="AD828" i="5"/>
  <c r="AE828" i="5" s="1"/>
  <c r="AB151" i="5"/>
  <c r="AC151" i="5" s="1"/>
  <c r="AD151" i="5"/>
  <c r="AE151" i="5" s="1"/>
  <c r="AB137" i="5"/>
  <c r="AC137" i="5" s="1"/>
  <c r="AD137" i="5"/>
  <c r="AE137" i="5" s="1"/>
  <c r="AB234" i="5"/>
  <c r="AC234" i="5" s="1"/>
  <c r="AD234" i="5"/>
  <c r="AE234" i="5" s="1"/>
  <c r="AB1413" i="5"/>
  <c r="AC1413" i="5" s="1"/>
  <c r="AD1413" i="5"/>
  <c r="AE1413" i="5" s="1"/>
  <c r="AB1410" i="5"/>
  <c r="AC1410" i="5" s="1"/>
  <c r="AD1410" i="5"/>
  <c r="AE1410" i="5" s="1"/>
  <c r="AB1406" i="5"/>
  <c r="AC1406" i="5" s="1"/>
  <c r="AD1406" i="5"/>
  <c r="AE1406" i="5" s="1"/>
  <c r="AB1403" i="5"/>
  <c r="AC1403" i="5" s="1"/>
  <c r="AD1403" i="5"/>
  <c r="AE1403" i="5" s="1"/>
  <c r="AB120" i="5"/>
  <c r="AC120" i="5" s="1"/>
  <c r="AD120" i="5"/>
  <c r="AE120" i="5" s="1"/>
  <c r="AB556" i="5"/>
  <c r="AC556" i="5" s="1"/>
  <c r="AD556" i="5"/>
  <c r="AE556" i="5" s="1"/>
  <c r="AB308" i="5"/>
  <c r="AC308" i="5" s="1"/>
  <c r="AD308" i="5"/>
  <c r="AE308" i="5" s="1"/>
  <c r="AB1096" i="5"/>
  <c r="AC1096" i="5" s="1"/>
  <c r="AD1096" i="5"/>
  <c r="AE1096" i="5" s="1"/>
  <c r="AB701" i="5"/>
  <c r="AC701" i="5" s="1"/>
  <c r="AD701" i="5"/>
  <c r="AE701" i="5" s="1"/>
  <c r="AB1392" i="5"/>
  <c r="AC1392" i="5" s="1"/>
  <c r="AD1392" i="5"/>
  <c r="AE1392" i="5" s="1"/>
  <c r="AB340" i="5"/>
  <c r="AC340" i="5" s="1"/>
  <c r="AD340" i="5"/>
  <c r="AE340" i="5" s="1"/>
  <c r="AB539" i="5"/>
  <c r="AC539" i="5" s="1"/>
  <c r="AD539" i="5"/>
  <c r="AE539" i="5" s="1"/>
  <c r="AB770" i="5"/>
  <c r="AC770" i="5" s="1"/>
  <c r="AD770" i="5"/>
  <c r="AE770" i="5" s="1"/>
  <c r="AB350" i="5"/>
  <c r="AC350" i="5" s="1"/>
  <c r="AD350" i="5"/>
  <c r="AE350" i="5" s="1"/>
  <c r="AB134" i="5"/>
  <c r="AC134" i="5" s="1"/>
  <c r="AD134" i="5"/>
  <c r="AE134" i="5" s="1"/>
  <c r="AB652" i="5"/>
  <c r="AC652" i="5" s="1"/>
  <c r="AD652" i="5"/>
  <c r="AE652" i="5" s="1"/>
  <c r="AB1372" i="5"/>
  <c r="AC1372" i="5" s="1"/>
  <c r="AD1372" i="5"/>
  <c r="AE1372" i="5" s="1"/>
  <c r="AB1368" i="5"/>
  <c r="AC1368" i="5" s="1"/>
  <c r="AD1368" i="5"/>
  <c r="AE1368" i="5" s="1"/>
  <c r="AB852" i="5"/>
  <c r="AC852" i="5" s="1"/>
  <c r="AD852" i="5"/>
  <c r="AE852" i="5" s="1"/>
  <c r="AB599" i="5"/>
  <c r="AC599" i="5" s="1"/>
  <c r="AD599" i="5"/>
  <c r="AE599" i="5" s="1"/>
  <c r="AB636" i="5"/>
  <c r="AC636" i="5" s="1"/>
  <c r="AD636" i="5"/>
  <c r="AE636" i="5" s="1"/>
  <c r="AB974" i="5"/>
  <c r="AC974" i="5" s="1"/>
  <c r="AD974" i="5"/>
  <c r="AE974" i="5" s="1"/>
  <c r="AB762" i="5"/>
  <c r="AC762" i="5" s="1"/>
  <c r="AD762" i="5"/>
  <c r="AE762" i="5" s="1"/>
  <c r="AB1355" i="5"/>
  <c r="AC1355" i="5" s="1"/>
  <c r="AD1355" i="5"/>
  <c r="AE1355" i="5" s="1"/>
  <c r="AB429" i="5"/>
  <c r="AC429" i="5" s="1"/>
  <c r="AD429" i="5"/>
  <c r="AE429" i="5" s="1"/>
  <c r="AB1350" i="5"/>
  <c r="AC1350" i="5" s="1"/>
  <c r="AD1350" i="5"/>
  <c r="AE1350" i="5" s="1"/>
  <c r="AB557" i="5"/>
  <c r="AC557" i="5" s="1"/>
  <c r="AD557" i="5"/>
  <c r="AE557" i="5" s="1"/>
  <c r="AB1345" i="5"/>
  <c r="AC1345" i="5" s="1"/>
  <c r="AD1345" i="5"/>
  <c r="AE1345" i="5" s="1"/>
  <c r="AB829" i="5"/>
  <c r="AC829" i="5" s="1"/>
  <c r="AD829" i="5"/>
  <c r="AE829" i="5" s="1"/>
  <c r="AB452" i="5"/>
  <c r="AC452" i="5" s="1"/>
  <c r="AD452" i="5"/>
  <c r="AE452" i="5" s="1"/>
  <c r="AB33" i="5"/>
  <c r="AC33" i="5" s="1"/>
  <c r="AD33" i="5"/>
  <c r="AE33" i="5" s="1"/>
  <c r="AB1337" i="5"/>
  <c r="AC1337" i="5" s="1"/>
  <c r="AD1337" i="5"/>
  <c r="AE1337" i="5" s="1"/>
  <c r="AB343" i="5"/>
  <c r="AC343" i="5" s="1"/>
  <c r="AD343" i="5"/>
  <c r="AE343" i="5" s="1"/>
  <c r="AB699" i="5"/>
  <c r="AC699" i="5" s="1"/>
  <c r="AD699" i="5"/>
  <c r="AE699" i="5" s="1"/>
  <c r="AB217" i="5"/>
  <c r="AC217" i="5" s="1"/>
  <c r="AD217" i="5"/>
  <c r="AE217" i="5" s="1"/>
  <c r="AB583" i="5"/>
  <c r="AC583" i="5" s="1"/>
  <c r="AD583" i="5"/>
  <c r="AE583" i="5" s="1"/>
  <c r="AB1324" i="5"/>
  <c r="AC1324" i="5" s="1"/>
  <c r="AD1324" i="5"/>
  <c r="AE1324" i="5" s="1"/>
  <c r="AB462" i="5"/>
  <c r="AC462" i="5" s="1"/>
  <c r="AD462" i="5"/>
  <c r="AE462" i="5" s="1"/>
  <c r="AB1321" i="5"/>
  <c r="AC1321" i="5" s="1"/>
  <c r="AD1321" i="5"/>
  <c r="AE1321" i="5" s="1"/>
  <c r="AB330" i="5"/>
  <c r="AC330" i="5" s="1"/>
  <c r="AD330" i="5"/>
  <c r="AE330" i="5" s="1"/>
  <c r="AB359" i="5"/>
  <c r="AC359" i="5" s="1"/>
  <c r="AD359" i="5"/>
  <c r="AE359" i="5" s="1"/>
  <c r="AB1310" i="5"/>
  <c r="AC1310" i="5" s="1"/>
  <c r="AD1310" i="5"/>
  <c r="AE1310" i="5" s="1"/>
  <c r="AB535" i="5"/>
  <c r="AC535" i="5" s="1"/>
  <c r="AD535" i="5"/>
  <c r="AE535" i="5" s="1"/>
  <c r="AB161" i="5"/>
  <c r="AC161" i="5" s="1"/>
  <c r="AD161" i="5"/>
  <c r="AE161" i="5" s="1"/>
  <c r="AB1301" i="5"/>
  <c r="AC1301" i="5" s="1"/>
  <c r="AD1301" i="5"/>
  <c r="AE1301" i="5" s="1"/>
  <c r="AB258" i="5"/>
  <c r="AC258" i="5" s="1"/>
  <c r="AD258" i="5"/>
  <c r="AE258" i="5" s="1"/>
  <c r="AB74" i="5"/>
  <c r="AC74" i="5" s="1"/>
  <c r="AD74" i="5"/>
  <c r="AE74" i="5" s="1"/>
  <c r="AB631" i="5"/>
  <c r="AC631" i="5" s="1"/>
  <c r="AD631" i="5"/>
  <c r="AE631" i="5" s="1"/>
  <c r="AB250" i="5"/>
  <c r="AC250" i="5" s="1"/>
  <c r="AD250" i="5"/>
  <c r="AE250" i="5" s="1"/>
  <c r="AB919" i="5"/>
  <c r="AC919" i="5" s="1"/>
  <c r="AD919" i="5"/>
  <c r="AE919" i="5" s="1"/>
  <c r="AB339" i="5"/>
  <c r="AC339" i="5" s="1"/>
  <c r="AD339" i="5"/>
  <c r="AE339" i="5" s="1"/>
  <c r="AB444" i="5"/>
  <c r="AC444" i="5" s="1"/>
  <c r="AD444" i="5"/>
  <c r="AE444" i="5" s="1"/>
  <c r="AB484" i="5"/>
  <c r="AC484" i="5" s="1"/>
  <c r="AD484" i="5"/>
  <c r="AE484" i="5" s="1"/>
  <c r="AB840" i="5"/>
  <c r="AC840" i="5" s="1"/>
  <c r="AD840" i="5"/>
  <c r="AE840" i="5" s="1"/>
  <c r="AB10" i="5"/>
  <c r="AC10" i="5" s="1"/>
  <c r="AD10" i="5"/>
  <c r="AE10" i="5" s="1"/>
  <c r="AB792" i="5"/>
  <c r="AC792" i="5" s="1"/>
  <c r="AD792" i="5"/>
  <c r="AE792" i="5" s="1"/>
  <c r="AB1063" i="5"/>
  <c r="AC1063" i="5" s="1"/>
  <c r="AD1063" i="5"/>
  <c r="AE1063" i="5" s="1"/>
  <c r="AB1069" i="5"/>
  <c r="AC1069" i="5" s="1"/>
  <c r="AD1069" i="5"/>
  <c r="AE1069" i="5" s="1"/>
  <c r="AB1274" i="5"/>
  <c r="AC1274" i="5" s="1"/>
  <c r="AD1274" i="5"/>
  <c r="AE1274" i="5" s="1"/>
  <c r="AB71" i="5"/>
  <c r="AC71" i="5" s="1"/>
  <c r="AD71" i="5"/>
  <c r="AE71" i="5" s="1"/>
  <c r="AB1272" i="5"/>
  <c r="AC1272" i="5" s="1"/>
  <c r="AD1272" i="5"/>
  <c r="AE1272" i="5" s="1"/>
  <c r="AB1269" i="5"/>
  <c r="AC1269" i="5" s="1"/>
  <c r="AD1269" i="5"/>
  <c r="AE1269" i="5" s="1"/>
  <c r="AB1267" i="5"/>
  <c r="AC1267" i="5" s="1"/>
  <c r="AD1267" i="5"/>
  <c r="AE1267" i="5" s="1"/>
  <c r="AB1019" i="5"/>
  <c r="AC1019" i="5" s="1"/>
  <c r="AD1019" i="5"/>
  <c r="AE1019" i="5" s="1"/>
  <c r="AB100" i="5"/>
  <c r="AC100" i="5" s="1"/>
  <c r="AD100" i="5"/>
  <c r="AE100" i="5" s="1"/>
  <c r="AB905" i="5"/>
  <c r="AC905" i="5" s="1"/>
  <c r="AD905" i="5"/>
  <c r="AE905" i="5" s="1"/>
  <c r="AB841" i="5"/>
  <c r="AC841" i="5" s="1"/>
  <c r="AD841" i="5"/>
  <c r="AE841" i="5" s="1"/>
  <c r="AB725" i="5"/>
  <c r="AC725" i="5" s="1"/>
  <c r="AD725" i="5"/>
  <c r="AE725" i="5" s="1"/>
  <c r="AB976" i="5"/>
  <c r="AC976" i="5" s="1"/>
  <c r="AD976" i="5"/>
  <c r="AE976" i="5" s="1"/>
  <c r="AB1245" i="5"/>
  <c r="AC1245" i="5" s="1"/>
  <c r="AD1245" i="5"/>
  <c r="AE1245" i="5" s="1"/>
  <c r="AB761" i="5"/>
  <c r="AC761" i="5" s="1"/>
  <c r="AD761" i="5"/>
  <c r="AE761" i="5" s="1"/>
  <c r="AB336" i="5"/>
  <c r="AC336" i="5" s="1"/>
  <c r="AD336" i="5"/>
  <c r="AE336" i="5" s="1"/>
  <c r="AB398" i="5"/>
  <c r="AC398" i="5" s="1"/>
  <c r="AD398" i="5"/>
  <c r="AE398" i="5" s="1"/>
  <c r="AB257" i="5"/>
  <c r="AC257" i="5" s="1"/>
  <c r="AD257" i="5"/>
  <c r="AE257" i="5" s="1"/>
  <c r="AB885" i="5"/>
  <c r="AC885" i="5" s="1"/>
  <c r="AD885" i="5"/>
  <c r="AE885" i="5" s="1"/>
  <c r="AB1233" i="5"/>
  <c r="AC1233" i="5" s="1"/>
  <c r="AD1233" i="5"/>
  <c r="AE1233" i="5" s="1"/>
  <c r="AB301" i="5"/>
  <c r="AC301" i="5" s="1"/>
  <c r="AD301" i="5"/>
  <c r="AE301" i="5" s="1"/>
  <c r="AB1229" i="5"/>
  <c r="AC1229" i="5" s="1"/>
  <c r="AD1229" i="5"/>
  <c r="AE1229" i="5" s="1"/>
  <c r="AB579" i="5"/>
  <c r="AC579" i="5" s="1"/>
  <c r="AD579" i="5"/>
  <c r="AE579" i="5" s="1"/>
  <c r="AB1225" i="5"/>
  <c r="AC1225" i="5" s="1"/>
  <c r="AD1225" i="5"/>
  <c r="AE1225" i="5" s="1"/>
  <c r="AB680" i="5"/>
  <c r="AC680" i="5" s="1"/>
  <c r="AD680" i="5"/>
  <c r="AE680" i="5" s="1"/>
  <c r="AB1221" i="5"/>
  <c r="AC1221" i="5" s="1"/>
  <c r="AD1221" i="5"/>
  <c r="AE1221" i="5" s="1"/>
  <c r="AB830" i="5"/>
  <c r="AC830" i="5" s="1"/>
  <c r="AD830" i="5"/>
  <c r="AE830" i="5" s="1"/>
  <c r="AB995" i="5"/>
  <c r="AC995" i="5" s="1"/>
  <c r="AD995" i="5"/>
  <c r="AE995" i="5" s="1"/>
  <c r="AB144" i="5"/>
  <c r="AC144" i="5" s="1"/>
  <c r="AD144" i="5"/>
  <c r="AE144" i="5" s="1"/>
  <c r="AB551" i="5"/>
  <c r="AC551" i="5" s="1"/>
  <c r="AD551" i="5"/>
  <c r="AE551" i="5" s="1"/>
  <c r="AB1207" i="5"/>
  <c r="AC1207" i="5" s="1"/>
  <c r="AD1207" i="5"/>
  <c r="AE1207" i="5" s="1"/>
  <c r="AB793" i="5"/>
  <c r="AC793" i="5" s="1"/>
  <c r="AD793" i="5"/>
  <c r="AE793" i="5" s="1"/>
  <c r="AB263" i="5"/>
  <c r="AC263" i="5" s="1"/>
  <c r="AD263" i="5"/>
  <c r="AE263" i="5" s="1"/>
  <c r="AB1200" i="5"/>
  <c r="AC1200" i="5" s="1"/>
  <c r="AD1200" i="5"/>
  <c r="AE1200" i="5" s="1"/>
  <c r="AB458" i="5"/>
  <c r="AC458" i="5" s="1"/>
  <c r="AD458" i="5"/>
  <c r="AE458" i="5" s="1"/>
  <c r="AB1197" i="5"/>
  <c r="AC1197" i="5" s="1"/>
  <c r="AD1197" i="5"/>
  <c r="AE1197" i="5" s="1"/>
  <c r="AB608" i="5"/>
  <c r="AC608" i="5" s="1"/>
  <c r="AD608" i="5"/>
  <c r="AE608" i="5" s="1"/>
  <c r="AB337" i="5"/>
  <c r="AC337" i="5" s="1"/>
  <c r="AD337" i="5"/>
  <c r="AE337" i="5" s="1"/>
  <c r="AB464" i="5"/>
  <c r="AC464" i="5" s="1"/>
  <c r="AD464" i="5"/>
  <c r="AE464" i="5" s="1"/>
  <c r="AB882" i="5"/>
  <c r="AC882" i="5" s="1"/>
  <c r="AD882" i="5"/>
  <c r="AE882" i="5" s="1"/>
  <c r="AB1188" i="5"/>
  <c r="AC1188" i="5" s="1"/>
  <c r="AD1188" i="5"/>
  <c r="AE1188" i="5" s="1"/>
  <c r="AB1187" i="5"/>
  <c r="AC1187" i="5" s="1"/>
  <c r="AD1187" i="5"/>
  <c r="AE1187" i="5" s="1"/>
  <c r="AB1184" i="5"/>
  <c r="AC1184" i="5" s="1"/>
  <c r="AD1184" i="5"/>
  <c r="AE1184" i="5" s="1"/>
  <c r="AB84" i="5"/>
  <c r="AC84" i="5" s="1"/>
  <c r="AD84" i="5"/>
  <c r="AE84" i="5" s="1"/>
  <c r="AB1180" i="5"/>
  <c r="AC1180" i="5" s="1"/>
  <c r="AD1180" i="5"/>
  <c r="AE1180" i="5" s="1"/>
  <c r="AB1178" i="5"/>
  <c r="AC1178" i="5" s="1"/>
  <c r="AD1178" i="5"/>
  <c r="AE1178" i="5" s="1"/>
  <c r="AB836" i="5"/>
  <c r="AC836" i="5" s="1"/>
  <c r="AD836" i="5"/>
  <c r="AE836" i="5" s="1"/>
  <c r="AB238" i="5"/>
  <c r="AC238" i="5" s="1"/>
  <c r="AD238" i="5"/>
  <c r="AE238" i="5" s="1"/>
  <c r="AB1173" i="5"/>
  <c r="AC1173" i="5" s="1"/>
  <c r="AD1173" i="5"/>
  <c r="AE1173" i="5" s="1"/>
  <c r="AB674" i="5"/>
  <c r="AC674" i="5" s="1"/>
  <c r="AD674" i="5"/>
  <c r="AE674" i="5" s="1"/>
  <c r="AB1169" i="5"/>
  <c r="AC1169" i="5" s="1"/>
  <c r="AD1169" i="5"/>
  <c r="AE1169" i="5" s="1"/>
  <c r="AB999" i="5"/>
  <c r="AC999" i="5" s="1"/>
  <c r="AD999" i="5"/>
  <c r="AE999" i="5" s="1"/>
  <c r="AB623" i="5"/>
  <c r="AC623" i="5" s="1"/>
  <c r="AD623" i="5"/>
  <c r="AE623" i="5" s="1"/>
  <c r="AB606" i="5"/>
  <c r="AC606" i="5" s="1"/>
  <c r="AD606" i="5"/>
  <c r="AE606" i="5" s="1"/>
  <c r="AB1160" i="5"/>
  <c r="AC1160" i="5" s="1"/>
  <c r="AD1160" i="5"/>
  <c r="AE1160" i="5" s="1"/>
  <c r="AB50" i="5"/>
  <c r="AC50" i="5" s="1"/>
  <c r="AD50" i="5"/>
  <c r="AE50" i="5" s="1"/>
  <c r="AB1158" i="5"/>
  <c r="AC1158" i="5" s="1"/>
  <c r="AD1158" i="5"/>
  <c r="AE1158" i="5" s="1"/>
  <c r="AB1155" i="5"/>
  <c r="AC1155" i="5" s="1"/>
  <c r="AD1155" i="5"/>
  <c r="AE1155" i="5" s="1"/>
  <c r="AB181" i="5"/>
  <c r="AC181" i="5" s="1"/>
  <c r="AD181" i="5"/>
  <c r="AE181" i="5" s="1"/>
  <c r="AB368" i="5"/>
  <c r="AC368" i="5" s="1"/>
  <c r="AD368" i="5"/>
  <c r="AE368" i="5" s="1"/>
  <c r="AB873" i="5"/>
  <c r="AC873" i="5" s="1"/>
  <c r="AD873" i="5"/>
  <c r="AE873" i="5" s="1"/>
  <c r="AB1147" i="5"/>
  <c r="AC1147" i="5" s="1"/>
  <c r="AD1147" i="5"/>
  <c r="AE1147" i="5" s="1"/>
  <c r="AB854" i="5"/>
  <c r="AC854" i="5" s="1"/>
  <c r="AD854" i="5"/>
  <c r="AE854" i="5" s="1"/>
  <c r="AB603" i="5"/>
  <c r="AC603" i="5" s="1"/>
  <c r="AD603" i="5"/>
  <c r="AE603" i="5" s="1"/>
  <c r="AB577" i="5"/>
  <c r="AC577" i="5" s="1"/>
  <c r="AD577" i="5"/>
  <c r="AE577" i="5" s="1"/>
  <c r="AB1009" i="5"/>
  <c r="AC1009" i="5" s="1"/>
  <c r="AD1009" i="5"/>
  <c r="AE1009" i="5" s="1"/>
  <c r="AB834" i="5"/>
  <c r="AC834" i="5" s="1"/>
  <c r="AD834" i="5"/>
  <c r="AE834" i="5" s="1"/>
  <c r="AB249" i="5"/>
  <c r="AC249" i="5" s="1"/>
  <c r="AD249" i="5"/>
  <c r="AE249" i="5" s="1"/>
  <c r="AB216" i="5"/>
  <c r="AC216" i="5" s="1"/>
  <c r="AD216" i="5"/>
  <c r="AE216" i="5" s="1"/>
  <c r="AB864" i="5"/>
  <c r="AC864" i="5" s="1"/>
  <c r="AD864" i="5"/>
  <c r="AE864" i="5" s="1"/>
  <c r="AB1129" i="5"/>
  <c r="AC1129" i="5" s="1"/>
  <c r="AD1129" i="5"/>
  <c r="AE1129" i="5" s="1"/>
  <c r="AB659" i="5"/>
  <c r="AC659" i="5" s="1"/>
  <c r="AD659" i="5"/>
  <c r="AE659" i="5" s="1"/>
  <c r="AB115" i="5"/>
  <c r="AC115" i="5" s="1"/>
  <c r="AD115" i="5"/>
  <c r="AE115" i="5" s="1"/>
  <c r="AB717" i="5"/>
  <c r="AC717" i="5" s="1"/>
  <c r="AD717" i="5"/>
  <c r="AE717" i="5" s="1"/>
  <c r="AB392" i="5"/>
  <c r="AC392" i="5" s="1"/>
  <c r="AD392" i="5"/>
  <c r="AE392" i="5" s="1"/>
  <c r="AB497" i="5"/>
  <c r="AC497" i="5" s="1"/>
  <c r="AD497" i="5"/>
  <c r="AE497" i="5" s="1"/>
  <c r="AB689" i="5"/>
  <c r="AC689" i="5" s="1"/>
  <c r="AD689" i="5"/>
  <c r="AE689" i="5" s="1"/>
  <c r="AB51" i="5"/>
  <c r="AC51" i="5" s="1"/>
  <c r="AD51" i="5"/>
  <c r="AE51" i="5" s="1"/>
  <c r="AB1115" i="5"/>
  <c r="AC1115" i="5" s="1"/>
  <c r="AD1115" i="5"/>
  <c r="AE1115" i="5" s="1"/>
  <c r="AB1113" i="5"/>
  <c r="AC1113" i="5" s="1"/>
  <c r="AD1113" i="5"/>
  <c r="AE1113" i="5" s="1"/>
  <c r="AB1112" i="5"/>
  <c r="AC1112" i="5" s="1"/>
  <c r="AD1112" i="5"/>
  <c r="AE1112" i="5" s="1"/>
  <c r="AB787" i="5"/>
  <c r="AC787" i="5" s="1"/>
  <c r="AD787" i="5"/>
  <c r="AE787" i="5" s="1"/>
  <c r="AB937" i="5"/>
  <c r="AC937" i="5" s="1"/>
  <c r="AD937" i="5"/>
  <c r="AE937" i="5" s="1"/>
  <c r="AB219" i="5"/>
  <c r="AC219" i="5" s="1"/>
  <c r="AD219" i="5"/>
  <c r="AE219" i="5" s="1"/>
  <c r="AB1108" i="5"/>
  <c r="AC1108" i="5" s="1"/>
  <c r="AD1108" i="5"/>
  <c r="AE1108" i="5" s="1"/>
  <c r="AB480" i="5"/>
  <c r="AC480" i="5" s="1"/>
  <c r="AD480" i="5"/>
  <c r="AE480" i="5" s="1"/>
  <c r="AB1092" i="5"/>
  <c r="AC1092" i="5" s="1"/>
  <c r="AD1092" i="5"/>
  <c r="AE1092" i="5" s="1"/>
  <c r="AB1101" i="5"/>
  <c r="AC1101" i="5" s="1"/>
  <c r="AD1101" i="5"/>
  <c r="AE1101" i="5" s="1"/>
  <c r="AB518" i="5"/>
  <c r="AC518" i="5" s="1"/>
  <c r="AD518" i="5"/>
  <c r="AE518" i="5" s="1"/>
  <c r="AB486" i="5"/>
  <c r="AC486" i="5" s="1"/>
  <c r="AD486" i="5"/>
  <c r="AE486" i="5" s="1"/>
  <c r="AD978" i="5"/>
  <c r="AE978" i="5" s="1"/>
  <c r="AD1078" i="5"/>
  <c r="AE1078" i="5" s="1"/>
  <c r="AD483" i="5"/>
  <c r="AE483" i="5" s="1"/>
  <c r="AD528" i="5"/>
  <c r="AE528" i="5" s="1"/>
  <c r="AD1086" i="5"/>
  <c r="AE1086" i="5" s="1"/>
  <c r="AD548" i="5"/>
  <c r="AE548" i="5" s="1"/>
  <c r="AD1474" i="5"/>
  <c r="AE1474" i="5" s="1"/>
  <c r="AD769" i="5"/>
  <c r="AE769" i="5" s="1"/>
  <c r="AD1459" i="5"/>
  <c r="AE1459" i="5" s="1"/>
  <c r="AD1453" i="5"/>
  <c r="AE1453" i="5" s="1"/>
  <c r="AD403" i="5"/>
  <c r="AE403" i="5" s="1"/>
  <c r="AD1436" i="5"/>
  <c r="AE1436" i="5" s="1"/>
  <c r="AD1428" i="5"/>
  <c r="AE1428" i="5" s="1"/>
  <c r="AD628" i="5"/>
  <c r="AE628" i="5" s="1"/>
  <c r="AD453" i="5"/>
  <c r="AE453" i="5" s="1"/>
  <c r="AD508" i="5"/>
  <c r="AE508" i="5" s="1"/>
  <c r="AD1390" i="5"/>
  <c r="AE1390" i="5" s="1"/>
  <c r="AD667" i="5"/>
  <c r="AE667" i="5" s="1"/>
  <c r="AD212" i="5"/>
  <c r="AE212" i="5" s="1"/>
  <c r="AD5" i="5"/>
  <c r="AE5" i="5" s="1"/>
  <c r="AD1080" i="5"/>
  <c r="AE1080" i="5" s="1"/>
  <c r="AD729" i="5"/>
  <c r="AE729" i="5" s="1"/>
  <c r="AD764" i="5"/>
  <c r="AE764" i="5" s="1"/>
  <c r="AD341" i="5"/>
  <c r="AE341" i="5" s="1"/>
  <c r="AD107" i="5"/>
  <c r="AE107" i="5" s="1"/>
  <c r="AD863" i="5"/>
  <c r="AE863" i="5" s="1"/>
  <c r="AD1183" i="5"/>
  <c r="AE1183" i="5" s="1"/>
  <c r="AD765" i="5"/>
  <c r="AE765" i="5" s="1"/>
  <c r="AB526" i="5"/>
  <c r="AC526" i="5" s="1"/>
  <c r="AD526" i="5"/>
  <c r="AE526" i="5" s="1"/>
  <c r="AB1346" i="5"/>
  <c r="AC1346" i="5" s="1"/>
  <c r="AD1346" i="5"/>
  <c r="AE1346" i="5" s="1"/>
  <c r="AB317" i="5"/>
  <c r="AC317" i="5" s="1"/>
  <c r="AD317" i="5"/>
  <c r="AE317" i="5" s="1"/>
  <c r="AB138" i="5"/>
  <c r="AC138" i="5" s="1"/>
  <c r="AD138" i="5"/>
  <c r="AE138" i="5" s="1"/>
  <c r="AB973" i="5"/>
  <c r="AC973" i="5" s="1"/>
  <c r="AD973" i="5"/>
  <c r="AE973" i="5" s="1"/>
  <c r="AB493" i="5"/>
  <c r="AC493" i="5" s="1"/>
  <c r="AD493" i="5"/>
  <c r="AE493" i="5" s="1"/>
  <c r="AB1319" i="5"/>
  <c r="AC1319" i="5" s="1"/>
  <c r="AD1319" i="5"/>
  <c r="AE1319" i="5" s="1"/>
  <c r="AB1308" i="5"/>
  <c r="AC1308" i="5" s="1"/>
  <c r="AD1308" i="5"/>
  <c r="AE1308" i="5" s="1"/>
  <c r="AB172" i="5"/>
  <c r="AC172" i="5" s="1"/>
  <c r="AD172" i="5"/>
  <c r="AE172" i="5" s="1"/>
  <c r="AB533" i="5"/>
  <c r="AC533" i="5" s="1"/>
  <c r="AD533" i="5"/>
  <c r="AE533" i="5" s="1"/>
  <c r="AB1500" i="5"/>
  <c r="AC1500" i="5" s="1"/>
  <c r="AD1500" i="5"/>
  <c r="AE1500" i="5" s="1"/>
  <c r="AB300" i="5"/>
  <c r="AC300" i="5" s="1"/>
  <c r="AD300" i="5"/>
  <c r="AE300" i="5" s="1"/>
  <c r="AB474" i="5"/>
  <c r="AC474" i="5" s="1"/>
  <c r="AD474" i="5"/>
  <c r="AE474" i="5" s="1"/>
  <c r="AB903" i="5"/>
  <c r="AC903" i="5" s="1"/>
  <c r="AD903" i="5"/>
  <c r="AE903" i="5" s="1"/>
  <c r="AB222" i="5"/>
  <c r="AC222" i="5" s="1"/>
  <c r="AD222" i="5"/>
  <c r="AE222" i="5" s="1"/>
  <c r="AB36" i="5"/>
  <c r="AC36" i="5" s="1"/>
  <c r="AD36" i="5"/>
  <c r="AE36" i="5" s="1"/>
  <c r="AB25" i="5"/>
  <c r="AC25" i="5" s="1"/>
  <c r="AD25" i="5"/>
  <c r="AE25" i="5" s="1"/>
  <c r="AB1053" i="5"/>
  <c r="AC1053" i="5" s="1"/>
  <c r="AD1053" i="5"/>
  <c r="AE1053" i="5" s="1"/>
  <c r="AB1482" i="5"/>
  <c r="AC1482" i="5" s="1"/>
  <c r="AD1482" i="5"/>
  <c r="AE1482" i="5" s="1"/>
  <c r="AB1479" i="5"/>
  <c r="AC1479" i="5" s="1"/>
  <c r="AD1479" i="5"/>
  <c r="AE1479" i="5" s="1"/>
  <c r="AB282" i="5"/>
  <c r="AC282" i="5" s="1"/>
  <c r="AD282" i="5"/>
  <c r="AE282" i="5" s="1"/>
  <c r="AB1475" i="5"/>
  <c r="AC1475" i="5" s="1"/>
  <c r="AD1475" i="5"/>
  <c r="AE1475" i="5" s="1"/>
  <c r="AB675" i="5"/>
  <c r="AC675" i="5" s="1"/>
  <c r="AD675" i="5"/>
  <c r="AE675" i="5" s="1"/>
  <c r="AB1470" i="5"/>
  <c r="AC1470" i="5" s="1"/>
  <c r="AD1470" i="5"/>
  <c r="AE1470" i="5" s="1"/>
  <c r="AB1465" i="5"/>
  <c r="AC1465" i="5" s="1"/>
  <c r="AD1465" i="5"/>
  <c r="AE1465" i="5" s="1"/>
  <c r="AB1460" i="5"/>
  <c r="AC1460" i="5" s="1"/>
  <c r="AD1460" i="5"/>
  <c r="AE1460" i="5" s="1"/>
  <c r="AB327" i="5"/>
  <c r="AC327" i="5" s="1"/>
  <c r="AD327" i="5"/>
  <c r="AE327" i="5" s="1"/>
  <c r="AB851" i="5"/>
  <c r="AC851" i="5" s="1"/>
  <c r="AD851" i="5"/>
  <c r="AE851" i="5" s="1"/>
  <c r="AB2" i="5"/>
  <c r="AC2" i="5" s="1"/>
  <c r="AD2" i="5"/>
  <c r="AE2" i="5" s="1"/>
  <c r="AB1450" i="5"/>
  <c r="AC1450" i="5" s="1"/>
  <c r="AD1450" i="5"/>
  <c r="AE1450" i="5" s="1"/>
  <c r="AB1447" i="5"/>
  <c r="AC1447" i="5" s="1"/>
  <c r="AD1447" i="5"/>
  <c r="AE1447" i="5" s="1"/>
  <c r="AB553" i="5"/>
  <c r="AC553" i="5" s="1"/>
  <c r="AD553" i="5"/>
  <c r="AE553" i="5" s="1"/>
  <c r="AB1442" i="5"/>
  <c r="AC1442" i="5" s="1"/>
  <c r="AD1442" i="5"/>
  <c r="AE1442" i="5" s="1"/>
  <c r="AB1062" i="5"/>
  <c r="AC1062" i="5" s="1"/>
  <c r="AD1062" i="5"/>
  <c r="AE1062" i="5" s="1"/>
  <c r="AB559" i="5"/>
  <c r="AC559" i="5" s="1"/>
  <c r="AD559" i="5"/>
  <c r="AE559" i="5" s="1"/>
  <c r="AB915" i="5"/>
  <c r="AC915" i="5" s="1"/>
  <c r="AD915" i="5"/>
  <c r="AE915" i="5" s="1"/>
  <c r="AB1084" i="5"/>
  <c r="AC1084" i="5" s="1"/>
  <c r="AD1084" i="5"/>
  <c r="AE1084" i="5" s="1"/>
  <c r="AB515" i="5"/>
  <c r="AC515" i="5" s="1"/>
  <c r="AD515" i="5"/>
  <c r="AE515" i="5" s="1"/>
  <c r="AB1432" i="5"/>
  <c r="AC1432" i="5" s="1"/>
  <c r="AD1432" i="5"/>
  <c r="AE1432" i="5" s="1"/>
  <c r="AB1025" i="5"/>
  <c r="AC1025" i="5" s="1"/>
  <c r="AD1025" i="5"/>
  <c r="AE1025" i="5" s="1"/>
  <c r="AB861" i="5"/>
  <c r="AC861" i="5" s="1"/>
  <c r="AD861" i="5"/>
  <c r="AE861" i="5" s="1"/>
  <c r="AB525" i="5"/>
  <c r="AC525" i="5" s="1"/>
  <c r="AD525" i="5"/>
  <c r="AE525" i="5" s="1"/>
  <c r="AB287" i="5"/>
  <c r="AC287" i="5" s="1"/>
  <c r="AD287" i="5"/>
  <c r="AE287" i="5" s="1"/>
  <c r="AB696" i="5"/>
  <c r="AC696" i="5" s="1"/>
  <c r="AD696" i="5"/>
  <c r="AE696" i="5" s="1"/>
  <c r="AB245" i="5"/>
  <c r="AC245" i="5" s="1"/>
  <c r="AD245" i="5"/>
  <c r="AE245" i="5" s="1"/>
  <c r="AB168" i="5"/>
  <c r="AC168" i="5" s="1"/>
  <c r="AD168" i="5"/>
  <c r="AE168" i="5" s="1"/>
  <c r="AB28" i="5"/>
  <c r="AC28" i="5" s="1"/>
  <c r="AD28" i="5"/>
  <c r="AE28" i="5" s="1"/>
  <c r="AB1405" i="5"/>
  <c r="AC1405" i="5" s="1"/>
  <c r="AD1405" i="5"/>
  <c r="AE1405" i="5" s="1"/>
  <c r="AB906" i="5"/>
  <c r="AC906" i="5" s="1"/>
  <c r="AD906" i="5"/>
  <c r="AE906" i="5" s="1"/>
  <c r="AB423" i="5"/>
  <c r="AC423" i="5" s="1"/>
  <c r="AD423" i="5"/>
  <c r="AE423" i="5" s="1"/>
  <c r="AB944" i="5"/>
  <c r="AC944" i="5" s="1"/>
  <c r="AD944" i="5"/>
  <c r="AE944" i="5" s="1"/>
  <c r="AB1399" i="5"/>
  <c r="AC1399" i="5" s="1"/>
  <c r="AD1399" i="5"/>
  <c r="AE1399" i="5" s="1"/>
  <c r="AB654" i="5"/>
  <c r="AC654" i="5" s="1"/>
  <c r="AD654" i="5"/>
  <c r="AE654" i="5" s="1"/>
  <c r="AB322" i="5"/>
  <c r="AC322" i="5" s="1"/>
  <c r="AD322" i="5"/>
  <c r="AE322" i="5" s="1"/>
  <c r="AB344" i="5"/>
  <c r="AC344" i="5" s="1"/>
  <c r="AD344" i="5"/>
  <c r="AE344" i="5" s="1"/>
  <c r="AB43" i="5"/>
  <c r="AC43" i="5" s="1"/>
  <c r="AD43" i="5"/>
  <c r="AE43" i="5" s="1"/>
  <c r="AB1067" i="5"/>
  <c r="AC1067" i="5" s="1"/>
  <c r="AD1067" i="5"/>
  <c r="AE1067" i="5" s="1"/>
  <c r="AB1384" i="5"/>
  <c r="AC1384" i="5" s="1"/>
  <c r="AD1384" i="5"/>
  <c r="AE1384" i="5" s="1"/>
  <c r="AB1381" i="5"/>
  <c r="AC1381" i="5" s="1"/>
  <c r="AD1381" i="5"/>
  <c r="AE1381" i="5" s="1"/>
  <c r="AB707" i="5"/>
  <c r="AC707" i="5" s="1"/>
  <c r="AD707" i="5"/>
  <c r="AE707" i="5" s="1"/>
  <c r="AB104" i="5"/>
  <c r="AC104" i="5" s="1"/>
  <c r="AD104" i="5"/>
  <c r="AE104" i="5" s="1"/>
  <c r="AB1371" i="5"/>
  <c r="AC1371" i="5" s="1"/>
  <c r="AD1371" i="5"/>
  <c r="AE1371" i="5" s="1"/>
  <c r="AB295" i="5"/>
  <c r="AC295" i="5" s="1"/>
  <c r="AD295" i="5"/>
  <c r="AE295" i="5" s="1"/>
  <c r="AB1363" i="5"/>
  <c r="AC1363" i="5" s="1"/>
  <c r="AD1363" i="5"/>
  <c r="AE1363" i="5" s="1"/>
  <c r="AB73" i="5"/>
  <c r="AC73" i="5" s="1"/>
  <c r="AD73" i="5"/>
  <c r="AE73" i="5" s="1"/>
  <c r="AB844" i="5"/>
  <c r="AC844" i="5" s="1"/>
  <c r="AD844" i="5"/>
  <c r="AE844" i="5" s="1"/>
  <c r="AB1354" i="5"/>
  <c r="AC1354" i="5" s="1"/>
  <c r="AD1354" i="5"/>
  <c r="AE1354" i="5" s="1"/>
  <c r="AB543" i="5"/>
  <c r="AC543" i="5" s="1"/>
  <c r="AD543" i="5"/>
  <c r="AE543" i="5" s="1"/>
  <c r="AB252" i="5"/>
  <c r="AC252" i="5" s="1"/>
  <c r="AD252" i="5"/>
  <c r="AE252" i="5" s="1"/>
  <c r="AB113" i="5"/>
  <c r="AC113" i="5" s="1"/>
  <c r="AD113" i="5"/>
  <c r="AE113" i="5" s="1"/>
  <c r="AB3" i="5"/>
  <c r="AC3" i="5" s="1"/>
  <c r="AD3" i="5"/>
  <c r="AE3" i="5" s="1"/>
  <c r="AB552" i="5"/>
  <c r="AC552" i="5" s="1"/>
  <c r="AD552" i="5"/>
  <c r="AE552" i="5" s="1"/>
  <c r="AB1018" i="5"/>
  <c r="AC1018" i="5" s="1"/>
  <c r="AD1018" i="5"/>
  <c r="AE1018" i="5" s="1"/>
  <c r="AB1332" i="5"/>
  <c r="AC1332" i="5" s="1"/>
  <c r="AD1332" i="5"/>
  <c r="AE1332" i="5" s="1"/>
  <c r="AB638" i="5"/>
  <c r="AC638" i="5" s="1"/>
  <c r="AD638" i="5"/>
  <c r="AE638" i="5" s="1"/>
  <c r="AB157" i="5"/>
  <c r="AC157" i="5" s="1"/>
  <c r="AD157" i="5"/>
  <c r="AE157" i="5" s="1"/>
  <c r="AB777" i="5"/>
  <c r="AC777" i="5" s="1"/>
  <c r="AD777" i="5"/>
  <c r="AE777" i="5" s="1"/>
  <c r="AB55" i="5"/>
  <c r="AC55" i="5" s="1"/>
  <c r="AD55" i="5"/>
  <c r="AE55" i="5" s="1"/>
  <c r="AB1317" i="5"/>
  <c r="AC1317" i="5" s="1"/>
  <c r="AD1317" i="5"/>
  <c r="AE1317" i="5" s="1"/>
  <c r="AB743" i="5"/>
  <c r="AC743" i="5" s="1"/>
  <c r="AD743" i="5"/>
  <c r="AE743" i="5" s="1"/>
  <c r="AB1309" i="5"/>
  <c r="AC1309" i="5" s="1"/>
  <c r="AD1309" i="5"/>
  <c r="AE1309" i="5" s="1"/>
  <c r="AB911" i="5"/>
  <c r="AC911" i="5" s="1"/>
  <c r="AD911" i="5"/>
  <c r="AE911" i="5" s="1"/>
  <c r="AB207" i="5"/>
  <c r="AC207" i="5" s="1"/>
  <c r="AD207" i="5"/>
  <c r="AE207" i="5" s="1"/>
  <c r="AB347" i="5"/>
  <c r="AC347" i="5" s="1"/>
  <c r="AD347" i="5"/>
  <c r="AE347" i="5" s="1"/>
  <c r="AB1294" i="5"/>
  <c r="AC1294" i="5" s="1"/>
  <c r="AD1294" i="5"/>
  <c r="AE1294" i="5" s="1"/>
  <c r="AB196" i="5"/>
  <c r="AC196" i="5" s="1"/>
  <c r="AD196" i="5"/>
  <c r="AE196" i="5" s="1"/>
  <c r="AB980" i="5"/>
  <c r="AC980" i="5" s="1"/>
  <c r="AD980" i="5"/>
  <c r="AE980" i="5" s="1"/>
  <c r="AB80" i="5"/>
  <c r="AC80" i="5" s="1"/>
  <c r="AD80" i="5"/>
  <c r="AE80" i="5" s="1"/>
  <c r="AB671" i="5"/>
  <c r="AC671" i="5" s="1"/>
  <c r="AD671" i="5"/>
  <c r="AE671" i="5" s="1"/>
  <c r="AB1288" i="5"/>
  <c r="AC1288" i="5" s="1"/>
  <c r="AD1288" i="5"/>
  <c r="AE1288" i="5" s="1"/>
  <c r="AB313" i="5"/>
  <c r="AC313" i="5" s="1"/>
  <c r="AD313" i="5"/>
  <c r="AE313" i="5" s="1"/>
  <c r="AB1283" i="5"/>
  <c r="AC1283" i="5" s="1"/>
  <c r="AD1283" i="5"/>
  <c r="AE1283" i="5" s="1"/>
  <c r="AB797" i="5"/>
  <c r="AC797" i="5" s="1"/>
  <c r="AD797" i="5"/>
  <c r="AE797" i="5" s="1"/>
  <c r="AB1280" i="5"/>
  <c r="AC1280" i="5" s="1"/>
  <c r="AD1280" i="5"/>
  <c r="AE1280" i="5" s="1"/>
  <c r="AB1278" i="5"/>
  <c r="AC1278" i="5" s="1"/>
  <c r="AD1278" i="5"/>
  <c r="AE1278" i="5" s="1"/>
  <c r="AB275" i="5"/>
  <c r="AC275" i="5" s="1"/>
  <c r="AD275" i="5"/>
  <c r="AE275" i="5" s="1"/>
  <c r="AB1271" i="5"/>
  <c r="AC1271" i="5" s="1"/>
  <c r="AD1271" i="5"/>
  <c r="AE1271" i="5" s="1"/>
  <c r="AB722" i="5"/>
  <c r="AC722" i="5" s="1"/>
  <c r="AD722" i="5"/>
  <c r="AE722" i="5" s="1"/>
  <c r="AB1266" i="5"/>
  <c r="AC1266" i="5" s="1"/>
  <c r="AD1266" i="5"/>
  <c r="AE1266" i="5" s="1"/>
  <c r="AB934" i="5"/>
  <c r="AC934" i="5" s="1"/>
  <c r="AD934" i="5"/>
  <c r="AE934" i="5" s="1"/>
  <c r="AB663" i="5"/>
  <c r="AC663" i="5" s="1"/>
  <c r="AD663" i="5"/>
  <c r="AE663" i="5" s="1"/>
  <c r="AB390" i="5"/>
  <c r="AC390" i="5" s="1"/>
  <c r="AD390" i="5"/>
  <c r="AE390" i="5" s="1"/>
  <c r="AB465" i="5"/>
  <c r="AC465" i="5" s="1"/>
  <c r="AD465" i="5"/>
  <c r="AE465" i="5" s="1"/>
  <c r="AB482" i="5"/>
  <c r="AC482" i="5" s="1"/>
  <c r="AD482" i="5"/>
  <c r="AE482" i="5" s="1"/>
  <c r="AB131" i="5"/>
  <c r="AC131" i="5" s="1"/>
  <c r="AD131" i="5"/>
  <c r="AE131" i="5" s="1"/>
  <c r="AB47" i="5"/>
  <c r="AC47" i="5" s="1"/>
  <c r="AD47" i="5"/>
  <c r="AE47" i="5" s="1"/>
  <c r="AB209" i="5"/>
  <c r="AC209" i="5" s="1"/>
  <c r="AD209" i="5"/>
  <c r="AE209" i="5" s="1"/>
  <c r="AB621" i="5"/>
  <c r="AC621" i="5" s="1"/>
  <c r="AD621" i="5"/>
  <c r="AE621" i="5" s="1"/>
  <c r="AB752" i="5"/>
  <c r="AC752" i="5" s="1"/>
  <c r="AD752" i="5"/>
  <c r="AE752" i="5" s="1"/>
  <c r="AB1236" i="5"/>
  <c r="AC1236" i="5" s="1"/>
  <c r="AD1236" i="5"/>
  <c r="AE1236" i="5" s="1"/>
  <c r="AB265" i="5"/>
  <c r="AC265" i="5" s="1"/>
  <c r="AD265" i="5"/>
  <c r="AE265" i="5" s="1"/>
  <c r="AB1232" i="5"/>
  <c r="AC1232" i="5" s="1"/>
  <c r="AD1232" i="5"/>
  <c r="AE1232" i="5" s="1"/>
  <c r="AB132" i="5"/>
  <c r="AC132" i="5" s="1"/>
  <c r="AD132" i="5"/>
  <c r="AE132" i="5" s="1"/>
  <c r="AB1017" i="5"/>
  <c r="AC1017" i="5" s="1"/>
  <c r="AD1017" i="5"/>
  <c r="AE1017" i="5" s="1"/>
  <c r="AB85" i="5"/>
  <c r="AC85" i="5" s="1"/>
  <c r="AD85" i="5"/>
  <c r="AE85" i="5" s="1"/>
  <c r="AB150" i="5"/>
  <c r="AC150" i="5" s="1"/>
  <c r="AD150" i="5"/>
  <c r="AE150" i="5" s="1"/>
  <c r="AB715" i="5"/>
  <c r="AC715" i="5" s="1"/>
  <c r="AD715" i="5"/>
  <c r="AE715" i="5" s="1"/>
  <c r="AB1220" i="5"/>
  <c r="AC1220" i="5" s="1"/>
  <c r="AD1220" i="5"/>
  <c r="AE1220" i="5" s="1"/>
  <c r="AB1216" i="5"/>
  <c r="AC1216" i="5" s="1"/>
  <c r="AD1216" i="5"/>
  <c r="AE1216" i="5" s="1"/>
  <c r="AB1214" i="5"/>
  <c r="AC1214" i="5" s="1"/>
  <c r="AD1214" i="5"/>
  <c r="AE1214" i="5" s="1"/>
  <c r="AB1212" i="5"/>
  <c r="AC1212" i="5" s="1"/>
  <c r="AD1212" i="5"/>
  <c r="AE1212" i="5" s="1"/>
  <c r="AB1208" i="5"/>
  <c r="AC1208" i="5" s="1"/>
  <c r="AD1208" i="5"/>
  <c r="AE1208" i="5" s="1"/>
  <c r="AB655" i="5"/>
  <c r="AC655" i="5" s="1"/>
  <c r="AD655" i="5"/>
  <c r="AE655" i="5" s="1"/>
  <c r="AB794" i="5"/>
  <c r="AC794" i="5" s="1"/>
  <c r="AD794" i="5"/>
  <c r="AE794" i="5" s="1"/>
  <c r="AB1201" i="5"/>
  <c r="AC1201" i="5" s="1"/>
  <c r="AD1201" i="5"/>
  <c r="AE1201" i="5" s="1"/>
  <c r="AB1085" i="5"/>
  <c r="AC1085" i="5" s="1"/>
  <c r="AD1085" i="5"/>
  <c r="AE1085" i="5" s="1"/>
  <c r="AB155" i="5"/>
  <c r="AC155" i="5" s="1"/>
  <c r="AD155" i="5"/>
  <c r="AE155" i="5" s="1"/>
  <c r="AB850" i="5"/>
  <c r="AC850" i="5" s="1"/>
  <c r="AD850" i="5"/>
  <c r="AE850" i="5" s="1"/>
  <c r="AB1193" i="5"/>
  <c r="AC1193" i="5" s="1"/>
  <c r="AD1193" i="5"/>
  <c r="AE1193" i="5" s="1"/>
  <c r="AB180" i="5"/>
  <c r="AC180" i="5" s="1"/>
  <c r="AD180" i="5"/>
  <c r="AE180" i="5" s="1"/>
  <c r="AB1038" i="5"/>
  <c r="AC1038" i="5" s="1"/>
  <c r="AD1038" i="5"/>
  <c r="AE1038" i="5" s="1"/>
  <c r="AB11" i="5"/>
  <c r="AC11" i="5" s="1"/>
  <c r="AD11" i="5"/>
  <c r="AE11" i="5" s="1"/>
  <c r="AB396" i="5"/>
  <c r="AC396" i="5" s="1"/>
  <c r="AD396" i="5"/>
  <c r="AE396" i="5" s="1"/>
  <c r="AB286" i="5"/>
  <c r="AC286" i="5" s="1"/>
  <c r="AD286" i="5"/>
  <c r="AE286" i="5" s="1"/>
  <c r="AB860" i="5"/>
  <c r="AC860" i="5" s="1"/>
  <c r="AD860" i="5"/>
  <c r="AE860" i="5" s="1"/>
  <c r="AB1182" i="5"/>
  <c r="AC1182" i="5" s="1"/>
  <c r="AD1182" i="5"/>
  <c r="AE1182" i="5" s="1"/>
  <c r="AB1179" i="5"/>
  <c r="AC1179" i="5" s="1"/>
  <c r="AD1179" i="5"/>
  <c r="AE1179" i="5" s="1"/>
  <c r="AB785" i="5"/>
  <c r="AC785" i="5" s="1"/>
  <c r="AD785" i="5"/>
  <c r="AE785" i="5" s="1"/>
  <c r="AB907" i="5"/>
  <c r="AC907" i="5" s="1"/>
  <c r="AD907" i="5"/>
  <c r="AE907" i="5" s="1"/>
  <c r="AB1172" i="5"/>
  <c r="AC1172" i="5" s="1"/>
  <c r="AD1172" i="5"/>
  <c r="AE1172" i="5" s="1"/>
  <c r="AB923" i="5"/>
  <c r="AC923" i="5" s="1"/>
  <c r="AD923" i="5"/>
  <c r="AE923" i="5" s="1"/>
  <c r="AB960" i="5"/>
  <c r="AC960" i="5" s="1"/>
  <c r="AD960" i="5"/>
  <c r="AE960" i="5" s="1"/>
  <c r="AB351" i="5"/>
  <c r="AC351" i="5" s="1"/>
  <c r="AD351" i="5"/>
  <c r="AE351" i="5" s="1"/>
  <c r="AB573" i="5"/>
  <c r="AC573" i="5" s="1"/>
  <c r="AD573" i="5"/>
  <c r="AE573" i="5" s="1"/>
  <c r="AB600" i="5"/>
  <c r="AC600" i="5" s="1"/>
  <c r="AD600" i="5"/>
  <c r="AE600" i="5" s="1"/>
  <c r="AB332" i="5"/>
  <c r="AC332" i="5" s="1"/>
  <c r="AD332" i="5"/>
  <c r="AE332" i="5" s="1"/>
  <c r="AB1048" i="5"/>
  <c r="AC1048" i="5" s="1"/>
  <c r="AD1048" i="5"/>
  <c r="AE1048" i="5" s="1"/>
  <c r="AB740" i="5"/>
  <c r="AC740" i="5" s="1"/>
  <c r="AD740" i="5"/>
  <c r="AE740" i="5" s="1"/>
  <c r="AB986" i="5"/>
  <c r="AC986" i="5" s="1"/>
  <c r="AD986" i="5"/>
  <c r="AE986" i="5" s="1"/>
  <c r="AB1152" i="5"/>
  <c r="AC1152" i="5" s="1"/>
  <c r="AD1152" i="5"/>
  <c r="AE1152" i="5" s="1"/>
  <c r="AB1149" i="5"/>
  <c r="AC1149" i="5" s="1"/>
  <c r="AD1149" i="5"/>
  <c r="AE1149" i="5" s="1"/>
  <c r="AB858" i="5"/>
  <c r="AC858" i="5" s="1"/>
  <c r="AD858" i="5"/>
  <c r="AE858" i="5" s="1"/>
  <c r="AB1261" i="5"/>
  <c r="AC1261" i="5" s="1"/>
  <c r="AD1261" i="5"/>
  <c r="AE1261" i="5" s="1"/>
  <c r="AB243" i="5"/>
  <c r="AC243" i="5" s="1"/>
  <c r="AD243" i="5"/>
  <c r="AE243" i="5" s="1"/>
  <c r="AB610" i="5"/>
  <c r="AC610" i="5" s="1"/>
  <c r="AD610" i="5"/>
  <c r="AE610" i="5" s="1"/>
  <c r="AB512" i="5"/>
  <c r="AC512" i="5" s="1"/>
  <c r="AD512" i="5"/>
  <c r="AE512" i="5" s="1"/>
  <c r="AB589" i="5"/>
  <c r="AC589" i="5" s="1"/>
  <c r="AD589" i="5"/>
  <c r="AE589" i="5" s="1"/>
  <c r="AB931" i="5"/>
  <c r="AC931" i="5" s="1"/>
  <c r="AD931" i="5"/>
  <c r="AE931" i="5" s="1"/>
  <c r="AB240" i="5"/>
  <c r="AC240" i="5" s="1"/>
  <c r="AD240" i="5"/>
  <c r="AE240" i="5" s="1"/>
  <c r="AB1134" i="5"/>
  <c r="AC1134" i="5" s="1"/>
  <c r="AD1134" i="5"/>
  <c r="AE1134" i="5" s="1"/>
  <c r="AB1133" i="5"/>
  <c r="AC1133" i="5" s="1"/>
  <c r="AD1133" i="5"/>
  <c r="AE1133" i="5" s="1"/>
  <c r="AB575" i="5"/>
  <c r="AC575" i="5" s="1"/>
  <c r="AD575" i="5"/>
  <c r="AE575" i="5" s="1"/>
  <c r="AB818" i="5"/>
  <c r="AC818" i="5" s="1"/>
  <c r="AD818" i="5"/>
  <c r="AE818" i="5" s="1"/>
  <c r="AB922" i="5"/>
  <c r="AC922" i="5" s="1"/>
  <c r="AD922" i="5"/>
  <c r="AE922" i="5" s="1"/>
  <c r="AB451" i="5"/>
  <c r="AC451" i="5" s="1"/>
  <c r="AD451" i="5"/>
  <c r="AE451" i="5" s="1"/>
  <c r="AB876" i="5"/>
  <c r="AC876" i="5" s="1"/>
  <c r="AD876" i="5"/>
  <c r="AE876" i="5" s="1"/>
  <c r="AB969" i="5"/>
  <c r="AC969" i="5" s="1"/>
  <c r="AD969" i="5"/>
  <c r="AE969" i="5" s="1"/>
  <c r="AB988" i="5"/>
  <c r="AC988" i="5" s="1"/>
  <c r="AD988" i="5"/>
  <c r="AE988" i="5" s="1"/>
  <c r="AB76" i="5"/>
  <c r="AC76" i="5" s="1"/>
  <c r="AD76" i="5"/>
  <c r="AE76" i="5" s="1"/>
  <c r="AB292" i="5"/>
  <c r="AC292" i="5" s="1"/>
  <c r="AD292" i="5"/>
  <c r="AE292" i="5" s="1"/>
  <c r="AB1111" i="5"/>
  <c r="AC1111" i="5" s="1"/>
  <c r="AD1111" i="5"/>
  <c r="AE1111" i="5" s="1"/>
  <c r="AB847" i="5"/>
  <c r="AC847" i="5" s="1"/>
  <c r="AD847" i="5"/>
  <c r="AE847" i="5" s="1"/>
  <c r="AB298" i="5"/>
  <c r="AC298" i="5" s="1"/>
  <c r="AD298" i="5"/>
  <c r="AE298" i="5" s="1"/>
  <c r="AB803" i="5"/>
  <c r="AC803" i="5" s="1"/>
  <c r="AD803" i="5"/>
  <c r="AE803" i="5" s="1"/>
  <c r="AB1042" i="5"/>
  <c r="AC1042" i="5" s="1"/>
  <c r="AD1042" i="5"/>
  <c r="AE1042" i="5" s="1"/>
  <c r="AB531" i="5"/>
  <c r="AC531" i="5" s="1"/>
  <c r="AD531" i="5"/>
  <c r="AE531" i="5" s="1"/>
  <c r="AB997" i="5"/>
  <c r="AC997" i="5" s="1"/>
  <c r="AD997" i="5"/>
  <c r="AE997" i="5" s="1"/>
  <c r="AB1100" i="5"/>
  <c r="AC1100" i="5" s="1"/>
  <c r="AD1100" i="5"/>
  <c r="AE1100" i="5" s="1"/>
  <c r="AD60" i="5"/>
  <c r="AE60" i="5" s="1"/>
  <c r="AD898" i="5"/>
  <c r="AE898" i="5" s="1"/>
  <c r="AD1495" i="5"/>
  <c r="AE1495" i="5" s="1"/>
  <c r="AD1489" i="5"/>
  <c r="AE1489" i="5" s="1"/>
  <c r="AD558" i="5"/>
  <c r="AE558" i="5" s="1"/>
  <c r="AD416" i="5"/>
  <c r="AE416" i="5" s="1"/>
  <c r="AD379" i="5"/>
  <c r="AE379" i="5" s="1"/>
  <c r="AD145" i="5"/>
  <c r="AE145" i="5" s="1"/>
  <c r="AD1468" i="5"/>
  <c r="AE1468" i="5" s="1"/>
  <c r="AD118" i="5"/>
  <c r="AE118" i="5" s="1"/>
  <c r="AD159" i="5"/>
  <c r="AE159" i="5" s="1"/>
  <c r="AD1443" i="5"/>
  <c r="AE1443" i="5" s="1"/>
  <c r="AD221" i="5"/>
  <c r="AE221" i="5" s="1"/>
  <c r="AD471" i="5"/>
  <c r="AE471" i="5" s="1"/>
  <c r="AD236" i="5"/>
  <c r="AE236" i="5" s="1"/>
  <c r="AD951" i="5"/>
  <c r="AE951" i="5" s="1"/>
  <c r="AD1397" i="5"/>
  <c r="AE1397" i="5" s="1"/>
  <c r="AD495" i="5"/>
  <c r="AE495" i="5" s="1"/>
  <c r="AD737" i="5"/>
  <c r="AE737" i="5" s="1"/>
  <c r="AD365" i="5"/>
  <c r="AE365" i="5" s="1"/>
  <c r="AD669" i="5"/>
  <c r="AE669" i="5" s="1"/>
  <c r="AD1339" i="5"/>
  <c r="AE1339" i="5" s="1"/>
  <c r="AD400" i="5"/>
  <c r="AE400" i="5" s="1"/>
  <c r="AD1087" i="5"/>
  <c r="AE1087" i="5" s="1"/>
  <c r="AD1246" i="5"/>
  <c r="AE1246" i="5" s="1"/>
  <c r="AD1215" i="5"/>
  <c r="AE1215" i="5" s="1"/>
  <c r="AD517" i="5"/>
  <c r="AE517" i="5" s="1"/>
  <c r="AD1162" i="5"/>
  <c r="AE1162" i="5" s="1"/>
  <c r="AB1369" i="5"/>
  <c r="AC1369" i="5" s="1"/>
  <c r="AD1369" i="5"/>
  <c r="AE1369" i="5" s="1"/>
  <c r="AB171" i="5"/>
  <c r="AC171" i="5" s="1"/>
  <c r="AD171" i="5"/>
  <c r="AE171" i="5" s="1"/>
  <c r="AB333" i="5"/>
  <c r="AC333" i="5" s="1"/>
  <c r="AD333" i="5"/>
  <c r="AE333" i="5" s="1"/>
  <c r="AB417" i="5"/>
  <c r="AC417" i="5" s="1"/>
  <c r="AD417" i="5"/>
  <c r="AE417" i="5" s="1"/>
  <c r="AB843" i="5"/>
  <c r="AC843" i="5" s="1"/>
  <c r="AD843" i="5"/>
  <c r="AE843" i="5" s="1"/>
  <c r="AB706" i="5"/>
  <c r="AC706" i="5" s="1"/>
  <c r="AD706" i="5"/>
  <c r="AE706" i="5" s="1"/>
  <c r="AB445" i="5"/>
  <c r="AC445" i="5" s="1"/>
  <c r="AD445" i="5"/>
  <c r="AE445" i="5" s="1"/>
  <c r="AB888" i="5"/>
  <c r="AC888" i="5" s="1"/>
  <c r="AD888" i="5"/>
  <c r="AE888" i="5" s="1"/>
  <c r="AB510" i="5"/>
  <c r="AC510" i="5" s="1"/>
  <c r="AD510" i="5"/>
  <c r="AE510" i="5" s="1"/>
  <c r="AB802" i="5"/>
  <c r="AC802" i="5" s="1"/>
  <c r="AD802" i="5"/>
  <c r="AE802" i="5" s="1"/>
  <c r="AB584" i="5"/>
  <c r="AC584" i="5" s="1"/>
  <c r="AD584" i="5"/>
  <c r="AE584" i="5" s="1"/>
  <c r="AB1488" i="5"/>
  <c r="AC1488" i="5" s="1"/>
  <c r="AD1488" i="5"/>
  <c r="AE1488" i="5" s="1"/>
  <c r="AB776" i="5"/>
  <c r="AC776" i="5" s="1"/>
  <c r="AD776" i="5"/>
  <c r="AE776" i="5" s="1"/>
  <c r="AB1484" i="5"/>
  <c r="AC1484" i="5" s="1"/>
  <c r="AD1484" i="5"/>
  <c r="AE1484" i="5" s="1"/>
  <c r="AB700" i="5"/>
  <c r="AC700" i="5" s="1"/>
  <c r="AD700" i="5"/>
  <c r="AE700" i="5" s="1"/>
  <c r="AB8" i="5"/>
  <c r="AC8" i="5" s="1"/>
  <c r="AD8" i="5"/>
  <c r="AE8" i="5" s="1"/>
  <c r="AB917" i="5"/>
  <c r="AC917" i="5" s="1"/>
  <c r="AD917" i="5"/>
  <c r="AE917" i="5" s="1"/>
  <c r="AB1473" i="5"/>
  <c r="AC1473" i="5" s="1"/>
  <c r="AD1473" i="5"/>
  <c r="AE1473" i="5" s="1"/>
  <c r="AB1469" i="5"/>
  <c r="AC1469" i="5" s="1"/>
  <c r="AD1469" i="5"/>
  <c r="AE1469" i="5" s="1"/>
  <c r="AB1464" i="5"/>
  <c r="AC1464" i="5" s="1"/>
  <c r="AD1464" i="5"/>
  <c r="AE1464" i="5" s="1"/>
  <c r="AB760" i="5"/>
  <c r="AC760" i="5" s="1"/>
  <c r="AD760" i="5"/>
  <c r="AE760" i="5" s="1"/>
  <c r="AB605" i="5"/>
  <c r="AC605" i="5" s="1"/>
  <c r="AD605" i="5"/>
  <c r="AE605" i="5" s="1"/>
  <c r="AB262" i="5"/>
  <c r="AC262" i="5" s="1"/>
  <c r="AD262" i="5"/>
  <c r="AE262" i="5" s="1"/>
  <c r="AB93" i="5"/>
  <c r="AC93" i="5" s="1"/>
  <c r="AD93" i="5"/>
  <c r="AE93" i="5" s="1"/>
  <c r="AB546" i="5"/>
  <c r="AC546" i="5" s="1"/>
  <c r="AD546" i="5"/>
  <c r="AE546" i="5" s="1"/>
  <c r="AB842" i="5"/>
  <c r="AC842" i="5" s="1"/>
  <c r="AD842" i="5"/>
  <c r="AE842" i="5" s="1"/>
  <c r="AB173" i="5"/>
  <c r="AC173" i="5" s="1"/>
  <c r="AD173" i="5"/>
  <c r="AE173" i="5" s="1"/>
  <c r="AB1049" i="5"/>
  <c r="AC1049" i="5" s="1"/>
  <c r="AD1049" i="5"/>
  <c r="AE1049" i="5" s="1"/>
  <c r="AB1437" i="5"/>
  <c r="AC1437" i="5" s="1"/>
  <c r="AD1437" i="5"/>
  <c r="AE1437" i="5" s="1"/>
  <c r="AB492" i="5"/>
  <c r="AC492" i="5" s="1"/>
  <c r="AD492" i="5"/>
  <c r="AE492" i="5" s="1"/>
  <c r="AB461" i="5"/>
  <c r="AC461" i="5" s="1"/>
  <c r="AD461" i="5"/>
  <c r="AE461" i="5" s="1"/>
  <c r="AB170" i="5"/>
  <c r="AC170" i="5" s="1"/>
  <c r="AD170" i="5"/>
  <c r="AE170" i="5" s="1"/>
  <c r="AB92" i="5"/>
  <c r="AC92" i="5" s="1"/>
  <c r="AD92" i="5"/>
  <c r="AE92" i="5" s="1"/>
  <c r="AB891" i="5"/>
  <c r="AC891" i="5" s="1"/>
  <c r="AD891" i="5"/>
  <c r="AE891" i="5" s="1"/>
  <c r="AB817" i="5"/>
  <c r="AC817" i="5" s="1"/>
  <c r="AD817" i="5"/>
  <c r="AE817" i="5" s="1"/>
  <c r="AB424" i="5"/>
  <c r="AC424" i="5" s="1"/>
  <c r="AD424" i="5"/>
  <c r="AE424" i="5" s="1"/>
  <c r="AB372" i="5"/>
  <c r="AC372" i="5" s="1"/>
  <c r="AD372" i="5"/>
  <c r="AE372" i="5" s="1"/>
  <c r="AB1021" i="5"/>
  <c r="AC1021" i="5" s="1"/>
  <c r="AD1021" i="5"/>
  <c r="AE1021" i="5" s="1"/>
  <c r="AB1417" i="5"/>
  <c r="AC1417" i="5" s="1"/>
  <c r="AD1417" i="5"/>
  <c r="AE1417" i="5" s="1"/>
  <c r="AB1412" i="5"/>
  <c r="AC1412" i="5" s="1"/>
  <c r="AD1412" i="5"/>
  <c r="AE1412" i="5" s="1"/>
  <c r="AB1409" i="5"/>
  <c r="AC1409" i="5" s="1"/>
  <c r="AD1409" i="5"/>
  <c r="AE1409" i="5" s="1"/>
  <c r="AB208" i="5"/>
  <c r="AC208" i="5" s="1"/>
  <c r="AD208" i="5"/>
  <c r="AE208" i="5" s="1"/>
  <c r="AB211" i="5"/>
  <c r="AC211" i="5" s="1"/>
  <c r="AD211" i="5"/>
  <c r="AE211" i="5" s="1"/>
  <c r="AB733" i="5"/>
  <c r="AC733" i="5" s="1"/>
  <c r="AD733" i="5"/>
  <c r="AE733" i="5" s="1"/>
  <c r="AB751" i="5"/>
  <c r="AC751" i="5" s="1"/>
  <c r="AD751" i="5"/>
  <c r="AE751" i="5" s="1"/>
  <c r="AB819" i="5"/>
  <c r="AC819" i="5" s="1"/>
  <c r="AD819" i="5"/>
  <c r="AE819" i="5" s="1"/>
  <c r="AB884" i="5"/>
  <c r="AC884" i="5" s="1"/>
  <c r="AD884" i="5"/>
  <c r="AE884" i="5" s="1"/>
  <c r="AB1396" i="5"/>
  <c r="AC1396" i="5" s="1"/>
  <c r="AD1396" i="5"/>
  <c r="AE1396" i="5" s="1"/>
  <c r="AB156" i="5"/>
  <c r="AC156" i="5" s="1"/>
  <c r="AD156" i="5"/>
  <c r="AE156" i="5" s="1"/>
  <c r="AB723" i="5"/>
  <c r="AC723" i="5" s="1"/>
  <c r="AD723" i="5"/>
  <c r="AE723" i="5" s="1"/>
  <c r="AB1388" i="5"/>
  <c r="AC1388" i="5" s="1"/>
  <c r="AD1388" i="5"/>
  <c r="AE1388" i="5" s="1"/>
  <c r="AB91" i="5"/>
  <c r="AC91" i="5" s="1"/>
  <c r="AD91" i="5"/>
  <c r="AE91" i="5" s="1"/>
  <c r="AB1380" i="5"/>
  <c r="AC1380" i="5" s="1"/>
  <c r="AD1380" i="5"/>
  <c r="AE1380" i="5" s="1"/>
  <c r="AB323" i="5"/>
  <c r="AC323" i="5" s="1"/>
  <c r="AD323" i="5"/>
  <c r="AE323" i="5" s="1"/>
  <c r="AB169" i="5"/>
  <c r="AC169" i="5" s="1"/>
  <c r="AD169" i="5"/>
  <c r="AE169" i="5" s="1"/>
  <c r="AB270" i="5"/>
  <c r="AC270" i="5" s="1"/>
  <c r="AD270" i="5"/>
  <c r="AE270" i="5" s="1"/>
  <c r="AB326" i="5"/>
  <c r="AC326" i="5" s="1"/>
  <c r="AD326" i="5"/>
  <c r="AE326" i="5" s="1"/>
  <c r="AB704" i="5"/>
  <c r="AC704" i="5" s="1"/>
  <c r="AD704" i="5"/>
  <c r="AE704" i="5" s="1"/>
  <c r="AB463" i="5"/>
  <c r="AC463" i="5" s="1"/>
  <c r="AD463" i="5"/>
  <c r="AE463" i="5" s="1"/>
  <c r="AB15" i="5"/>
  <c r="AC15" i="5" s="1"/>
  <c r="AD15" i="5"/>
  <c r="AE15" i="5" s="1"/>
  <c r="AB141" i="5"/>
  <c r="AC141" i="5" s="1"/>
  <c r="AD141" i="5"/>
  <c r="AE141" i="5" s="1"/>
  <c r="AB481" i="5"/>
  <c r="AC481" i="5" s="1"/>
  <c r="AD481" i="5"/>
  <c r="AE481" i="5" s="1"/>
  <c r="AB846" i="5"/>
  <c r="AC846" i="5" s="1"/>
  <c r="AD846" i="5"/>
  <c r="AE846" i="5" s="1"/>
  <c r="AB1033" i="5"/>
  <c r="AC1033" i="5" s="1"/>
  <c r="AD1033" i="5"/>
  <c r="AE1033" i="5" s="1"/>
  <c r="AB1342" i="5"/>
  <c r="AC1342" i="5" s="1"/>
  <c r="AD1342" i="5"/>
  <c r="AE1342" i="5" s="1"/>
  <c r="AB990" i="5"/>
  <c r="AC990" i="5" s="1"/>
  <c r="AD990" i="5"/>
  <c r="AE990" i="5" s="1"/>
  <c r="AB596" i="5"/>
  <c r="AC596" i="5" s="1"/>
  <c r="AD596" i="5"/>
  <c r="AE596" i="5" s="1"/>
  <c r="AB1331" i="5"/>
  <c r="AC1331" i="5" s="1"/>
  <c r="AD1331" i="5"/>
  <c r="AE1331" i="5" s="1"/>
  <c r="AB503" i="5"/>
  <c r="AC503" i="5" s="1"/>
  <c r="AD503" i="5"/>
  <c r="AE503" i="5" s="1"/>
  <c r="AB1327" i="5"/>
  <c r="AC1327" i="5" s="1"/>
  <c r="AD1327" i="5"/>
  <c r="AE1327" i="5" s="1"/>
  <c r="AB191" i="5"/>
  <c r="AC191" i="5" s="1"/>
  <c r="AD191" i="5"/>
  <c r="AE191" i="5" s="1"/>
  <c r="AB703" i="5"/>
  <c r="AC703" i="5" s="1"/>
  <c r="AD703" i="5"/>
  <c r="AE703" i="5" s="1"/>
  <c r="AB542" i="5"/>
  <c r="AC542" i="5" s="1"/>
  <c r="AD542" i="5"/>
  <c r="AE542" i="5" s="1"/>
  <c r="AB721" i="5"/>
  <c r="AC721" i="5" s="1"/>
  <c r="AD721" i="5"/>
  <c r="AE721" i="5" s="1"/>
  <c r="AB1316" i="5"/>
  <c r="AC1316" i="5" s="1"/>
  <c r="AD1316" i="5"/>
  <c r="AE1316" i="5" s="1"/>
  <c r="AB410" i="5"/>
  <c r="AC410" i="5" s="1"/>
  <c r="AD410" i="5"/>
  <c r="AE410" i="5" s="1"/>
  <c r="AB158" i="5"/>
  <c r="AC158" i="5" s="1"/>
  <c r="AD158" i="5"/>
  <c r="AE158" i="5" s="1"/>
  <c r="AB692" i="5"/>
  <c r="AC692" i="5" s="1"/>
  <c r="AD692" i="5"/>
  <c r="AE692" i="5" s="1"/>
  <c r="AB1297" i="5"/>
  <c r="AC1297" i="5" s="1"/>
  <c r="AD1297" i="5"/>
  <c r="AE1297" i="5" s="1"/>
  <c r="AB101" i="5"/>
  <c r="AC101" i="5" s="1"/>
  <c r="AD101" i="5"/>
  <c r="AE101" i="5" s="1"/>
  <c r="AB693" i="5"/>
  <c r="AC693" i="5" s="1"/>
  <c r="AD693" i="5"/>
  <c r="AE693" i="5" s="1"/>
  <c r="AB435" i="5"/>
  <c r="AC435" i="5" s="1"/>
  <c r="AD435" i="5"/>
  <c r="AE435" i="5" s="1"/>
  <c r="AB1004" i="5"/>
  <c r="AC1004" i="5" s="1"/>
  <c r="AD1004" i="5"/>
  <c r="AE1004" i="5" s="1"/>
  <c r="AB446" i="5"/>
  <c r="AC446" i="5" s="1"/>
  <c r="AD446" i="5"/>
  <c r="AE446" i="5" s="1"/>
  <c r="AB1286" i="5"/>
  <c r="AC1286" i="5" s="1"/>
  <c r="AD1286" i="5"/>
  <c r="AE1286" i="5" s="1"/>
  <c r="AB593" i="5"/>
  <c r="AC593" i="5" s="1"/>
  <c r="AD593" i="5"/>
  <c r="AE593" i="5" s="1"/>
  <c r="AB647" i="5"/>
  <c r="AC647" i="5" s="1"/>
  <c r="AD647" i="5"/>
  <c r="AE647" i="5" s="1"/>
  <c r="AB20" i="5"/>
  <c r="AC20" i="5" s="1"/>
  <c r="AD20" i="5"/>
  <c r="AE20" i="5" s="1"/>
  <c r="AB1047" i="5"/>
  <c r="AC1047" i="5" s="1"/>
  <c r="AD1047" i="5"/>
  <c r="AE1047" i="5" s="1"/>
  <c r="AB501" i="5"/>
  <c r="AC501" i="5" s="1"/>
  <c r="AD501" i="5"/>
  <c r="AE501" i="5" s="1"/>
  <c r="AB193" i="5"/>
  <c r="AC193" i="5" s="1"/>
  <c r="AD193" i="5"/>
  <c r="AE193" i="5" s="1"/>
  <c r="AB1270" i="5"/>
  <c r="AC1270" i="5" s="1"/>
  <c r="AD1270" i="5"/>
  <c r="AE1270" i="5" s="1"/>
  <c r="AB1189" i="5"/>
  <c r="AC1189" i="5" s="1"/>
  <c r="AD1189" i="5"/>
  <c r="AE1189" i="5" s="1"/>
  <c r="AB1026" i="5"/>
  <c r="AC1026" i="5" s="1"/>
  <c r="AD1026" i="5"/>
  <c r="AE1026" i="5" s="1"/>
  <c r="AB806" i="5"/>
  <c r="AC806" i="5" s="1"/>
  <c r="AD806" i="5"/>
  <c r="AE806" i="5" s="1"/>
  <c r="AB807" i="5"/>
  <c r="AC807" i="5" s="1"/>
  <c r="AD807" i="5"/>
  <c r="AE807" i="5" s="1"/>
  <c r="AB1259" i="5"/>
  <c r="AC1259" i="5" s="1"/>
  <c r="AD1259" i="5"/>
  <c r="AE1259" i="5" s="1"/>
  <c r="AB1083" i="5"/>
  <c r="AC1083" i="5" s="1"/>
  <c r="AD1083" i="5"/>
  <c r="AE1083" i="5" s="1"/>
  <c r="AB1252" i="5"/>
  <c r="AC1252" i="5" s="1"/>
  <c r="AD1252" i="5"/>
  <c r="AE1252" i="5" s="1"/>
  <c r="AB1247" i="5"/>
  <c r="AC1247" i="5" s="1"/>
  <c r="AD1247" i="5"/>
  <c r="AE1247" i="5" s="1"/>
  <c r="AB345" i="5"/>
  <c r="AC345" i="5" s="1"/>
  <c r="AD345" i="5"/>
  <c r="AE345" i="5" s="1"/>
  <c r="AB1243" i="5"/>
  <c r="AC1243" i="5" s="1"/>
  <c r="AD1243" i="5"/>
  <c r="AE1243" i="5" s="1"/>
  <c r="AB1242" i="5"/>
  <c r="AC1242" i="5" s="1"/>
  <c r="AD1242" i="5"/>
  <c r="AE1242" i="5" s="1"/>
  <c r="AB1240" i="5"/>
  <c r="AC1240" i="5" s="1"/>
  <c r="AD1240" i="5"/>
  <c r="AE1240" i="5" s="1"/>
  <c r="AB143" i="5"/>
  <c r="AC143" i="5" s="1"/>
  <c r="AD143" i="5"/>
  <c r="AE143" i="5" s="1"/>
  <c r="AB1235" i="5"/>
  <c r="AC1235" i="5" s="1"/>
  <c r="AD1235" i="5"/>
  <c r="AE1235" i="5" s="1"/>
  <c r="AB289" i="5"/>
  <c r="AC289" i="5" s="1"/>
  <c r="AD289" i="5"/>
  <c r="AE289" i="5" s="1"/>
  <c r="AB38" i="5"/>
  <c r="AC38" i="5" s="1"/>
  <c r="AD38" i="5"/>
  <c r="AE38" i="5" s="1"/>
  <c r="AB218" i="5"/>
  <c r="AC218" i="5" s="1"/>
  <c r="AD218" i="5"/>
  <c r="AE218" i="5" s="1"/>
  <c r="AB1224" i="5"/>
  <c r="AC1224" i="5" s="1"/>
  <c r="AD1224" i="5"/>
  <c r="AE1224" i="5" s="1"/>
  <c r="AB146" i="5"/>
  <c r="AC146" i="5" s="1"/>
  <c r="AD146" i="5"/>
  <c r="AE146" i="5" s="1"/>
  <c r="AB318" i="5"/>
  <c r="AC318" i="5" s="1"/>
  <c r="AD318" i="5"/>
  <c r="AE318" i="5" s="1"/>
  <c r="AB302" i="5"/>
  <c r="AC302" i="5" s="1"/>
  <c r="AD302" i="5"/>
  <c r="AE302" i="5" s="1"/>
  <c r="AB718" i="5"/>
  <c r="AC718" i="5" s="1"/>
  <c r="AD718" i="5"/>
  <c r="AE718" i="5" s="1"/>
  <c r="AB1211" i="5"/>
  <c r="AC1211" i="5" s="1"/>
  <c r="AD1211" i="5"/>
  <c r="AE1211" i="5" s="1"/>
  <c r="AB862" i="5"/>
  <c r="AC862" i="5" s="1"/>
  <c r="AD862" i="5"/>
  <c r="AE862" i="5" s="1"/>
  <c r="AB1005" i="5"/>
  <c r="AC1005" i="5" s="1"/>
  <c r="AD1005" i="5"/>
  <c r="AE1005" i="5" s="1"/>
  <c r="AB883" i="5"/>
  <c r="AC883" i="5" s="1"/>
  <c r="AD883" i="5"/>
  <c r="AE883" i="5" s="1"/>
  <c r="AB771" i="5"/>
  <c r="AC771" i="5" s="1"/>
  <c r="AD771" i="5"/>
  <c r="AE771" i="5" s="1"/>
  <c r="AB306" i="5"/>
  <c r="AC306" i="5" s="1"/>
  <c r="AD306" i="5"/>
  <c r="AE306" i="5" s="1"/>
  <c r="AB123" i="5"/>
  <c r="AC123" i="5" s="1"/>
  <c r="AD123" i="5"/>
  <c r="AE123" i="5" s="1"/>
  <c r="AB991" i="5"/>
  <c r="AC991" i="5" s="1"/>
  <c r="AD991" i="5"/>
  <c r="AE991" i="5" s="1"/>
  <c r="AB668" i="5"/>
  <c r="AC668" i="5" s="1"/>
  <c r="AD668" i="5"/>
  <c r="AE668" i="5" s="1"/>
  <c r="AB568" i="5"/>
  <c r="AC568" i="5" s="1"/>
  <c r="AD568" i="5"/>
  <c r="AE568" i="5" s="1"/>
  <c r="AB868" i="5"/>
  <c r="AC868" i="5" s="1"/>
  <c r="AD868" i="5"/>
  <c r="AE868" i="5" s="1"/>
  <c r="AB1186" i="5"/>
  <c r="AC1186" i="5" s="1"/>
  <c r="AD1186" i="5"/>
  <c r="AE1186" i="5" s="1"/>
  <c r="AB1001" i="5"/>
  <c r="AC1001" i="5" s="1"/>
  <c r="AD1001" i="5"/>
  <c r="AE1001" i="5" s="1"/>
  <c r="AB1181" i="5"/>
  <c r="AC1181" i="5" s="1"/>
  <c r="AD1181" i="5"/>
  <c r="AE1181" i="5" s="1"/>
  <c r="AB563" i="5"/>
  <c r="AC563" i="5" s="1"/>
  <c r="AD563" i="5"/>
  <c r="AE563" i="5" s="1"/>
  <c r="AB1177" i="5"/>
  <c r="AC1177" i="5" s="1"/>
  <c r="AD1177" i="5"/>
  <c r="AE1177" i="5" s="1"/>
  <c r="AB210" i="5"/>
  <c r="AC210" i="5" s="1"/>
  <c r="AD210" i="5"/>
  <c r="AE210" i="5" s="1"/>
  <c r="AB1174" i="5"/>
  <c r="AC1174" i="5" s="1"/>
  <c r="AD1174" i="5"/>
  <c r="AE1174" i="5" s="1"/>
  <c r="AB957" i="5"/>
  <c r="AC957" i="5" s="1"/>
  <c r="AD957" i="5"/>
  <c r="AE957" i="5" s="1"/>
  <c r="AB1010" i="5"/>
  <c r="AC1010" i="5" s="1"/>
  <c r="AD1010" i="5"/>
  <c r="AE1010" i="5" s="1"/>
  <c r="AB436" i="5"/>
  <c r="AC436" i="5" s="1"/>
  <c r="AD436" i="5"/>
  <c r="AE436" i="5" s="1"/>
  <c r="AB1167" i="5"/>
  <c r="AC1167" i="5" s="1"/>
  <c r="AD1167" i="5"/>
  <c r="AE1167" i="5" s="1"/>
  <c r="AB488" i="5"/>
  <c r="AC488" i="5" s="1"/>
  <c r="AD488" i="5"/>
  <c r="AE488" i="5" s="1"/>
  <c r="AB936" i="5"/>
  <c r="AC936" i="5" s="1"/>
  <c r="AD936" i="5"/>
  <c r="AE936" i="5" s="1"/>
  <c r="AB687" i="5"/>
  <c r="AC687" i="5" s="1"/>
  <c r="AD687" i="5"/>
  <c r="AE687" i="5" s="1"/>
  <c r="AB148" i="5"/>
  <c r="AC148" i="5" s="1"/>
  <c r="AD148" i="5"/>
  <c r="AE148" i="5" s="1"/>
  <c r="AB1157" i="5"/>
  <c r="AC1157" i="5" s="1"/>
  <c r="AD1157" i="5"/>
  <c r="AE1157" i="5" s="1"/>
  <c r="AB1154" i="5"/>
  <c r="AC1154" i="5" s="1"/>
  <c r="AD1154" i="5"/>
  <c r="AE1154" i="5" s="1"/>
  <c r="AB459" i="5"/>
  <c r="AC459" i="5" s="1"/>
  <c r="AD459" i="5"/>
  <c r="AE459" i="5" s="1"/>
  <c r="AB1071" i="5"/>
  <c r="AC1071" i="5" s="1"/>
  <c r="AD1071" i="5"/>
  <c r="AE1071" i="5" s="1"/>
  <c r="AB639" i="5"/>
  <c r="AC639" i="5" s="1"/>
  <c r="AD639" i="5"/>
  <c r="AE639" i="5" s="1"/>
  <c r="AB12" i="5"/>
  <c r="AC12" i="5" s="1"/>
  <c r="AD12" i="5"/>
  <c r="AE12" i="5" s="1"/>
  <c r="AB1146" i="5"/>
  <c r="AC1146" i="5" s="1"/>
  <c r="AD1146" i="5"/>
  <c r="AE1146" i="5" s="1"/>
  <c r="AB1143" i="5"/>
  <c r="AC1143" i="5" s="1"/>
  <c r="AD1143" i="5"/>
  <c r="AE1143" i="5" s="1"/>
  <c r="AB982" i="5"/>
  <c r="AC982" i="5" s="1"/>
  <c r="AD982" i="5"/>
  <c r="AE982" i="5" s="1"/>
  <c r="AB1138" i="5"/>
  <c r="AC1138" i="5" s="1"/>
  <c r="AD1138" i="5"/>
  <c r="AE1138" i="5" s="1"/>
  <c r="AB697" i="5"/>
  <c r="AC697" i="5" s="1"/>
  <c r="AD697" i="5"/>
  <c r="AE697" i="5" s="1"/>
  <c r="AB1311" i="5"/>
  <c r="AC1311" i="5" s="1"/>
  <c r="AD1311" i="5"/>
  <c r="AE1311" i="5" s="1"/>
  <c r="AB738" i="5"/>
  <c r="AC738" i="5" s="1"/>
  <c r="AD738" i="5"/>
  <c r="AE738" i="5" s="1"/>
  <c r="AB105" i="5"/>
  <c r="AC105" i="5" s="1"/>
  <c r="AD105" i="5"/>
  <c r="AE105" i="5" s="1"/>
  <c r="AB1130" i="5"/>
  <c r="AC1130" i="5" s="1"/>
  <c r="AD1130" i="5"/>
  <c r="AE1130" i="5" s="1"/>
  <c r="AB615" i="5"/>
  <c r="AC615" i="5" s="1"/>
  <c r="AD615" i="5"/>
  <c r="AE615" i="5" s="1"/>
  <c r="AB813" i="5"/>
  <c r="AC813" i="5" s="1"/>
  <c r="AD813" i="5"/>
  <c r="AE813" i="5" s="1"/>
  <c r="AB83" i="5"/>
  <c r="AC83" i="5" s="1"/>
  <c r="AD83" i="5"/>
  <c r="AE83" i="5" s="1"/>
  <c r="AB89" i="5"/>
  <c r="AC89" i="5" s="1"/>
  <c r="AD89" i="5"/>
  <c r="AE89" i="5" s="1"/>
  <c r="AB540" i="5"/>
  <c r="AC540" i="5" s="1"/>
  <c r="AD540" i="5"/>
  <c r="AE540" i="5" s="1"/>
  <c r="AB1122" i="5"/>
  <c r="AC1122" i="5" s="1"/>
  <c r="AD1122" i="5"/>
  <c r="AE1122" i="5" s="1"/>
  <c r="AB956" i="5"/>
  <c r="AC956" i="5" s="1"/>
  <c r="AD956" i="5"/>
  <c r="AE956" i="5" s="1"/>
  <c r="AB1117" i="5"/>
  <c r="AC1117" i="5" s="1"/>
  <c r="AD1117" i="5"/>
  <c r="AE1117" i="5" s="1"/>
  <c r="AB1114" i="5"/>
  <c r="AC1114" i="5" s="1"/>
  <c r="AD1114" i="5"/>
  <c r="AE1114" i="5" s="1"/>
  <c r="AB39" i="5"/>
  <c r="AC39" i="5" s="1"/>
  <c r="AD39" i="5"/>
  <c r="AE39" i="5" s="1"/>
  <c r="AB59" i="5"/>
  <c r="AC59" i="5" s="1"/>
  <c r="AD59" i="5"/>
  <c r="AE59" i="5" s="1"/>
  <c r="AB153" i="5"/>
  <c r="AC153" i="5" s="1"/>
  <c r="AD153" i="5"/>
  <c r="AE153" i="5" s="1"/>
  <c r="AB992" i="5"/>
  <c r="AC992" i="5" s="1"/>
  <c r="AD992" i="5"/>
  <c r="AE992" i="5" s="1"/>
  <c r="AB959" i="5"/>
  <c r="AC959" i="5" s="1"/>
  <c r="AD959" i="5"/>
  <c r="AE959" i="5" s="1"/>
  <c r="AB1107" i="5"/>
  <c r="AC1107" i="5" s="1"/>
  <c r="AD1107" i="5"/>
  <c r="AE1107" i="5" s="1"/>
  <c r="AB617" i="5"/>
  <c r="AC617" i="5" s="1"/>
  <c r="AD617" i="5"/>
  <c r="AE617" i="5" s="1"/>
  <c r="AB280" i="5"/>
  <c r="AC280" i="5" s="1"/>
  <c r="AD280" i="5"/>
  <c r="AE280" i="5" s="1"/>
  <c r="AB41" i="5"/>
  <c r="AC41" i="5" s="1"/>
  <c r="AD41" i="5"/>
  <c r="AE41" i="5" s="1"/>
  <c r="AB328" i="5"/>
  <c r="AC328" i="5" s="1"/>
  <c r="AD328" i="5"/>
  <c r="AE328" i="5" s="1"/>
  <c r="AD316" i="5"/>
  <c r="AE316" i="5" s="1"/>
  <c r="AD197" i="5"/>
  <c r="AE197" i="5" s="1"/>
  <c r="AD1494" i="5"/>
  <c r="AE1494" i="5" s="1"/>
  <c r="AD928" i="5"/>
  <c r="AE928" i="5" s="1"/>
  <c r="AD676" i="5"/>
  <c r="AE676" i="5" s="1"/>
  <c r="AD682" i="5"/>
  <c r="AE682" i="5" s="1"/>
  <c r="AD178" i="5"/>
  <c r="AE178" i="5" s="1"/>
  <c r="AD297" i="5"/>
  <c r="AE297" i="5" s="1"/>
  <c r="AD1467" i="5"/>
  <c r="AE1467" i="5" s="1"/>
  <c r="AD538" i="5"/>
  <c r="AE538" i="5" s="1"/>
  <c r="AD68" i="5"/>
  <c r="AE68" i="5" s="1"/>
  <c r="AD1441" i="5"/>
  <c r="AE1441" i="5" s="1"/>
  <c r="AD788" i="5"/>
  <c r="AE788" i="5" s="1"/>
  <c r="AD152" i="5"/>
  <c r="AE152" i="5" s="1"/>
  <c r="AD1415" i="5"/>
  <c r="AE1415" i="5" s="1"/>
  <c r="AD650" i="5"/>
  <c r="AE650" i="5" s="1"/>
  <c r="AD698" i="5"/>
  <c r="AE698" i="5" s="1"/>
  <c r="AD629" i="5"/>
  <c r="AE629" i="5" s="1"/>
  <c r="AD894" i="5"/>
  <c r="AE894" i="5" s="1"/>
  <c r="AD511" i="5"/>
  <c r="AE511" i="5" s="1"/>
  <c r="AD1352" i="5"/>
  <c r="AE1352" i="5" s="1"/>
  <c r="AD119" i="5"/>
  <c r="AE119" i="5" s="1"/>
  <c r="AD532" i="5"/>
  <c r="AE532" i="5" s="1"/>
  <c r="AD651" i="5"/>
  <c r="AE651" i="5" s="1"/>
  <c r="AD1241" i="5"/>
  <c r="AE1241" i="5" s="1"/>
  <c r="AD1205" i="5"/>
  <c r="AE1205" i="5" s="1"/>
  <c r="AD215" i="5"/>
  <c r="AE215" i="5" s="1"/>
  <c r="AD946" i="5"/>
  <c r="AE946" i="5" s="1"/>
  <c r="AB789" i="5"/>
  <c r="AC789" i="5" s="1"/>
  <c r="AD789" i="5"/>
  <c r="AE789" i="5" s="1"/>
  <c r="AB1452" i="5"/>
  <c r="AC1452" i="5" s="1"/>
  <c r="AD1452" i="5"/>
  <c r="AE1452" i="5" s="1"/>
  <c r="AB645" i="5"/>
  <c r="AC645" i="5" s="1"/>
  <c r="AD645" i="5"/>
  <c r="AE645" i="5" s="1"/>
  <c r="AB1446" i="5"/>
  <c r="AC1446" i="5" s="1"/>
  <c r="AD1446" i="5"/>
  <c r="AE1446" i="5" s="1"/>
  <c r="AB377" i="5"/>
  <c r="AC377" i="5" s="1"/>
  <c r="AD377" i="5"/>
  <c r="AE377" i="5" s="1"/>
  <c r="AB800" i="5"/>
  <c r="AC800" i="5" s="1"/>
  <c r="AD800" i="5"/>
  <c r="AE800" i="5" s="1"/>
  <c r="AB475" i="5"/>
  <c r="AC475" i="5" s="1"/>
  <c r="AD475" i="5"/>
  <c r="AE475" i="5" s="1"/>
  <c r="AB569" i="5"/>
  <c r="AC569" i="5" s="1"/>
  <c r="AD569" i="5"/>
  <c r="AE569" i="5" s="1"/>
  <c r="AB549" i="5"/>
  <c r="AC549" i="5" s="1"/>
  <c r="AD549" i="5"/>
  <c r="AE549" i="5" s="1"/>
  <c r="AB889" i="5"/>
  <c r="AC889" i="5" s="1"/>
  <c r="AD889" i="5"/>
  <c r="AE889" i="5" s="1"/>
  <c r="AB380" i="5"/>
  <c r="AC380" i="5" s="1"/>
  <c r="AD380" i="5"/>
  <c r="AE380" i="5" s="1"/>
  <c r="AB1061" i="5"/>
  <c r="AC1061" i="5" s="1"/>
  <c r="AD1061" i="5"/>
  <c r="AE1061" i="5" s="1"/>
  <c r="AB943" i="5"/>
  <c r="AC943" i="5" s="1"/>
  <c r="AD943" i="5"/>
  <c r="AE943" i="5" s="1"/>
  <c r="AB220" i="5"/>
  <c r="AC220" i="5" s="1"/>
  <c r="AD220" i="5"/>
  <c r="AE220" i="5" s="1"/>
  <c r="AB1424" i="5"/>
  <c r="AC1424" i="5" s="1"/>
  <c r="AD1424" i="5"/>
  <c r="AE1424" i="5" s="1"/>
  <c r="AB948" i="5"/>
  <c r="AC948" i="5" s="1"/>
  <c r="AD948" i="5"/>
  <c r="AE948" i="5" s="1"/>
  <c r="AB1419" i="5"/>
  <c r="AC1419" i="5" s="1"/>
  <c r="AD1419" i="5"/>
  <c r="AE1419" i="5" s="1"/>
  <c r="AB1416" i="5"/>
  <c r="AC1416" i="5" s="1"/>
  <c r="AD1416" i="5"/>
  <c r="AE1416" i="5" s="1"/>
  <c r="AB719" i="5"/>
  <c r="AC719" i="5" s="1"/>
  <c r="AD719" i="5"/>
  <c r="AE719" i="5" s="1"/>
  <c r="AB653" i="5"/>
  <c r="AC653" i="5" s="1"/>
  <c r="AD653" i="5"/>
  <c r="AE653" i="5" s="1"/>
  <c r="AB1404" i="5"/>
  <c r="AC1404" i="5" s="1"/>
  <c r="AD1404" i="5"/>
  <c r="AE1404" i="5" s="1"/>
  <c r="AB576" i="5"/>
  <c r="AC576" i="5" s="1"/>
  <c r="AD576" i="5"/>
  <c r="AE576" i="5" s="1"/>
  <c r="AB1402" i="5"/>
  <c r="AC1402" i="5" s="1"/>
  <c r="AD1402" i="5"/>
  <c r="AE1402" i="5" s="1"/>
  <c r="AB371" i="5"/>
  <c r="AC371" i="5" s="1"/>
  <c r="AD371" i="5"/>
  <c r="AE371" i="5" s="1"/>
  <c r="AB163" i="5"/>
  <c r="AC163" i="5" s="1"/>
  <c r="AD163" i="5"/>
  <c r="AE163" i="5" s="1"/>
  <c r="AB837" i="5"/>
  <c r="AC837" i="5" s="1"/>
  <c r="AD837" i="5"/>
  <c r="AE837" i="5" s="1"/>
  <c r="AB1395" i="5"/>
  <c r="AC1395" i="5" s="1"/>
  <c r="AD1395" i="5"/>
  <c r="AE1395" i="5" s="1"/>
  <c r="AB1391" i="5"/>
  <c r="AC1391" i="5" s="1"/>
  <c r="AD1391" i="5"/>
  <c r="AE1391" i="5" s="1"/>
  <c r="AB487" i="5"/>
  <c r="AC487" i="5" s="1"/>
  <c r="AD487" i="5"/>
  <c r="AE487" i="5" s="1"/>
  <c r="AB202" i="5"/>
  <c r="AC202" i="5" s="1"/>
  <c r="AD202" i="5"/>
  <c r="AE202" i="5" s="1"/>
  <c r="AB1379" i="5"/>
  <c r="AC1379" i="5" s="1"/>
  <c r="AD1379" i="5"/>
  <c r="AE1379" i="5" s="1"/>
  <c r="AB228" i="5"/>
  <c r="AC228" i="5" s="1"/>
  <c r="AD228" i="5"/>
  <c r="AE228" i="5" s="1"/>
  <c r="AB1370" i="5"/>
  <c r="AC1370" i="5" s="1"/>
  <c r="AD1370" i="5"/>
  <c r="AE1370" i="5" s="1"/>
  <c r="AB237" i="5"/>
  <c r="AC237" i="5" s="1"/>
  <c r="AD237" i="5"/>
  <c r="AE237" i="5" s="1"/>
  <c r="AB708" i="5"/>
  <c r="AC708" i="5" s="1"/>
  <c r="AD708" i="5"/>
  <c r="AE708" i="5" s="1"/>
  <c r="AB1362" i="5"/>
  <c r="AC1362" i="5" s="1"/>
  <c r="AD1362" i="5"/>
  <c r="AE1362" i="5" s="1"/>
  <c r="AB1360" i="5"/>
  <c r="AC1360" i="5" s="1"/>
  <c r="AD1360" i="5"/>
  <c r="AE1360" i="5" s="1"/>
  <c r="AB232" i="5"/>
  <c r="AC232" i="5" s="1"/>
  <c r="AD232" i="5"/>
  <c r="AE232" i="5" s="1"/>
  <c r="AB1353" i="5"/>
  <c r="AC1353" i="5" s="1"/>
  <c r="AD1353" i="5"/>
  <c r="AE1353" i="5" s="1"/>
  <c r="AB244" i="5"/>
  <c r="AC244" i="5" s="1"/>
  <c r="AD244" i="5"/>
  <c r="AE244" i="5" s="1"/>
  <c r="AB206" i="5"/>
  <c r="AC206" i="5" s="1"/>
  <c r="AD206" i="5"/>
  <c r="AE206" i="5" s="1"/>
  <c r="AB1344" i="5"/>
  <c r="AC1344" i="5" s="1"/>
  <c r="AD1344" i="5"/>
  <c r="AE1344" i="5" s="1"/>
  <c r="AB1343" i="5"/>
  <c r="AC1343" i="5" s="1"/>
  <c r="AD1343" i="5"/>
  <c r="AE1343" i="5" s="1"/>
  <c r="AB1341" i="5"/>
  <c r="AC1341" i="5" s="1"/>
  <c r="AD1341" i="5"/>
  <c r="AE1341" i="5" s="1"/>
  <c r="AB124" i="5"/>
  <c r="AC124" i="5" s="1"/>
  <c r="AD124" i="5"/>
  <c r="AE124" i="5" s="1"/>
  <c r="AB13" i="5"/>
  <c r="AC13" i="5" s="1"/>
  <c r="AD13" i="5"/>
  <c r="AE13" i="5" s="1"/>
  <c r="AB632" i="5"/>
  <c r="AC632" i="5" s="1"/>
  <c r="AD632" i="5"/>
  <c r="AE632" i="5" s="1"/>
  <c r="AB1041" i="5"/>
  <c r="AC1041" i="5" s="1"/>
  <c r="AD1041" i="5"/>
  <c r="AE1041" i="5" s="1"/>
  <c r="AB1325" i="5"/>
  <c r="AC1325" i="5" s="1"/>
  <c r="AD1325" i="5"/>
  <c r="AE1325" i="5" s="1"/>
  <c r="AB223" i="5"/>
  <c r="AC223" i="5" s="1"/>
  <c r="AD223" i="5"/>
  <c r="AE223" i="5" s="1"/>
  <c r="AB1322" i="5"/>
  <c r="AC1322" i="5" s="1"/>
  <c r="AD1322" i="5"/>
  <c r="AE1322" i="5" s="1"/>
  <c r="AB1320" i="5"/>
  <c r="AC1320" i="5" s="1"/>
  <c r="AD1320" i="5"/>
  <c r="AE1320" i="5" s="1"/>
  <c r="AB1315" i="5"/>
  <c r="AC1315" i="5" s="1"/>
  <c r="AD1315" i="5"/>
  <c r="AE1315" i="5" s="1"/>
  <c r="AB739" i="5"/>
  <c r="AC739" i="5" s="1"/>
  <c r="AD739" i="5"/>
  <c r="AE739" i="5" s="1"/>
  <c r="AB454" i="5"/>
  <c r="AC454" i="5" s="1"/>
  <c r="AD454" i="5"/>
  <c r="AE454" i="5" s="1"/>
  <c r="AB1305" i="5"/>
  <c r="AC1305" i="5" s="1"/>
  <c r="AD1305" i="5"/>
  <c r="AE1305" i="5" s="1"/>
  <c r="AB656" i="5"/>
  <c r="AC656" i="5" s="1"/>
  <c r="AD656" i="5"/>
  <c r="AE656" i="5" s="1"/>
  <c r="AB1300" i="5"/>
  <c r="AC1300" i="5" s="1"/>
  <c r="AD1300" i="5"/>
  <c r="AE1300" i="5" s="1"/>
  <c r="AB909" i="5"/>
  <c r="AC909" i="5" s="1"/>
  <c r="AD909" i="5"/>
  <c r="AE909" i="5" s="1"/>
  <c r="AB256" i="5"/>
  <c r="AC256" i="5" s="1"/>
  <c r="AD256" i="5"/>
  <c r="AE256" i="5" s="1"/>
  <c r="AB304" i="5"/>
  <c r="AC304" i="5" s="1"/>
  <c r="AD304" i="5"/>
  <c r="AE304" i="5" s="1"/>
  <c r="AB831" i="5"/>
  <c r="AC831" i="5" s="1"/>
  <c r="AD831" i="5"/>
  <c r="AE831" i="5" s="1"/>
  <c r="AB200" i="5"/>
  <c r="AC200" i="5" s="1"/>
  <c r="AD200" i="5"/>
  <c r="AE200" i="5" s="1"/>
  <c r="AB65" i="5"/>
  <c r="AC65" i="5" s="1"/>
  <c r="AD65" i="5"/>
  <c r="AE65" i="5" s="1"/>
  <c r="AB321" i="5"/>
  <c r="AC321" i="5" s="1"/>
  <c r="AD321" i="5"/>
  <c r="AE321" i="5" s="1"/>
  <c r="AB865" i="5"/>
  <c r="AC865" i="5" s="1"/>
  <c r="AD865" i="5"/>
  <c r="AE865" i="5" s="1"/>
  <c r="AB879" i="5"/>
  <c r="AC879" i="5" s="1"/>
  <c r="AD879" i="5"/>
  <c r="AE879" i="5" s="1"/>
  <c r="AB595" i="5"/>
  <c r="AC595" i="5" s="1"/>
  <c r="AD595" i="5"/>
  <c r="AE595" i="5" s="1"/>
  <c r="AB649" i="5"/>
  <c r="AC649" i="5" s="1"/>
  <c r="AD649" i="5"/>
  <c r="AE649" i="5" s="1"/>
  <c r="AB6" i="5"/>
  <c r="AC6" i="5" s="1"/>
  <c r="AD6" i="5"/>
  <c r="AE6" i="5" s="1"/>
  <c r="AB1277" i="5"/>
  <c r="AC1277" i="5" s="1"/>
  <c r="AD1277" i="5"/>
  <c r="AE1277" i="5" s="1"/>
  <c r="AB930" i="5"/>
  <c r="AC930" i="5" s="1"/>
  <c r="AD930" i="5"/>
  <c r="AE930" i="5" s="1"/>
  <c r="AB953" i="5"/>
  <c r="AC953" i="5" s="1"/>
  <c r="AD953" i="5"/>
  <c r="AE953" i="5" s="1"/>
  <c r="AB970" i="5"/>
  <c r="AC970" i="5" s="1"/>
  <c r="AD970" i="5"/>
  <c r="AE970" i="5" s="1"/>
  <c r="AB1268" i="5"/>
  <c r="AC1268" i="5" s="1"/>
  <c r="AD1268" i="5"/>
  <c r="AE1268" i="5" s="1"/>
  <c r="AB694" i="5"/>
  <c r="AC694" i="5" s="1"/>
  <c r="AD694" i="5"/>
  <c r="AE694" i="5" s="1"/>
  <c r="AB1265" i="5"/>
  <c r="AC1265" i="5" s="1"/>
  <c r="AD1265" i="5"/>
  <c r="AE1265" i="5" s="1"/>
  <c r="AB1262" i="5"/>
  <c r="AC1262" i="5" s="1"/>
  <c r="AD1262" i="5"/>
  <c r="AE1262" i="5" s="1"/>
  <c r="AB1074" i="5"/>
  <c r="AC1074" i="5" s="1"/>
  <c r="AD1074" i="5"/>
  <c r="AE1074" i="5" s="1"/>
  <c r="AB1258" i="5"/>
  <c r="AC1258" i="5" s="1"/>
  <c r="AD1258" i="5"/>
  <c r="AE1258" i="5" s="1"/>
  <c r="AB160" i="5"/>
  <c r="AC160" i="5" s="1"/>
  <c r="AD160" i="5"/>
  <c r="AE160" i="5" s="1"/>
  <c r="AB642" i="5"/>
  <c r="AC642" i="5" s="1"/>
  <c r="AD642" i="5"/>
  <c r="AE642" i="5" s="1"/>
  <c r="AB741" i="5"/>
  <c r="AC741" i="5" s="1"/>
  <c r="AD741" i="5"/>
  <c r="AE741" i="5" s="1"/>
  <c r="AB688" i="5"/>
  <c r="AC688" i="5" s="1"/>
  <c r="AD688" i="5"/>
  <c r="AE688" i="5" s="1"/>
  <c r="AB1094" i="5"/>
  <c r="AC1094" i="5" s="1"/>
  <c r="AD1094" i="5"/>
  <c r="AE1094" i="5" s="1"/>
  <c r="AB418" i="5"/>
  <c r="AC418" i="5" s="1"/>
  <c r="AD418" i="5"/>
  <c r="AE418" i="5" s="1"/>
  <c r="AB732" i="5"/>
  <c r="AC732" i="5" s="1"/>
  <c r="AD732" i="5"/>
  <c r="AE732" i="5" s="1"/>
  <c r="AB1239" i="5"/>
  <c r="AC1239" i="5" s="1"/>
  <c r="AD1239" i="5"/>
  <c r="AE1239" i="5" s="1"/>
  <c r="AB48" i="5"/>
  <c r="AC48" i="5" s="1"/>
  <c r="AD48" i="5"/>
  <c r="AE48" i="5" s="1"/>
  <c r="AB346" i="5"/>
  <c r="AC346" i="5" s="1"/>
  <c r="AD346" i="5"/>
  <c r="AE346" i="5" s="1"/>
  <c r="AB1231" i="5"/>
  <c r="AC1231" i="5" s="1"/>
  <c r="AD1231" i="5"/>
  <c r="AE1231" i="5" s="1"/>
  <c r="AB881" i="5"/>
  <c r="AC881" i="5" s="1"/>
  <c r="AD881" i="5"/>
  <c r="AE881" i="5" s="1"/>
  <c r="AB1228" i="5"/>
  <c r="AC1228" i="5" s="1"/>
  <c r="AD1228" i="5"/>
  <c r="AE1228" i="5" s="1"/>
  <c r="AB571" i="5"/>
  <c r="AC571" i="5" s="1"/>
  <c r="AD571" i="5"/>
  <c r="AE571" i="5" s="1"/>
  <c r="AB646" i="5"/>
  <c r="AC646" i="5" s="1"/>
  <c r="AD646" i="5"/>
  <c r="AE646" i="5" s="1"/>
  <c r="AB516" i="5"/>
  <c r="AC516" i="5" s="1"/>
  <c r="AD516" i="5"/>
  <c r="AE516" i="5" s="1"/>
  <c r="AB1219" i="5"/>
  <c r="AC1219" i="5" s="1"/>
  <c r="AD1219" i="5"/>
  <c r="AE1219" i="5" s="1"/>
  <c r="AB352" i="5"/>
  <c r="AC352" i="5" s="1"/>
  <c r="AD352" i="5"/>
  <c r="AE352" i="5" s="1"/>
  <c r="AB489" i="5"/>
  <c r="AC489" i="5" s="1"/>
  <c r="AD489" i="5"/>
  <c r="AE489" i="5" s="1"/>
  <c r="AB591" i="5"/>
  <c r="AC591" i="5" s="1"/>
  <c r="AD591" i="5"/>
  <c r="AE591" i="5" s="1"/>
  <c r="AB19" i="5"/>
  <c r="AC19" i="5" s="1"/>
  <c r="AD19" i="5"/>
  <c r="AE19" i="5" s="1"/>
  <c r="AB1206" i="5"/>
  <c r="AC1206" i="5" s="1"/>
  <c r="AD1206" i="5"/>
  <c r="AE1206" i="5" s="1"/>
  <c r="AB395" i="5"/>
  <c r="AC395" i="5" s="1"/>
  <c r="AD395" i="5"/>
  <c r="AE395" i="5" s="1"/>
  <c r="AB82" i="5"/>
  <c r="AC82" i="5" s="1"/>
  <c r="AD82" i="5"/>
  <c r="AE82" i="5" s="1"/>
  <c r="AB1199" i="5"/>
  <c r="AC1199" i="5" s="1"/>
  <c r="AD1199" i="5"/>
  <c r="AE1199" i="5" s="1"/>
  <c r="AB607" i="5"/>
  <c r="AC607" i="5" s="1"/>
  <c r="AD607" i="5"/>
  <c r="AE607" i="5" s="1"/>
  <c r="AB866" i="5"/>
  <c r="AC866" i="5" s="1"/>
  <c r="AD866" i="5"/>
  <c r="AE866" i="5" s="1"/>
  <c r="AB899" i="5"/>
  <c r="AC899" i="5" s="1"/>
  <c r="AD899" i="5"/>
  <c r="AE899" i="5" s="1"/>
  <c r="AB274" i="5"/>
  <c r="AC274" i="5" s="1"/>
  <c r="AD274" i="5"/>
  <c r="AE274" i="5" s="1"/>
  <c r="AB1036" i="5"/>
  <c r="AC1036" i="5" s="1"/>
  <c r="AD1036" i="5"/>
  <c r="AE1036" i="5" s="1"/>
  <c r="AB702" i="5"/>
  <c r="AC702" i="5" s="1"/>
  <c r="AD702" i="5"/>
  <c r="AE702" i="5" s="1"/>
  <c r="AB947" i="5"/>
  <c r="AC947" i="5" s="1"/>
  <c r="AD947" i="5"/>
  <c r="AE947" i="5" s="1"/>
  <c r="AB37" i="5"/>
  <c r="AC37" i="5" s="1"/>
  <c r="AD37" i="5"/>
  <c r="AE37" i="5" s="1"/>
  <c r="AB1090" i="5"/>
  <c r="AC1090" i="5" s="1"/>
  <c r="AD1090" i="5"/>
  <c r="AE1090" i="5" s="1"/>
  <c r="AB1000" i="5"/>
  <c r="AC1000" i="5" s="1"/>
  <c r="AD1000" i="5"/>
  <c r="AE1000" i="5" s="1"/>
  <c r="AB798" i="5"/>
  <c r="AC798" i="5" s="1"/>
  <c r="AD798" i="5"/>
  <c r="AE798" i="5" s="1"/>
  <c r="AB1037" i="5"/>
  <c r="AC1037" i="5" s="1"/>
  <c r="AD1037" i="5"/>
  <c r="AE1037" i="5" s="1"/>
  <c r="AB195" i="5"/>
  <c r="AC195" i="5" s="1"/>
  <c r="AD195" i="5"/>
  <c r="AE195" i="5" s="1"/>
  <c r="AB581" i="5"/>
  <c r="AC581" i="5" s="1"/>
  <c r="AD581" i="5"/>
  <c r="AE581" i="5" s="1"/>
  <c r="AB1052" i="5"/>
  <c r="AC1052" i="5" s="1"/>
  <c r="AD1052" i="5"/>
  <c r="AE1052" i="5" s="1"/>
  <c r="AB1073" i="5"/>
  <c r="AC1073" i="5" s="1"/>
  <c r="AD1073" i="5"/>
  <c r="AE1073" i="5" s="1"/>
  <c r="AB388" i="5"/>
  <c r="AC388" i="5" s="1"/>
  <c r="AD388" i="5"/>
  <c r="AE388" i="5" s="1"/>
  <c r="AB45" i="5"/>
  <c r="AC45" i="5" s="1"/>
  <c r="AD45" i="5"/>
  <c r="AE45" i="5" s="1"/>
  <c r="AB902" i="5"/>
  <c r="AC902" i="5" s="1"/>
  <c r="AD902" i="5"/>
  <c r="AE902" i="5" s="1"/>
  <c r="AB112" i="5"/>
  <c r="AC112" i="5" s="1"/>
  <c r="AD112" i="5"/>
  <c r="AE112" i="5" s="1"/>
  <c r="AB657" i="5"/>
  <c r="AC657" i="5" s="1"/>
  <c r="AD657" i="5"/>
  <c r="AE657" i="5" s="1"/>
  <c r="AB253" i="5"/>
  <c r="AC253" i="5" s="1"/>
  <c r="AD253" i="5"/>
  <c r="AE253" i="5" s="1"/>
  <c r="AB478" i="5"/>
  <c r="AC478" i="5" s="1"/>
  <c r="AD478" i="5"/>
  <c r="AE478" i="5" s="1"/>
  <c r="AB389" i="5"/>
  <c r="AC389" i="5" s="1"/>
  <c r="AD389" i="5"/>
  <c r="AE389" i="5" s="1"/>
  <c r="AB1151" i="5"/>
  <c r="AC1151" i="5" s="1"/>
  <c r="AD1151" i="5"/>
  <c r="AE1151" i="5" s="1"/>
  <c r="AB109" i="5"/>
  <c r="AC109" i="5" s="1"/>
  <c r="AD109" i="5"/>
  <c r="AE109" i="5" s="1"/>
  <c r="AB779" i="5"/>
  <c r="AC779" i="5" s="1"/>
  <c r="AD779" i="5"/>
  <c r="AE779" i="5" s="1"/>
  <c r="AB167" i="5"/>
  <c r="AC167" i="5" s="1"/>
  <c r="AD167" i="5"/>
  <c r="AE167" i="5" s="1"/>
  <c r="AB279" i="5"/>
  <c r="AC279" i="5" s="1"/>
  <c r="AD279" i="5"/>
  <c r="AE279" i="5" s="1"/>
  <c r="AB849" i="5"/>
  <c r="AC849" i="5" s="1"/>
  <c r="AD849" i="5"/>
  <c r="AE849" i="5" s="1"/>
  <c r="AB1141" i="5"/>
  <c r="AC1141" i="5" s="1"/>
  <c r="AD1141" i="5"/>
  <c r="AE1141" i="5" s="1"/>
  <c r="AB177" i="5"/>
  <c r="AC177" i="5" s="1"/>
  <c r="AD177" i="5"/>
  <c r="AE177" i="5" s="1"/>
  <c r="AB567" i="5"/>
  <c r="AC567" i="5" s="1"/>
  <c r="AD567" i="5"/>
  <c r="AE567" i="5" s="1"/>
  <c r="AB662" i="5"/>
  <c r="AC662" i="5" s="1"/>
  <c r="AD662" i="5"/>
  <c r="AE662" i="5" s="1"/>
  <c r="AB314" i="5"/>
  <c r="AC314" i="5" s="1"/>
  <c r="AD314" i="5"/>
  <c r="AE314" i="5" s="1"/>
  <c r="AB505" i="5"/>
  <c r="AC505" i="5" s="1"/>
  <c r="AD505" i="5"/>
  <c r="AE505" i="5" s="1"/>
  <c r="AB1024" i="5"/>
  <c r="AC1024" i="5" s="1"/>
  <c r="AD1024" i="5"/>
  <c r="AE1024" i="5" s="1"/>
  <c r="AB122" i="5"/>
  <c r="AC122" i="5" s="1"/>
  <c r="AD122" i="5"/>
  <c r="AE122" i="5" s="1"/>
  <c r="AB251" i="5"/>
  <c r="AC251" i="5" s="1"/>
  <c r="AD251" i="5"/>
  <c r="AE251" i="5" s="1"/>
  <c r="AB530" i="5"/>
  <c r="AC530" i="5" s="1"/>
  <c r="AD530" i="5"/>
  <c r="AE530" i="5" s="1"/>
  <c r="AB1121" i="5"/>
  <c r="AC1121" i="5" s="1"/>
  <c r="AD1121" i="5"/>
  <c r="AE1121" i="5" s="1"/>
  <c r="AB53" i="5"/>
  <c r="AC53" i="5" s="1"/>
  <c r="AD53" i="5"/>
  <c r="AE53" i="5" s="1"/>
  <c r="AB127" i="5"/>
  <c r="AC127" i="5" s="1"/>
  <c r="AD127" i="5"/>
  <c r="AE127" i="5" s="1"/>
  <c r="AB755" i="5"/>
  <c r="AC755" i="5" s="1"/>
  <c r="AD755" i="5"/>
  <c r="AE755" i="5" s="1"/>
  <c r="AB102" i="5"/>
  <c r="AC102" i="5" s="1"/>
  <c r="AD102" i="5"/>
  <c r="AE102" i="5" s="1"/>
  <c r="AB1054" i="5"/>
  <c r="AC1054" i="5" s="1"/>
  <c r="AD1054" i="5"/>
  <c r="AE1054" i="5" s="1"/>
  <c r="AB425" i="5"/>
  <c r="AC425" i="5" s="1"/>
  <c r="AD425" i="5"/>
  <c r="AE425" i="5" s="1"/>
  <c r="AB303" i="5"/>
  <c r="AC303" i="5" s="1"/>
  <c r="AD303" i="5"/>
  <c r="AE303" i="5" s="1"/>
  <c r="AB95" i="5"/>
  <c r="AC95" i="5" s="1"/>
  <c r="AD95" i="5"/>
  <c r="AE95" i="5" s="1"/>
  <c r="AB1103" i="5"/>
  <c r="AC1103" i="5" s="1"/>
  <c r="AD1103" i="5"/>
  <c r="AE1103" i="5" s="1"/>
  <c r="AB783" i="5"/>
  <c r="AC783" i="5" s="1"/>
  <c r="AD783" i="5"/>
  <c r="AE783" i="5" s="1"/>
  <c r="AB1065" i="5"/>
  <c r="AC1065" i="5" s="1"/>
  <c r="AD1065" i="5"/>
  <c r="AE1065" i="5" s="1"/>
  <c r="AB618" i="5"/>
  <c r="AC618" i="5" s="1"/>
  <c r="AD618" i="5"/>
  <c r="AE618" i="5" s="1"/>
  <c r="AD622" i="5"/>
  <c r="AE622" i="5" s="1"/>
  <c r="AD1088" i="5"/>
  <c r="AE1088" i="5" s="1"/>
  <c r="AD1493" i="5"/>
  <c r="AE1493" i="5" s="1"/>
  <c r="AD550" i="5"/>
  <c r="AE550" i="5" s="1"/>
  <c r="AD814" i="5"/>
  <c r="AE814" i="5" s="1"/>
  <c r="AD1483" i="5"/>
  <c r="AE1483" i="5" s="1"/>
  <c r="AD874" i="5"/>
  <c r="AE874" i="5" s="1"/>
  <c r="AD677" i="5"/>
  <c r="AE677" i="5" s="1"/>
  <c r="AD1466" i="5"/>
  <c r="AE1466" i="5" s="1"/>
  <c r="AD440" i="5"/>
  <c r="AE440" i="5" s="1"/>
  <c r="AD1440" i="5"/>
  <c r="AE1440" i="5" s="1"/>
  <c r="AD311" i="5"/>
  <c r="AE311" i="5" s="1"/>
  <c r="AD1426" i="5"/>
  <c r="AE1426" i="5" s="1"/>
  <c r="AD604" i="5"/>
  <c r="AE604" i="5" s="1"/>
  <c r="AD672" i="5"/>
  <c r="AE672" i="5" s="1"/>
  <c r="AD506" i="5"/>
  <c r="AE506" i="5" s="1"/>
  <c r="AD1386" i="5"/>
  <c r="AE1386" i="5" s="1"/>
  <c r="AD768" i="5"/>
  <c r="AE768" i="5" s="1"/>
  <c r="AD362" i="5"/>
  <c r="AE362" i="5" s="1"/>
  <c r="AD1349" i="5"/>
  <c r="AE1349" i="5" s="1"/>
  <c r="AD1314" i="5"/>
  <c r="AE1314" i="5" s="1"/>
  <c r="AD564" i="5"/>
  <c r="AE564" i="5" s="1"/>
  <c r="AD325" i="5"/>
  <c r="AE325" i="5" s="1"/>
  <c r="AD246" i="5"/>
  <c r="AE246" i="5" s="1"/>
  <c r="AD952" i="5"/>
  <c r="AE952" i="5" s="1"/>
  <c r="AB1097" i="5"/>
  <c r="AC1097" i="5" s="1"/>
  <c r="AD1097" i="5"/>
  <c r="AE1097" i="5" s="1"/>
  <c r="AB1098" i="5"/>
  <c r="AC1098" i="5" s="1"/>
  <c r="AD1098" i="5"/>
  <c r="AE1098" i="5" s="1"/>
  <c r="AB94" i="5"/>
  <c r="AC94" i="5" s="1"/>
  <c r="AD94" i="5"/>
  <c r="AE94" i="5" s="1"/>
  <c r="AB1057" i="5"/>
  <c r="AC1057" i="5" s="1"/>
  <c r="AD1057" i="5"/>
  <c r="AE1057" i="5" s="1"/>
  <c r="BJ12" i="5"/>
  <c r="BJ13" i="5"/>
  <c r="BJ14" i="5"/>
  <c r="BJ15" i="5"/>
  <c r="BK15" i="5"/>
  <c r="BK12" i="5"/>
  <c r="BK13" i="5"/>
  <c r="BK14" i="5"/>
  <c r="BI12" i="5"/>
  <c r="BI15" i="5"/>
  <c r="BI14" i="5"/>
  <c r="BI13" i="5"/>
  <c r="BN12" i="5"/>
  <c r="BN15" i="5"/>
  <c r="BN14" i="5"/>
  <c r="BN13" i="5"/>
  <c r="AY7" i="5"/>
  <c r="BM12" i="5"/>
  <c r="BM15" i="5"/>
  <c r="BM14" i="5"/>
  <c r="BM13" i="5"/>
  <c r="BL13" i="5"/>
  <c r="BL15" i="5"/>
  <c r="BL12" i="5"/>
  <c r="BL14" i="5"/>
  <c r="BH15" i="5"/>
  <c r="BH13" i="5"/>
  <c r="BH12" i="5"/>
  <c r="BH14" i="5"/>
  <c r="AS965" i="5" l="1"/>
  <c r="AS940" i="5"/>
  <c r="AS1028" i="5"/>
  <c r="AS1109" i="5"/>
  <c r="AS763" i="5"/>
  <c r="AS926" i="5"/>
  <c r="AS165" i="5"/>
  <c r="AS56" i="5"/>
  <c r="AS893" i="5"/>
  <c r="AS1210" i="5"/>
  <c r="AS498" i="5"/>
  <c r="AS107" i="5"/>
  <c r="AS94" i="5"/>
  <c r="AS153" i="5"/>
  <c r="AS89" i="5"/>
  <c r="AS697" i="5"/>
  <c r="AS148" i="5"/>
  <c r="AS563" i="5"/>
  <c r="AS1242" i="5"/>
  <c r="AS1047" i="5"/>
  <c r="AS1153" i="5"/>
  <c r="AS795" i="5"/>
  <c r="AS967" i="5"/>
  <c r="AS1044" i="5"/>
  <c r="AS1127" i="5"/>
  <c r="AS679" i="5"/>
  <c r="AS467" i="5"/>
  <c r="AS1093" i="5"/>
  <c r="AS1183" i="5"/>
  <c r="AS1089" i="5"/>
  <c r="AS863" i="5"/>
  <c r="AS624" i="5"/>
  <c r="AS1254" i="5"/>
  <c r="AS41" i="5"/>
  <c r="AS39" i="5"/>
  <c r="AS813" i="5"/>
  <c r="AS1143" i="5"/>
  <c r="AS765" i="5"/>
  <c r="AS20" i="5"/>
  <c r="AS998" i="5"/>
  <c r="AS241" i="5"/>
  <c r="AS997" i="5"/>
  <c r="AS969" i="5"/>
  <c r="AS240" i="5"/>
  <c r="AS1048" i="5"/>
  <c r="AS396" i="5"/>
  <c r="AS715" i="5"/>
  <c r="AS390" i="5"/>
  <c r="AS426" i="5"/>
  <c r="AS1124" i="5"/>
  <c r="AS1108" i="5"/>
  <c r="AS689" i="5"/>
  <c r="AS216" i="5"/>
  <c r="AS873" i="5"/>
  <c r="AS606" i="5"/>
  <c r="AS836" i="5"/>
  <c r="AS464" i="5"/>
  <c r="AS1207" i="5"/>
  <c r="AS579" i="5"/>
  <c r="AS761" i="5"/>
  <c r="AS100" i="5"/>
  <c r="AS404" i="5"/>
  <c r="AS310" i="5"/>
  <c r="AS1162" i="5"/>
  <c r="AS284" i="5"/>
  <c r="AS1408" i="5"/>
  <c r="AS338" i="5"/>
  <c r="AS18" i="5"/>
  <c r="AS111" i="5"/>
  <c r="AS412" i="5"/>
  <c r="AS1166" i="5"/>
  <c r="AS26" i="5"/>
  <c r="AS961" i="5"/>
  <c r="AS1116" i="5"/>
  <c r="AS133" i="5"/>
  <c r="AS1145" i="5"/>
  <c r="AS912" i="5"/>
  <c r="AS460" i="5"/>
  <c r="AS781" i="5"/>
  <c r="AS1203" i="5"/>
  <c r="AS635" i="5"/>
  <c r="AS420" i="5"/>
  <c r="AS175" i="5"/>
  <c r="AS1107" i="5"/>
  <c r="AS956" i="5"/>
  <c r="AS105" i="5"/>
  <c r="AS1071" i="5"/>
  <c r="AS436" i="5"/>
  <c r="AS718" i="5"/>
  <c r="AS1270" i="5"/>
  <c r="AS1286" i="5"/>
  <c r="AS523" i="5"/>
  <c r="AS517" i="5"/>
  <c r="AS298" i="5"/>
  <c r="AS451" i="5"/>
  <c r="AS610" i="5"/>
  <c r="AS266" i="5"/>
  <c r="AS155" i="5"/>
  <c r="AS265" i="5"/>
  <c r="AS644" i="5"/>
  <c r="AS1168" i="5"/>
  <c r="AS486" i="5"/>
  <c r="AS787" i="5"/>
  <c r="AS717" i="5"/>
  <c r="AS1009" i="5"/>
  <c r="AS215" i="5"/>
  <c r="AS999" i="5"/>
  <c r="AS84" i="5"/>
  <c r="AS1197" i="5"/>
  <c r="AS995" i="5"/>
  <c r="AS1233" i="5"/>
  <c r="AS725" i="5"/>
  <c r="AS887" i="5"/>
  <c r="AS1175" i="5"/>
  <c r="AS14" i="5"/>
  <c r="AS565" i="5"/>
  <c r="AS933" i="5"/>
  <c r="AS913" i="5"/>
  <c r="AS271" i="5"/>
  <c r="AS102" i="5"/>
  <c r="AS1228" i="5"/>
  <c r="AS489" i="5"/>
  <c r="AS167" i="5"/>
  <c r="AS6" i="5"/>
  <c r="AS833" i="5"/>
  <c r="AS1268" i="5"/>
  <c r="AS1024" i="5"/>
  <c r="AS741" i="5"/>
  <c r="AS1121" i="5"/>
  <c r="AS1074" i="5"/>
  <c r="AS575" i="5"/>
  <c r="AS1206" i="5"/>
  <c r="AS755" i="5"/>
  <c r="AS346" i="5"/>
  <c r="AS1106" i="5"/>
  <c r="AS259" i="5"/>
  <c r="AS1132" i="5"/>
  <c r="AS805" i="5"/>
  <c r="AS411" i="5"/>
  <c r="AS927" i="5"/>
  <c r="AS329" i="5"/>
  <c r="AS1205" i="5"/>
  <c r="AS231" i="5"/>
  <c r="AS335" i="5"/>
  <c r="AS614" i="5"/>
  <c r="AS959" i="5"/>
  <c r="AS1122" i="5"/>
  <c r="AS738" i="5"/>
  <c r="AS459" i="5"/>
  <c r="AS957" i="5"/>
  <c r="AS1224" i="5"/>
  <c r="AS193" i="5"/>
  <c r="AS79" i="5"/>
  <c r="AS685" i="5"/>
  <c r="AS394" i="5"/>
  <c r="AS847" i="5"/>
  <c r="AS922" i="5"/>
  <c r="AS243" i="5"/>
  <c r="AS1172" i="5"/>
  <c r="AS1201" i="5"/>
  <c r="AS616" i="5"/>
  <c r="AS838" i="5"/>
  <c r="AS166" i="5"/>
  <c r="AS518" i="5"/>
  <c r="AS1112" i="5"/>
  <c r="AS1126" i="5"/>
  <c r="AS251" i="5"/>
  <c r="AS688" i="5"/>
  <c r="AS1065" i="5"/>
  <c r="AS1239" i="5"/>
  <c r="AS253" i="5"/>
  <c r="AS65" i="5"/>
  <c r="AS389" i="5"/>
  <c r="AS879" i="5"/>
  <c r="AS1141" i="5"/>
  <c r="AS694" i="5"/>
  <c r="AS567" i="5"/>
  <c r="AS649" i="5"/>
  <c r="AS512" i="5"/>
  <c r="AS935" i="5"/>
  <c r="AS646" i="5"/>
  <c r="AS314" i="5"/>
  <c r="AS642" i="5"/>
  <c r="AS972" i="5"/>
  <c r="AS307" i="5"/>
  <c r="AS728" i="5"/>
  <c r="AS179" i="5"/>
  <c r="AS430" i="5"/>
  <c r="AS1176" i="5"/>
  <c r="AS1191" i="5"/>
  <c r="AS188" i="5"/>
  <c r="AS1227" i="5"/>
  <c r="AS875" i="5"/>
  <c r="AS1264" i="5"/>
  <c r="AS992" i="5"/>
  <c r="AS540" i="5"/>
  <c r="AS1311" i="5"/>
  <c r="AS1154" i="5"/>
  <c r="AS1174" i="5"/>
  <c r="AS742" i="5"/>
  <c r="AS501" i="5"/>
  <c r="AS42" i="5"/>
  <c r="AS413" i="5"/>
  <c r="AS1215" i="5"/>
  <c r="AS1111" i="5"/>
  <c r="AS818" i="5"/>
  <c r="AS1261" i="5"/>
  <c r="AS246" i="5"/>
  <c r="AS655" i="5"/>
  <c r="AS621" i="5"/>
  <c r="AS34" i="5"/>
  <c r="AS504" i="5"/>
  <c r="AS1101" i="5"/>
  <c r="AS1113" i="5"/>
  <c r="AS659" i="5"/>
  <c r="AS603" i="5"/>
  <c r="AS1158" i="5"/>
  <c r="AS674" i="5"/>
  <c r="AS1187" i="5"/>
  <c r="AS1200" i="5"/>
  <c r="AS1221" i="5"/>
  <c r="AS257" i="5"/>
  <c r="AS121" i="5"/>
  <c r="AS214" i="5"/>
  <c r="AS640" i="5"/>
  <c r="AS27" i="5"/>
  <c r="AS1097" i="5"/>
  <c r="AS1190" i="5"/>
  <c r="AS30" i="5"/>
  <c r="AS199" i="5"/>
  <c r="AS582" i="5"/>
  <c r="AS49" i="5"/>
  <c r="AS1140" i="5"/>
  <c r="AS985" i="5"/>
  <c r="AS502" i="5"/>
  <c r="AS324" i="5"/>
  <c r="AS190" i="5"/>
  <c r="AS681" i="5"/>
  <c r="AS185" i="5"/>
  <c r="AS1248" i="5"/>
  <c r="AS1023" i="5"/>
  <c r="AS1287" i="5"/>
  <c r="AS348" i="5"/>
  <c r="AS260" i="5"/>
  <c r="AS285" i="5"/>
  <c r="AS756" i="5"/>
  <c r="AS69" i="5"/>
  <c r="AS1031" i="5"/>
  <c r="AS52" i="5"/>
  <c r="AS945" i="5"/>
  <c r="AS705" i="5"/>
  <c r="AS604" i="5"/>
  <c r="AS1336" i="5"/>
  <c r="AS774" i="5"/>
  <c r="AS177" i="5"/>
  <c r="AS1262" i="5"/>
  <c r="AS127" i="5"/>
  <c r="AS1258" i="5"/>
  <c r="AS1037" i="5"/>
  <c r="AS1052" i="5"/>
  <c r="AS478" i="5"/>
  <c r="AS595" i="5"/>
  <c r="AS1151" i="5"/>
  <c r="AS858" i="5"/>
  <c r="AS530" i="5"/>
  <c r="AS48" i="5"/>
  <c r="AS849" i="5"/>
  <c r="AS953" i="5"/>
  <c r="AS1098" i="5"/>
  <c r="AS292" i="5"/>
  <c r="AS1133" i="5"/>
  <c r="AS1149" i="5"/>
  <c r="AS1179" i="5"/>
  <c r="AS1212" i="5"/>
  <c r="AS47" i="5"/>
  <c r="AS1135" i="5"/>
  <c r="AS63" i="5"/>
  <c r="AS1092" i="5"/>
  <c r="AS1115" i="5"/>
  <c r="AS1129" i="5"/>
  <c r="AS854" i="5"/>
  <c r="AS50" i="5"/>
  <c r="AS1173" i="5"/>
  <c r="AS1188" i="5"/>
  <c r="AS263" i="5"/>
  <c r="AS680" i="5"/>
  <c r="AS398" i="5"/>
  <c r="AS905" i="5"/>
  <c r="AS1142" i="5"/>
  <c r="AS520" i="5"/>
  <c r="AS727" i="5"/>
  <c r="AS46" i="5"/>
  <c r="AS895" i="5"/>
  <c r="AS325" i="5"/>
  <c r="AS1075" i="5"/>
  <c r="AS1104" i="5"/>
  <c r="AS1123" i="5"/>
  <c r="AS227" i="5"/>
  <c r="AS29" i="5"/>
  <c r="AS441" i="5"/>
  <c r="AS309" i="5"/>
  <c r="AS470" i="5"/>
  <c r="AS1202" i="5"/>
  <c r="AS1016" i="5"/>
  <c r="AS225" i="5"/>
  <c r="AS1273" i="5"/>
  <c r="AS1289" i="5"/>
  <c r="AS660" i="5"/>
  <c r="AS1014" i="5"/>
  <c r="AS1020" i="5"/>
  <c r="AS362" i="5"/>
  <c r="AS1382" i="5"/>
  <c r="AS1411" i="5"/>
  <c r="AS561" i="5"/>
  <c r="AS514" i="5"/>
  <c r="AS264" i="5"/>
  <c r="AS471" i="5"/>
  <c r="AS77" i="5"/>
  <c r="AS1453" i="5"/>
  <c r="AS779" i="5"/>
  <c r="AS1277" i="5"/>
  <c r="AS889" i="5"/>
  <c r="AS1027" i="5"/>
  <c r="AS247" i="5"/>
  <c r="AS580" i="5"/>
  <c r="AS62" i="5"/>
  <c r="AS490" i="5"/>
  <c r="AS447" i="5"/>
  <c r="AS532" i="5"/>
  <c r="AS1314" i="5"/>
  <c r="AS399" i="5"/>
  <c r="AS283" i="5"/>
  <c r="AS1428" i="5"/>
  <c r="AS662" i="5"/>
  <c r="AS930" i="5"/>
  <c r="AS380" i="5"/>
  <c r="AS485" i="5"/>
  <c r="AS32" i="5"/>
  <c r="AS1194" i="5"/>
  <c r="AS586" i="5"/>
  <c r="AS139" i="5"/>
  <c r="AS1250" i="5"/>
  <c r="AS736" i="5"/>
  <c r="AS1284" i="5"/>
  <c r="AS172" i="5"/>
  <c r="AS734" i="5"/>
  <c r="AS1458" i="5"/>
  <c r="AS416" i="5"/>
  <c r="AS274" i="5"/>
  <c r="AS1041" i="5"/>
  <c r="AS757" i="5"/>
  <c r="AS1279" i="5"/>
  <c r="AS709" i="5"/>
  <c r="AS35" i="5"/>
  <c r="AS1330" i="5"/>
  <c r="AS1347" i="5"/>
  <c r="AS1364" i="5"/>
  <c r="AS570" i="5"/>
  <c r="AS726" i="5"/>
  <c r="AS1066" i="5"/>
  <c r="AS981" i="5"/>
  <c r="AS98" i="5"/>
  <c r="AS356" i="5"/>
  <c r="AS1499" i="5"/>
  <c r="AS947" i="5"/>
  <c r="AS1322" i="5"/>
  <c r="AS1463" i="5"/>
  <c r="AS1073" i="5"/>
  <c r="AS831" i="5"/>
  <c r="AS800" i="5"/>
  <c r="AS1010" i="5"/>
  <c r="AS991" i="5"/>
  <c r="AS318" i="5"/>
  <c r="AS1243" i="5"/>
  <c r="AS446" i="5"/>
  <c r="AS692" i="5"/>
  <c r="AS191" i="5"/>
  <c r="AS1033" i="5"/>
  <c r="AS387" i="5"/>
  <c r="AS1380" i="5"/>
  <c r="AS751" i="5"/>
  <c r="AS372" i="5"/>
  <c r="AS1437" i="5"/>
  <c r="AS605" i="5"/>
  <c r="AS888" i="5"/>
  <c r="AS126" i="5"/>
  <c r="AS973" i="5"/>
  <c r="AS118" i="5"/>
  <c r="AS388" i="5"/>
  <c r="AS1320" i="5"/>
  <c r="AS918" i="5"/>
  <c r="AS1152" i="5"/>
  <c r="AS1182" i="5"/>
  <c r="AS1214" i="5"/>
  <c r="AS131" i="5"/>
  <c r="AS275" i="5"/>
  <c r="AS671" i="5"/>
  <c r="AS911" i="5"/>
  <c r="AS157" i="5"/>
  <c r="AS3" i="5"/>
  <c r="AS73" i="5"/>
  <c r="AS1384" i="5"/>
  <c r="AS423" i="5"/>
  <c r="AS525" i="5"/>
  <c r="AS1062" i="5"/>
  <c r="AS1460" i="5"/>
  <c r="AS1053" i="5"/>
  <c r="AS300" i="5"/>
  <c r="AS527" i="5"/>
  <c r="AS1494" i="5"/>
  <c r="AS469" i="5"/>
  <c r="AS183" i="5"/>
  <c r="AS160" i="5"/>
  <c r="AS371" i="5"/>
  <c r="AS1272" i="5"/>
  <c r="AS484" i="5"/>
  <c r="AS1301" i="5"/>
  <c r="AS1324" i="5"/>
  <c r="AS452" i="5"/>
  <c r="AS762" i="5"/>
  <c r="AS134" i="5"/>
  <c r="AS308" i="5"/>
  <c r="AS234" i="5"/>
  <c r="AS456" i="5"/>
  <c r="AS1455" i="5"/>
  <c r="AS989" i="5"/>
  <c r="AS16" i="5"/>
  <c r="AS378" i="5"/>
  <c r="AS1449" i="5"/>
  <c r="AS229" i="5"/>
  <c r="AS585" i="5"/>
  <c r="AS1420" i="5"/>
  <c r="AS138" i="5"/>
  <c r="AS68" i="5"/>
  <c r="AS657" i="5"/>
  <c r="AS321" i="5"/>
  <c r="AS943" i="5"/>
  <c r="AS1057" i="5"/>
  <c r="AS804" i="5"/>
  <c r="AS1125" i="5"/>
  <c r="AS664" i="5"/>
  <c r="AS1150" i="5"/>
  <c r="AS590" i="5"/>
  <c r="AS544" i="5"/>
  <c r="AS1195" i="5"/>
  <c r="AS1213" i="5"/>
  <c r="AS130" i="5"/>
  <c r="AS1251" i="5"/>
  <c r="AS328" i="5"/>
  <c r="AS59" i="5"/>
  <c r="AS83" i="5"/>
  <c r="AS1138" i="5"/>
  <c r="AS687" i="5"/>
  <c r="AS1181" i="5"/>
  <c r="AS1252" i="5"/>
  <c r="AS619" i="5"/>
  <c r="AS1164" i="5"/>
  <c r="AS1136" i="5"/>
  <c r="AS1100" i="5"/>
  <c r="AS988" i="5"/>
  <c r="AS1134" i="5"/>
  <c r="AS986" i="5"/>
  <c r="AS860" i="5"/>
  <c r="AS1216" i="5"/>
  <c r="AS482" i="5"/>
  <c r="AS541" i="5"/>
  <c r="AS70" i="5"/>
  <c r="AS480" i="5"/>
  <c r="AS51" i="5"/>
  <c r="AS864" i="5"/>
  <c r="AS1147" i="5"/>
  <c r="AS1160" i="5"/>
  <c r="AS238" i="5"/>
  <c r="AS882" i="5"/>
  <c r="AS793" i="5"/>
  <c r="AS1225" i="5"/>
  <c r="AS336" i="5"/>
  <c r="AS780" i="5"/>
  <c r="AS1244" i="5"/>
  <c r="AS75" i="5"/>
  <c r="AS1110" i="5"/>
  <c r="AS592" i="5"/>
  <c r="AS1051" i="5"/>
  <c r="AS45" i="5"/>
  <c r="AS200" i="5"/>
  <c r="AS279" i="5"/>
  <c r="AS395" i="5"/>
  <c r="AS1199" i="5"/>
  <c r="AS1090" i="5"/>
  <c r="AS210" i="5"/>
  <c r="AS702" i="5"/>
  <c r="AS531" i="5"/>
  <c r="AS740" i="5"/>
  <c r="AS109" i="5"/>
  <c r="AS970" i="5"/>
  <c r="AS581" i="5"/>
  <c r="AS950" i="5"/>
  <c r="AS129" i="5"/>
  <c r="AS529" i="5"/>
  <c r="AS1260" i="5"/>
  <c r="AS431" i="5"/>
  <c r="AS856" i="5"/>
  <c r="AS824" i="5"/>
  <c r="AS1329" i="5"/>
  <c r="AS932" i="5"/>
  <c r="AS1030" i="5"/>
  <c r="AS1389" i="5"/>
  <c r="AS1422" i="5"/>
  <c r="AS746" i="5"/>
  <c r="AS963" i="5"/>
  <c r="AS669" i="5"/>
  <c r="AS440" i="5"/>
  <c r="AS894" i="5"/>
  <c r="AS558" i="5"/>
  <c r="AS798" i="5"/>
  <c r="AS739" i="5"/>
  <c r="AS1478" i="5"/>
  <c r="AS128" i="5"/>
  <c r="AS786" i="5"/>
  <c r="AS433" i="5"/>
  <c r="AS966" i="5"/>
  <c r="AS1263" i="5"/>
  <c r="AS637" i="5"/>
  <c r="AS1043" i="5"/>
  <c r="AS149" i="5"/>
  <c r="AS1407" i="5"/>
  <c r="AS720" i="5"/>
  <c r="AS96" i="5"/>
  <c r="AS902" i="5"/>
  <c r="AS1315" i="5"/>
  <c r="AS1474" i="5"/>
  <c r="AS276" i="5"/>
  <c r="AS154" i="5"/>
  <c r="AS971" i="5"/>
  <c r="AS1218" i="5"/>
  <c r="AS810" i="5"/>
  <c r="AS1255" i="5"/>
  <c r="AS290" i="5"/>
  <c r="AS910" i="5"/>
  <c r="AS843" i="5"/>
  <c r="AS67" i="5"/>
  <c r="AS1012" i="5"/>
  <c r="AS618" i="5"/>
  <c r="AS571" i="5"/>
  <c r="AS1362" i="5"/>
  <c r="AS349" i="5"/>
  <c r="AS920" i="5"/>
  <c r="AS1292" i="5"/>
  <c r="AS867" i="5"/>
  <c r="AS281" i="5"/>
  <c r="AS106" i="5"/>
  <c r="AS1394" i="5"/>
  <c r="AS1055" i="5"/>
  <c r="AS695" i="5"/>
  <c r="AS235" i="5"/>
  <c r="AS560" i="5"/>
  <c r="AS710" i="5"/>
  <c r="AS95" i="5"/>
  <c r="AS1219" i="5"/>
  <c r="AS1353" i="5"/>
  <c r="AS1002" i="5"/>
  <c r="AS607" i="5"/>
  <c r="AS78" i="5"/>
  <c r="AS799" i="5"/>
  <c r="AS1177" i="5"/>
  <c r="AS771" i="5"/>
  <c r="AS218" i="5"/>
  <c r="AS1247" i="5"/>
  <c r="AS435" i="5"/>
  <c r="AS410" i="5"/>
  <c r="AS503" i="5"/>
  <c r="AS481" i="5"/>
  <c r="AS704" i="5"/>
  <c r="AS1388" i="5"/>
  <c r="AS211" i="5"/>
  <c r="AS817" i="5"/>
  <c r="AS1464" i="5"/>
  <c r="AS776" i="5"/>
  <c r="AS706" i="5"/>
  <c r="AS311" i="5"/>
  <c r="AS526" i="5"/>
  <c r="AS996" i="5"/>
  <c r="AS82" i="5"/>
  <c r="AS244" i="5"/>
  <c r="AS455" i="5"/>
  <c r="AS332" i="5"/>
  <c r="AS11" i="5"/>
  <c r="AS150" i="5"/>
  <c r="AS663" i="5"/>
  <c r="AS1280" i="5"/>
  <c r="AS980" i="5"/>
  <c r="AS743" i="5"/>
  <c r="AS1332" i="5"/>
  <c r="AS1349" i="5"/>
  <c r="AS450" i="5"/>
  <c r="AS43" i="5"/>
  <c r="AS1405" i="5"/>
  <c r="AS1025" i="5"/>
  <c r="AS553" i="5"/>
  <c r="AS1470" i="5"/>
  <c r="AS1500" i="5"/>
  <c r="AS1070" i="5"/>
  <c r="AS519" i="5"/>
  <c r="AS1468" i="5"/>
  <c r="AS112" i="5"/>
  <c r="AS865" i="5"/>
  <c r="AS569" i="5"/>
  <c r="AS1274" i="5"/>
  <c r="AS339" i="5"/>
  <c r="AS535" i="5"/>
  <c r="AS217" i="5"/>
  <c r="AS1345" i="5"/>
  <c r="AS636" i="5"/>
  <c r="AS770" i="5"/>
  <c r="AS120" i="5"/>
  <c r="AS151" i="5"/>
  <c r="AS815" i="5"/>
  <c r="AS633" i="5"/>
  <c r="AS342" i="5"/>
  <c r="AS201" i="5"/>
  <c r="AS1079" i="5"/>
  <c r="AS428" i="5"/>
  <c r="AS381" i="5"/>
  <c r="AS1357" i="5"/>
  <c r="AS1440" i="5"/>
  <c r="AS1358" i="5"/>
  <c r="AS402" i="5"/>
  <c r="AS37" i="5"/>
  <c r="AS1325" i="5"/>
  <c r="AS331" i="5"/>
  <c r="AS968" i="5"/>
  <c r="AS419" i="5"/>
  <c r="AS1077" i="5"/>
  <c r="AS233" i="5"/>
  <c r="AS1045" i="5"/>
  <c r="AS473" i="5"/>
  <c r="AS57" i="5"/>
  <c r="AS684" i="5"/>
  <c r="AS354" i="5"/>
  <c r="AS472" i="5"/>
  <c r="AS1256" i="5"/>
  <c r="AS280" i="5"/>
  <c r="AS1114" i="5"/>
  <c r="AS615" i="5"/>
  <c r="AS1146" i="5"/>
  <c r="AS488" i="5"/>
  <c r="AS123" i="5"/>
  <c r="AS1026" i="5"/>
  <c r="AS647" i="5"/>
  <c r="AS407" i="5"/>
  <c r="AS594" i="5"/>
  <c r="AS1042" i="5"/>
  <c r="AS524" i="5"/>
  <c r="AS931" i="5"/>
  <c r="AS600" i="5"/>
  <c r="AS1038" i="5"/>
  <c r="AS85" i="5"/>
  <c r="AS934" i="5"/>
  <c r="AS1159" i="5"/>
  <c r="AS625" i="5"/>
  <c r="AS219" i="5"/>
  <c r="AS497" i="5"/>
  <c r="AS249" i="5"/>
  <c r="AS368" i="5"/>
  <c r="AS623" i="5"/>
  <c r="AS1178" i="5"/>
  <c r="AS337" i="5"/>
  <c r="AS551" i="5"/>
  <c r="AS1229" i="5"/>
  <c r="AS1245" i="5"/>
  <c r="AS1019" i="5"/>
  <c r="AS620" i="5"/>
  <c r="AS857" i="5"/>
  <c r="AS892" i="5"/>
  <c r="AS1118" i="5"/>
  <c r="AS401" i="5"/>
  <c r="AS374" i="5"/>
  <c r="AS507" i="5"/>
  <c r="AS367" i="5"/>
  <c r="AS466" i="5"/>
  <c r="AS44" i="5"/>
  <c r="AS442" i="5"/>
  <c r="AS821" i="5"/>
  <c r="AS782" i="5"/>
  <c r="AS136" i="5"/>
  <c r="AS355" i="5"/>
  <c r="AS816" i="5"/>
  <c r="AS597" i="5"/>
  <c r="AS994" i="5"/>
  <c r="AS1313" i="5"/>
  <c r="AS1059" i="5"/>
  <c r="AS1351" i="5"/>
  <c r="AS239" i="5"/>
  <c r="AS64" i="5"/>
  <c r="AS1427" i="5"/>
  <c r="AS125" i="5"/>
  <c r="AS536" i="5"/>
  <c r="AS670" i="5"/>
  <c r="AS1467" i="5"/>
  <c r="AS698" i="5"/>
  <c r="AS634" i="5"/>
  <c r="AS899" i="5"/>
  <c r="AS632" i="5"/>
  <c r="AS483" i="5"/>
  <c r="AS23" i="5"/>
  <c r="AS977" i="5"/>
  <c r="AS1230" i="5"/>
  <c r="AS1246" i="5"/>
  <c r="AS1000" i="5"/>
  <c r="AS425" i="5"/>
  <c r="AS1094" i="5"/>
  <c r="AS1054" i="5"/>
  <c r="AS1231" i="5"/>
  <c r="AS303" i="5"/>
  <c r="AS591" i="5"/>
  <c r="AS516" i="5"/>
  <c r="AS573" i="5"/>
  <c r="AS195" i="5"/>
  <c r="AS866" i="5"/>
  <c r="AS1102" i="5"/>
  <c r="AS22" i="5"/>
  <c r="AS1007" i="5"/>
  <c r="AS796" i="5"/>
  <c r="AS278" i="5"/>
  <c r="AS1171" i="5"/>
  <c r="AS962" i="5"/>
  <c r="AS938" i="5"/>
  <c r="AS641" i="5"/>
  <c r="AS1238" i="5"/>
  <c r="AS987" i="5"/>
  <c r="AS617" i="5"/>
  <c r="AS1117" i="5"/>
  <c r="AS1130" i="5"/>
  <c r="AS12" i="5"/>
  <c r="AS1167" i="5"/>
  <c r="AS1005" i="5"/>
  <c r="AS1189" i="5"/>
  <c r="AS593" i="5"/>
  <c r="AS198" i="5"/>
  <c r="AS72" i="5"/>
  <c r="AS803" i="5"/>
  <c r="AS476" i="5"/>
  <c r="AS589" i="5"/>
  <c r="AS351" i="5"/>
  <c r="AS1193" i="5"/>
  <c r="AS132" i="5"/>
  <c r="AS224" i="5"/>
  <c r="AS1161" i="5"/>
  <c r="AS86" i="5"/>
  <c r="AS937" i="5"/>
  <c r="AS392" i="5"/>
  <c r="AS834" i="5"/>
  <c r="AS181" i="5"/>
  <c r="AS1180" i="5"/>
  <c r="AS608" i="5"/>
  <c r="AS144" i="5"/>
  <c r="AS301" i="5"/>
  <c r="AS976" i="5"/>
  <c r="AS627" i="5"/>
  <c r="AS775" i="5"/>
  <c r="AS790" i="5"/>
  <c r="AS1022" i="5"/>
  <c r="AS1103" i="5"/>
  <c r="AS19" i="5"/>
  <c r="AS255" i="5"/>
  <c r="AS505" i="5"/>
  <c r="AS1265" i="5"/>
  <c r="AS122" i="5"/>
  <c r="AS418" i="5"/>
  <c r="AS53" i="5"/>
  <c r="AS881" i="5"/>
  <c r="AS783" i="5"/>
  <c r="AS732" i="5"/>
  <c r="AS876" i="5"/>
  <c r="AS1036" i="5"/>
  <c r="AS946" i="5"/>
  <c r="AS352" i="5"/>
  <c r="AS1068" i="5"/>
  <c r="AS601" i="5"/>
  <c r="AS555" i="5"/>
  <c r="AS1209" i="5"/>
  <c r="AS273" i="5"/>
  <c r="AS1131" i="5"/>
  <c r="AS952" i="5"/>
  <c r="AS1170" i="5"/>
  <c r="AS1082" i="5"/>
  <c r="AS1165" i="5"/>
  <c r="AS1192" i="5"/>
  <c r="AS749" i="5"/>
  <c r="AS870" i="5"/>
  <c r="AS983" i="5"/>
  <c r="AS1282" i="5"/>
  <c r="AS230" i="5"/>
  <c r="AS1318" i="5"/>
  <c r="AS353" i="5"/>
  <c r="AS1352" i="5"/>
  <c r="AS1013" i="5"/>
  <c r="AS376" i="5"/>
  <c r="AS534" i="5"/>
  <c r="AS1471" i="5"/>
  <c r="AS925" i="5"/>
  <c r="AS768" i="5"/>
  <c r="AS1476" i="5"/>
  <c r="AS853" i="5"/>
  <c r="AS602" i="5"/>
  <c r="AS1137" i="5"/>
  <c r="AS914" i="5"/>
  <c r="AS955" i="5"/>
  <c r="AS386" i="5"/>
  <c r="AS1249" i="5"/>
  <c r="AS648" i="5"/>
  <c r="AS204" i="5"/>
  <c r="AS293" i="5"/>
  <c r="AS1039" i="5"/>
  <c r="AS221" i="5"/>
  <c r="AS1366" i="5"/>
  <c r="AS979" i="5"/>
  <c r="AS232" i="5"/>
  <c r="AS61" i="5"/>
  <c r="AS1148" i="5"/>
  <c r="AS630" i="5"/>
  <c r="AS714" i="5"/>
  <c r="AS1223" i="5"/>
  <c r="AS1241" i="5"/>
  <c r="AS358" i="5"/>
  <c r="AS1276" i="5"/>
  <c r="AS1290" i="5"/>
  <c r="AS1308" i="5"/>
  <c r="AS904" i="5"/>
  <c r="AS182" i="5"/>
  <c r="AS1402" i="5"/>
  <c r="AS958" i="5"/>
  <c r="AS877" i="5"/>
  <c r="AS1299" i="5"/>
  <c r="AS1046" i="5"/>
  <c r="AS187" i="5"/>
  <c r="AS578" i="5"/>
  <c r="AS1375" i="5"/>
  <c r="AS1398" i="5"/>
  <c r="AS1418" i="5"/>
  <c r="AS1060" i="5"/>
  <c r="AS1454" i="5"/>
  <c r="AS716" i="5"/>
  <c r="AS730" i="5"/>
  <c r="AS1391" i="5"/>
  <c r="AS708" i="5"/>
  <c r="AS982" i="5"/>
  <c r="AS1186" i="5"/>
  <c r="AS862" i="5"/>
  <c r="AS289" i="5"/>
  <c r="AS1257" i="5"/>
  <c r="AS101" i="5"/>
  <c r="AS1316" i="5"/>
  <c r="AS596" i="5"/>
  <c r="AS141" i="5"/>
  <c r="AS326" i="5"/>
  <c r="AS156" i="5"/>
  <c r="AS1409" i="5"/>
  <c r="AS92" i="5"/>
  <c r="AS842" i="5"/>
  <c r="AS1473" i="5"/>
  <c r="AS584" i="5"/>
  <c r="AS1356" i="5"/>
  <c r="AS1456" i="5"/>
  <c r="AS650" i="5"/>
  <c r="AS837" i="5"/>
  <c r="AS960" i="5"/>
  <c r="AS850" i="5"/>
  <c r="AS1232" i="5"/>
  <c r="AS651" i="5"/>
  <c r="AS1283" i="5"/>
  <c r="AS1294" i="5"/>
  <c r="AS55" i="5"/>
  <c r="AS1018" i="5"/>
  <c r="AS543" i="5"/>
  <c r="AS1371" i="5"/>
  <c r="AS322" i="5"/>
  <c r="AS168" i="5"/>
  <c r="AS515" i="5"/>
  <c r="AS1450" i="5"/>
  <c r="AS1475" i="5"/>
  <c r="AS1490" i="5"/>
  <c r="AS1035" i="5"/>
  <c r="AS811" i="5"/>
  <c r="AS667" i="5"/>
  <c r="AS1489" i="5"/>
  <c r="AS223" i="5"/>
  <c r="AS528" i="5"/>
  <c r="AS1063" i="5"/>
  <c r="AS250" i="5"/>
  <c r="AS359" i="5"/>
  <c r="AS699" i="5"/>
  <c r="AS1350" i="5"/>
  <c r="AS852" i="5"/>
  <c r="AS340" i="5"/>
  <c r="AS1406" i="5"/>
  <c r="AS1429" i="5"/>
  <c r="AS1444" i="5"/>
  <c r="AS626" i="5"/>
  <c r="AS612" i="5"/>
  <c r="AS825" i="5"/>
  <c r="AS835" i="5"/>
  <c r="AS375" i="5"/>
  <c r="AS1307" i="5"/>
  <c r="AS21" i="5"/>
  <c r="AS1472" i="5"/>
  <c r="AS522" i="5"/>
  <c r="AS1076" i="5"/>
  <c r="AS622" i="5"/>
  <c r="AS566" i="5"/>
  <c r="AS753" i="5"/>
  <c r="AS537" i="5"/>
  <c r="AS661" i="5"/>
  <c r="AS964" i="5"/>
  <c r="AS361" i="5"/>
  <c r="AS941" i="5"/>
  <c r="AS135" i="5"/>
  <c r="AS562" i="5"/>
  <c r="AS942" i="5"/>
  <c r="AS162" i="5"/>
  <c r="AS1058" i="5"/>
  <c r="AS1119" i="5"/>
  <c r="AS665" i="5"/>
  <c r="AS1338" i="5"/>
  <c r="AS871" i="5"/>
  <c r="AS1373" i="5"/>
  <c r="AS1091" i="5"/>
  <c r="AS731" i="5"/>
  <c r="AS176" i="5"/>
  <c r="AS205" i="5"/>
  <c r="AS319" i="5"/>
  <c r="AS759" i="5"/>
  <c r="AS1421" i="5"/>
  <c r="AS212" i="5"/>
  <c r="AS1144" i="5"/>
  <c r="AS1008" i="5"/>
  <c r="AS305" i="5"/>
  <c r="AS81" i="5"/>
  <c r="AS1006" i="5"/>
  <c r="AS939" i="5"/>
  <c r="AS184" i="5"/>
  <c r="AS54" i="5"/>
  <c r="AS414" i="5"/>
  <c r="AS1383" i="5"/>
  <c r="AS1078" i="5"/>
  <c r="AS724" i="5"/>
  <c r="AS203" i="5"/>
  <c r="AS373" i="5"/>
  <c r="AS1204" i="5"/>
  <c r="AS666" i="5"/>
  <c r="AS320" i="5"/>
  <c r="AS564" i="5"/>
  <c r="AS24" i="5"/>
  <c r="AS533" i="5"/>
  <c r="AS896" i="5"/>
  <c r="AS408" i="5"/>
  <c r="AS1436" i="5"/>
  <c r="AS948" i="5"/>
  <c r="AS341" i="5"/>
  <c r="AS984" i="5"/>
  <c r="AS809" i="5"/>
  <c r="AS439" i="5"/>
  <c r="AS832" i="5"/>
  <c r="AS1359" i="5"/>
  <c r="AS1378" i="5"/>
  <c r="AS7" i="5"/>
  <c r="AS140" i="5"/>
  <c r="AS791" i="5"/>
  <c r="AS421" i="5"/>
  <c r="AS1481" i="5"/>
  <c r="AS384" i="5"/>
  <c r="AS653" i="5"/>
  <c r="AS494" i="5"/>
  <c r="AS639" i="5"/>
  <c r="AS868" i="5"/>
  <c r="AS924" i="5"/>
  <c r="AS1235" i="5"/>
  <c r="AS1259" i="5"/>
  <c r="AS1293" i="5"/>
  <c r="AS721" i="5"/>
  <c r="AS900" i="5"/>
  <c r="AS748" i="5"/>
  <c r="AS270" i="5"/>
  <c r="AS1396" i="5"/>
  <c r="AS1412" i="5"/>
  <c r="AS170" i="5"/>
  <c r="AS546" i="5"/>
  <c r="AS917" i="5"/>
  <c r="AS802" i="5"/>
  <c r="AS1376" i="5"/>
  <c r="AS297" i="5"/>
  <c r="AS628" i="5"/>
  <c r="AS1424" i="5"/>
  <c r="AS923" i="5"/>
  <c r="AS1085" i="5"/>
  <c r="AS1236" i="5"/>
  <c r="AS722" i="5"/>
  <c r="AS269" i="5"/>
  <c r="AS347" i="5"/>
  <c r="AS400" i="5"/>
  <c r="AS119" i="5"/>
  <c r="AS1354" i="5"/>
  <c r="AS104" i="5"/>
  <c r="AS654" i="5"/>
  <c r="AS245" i="5"/>
  <c r="AS1084" i="5"/>
  <c r="AS2" i="5"/>
  <c r="AS282" i="5"/>
  <c r="AS222" i="5"/>
  <c r="AS511" i="5"/>
  <c r="AS538" i="5"/>
  <c r="AS629" i="5"/>
  <c r="AS978" i="5"/>
  <c r="AS1341" i="5"/>
  <c r="AS299" i="5"/>
  <c r="AS792" i="5"/>
  <c r="AS631" i="5"/>
  <c r="AS330" i="5"/>
  <c r="AS343" i="5"/>
  <c r="AS429" i="5"/>
  <c r="AS1368" i="5"/>
  <c r="AS1392" i="5"/>
  <c r="AS1410" i="5"/>
  <c r="AS754" i="5"/>
  <c r="AS1448" i="5"/>
  <c r="AS677" i="5"/>
  <c r="AS550" i="5"/>
  <c r="AS690" i="5"/>
  <c r="AS248" i="5"/>
  <c r="AS712" i="5"/>
  <c r="AS845" i="5"/>
  <c r="AS1386" i="5"/>
  <c r="AS682" i="5"/>
  <c r="AS391" i="5"/>
  <c r="AS1370" i="5"/>
  <c r="AS115" i="5"/>
  <c r="AS577" i="5"/>
  <c r="AS1155" i="5"/>
  <c r="AS1169" i="5"/>
  <c r="AS1184" i="5"/>
  <c r="AS458" i="5"/>
  <c r="AS830" i="5"/>
  <c r="AS885" i="5"/>
  <c r="AS841" i="5"/>
  <c r="AS859" i="5"/>
  <c r="AS993" i="5"/>
  <c r="AS1222" i="5"/>
  <c r="AS890" i="5"/>
  <c r="AS1139" i="5"/>
  <c r="AS406" i="5"/>
  <c r="AS839" i="5"/>
  <c r="AS1040" i="5"/>
  <c r="AS823" i="5"/>
  <c r="AS491" i="5"/>
  <c r="AS142" i="5"/>
  <c r="AS1128" i="5"/>
  <c r="AS587" i="5"/>
  <c r="AS908" i="5"/>
  <c r="AS334" i="5"/>
  <c r="AS643" i="5"/>
  <c r="AS758" i="5"/>
  <c r="AS855" i="5"/>
  <c r="AS315" i="5"/>
  <c r="AS1323" i="5"/>
  <c r="AS1339" i="5"/>
  <c r="AS545" i="5"/>
  <c r="AS574" i="5"/>
  <c r="AS878" i="5"/>
  <c r="AS1439" i="5"/>
  <c r="AS110" i="5"/>
  <c r="AS572" i="5"/>
  <c r="AS1095" i="5"/>
  <c r="AS898" i="5"/>
  <c r="AS1430" i="5"/>
  <c r="AS487" i="5"/>
  <c r="AS588" i="5"/>
  <c r="AS312" i="5"/>
  <c r="AS1034" i="5"/>
  <c r="AS99" i="5"/>
  <c r="AS288" i="5"/>
  <c r="AS294" i="5"/>
  <c r="AS1015" i="5"/>
  <c r="AS1302" i="5"/>
  <c r="AS382" i="5"/>
  <c r="AS822" i="5"/>
  <c r="AS1400" i="5"/>
  <c r="AS163" i="5"/>
  <c r="AS683" i="5"/>
  <c r="AS598" i="5"/>
  <c r="AS500" i="5"/>
  <c r="AS366" i="5"/>
  <c r="AS1226" i="5"/>
  <c r="AS254" i="5"/>
  <c r="AS296" i="5"/>
  <c r="AS1281" i="5"/>
  <c r="AS1291" i="5"/>
  <c r="AS457" i="5"/>
  <c r="AS1340" i="5"/>
  <c r="AS744" i="5"/>
  <c r="AS549" i="5"/>
  <c r="AS226" i="5"/>
  <c r="AS1072" i="5"/>
  <c r="AS1304" i="5"/>
  <c r="AS31" i="5"/>
  <c r="AS750" i="5"/>
  <c r="AS1361" i="5"/>
  <c r="AS766" i="5"/>
  <c r="AS1081" i="5"/>
  <c r="AS427" i="5"/>
  <c r="AS468" i="5"/>
  <c r="AS393" i="5"/>
  <c r="AS886" i="5"/>
  <c r="AS513" i="5"/>
  <c r="AS1061" i="5"/>
  <c r="AS576" i="5"/>
  <c r="AS1157" i="5"/>
  <c r="AS568" i="5"/>
  <c r="AS1211" i="5"/>
  <c r="AS143" i="5"/>
  <c r="AS807" i="5"/>
  <c r="AS1297" i="5"/>
  <c r="AS542" i="5"/>
  <c r="AS990" i="5"/>
  <c r="AS15" i="5"/>
  <c r="AS169" i="5"/>
  <c r="AS884" i="5"/>
  <c r="AS1417" i="5"/>
  <c r="AS461" i="5"/>
  <c r="AS93" i="5"/>
  <c r="AS8" i="5"/>
  <c r="AS510" i="5"/>
  <c r="AS1393" i="5"/>
  <c r="AS1486" i="5"/>
  <c r="AS788" i="5"/>
  <c r="AS475" i="5"/>
  <c r="AS907" i="5"/>
  <c r="AS794" i="5"/>
  <c r="AS752" i="5"/>
  <c r="AS1271" i="5"/>
  <c r="AS313" i="5"/>
  <c r="AS207" i="5"/>
  <c r="AS552" i="5"/>
  <c r="AS186" i="5"/>
  <c r="AS707" i="5"/>
  <c r="AS1399" i="5"/>
  <c r="AS696" i="5"/>
  <c r="AS915" i="5"/>
  <c r="AS851" i="5"/>
  <c r="AS1479" i="5"/>
  <c r="AS903" i="5"/>
  <c r="AS737" i="5"/>
  <c r="AS178" i="5"/>
  <c r="AS508" i="5"/>
  <c r="AS1360" i="5"/>
  <c r="AS1267" i="5"/>
  <c r="AS10" i="5"/>
  <c r="AS74" i="5"/>
  <c r="AS1321" i="5"/>
  <c r="AS1337" i="5"/>
  <c r="AS1372" i="5"/>
  <c r="AS701" i="5"/>
  <c r="AS1413" i="5"/>
  <c r="AS554" i="5"/>
  <c r="AS897" i="5"/>
  <c r="AS808" i="5"/>
  <c r="AS189" i="5"/>
  <c r="AS1401" i="5"/>
  <c r="AS1435" i="5"/>
  <c r="AS1485" i="5"/>
  <c r="AS1326" i="5"/>
  <c r="AS506" i="5"/>
  <c r="AS928" i="5"/>
  <c r="AS152" i="5"/>
  <c r="AS1395" i="5"/>
  <c r="AS1419" i="5"/>
  <c r="AS1156" i="5"/>
  <c r="AS1185" i="5"/>
  <c r="AS1217" i="5"/>
  <c r="AS954" i="5"/>
  <c r="AS872" i="5"/>
  <c r="AS1032" i="5"/>
  <c r="AS745" i="5"/>
  <c r="AS901" i="5"/>
  <c r="AS1365" i="5"/>
  <c r="AS1480" i="5"/>
  <c r="AS496" i="5"/>
  <c r="AS719" i="5"/>
  <c r="AS1120" i="5"/>
  <c r="AS174" i="5"/>
  <c r="AS432" i="5"/>
  <c r="AS291" i="5"/>
  <c r="AS1196" i="5"/>
  <c r="AS812" i="5"/>
  <c r="AS40" i="5"/>
  <c r="AS658" i="5"/>
  <c r="AS764" i="5"/>
  <c r="AS1319" i="5"/>
  <c r="AS317" i="5"/>
  <c r="AS1461" i="5"/>
  <c r="AS1305" i="5"/>
  <c r="AS1457" i="5"/>
  <c r="AS370" i="5"/>
  <c r="AS1087" i="5"/>
  <c r="AS1295" i="5"/>
  <c r="AS916" i="5"/>
  <c r="AS365" i="5"/>
  <c r="AS1387" i="5"/>
  <c r="AS409" i="5"/>
  <c r="AS477" i="5"/>
  <c r="AS194" i="5"/>
  <c r="AS1462" i="5"/>
  <c r="AS1487" i="5"/>
  <c r="AS1498" i="5"/>
  <c r="AS909" i="5"/>
  <c r="AS377" i="5"/>
  <c r="AS220" i="5"/>
  <c r="AS936" i="5"/>
  <c r="AS668" i="5"/>
  <c r="AS302" i="5"/>
  <c r="AS1240" i="5"/>
  <c r="AS806" i="5"/>
  <c r="AS703" i="5"/>
  <c r="AS1342" i="5"/>
  <c r="AS778" i="5"/>
  <c r="AS323" i="5"/>
  <c r="AS819" i="5"/>
  <c r="AS1021" i="5"/>
  <c r="AS492" i="5"/>
  <c r="AS262" i="5"/>
  <c r="AS700" i="5"/>
  <c r="AS672" i="5"/>
  <c r="AS609" i="5"/>
  <c r="AS9" i="5"/>
  <c r="AS256" i="5"/>
  <c r="AS769" i="5"/>
  <c r="AS785" i="5"/>
  <c r="AS1208" i="5"/>
  <c r="AS209" i="5"/>
  <c r="AS975" i="5"/>
  <c r="AS1288" i="5"/>
  <c r="AS1303" i="5"/>
  <c r="AS777" i="5"/>
  <c r="AS1080" i="5"/>
  <c r="AS844" i="5"/>
  <c r="AS1381" i="5"/>
  <c r="AS944" i="5"/>
  <c r="AS287" i="5"/>
  <c r="AS559" i="5"/>
  <c r="AS327" i="5"/>
  <c r="AS1482" i="5"/>
  <c r="AS474" i="5"/>
  <c r="AS495" i="5"/>
  <c r="AS676" i="5"/>
  <c r="AS1415" i="5"/>
  <c r="AS1379" i="5"/>
  <c r="AS1269" i="5"/>
  <c r="AS840" i="5"/>
  <c r="AS258" i="5"/>
  <c r="AS462" i="5"/>
  <c r="AS33" i="5"/>
  <c r="AS1355" i="5"/>
  <c r="AS652" i="5"/>
  <c r="AS1096" i="5"/>
  <c r="AS383" i="5"/>
  <c r="AS277" i="5"/>
  <c r="AS874" i="5"/>
  <c r="AS1493" i="5"/>
  <c r="AS1064" i="5"/>
  <c r="AS448" i="5"/>
  <c r="AS1011" i="5"/>
  <c r="AS1333" i="5"/>
  <c r="AS951" i="5"/>
  <c r="AS60" i="5"/>
  <c r="AS784" i="5"/>
  <c r="AS1404" i="5"/>
  <c r="AS268" i="5"/>
  <c r="AS1105" i="5"/>
  <c r="AS1029" i="5"/>
  <c r="AS213" i="5"/>
  <c r="AS921" i="5"/>
  <c r="AS1099" i="5"/>
  <c r="AS116" i="5"/>
  <c r="AS673" i="5"/>
  <c r="AS17" i="5"/>
  <c r="AS547" i="5"/>
  <c r="AS397" i="5"/>
  <c r="AS1275" i="5"/>
  <c r="AS66" i="5"/>
  <c r="AS1306" i="5"/>
  <c r="AS1328" i="5"/>
  <c r="AS242" i="5"/>
  <c r="AS117" i="5"/>
  <c r="AS1385" i="5"/>
  <c r="AS1414" i="5"/>
  <c r="AS611" i="5"/>
  <c r="AS369" i="5"/>
  <c r="AS363" i="5"/>
  <c r="AS801" i="5"/>
  <c r="AS613" i="5"/>
  <c r="AS1477" i="5"/>
  <c r="AS1452" i="5"/>
  <c r="AS1163" i="5"/>
  <c r="AS103" i="5"/>
  <c r="AS438" i="5"/>
  <c r="AS735" i="5"/>
  <c r="AS827" i="5"/>
  <c r="AS711" i="5"/>
  <c r="AS1003" i="5"/>
  <c r="AS1397" i="5"/>
  <c r="AS929" i="5"/>
  <c r="AS1441" i="5"/>
  <c r="AS304" i="5"/>
  <c r="AS645" i="5"/>
  <c r="AS773" i="5"/>
  <c r="AS58" i="5"/>
  <c r="AS1198" i="5"/>
  <c r="AS147" i="5"/>
  <c r="AS1234" i="5"/>
  <c r="AS1253" i="5"/>
  <c r="AS772" i="5"/>
  <c r="AS449" i="5"/>
  <c r="AS1298" i="5"/>
  <c r="AS729" i="5"/>
  <c r="AS1369" i="5"/>
  <c r="AS1495" i="5"/>
  <c r="AS1344" i="5"/>
  <c r="AS1497" i="5"/>
  <c r="AS686" i="5"/>
  <c r="AS4" i="5"/>
  <c r="AS1334" i="5"/>
  <c r="AS767" i="5"/>
  <c r="AS1367" i="5"/>
  <c r="AS713" i="5"/>
  <c r="AS1431" i="5"/>
  <c r="AS1445" i="5"/>
  <c r="AS443" i="5"/>
  <c r="AS357" i="5"/>
  <c r="AS949" i="5"/>
  <c r="AS124" i="5"/>
  <c r="AS548" i="5"/>
  <c r="AS454" i="5"/>
  <c r="AS789" i="5"/>
  <c r="AS306" i="5"/>
  <c r="AS146" i="5"/>
  <c r="AS345" i="5"/>
  <c r="AS1004" i="5"/>
  <c r="AS158" i="5"/>
  <c r="AS1327" i="5"/>
  <c r="AS846" i="5"/>
  <c r="AS463" i="5"/>
  <c r="AS91" i="5"/>
  <c r="AS733" i="5"/>
  <c r="AS424" i="5"/>
  <c r="AS1049" i="5"/>
  <c r="AS760" i="5"/>
  <c r="AS1484" i="5"/>
  <c r="AS445" i="5"/>
  <c r="AS1423" i="5"/>
  <c r="AS417" i="5"/>
  <c r="AS379" i="5"/>
  <c r="AS286" i="5"/>
  <c r="AS1220" i="5"/>
  <c r="AS465" i="5"/>
  <c r="AS1278" i="5"/>
  <c r="AS80" i="5"/>
  <c r="AS1309" i="5"/>
  <c r="AS638" i="5"/>
  <c r="AS113" i="5"/>
  <c r="AS1363" i="5"/>
  <c r="AS1067" i="5"/>
  <c r="AS906" i="5"/>
  <c r="AS861" i="5"/>
  <c r="AS1442" i="5"/>
  <c r="AS1465" i="5"/>
  <c r="AS25" i="5"/>
  <c r="AS236" i="5"/>
  <c r="AS437" i="5"/>
  <c r="AS403" i="5"/>
  <c r="AS1416" i="5"/>
  <c r="AS71" i="5"/>
  <c r="AS444" i="5"/>
  <c r="AS161" i="5"/>
  <c r="AS583" i="5"/>
  <c r="AS829" i="5"/>
  <c r="AS974" i="5"/>
  <c r="AS350" i="5"/>
  <c r="AS556" i="5"/>
  <c r="AS137" i="5"/>
  <c r="AS826" i="5"/>
  <c r="AS1483" i="5"/>
  <c r="AS197" i="5"/>
  <c r="AS87" i="5"/>
  <c r="AS869" i="5"/>
  <c r="AS1056" i="5"/>
  <c r="AS114" i="5"/>
  <c r="AS1433" i="5"/>
  <c r="AS1346" i="5"/>
  <c r="AS385" i="5"/>
  <c r="AS656" i="5"/>
  <c r="AS1446" i="5"/>
  <c r="AS88" i="5"/>
  <c r="AS479" i="5"/>
  <c r="AS820" i="5"/>
  <c r="AS360" i="5"/>
  <c r="AS1426" i="5"/>
  <c r="AS333" i="5"/>
  <c r="AS145" i="5"/>
  <c r="AS13" i="5"/>
  <c r="AS1492" i="5"/>
  <c r="AS108" i="5"/>
  <c r="AS90" i="5"/>
  <c r="AS405" i="5"/>
  <c r="AS691" i="5"/>
  <c r="AS1237" i="5"/>
  <c r="AS422" i="5"/>
  <c r="AS848" i="5"/>
  <c r="AS880" i="5"/>
  <c r="AS192" i="5"/>
  <c r="AS493" i="5"/>
  <c r="AS453" i="5"/>
  <c r="AS202" i="5"/>
  <c r="AS434" i="5"/>
  <c r="AS1285" i="5"/>
  <c r="AS1296" i="5"/>
  <c r="AS747" i="5"/>
  <c r="AS521" i="5"/>
  <c r="AS5" i="5"/>
  <c r="AS1374" i="5"/>
  <c r="AS97" i="5"/>
  <c r="AS261" i="5"/>
  <c r="AS1434" i="5"/>
  <c r="AS1451" i="5"/>
  <c r="AS272" i="5"/>
  <c r="AS1491" i="5"/>
  <c r="AS228" i="5"/>
  <c r="AS206" i="5"/>
  <c r="AS1088" i="5"/>
  <c r="AS1001" i="5"/>
  <c r="AS883" i="5"/>
  <c r="AS38" i="5"/>
  <c r="AS1083" i="5"/>
  <c r="AS693" i="5"/>
  <c r="AS1312" i="5"/>
  <c r="AS1331" i="5"/>
  <c r="AS1348" i="5"/>
  <c r="AS678" i="5"/>
  <c r="AS723" i="5"/>
  <c r="AS208" i="5"/>
  <c r="AS891" i="5"/>
  <c r="AS173" i="5"/>
  <c r="AS1469" i="5"/>
  <c r="AS1488" i="5"/>
  <c r="AS364" i="5"/>
  <c r="AS1443" i="5"/>
  <c r="AS1390" i="5"/>
  <c r="AS1501" i="5"/>
  <c r="AS237" i="5"/>
  <c r="AS76" i="5"/>
  <c r="AS180" i="5"/>
  <c r="AS1017" i="5"/>
  <c r="AS1266" i="5"/>
  <c r="AS797" i="5"/>
  <c r="AS196" i="5"/>
  <c r="AS1317" i="5"/>
  <c r="AS252" i="5"/>
  <c r="AS295" i="5"/>
  <c r="AS344" i="5"/>
  <c r="AS28" i="5"/>
  <c r="AS1432" i="5"/>
  <c r="AS1447" i="5"/>
  <c r="AS675" i="5"/>
  <c r="AS36" i="5"/>
  <c r="AS1335" i="5"/>
  <c r="AS1438" i="5"/>
  <c r="AS171" i="5"/>
  <c r="AS267" i="5"/>
  <c r="AS1300" i="5"/>
  <c r="AS1459" i="5"/>
  <c r="AS1069" i="5"/>
  <c r="AS919" i="5"/>
  <c r="AS1310" i="5"/>
  <c r="AS415" i="5"/>
  <c r="AS557" i="5"/>
  <c r="AS599" i="5"/>
  <c r="AS539" i="5"/>
  <c r="AS1403" i="5"/>
  <c r="AS828" i="5"/>
  <c r="AS499" i="5"/>
  <c r="AS1466" i="5"/>
  <c r="AS814" i="5"/>
  <c r="AS316" i="5"/>
  <c r="AS1425" i="5"/>
  <c r="AS1050" i="5"/>
  <c r="AS509" i="5"/>
  <c r="AS164" i="5"/>
  <c r="AS159" i="5"/>
  <c r="AS1377" i="5"/>
  <c r="AS1496" i="5"/>
  <c r="AS1343" i="5"/>
  <c r="AS1086" i="5"/>
  <c r="BC15" i="5"/>
  <c r="BC14" i="5"/>
  <c r="BC13" i="5"/>
  <c r="BC12" i="5"/>
  <c r="BQ15" i="5"/>
  <c r="BQ14" i="5"/>
  <c r="BQ13" i="5"/>
  <c r="BQ12" i="5"/>
  <c r="BF12" i="5"/>
  <c r="BF13" i="5"/>
  <c r="BF15" i="5"/>
  <c r="BF14" i="5"/>
  <c r="BG14" i="5"/>
  <c r="BG13" i="5"/>
  <c r="BG12" i="5"/>
  <c r="BG15" i="5"/>
</calcChain>
</file>

<file path=xl/sharedStrings.xml><?xml version="1.0" encoding="utf-8"?>
<sst xmlns="http://schemas.openxmlformats.org/spreadsheetml/2006/main" count="49420" uniqueCount="6485">
  <si>
    <t>OrderRef</t>
  </si>
  <si>
    <t>OrderDate</t>
  </si>
  <si>
    <t>CustomerID</t>
  </si>
  <si>
    <t>FirstName</t>
  </si>
  <si>
    <t>LastName</t>
  </si>
  <si>
    <t>Region</t>
  </si>
  <si>
    <t>ProductID</t>
  </si>
  <si>
    <t>ProductName</t>
  </si>
  <si>
    <t>ProductCategory</t>
  </si>
  <si>
    <t>CustomerType</t>
  </si>
  <si>
    <t>SalesChannel</t>
  </si>
  <si>
    <t>PaymentMethod</t>
  </si>
  <si>
    <t>Quantity</t>
  </si>
  <si>
    <t>UnitPrice</t>
  </si>
  <si>
    <t>Revenue</t>
  </si>
  <si>
    <t>Phone</t>
  </si>
  <si>
    <t>Email</t>
  </si>
  <si>
    <t>SourceFile</t>
  </si>
  <si>
    <t>GH-HO-2025-00841</t>
  </si>
  <si>
    <t>29-Jun-2024</t>
  </si>
  <si>
    <t>C0149</t>
  </si>
  <si>
    <t>Kojo</t>
  </si>
  <si>
    <t>Arthur</t>
  </si>
  <si>
    <t>Ho</t>
  </si>
  <si>
    <t>P001</t>
  </si>
  <si>
    <t>LAPTOP PRO 14</t>
  </si>
  <si>
    <t>Electronics</t>
  </si>
  <si>
    <t>Government</t>
  </si>
  <si>
    <t>in-store</t>
  </si>
  <si>
    <t xml:space="preserve"> Bank Transfer</t>
  </si>
  <si>
    <t>0596163336</t>
  </si>
  <si>
    <t>kojo.arthur78@example.com</t>
  </si>
  <si>
    <t>Agent_App_2025.csv</t>
  </si>
  <si>
    <t>GH-KUM-2025-00193</t>
  </si>
  <si>
    <t>12/27/2025</t>
  </si>
  <si>
    <t>C0098</t>
  </si>
  <si>
    <t>akosua</t>
  </si>
  <si>
    <t>Antwi</t>
  </si>
  <si>
    <t>Kumasi</t>
  </si>
  <si>
    <t>P006</t>
  </si>
  <si>
    <t xml:space="preserve"> Standing Desk</t>
  </si>
  <si>
    <t>Furniture</t>
  </si>
  <si>
    <t xml:space="preserve">Online </t>
  </si>
  <si>
    <t xml:space="preserve">  Mobile Money  </t>
  </si>
  <si>
    <t>0547524579</t>
  </si>
  <si>
    <t>akosua.antwi30example.com</t>
  </si>
  <si>
    <t>Mobile_App_Export.csv</t>
  </si>
  <si>
    <t>GH-KOF-2025-01409</t>
  </si>
  <si>
    <t>27/11/2025</t>
  </si>
  <si>
    <t>C0393</t>
  </si>
  <si>
    <t>Akosua</t>
  </si>
  <si>
    <t>Mensah</t>
  </si>
  <si>
    <t>koforidua</t>
  </si>
  <si>
    <t>P007</t>
  </si>
  <si>
    <t>cotton shirt</t>
  </si>
  <si>
    <t xml:space="preserve">  Clothing  </t>
  </si>
  <si>
    <t>government</t>
  </si>
  <si>
    <t>Online</t>
  </si>
  <si>
    <t>Mobile Money</t>
  </si>
  <si>
    <t>0209411070</t>
  </si>
  <si>
    <t>akosua.mensah88@example.com</t>
  </si>
  <si>
    <t>Retail_POS_2025.csv</t>
  </si>
  <si>
    <t>GH-TAK-2025-01004</t>
  </si>
  <si>
    <t>02/09/2025</t>
  </si>
  <si>
    <t>C0282</t>
  </si>
  <si>
    <t>Naa</t>
  </si>
  <si>
    <t xml:space="preserve"> Asare</t>
  </si>
  <si>
    <t>Takoradi</t>
  </si>
  <si>
    <t>P010</t>
  </si>
  <si>
    <t xml:space="preserve"> Air Conditioner</t>
  </si>
  <si>
    <t>HOME APPLIANCES</t>
  </si>
  <si>
    <t xml:space="preserve"> Individual</t>
  </si>
  <si>
    <t>In-Store</t>
  </si>
  <si>
    <t xml:space="preserve">  Card  </t>
  </si>
  <si>
    <t>8</t>
  </si>
  <si>
    <t>0247359685</t>
  </si>
  <si>
    <t>naa.asare75@example.com</t>
  </si>
  <si>
    <t>GH-KUM-2025-00374</t>
  </si>
  <si>
    <t>17.11.2025</t>
  </si>
  <si>
    <t>C0136</t>
  </si>
  <si>
    <t>Adwoa</t>
  </si>
  <si>
    <t>P008</t>
  </si>
  <si>
    <t xml:space="preserve">  Microwave 25L  </t>
  </si>
  <si>
    <t>Individual</t>
  </si>
  <si>
    <t>Agent</t>
  </si>
  <si>
    <t xml:space="preserve">Bank Transfer </t>
  </si>
  <si>
    <t xml:space="preserve"> 5 </t>
  </si>
  <si>
    <t>0548490117</t>
  </si>
  <si>
    <t>adwoa.arthur94@example.com</t>
  </si>
  <si>
    <t>GH-ACC-2025-00754</t>
  </si>
  <si>
    <t>22/09/2024</t>
  </si>
  <si>
    <t>C0211</t>
  </si>
  <si>
    <t>Ama</t>
  </si>
  <si>
    <t>Badu</t>
  </si>
  <si>
    <t xml:space="preserve"> Accra</t>
  </si>
  <si>
    <t>Cotton Shirt</t>
  </si>
  <si>
    <t>Clothing</t>
  </si>
  <si>
    <t>Business</t>
  </si>
  <si>
    <t>Mobile App</t>
  </si>
  <si>
    <t>11</t>
  </si>
  <si>
    <t xml:space="preserve"> 130 </t>
  </si>
  <si>
    <t>0558304954</t>
  </si>
  <si>
    <t>ama.badu68@example.com</t>
  </si>
  <si>
    <t>GH-TML-2025-00795</t>
  </si>
  <si>
    <t>2025-08-18</t>
  </si>
  <si>
    <t>C0143</t>
  </si>
  <si>
    <t>Yaw</t>
  </si>
  <si>
    <t>BADU</t>
  </si>
  <si>
    <t>Tamale</t>
  </si>
  <si>
    <t>Air Conditioner</t>
  </si>
  <si>
    <t>Home Appliances</t>
  </si>
  <si>
    <t>Card</t>
  </si>
  <si>
    <t>4.00</t>
  </si>
  <si>
    <t>0279893298</t>
  </si>
  <si>
    <t>yaw.badu62@example.com</t>
  </si>
  <si>
    <t>GH-KOF-2025-00738</t>
  </si>
  <si>
    <t>November 28, 2025</t>
  </si>
  <si>
    <t>C0199</t>
  </si>
  <si>
    <t xml:space="preserve">Addo </t>
  </si>
  <si>
    <t>Koforidua</t>
  </si>
  <si>
    <t>P002</t>
  </si>
  <si>
    <t>Office Chair</t>
  </si>
  <si>
    <t>furniture</t>
  </si>
  <si>
    <t>850</t>
  </si>
  <si>
    <t>0555244973</t>
  </si>
  <si>
    <t>naa.addo34@example.com</t>
  </si>
  <si>
    <t>GH-HO-2025-01272</t>
  </si>
  <si>
    <t>09/24/2025</t>
  </si>
  <si>
    <t>C0291</t>
  </si>
  <si>
    <t>Boateng</t>
  </si>
  <si>
    <t>Laptop  Pro  14</t>
  </si>
  <si>
    <t>electronics</t>
  </si>
  <si>
    <t>MOBILE MONEY</t>
  </si>
  <si>
    <t>N/A</t>
  </si>
  <si>
    <t>0203867594</t>
  </si>
  <si>
    <t>ama.boateng41@example.com</t>
  </si>
  <si>
    <t>GH-CCT-2025-00916</t>
  </si>
  <si>
    <t>January 24, 2025</t>
  </si>
  <si>
    <t>C0162</t>
  </si>
  <si>
    <t>Kofi</t>
  </si>
  <si>
    <t>Owusu</t>
  </si>
  <si>
    <t xml:space="preserve"> Cape Coast</t>
  </si>
  <si>
    <t>P003</t>
  </si>
  <si>
    <t>Wireless Headset</t>
  </si>
  <si>
    <t xml:space="preserve"> In-Store</t>
  </si>
  <si>
    <t>5</t>
  </si>
  <si>
    <t>0242420337</t>
  </si>
  <si>
    <t>kofi.owusu33@example.com</t>
  </si>
  <si>
    <t>GH-ACC-2025-00469</t>
  </si>
  <si>
    <t>2025-08-12</t>
  </si>
  <si>
    <t>C0364</t>
  </si>
  <si>
    <t>Kwame</t>
  </si>
  <si>
    <t xml:space="preserve">Owusu </t>
  </si>
  <si>
    <t>Accra</t>
  </si>
  <si>
    <t xml:space="preserve">  Bank Transfer  </t>
  </si>
  <si>
    <t>0277237592</t>
  </si>
  <si>
    <t>kwame.owusu74@example.com</t>
  </si>
  <si>
    <t>Online_Sales_2025.xlsx</t>
  </si>
  <si>
    <t>GH-TAK-2025-00270</t>
  </si>
  <si>
    <t>April 08, 2025</t>
  </si>
  <si>
    <t>C0016</t>
  </si>
  <si>
    <t>Addo</t>
  </si>
  <si>
    <t>P012</t>
  </si>
  <si>
    <t>Blender Plus</t>
  </si>
  <si>
    <t>individual</t>
  </si>
  <si>
    <t>Bank Transfer</t>
  </si>
  <si>
    <t>570</t>
  </si>
  <si>
    <t>0204547832</t>
  </si>
  <si>
    <t>ama.addo5@example.com</t>
  </si>
  <si>
    <t>GH-TAK-2025-01063</t>
  </si>
  <si>
    <t xml:space="preserve"> 2025-09-19 </t>
  </si>
  <si>
    <t>C0227</t>
  </si>
  <si>
    <t>Daniel</t>
  </si>
  <si>
    <t>Osei</t>
  </si>
  <si>
    <t xml:space="preserve">In-Store </t>
  </si>
  <si>
    <t>3,600.00</t>
  </si>
  <si>
    <t>0267599215</t>
  </si>
  <si>
    <t>daniel.osei35@example.com</t>
  </si>
  <si>
    <t>GH-CCT-2025-01068</t>
  </si>
  <si>
    <t>2025-02-24</t>
  </si>
  <si>
    <t>C0124</t>
  </si>
  <si>
    <t>Cape Coast</t>
  </si>
  <si>
    <t>Cash</t>
  </si>
  <si>
    <t>8.00</t>
  </si>
  <si>
    <t>0266547642</t>
  </si>
  <si>
    <t>daniel.arthur40@example.com</t>
  </si>
  <si>
    <t>GH-SUN-2025-00640</t>
  </si>
  <si>
    <t>08/27/2025</t>
  </si>
  <si>
    <t>C0358</t>
  </si>
  <si>
    <t>ESI</t>
  </si>
  <si>
    <t>Asare</t>
  </si>
  <si>
    <t>P004</t>
  </si>
  <si>
    <t xml:space="preserve">  Laser Printer  </t>
  </si>
  <si>
    <t xml:space="preserve"> Office Supplies</t>
  </si>
  <si>
    <t>0549510534</t>
  </si>
  <si>
    <t>esi.asare85@example.com</t>
  </si>
  <si>
    <t>GH-KOF-2025-01033</t>
  </si>
  <si>
    <t xml:space="preserve"> 2025-10-20 </t>
  </si>
  <si>
    <t>C0138</t>
  </si>
  <si>
    <t>KWAME</t>
  </si>
  <si>
    <t xml:space="preserve"> Koforidua</t>
  </si>
  <si>
    <t>wireless headset</t>
  </si>
  <si>
    <t>3</t>
  </si>
  <si>
    <t>420</t>
  </si>
  <si>
    <t>0205149062</t>
  </si>
  <si>
    <t>kwame.addo66@example.com</t>
  </si>
  <si>
    <t>GH-KUM-2025-00471</t>
  </si>
  <si>
    <t>2025-01-18</t>
  </si>
  <si>
    <t>C0246</t>
  </si>
  <si>
    <t xml:space="preserve">  Esi  </t>
  </si>
  <si>
    <t xml:space="preserve">Kumasi </t>
  </si>
  <si>
    <t>PX01</t>
  </si>
  <si>
    <t>10</t>
  </si>
  <si>
    <t>0275251202</t>
  </si>
  <si>
    <t>esi.asare39@example.com</t>
  </si>
  <si>
    <t>GH-TAK-2025-00942</t>
  </si>
  <si>
    <t>2025-10-08</t>
  </si>
  <si>
    <t>C0011</t>
  </si>
  <si>
    <t>P005</t>
  </si>
  <si>
    <t>Smartphone  X</t>
  </si>
  <si>
    <t>ELECTRONICS</t>
  </si>
  <si>
    <t>INDIVIDUAL</t>
  </si>
  <si>
    <t xml:space="preserve">Cash </t>
  </si>
  <si>
    <t>0209693509</t>
  </si>
  <si>
    <t>akosua.mensah37@example.com</t>
  </si>
  <si>
    <t>GH-SUN-2025-00608</t>
  </si>
  <si>
    <t>2025-12-23</t>
  </si>
  <si>
    <t>C0166</t>
  </si>
  <si>
    <t>Sunyani</t>
  </si>
  <si>
    <t>air conditioner</t>
  </si>
  <si>
    <t xml:space="preserve">Home Appliances </t>
  </si>
  <si>
    <t>ONLINE</t>
  </si>
  <si>
    <t>0278025405</t>
  </si>
  <si>
    <t>kwame.asare69@example.com</t>
  </si>
  <si>
    <t>GH-TAK-2025-00279</t>
  </si>
  <si>
    <t>08/12/2026</t>
  </si>
  <si>
    <t>C0192</t>
  </si>
  <si>
    <t>Appiah</t>
  </si>
  <si>
    <t xml:space="preserve">Takoradi </t>
  </si>
  <si>
    <t>P009</t>
  </si>
  <si>
    <t>Filing Cabinet</t>
  </si>
  <si>
    <t xml:space="preserve">Office Supplies </t>
  </si>
  <si>
    <t>980</t>
  </si>
  <si>
    <t>0269052194</t>
  </si>
  <si>
    <t>adwoa.appiah22@example.com</t>
  </si>
  <si>
    <t>GH-SUN-2025-00163</t>
  </si>
  <si>
    <t>25.02.2025</t>
  </si>
  <si>
    <t>C0079</t>
  </si>
  <si>
    <t>sunyani</t>
  </si>
  <si>
    <t xml:space="preserve"> Government</t>
  </si>
  <si>
    <t xml:space="preserve"> 420 </t>
  </si>
  <si>
    <t xml:space="preserve">0206732026 </t>
  </si>
  <si>
    <t>naa.mensah73@example.com</t>
  </si>
  <si>
    <t>GH-ACC-2025-00275</t>
  </si>
  <si>
    <t>29/09/2025</t>
  </si>
  <si>
    <t xml:space="preserve">  Owusu  </t>
  </si>
  <si>
    <t>accra</t>
  </si>
  <si>
    <t xml:space="preserve">  Online  </t>
  </si>
  <si>
    <t>0548957808</t>
  </si>
  <si>
    <t>kwame.owusu61@example.com</t>
  </si>
  <si>
    <t>GH-TAK-2025-00541</t>
  </si>
  <si>
    <t>19-Sep-2025</t>
  </si>
  <si>
    <t>C0080</t>
  </si>
  <si>
    <t xml:space="preserve"> Arthur</t>
  </si>
  <si>
    <t xml:space="preserve"> Takoradi</t>
  </si>
  <si>
    <t xml:space="preserve">  Furniture  </t>
  </si>
  <si>
    <t>0599912703</t>
  </si>
  <si>
    <t>adwoa.arthur52@example.com</t>
  </si>
  <si>
    <t>GH-TML-2025-01154</t>
  </si>
  <si>
    <t>2026-03-26</t>
  </si>
  <si>
    <t>C0275</t>
  </si>
  <si>
    <t>Michael</t>
  </si>
  <si>
    <t xml:space="preserve">  Government  </t>
  </si>
  <si>
    <t xml:space="preserve"> 3500 </t>
  </si>
  <si>
    <t>0262346317</t>
  </si>
  <si>
    <t>michael.asare7@example.com</t>
  </si>
  <si>
    <t>GH-CCT-2025-00247</t>
  </si>
  <si>
    <t>2025-05-21</t>
  </si>
  <si>
    <t>Laser Printer</t>
  </si>
  <si>
    <t>Office Supplies</t>
  </si>
  <si>
    <t>cash</t>
  </si>
  <si>
    <t>0552263403</t>
  </si>
  <si>
    <t>ama.addo41@example.com</t>
  </si>
  <si>
    <t>GH-CCT-2025-00052</t>
  </si>
  <si>
    <t>2025-06-01</t>
  </si>
  <si>
    <t>C0194</t>
  </si>
  <si>
    <t>ANTWI</t>
  </si>
  <si>
    <t xml:space="preserve"> Cotton Shirt</t>
  </si>
  <si>
    <t>AGENT</t>
  </si>
  <si>
    <t>MTN MoMo</t>
  </si>
  <si>
    <t xml:space="preserve">0556097095 </t>
  </si>
  <si>
    <t>adwoa.antwi58@example.com</t>
  </si>
  <si>
    <t>GH-KUM-2025-00075</t>
  </si>
  <si>
    <t>09/06/2025</t>
  </si>
  <si>
    <t>C0127</t>
  </si>
  <si>
    <t>naa</t>
  </si>
  <si>
    <t>kumasi</t>
  </si>
  <si>
    <t>0506811859</t>
  </si>
  <si>
    <t>naa.owusu21@example.com</t>
  </si>
  <si>
    <t>GH-HO-2025-00852</t>
  </si>
  <si>
    <t>12/08/2025</t>
  </si>
  <si>
    <t>C0248</t>
  </si>
  <si>
    <t xml:space="preserve">  Ama  </t>
  </si>
  <si>
    <t>P011</t>
  </si>
  <si>
    <t>EXECUTIVE DESK</t>
  </si>
  <si>
    <t xml:space="preserve">Government </t>
  </si>
  <si>
    <t>0556369901</t>
  </si>
  <si>
    <t>ama.addo52@example.com</t>
  </si>
  <si>
    <t>GH-HO-2025-00032</t>
  </si>
  <si>
    <t>09/08/2025</t>
  </si>
  <si>
    <t>C0251</t>
  </si>
  <si>
    <t xml:space="preserve"> Ho</t>
  </si>
  <si>
    <t>Smartphone X</t>
  </si>
  <si>
    <t xml:space="preserve">Electronics </t>
  </si>
  <si>
    <t>0554770904</t>
  </si>
  <si>
    <t>adwoa.owusu78example.com</t>
  </si>
  <si>
    <t>GH-CCT-2025-00651</t>
  </si>
  <si>
    <t>November 22, 2025</t>
  </si>
  <si>
    <t>C0252</t>
  </si>
  <si>
    <t>CAPE COAST</t>
  </si>
  <si>
    <t xml:space="preserve"> Executive Desk</t>
  </si>
  <si>
    <t>online</t>
  </si>
  <si>
    <t>0245444077</t>
  </si>
  <si>
    <t>ama.asare19@example.com</t>
  </si>
  <si>
    <t>GH-KOF-2025-01136</t>
  </si>
  <si>
    <t>2025-12-28</t>
  </si>
  <si>
    <t>C0379</t>
  </si>
  <si>
    <t>yaw</t>
  </si>
  <si>
    <t>laptop pro 14</t>
  </si>
  <si>
    <t xml:space="preserve">  Electronics  </t>
  </si>
  <si>
    <t>4,200</t>
  </si>
  <si>
    <t>0508082663</t>
  </si>
  <si>
    <t>yaw.owusu74@example.com</t>
  </si>
  <si>
    <t>GH-TAK-2025-01416</t>
  </si>
  <si>
    <t>09/27/2025</t>
  </si>
  <si>
    <t>C0355</t>
  </si>
  <si>
    <t>Standing Desk</t>
  </si>
  <si>
    <t xml:space="preserve">Individual </t>
  </si>
  <si>
    <t xml:space="preserve">Mobile Money </t>
  </si>
  <si>
    <t>0595528533</t>
  </si>
  <si>
    <t>ama.boateng36@example.com</t>
  </si>
  <si>
    <t>GH-ACC-2025-00155</t>
  </si>
  <si>
    <t>2025-11-22</t>
  </si>
  <si>
    <t>C0030</t>
  </si>
  <si>
    <t xml:space="preserve">Kwame </t>
  </si>
  <si>
    <t xml:space="preserve"> 8 </t>
  </si>
  <si>
    <t>0556275063</t>
  </si>
  <si>
    <t>kwame.appiah22@example.com</t>
  </si>
  <si>
    <t>GH-TML-2025-01208</t>
  </si>
  <si>
    <t>2026-12-16</t>
  </si>
  <si>
    <t>C0366</t>
  </si>
  <si>
    <t>kwame</t>
  </si>
  <si>
    <t xml:space="preserve"> Tamale</t>
  </si>
  <si>
    <t>CASH</t>
  </si>
  <si>
    <t>620</t>
  </si>
  <si>
    <t>0549244951</t>
  </si>
  <si>
    <t>kwame.arthur1@example.com</t>
  </si>
  <si>
    <t>GH-TML-2025-00507</t>
  </si>
  <si>
    <t>November 19, 2025</t>
  </si>
  <si>
    <t>C0310</t>
  </si>
  <si>
    <t>9</t>
  </si>
  <si>
    <t>0246691930</t>
  </si>
  <si>
    <t>naa.owusu93@example.com</t>
  </si>
  <si>
    <t>GH-TAK-2025-00225</t>
  </si>
  <si>
    <t>August 28, 2025</t>
  </si>
  <si>
    <t>C0129</t>
  </si>
  <si>
    <t>Abena</t>
  </si>
  <si>
    <t>WIRELESS HEADSET</t>
  </si>
  <si>
    <t>0266098680</t>
  </si>
  <si>
    <t>abena.owusu21@example.com</t>
  </si>
  <si>
    <t>GH-ACC-2025-00755</t>
  </si>
  <si>
    <t>2025-04-01</t>
  </si>
  <si>
    <t xml:space="preserve">  Accra  </t>
  </si>
  <si>
    <t xml:space="preserve">Office Chair </t>
  </si>
  <si>
    <t>FURNITURE</t>
  </si>
  <si>
    <t>0506077596</t>
  </si>
  <si>
    <t>kwame.asare47@example.com</t>
  </si>
  <si>
    <t>GH-KUM-2025-00373</t>
  </si>
  <si>
    <t>07/25/2025</t>
  </si>
  <si>
    <t>C0023</t>
  </si>
  <si>
    <t xml:space="preserve">  Daniel  </t>
  </si>
  <si>
    <t xml:space="preserve"> Mensah</t>
  </si>
  <si>
    <t xml:space="preserve"> Electronics</t>
  </si>
  <si>
    <t>7</t>
  </si>
  <si>
    <t>4200</t>
  </si>
  <si>
    <t>0204666751</t>
  </si>
  <si>
    <t>daniel.mensah64@example.con</t>
  </si>
  <si>
    <t>GH-TAK-2025-00868</t>
  </si>
  <si>
    <t>September 18, 2025</t>
  </si>
  <si>
    <t>C0295</t>
  </si>
  <si>
    <t xml:space="preserve">Adwoa </t>
  </si>
  <si>
    <t xml:space="preserve">  Takoradi  </t>
  </si>
  <si>
    <t xml:space="preserve">Standing Desk </t>
  </si>
  <si>
    <t xml:space="preserve"> Business</t>
  </si>
  <si>
    <t>0263757275</t>
  </si>
  <si>
    <t>adwoa.antwi10@example.com</t>
  </si>
  <si>
    <t>GH-KOF-2025-00699</t>
  </si>
  <si>
    <t>2026-08-19</t>
  </si>
  <si>
    <t>C0217</t>
  </si>
  <si>
    <t>Executive Desk</t>
  </si>
  <si>
    <t>0545327563</t>
  </si>
  <si>
    <t>kwame.osei20@example.com</t>
  </si>
  <si>
    <t>GH-ACC-2025-00615</t>
  </si>
  <si>
    <t>2025-01-21</t>
  </si>
  <si>
    <t>C0269</t>
  </si>
  <si>
    <t>mensah</t>
  </si>
  <si>
    <t>0278712296</t>
  </si>
  <si>
    <t xml:space="preserve"> kofi.mensah62@example.com</t>
  </si>
  <si>
    <t>GH-SUN-2025-00803</t>
  </si>
  <si>
    <t>March 21, 2026</t>
  </si>
  <si>
    <t>C0371</t>
  </si>
  <si>
    <t>NAA</t>
  </si>
  <si>
    <t>0555421875</t>
  </si>
  <si>
    <t>naa.asare5@example.com</t>
  </si>
  <si>
    <t>GH-HO-2025-00110</t>
  </si>
  <si>
    <t>26-Jan-2025</t>
  </si>
  <si>
    <t>C0249</t>
  </si>
  <si>
    <t xml:space="preserve">  Filing Cabinet  </t>
  </si>
  <si>
    <t>0592338500</t>
  </si>
  <si>
    <t>yaw.osei42@example.com</t>
  </si>
  <si>
    <t>GH-HO-2025-01425</t>
  </si>
  <si>
    <t>2025-09-07</t>
  </si>
  <si>
    <t>C0388</t>
  </si>
  <si>
    <t xml:space="preserve"> Ama</t>
  </si>
  <si>
    <t xml:space="preserve">  Ho  </t>
  </si>
  <si>
    <t>Microwave 25L</t>
  </si>
  <si>
    <t>3.00</t>
  </si>
  <si>
    <t>0274410780</t>
  </si>
  <si>
    <t>ama.mensah92@example.con</t>
  </si>
  <si>
    <t>GH-TAK-2025-00081</t>
  </si>
  <si>
    <t>02/10/2025</t>
  </si>
  <si>
    <t>C0323</t>
  </si>
  <si>
    <t>ABENA</t>
  </si>
  <si>
    <t>ASARE</t>
  </si>
  <si>
    <t>Laptop Pro 14</t>
  </si>
  <si>
    <t>0246010838</t>
  </si>
  <si>
    <t>abena.asare94@example.com</t>
  </si>
  <si>
    <t>GH-TML-2025-01206</t>
  </si>
  <si>
    <t>2024-01-27</t>
  </si>
  <si>
    <t>C0187</t>
  </si>
  <si>
    <t>adwoa</t>
  </si>
  <si>
    <t>APPIAH</t>
  </si>
  <si>
    <t>business</t>
  </si>
  <si>
    <t>0205436339</t>
  </si>
  <si>
    <t>adwoa.appiah83@example.com</t>
  </si>
  <si>
    <t>GH-SUN-2025-00345</t>
  </si>
  <si>
    <t>2025-06-18</t>
  </si>
  <si>
    <t>C0071</t>
  </si>
  <si>
    <t xml:space="preserve">  Sunyani  </t>
  </si>
  <si>
    <t>microwave 25l</t>
  </si>
  <si>
    <t xml:space="preserve">  Home Appliances  </t>
  </si>
  <si>
    <t xml:space="preserve"> Mobile Money</t>
  </si>
  <si>
    <t>0545643682</t>
  </si>
  <si>
    <t>ama.badu58@example.com</t>
  </si>
  <si>
    <t>GH-HO-2025-00529</t>
  </si>
  <si>
    <t>17-Nov-2025</t>
  </si>
  <si>
    <t>C0108</t>
  </si>
  <si>
    <t xml:space="preserve">Ho </t>
  </si>
  <si>
    <t>IN-STORE</t>
  </si>
  <si>
    <t>0559049378</t>
  </si>
  <si>
    <t>adwoa.antwi90@example.com</t>
  </si>
  <si>
    <t>GH-ACC-2025-00344</t>
  </si>
  <si>
    <t>2025-07-22</t>
  </si>
  <si>
    <t>C0278</t>
  </si>
  <si>
    <t xml:space="preserve">Accra </t>
  </si>
  <si>
    <t>241622901</t>
  </si>
  <si>
    <t>abena.boateng89@example.com</t>
  </si>
  <si>
    <t>GH-KOF-2025-01053</t>
  </si>
  <si>
    <t>2025-04-10</t>
  </si>
  <si>
    <t>C0133</t>
  </si>
  <si>
    <t>DANIEL</t>
  </si>
  <si>
    <t>0269491892</t>
  </si>
  <si>
    <t>daniel.osei74@example.com</t>
  </si>
  <si>
    <t>GH-KUM-2025-01194</t>
  </si>
  <si>
    <t>11-Jul-2025</t>
  </si>
  <si>
    <t xml:space="preserve"> Naa</t>
  </si>
  <si>
    <t>0543592180</t>
  </si>
  <si>
    <t>naa.owusu45@example.com</t>
  </si>
  <si>
    <t>GH-TAK-2025-00335</t>
  </si>
  <si>
    <t xml:space="preserve"> 2025-10-15 </t>
  </si>
  <si>
    <t>C0223</t>
  </si>
  <si>
    <t xml:space="preserve">  Mobile App  </t>
  </si>
  <si>
    <t>0275101177</t>
  </si>
  <si>
    <t>akosua.antwi88@example.com</t>
  </si>
  <si>
    <t>GH-CCT-2025-00844</t>
  </si>
  <si>
    <t>2025-01-17</t>
  </si>
  <si>
    <t>0541975909</t>
  </si>
  <si>
    <t>yaw.owusu39@example.com</t>
  </si>
  <si>
    <t>GH-TAK-2025-00206</t>
  </si>
  <si>
    <t>2025-09-20</t>
  </si>
  <si>
    <t>C0051</t>
  </si>
  <si>
    <t xml:space="preserve"> Home Appliances</t>
  </si>
  <si>
    <t xml:space="preserve">Business </t>
  </si>
  <si>
    <t xml:space="preserve"> Agent</t>
  </si>
  <si>
    <t>0269766798</t>
  </si>
  <si>
    <t>yaw.boateng56@example.com</t>
  </si>
  <si>
    <t>GH-KOF-2025-00466</t>
  </si>
  <si>
    <t xml:space="preserve"> 2025-10-09 </t>
  </si>
  <si>
    <t>C0107</t>
  </si>
  <si>
    <t xml:space="preserve">Boateng </t>
  </si>
  <si>
    <t xml:space="preserve">  Blender Plus  </t>
  </si>
  <si>
    <t>GOVERNMENT</t>
  </si>
  <si>
    <t xml:space="preserve"> Cash</t>
  </si>
  <si>
    <t>0591471343</t>
  </si>
  <si>
    <t>kofi.boateng50@example.com</t>
  </si>
  <si>
    <t>GH-CCT-2025-00178</t>
  </si>
  <si>
    <t>29/06/2025</t>
  </si>
  <si>
    <t>C0145</t>
  </si>
  <si>
    <t xml:space="preserve"> Badu</t>
  </si>
  <si>
    <t xml:space="preserve">  Cape Coast  </t>
  </si>
  <si>
    <t>BUSINESS</t>
  </si>
  <si>
    <t>1,900</t>
  </si>
  <si>
    <t>0596468612</t>
  </si>
  <si>
    <t>kwame.badu25@example.com</t>
  </si>
  <si>
    <t>GH-KUM-2025-00614</t>
  </si>
  <si>
    <t>2025-08-14</t>
  </si>
  <si>
    <t>AKOSUA</t>
  </si>
  <si>
    <t>0208721171</t>
  </si>
  <si>
    <t>akosua.antwi44@example.com</t>
  </si>
  <si>
    <t>GH-CCT-2025-01101</t>
  </si>
  <si>
    <t>08/11/2025</t>
  </si>
  <si>
    <t>C0319</t>
  </si>
  <si>
    <t>CARD</t>
  </si>
  <si>
    <t>0241770036</t>
  </si>
  <si>
    <t>abena.osei77@example.com</t>
  </si>
  <si>
    <t>GH-TAK-2025-00263</t>
  </si>
  <si>
    <t>C0171</t>
  </si>
  <si>
    <t>OFFICE SUPPLIES</t>
  </si>
  <si>
    <t xml:space="preserve">0274939488 </t>
  </si>
  <si>
    <t>akosua.addo48@example.com</t>
  </si>
  <si>
    <t>GH-HO-2025-00222</t>
  </si>
  <si>
    <t>2025-07-02</t>
  </si>
  <si>
    <t>C0103</t>
  </si>
  <si>
    <t>0245407652</t>
  </si>
  <si>
    <t>naa.appiah20@example.com</t>
  </si>
  <si>
    <t>GH-TAK-2025-00008</t>
  </si>
  <si>
    <t>2025-07-23</t>
  </si>
  <si>
    <t>C0369</t>
  </si>
  <si>
    <t>takoradi</t>
  </si>
  <si>
    <t>agent</t>
  </si>
  <si>
    <t>1250</t>
  </si>
  <si>
    <t>0501551384</t>
  </si>
  <si>
    <t>michael.antwi47@example.com</t>
  </si>
  <si>
    <t>GH-TAK-2025-00511</t>
  </si>
  <si>
    <t>29/04/2025</t>
  </si>
  <si>
    <t>C0375</t>
  </si>
  <si>
    <t xml:space="preserve"> 4 </t>
  </si>
  <si>
    <t>0592537821</t>
  </si>
  <si>
    <t>daniel.owusu85@example.com</t>
  </si>
  <si>
    <t>GH-CCT-2025-00823</t>
  </si>
  <si>
    <t>06/10/2025</t>
  </si>
  <si>
    <t>C0042</t>
  </si>
  <si>
    <t xml:space="preserve">Badu </t>
  </si>
  <si>
    <t>2,400.00</t>
  </si>
  <si>
    <t>0279141926</t>
  </si>
  <si>
    <t>adwoa.badu43@example.com</t>
  </si>
  <si>
    <t>GH-TAK-2025-00017</t>
  </si>
  <si>
    <t>10/05/2025</t>
  </si>
  <si>
    <t>C0290</t>
  </si>
  <si>
    <t xml:space="preserve">Ama </t>
  </si>
  <si>
    <t>0205262422</t>
  </si>
  <si>
    <t xml:space="preserve"> ama.addo93@example.com</t>
  </si>
  <si>
    <t>GH-KOF-2025-01415</t>
  </si>
  <si>
    <t>02.02.2025</t>
  </si>
  <si>
    <t>C0116</t>
  </si>
  <si>
    <t xml:space="preserve"> Card</t>
  </si>
  <si>
    <t>0205985760</t>
  </si>
  <si>
    <t>adwoa.badu2@example.com</t>
  </si>
  <si>
    <t>GH-KOF-2025-00098</t>
  </si>
  <si>
    <t>16/05/2025</t>
  </si>
  <si>
    <t>C0198</t>
  </si>
  <si>
    <t>0548650149</t>
  </si>
  <si>
    <t>akosua.antwi80@example.com</t>
  </si>
  <si>
    <t>GH-CCT-2025-01343</t>
  </si>
  <si>
    <t>2025-05-25</t>
  </si>
  <si>
    <t>C0349</t>
  </si>
  <si>
    <t xml:space="preserve">  Cotton Shirt  </t>
  </si>
  <si>
    <t>12</t>
  </si>
  <si>
    <t>0555722150</t>
  </si>
  <si>
    <t>ama.boateng8@example.com</t>
  </si>
  <si>
    <t>GH-SUN-2025-00360</t>
  </si>
  <si>
    <t>27/03/2025</t>
  </si>
  <si>
    <t>C0233</t>
  </si>
  <si>
    <t xml:space="preserve"> Michael</t>
  </si>
  <si>
    <t xml:space="preserve"> 1250 </t>
  </si>
  <si>
    <t>0592367073</t>
  </si>
  <si>
    <t>michael.boateng72@example.com</t>
  </si>
  <si>
    <t>GH-KOF-2025-00242</t>
  </si>
  <si>
    <t>October 26, 2025</t>
  </si>
  <si>
    <t>C0321</t>
  </si>
  <si>
    <t xml:space="preserve">  Koforidua  </t>
  </si>
  <si>
    <t>0278455855</t>
  </si>
  <si>
    <t>kofi.asare85@example.com</t>
  </si>
  <si>
    <t>GH-ACC-2025-01207</t>
  </si>
  <si>
    <t>2025-05-23</t>
  </si>
  <si>
    <t>C0059</t>
  </si>
  <si>
    <t xml:space="preserve"> 2 </t>
  </si>
  <si>
    <t>0249950323</t>
  </si>
  <si>
    <t>yaw.appiah61@example.com</t>
  </si>
  <si>
    <t>GH-SUN-2025-00714</t>
  </si>
  <si>
    <t>07/12/2025</t>
  </si>
  <si>
    <t>C0288</t>
  </si>
  <si>
    <t xml:space="preserve"> 7 </t>
  </si>
  <si>
    <t xml:space="preserve">0245018926 </t>
  </si>
  <si>
    <t>ama.addo48@example.com</t>
  </si>
  <si>
    <t>GH-SUN-2025-00186</t>
  </si>
  <si>
    <t>04/05/2025</t>
  </si>
  <si>
    <t>2</t>
  </si>
  <si>
    <t>0549981752</t>
  </si>
  <si>
    <t>ama.addo66@example.com</t>
  </si>
  <si>
    <t>GH-SUN-2025-00109</t>
  </si>
  <si>
    <t>04-Aug-2025</t>
  </si>
  <si>
    <t>C0254</t>
  </si>
  <si>
    <t>0547947937</t>
  </si>
  <si>
    <t>adwoa.addo40@example.con</t>
  </si>
  <si>
    <t>GH-KUM-2025-00838</t>
  </si>
  <si>
    <t>21-Jun-2025</t>
  </si>
  <si>
    <t>C0265</t>
  </si>
  <si>
    <t>KUMASI</t>
  </si>
  <si>
    <t>0507730669</t>
  </si>
  <si>
    <t xml:space="preserve"> akosua.appiah94@example.com</t>
  </si>
  <si>
    <t>GH-TAK-2025-00880</t>
  </si>
  <si>
    <t>28/02/2025</t>
  </si>
  <si>
    <t>C0235</t>
  </si>
  <si>
    <t xml:space="preserve">  In-Store  </t>
  </si>
  <si>
    <t xml:space="preserve">0559069990 </t>
  </si>
  <si>
    <t>kojo.badu66@example.com</t>
  </si>
  <si>
    <t>GH-TAK-2025-00974</t>
  </si>
  <si>
    <t>15/10/2025</t>
  </si>
  <si>
    <t>C0228</t>
  </si>
  <si>
    <t>0245017067</t>
  </si>
  <si>
    <t>adwoa.asare53example.com</t>
  </si>
  <si>
    <t>GH-ACC-2025-00439</t>
  </si>
  <si>
    <t>2025-07-19</t>
  </si>
  <si>
    <t>C0340</t>
  </si>
  <si>
    <t xml:space="preserve">Kojo </t>
  </si>
  <si>
    <t>0551537082</t>
  </si>
  <si>
    <t>kojo.owusu8@example.com</t>
  </si>
  <si>
    <t>GH-TML-2025-01134</t>
  </si>
  <si>
    <t>08/31/2025</t>
  </si>
  <si>
    <t>C0255</t>
  </si>
  <si>
    <t xml:space="preserve"> Kojo</t>
  </si>
  <si>
    <t>4,200.00</t>
  </si>
  <si>
    <t>024-123-4567</t>
  </si>
  <si>
    <t>kojo.osei25@example.com</t>
  </si>
  <si>
    <t>GH-HO-2025-00446</t>
  </si>
  <si>
    <t>C0152</t>
  </si>
  <si>
    <t>ADDO</t>
  </si>
  <si>
    <t>COTTON SHIRT</t>
  </si>
  <si>
    <t>0207515476</t>
  </si>
  <si>
    <t>adwoa.addo37@example.com</t>
  </si>
  <si>
    <t>GH-CCT-2025-00675</t>
  </si>
  <si>
    <t>2026-03-09</t>
  </si>
  <si>
    <t>C0335</t>
  </si>
  <si>
    <t xml:space="preserve"> 3 </t>
  </si>
  <si>
    <t>0541040086</t>
  </si>
  <si>
    <t>ama.addo32@example.com</t>
  </si>
  <si>
    <t>GH-CCT-2025-01431</t>
  </si>
  <si>
    <t>2025-06-22</t>
  </si>
  <si>
    <t>C0013</t>
  </si>
  <si>
    <t>MOBILE APP</t>
  </si>
  <si>
    <t>1,650.00</t>
  </si>
  <si>
    <t>0547064951</t>
  </si>
  <si>
    <t>ABENA.APPIAH97@EXAMPLE.COM</t>
  </si>
  <si>
    <t>GH-CCT-2025-00605</t>
  </si>
  <si>
    <t>19/12/2024</t>
  </si>
  <si>
    <t>C0232</t>
  </si>
  <si>
    <t>OSEI</t>
  </si>
  <si>
    <t>LASER PRINTER</t>
  </si>
  <si>
    <t>Mobile  Money</t>
  </si>
  <si>
    <t>0501421819</t>
  </si>
  <si>
    <t xml:space="preserve"> yaw.osei26@example.com</t>
  </si>
  <si>
    <t>GH-KOF-2025-00223</t>
  </si>
  <si>
    <t>02.12.2025</t>
  </si>
  <si>
    <t>C0398</t>
  </si>
  <si>
    <t>BANK TRANSFER</t>
  </si>
  <si>
    <t xml:space="preserve"> 1800 </t>
  </si>
  <si>
    <t>0552056190</t>
  </si>
  <si>
    <t xml:space="preserve"> adwoa.antwi15@example.com</t>
  </si>
  <si>
    <t>GH-ACC-2025-00785</t>
  </si>
  <si>
    <t>2025-11-29</t>
  </si>
  <si>
    <t>C0022</t>
  </si>
  <si>
    <t>badu</t>
  </si>
  <si>
    <t>OFFICE CHAIR</t>
  </si>
  <si>
    <t xml:space="preserve"> Furniture</t>
  </si>
  <si>
    <t xml:space="preserve">  Business  </t>
  </si>
  <si>
    <t>0263464875</t>
  </si>
  <si>
    <t xml:space="preserve"> kwame.badu43@example.com</t>
  </si>
  <si>
    <t>GH-ACC-2025-00265</t>
  </si>
  <si>
    <t>2025-10-15</t>
  </si>
  <si>
    <t>C0061</t>
  </si>
  <si>
    <t>0552375622</t>
  </si>
  <si>
    <t>daniel.mensah65@example.com</t>
  </si>
  <si>
    <t>GH-CCT-2025-00789</t>
  </si>
  <si>
    <t>11/08/2025</t>
  </si>
  <si>
    <t>C0234</t>
  </si>
  <si>
    <t xml:space="preserve">Michael </t>
  </si>
  <si>
    <t>Cape  Coast</t>
  </si>
  <si>
    <t xml:space="preserve"> 1 </t>
  </si>
  <si>
    <t>0551287864</t>
  </si>
  <si>
    <t>michael.mensah84@example.com</t>
  </si>
  <si>
    <t>GH-HO-2025-01465</t>
  </si>
  <si>
    <t>2025-02-12</t>
  </si>
  <si>
    <t>osei</t>
  </si>
  <si>
    <t>0509116210</t>
  </si>
  <si>
    <t xml:space="preserve"> yaw.osei80@example.com</t>
  </si>
  <si>
    <t>GH-SUN-2025-00604</t>
  </si>
  <si>
    <t>2025-12-22</t>
  </si>
  <si>
    <t xml:space="preserve">  Kwame  </t>
  </si>
  <si>
    <t>0592683967</t>
  </si>
  <si>
    <t>kwame.asare34@example.com</t>
  </si>
  <si>
    <t>GH-KUM-2025-00853</t>
  </si>
  <si>
    <t>01/10/2025</t>
  </si>
  <si>
    <t>C0293</t>
  </si>
  <si>
    <t xml:space="preserve">0204730586 </t>
  </si>
  <si>
    <t>yaw.addo78@example.com</t>
  </si>
  <si>
    <t>GH-KUM-2025-01426</t>
  </si>
  <si>
    <t>September 25, 2025</t>
  </si>
  <si>
    <t xml:space="preserve">  Boateng  </t>
  </si>
  <si>
    <t>STANDING DESK</t>
  </si>
  <si>
    <t>abc</t>
  </si>
  <si>
    <t>0276350747</t>
  </si>
  <si>
    <t xml:space="preserve"> abena.boateng30@example.com</t>
  </si>
  <si>
    <t>GH-ACC-2025-00118</t>
  </si>
  <si>
    <t>2025-04-07</t>
  </si>
  <si>
    <t>C0099</t>
  </si>
  <si>
    <t>4</t>
  </si>
  <si>
    <t>0505735805</t>
  </si>
  <si>
    <t>naa.addo31@example.com</t>
  </si>
  <si>
    <t>GH-KUM-2025-01438</t>
  </si>
  <si>
    <t>2025-06-15</t>
  </si>
  <si>
    <t>C0065</t>
  </si>
  <si>
    <t>kofi</t>
  </si>
  <si>
    <t>0244154617</t>
  </si>
  <si>
    <t>kofi.arthur45@example.com</t>
  </si>
  <si>
    <t>GH-TML-2025-00202</t>
  </si>
  <si>
    <t>25-Jun-2025</t>
  </si>
  <si>
    <t>C0384</t>
  </si>
  <si>
    <t>0269942276</t>
  </si>
  <si>
    <t>kwame.mensah6@example.com</t>
  </si>
  <si>
    <t>GH-ACC-2025-00586</t>
  </si>
  <si>
    <t>10/21/2025</t>
  </si>
  <si>
    <t>C0163</t>
  </si>
  <si>
    <t>Esi</t>
  </si>
  <si>
    <t>appiah</t>
  </si>
  <si>
    <t xml:space="preserve">Laser Printer </t>
  </si>
  <si>
    <t>0555991358</t>
  </si>
  <si>
    <t>esi.appiah77@example.com</t>
  </si>
  <si>
    <t>GH-XXX-2025-00794</t>
  </si>
  <si>
    <t>25/04/2025</t>
  </si>
  <si>
    <t xml:space="preserve">Koforidua </t>
  </si>
  <si>
    <t xml:space="preserve"> Office Chair</t>
  </si>
  <si>
    <t>0267356552</t>
  </si>
  <si>
    <t>kwame.badu85@example.com</t>
  </si>
  <si>
    <t>GH-TAK-2025-01279</t>
  </si>
  <si>
    <t>2025-02-10</t>
  </si>
  <si>
    <t>C0158</t>
  </si>
  <si>
    <t>laser printer</t>
  </si>
  <si>
    <t xml:space="preserve"> Online</t>
  </si>
  <si>
    <t>0508314662</t>
  </si>
  <si>
    <t>michael.addo59@example.com</t>
  </si>
  <si>
    <t>GH-TAK-2025-00736</t>
  </si>
  <si>
    <t>27/06/2025</t>
  </si>
  <si>
    <t>C0272</t>
  </si>
  <si>
    <t>0264206474</t>
  </si>
  <si>
    <t xml:space="preserve"> akosua.arthur28@example.com</t>
  </si>
  <si>
    <t>GH-TAK-2025-00854</t>
  </si>
  <si>
    <t>2025-07-04</t>
  </si>
  <si>
    <t>C0015</t>
  </si>
  <si>
    <t xml:space="preserve">  Laptop Pro 14  </t>
  </si>
  <si>
    <t>0597434288</t>
  </si>
  <si>
    <t>daniel.antwi6@example.com</t>
  </si>
  <si>
    <t>GH-HO-2025-00069</t>
  </si>
  <si>
    <t>08-Jul-2025</t>
  </si>
  <si>
    <t>C0360</t>
  </si>
  <si>
    <t xml:space="preserve">Card </t>
  </si>
  <si>
    <t>0244573319</t>
  </si>
  <si>
    <t>kofi.owusu84@example.com</t>
  </si>
  <si>
    <t>GH-ACC-2025-00980</t>
  </si>
  <si>
    <t>February 16, 2025</t>
  </si>
  <si>
    <t>ACCRA</t>
  </si>
  <si>
    <t>office supplies</t>
  </si>
  <si>
    <t>0555399077</t>
  </si>
  <si>
    <t>ama.boateng33@example.com</t>
  </si>
  <si>
    <t>GH-TML-2025-01169</t>
  </si>
  <si>
    <t>04/03/2026</t>
  </si>
  <si>
    <t>C0067</t>
  </si>
  <si>
    <t>GH₵ 850.00</t>
  </si>
  <si>
    <t>0595480887</t>
  </si>
  <si>
    <t xml:space="preserve"> michael.badu46@example.com</t>
  </si>
  <si>
    <t>GH-TAK-2025-00457</t>
  </si>
  <si>
    <t>April 20, 2025</t>
  </si>
  <si>
    <t>C0273</t>
  </si>
  <si>
    <t xml:space="preserve">  Akosua  </t>
  </si>
  <si>
    <t xml:space="preserve">0545962799 </t>
  </si>
  <si>
    <t>akosua.osei5@example.con</t>
  </si>
  <si>
    <t>GH-ACC-2025-00392</t>
  </si>
  <si>
    <t>16.04.2025</t>
  </si>
  <si>
    <t>C0160</t>
  </si>
  <si>
    <t xml:space="preserve">  Cash  </t>
  </si>
  <si>
    <t>0266224204</t>
  </si>
  <si>
    <t>michael.arthur2@example.com</t>
  </si>
  <si>
    <t>GH-TML-2025-01135</t>
  </si>
  <si>
    <t>2025-10-14</t>
  </si>
  <si>
    <t>C0131</t>
  </si>
  <si>
    <t>0551541443</t>
  </si>
  <si>
    <t>daniel.boateng6@example.com</t>
  </si>
  <si>
    <t>GH-ACC-2025-00074</t>
  </si>
  <si>
    <t>14.03.2025</t>
  </si>
  <si>
    <t>C0281</t>
  </si>
  <si>
    <t>daniel</t>
  </si>
  <si>
    <t xml:space="preserve">  Asare  </t>
  </si>
  <si>
    <t>0593861427</t>
  </si>
  <si>
    <t>daniel.asare69@example.com</t>
  </si>
  <si>
    <t>GH-ACC-2025-00378</t>
  </si>
  <si>
    <t>2025-05-03</t>
  </si>
  <si>
    <t>C0399</t>
  </si>
  <si>
    <t>Laptop Basic</t>
  </si>
  <si>
    <t>Home  Appliances</t>
  </si>
  <si>
    <t>bank transfer</t>
  </si>
  <si>
    <t>0202624954</t>
  </si>
  <si>
    <t xml:space="preserve"> michael.appiah60@example.com</t>
  </si>
  <si>
    <t>GH-CCT-2025-00505</t>
  </si>
  <si>
    <t>12/09/2025</t>
  </si>
  <si>
    <t>C0258</t>
  </si>
  <si>
    <t>0241742196</t>
  </si>
  <si>
    <t>michael.osei8@example.com</t>
  </si>
  <si>
    <t>GH-ACC-2025-00396</t>
  </si>
  <si>
    <t>2025-08-13</t>
  </si>
  <si>
    <t>Office  Chair</t>
  </si>
  <si>
    <t>mobile app</t>
  </si>
  <si>
    <t>0267708611</t>
  </si>
  <si>
    <t>michael.addo3@example.con</t>
  </si>
  <si>
    <t>GH-TAK-2025-00179</t>
  </si>
  <si>
    <t>10/06/2025</t>
  </si>
  <si>
    <t>0206775142</t>
  </si>
  <si>
    <t>adwoa.appiah65@example.com</t>
  </si>
  <si>
    <t>GH-TAK-2025-00286</t>
  </si>
  <si>
    <t>12/03/2026</t>
  </si>
  <si>
    <t>C0119</t>
  </si>
  <si>
    <t xml:space="preserve">  Standing Desk  </t>
  </si>
  <si>
    <t>0558285995</t>
  </si>
  <si>
    <t>daniel.appiah69@example.com</t>
  </si>
  <si>
    <t>GH-KUM-2025-00878</t>
  </si>
  <si>
    <t xml:space="preserve"> 2025-06-25 </t>
  </si>
  <si>
    <t>C8888</t>
  </si>
  <si>
    <t>1</t>
  </si>
  <si>
    <t>GH₵ 180.00</t>
  </si>
  <si>
    <t>0277636849</t>
  </si>
  <si>
    <t>kwame.osei88@example.com</t>
  </si>
  <si>
    <t>GH-ACC-2025-00220</t>
  </si>
  <si>
    <t>09/10/2025</t>
  </si>
  <si>
    <t>C0044</t>
  </si>
  <si>
    <t>MICROWAVE 25L</t>
  </si>
  <si>
    <t xml:space="preserve">0595749281 </t>
  </si>
  <si>
    <t>abena.badu89@example.com</t>
  </si>
  <si>
    <t>GH-KOF-2025-00196</t>
  </si>
  <si>
    <t>2025-03-25</t>
  </si>
  <si>
    <t>C0328</t>
  </si>
  <si>
    <t>0267044004</t>
  </si>
  <si>
    <t xml:space="preserve"> yaw.osei66@example.com</t>
  </si>
  <si>
    <t>GH-TAK-2025-01150</t>
  </si>
  <si>
    <t>06/09/2025</t>
  </si>
  <si>
    <t>C0017</t>
  </si>
  <si>
    <t xml:space="preserve">  Individual  </t>
  </si>
  <si>
    <t>0593922925</t>
  </si>
  <si>
    <t>kojo.badu35@example.com</t>
  </si>
  <si>
    <t>GH-CCT-2025-00902</t>
  </si>
  <si>
    <t>0546062095</t>
  </si>
  <si>
    <t>akosua.antwi96@example.com</t>
  </si>
  <si>
    <t>GH-TML-2025-01151</t>
  </si>
  <si>
    <t xml:space="preserve"> 2025-12-29 </t>
  </si>
  <si>
    <t>C0220</t>
  </si>
  <si>
    <t>0554055784</t>
  </si>
  <si>
    <t>abena.appiah46@example.com</t>
  </si>
  <si>
    <t>GH-TML-2025-01447</t>
  </si>
  <si>
    <t>24.08.2025</t>
  </si>
  <si>
    <t>C0212</t>
  </si>
  <si>
    <t>0503350964</t>
  </si>
  <si>
    <t>kojo.arthur81example.com</t>
  </si>
  <si>
    <t>GH-SUN-2025-01020</t>
  </si>
  <si>
    <t>2025-12-03</t>
  </si>
  <si>
    <t>C0021</t>
  </si>
  <si>
    <t xml:space="preserve">Sunyani </t>
  </si>
  <si>
    <t>home appliances</t>
  </si>
  <si>
    <t xml:space="preserve"> 12 </t>
  </si>
  <si>
    <t>0594379518</t>
  </si>
  <si>
    <t>adwoa.owusu96@example.con</t>
  </si>
  <si>
    <t>GH-KOF-2025-00858</t>
  </si>
  <si>
    <t>2025-05-12</t>
  </si>
  <si>
    <t>C0325</t>
  </si>
  <si>
    <t>naa.osei12example.com</t>
  </si>
  <si>
    <t>GH-SUN-2025-01097</t>
  </si>
  <si>
    <t>06/26/2025</t>
  </si>
  <si>
    <t>C0100</t>
  </si>
  <si>
    <t xml:space="preserve"> Laser Printer</t>
  </si>
  <si>
    <t>0208194002</t>
  </si>
  <si>
    <t>naa.arthur74@example.com</t>
  </si>
  <si>
    <t>GH-SUN-2025-00214</t>
  </si>
  <si>
    <t>17/09/2025</t>
  </si>
  <si>
    <t>0276404145</t>
  </si>
  <si>
    <t>ama.addo72@example.com</t>
  </si>
  <si>
    <t>GH-HO-2025-00462</t>
  </si>
  <si>
    <t>20.10.2024</t>
  </si>
  <si>
    <t>C0306</t>
  </si>
  <si>
    <t xml:space="preserve">Kofi </t>
  </si>
  <si>
    <t xml:space="preserve"> Osei</t>
  </si>
  <si>
    <t>0272247068</t>
  </si>
  <si>
    <t>kofi.osei7@example.com</t>
  </si>
  <si>
    <t>GH-SUN-2025-00019</t>
  </si>
  <si>
    <t>C0341</t>
  </si>
  <si>
    <t>0269935581</t>
  </si>
  <si>
    <t>naa.asare82@example.com</t>
  </si>
  <si>
    <t>GH-KOF-2025-01130</t>
  </si>
  <si>
    <t>05-Jan-2025</t>
  </si>
  <si>
    <t>C0036</t>
  </si>
  <si>
    <t>0593772523</t>
  </si>
  <si>
    <t>adwoa.osei19@example.com</t>
  </si>
  <si>
    <t>GH-KOF-2025-01217</t>
  </si>
  <si>
    <t>07/17/2025</t>
  </si>
  <si>
    <t>C0156</t>
  </si>
  <si>
    <t xml:space="preserve">Mobile App </t>
  </si>
  <si>
    <t>kwame.mensah19@example.con</t>
  </si>
  <si>
    <t>GH-KOF-2025-01060</t>
  </si>
  <si>
    <t>13.12.2025</t>
  </si>
  <si>
    <t>C0354</t>
  </si>
  <si>
    <t xml:space="preserve">Akosua </t>
  </si>
  <si>
    <t>P100</t>
  </si>
  <si>
    <t xml:space="preserve">0274776166 </t>
  </si>
  <si>
    <t>akosua.osei61@example.com</t>
  </si>
  <si>
    <t>GH-KOF-2025-00031</t>
  </si>
  <si>
    <t>04.06.2026</t>
  </si>
  <si>
    <t>C0134</t>
  </si>
  <si>
    <t>ARTHUR</t>
  </si>
  <si>
    <t xml:space="preserve">Blender Plus </t>
  </si>
  <si>
    <t>0552980553</t>
  </si>
  <si>
    <t>adwoa.arthur40@example.com</t>
  </si>
  <si>
    <t>GH-KOF-2025-01331</t>
  </si>
  <si>
    <t>C0301</t>
  </si>
  <si>
    <t>FILING CABINET</t>
  </si>
  <si>
    <t>0277174008</t>
  </si>
  <si>
    <t>ama.asare38@example.com</t>
  </si>
  <si>
    <t>GH-TML-2025-01386</t>
  </si>
  <si>
    <t>2025-03-31</t>
  </si>
  <si>
    <t xml:space="preserve"> Addo</t>
  </si>
  <si>
    <t>0202018974</t>
  </si>
  <si>
    <t>KWAME.ADDO35@EXAMPLE.COM</t>
  </si>
  <si>
    <t>GH-TAK-2025-00776</t>
  </si>
  <si>
    <t>2025-06-27</t>
  </si>
  <si>
    <t xml:space="preserve">Asare </t>
  </si>
  <si>
    <t>0553166455</t>
  </si>
  <si>
    <t>naa.asare56example.com</t>
  </si>
  <si>
    <t>GH-TML-2025-00445</t>
  </si>
  <si>
    <t>12-Sep-2025</t>
  </si>
  <si>
    <t>C0010</t>
  </si>
  <si>
    <t xml:space="preserve"> Esi</t>
  </si>
  <si>
    <t xml:space="preserve">Antwi </t>
  </si>
  <si>
    <t>tamale</t>
  </si>
  <si>
    <t>0278595941</t>
  </si>
  <si>
    <t>esi.antwi36@example.com</t>
  </si>
  <si>
    <t>GH-CCT-2025-00434</t>
  </si>
  <si>
    <t>C0053</t>
  </si>
  <si>
    <t xml:space="preserve">Cape Coast </t>
  </si>
  <si>
    <t>0505202540</t>
  </si>
  <si>
    <t xml:space="preserve"> abena.owusu15@example.com</t>
  </si>
  <si>
    <t>GH-ACC-2025-00682</t>
  </si>
  <si>
    <t>26/06/2025</t>
  </si>
  <si>
    <t>0555757612</t>
  </si>
  <si>
    <t>kwame.asare57@example.com</t>
  </si>
  <si>
    <t>GH-KOF-2025-00672</t>
  </si>
  <si>
    <t>2025-01-14</t>
  </si>
  <si>
    <t xml:space="preserve"> 180 </t>
  </si>
  <si>
    <t>0246555264</t>
  </si>
  <si>
    <t>naa.appiah13@example.com</t>
  </si>
  <si>
    <t>GH-KUM-2025-01156</t>
  </si>
  <si>
    <t xml:space="preserve"> 2024-03-15 </t>
  </si>
  <si>
    <t>C0210</t>
  </si>
  <si>
    <t xml:space="preserve">  Michael  </t>
  </si>
  <si>
    <t>MENSAH</t>
  </si>
  <si>
    <t>2800</t>
  </si>
  <si>
    <t>0548917088</t>
  </si>
  <si>
    <t>michael.mensah14example.com</t>
  </si>
  <si>
    <t>GH-CCT-2025-01276</t>
  </si>
  <si>
    <t>2025-12-20</t>
  </si>
  <si>
    <t>C0395</t>
  </si>
  <si>
    <t>AIR CONDITIONER</t>
  </si>
  <si>
    <t>9.00</t>
  </si>
  <si>
    <t>0543143306</t>
  </si>
  <si>
    <t>daniel.owusu67example.com</t>
  </si>
  <si>
    <t>GH-TML-2025-00059</t>
  </si>
  <si>
    <t>15/08/2025</t>
  </si>
  <si>
    <t>C0285</t>
  </si>
  <si>
    <t xml:space="preserve"> Kwame</t>
  </si>
  <si>
    <t xml:space="preserve">0204625540 </t>
  </si>
  <si>
    <t>kwame.addo19@example.con</t>
  </si>
  <si>
    <t>GH-KOF-2025-00730</t>
  </si>
  <si>
    <t>04/28/2025</t>
  </si>
  <si>
    <t>C0243</t>
  </si>
  <si>
    <t>GH₵ 980.00</t>
  </si>
  <si>
    <t>0272602389</t>
  </si>
  <si>
    <t>kojo.asare4@example.com</t>
  </si>
  <si>
    <t>GH-TML-2025-00792</t>
  </si>
  <si>
    <t>02/17/2025</t>
  </si>
  <si>
    <t xml:space="preserve">Arthur </t>
  </si>
  <si>
    <t>Executive  Desk</t>
  </si>
  <si>
    <t xml:space="preserve">Furniture </t>
  </si>
  <si>
    <t>GH₵ 2,400.00</t>
  </si>
  <si>
    <t>0595832919</t>
  </si>
  <si>
    <t>adwoa.arthur20@example.com</t>
  </si>
  <si>
    <t>GH-ACC-2025-00941</t>
  </si>
  <si>
    <t>18-Aug-2025</t>
  </si>
  <si>
    <t>C0260</t>
  </si>
  <si>
    <t>0598595394</t>
  </si>
  <si>
    <t>yaw.appiah79@example.com</t>
  </si>
  <si>
    <t>GH-ACC-2025-00635</t>
  </si>
  <si>
    <t>20/04/2025</t>
  </si>
  <si>
    <t>C0224</t>
  </si>
  <si>
    <t xml:space="preserve">0542060236 </t>
  </si>
  <si>
    <t>michael.osei96example.com</t>
  </si>
  <si>
    <t>GH-KOF-2025-00436</t>
  </si>
  <si>
    <t>2025-03-27</t>
  </si>
  <si>
    <t xml:space="preserve">  Abena  </t>
  </si>
  <si>
    <t>KOFORIDUA</t>
  </si>
  <si>
    <t>card</t>
  </si>
  <si>
    <t>0246335506</t>
  </si>
  <si>
    <t>abena.owusu50@example.com</t>
  </si>
  <si>
    <t>GH-ACC-2025-00901</t>
  </si>
  <si>
    <t>11/03/2025</t>
  </si>
  <si>
    <t>C0070</t>
  </si>
  <si>
    <t>0593653571</t>
  </si>
  <si>
    <t>ama.mensah94@example.com</t>
  </si>
  <si>
    <t>GH-SUN-2025-00834</t>
  </si>
  <si>
    <t>2025-11-08</t>
  </si>
  <si>
    <t>C0075</t>
  </si>
  <si>
    <t>0598142279</t>
  </si>
  <si>
    <t>yaw.osei11@example.com</t>
  </si>
  <si>
    <t>GH-CCT-2025-00579</t>
  </si>
  <si>
    <t>10/14/2026</t>
  </si>
  <si>
    <t>C0307</t>
  </si>
  <si>
    <t>0545052998</t>
  </si>
  <si>
    <t>adwoa.boateng11@example.com</t>
  </si>
  <si>
    <t>GH-ACC-2025-00856</t>
  </si>
  <si>
    <t>2026-11-02</t>
  </si>
  <si>
    <t>C0191</t>
  </si>
  <si>
    <t>arthur</t>
  </si>
  <si>
    <t xml:space="preserve"> Microwave 25L</t>
  </si>
  <si>
    <t>0541007708</t>
  </si>
  <si>
    <t>ama.arthur32@example.com</t>
  </si>
  <si>
    <t>GH-TAK-2025-01172</t>
  </si>
  <si>
    <t>2025-03-23</t>
  </si>
  <si>
    <t>C0314</t>
  </si>
  <si>
    <t>0201172589</t>
  </si>
  <si>
    <t>adwoa.badu63@example.com</t>
  </si>
  <si>
    <t>GH-TAK-2025-00746</t>
  </si>
  <si>
    <t>2024-01-15</t>
  </si>
  <si>
    <t>C0087</t>
  </si>
  <si>
    <t>0273037276</t>
  </si>
  <si>
    <t>daniel.appiah46@example.com</t>
  </si>
  <si>
    <t>GH-SUN-2025-00453</t>
  </si>
  <si>
    <t>27-Jan-2025</t>
  </si>
  <si>
    <t>C0270</t>
  </si>
  <si>
    <t>0507753007</t>
  </si>
  <si>
    <t>kwame.asare71example.com</t>
  </si>
  <si>
    <t>GH-SUN-2025-01423</t>
  </si>
  <si>
    <t>08/01/2025</t>
  </si>
  <si>
    <t>C0101</t>
  </si>
  <si>
    <t>0268333638</t>
  </si>
  <si>
    <t>yaw.badu33@example.com</t>
  </si>
  <si>
    <t>GH-KUM-2025-00687</t>
  </si>
  <si>
    <t>10/29/2025</t>
  </si>
  <si>
    <t>C0019</t>
  </si>
  <si>
    <t xml:space="preserve">  Kofi  </t>
  </si>
  <si>
    <t>GH₵ 1,900.00</t>
  </si>
  <si>
    <t>0267804326</t>
  </si>
  <si>
    <t>kofi.asare64@example.com</t>
  </si>
  <si>
    <t>GH-TML-2025-00554</t>
  </si>
  <si>
    <t>2025-10-02</t>
  </si>
  <si>
    <t>C0370</t>
  </si>
  <si>
    <t>TAMALE</t>
  </si>
  <si>
    <t>5.00</t>
  </si>
  <si>
    <t xml:space="preserve">0204475045 </t>
  </si>
  <si>
    <t xml:space="preserve"> akosua.boateng21@example.com</t>
  </si>
  <si>
    <t>GH-SUN-2025-00309</t>
  </si>
  <si>
    <t>2025-08-20</t>
  </si>
  <si>
    <t>GH-SUN-2025-00088</t>
  </si>
  <si>
    <t>06/23/2025</t>
  </si>
  <si>
    <t>clothing</t>
  </si>
  <si>
    <t xml:space="preserve">Agent </t>
  </si>
  <si>
    <t>0559733475</t>
  </si>
  <si>
    <t>kwame.badu72@example.com</t>
  </si>
  <si>
    <t>GH-TAK-2025-00602</t>
  </si>
  <si>
    <t>15/07/2025</t>
  </si>
  <si>
    <t>C0069</t>
  </si>
  <si>
    <t>addo</t>
  </si>
  <si>
    <t xml:space="preserve">Executive Desk </t>
  </si>
  <si>
    <t>0245101979</t>
  </si>
  <si>
    <t>kojo.addo75example.com</t>
  </si>
  <si>
    <t>GH-KOF-2025-00913</t>
  </si>
  <si>
    <t>18/04/2026</t>
  </si>
  <si>
    <t>C0077</t>
  </si>
  <si>
    <t>GH₵ 12.00</t>
  </si>
  <si>
    <t>0506830325</t>
  </si>
  <si>
    <t>naa.badu58@example.com</t>
  </si>
  <si>
    <t>GH-KUM-2025-00367</t>
  </si>
  <si>
    <t>10/15/2025</t>
  </si>
  <si>
    <t>C0038</t>
  </si>
  <si>
    <t>ADWOA</t>
  </si>
  <si>
    <t>0209546941</t>
  </si>
  <si>
    <t>adwoa.boateng55@example.com</t>
  </si>
  <si>
    <t>GH-SUN-2025-00491</t>
  </si>
  <si>
    <t>06/28/2025</t>
  </si>
  <si>
    <t>C0161</t>
  </si>
  <si>
    <t>0554805037</t>
  </si>
  <si>
    <t>esi.addo99@example.com</t>
  </si>
  <si>
    <t>GH-TML-2025-00160</t>
  </si>
  <si>
    <t>May 23, 2025</t>
  </si>
  <si>
    <t>0204592294</t>
  </si>
  <si>
    <t>daniel.antwi74@example.com</t>
  </si>
  <si>
    <t>GH-TAK-2025-00002</t>
  </si>
  <si>
    <t>2025-07-17</t>
  </si>
  <si>
    <t>C0256</t>
  </si>
  <si>
    <t xml:space="preserve">Mensah </t>
  </si>
  <si>
    <t>standing desk</t>
  </si>
  <si>
    <t>0279297518</t>
  </si>
  <si>
    <t>kojo.mensah34@example.com</t>
  </si>
  <si>
    <t>GH-SUN-2025-01353</t>
  </si>
  <si>
    <t>10-Jan-2025</t>
  </si>
  <si>
    <t xml:space="preserve"> Sunyani</t>
  </si>
  <si>
    <t>0501932152</t>
  </si>
  <si>
    <t>kofi.mensah72@example.com</t>
  </si>
  <si>
    <t>GH-KOF-2025-00538</t>
  </si>
  <si>
    <t>26-Sep-2025</t>
  </si>
  <si>
    <t xml:space="preserve">0275250337 </t>
  </si>
  <si>
    <t>akosua.mensah33@example.com</t>
  </si>
  <si>
    <t>GH-ACC-2025-01021</t>
  </si>
  <si>
    <t>10/27/2025</t>
  </si>
  <si>
    <t xml:space="preserve">  Agent  </t>
  </si>
  <si>
    <t xml:space="preserve"> 2800 </t>
  </si>
  <si>
    <t>0246081644</t>
  </si>
  <si>
    <t xml:space="preserve"> adwoa.arthur24@example.com</t>
  </si>
  <si>
    <t>GH-CCT-2025-00934</t>
  </si>
  <si>
    <t>24-Oct-2025</t>
  </si>
  <si>
    <t>0208061542</t>
  </si>
  <si>
    <t>adwoa.badu7@example.com</t>
  </si>
  <si>
    <t>GH-HO-2025-00695</t>
  </si>
  <si>
    <t>2025-09-27</t>
  </si>
  <si>
    <t>C0188</t>
  </si>
  <si>
    <t>OWUSU</t>
  </si>
  <si>
    <t xml:space="preserve"> Mobile App</t>
  </si>
  <si>
    <t>0593649455</t>
  </si>
  <si>
    <t>ama.owusu3@example.con</t>
  </si>
  <si>
    <t>GH-KUM-2025-00029</t>
  </si>
  <si>
    <t>2025-11-12</t>
  </si>
  <si>
    <t>C0174</t>
  </si>
  <si>
    <t>0277584774</t>
  </si>
  <si>
    <t>naa.asare79@example.com</t>
  </si>
  <si>
    <t>GH-SUN-2025-00906</t>
  </si>
  <si>
    <t>08-Aug-2025</t>
  </si>
  <si>
    <t>abena</t>
  </si>
  <si>
    <t>0242962398</t>
  </si>
  <si>
    <t>abena.owusu97@example.com</t>
  </si>
  <si>
    <t>GH-CCT-2025-01038</t>
  </si>
  <si>
    <t>2025-11-11</t>
  </si>
  <si>
    <t>C0312</t>
  </si>
  <si>
    <t>0559867148</t>
  </si>
  <si>
    <t>akosua.owusu82@example.com</t>
  </si>
  <si>
    <t>GH-ACC-2025-00156</t>
  </si>
  <si>
    <t>24-Nov-2025</t>
  </si>
  <si>
    <t xml:space="preserve"> Adwoa</t>
  </si>
  <si>
    <t>0266065789</t>
  </si>
  <si>
    <t>adwoa.asare60@example.com</t>
  </si>
  <si>
    <t>GH-HO-2025-00207</t>
  </si>
  <si>
    <t>16-Jul-2025</t>
  </si>
  <si>
    <t>0595652487</t>
  </si>
  <si>
    <t>kofi.owusu15@example.com</t>
  </si>
  <si>
    <t>GH-HO-2025-00657</t>
  </si>
  <si>
    <t>August 08, 2025</t>
  </si>
  <si>
    <t>C0346</t>
  </si>
  <si>
    <t xml:space="preserve"> Yaw</t>
  </si>
  <si>
    <t xml:space="preserve">  Smartphone X  </t>
  </si>
  <si>
    <t>0207754053</t>
  </si>
  <si>
    <t>yaw.badu17@example.com</t>
  </si>
  <si>
    <t>GH-KUM-2025-00704</t>
  </si>
  <si>
    <t>C0216</t>
  </si>
  <si>
    <t xml:space="preserve"> Abena</t>
  </si>
  <si>
    <t>1650</t>
  </si>
  <si>
    <t xml:space="preserve">0558256703 </t>
  </si>
  <si>
    <t>abena.boateng70example.com</t>
  </si>
  <si>
    <t>GH-ACC-2025-00822</t>
  </si>
  <si>
    <t>2025-01-31</t>
  </si>
  <si>
    <t>0271258206</t>
  </si>
  <si>
    <t>ama.badu31@example.com</t>
  </si>
  <si>
    <t>GH/ACC/2025/01022</t>
  </si>
  <si>
    <t>15/01/2025</t>
  </si>
  <si>
    <t>C0396</t>
  </si>
  <si>
    <t>0507403029</t>
  </si>
  <si>
    <t>adwoa.badu96@example.com</t>
  </si>
  <si>
    <t>GH-CCT-2025-00153</t>
  </si>
  <si>
    <t>2025-02-07</t>
  </si>
  <si>
    <t>C0040</t>
  </si>
  <si>
    <t>0551815374</t>
  </si>
  <si>
    <t>daniel.antwi42@example.com</t>
  </si>
  <si>
    <t>GH-CCT-2025-00148</t>
  </si>
  <si>
    <t>09.05.2025</t>
  </si>
  <si>
    <t>C0348</t>
  </si>
  <si>
    <t>BLENDER PLUS</t>
  </si>
  <si>
    <t>0243060060</t>
  </si>
  <si>
    <t>ABENA.ASARE21@EXAMPLE.COM</t>
  </si>
  <si>
    <t>GH-KOF-2025-00134</t>
  </si>
  <si>
    <t>2025-05-08</t>
  </si>
  <si>
    <t>0266165757</t>
  </si>
  <si>
    <t>abena.appiah54@example.com</t>
  </si>
  <si>
    <t>GH-CCT-2025-00629</t>
  </si>
  <si>
    <t>08/04/2025</t>
  </si>
  <si>
    <t>C0173</t>
  </si>
  <si>
    <t>0558288975</t>
  </si>
  <si>
    <t>DANIEL.BADU75@EXAMPLE.COM</t>
  </si>
  <si>
    <t>GH-KUM-2025-01234</t>
  </si>
  <si>
    <t>2025-05-06</t>
  </si>
  <si>
    <t>ama</t>
  </si>
  <si>
    <t xml:space="preserve">  Kumasi  </t>
  </si>
  <si>
    <t>filing cabinet</t>
  </si>
  <si>
    <t>GH₵ 5.00</t>
  </si>
  <si>
    <t>0507747277</t>
  </si>
  <si>
    <t>ama.addo84@example.com</t>
  </si>
  <si>
    <t>GH-KOF-2025-01414</t>
  </si>
  <si>
    <t>13-Nov-2025</t>
  </si>
  <si>
    <t>C0197</t>
  </si>
  <si>
    <t>0541407481</t>
  </si>
  <si>
    <t>michael.badu93@example.com</t>
  </si>
  <si>
    <t>GH-KUM-2025-01313</t>
  </si>
  <si>
    <t>2025-02-02</t>
  </si>
  <si>
    <t>C0242</t>
  </si>
  <si>
    <t>0597443883</t>
  </si>
  <si>
    <t xml:space="preserve"> kojo.owusu50@example.com</t>
  </si>
  <si>
    <t>TAK-2025-01484</t>
  </si>
  <si>
    <t>24.02.2025</t>
  </si>
  <si>
    <t>C0159</t>
  </si>
  <si>
    <t>0552207181</t>
  </si>
  <si>
    <t>kwame.asare6@example.com</t>
  </si>
  <si>
    <t>GH-CCT-2025-00427</t>
  </si>
  <si>
    <t>2025-05-09</t>
  </si>
  <si>
    <t>0243609427</t>
  </si>
  <si>
    <t>yaw.badu47@example.com</t>
  </si>
  <si>
    <t>GH-TAK-2025-01024</t>
  </si>
  <si>
    <t>21/09/2025</t>
  </si>
  <si>
    <t>C0066</t>
  </si>
  <si>
    <t>0203517479</t>
  </si>
  <si>
    <t>kwame.arthur36@example.com</t>
  </si>
  <si>
    <t>GH-HO-2025-01260</t>
  </si>
  <si>
    <t>2025-05-20</t>
  </si>
  <si>
    <t>C0109</t>
  </si>
  <si>
    <t xml:space="preserve"> Appiah</t>
  </si>
  <si>
    <t>0202173169</t>
  </si>
  <si>
    <t>akosua.appiah36@example.com</t>
  </si>
  <si>
    <t>GH-KOF-2025-01180</t>
  </si>
  <si>
    <t>07/02/2025</t>
  </si>
  <si>
    <t>michael.antwi25@example.com</t>
  </si>
  <si>
    <t>GH-SUN-2025-01458</t>
  </si>
  <si>
    <t>02/05/2025</t>
  </si>
  <si>
    <t>C0213</t>
  </si>
  <si>
    <t>Wireless  Headset</t>
  </si>
  <si>
    <t>0244614531</t>
  </si>
  <si>
    <t>esi.antwi60@example.com</t>
  </si>
  <si>
    <t>GH-ACC-2025-01389</t>
  </si>
  <si>
    <t>2025-04-23</t>
  </si>
  <si>
    <t>C0182</t>
  </si>
  <si>
    <t>Laser  Printer</t>
  </si>
  <si>
    <t>0555977894</t>
  </si>
  <si>
    <t>ama.asare99@example.con</t>
  </si>
  <si>
    <t>GH-TML-2025-01285</t>
  </si>
  <si>
    <t>01/23/2025</t>
  </si>
  <si>
    <t xml:space="preserve">  Air Conditioner  </t>
  </si>
  <si>
    <t>249766727</t>
  </si>
  <si>
    <t xml:space="preserve"> adwoa.antwi1@example.com</t>
  </si>
  <si>
    <t>GH-CCT-2025-00383</t>
  </si>
  <si>
    <t>25-Mar-2025</t>
  </si>
  <si>
    <t>C0128</t>
  </si>
  <si>
    <t>0547159117</t>
  </si>
  <si>
    <t>abena.antwi14@example.com</t>
  </si>
  <si>
    <t>GH-SUN-2025-00591</t>
  </si>
  <si>
    <t xml:space="preserve"> 2026-07-03 </t>
  </si>
  <si>
    <t>C0231</t>
  </si>
  <si>
    <t>BOATENG</t>
  </si>
  <si>
    <t>0507617429</t>
  </si>
  <si>
    <t>kofi.boateng49@example.com</t>
  </si>
  <si>
    <t>GH-CCT-2025-00910</t>
  </si>
  <si>
    <t>12-Dec-2025</t>
  </si>
  <si>
    <t xml:space="preserve">  Naa  </t>
  </si>
  <si>
    <t>0557788682</t>
  </si>
  <si>
    <t>naa.asare9@example.com</t>
  </si>
  <si>
    <t>GH-HO-2025-00272</t>
  </si>
  <si>
    <t>March 29, 2025</t>
  </si>
  <si>
    <t>C0195</t>
  </si>
  <si>
    <t>Personal</t>
  </si>
  <si>
    <t>230.00</t>
  </si>
  <si>
    <t>0272982973</t>
  </si>
  <si>
    <t>GH-SUN-2025-00536</t>
  </si>
  <si>
    <t>23-Nov-2025</t>
  </si>
  <si>
    <t>C0237</t>
  </si>
  <si>
    <t>0591123300</t>
  </si>
  <si>
    <t>naa.arthur54@example.com</t>
  </si>
  <si>
    <t>GH-KUM-2025-0070h</t>
  </si>
  <si>
    <t>2025-13-40</t>
  </si>
  <si>
    <t xml:space="preserve">Abena </t>
  </si>
  <si>
    <t>0246393240</t>
  </si>
  <si>
    <t>abena.asare36@example.com</t>
  </si>
  <si>
    <t>GH-SUN-2025-00590</t>
  </si>
  <si>
    <t>October 21, 2025</t>
  </si>
  <si>
    <t xml:space="preserve">0544208967 </t>
  </si>
  <si>
    <t>naa.owusu82@example.com</t>
  </si>
  <si>
    <t>GH-KUM-2025-00964</t>
  </si>
  <si>
    <t>2025-06-21</t>
  </si>
  <si>
    <t xml:space="preserve"> Wireless Headset</t>
  </si>
  <si>
    <t>0241265875</t>
  </si>
  <si>
    <t>kojo.arthur95@example.com</t>
  </si>
  <si>
    <t>GH-SUN-2025-01490</t>
  </si>
  <si>
    <t>10-Oct-2025</t>
  </si>
  <si>
    <t>C0105</t>
  </si>
  <si>
    <t>3600</t>
  </si>
  <si>
    <t>0507688792</t>
  </si>
  <si>
    <t>kofi.mensah7@example.com</t>
  </si>
  <si>
    <t>GH-TAK-2025-00612</t>
  </si>
  <si>
    <t>29.03.2025</t>
  </si>
  <si>
    <t>C0045</t>
  </si>
  <si>
    <t>950</t>
  </si>
  <si>
    <t>0271524412</t>
  </si>
  <si>
    <t>yaw.owusu21@example.com</t>
  </si>
  <si>
    <t>GH-SUN-2025-01140</t>
  </si>
  <si>
    <t>19.01.2025</t>
  </si>
  <si>
    <t>C0092</t>
  </si>
  <si>
    <t>0599509234</t>
  </si>
  <si>
    <t>akosua.mensah46@example.com</t>
  </si>
  <si>
    <t>GH-KUM-2025-01229</t>
  </si>
  <si>
    <t>06/18/2025</t>
  </si>
  <si>
    <t>C0168</t>
  </si>
  <si>
    <t>0269954463</t>
  </si>
  <si>
    <t>kofi.osei70@example.com</t>
  </si>
  <si>
    <t>GH-ACC-2025-00846</t>
  </si>
  <si>
    <t>2025-04-13</t>
  </si>
  <si>
    <t>C0352</t>
  </si>
  <si>
    <t>AMA</t>
  </si>
  <si>
    <t xml:space="preserve">  Arthur  </t>
  </si>
  <si>
    <t>0261519940</t>
  </si>
  <si>
    <t>ama.arthur74@example.com</t>
  </si>
  <si>
    <t>GH-KUM-2025-00808</t>
  </si>
  <si>
    <t>2025-08-25</t>
  </si>
  <si>
    <t>C0274</t>
  </si>
  <si>
    <t xml:space="preserve"> Kumasi</t>
  </si>
  <si>
    <t>0548655611</t>
  </si>
  <si>
    <t>kwame.badu11@example.com</t>
  </si>
  <si>
    <t>GH-ACC-2025-01427</t>
  </si>
  <si>
    <t>00/12/2025</t>
  </si>
  <si>
    <t xml:space="preserve"> 1200 </t>
  </si>
  <si>
    <t>0556014022</t>
  </si>
  <si>
    <t>ama.addo4@example.com</t>
  </si>
  <si>
    <t>GH-TML-2025-00068</t>
  </si>
  <si>
    <t>22/08/2025</t>
  </si>
  <si>
    <t>C0279</t>
  </si>
  <si>
    <t>0596851779</t>
  </si>
  <si>
    <t>michael.osei52@example.com</t>
  </si>
  <si>
    <t>GH-KUM-2025-00157</t>
  </si>
  <si>
    <t>06/20/2025</t>
  </si>
  <si>
    <t>C0027</t>
  </si>
  <si>
    <t>0504432527</t>
  </si>
  <si>
    <t>naa.mensah97@example.com</t>
  </si>
  <si>
    <t>GH-KUM-2025-00036</t>
  </si>
  <si>
    <t>2025-10-19</t>
  </si>
  <si>
    <t>C0041</t>
  </si>
  <si>
    <t>esi</t>
  </si>
  <si>
    <t>GH₵ 1,650.00</t>
  </si>
  <si>
    <t>0261169447</t>
  </si>
  <si>
    <t>ESI.BADU44@EXAMPLE.COM</t>
  </si>
  <si>
    <t>GH-KOF-2025-01222</t>
  </si>
  <si>
    <t>16/02/2025</t>
  </si>
  <si>
    <t>C0222</t>
  </si>
  <si>
    <t>0276593899</t>
  </si>
  <si>
    <t>ama.boateng32@example.con</t>
  </si>
  <si>
    <t>GH-SUN-2025-00080</t>
  </si>
  <si>
    <t xml:space="preserve"> 2025-08-04 </t>
  </si>
  <si>
    <t>WhatsApp</t>
  </si>
  <si>
    <t>0599454603</t>
  </si>
  <si>
    <t>daniel.appiah94@example.com</t>
  </si>
  <si>
    <t>GH-HO-2025-01196</t>
  </si>
  <si>
    <t>2025-07-14</t>
  </si>
  <si>
    <t>Mobile  App</t>
  </si>
  <si>
    <t>mobile money</t>
  </si>
  <si>
    <t>0502448704</t>
  </si>
  <si>
    <t>DANIEL.MENSAH98@EXAMPLE.COM</t>
  </si>
  <si>
    <t>GH-CCT-2025-00339</t>
  </si>
  <si>
    <t>05-Jul-2025</t>
  </si>
  <si>
    <t>C0082</t>
  </si>
  <si>
    <t>0591345401</t>
  </si>
  <si>
    <t>daniel.arthur51@example.com</t>
  </si>
  <si>
    <t>GH-TAK-2025-01008</t>
  </si>
  <si>
    <t xml:space="preserve"> 2025-06-23 </t>
  </si>
  <si>
    <t>C0009</t>
  </si>
  <si>
    <t>Kumasi City</t>
  </si>
  <si>
    <t xml:space="preserve"> 1350 </t>
  </si>
  <si>
    <t>248646629</t>
  </si>
  <si>
    <t>akosua.owusu50@example.com</t>
  </si>
  <si>
    <t>GH-TAK-2025-00409</t>
  </si>
  <si>
    <t>04/15/2025</t>
  </si>
  <si>
    <t>C0200</t>
  </si>
  <si>
    <t xml:space="preserve"> Smartphone X</t>
  </si>
  <si>
    <t>0243386371</t>
  </si>
  <si>
    <t>ama.appiah70@example.com</t>
  </si>
  <si>
    <t>GH-KOF-2025-00972</t>
  </si>
  <si>
    <t>03.03.2025</t>
  </si>
  <si>
    <t>0593606678</t>
  </si>
  <si>
    <t>akosua.owusu96@example.com</t>
  </si>
  <si>
    <t>GH-KUM-2025-00261</t>
  </si>
  <si>
    <t>2025-12-21</t>
  </si>
  <si>
    <t>C0236</t>
  </si>
  <si>
    <t>NAA.OWUSU35@EXAMPLE.COM</t>
  </si>
  <si>
    <t>GH-TML-2025-00034</t>
  </si>
  <si>
    <t>20/05/2025</t>
  </si>
  <si>
    <t>C0245</t>
  </si>
  <si>
    <t>0505534232</t>
  </si>
  <si>
    <t>esi.appiah38@example.com</t>
  </si>
  <si>
    <t>GH-CCT-2025-00054</t>
  </si>
  <si>
    <t>09/11/2025</t>
  </si>
  <si>
    <t>C0317</t>
  </si>
  <si>
    <t>naa.owusu39@example.com</t>
  </si>
  <si>
    <t>GH-CCT-2025-00264</t>
  </si>
  <si>
    <t>02/23/2025</t>
  </si>
  <si>
    <t>C0292</t>
  </si>
  <si>
    <t>0552421886</t>
  </si>
  <si>
    <t>abena.addo42@example.com</t>
  </si>
  <si>
    <t>GH-SUN-2025-00314</t>
  </si>
  <si>
    <t>2025-11-17</t>
  </si>
  <si>
    <t>C0206</t>
  </si>
  <si>
    <t xml:space="preserve">  Office Chair  </t>
  </si>
  <si>
    <t>0554325841</t>
  </si>
  <si>
    <t>ama.badu3@example.com</t>
  </si>
  <si>
    <t>GH-SUN-2025-00726</t>
  </si>
  <si>
    <t>26/08/2025</t>
  </si>
  <si>
    <t>C0392</t>
  </si>
  <si>
    <t>0273953504</t>
  </si>
  <si>
    <t>ama.badu71@example.com</t>
  </si>
  <si>
    <t>GH-KOF-2025-00482</t>
  </si>
  <si>
    <t>29/08/2025</t>
  </si>
  <si>
    <t>C0012</t>
  </si>
  <si>
    <t>0542641651</t>
  </si>
  <si>
    <t>kojo.antwi22@example.com</t>
  </si>
  <si>
    <t>GH-KUM-2025-00337</t>
  </si>
  <si>
    <t>May 04, 2025</t>
  </si>
  <si>
    <t>C0073</t>
  </si>
  <si>
    <t>0548220602</t>
  </si>
  <si>
    <t>kwame.osei57@example.com</t>
  </si>
  <si>
    <t>GH-SUN-2025-00779</t>
  </si>
  <si>
    <t>03/12/2025</t>
  </si>
  <si>
    <t>C0144</t>
  </si>
  <si>
    <t>0261499420</t>
  </si>
  <si>
    <t>ama.badu33@example.com</t>
  </si>
  <si>
    <t>GH-ACC-2025-00904</t>
  </si>
  <si>
    <t>05/01/2025</t>
  </si>
  <si>
    <t xml:space="preserve"> Daniel</t>
  </si>
  <si>
    <t>0201183812</t>
  </si>
  <si>
    <t>daniel.osei13@example.com</t>
  </si>
  <si>
    <t>GH-HO-2025-00911</t>
  </si>
  <si>
    <t>07.11.2025</t>
  </si>
  <si>
    <t>C0150</t>
  </si>
  <si>
    <t>0559354420</t>
  </si>
  <si>
    <t>naa.owusu15@example.com</t>
  </si>
  <si>
    <t>GH-CCT-2025-00143</t>
  </si>
  <si>
    <t>25-Apr-2025</t>
  </si>
  <si>
    <t>C0382</t>
  </si>
  <si>
    <t>0202737212</t>
  </si>
  <si>
    <t>daniel.badu20@example.com</t>
  </si>
  <si>
    <t>GH-TML-2025-01264</t>
  </si>
  <si>
    <t>2025-10-31</t>
  </si>
  <si>
    <t xml:space="preserve">  Mensah  </t>
  </si>
  <si>
    <t>0595075197</t>
  </si>
  <si>
    <t>daniel.mensah21@example.com</t>
  </si>
  <si>
    <t>GH-CCT-2025-00649</t>
  </si>
  <si>
    <t xml:space="preserve"> 2025-11-19 </t>
  </si>
  <si>
    <t>0557408462</t>
  </si>
  <si>
    <t>daniel.appiah6example.com</t>
  </si>
  <si>
    <t>GH-HO-2025-01422</t>
  </si>
  <si>
    <t>30-Apr-2025</t>
  </si>
  <si>
    <t>C0368</t>
  </si>
  <si>
    <t>daniel.antwi80@example.com</t>
  </si>
  <si>
    <t>GH-CCT-2025-00404</t>
  </si>
  <si>
    <t>2025-04-30</t>
  </si>
  <si>
    <t>0244905664</t>
  </si>
  <si>
    <t>KWAME.ASARE49@EXAMPLE.COM</t>
  </si>
  <si>
    <t>GH-KUM-2025-00544</t>
  </si>
  <si>
    <t>13/07/2025</t>
  </si>
  <si>
    <t>Accraa</t>
  </si>
  <si>
    <t>0242446806</t>
  </si>
  <si>
    <t>abena.addo59@example.com</t>
  </si>
  <si>
    <t>GH-ACC-2025-00277</t>
  </si>
  <si>
    <t>07-Dec-2025</t>
  </si>
  <si>
    <t>0507043429</t>
  </si>
  <si>
    <t>kofi.boateng7@example.com</t>
  </si>
  <si>
    <t>GH-ACC-2025-00573</t>
  </si>
  <si>
    <t>March 24, 2025</t>
  </si>
  <si>
    <t>0556005725</t>
  </si>
  <si>
    <t>kofi.boateng3@example.com</t>
  </si>
  <si>
    <t>GH-TML-2025-00919</t>
  </si>
  <si>
    <t>2025-09-01</t>
  </si>
  <si>
    <t>C0031</t>
  </si>
  <si>
    <t>0543907746</t>
  </si>
  <si>
    <t>abena.arthur85@example.com</t>
  </si>
  <si>
    <t>GH-SUN-2025-00362</t>
  </si>
  <si>
    <t>11/12/2024</t>
  </si>
  <si>
    <t>C0058</t>
  </si>
  <si>
    <t xml:space="preserve"> 980 </t>
  </si>
  <si>
    <t>0274647994</t>
  </si>
  <si>
    <t>kojo.asare87@example.com</t>
  </si>
  <si>
    <t>GH-ACC-2025-01315</t>
  </si>
  <si>
    <t>04/15/2024</t>
  </si>
  <si>
    <t>0243122442</t>
  </si>
  <si>
    <t xml:space="preserve"> naa.owusu6@example.com</t>
  </si>
  <si>
    <t>GH-ACC-2025-00044</t>
  </si>
  <si>
    <t xml:space="preserve">  Adwoa  </t>
  </si>
  <si>
    <t>0546654047</t>
  </si>
  <si>
    <t>adwoa.antwi67@example.com</t>
  </si>
  <si>
    <t>TAK-2025-01044</t>
  </si>
  <si>
    <t>11.07.2025</t>
  </si>
  <si>
    <t>C0170</t>
  </si>
  <si>
    <t>6</t>
  </si>
  <si>
    <t>0271364800</t>
  </si>
  <si>
    <t>adwoa.asare79@example.com</t>
  </si>
  <si>
    <t>GH-SUN-2025-00997</t>
  </si>
  <si>
    <t>C0287</t>
  </si>
  <si>
    <t xml:space="preserve">  Osei  </t>
  </si>
  <si>
    <t>2,800.00</t>
  </si>
  <si>
    <t>0591978647</t>
  </si>
  <si>
    <t xml:space="preserve"> abena.osei26@example.com</t>
  </si>
  <si>
    <t>GH-SUN-2025-00142</t>
  </si>
  <si>
    <t>16/08/2024</t>
  </si>
  <si>
    <t>0596420146</t>
  </si>
  <si>
    <t>michael.mensah50@example.com</t>
  </si>
  <si>
    <t>GH-CCT-2025-00388</t>
  </si>
  <si>
    <t>06/27/2025</t>
  </si>
  <si>
    <t xml:space="preserve">Laptop Pro 14 </t>
  </si>
  <si>
    <t>0547797626</t>
  </si>
  <si>
    <t>esi.badu46@example.com</t>
  </si>
  <si>
    <t>GH-KOF-2025-00188</t>
  </si>
  <si>
    <t>06/06/2025</t>
  </si>
  <si>
    <t>C0093</t>
  </si>
  <si>
    <t>0262376864</t>
  </si>
  <si>
    <t>naa.badu69@example.com</t>
  </si>
  <si>
    <t>GH-ACC-2025-01402</t>
  </si>
  <si>
    <t>22-Mar-2026</t>
  </si>
  <si>
    <t>0205118698</t>
  </si>
  <si>
    <t>ama.asare57@example.com</t>
  </si>
  <si>
    <t>GH-SUN-2025-00141</t>
  </si>
  <si>
    <t xml:space="preserve">  Antwi  </t>
  </si>
  <si>
    <t>0501653738</t>
  </si>
  <si>
    <t>akosua.antwi15@example.con</t>
  </si>
  <si>
    <t>GH-KUM-2025-00562</t>
  </si>
  <si>
    <t>2025-01-05</t>
  </si>
  <si>
    <t xml:space="preserve">Yaw </t>
  </si>
  <si>
    <t>0557889583</t>
  </si>
  <si>
    <t>yaw.badu14@example.com</t>
  </si>
  <si>
    <t>GH-SUN-2025-00828</t>
  </si>
  <si>
    <t>24.11.2025</t>
  </si>
  <si>
    <t>C0181</t>
  </si>
  <si>
    <t>0557868074</t>
  </si>
  <si>
    <t>kofi.arthur70@example.com</t>
  </si>
  <si>
    <t>GH-CCT-2025-01347</t>
  </si>
  <si>
    <t>12/25/2026</t>
  </si>
  <si>
    <t>C0167</t>
  </si>
  <si>
    <t>0599975214</t>
  </si>
  <si>
    <t xml:space="preserve"> naa.antwi61@example.com</t>
  </si>
  <si>
    <t>GH-KOF-2025-00254</t>
  </si>
  <si>
    <t>2025-04-26</t>
  </si>
  <si>
    <t>0543252418</t>
  </si>
  <si>
    <t>naa.osei81@example.com</t>
  </si>
  <si>
    <t>GH-ACC-2025-00182</t>
  </si>
  <si>
    <t>14-Jan-2025</t>
  </si>
  <si>
    <t>C0003</t>
  </si>
  <si>
    <t>0205991085</t>
  </si>
  <si>
    <t>AKOSUA.OSEI36@EXAMPLE.COM</t>
  </si>
  <si>
    <t>GH-ACC-2025-00303</t>
  </si>
  <si>
    <t>2026-11-24</t>
  </si>
  <si>
    <t>0202440209</t>
  </si>
  <si>
    <t>abena.appiah84@example.com</t>
  </si>
  <si>
    <t>GH-ACC-2025-00850</t>
  </si>
  <si>
    <t>03-Oct-2025</t>
  </si>
  <si>
    <t>C0229</t>
  </si>
  <si>
    <t>0597966096</t>
  </si>
  <si>
    <t>akosua.antwi94@example.com</t>
  </si>
  <si>
    <t>GH-TAK-2025-01110</t>
  </si>
  <si>
    <t>18-Sep-2025</t>
  </si>
  <si>
    <t>C0322</t>
  </si>
  <si>
    <t>0249438296</t>
  </si>
  <si>
    <t>michael.mensah24@example.com</t>
  </si>
  <si>
    <t>GH-TML-2025-01336</t>
  </si>
  <si>
    <t>07.12.2025</t>
  </si>
  <si>
    <t>C0374</t>
  </si>
  <si>
    <t xml:space="preserve">  Tamale  </t>
  </si>
  <si>
    <t>GH₵ 11.00</t>
  </si>
  <si>
    <t>0206299513</t>
  </si>
  <si>
    <t>kojo.arthur98example.com</t>
  </si>
  <si>
    <t>GH-ACC-2025-01410</t>
  </si>
  <si>
    <t>08/23/2025</t>
  </si>
  <si>
    <t>C0373</t>
  </si>
  <si>
    <t xml:space="preserve"> Antwi</t>
  </si>
  <si>
    <t>0509362282</t>
  </si>
  <si>
    <t xml:space="preserve"> kwame.antwi34@example.com</t>
  </si>
  <si>
    <t>GH-TAK-2025-00772</t>
  </si>
  <si>
    <t>2025-11-25</t>
  </si>
  <si>
    <t>C0266</t>
  </si>
  <si>
    <t>0242329885</t>
  </si>
  <si>
    <t>adwoa.appiah54@example.com</t>
  </si>
  <si>
    <t>GH-KUM-2025-00132</t>
  </si>
  <si>
    <t>C0389</t>
  </si>
  <si>
    <t>akosua.antwi11@example.com</t>
  </si>
  <si>
    <t>GH-TAK-2025-00124</t>
  </si>
  <si>
    <t>2025-03-19</t>
  </si>
  <si>
    <t>C0029</t>
  </si>
  <si>
    <t>0544363363</t>
  </si>
  <si>
    <t>ESI.MENSAH94@EXAMPLE.COM</t>
  </si>
  <si>
    <t>GH-TML-2025-00278</t>
  </si>
  <si>
    <t>2025-03-03</t>
  </si>
  <si>
    <t>C0130</t>
  </si>
  <si>
    <t>0598842154</t>
  </si>
  <si>
    <t>ama.asare74@example.com</t>
  </si>
  <si>
    <t>GH-HO-2025-00149</t>
  </si>
  <si>
    <t>18/06/2025</t>
  </si>
  <si>
    <t>0275732420</t>
  </si>
  <si>
    <t>kojo.owusu90@example.com</t>
  </si>
  <si>
    <t>GH-KOF-2025-00494</t>
  </si>
  <si>
    <t xml:space="preserve"> 2024-01-18 </t>
  </si>
  <si>
    <t>asare</t>
  </si>
  <si>
    <t>0268394744</t>
  </si>
  <si>
    <t xml:space="preserve"> abena.asare74@example.com</t>
  </si>
  <si>
    <t>GH-HO-2025-00665</t>
  </si>
  <si>
    <t>07.07.2025</t>
  </si>
  <si>
    <t>KOFI</t>
  </si>
  <si>
    <t xml:space="preserve">Clothing </t>
  </si>
  <si>
    <t>0248434496</t>
  </si>
  <si>
    <t>kofi.osei17@example.com</t>
  </si>
  <si>
    <t>GH-CCT-2025-00152</t>
  </si>
  <si>
    <t>2025-03-05</t>
  </si>
  <si>
    <t>C0230</t>
  </si>
  <si>
    <t xml:space="preserve">Appiah </t>
  </si>
  <si>
    <t>Printer XL</t>
  </si>
  <si>
    <t>0269604217</t>
  </si>
  <si>
    <t>naa.appiah7example.com</t>
  </si>
  <si>
    <t>GH-ACC-2025-01186</t>
  </si>
  <si>
    <t>05/13/2025</t>
  </si>
  <si>
    <t>C0356</t>
  </si>
  <si>
    <t>0598089277</t>
  </si>
  <si>
    <t>kofi.antwi9@example.com</t>
  </si>
  <si>
    <t>GH-TAK-2025-01164</t>
  </si>
  <si>
    <t>2025-07-07</t>
  </si>
  <si>
    <t>C0020</t>
  </si>
  <si>
    <t>0547601565</t>
  </si>
  <si>
    <t>ama.boateng50@example.com</t>
  </si>
  <si>
    <t>GH-CCT-2025-00073</t>
  </si>
  <si>
    <t>05/12/2025</t>
  </si>
  <si>
    <t>C0169</t>
  </si>
  <si>
    <t>0554971200</t>
  </si>
  <si>
    <t>naa.mensah79@example.com</t>
  </si>
  <si>
    <t>GH-KOF-2025-00545</t>
  </si>
  <si>
    <t>2025-11-10</t>
  </si>
  <si>
    <t>C0347</t>
  </si>
  <si>
    <t>CLOTHING</t>
  </si>
  <si>
    <t>0506349594</t>
  </si>
  <si>
    <t>abena.asare37@example.com</t>
  </si>
  <si>
    <t>GH-KOF-2025-00013</t>
  </si>
  <si>
    <t>16-Feb-2025</t>
  </si>
  <si>
    <t>0208354640</t>
  </si>
  <si>
    <t>naa.mensah59@example.com</t>
  </si>
  <si>
    <t>GH-TML-2025-00076</t>
  </si>
  <si>
    <t>2025-08-19</t>
  </si>
  <si>
    <t>C0296</t>
  </si>
  <si>
    <t>0242578053</t>
  </si>
  <si>
    <t>daniel.antwi76@example.com</t>
  </si>
  <si>
    <t>GH-TAK-2025-00452</t>
  </si>
  <si>
    <t>2025-12-05</t>
  </si>
  <si>
    <t>C0052</t>
  </si>
  <si>
    <t>0206746812</t>
  </si>
  <si>
    <t>kojo.addo78@example.con</t>
  </si>
  <si>
    <t>GH-KUM-2025-00631</t>
  </si>
  <si>
    <t>03/20/2025</t>
  </si>
  <si>
    <t>C0303</t>
  </si>
  <si>
    <t xml:space="preserve">  Addo  </t>
  </si>
  <si>
    <t>0548829025</t>
  </si>
  <si>
    <t>kwame.addo84@example.com</t>
  </si>
  <si>
    <t>GH-KOF-2025-00125</t>
  </si>
  <si>
    <t>31/12/2025</t>
  </si>
  <si>
    <t>C0377</t>
  </si>
  <si>
    <t>0279909140</t>
  </si>
  <si>
    <t>kwame.antwi63@example.com</t>
  </si>
  <si>
    <t>September 30, 2025</t>
  </si>
  <si>
    <t>0593973272</t>
  </si>
  <si>
    <t>kofi.owusu47@example.com</t>
  </si>
  <si>
    <t>GH-KUM-2025-00692</t>
  </si>
  <si>
    <t>2025-04-17</t>
  </si>
  <si>
    <t>0506239949</t>
  </si>
  <si>
    <t>kojo.arthur89@example.com</t>
  </si>
  <si>
    <t>GH-TAK-2025-00896</t>
  </si>
  <si>
    <t>2,800</t>
  </si>
  <si>
    <t>0553093511</t>
  </si>
  <si>
    <t>adwoa.badu57@example.com</t>
  </si>
  <si>
    <t>GH-KOF-2025-00689</t>
  </si>
  <si>
    <t>07/10/2025</t>
  </si>
  <si>
    <t>C0007</t>
  </si>
  <si>
    <t>1,900.00</t>
  </si>
  <si>
    <t>esi.badu27@example.com</t>
  </si>
  <si>
    <t>GH-HO-2025-00145</t>
  </si>
  <si>
    <t>C0112</t>
  </si>
  <si>
    <t xml:space="preserve"> 1650 </t>
  </si>
  <si>
    <t>0504852558</t>
  </si>
  <si>
    <t>abena.arthur24@example.com</t>
  </si>
  <si>
    <t>GH-KUM-2025-01337</t>
  </si>
  <si>
    <t>03-Jun-2025</t>
  </si>
  <si>
    <t>0559007727</t>
  </si>
  <si>
    <t>michael.arthur57@example.com</t>
  </si>
  <si>
    <t>GH-TML-2025-00630</t>
  </si>
  <si>
    <t>31/02/2025</t>
  </si>
  <si>
    <t>C0267</t>
  </si>
  <si>
    <t xml:space="preserve">Tamale </t>
  </si>
  <si>
    <t>0545353439</t>
  </si>
  <si>
    <t>esi.appiah71@example.com</t>
  </si>
  <si>
    <t>GH-TML-2025-01325</t>
  </si>
  <si>
    <t>04/08/2024</t>
  </si>
  <si>
    <t>246019982</t>
  </si>
  <si>
    <t>abena.asare14@example.com</t>
  </si>
  <si>
    <t>GH-KUM-2025-00197</t>
  </si>
  <si>
    <t>26/01/2025</t>
  </si>
  <si>
    <t>YAW</t>
  </si>
  <si>
    <t xml:space="preserve">Filing Cabinet </t>
  </si>
  <si>
    <t>0597707081</t>
  </si>
  <si>
    <t>yaw.badu93@example.con</t>
  </si>
  <si>
    <t>GH-KOF-2025-00782</t>
  </si>
  <si>
    <t>2025-09-12</t>
  </si>
  <si>
    <t>0276954223</t>
  </si>
  <si>
    <t>michael.arthur16example.com</t>
  </si>
  <si>
    <t>GH-CCT-2025-00644</t>
  </si>
  <si>
    <t xml:space="preserve"> 2025-09-02 </t>
  </si>
  <si>
    <t>2350</t>
  </si>
  <si>
    <t>0265931384</t>
  </si>
  <si>
    <t>akosua.antwi4@example.com</t>
  </si>
  <si>
    <t>GH-CCT-2025-00461</t>
  </si>
  <si>
    <t>17/04/2025</t>
  </si>
  <si>
    <t>C0048</t>
  </si>
  <si>
    <t>0599045736</t>
  </si>
  <si>
    <t>michael.addo40@example.com</t>
  </si>
  <si>
    <t>GH-ACC-2025-01166</t>
  </si>
  <si>
    <t>0277119911</t>
  </si>
  <si>
    <t>naa.asare27@example.com</t>
  </si>
  <si>
    <t>GH-TAK-2025-00925</t>
  </si>
  <si>
    <t>2025-08-06</t>
  </si>
  <si>
    <t>C0106</t>
  </si>
  <si>
    <t xml:space="preserve">Air Conditioner </t>
  </si>
  <si>
    <t>0276115220</t>
  </si>
  <si>
    <t>daniel.addo70@example.con</t>
  </si>
  <si>
    <t>GH-ACC-2025-00386</t>
  </si>
  <si>
    <t>15.03.2026</t>
  </si>
  <si>
    <t xml:space="preserve"> Akosua</t>
  </si>
  <si>
    <t>0547358943</t>
  </si>
  <si>
    <t>akosua.appiah18@example.com</t>
  </si>
  <si>
    <t>GH-SUN-2025-00508</t>
  </si>
  <si>
    <t>06.10.2025</t>
  </si>
  <si>
    <t>C0284</t>
  </si>
  <si>
    <t xml:space="preserve">  Office Supplies  </t>
  </si>
  <si>
    <t>0559776948</t>
  </si>
  <si>
    <t>GH-TAK-2025-00767</t>
  </si>
  <si>
    <t>09/14/2025</t>
  </si>
  <si>
    <t>C0025</t>
  </si>
  <si>
    <t>0501104270</t>
  </si>
  <si>
    <t>michael.boateng14@example.com</t>
  </si>
  <si>
    <t>GH-TAK-2025-00449</t>
  </si>
  <si>
    <t>26-Feb-2025</t>
  </si>
  <si>
    <t>0549924959</t>
  </si>
  <si>
    <t>ama.badu64@example.com</t>
  </si>
  <si>
    <t>GH-SUN-2025-01345</t>
  </si>
  <si>
    <t>25/02/2025</t>
  </si>
  <si>
    <t>0504225944</t>
  </si>
  <si>
    <t>abena.appiah83@example.com</t>
  </si>
  <si>
    <t>GH-KUM-2025-00684</t>
  </si>
  <si>
    <t>2026-11-11</t>
  </si>
  <si>
    <t xml:space="preserve"> Boateng</t>
  </si>
  <si>
    <t>0206896204</t>
  </si>
  <si>
    <t>ama.boateng82@example.com</t>
  </si>
  <si>
    <t>GH-KUM-2025-00863</t>
  </si>
  <si>
    <t>2026-03-13</t>
  </si>
  <si>
    <t>C0353</t>
  </si>
  <si>
    <t>0504226977</t>
  </si>
  <si>
    <t xml:space="preserve"> abena.mensah63@example.com</t>
  </si>
  <si>
    <t>GH-CCT-2025-01080</t>
  </si>
  <si>
    <t>2025-09-30</t>
  </si>
  <si>
    <t xml:space="preserve">Naa </t>
  </si>
  <si>
    <t>0559680339</t>
  </si>
  <si>
    <t>naa.asare11@example.com</t>
  </si>
  <si>
    <t>GH-TML-2025-01263</t>
  </si>
  <si>
    <t>14.09.2025</t>
  </si>
  <si>
    <t>0209331034</t>
  </si>
  <si>
    <t>kojo.badu18@example.com</t>
  </si>
  <si>
    <t>GH-TML-2025-00021</t>
  </si>
  <si>
    <t>30/07/2026</t>
  </si>
  <si>
    <t>0595343742</t>
  </si>
  <si>
    <t>daniel.badu51@example.com</t>
  </si>
  <si>
    <t>GH-HO-2025-00301</t>
  </si>
  <si>
    <t>C0365</t>
  </si>
  <si>
    <t xml:space="preserve"> Blender Plus</t>
  </si>
  <si>
    <t>0592091566</t>
  </si>
  <si>
    <t>abena.arthur1@example.com</t>
  </si>
  <si>
    <t>GH-KUM-2025-00239</t>
  </si>
  <si>
    <t xml:space="preserve"> 2025-09-13 </t>
  </si>
  <si>
    <t>C0076</t>
  </si>
  <si>
    <t>GH₵ 1.00</t>
  </si>
  <si>
    <t>0548206493</t>
  </si>
  <si>
    <t>kofi.arthur46@example.com</t>
  </si>
  <si>
    <t>GH-KOF-2025-00180</t>
  </si>
  <si>
    <t>18/03/2025</t>
  </si>
  <si>
    <t>C0397</t>
  </si>
  <si>
    <t>0503744939</t>
  </si>
  <si>
    <t>esi.arthur73@example.com</t>
  </si>
  <si>
    <t>GH-ACC-2025-00879</t>
  </si>
  <si>
    <t>2025-11-19</t>
  </si>
  <si>
    <t>0263107837</t>
  </si>
  <si>
    <t xml:space="preserve"> akosua.addo2@example.com</t>
  </si>
  <si>
    <t>GH-SUN-2025-00025</t>
  </si>
  <si>
    <t>2025-12-11</t>
  </si>
  <si>
    <t>0591274551</t>
  </si>
  <si>
    <t xml:space="preserve"> michael.mensah71@example.com</t>
  </si>
  <si>
    <t>GH-KUM-2025-00243</t>
  </si>
  <si>
    <t>0278117661</t>
  </si>
  <si>
    <t>naa.owusu81@example.com</t>
  </si>
  <si>
    <t>GH-KUM-2025-00308</t>
  </si>
  <si>
    <t>18.07.2025</t>
  </si>
  <si>
    <t>0278794115</t>
  </si>
  <si>
    <t>kofi.mensah20@example.com</t>
  </si>
  <si>
    <t>GH-KUM-2025-00420</t>
  </si>
  <si>
    <t xml:space="preserve"> 2025-06-12 </t>
  </si>
  <si>
    <t>0277139002</t>
  </si>
  <si>
    <t>ama.asare47@example.com</t>
  </si>
  <si>
    <t>GH-HO-2025-00249</t>
  </si>
  <si>
    <t>2025-09-15</t>
  </si>
  <si>
    <t>C0297</t>
  </si>
  <si>
    <t>0243560926</t>
  </si>
  <si>
    <t>naa.antwi8@example.com</t>
  </si>
  <si>
    <t>GH-ACC-2025-00170</t>
  </si>
  <si>
    <t>C0140</t>
  </si>
  <si>
    <t>0202464354</t>
  </si>
  <si>
    <t>abena.osei61@example.com</t>
  </si>
  <si>
    <t>GH-KOF-2025-00271</t>
  </si>
  <si>
    <t>29.08.2025</t>
  </si>
  <si>
    <t>C0302</t>
  </si>
  <si>
    <t xml:space="preserve">Daniel </t>
  </si>
  <si>
    <t>0243532332</t>
  </si>
  <si>
    <t>daniel.badu70@example.com</t>
  </si>
  <si>
    <t>GH-SUN-2025-01259</t>
  </si>
  <si>
    <t xml:space="preserve"> 2024-12-08 </t>
  </si>
  <si>
    <t xml:space="preserve">  Executive Desk  </t>
  </si>
  <si>
    <t>0202912628</t>
  </si>
  <si>
    <t>kojo.owusu90example.com</t>
  </si>
  <si>
    <t>GH-TAK-2025-00009</t>
  </si>
  <si>
    <t>2025-02-11</t>
  </si>
  <si>
    <t>kojo</t>
  </si>
  <si>
    <t>0275660334</t>
  </si>
  <si>
    <t>kojo.addo4@example.com</t>
  </si>
  <si>
    <t>GH-KOF-2025-01492</t>
  </si>
  <si>
    <t>29/01/2025</t>
  </si>
  <si>
    <t>C0218</t>
  </si>
  <si>
    <t>MICHAEL</t>
  </si>
  <si>
    <t>0542668175</t>
  </si>
  <si>
    <t>michael.asare90@example.com</t>
  </si>
  <si>
    <t>GH-KUM-2025-00437</t>
  </si>
  <si>
    <t>26-May-2025</t>
  </si>
  <si>
    <t>C0024</t>
  </si>
  <si>
    <t>0541784932</t>
  </si>
  <si>
    <t>abena.osei35@example.com</t>
  </si>
  <si>
    <t>GH-HO-2025-00336</t>
  </si>
  <si>
    <t>C0214</t>
  </si>
  <si>
    <t>0559125791</t>
  </si>
  <si>
    <t>NAA.ADDO43@EXAMPLE.COM</t>
  </si>
  <si>
    <t>GH-CCT-2025-00566</t>
  </si>
  <si>
    <t>C0068</t>
  </si>
  <si>
    <t>cape coast</t>
  </si>
  <si>
    <t>0268836038</t>
  </si>
  <si>
    <t>akosua.owusu20@example.com</t>
  </si>
  <si>
    <t>GH-SUN-2025-01418</t>
  </si>
  <si>
    <t>02/01/2025</t>
  </si>
  <si>
    <t>Bank  Transfer</t>
  </si>
  <si>
    <t>0246814445</t>
  </si>
  <si>
    <t>AKOSUA.OWUSU69@EXAMPLE.COM</t>
  </si>
  <si>
    <t>GH-ACC-2025-01301</t>
  </si>
  <si>
    <t>2025-11-05</t>
  </si>
  <si>
    <t>0261823278</t>
  </si>
  <si>
    <t xml:space="preserve"> kofi.asare57@example.com</t>
  </si>
  <si>
    <t>GH-ACC-2025-00305</t>
  </si>
  <si>
    <t>2025-05-27</t>
  </si>
  <si>
    <t>C0261</t>
  </si>
  <si>
    <t>0262292710</t>
  </si>
  <si>
    <t>adwoa.owusu39@example.con</t>
  </si>
  <si>
    <t>GH-KOF-2025-00775</t>
  </si>
  <si>
    <t>01/01/2025</t>
  </si>
  <si>
    <t>0262377448</t>
  </si>
  <si>
    <t>naa.asare63@example.con</t>
  </si>
  <si>
    <t>GH-CCT-2025-01193</t>
  </si>
  <si>
    <t>2025-04-02</t>
  </si>
  <si>
    <t>C0350</t>
  </si>
  <si>
    <t xml:space="preserve">Microwave 25L </t>
  </si>
  <si>
    <t>GH₵ 9.00</t>
  </si>
  <si>
    <t>0266349488</t>
  </si>
  <si>
    <t>naa.arthur62@example.com</t>
  </si>
  <si>
    <t>GH-TAK-2025-00304</t>
  </si>
  <si>
    <t>09-Aug-2026</t>
  </si>
  <si>
    <t>0268194631</t>
  </si>
  <si>
    <t xml:space="preserve"> akosua.mensah9@example.com</t>
  </si>
  <si>
    <t>GH-ACC-2025-00981</t>
  </si>
  <si>
    <t>2025-05-05</t>
  </si>
  <si>
    <t>0264243827</t>
  </si>
  <si>
    <t>MICHAEL.ASARE74@EXAMPLE.COM</t>
  </si>
  <si>
    <t>GH-HO-2025-00061</t>
  </si>
  <si>
    <t xml:space="preserve"> 2025-06-05 </t>
  </si>
  <si>
    <t>0503194653</t>
  </si>
  <si>
    <t>ama.badu44@example.com</t>
  </si>
  <si>
    <t>GH-KUM-2025-00158</t>
  </si>
  <si>
    <t>02/13/2025</t>
  </si>
  <si>
    <t>0597506182</t>
  </si>
  <si>
    <t>kojo.addo48@example.com</t>
  </si>
  <si>
    <t>GH-KOF-2025-00012</t>
  </si>
  <si>
    <t>April 05, 2025</t>
  </si>
  <si>
    <t>C0327</t>
  </si>
  <si>
    <t>0545956485</t>
  </si>
  <si>
    <t>adwoa.osei87@example.com</t>
  </si>
  <si>
    <t>GH-TML-2025-00713</t>
  </si>
  <si>
    <t>30/09/2026</t>
  </si>
  <si>
    <t>C0280</t>
  </si>
  <si>
    <t>0262712707</t>
  </si>
  <si>
    <t>kojo.owusu73@example.com</t>
  </si>
  <si>
    <t>GH-TAK-2025-00211</t>
  </si>
  <si>
    <t>22-Apr-2025</t>
  </si>
  <si>
    <t>C0201</t>
  </si>
  <si>
    <t xml:space="preserve"> 620 </t>
  </si>
  <si>
    <t>0505921780</t>
  </si>
  <si>
    <t>adwoa.osei34example.com</t>
  </si>
  <si>
    <t>GH-TAK-2025-00558</t>
  </si>
  <si>
    <t>September 23, 2025</t>
  </si>
  <si>
    <t>0204996768</t>
  </si>
  <si>
    <t>esi.appiah39@example.com</t>
  </si>
  <si>
    <t>GH-TML-2025-01485</t>
  </si>
  <si>
    <t>19-Feb-2025</t>
  </si>
  <si>
    <t xml:space="preserve">  Appiah  </t>
  </si>
  <si>
    <t>0557182213</t>
  </si>
  <si>
    <t>naa.appiah39@example.com</t>
  </si>
  <si>
    <t>GH-ACC-2025-00533</t>
  </si>
  <si>
    <t>0201296644</t>
  </si>
  <si>
    <t>ama.boateng20@example.com</t>
  </si>
  <si>
    <t>GH-ACC-2025-01370</t>
  </si>
  <si>
    <t>2025-09-14</t>
  </si>
  <si>
    <t>GH₵ 6.00</t>
  </si>
  <si>
    <t>kwame.mensah54@example.com</t>
  </si>
  <si>
    <t>GH-TAK-2025-01452</t>
  </si>
  <si>
    <t>0592835367</t>
  </si>
  <si>
    <t xml:space="preserve"> adwoa.badu7@example.com</t>
  </si>
  <si>
    <t>GH-TAK-2025-01126</t>
  </si>
  <si>
    <t>10/02/2025</t>
  </si>
  <si>
    <t>C0005</t>
  </si>
  <si>
    <t>office chair</t>
  </si>
  <si>
    <t>0273458672</t>
  </si>
  <si>
    <t>kojo.owusu40@example.com</t>
  </si>
  <si>
    <t>GH-KOF-2025-00306</t>
  </si>
  <si>
    <t>2025-04-08</t>
  </si>
  <si>
    <t>0206299751</t>
  </si>
  <si>
    <t>kofi.boateng25@example.com</t>
  </si>
  <si>
    <t>GH-CCT-2025-00564</t>
  </si>
  <si>
    <t>2025-10-29</t>
  </si>
  <si>
    <t>C0142</t>
  </si>
  <si>
    <t>0245015919</t>
  </si>
  <si>
    <t>akosua.mensah38@example.com</t>
  </si>
  <si>
    <t>GH-HO-2025-01444</t>
  </si>
  <si>
    <t>2025-06-13</t>
  </si>
  <si>
    <t>0268638966</t>
  </si>
  <si>
    <t>naa.mensah20@example.com</t>
  </si>
  <si>
    <t>GH-TAK-2025-01095</t>
  </si>
  <si>
    <t>2025-09-13</t>
  </si>
  <si>
    <t>C0122</t>
  </si>
  <si>
    <t>2400</t>
  </si>
  <si>
    <t>0203711717</t>
  </si>
  <si>
    <t>esi.addo75@example.com</t>
  </si>
  <si>
    <t>GH-ACC-2025-00136</t>
  </si>
  <si>
    <t>2025-05-22</t>
  </si>
  <si>
    <t>C0362</t>
  </si>
  <si>
    <t>0556779725</t>
  </si>
  <si>
    <t xml:space="preserve"> daniel.boateng68@example.com</t>
  </si>
  <si>
    <t>GH-KOF-2025-00363</t>
  </si>
  <si>
    <t>June 16, 2025</t>
  </si>
  <si>
    <t xml:space="preserve">  Badu  </t>
  </si>
  <si>
    <t>Cotton  Shirt</t>
  </si>
  <si>
    <t>0552525078</t>
  </si>
  <si>
    <t>ama.badu90@example.com</t>
  </si>
  <si>
    <t>GH-KOF-2025-00647</t>
  </si>
  <si>
    <t>30.10.2025</t>
  </si>
  <si>
    <t>C0064</t>
  </si>
  <si>
    <t>0273451774</t>
  </si>
  <si>
    <t xml:space="preserve"> yaw.boateng51@example.com</t>
  </si>
  <si>
    <t>GH-TAK-2025-00947</t>
  </si>
  <si>
    <t>2025-12-01</t>
  </si>
  <si>
    <t>C0164</t>
  </si>
  <si>
    <t>executive desk</t>
  </si>
  <si>
    <t>0205219491</t>
  </si>
  <si>
    <t>daniel.arthur67@example.com</t>
  </si>
  <si>
    <t>GH-TAK-2025-00648</t>
  </si>
  <si>
    <t>2025-01-04</t>
  </si>
  <si>
    <t>C0300</t>
  </si>
  <si>
    <t>0267828308</t>
  </si>
  <si>
    <t xml:space="preserve"> daniel.asare4@example.com</t>
  </si>
  <si>
    <t>GH-SUN-2025-01424</t>
  </si>
  <si>
    <t>05/28/2025</t>
  </si>
  <si>
    <t>C0151</t>
  </si>
  <si>
    <t>0275156037</t>
  </si>
  <si>
    <t>daniel.mensah46@example.com</t>
  </si>
  <si>
    <t>GH-KUM-2025-00766</t>
  </si>
  <si>
    <t>2025-11-24</t>
  </si>
  <si>
    <t>michael.osei74@example.con</t>
  </si>
  <si>
    <t>GH-TAK-2025-00548</t>
  </si>
  <si>
    <t>01.07.2025</t>
  </si>
  <si>
    <t xml:space="preserve">Esi </t>
  </si>
  <si>
    <t>0241706784</t>
  </si>
  <si>
    <t>esi.addo96@example.com</t>
  </si>
  <si>
    <t>GH-KUM-2025-00464</t>
  </si>
  <si>
    <t>C0344</t>
  </si>
  <si>
    <t>0553759482</t>
  </si>
  <si>
    <t>abena.badu14@example.com</t>
  </si>
  <si>
    <t>GH-HO-2025-00133</t>
  </si>
  <si>
    <t xml:space="preserve">  Yaw  </t>
  </si>
  <si>
    <t>0599898859</t>
  </si>
  <si>
    <t>yaw.badu58@example.com</t>
  </si>
  <si>
    <t>GH-TML-2025-00753</t>
  </si>
  <si>
    <t>07/30/2025</t>
  </si>
  <si>
    <t xml:space="preserve">0596530914 </t>
  </si>
  <si>
    <t>kwame.antwi37@example.com</t>
  </si>
  <si>
    <t>GH-KUM-2025-00070</t>
  </si>
  <si>
    <t>17/02/2025</t>
  </si>
  <si>
    <t>C0085</t>
  </si>
  <si>
    <t>0205369626</t>
  </si>
  <si>
    <t>kojo.owusu18@example.com</t>
  </si>
  <si>
    <t>GH-TAK-2025-00184</t>
  </si>
  <si>
    <t>2025-02-05</t>
  </si>
  <si>
    <t>TAKORADI</t>
  </si>
  <si>
    <t>0209006093</t>
  </si>
  <si>
    <t>naa.mensah72@example.com</t>
  </si>
  <si>
    <t>GH-TML-2025-01030</t>
  </si>
  <si>
    <t>05/07/2025</t>
  </si>
  <si>
    <t>0205698209</t>
  </si>
  <si>
    <t xml:space="preserve"> ama.badu88@example.com</t>
  </si>
  <si>
    <t>GH-HO-2025-00159</t>
  </si>
  <si>
    <t>04/09/2024</t>
  </si>
  <si>
    <t>C0400</t>
  </si>
  <si>
    <t>0503205704</t>
  </si>
  <si>
    <t xml:space="preserve"> michael.asare55@example.com</t>
  </si>
  <si>
    <t>GH-TAK-2025-00039</t>
  </si>
  <si>
    <t>23/04/2025</t>
  </si>
  <si>
    <t>180</t>
  </si>
  <si>
    <t>0207577654</t>
  </si>
  <si>
    <t>daniel.mensah4@example.com</t>
  </si>
  <si>
    <t>GH-SUN-2025-01384</t>
  </si>
  <si>
    <t>04/09/2025</t>
  </si>
  <si>
    <t>C0376</t>
  </si>
  <si>
    <t>0504060601</t>
  </si>
  <si>
    <t>kojo.owusu25@example.com</t>
  </si>
  <si>
    <t>GH-TAK-2025-00255</t>
  </si>
  <si>
    <t>07/05/2025</t>
  </si>
  <si>
    <t>C0123</t>
  </si>
  <si>
    <t>0548847044</t>
  </si>
  <si>
    <t>AKOSUA.APPIAH44@EXAMPLE.COM</t>
  </si>
  <si>
    <t>GH-KOF-2025-00503</t>
  </si>
  <si>
    <t>August 10, 2026</t>
  </si>
  <si>
    <t>0558683038</t>
  </si>
  <si>
    <t>abena.boateng31@example.com</t>
  </si>
  <si>
    <t>GH-CCT-2025-00024</t>
  </si>
  <si>
    <t>2025-03-02</t>
  </si>
  <si>
    <t>C0102</t>
  </si>
  <si>
    <t>1900</t>
  </si>
  <si>
    <t>0591483370</t>
  </si>
  <si>
    <t>kofi.asare9@example.com</t>
  </si>
  <si>
    <t>12.10.2025</t>
  </si>
  <si>
    <t>C0247</t>
  </si>
  <si>
    <t>0554779800</t>
  </si>
  <si>
    <t>esi.boateng64@example.com</t>
  </si>
  <si>
    <t>GH-SUN-2025-01305</t>
  </si>
  <si>
    <t>C0083</t>
  </si>
  <si>
    <t>0264342614</t>
  </si>
  <si>
    <t>ama.arthur51@example.com</t>
  </si>
  <si>
    <t>GH-CCT-2025-00380</t>
  </si>
  <si>
    <t xml:space="preserve">  Wireless Headset  </t>
  </si>
  <si>
    <t>0558081117</t>
  </si>
  <si>
    <t>akosua.antwi63@example.con</t>
  </si>
  <si>
    <t>GH-ACC-2025-01311</t>
  </si>
  <si>
    <t>October 31, 2025</t>
  </si>
  <si>
    <t>0245844685</t>
  </si>
  <si>
    <t>naa.owusu95@example.com</t>
  </si>
  <si>
    <t>GH-ACC-2025-00099</t>
  </si>
  <si>
    <t>2025-08-11</t>
  </si>
  <si>
    <t>C0277</t>
  </si>
  <si>
    <t>GH₵ 10.00</t>
  </si>
  <si>
    <t>KOJO.OSEI53@EXAMPLE.COM</t>
  </si>
  <si>
    <t>GH-ACC-2025-00199</t>
  </si>
  <si>
    <t>04.04.2025</t>
  </si>
  <si>
    <t>C0326</t>
  </si>
  <si>
    <t xml:space="preserve"> Owusu</t>
  </si>
  <si>
    <t xml:space="preserve"> Laptop Pro 14</t>
  </si>
  <si>
    <t>0592461535</t>
  </si>
  <si>
    <t>abena.owusu74@example.com</t>
  </si>
  <si>
    <t>GH-SUN-2025-01466</t>
  </si>
  <si>
    <t>04/11/2025</t>
  </si>
  <si>
    <t>SUNYANI</t>
  </si>
  <si>
    <t>0591840270</t>
  </si>
  <si>
    <t>esi.badu63@example.com</t>
  </si>
  <si>
    <t>GH-TAK-2025-00816</t>
  </si>
  <si>
    <t>12/06/2025</t>
  </si>
  <si>
    <t>C0240</t>
  </si>
  <si>
    <t>0502537883</t>
  </si>
  <si>
    <t>kwame.asare50@example.com</t>
  </si>
  <si>
    <t>GH-CCT-2025-00123</t>
  </si>
  <si>
    <t xml:space="preserve"> 2025-03-25 </t>
  </si>
  <si>
    <t xml:space="preserve"> 2400 </t>
  </si>
  <si>
    <t>0247739178</t>
  </si>
  <si>
    <t>AMA.ARTHUR96@EXAMPLE.COM</t>
  </si>
  <si>
    <t>GH-CCT-2025-00416</t>
  </si>
  <si>
    <t>28.04.2025</t>
  </si>
  <si>
    <t>0261817338</t>
  </si>
  <si>
    <t>naa.osei19example.com</t>
  </si>
  <si>
    <t>GH-SUN-2025-00598</t>
  </si>
  <si>
    <t>7.00</t>
  </si>
  <si>
    <t>0262278814</t>
  </si>
  <si>
    <t>kojo.arthur51@example.com</t>
  </si>
  <si>
    <t>GH-HO-2025-00499</t>
  </si>
  <si>
    <t>2025-07-03</t>
  </si>
  <si>
    <t>C0125</t>
  </si>
  <si>
    <t>0592785620</t>
  </si>
  <si>
    <t>kwame.osei79@example.com</t>
  </si>
  <si>
    <t>GH-TAK-2025-00609</t>
  </si>
  <si>
    <t>2025-12-25</t>
  </si>
  <si>
    <t>boateng</t>
  </si>
  <si>
    <t>0262420409</t>
  </si>
  <si>
    <t>adwoa.boateng25@example.com</t>
  </si>
  <si>
    <t>GH-ACC-2025-01113</t>
  </si>
  <si>
    <t>24/12/2026</t>
  </si>
  <si>
    <t>0204171477</t>
  </si>
  <si>
    <t>kwame.addo11@example.com</t>
  </si>
  <si>
    <t>GH-HO-2025-00628</t>
  </si>
  <si>
    <t>0508210225</t>
  </si>
  <si>
    <t>daniel.antwi77@example.com</t>
  </si>
  <si>
    <t>GH-SUN-2025-00322</t>
  </si>
  <si>
    <t>C0089</t>
  </si>
  <si>
    <t>owusu</t>
  </si>
  <si>
    <t>0208816120</t>
  </si>
  <si>
    <t>akosua.owusu41@example.com</t>
  </si>
  <si>
    <t>GH-SUN-2025-00227</t>
  </si>
  <si>
    <t>2025-08-24</t>
  </si>
  <si>
    <t>0279746299</t>
  </si>
  <si>
    <t>akosua.mensah41@example.com</t>
  </si>
  <si>
    <t>GH-SUN-2025-00173</t>
  </si>
  <si>
    <t>0593063048</t>
  </si>
  <si>
    <t>kofi.owusu69@example.com</t>
  </si>
  <si>
    <t>GH-HO-2025-01363</t>
  </si>
  <si>
    <t>2025-03-06</t>
  </si>
  <si>
    <t>C0141</t>
  </si>
  <si>
    <t>0278657537</t>
  </si>
  <si>
    <t>akosua.osei14@example.com</t>
  </si>
  <si>
    <t>GH-KUM-2025-00127</t>
  </si>
  <si>
    <t>16/11/2025</t>
  </si>
  <si>
    <t>0262459677</t>
  </si>
  <si>
    <t>ama.asare32@example.com</t>
  </si>
  <si>
    <t>GH-SUN-2025-01157</t>
  </si>
  <si>
    <t>12-Jun-2025</t>
  </si>
  <si>
    <t>C0139</t>
  </si>
  <si>
    <t>0206474126</t>
  </si>
  <si>
    <t>michael.addo19@example.com</t>
  </si>
  <si>
    <t>GH-KOF-2025-00888</t>
  </si>
  <si>
    <t>C0135</t>
  </si>
  <si>
    <t>Phone Max</t>
  </si>
  <si>
    <t xml:space="preserve">0261974801 </t>
  </si>
  <si>
    <t>kojo.osei86@example.com</t>
  </si>
  <si>
    <t>GH-ACC-2025-00414</t>
  </si>
  <si>
    <t>2025-05-30</t>
  </si>
  <si>
    <t>0242552138</t>
  </si>
  <si>
    <t>michael.osei15@example.com</t>
  </si>
  <si>
    <t>GH-TAK-2025-00561</t>
  </si>
  <si>
    <t>July 28, 2025</t>
  </si>
  <si>
    <t>10.00</t>
  </si>
  <si>
    <t>0504008642</t>
  </si>
  <si>
    <t>KOFI.ASARE45@EXAMPLE.COM</t>
  </si>
  <si>
    <t>GH-KOF-2025-01391</t>
  </si>
  <si>
    <t>C0380</t>
  </si>
  <si>
    <t>Microwave  25L</t>
  </si>
  <si>
    <t>0592169701</t>
  </si>
  <si>
    <t>michael.owusu9@example.com</t>
  </si>
  <si>
    <t>GH-TML-2025-00150</t>
  </si>
  <si>
    <t>2025-01-01</t>
  </si>
  <si>
    <t>C0294</t>
  </si>
  <si>
    <t>0592894048</t>
  </si>
  <si>
    <t>adwoa.antwi28@example.com</t>
  </si>
  <si>
    <t>GH-HO-2025-00693</t>
  </si>
  <si>
    <t>14-Feb-2025</t>
  </si>
  <si>
    <t>0509563181</t>
  </si>
  <si>
    <t>abena.boateng60@example.com</t>
  </si>
  <si>
    <t>GH-ACC-2025-01478</t>
  </si>
  <si>
    <t>2025-04-14</t>
  </si>
  <si>
    <t>C0196</t>
  </si>
  <si>
    <t>0592443380</t>
  </si>
  <si>
    <t>kwame.osei62@example.com</t>
  </si>
  <si>
    <t>GH-CCT-2025-00930</t>
  </si>
  <si>
    <t xml:space="preserve"> 2025-02-06 </t>
  </si>
  <si>
    <t>0594597727</t>
  </si>
  <si>
    <t>adwoa.badu31@example.com</t>
  </si>
  <si>
    <t>GH-ACC-2025-00426</t>
  </si>
  <si>
    <t xml:space="preserve"> 2025-07-17 </t>
  </si>
  <si>
    <t>0241488440</t>
  </si>
  <si>
    <t>daniel.antwi65@example.com</t>
  </si>
  <si>
    <t>GH-KOF-2025-01244</t>
  </si>
  <si>
    <t>13.03.2025</t>
  </si>
  <si>
    <t xml:space="preserve"> 6 </t>
  </si>
  <si>
    <t>0272775831</t>
  </si>
  <si>
    <t>yaw.owusu70@example.con</t>
  </si>
  <si>
    <t>GH-TAK-2025-01387</t>
  </si>
  <si>
    <t>04-Jun-2025</t>
  </si>
  <si>
    <t>C0137</t>
  </si>
  <si>
    <t>0268118032</t>
  </si>
  <si>
    <t>abena.osei53@example.com</t>
  </si>
  <si>
    <t>GH-TML-2025-00849</t>
  </si>
  <si>
    <t>1.00</t>
  </si>
  <si>
    <t>0242725477</t>
  </si>
  <si>
    <t>adwoa.osei74@example.com</t>
  </si>
  <si>
    <t>GH-TML-2025-01188</t>
  </si>
  <si>
    <t>C0185</t>
  </si>
  <si>
    <t>0554011799</t>
  </si>
  <si>
    <t>yaw.asare21@example.com</t>
  </si>
  <si>
    <t>GH-ACC-2025-00639</t>
  </si>
  <si>
    <t>14/09/2025</t>
  </si>
  <si>
    <t>C0057</t>
  </si>
  <si>
    <t>0275499632</t>
  </si>
  <si>
    <t>daniel.addo66example.com</t>
  </si>
  <si>
    <t>GH-KOF-2025-00633</t>
  </si>
  <si>
    <t>0264945356</t>
  </si>
  <si>
    <t>ama.addo92@example.com</t>
  </si>
  <si>
    <t>GH-KOF-2025-01009</t>
  </si>
  <si>
    <t>C0253</t>
  </si>
  <si>
    <t>1,250.00</t>
  </si>
  <si>
    <t>0551913794</t>
  </si>
  <si>
    <t>adwoa.mensah47@example.com</t>
  </si>
  <si>
    <t>GH-ACC-2025-01216</t>
  </si>
  <si>
    <t>March 17, 2025</t>
  </si>
  <si>
    <t>C9999</t>
  </si>
  <si>
    <t>0592456533</t>
  </si>
  <si>
    <t>ama.arthur71@example.com</t>
  </si>
  <si>
    <t>GH-HO-2025-00773</t>
  </si>
  <si>
    <t xml:space="preserve"> Filing Cabinet</t>
  </si>
  <si>
    <t>0599669631</t>
  </si>
  <si>
    <t>daniel.mensah51@example.com</t>
  </si>
  <si>
    <t>GH-ACC-2025-00238</t>
  </si>
  <si>
    <t>C0339</t>
  </si>
  <si>
    <t>0264506112</t>
  </si>
  <si>
    <t>abena.appiah21@example.com</t>
  </si>
  <si>
    <t>GH-TAK-2025-00570</t>
  </si>
  <si>
    <t>08.07.2025</t>
  </si>
  <si>
    <t>C0298</t>
  </si>
  <si>
    <t>0543105036</t>
  </si>
  <si>
    <t>KOFI.OWUSU7@EXAMPLE.COM</t>
  </si>
  <si>
    <t>GH-SUN-2025-00865</t>
  </si>
  <si>
    <t>0551335457</t>
  </si>
  <si>
    <t>abena.appiah12@example.com</t>
  </si>
  <si>
    <t>GH-TML-2025-00250</t>
  </si>
  <si>
    <t>2024-01-12</t>
  </si>
  <si>
    <t>0205804636</t>
  </si>
  <si>
    <t>akosua.osei93@example.com</t>
  </si>
  <si>
    <t>GH-TAK-2025-00521</t>
  </si>
  <si>
    <t xml:space="preserve"> 2025-09-20 </t>
  </si>
  <si>
    <t>0204424384</t>
  </si>
  <si>
    <t>esi.appiah90@example.com</t>
  </si>
  <si>
    <t>GH-TML-2025-01470</t>
  </si>
  <si>
    <t>2025-06-03</t>
  </si>
  <si>
    <t>naa.antwi70@example.con</t>
  </si>
  <si>
    <t>GH-ACC-2025-00700</t>
  </si>
  <si>
    <t xml:space="preserve"> 2025-07-26 </t>
  </si>
  <si>
    <t>0557224802</t>
  </si>
  <si>
    <t>esi.mensah72@example.com</t>
  </si>
  <si>
    <t>GH-ACC-2025-00417</t>
  </si>
  <si>
    <t>C0086</t>
  </si>
  <si>
    <t>0546043400</t>
  </si>
  <si>
    <t>abena.badu91@example.com</t>
  </si>
  <si>
    <t>GH-TAK-2025-00091</t>
  </si>
  <si>
    <t>19.09.2025</t>
  </si>
  <si>
    <t>C0094</t>
  </si>
  <si>
    <t>0504435441</t>
  </si>
  <si>
    <t>kofi.arthur10@example.con</t>
  </si>
  <si>
    <t>GH-TML-2025-00696</t>
  </si>
  <si>
    <t>2025-05-31</t>
  </si>
  <si>
    <t xml:space="preserve"> 850 </t>
  </si>
  <si>
    <t>0271039766</t>
  </si>
  <si>
    <t>kwame.mensah27@example.com</t>
  </si>
  <si>
    <t>GH-CCT-2025-00715</t>
  </si>
  <si>
    <t>March 22, 2025</t>
  </si>
  <si>
    <t>0508311669</t>
  </si>
  <si>
    <t>abena.osei10@example.com</t>
  </si>
  <si>
    <t>GH-XXX-2025-00377</t>
  </si>
  <si>
    <t>C0074</t>
  </si>
  <si>
    <t>0245933605</t>
  </si>
  <si>
    <t>AKOSUA.ASARE4@EXAMPLE.COM</t>
  </si>
  <si>
    <t>GH-KUM-2025-00749</t>
  </si>
  <si>
    <t>30/11/2025</t>
  </si>
  <si>
    <t>0591380564</t>
  </si>
  <si>
    <t>yaw.boateng26@example.com</t>
  </si>
  <si>
    <t>GH-KOF-2025-00926</t>
  </si>
  <si>
    <t>14-Jul-2025</t>
  </si>
  <si>
    <t>C0033</t>
  </si>
  <si>
    <t>11.00</t>
  </si>
  <si>
    <t>0598294790</t>
  </si>
  <si>
    <t>kofi.asare52@example.com</t>
  </si>
  <si>
    <t>GH-KOF-2025-00349</t>
  </si>
  <si>
    <t>03.05.2025</t>
  </si>
  <si>
    <t>ama.addo15@example.com</t>
  </si>
  <si>
    <t>GH-TAK-2025-00240</t>
  </si>
  <si>
    <t xml:space="preserve"> 2025-02-17 </t>
  </si>
  <si>
    <t xml:space="preserve"> 3600 </t>
  </si>
  <si>
    <t>0546570611</t>
  </si>
  <si>
    <t>MICHAEL.OSEI3@EXAMPLE.COM</t>
  </si>
  <si>
    <t>GH-KUM-2025-00992</t>
  </si>
  <si>
    <t>09/18/2025</t>
  </si>
  <si>
    <t>C0006</t>
  </si>
  <si>
    <t>0541493247</t>
  </si>
  <si>
    <t>daniel.owusu36@example.com</t>
  </si>
  <si>
    <t>GH-SUN-2025-00968</t>
  </si>
  <si>
    <t>26.05.2025</t>
  </si>
  <si>
    <t>C0313</t>
  </si>
  <si>
    <t>0508997974</t>
  </si>
  <si>
    <t>adwoa.osei45@example.com</t>
  </si>
  <si>
    <t>GH-KOF-2025-00071</t>
  </si>
  <si>
    <t>09/07/2026</t>
  </si>
  <si>
    <t>0503955172</t>
  </si>
  <si>
    <t>daniel.asare65@example.com</t>
  </si>
  <si>
    <t>GH-HO-2025-00067</t>
  </si>
  <si>
    <t xml:space="preserve"> 2025-10-07 </t>
  </si>
  <si>
    <t>C0357</t>
  </si>
  <si>
    <t>0247726401</t>
  </si>
  <si>
    <t>kojo.arthur48@example.com</t>
  </si>
  <si>
    <t>GH-TAK-2025-00116</t>
  </si>
  <si>
    <t xml:space="preserve"> 2024-04-26 </t>
  </si>
  <si>
    <t>C0308</t>
  </si>
  <si>
    <t>0268365341</t>
  </si>
  <si>
    <t xml:space="preserve"> michael.appiah82@example.com</t>
  </si>
  <si>
    <t>GH-CCT-2025-00419</t>
  </si>
  <si>
    <t xml:space="preserve"> 2025-01-31 </t>
  </si>
  <si>
    <t>Office  Supplies</t>
  </si>
  <si>
    <t>0248142507</t>
  </si>
  <si>
    <t>michael.asare96@example.com</t>
  </si>
  <si>
    <t>GH-KUM-2025-00498</t>
  </si>
  <si>
    <t>0557309803</t>
  </si>
  <si>
    <t>ama.badu93@example.con</t>
  </si>
  <si>
    <t>GH-SUN-2025-00151</t>
  </si>
  <si>
    <t>20/03/2025</t>
  </si>
  <si>
    <t>C0186</t>
  </si>
  <si>
    <t>0278320769</t>
  </si>
  <si>
    <t>ama.antwi86@example.com</t>
  </si>
  <si>
    <t>GH-TAK-2025-00813</t>
  </si>
  <si>
    <t>2025-03-30</t>
  </si>
  <si>
    <t>C0148</t>
  </si>
  <si>
    <t>0242611450</t>
  </si>
  <si>
    <t>adwoa.badu71@example.com</t>
  </si>
  <si>
    <t>GH-ACC-2025-00042</t>
  </si>
  <si>
    <t>16/01/2025</t>
  </si>
  <si>
    <t>0549496927</t>
  </si>
  <si>
    <t>esi.appiah68@example.com</t>
  </si>
  <si>
    <t>GH-SUN-2025-01076</t>
  </si>
  <si>
    <t>01/18/2025</t>
  </si>
  <si>
    <t>0597144680</t>
  </si>
  <si>
    <t>kwame.asare64@example.com</t>
  </si>
  <si>
    <t>GH-SUN-2025-00162</t>
  </si>
  <si>
    <t>20/11/2025</t>
  </si>
  <si>
    <t>0508283656</t>
  </si>
  <si>
    <t>naa.asare33@example.com</t>
  </si>
  <si>
    <t>GH-KUM-2025-00245</t>
  </si>
  <si>
    <t>06-Apr-2025</t>
  </si>
  <si>
    <t>0263961534</t>
  </si>
  <si>
    <t xml:space="preserve"> michael.boateng85@example.com</t>
  </si>
  <si>
    <t>GH-CCT-2025-01400</t>
  </si>
  <si>
    <t>2025-04-12</t>
  </si>
  <si>
    <t>0273663252</t>
  </si>
  <si>
    <t>kwame.osei70@example.com</t>
  </si>
  <si>
    <t>GH-CCT-2025-01069</t>
  </si>
  <si>
    <t>2025-05-14</t>
  </si>
  <si>
    <t>0209183427</t>
  </si>
  <si>
    <t>kofi.mensah16@example.com</t>
  </si>
  <si>
    <t>GH-CCT-2025-00620</t>
  </si>
  <si>
    <t>23/09/2025</t>
  </si>
  <si>
    <t>12.00</t>
  </si>
  <si>
    <t>0549948742</t>
  </si>
  <si>
    <t>abena.badu32@example.com</t>
  </si>
  <si>
    <t xml:space="preserve"> 2025-04-20 </t>
  </si>
  <si>
    <t>0597724442</t>
  </si>
  <si>
    <t>adwoa.badu39@example.com</t>
  </si>
  <si>
    <t>GH-TAK-2025-00825</t>
  </si>
  <si>
    <t>2025-07-15</t>
  </si>
  <si>
    <t>Corporate</t>
  </si>
  <si>
    <t>GH₵ 620.00</t>
  </si>
  <si>
    <t>0556317372</t>
  </si>
  <si>
    <t>kojo.owusu64@example.com</t>
  </si>
  <si>
    <t>GH-KOF-2025-00518</t>
  </si>
  <si>
    <t>2025-07-27</t>
  </si>
  <si>
    <t>0269143301</t>
  </si>
  <si>
    <t>akosua.osei13@example.com</t>
  </si>
  <si>
    <t>GH-HO-2025-00845</t>
  </si>
  <si>
    <t>2025-06-17</t>
  </si>
  <si>
    <t>HO</t>
  </si>
  <si>
    <t>0554871932</t>
  </si>
  <si>
    <t>abena.asare96@example.com</t>
  </si>
  <si>
    <t>GH-KOF-2025-00885</t>
  </si>
  <si>
    <t>23/02/2025</t>
  </si>
  <si>
    <t xml:space="preserve">Osei </t>
  </si>
  <si>
    <t>0553344969</t>
  </si>
  <si>
    <t>akosua.osei99@example.com</t>
  </si>
  <si>
    <t>GH-HO-2025-01059</t>
  </si>
  <si>
    <t>2025-08-07</t>
  </si>
  <si>
    <t>0558038380</t>
  </si>
  <si>
    <t>daniel.owusu33@example.com</t>
  </si>
  <si>
    <t>GH-SUN-2025-01236</t>
  </si>
  <si>
    <t>2025-12-16</t>
  </si>
  <si>
    <t>0269443334</t>
  </si>
  <si>
    <t>akosua.antwi69example.com</t>
  </si>
  <si>
    <t>GH-KUM-2025-00731</t>
  </si>
  <si>
    <t>19-Mar-2025</t>
  </si>
  <si>
    <t>C0203</t>
  </si>
  <si>
    <t>0542197472</t>
  </si>
  <si>
    <t>kwame.arthur71@example.com</t>
  </si>
  <si>
    <t>GH-ACC-2025-01408</t>
  </si>
  <si>
    <t>07/06/2025</t>
  </si>
  <si>
    <t>0203670534</t>
  </si>
  <si>
    <t>akosua.owusu6@example.com</t>
  </si>
  <si>
    <t>GH-CCT-2025-01100</t>
  </si>
  <si>
    <t>C0055</t>
  </si>
  <si>
    <t>0543254999</t>
  </si>
  <si>
    <t>yaw.badu86@example.com</t>
  </si>
  <si>
    <t>GH-CCT-2025-01457</t>
  </si>
  <si>
    <t>25-Jul-2025</t>
  </si>
  <si>
    <t>C0329</t>
  </si>
  <si>
    <t>Greater Accra</t>
  </si>
  <si>
    <t xml:space="preserve">0278611077 </t>
  </si>
  <si>
    <t xml:space="preserve"> naa.boateng98@example.com</t>
  </si>
  <si>
    <t>GH-ACC-2025-00655</t>
  </si>
  <si>
    <t>02/18/2026</t>
  </si>
  <si>
    <t>0268114217</t>
  </si>
  <si>
    <t>kwame.arthur15@example.com</t>
  </si>
  <si>
    <t>GH-KOF-2025-00282</t>
  </si>
  <si>
    <t>05/10/2025</t>
  </si>
  <si>
    <t>0552280378</t>
  </si>
  <si>
    <t>adwoa.arthur95@example.com</t>
  </si>
  <si>
    <t>GH-SUN-2025-01158</t>
  </si>
  <si>
    <t>2025-12-12</t>
  </si>
  <si>
    <t>0201887302</t>
  </si>
  <si>
    <t>kojo.owusu81@example.com</t>
  </si>
  <si>
    <t>GH-CCT-2025-00476</t>
  </si>
  <si>
    <t>09/05/2025</t>
  </si>
  <si>
    <t>C0250</t>
  </si>
  <si>
    <t>0541793725</t>
  </si>
  <si>
    <t>akosua.antwi95@example.com</t>
  </si>
  <si>
    <t>GH-TAK-2025-00510</t>
  </si>
  <si>
    <t xml:space="preserve"> 2025-02-10 </t>
  </si>
  <si>
    <t>C0120</t>
  </si>
  <si>
    <t>abena.osei97@example.com</t>
  </si>
  <si>
    <t>GH-TML-2025-00408</t>
  </si>
  <si>
    <t>10/19/2025</t>
  </si>
  <si>
    <t>0202727480</t>
  </si>
  <si>
    <t>kojo.arthur99@example.com</t>
  </si>
  <si>
    <t>GH-KUM-2025-00323</t>
  </si>
  <si>
    <t>28.08.2025</t>
  </si>
  <si>
    <t>0594799652</t>
  </si>
  <si>
    <t>akosua.arthur78@example.com</t>
  </si>
  <si>
    <t>GH-ACC-2025-01029</t>
  </si>
  <si>
    <t>2025-09-17</t>
  </si>
  <si>
    <t>0241771193</t>
  </si>
  <si>
    <t>ama.boateng24@example.com</t>
  </si>
  <si>
    <t>GH-SUN-2025-00183</t>
  </si>
  <si>
    <t>2025-02-03</t>
  </si>
  <si>
    <t>0262756574</t>
  </si>
  <si>
    <t xml:space="preserve"> naa.arthur29@example.com</t>
  </si>
  <si>
    <t>GH-HO-2025-00703</t>
  </si>
  <si>
    <t>22.06.2025</t>
  </si>
  <si>
    <t>0207054013</t>
  </si>
  <si>
    <t>ama.badu93@example.com</t>
  </si>
  <si>
    <t>GH-HO-2025-01290</t>
  </si>
  <si>
    <t>06/01/2025</t>
  </si>
  <si>
    <t>0596668737</t>
  </si>
  <si>
    <t xml:space="preserve"> michael.badu94@example.com</t>
  </si>
  <si>
    <t>GH-SUN-2025-00920</t>
  </si>
  <si>
    <t>29/10/2025</t>
  </si>
  <si>
    <t>0548180297</t>
  </si>
  <si>
    <t>ama.addo77@example.com</t>
  </si>
  <si>
    <t>GH-ACC-2025-00958</t>
  </si>
  <si>
    <t>2025-06-24</t>
  </si>
  <si>
    <t>0267987566</t>
  </si>
  <si>
    <t>ADWOA.BADU70@EXAMPLE.COM</t>
  </si>
  <si>
    <t>GH-SUN-2025-00734</t>
  </si>
  <si>
    <t>2025-11-06</t>
  </si>
  <si>
    <t>0598700921</t>
  </si>
  <si>
    <t>GH-HO-2025-00950</t>
  </si>
  <si>
    <t>2025-08-10</t>
  </si>
  <si>
    <t>C0113</t>
  </si>
  <si>
    <t>michael</t>
  </si>
  <si>
    <t>0201423144</t>
  </si>
  <si>
    <t>michael.boateng99@example.com</t>
  </si>
  <si>
    <t>GH-SUN-2025-01316</t>
  </si>
  <si>
    <t>0551889193</t>
  </si>
  <si>
    <t>akosua.boateng4@example.com</t>
  </si>
  <si>
    <t>GH-KOF-2025-01407</t>
  </si>
  <si>
    <t>2025-06-12</t>
  </si>
  <si>
    <t xml:space="preserve">  Kojo  </t>
  </si>
  <si>
    <t>0244917012</t>
  </si>
  <si>
    <t>kojo.arthur40@example.com</t>
  </si>
  <si>
    <t>GH-TML-2025-00883</t>
  </si>
  <si>
    <t>C0032</t>
  </si>
  <si>
    <t>0201291634</t>
  </si>
  <si>
    <t>ama.appiah87@example.com</t>
  </si>
  <si>
    <t>GH-TAK-2025-01383</t>
  </si>
  <si>
    <t>15.02.2024</t>
  </si>
  <si>
    <t>0559190066</t>
  </si>
  <si>
    <t>adwoa.antwi5@example.com</t>
  </si>
  <si>
    <t>GH-KUM-2025-00310</t>
  </si>
  <si>
    <t>C0121</t>
  </si>
  <si>
    <t>0595166055</t>
  </si>
  <si>
    <t>kofi.appiah93@example.com</t>
  </si>
  <si>
    <t>GH-CCT-2025-00869</t>
  </si>
  <si>
    <t>2025-09-25</t>
  </si>
  <si>
    <t>0541108962</t>
  </si>
  <si>
    <t>adwoa.owusu50@example.com</t>
  </si>
  <si>
    <t>GH-ACC-2025-01230</t>
  </si>
  <si>
    <t>31-Mar-2025</t>
  </si>
  <si>
    <t xml:space="preserve">0205141461 </t>
  </si>
  <si>
    <t>daniel.mensah56@example.com</t>
  </si>
  <si>
    <t>GH-KOF-2025-00481</t>
  </si>
  <si>
    <t>2024-12-03</t>
  </si>
  <si>
    <t xml:space="preserve"> daniel.badu31@example.com</t>
  </si>
  <si>
    <t>GH-KUM-2025-00581</t>
  </si>
  <si>
    <t>09/09/2025</t>
  </si>
  <si>
    <t>0591132176</t>
  </si>
  <si>
    <t>ama.mensah35@example.com</t>
  </si>
  <si>
    <t>GH-TAK-2025-00355</t>
  </si>
  <si>
    <t>2026-07-17</t>
  </si>
  <si>
    <t>C0283</t>
  </si>
  <si>
    <t>0597858750</t>
  </si>
  <si>
    <t>kofi.appiah51@example.com</t>
  </si>
  <si>
    <t>GH-TAK-2025-00330</t>
  </si>
  <si>
    <t>02/07/2025</t>
  </si>
  <si>
    <t>GH₵ 1,250.00</t>
  </si>
  <si>
    <t>0558754328</t>
  </si>
  <si>
    <t>kofi.arthur49@example.com</t>
  </si>
  <si>
    <t>GH-KUM-2025-00843</t>
  </si>
  <si>
    <t>25/08/2025</t>
  </si>
  <si>
    <t>0597661202</t>
  </si>
  <si>
    <t>kwame.asare17@example.com</t>
  </si>
  <si>
    <t>GH-TML-2025-00060</t>
  </si>
  <si>
    <t>2025-06-10</t>
  </si>
  <si>
    <t xml:space="preserve">0555033607 </t>
  </si>
  <si>
    <t>michael.asare57@example.com</t>
  </si>
  <si>
    <t>0273609907</t>
  </si>
  <si>
    <t>yaw.badu34@example.com</t>
  </si>
  <si>
    <t>GH-TAK-2025-01334</t>
  </si>
  <si>
    <t>2025-12-10</t>
  </si>
  <si>
    <t>0206004174</t>
  </si>
  <si>
    <t>GH-HO-2025-01472</t>
  </si>
  <si>
    <t>2025-08-31</t>
  </si>
  <si>
    <t>0594005585</t>
  </si>
  <si>
    <t>ama.asare68@example.com</t>
  </si>
  <si>
    <t>GH-KUM-2025-00835</t>
  </si>
  <si>
    <t>2025-06-25</t>
  </si>
  <si>
    <t>0277933899</t>
  </si>
  <si>
    <t>abena.owusu37@example.com</t>
  </si>
  <si>
    <t>GH-KOF-2025-00048</t>
  </si>
  <si>
    <t>01/07/2025</t>
  </si>
  <si>
    <t>C0155</t>
  </si>
  <si>
    <t>0598358498</t>
  </si>
  <si>
    <t>daniel.badu46@example.com</t>
  </si>
  <si>
    <t>GH-KOF-2025-00129</t>
  </si>
  <si>
    <t>24-Jan-2025</t>
  </si>
  <si>
    <t>0206155451</t>
  </si>
  <si>
    <t>kojo.mensah25@example.com</t>
  </si>
  <si>
    <t>GH-TAK-2025-00026</t>
  </si>
  <si>
    <t>2026-09-23</t>
  </si>
  <si>
    <t>0263157447</t>
  </si>
  <si>
    <t>adwoa.antwi7@example.com</t>
  </si>
  <si>
    <t>GH-ACC-2025-00627</t>
  </si>
  <si>
    <t>16-May-2025</t>
  </si>
  <si>
    <t>C0097</t>
  </si>
  <si>
    <t>0273673692</t>
  </si>
  <si>
    <t>esi.mensah56@example.com</t>
  </si>
  <si>
    <t>GH-SUN-2025-01084</t>
  </si>
  <si>
    <t>2025-07-18</t>
  </si>
  <si>
    <t>0545084051</t>
  </si>
  <si>
    <t>adwoa.osei5@example.com</t>
  </si>
  <si>
    <t>GH-TML-2025-00475</t>
  </si>
  <si>
    <t>2025-03-20</t>
  </si>
  <si>
    <t>0597624461</t>
  </si>
  <si>
    <t>kojo.osei36@example.com</t>
  </si>
  <si>
    <t>GH-CCT-2025-00534</t>
  </si>
  <si>
    <t>06/14/2025</t>
  </si>
  <si>
    <t>0552547583</t>
  </si>
  <si>
    <t>michael.mensah28@example.com</t>
  </si>
  <si>
    <t>GH-HO-2025-00933</t>
  </si>
  <si>
    <t>05/04/2025</t>
  </si>
  <si>
    <t>0266764901</t>
  </si>
  <si>
    <t>esi.appiah85@example.com</t>
  </si>
  <si>
    <t>GH-TAK-2025-00174</t>
  </si>
  <si>
    <t>04/03/2025</t>
  </si>
  <si>
    <t>Filing  Cabinet</t>
  </si>
  <si>
    <t>0552220894</t>
  </si>
  <si>
    <t>kofi.asare26@example.com</t>
  </si>
  <si>
    <t>GH-KUM-2025-01131</t>
  </si>
  <si>
    <t>12/11/2025</t>
  </si>
  <si>
    <t>0543271675</t>
  </si>
  <si>
    <t>michael.badu51@example.com</t>
  </si>
  <si>
    <t>GH-ACC-2025-00477</t>
  </si>
  <si>
    <t>0278150642</t>
  </si>
  <si>
    <t>ama.badu54@example.com</t>
  </si>
  <si>
    <t>GH-KOF-2025-00051</t>
  </si>
  <si>
    <t>0556382025</t>
  </si>
  <si>
    <t>akosua.appiah23@example.com</t>
  </si>
  <si>
    <t>GH-TAK-2025-00593</t>
  </si>
  <si>
    <t>07.09.2025</t>
  </si>
  <si>
    <t>0265538043</t>
  </si>
  <si>
    <t>abena.osei5@example.com</t>
  </si>
  <si>
    <t>GH-SUN-2025-00292</t>
  </si>
  <si>
    <t>15/04/2025</t>
  </si>
  <si>
    <t>0502216423</t>
  </si>
  <si>
    <t>kwame.osei9@example.com</t>
  </si>
  <si>
    <t>GH-SUN-2025-00228</t>
  </si>
  <si>
    <t>08/18/2025</t>
  </si>
  <si>
    <t>C0208</t>
  </si>
  <si>
    <t>GH₵ 420.00</t>
  </si>
  <si>
    <t xml:space="preserve">0249612786 </t>
  </si>
  <si>
    <t>daniel.badu99@example.com</t>
  </si>
  <si>
    <t>GH-ACC-2025-00085</t>
  </si>
  <si>
    <t>05-Apr-2025</t>
  </si>
  <si>
    <t>249796553</t>
  </si>
  <si>
    <t>daniel.badu11@example.com</t>
  </si>
  <si>
    <t>GH-CCT-2025-01040</t>
  </si>
  <si>
    <t>2025-01-09</t>
  </si>
  <si>
    <t>C0311</t>
  </si>
  <si>
    <t>0246231400</t>
  </si>
  <si>
    <t>abena.badu19@example.com</t>
  </si>
  <si>
    <t>GH-TML-2025-01253</t>
  </si>
  <si>
    <t xml:space="preserve"> 2025-07-08 </t>
  </si>
  <si>
    <t>0554283293</t>
  </si>
  <si>
    <t>kwame.badu13@example.com</t>
  </si>
  <si>
    <t>GH-HO-2025-01359</t>
  </si>
  <si>
    <t>June 15, 2025</t>
  </si>
  <si>
    <t>0208199258</t>
  </si>
  <si>
    <t>esi.badu77@example.com</t>
  </si>
  <si>
    <t>GH-TML-2025-01138</t>
  </si>
  <si>
    <t>0278342642</t>
  </si>
  <si>
    <t>daniel.owusu43@example.com</t>
  </si>
  <si>
    <t>GH-SUN-2025-00875</t>
  </si>
  <si>
    <t>26/02/2025</t>
  </si>
  <si>
    <t xml:space="preserve">Wireless Headset </t>
  </si>
  <si>
    <t>0559954926</t>
  </si>
  <si>
    <t>akosua.asare70@example.com</t>
  </si>
  <si>
    <t>GH-KUM-2025-00677</t>
  </si>
  <si>
    <t>01/30/2025</t>
  </si>
  <si>
    <t>0273738753</t>
  </si>
  <si>
    <t>naa.appiah54@example.com</t>
  </si>
  <si>
    <t>GH-HO-2025-00185</t>
  </si>
  <si>
    <t>C0215</t>
  </si>
  <si>
    <t>0279090722</t>
  </si>
  <si>
    <t>daniel.badu76example.com</t>
  </si>
  <si>
    <t>GH-KOF-2025-01035</t>
  </si>
  <si>
    <t>05-Jan-2026</t>
  </si>
  <si>
    <t>0266773976</t>
  </si>
  <si>
    <t>ama.arthur13@example.com</t>
  </si>
  <si>
    <t>GH-CCT-2025-01327</t>
  </si>
  <si>
    <t>04/07/2025</t>
  </si>
  <si>
    <t>0596400372</t>
  </si>
  <si>
    <t>abena.badu25@example.com</t>
  </si>
  <si>
    <t>GH-ACC-2025-01443</t>
  </si>
  <si>
    <t>2026-08-28</t>
  </si>
  <si>
    <t>C0028</t>
  </si>
  <si>
    <t>0593522357</t>
  </si>
  <si>
    <t>ama.boateng89@example.com</t>
  </si>
  <si>
    <t>GH-ACC-2025-00102</t>
  </si>
  <si>
    <t>30/06/2025</t>
  </si>
  <si>
    <t>0548230207</t>
  </si>
  <si>
    <t>akosua.asare55@example.com</t>
  </si>
  <si>
    <t>GH-SUN-2025-01429</t>
  </si>
  <si>
    <t>0554531844</t>
  </si>
  <si>
    <t>ama.addo79@example.com</t>
  </si>
  <si>
    <t>GH-HO-2025-00023</t>
  </si>
  <si>
    <t>09.01.2025</t>
  </si>
  <si>
    <t>0504369027</t>
  </si>
  <si>
    <t>akosua.owusu10@example.com</t>
  </si>
  <si>
    <t>GH-KOF-2025-01288</t>
  </si>
  <si>
    <t>0559151074</t>
  </si>
  <si>
    <t>michael.osei95@example.com</t>
  </si>
  <si>
    <t>GH-ACC-2025-00988</t>
  </si>
  <si>
    <t>July 23, 2025</t>
  </si>
  <si>
    <t>0264072564</t>
  </si>
  <si>
    <t>naa.badu49@example.com</t>
  </si>
  <si>
    <t>GH-TML-2025-01493</t>
  </si>
  <si>
    <t>12/18/2025</t>
  </si>
  <si>
    <t xml:space="preserve">0275425369 </t>
  </si>
  <si>
    <t>adwoa.appiah17@example.com</t>
  </si>
  <si>
    <t>GH-CCT-2025-00786</t>
  </si>
  <si>
    <t>0597855793</t>
  </si>
  <si>
    <t>yaw.badu63@example.com</t>
  </si>
  <si>
    <t>GH-HO-2025-01221</t>
  </si>
  <si>
    <t>05.04.2025</t>
  </si>
  <si>
    <t>0244273878</t>
  </si>
  <si>
    <t>michael.mensah74@example.com</t>
  </si>
  <si>
    <t>GH-KUM-2025-00189</t>
  </si>
  <si>
    <t>03/18/2025</t>
  </si>
  <si>
    <t>C0091</t>
  </si>
  <si>
    <t>0246789139</t>
  </si>
  <si>
    <t>michael.arthur18@example.com</t>
  </si>
  <si>
    <t>GH-TML-2025-01436</t>
  </si>
  <si>
    <t>07/07/2025</t>
  </si>
  <si>
    <t>0503303981</t>
  </si>
  <si>
    <t>naa.asare58@example.com</t>
  </si>
  <si>
    <t>GH-HO-2025-01052</t>
  </si>
  <si>
    <t>0277103425</t>
  </si>
  <si>
    <t>daniel.owusu68@example.com</t>
  </si>
  <si>
    <t>GH-ACC-2025-01139</t>
  </si>
  <si>
    <t>2025-06-19</t>
  </si>
  <si>
    <t>0549274720</t>
  </si>
  <si>
    <t>kwame.arthur19@example.com</t>
  </si>
  <si>
    <t>GH-ACC-2025-01037</t>
  </si>
  <si>
    <t>02-Feb-2025</t>
  </si>
  <si>
    <t xml:space="preserve">0543448654 </t>
  </si>
  <si>
    <t>ama.owusu40example.com</t>
  </si>
  <si>
    <t>GH-TAK-2025-00804</t>
  </si>
  <si>
    <t>20-Jan-2026</t>
  </si>
  <si>
    <t>0591423889</t>
  </si>
  <si>
    <t>daniel.owusu7@example.com</t>
  </si>
  <si>
    <t>GH-KUM-2025-00105</t>
  </si>
  <si>
    <t>C0081</t>
  </si>
  <si>
    <t>0268044198</t>
  </si>
  <si>
    <t>abena.arthur76@example.com</t>
  </si>
  <si>
    <t>GH-TML-2025-00938</t>
  </si>
  <si>
    <t>06.04.2025</t>
  </si>
  <si>
    <t>0507657759</t>
  </si>
  <si>
    <t xml:space="preserve"> ama.appiah47@example.com</t>
  </si>
  <si>
    <t>GH-KOF-2025-00777</t>
  </si>
  <si>
    <t>2025-12-08</t>
  </si>
  <si>
    <t>0504753239</t>
  </si>
  <si>
    <t>michael.antwi24@example.com</t>
  </si>
  <si>
    <t>GH-KUM-2025-01159</t>
  </si>
  <si>
    <t>0267520911</t>
  </si>
  <si>
    <t>daniel.badu89@example.con</t>
  </si>
  <si>
    <t>TML-2025-00678</t>
  </si>
  <si>
    <t>0208657237</t>
  </si>
  <si>
    <t>yaw.asare56@example.com</t>
  </si>
  <si>
    <t>GH-TAK-2025-00524</t>
  </si>
  <si>
    <t>05.06.2025</t>
  </si>
  <si>
    <t>850.00</t>
  </si>
  <si>
    <t>0265078172</t>
  </si>
  <si>
    <t>akosua.antwi31@example.com</t>
  </si>
  <si>
    <t>GH-KUM-2025-01394</t>
  </si>
  <si>
    <t>0265246575</t>
  </si>
  <si>
    <t>naa.owusu29@example.com</t>
  </si>
  <si>
    <t>GH-TML-2025-01199</t>
  </si>
  <si>
    <t>05.08.2025</t>
  </si>
  <si>
    <t>0593748801</t>
  </si>
  <si>
    <t>abena.owusu14example.com</t>
  </si>
  <si>
    <t>GH-ACC-2025-01153</t>
  </si>
  <si>
    <t>daniel.owusu95@example.com</t>
  </si>
  <si>
    <t>GH-SUN-2025-00876</t>
  </si>
  <si>
    <t>17.12.2025</t>
  </si>
  <si>
    <t>243069278</t>
  </si>
  <si>
    <t>akosua.owusu24@example.com</t>
  </si>
  <si>
    <t>GH-CCT-2025-01195</t>
  </si>
  <si>
    <t>2025-05-11</t>
  </si>
  <si>
    <t>C0193</t>
  </si>
  <si>
    <t>0507127214</t>
  </si>
  <si>
    <t>michael.owusu56@example.com</t>
  </si>
  <si>
    <t>GH-CCT-2025-00842</t>
  </si>
  <si>
    <t>03/04/2024</t>
  </si>
  <si>
    <t>C0183</t>
  </si>
  <si>
    <t>0241738911</t>
  </si>
  <si>
    <t>adwoa.boateng34@example.com</t>
  </si>
  <si>
    <t>GH-HO-2025-00760</t>
  </si>
  <si>
    <t>13-Sep-2025</t>
  </si>
  <si>
    <t>0591072574</t>
  </si>
  <si>
    <t>daniel.osei84@example.com</t>
  </si>
  <si>
    <t>GH-SUN-2025-00582</t>
  </si>
  <si>
    <t>27/01/2025</t>
  </si>
  <si>
    <t>0598714562</t>
  </si>
  <si>
    <t>daniel.badu65@example.com</t>
  </si>
  <si>
    <t>GH-KOF-2025-00898</t>
  </si>
  <si>
    <t>0246774554</t>
  </si>
  <si>
    <t>kofi.owusu54@example.com</t>
  </si>
  <si>
    <t>0596313155</t>
  </si>
  <si>
    <t>yaw.owusu9@example.com</t>
  </si>
  <si>
    <t>GH-TML-2025-00172</t>
  </si>
  <si>
    <t>01-Feb-2025</t>
  </si>
  <si>
    <t>C0315</t>
  </si>
  <si>
    <t>0208025011</t>
  </si>
  <si>
    <t>esi.addo86@example.com</t>
  </si>
  <si>
    <t>GH-CCT-2025-01212</t>
  </si>
  <si>
    <t>0555759749</t>
  </si>
  <si>
    <t>kofi.boateng28@example.com</t>
  </si>
  <si>
    <t>GH-HO-2025-00923</t>
  </si>
  <si>
    <t>16/08/2025</t>
  </si>
  <si>
    <t>kwame.owusu17@example.com</t>
  </si>
  <si>
    <t>GH-CCT-2025-00986</t>
  </si>
  <si>
    <t>21.01.2025</t>
  </si>
  <si>
    <t xml:space="preserve"> 11 </t>
  </si>
  <si>
    <t>0557760659</t>
  </si>
  <si>
    <t>KOJO.ADDO96@EXAMPLE.COM</t>
  </si>
  <si>
    <t>GH-CCT-2025-00575</t>
  </si>
  <si>
    <t>0544135169</t>
  </si>
  <si>
    <t>yaw.badu91example.com</t>
  </si>
  <si>
    <t>GH-HO-2025-00448</t>
  </si>
  <si>
    <t>09/11/2024</t>
  </si>
  <si>
    <t>0594702865</t>
  </si>
  <si>
    <t>ama.badu23example.com</t>
  </si>
  <si>
    <t>GH-KOF-2025-01376</t>
  </si>
  <si>
    <t>0599120874</t>
  </si>
  <si>
    <t>abena.badu13@example.com</t>
  </si>
  <si>
    <t>GH-HO-2025-01460</t>
  </si>
  <si>
    <t>2025-12-24</t>
  </si>
  <si>
    <t>0244253291</t>
  </si>
  <si>
    <t>abena.badu2@example.con</t>
  </si>
  <si>
    <t>GH-KUM-2025-00895</t>
  </si>
  <si>
    <t>October 21, 2024</t>
  </si>
  <si>
    <t>0248176248</t>
  </si>
  <si>
    <t>michael.owusu38@example.com</t>
  </si>
  <si>
    <t>GH-KUM-2025-00594</t>
  </si>
  <si>
    <t>03/31/2025</t>
  </si>
  <si>
    <t>C0090</t>
  </si>
  <si>
    <t>0555888049</t>
  </si>
  <si>
    <t>kojo.appiah76@example.con</t>
  </si>
  <si>
    <t>GH-KOF-2025-01001</t>
  </si>
  <si>
    <t>02/04/2025</t>
  </si>
  <si>
    <t>0271565103</t>
  </si>
  <si>
    <t>ama.appiah96@example.com</t>
  </si>
  <si>
    <t>GH-ACC-2025-01147</t>
  </si>
  <si>
    <t>05/11/2025</t>
  </si>
  <si>
    <t>C0002</t>
  </si>
  <si>
    <t>0556991780</t>
  </si>
  <si>
    <t>kwame.mensah10@example.com</t>
  </si>
  <si>
    <t>GH-KUM-2025-01141</t>
  </si>
  <si>
    <t>03/10/2025</t>
  </si>
  <si>
    <t>0595375591</t>
  </si>
  <si>
    <t>kofi.asare38@example.com</t>
  </si>
  <si>
    <t>GH-KUM-2025-00819</t>
  </si>
  <si>
    <t>2025-02-16</t>
  </si>
  <si>
    <t>0559088333</t>
  </si>
  <si>
    <t>kwame.asare93@example.com</t>
  </si>
  <si>
    <t>GH-CCT-2025-01085</t>
  </si>
  <si>
    <t xml:space="preserve"> 2024-03-24 </t>
  </si>
  <si>
    <t>0203753421</t>
  </si>
  <si>
    <t>abena.osei67@example.com</t>
  </si>
  <si>
    <t>GH-KUM-2025-00062</t>
  </si>
  <si>
    <t>27/08/2025</t>
  </si>
  <si>
    <t>0549474620</t>
  </si>
  <si>
    <t>GH-TML-2025-00213</t>
  </si>
  <si>
    <t>C0391</t>
  </si>
  <si>
    <t>Office Table</t>
  </si>
  <si>
    <t>0246756440</t>
  </si>
  <si>
    <t>akosua.appiah46@example.com</t>
  </si>
  <si>
    <t>GH-KUM-2025-00543</t>
  </si>
  <si>
    <t>C0305</t>
  </si>
  <si>
    <t>0543393589</t>
  </si>
  <si>
    <t>kofi.appiah42@example.com</t>
  </si>
  <si>
    <t>GH-KUM-2025-00626</t>
  </si>
  <si>
    <t>0501605348</t>
  </si>
  <si>
    <t>kojo.owusu21@example.com</t>
  </si>
  <si>
    <t>GH-TML-2025-00807</t>
  </si>
  <si>
    <t>09/30/2025</t>
  </si>
  <si>
    <t>Website</t>
  </si>
  <si>
    <t>0597869954</t>
  </si>
  <si>
    <t>kofi.asare39@example.com</t>
  </si>
  <si>
    <t>GH-ACC-2025-01179</t>
  </si>
  <si>
    <t>01.08.2025</t>
  </si>
  <si>
    <t>C0318</t>
  </si>
  <si>
    <t>0549396424</t>
  </si>
  <si>
    <t>adwoa.owusu42@example.com</t>
  </si>
  <si>
    <t>GH/TML/2025/01165</t>
  </si>
  <si>
    <t>2025-09-26</t>
  </si>
  <si>
    <t>C0132</t>
  </si>
  <si>
    <t>0264799749</t>
  </si>
  <si>
    <t>daniel.owusu81@example.com</t>
  </si>
  <si>
    <t>GH-ACC-2025-01430</t>
  </si>
  <si>
    <t>2025-08-21</t>
  </si>
  <si>
    <t>0555255644</t>
  </si>
  <si>
    <t>naa.arthur51@example.com</t>
  </si>
  <si>
    <t>GH-ACC-2025-00798</t>
  </si>
  <si>
    <t xml:space="preserve"> 2025-05-25 </t>
  </si>
  <si>
    <t>0246469669</t>
  </si>
  <si>
    <t>naa.asare94example.com</t>
  </si>
  <si>
    <t>GH-KUM-2025-00719</t>
  </si>
  <si>
    <t>2025-08-15</t>
  </si>
  <si>
    <t>C0209</t>
  </si>
  <si>
    <t>0246713618</t>
  </si>
  <si>
    <t>akosua.mensah57@example.com</t>
  </si>
  <si>
    <t>GH-CCT-2025-00315</t>
  </si>
  <si>
    <t>31-Oct-2025</t>
  </si>
  <si>
    <t>0552407506</t>
  </si>
  <si>
    <t>akosua.appiah74@example.com</t>
  </si>
  <si>
    <t>GH-KOF-2025-01469</t>
  </si>
  <si>
    <t>2025-10-17</t>
  </si>
  <si>
    <t>0264591569</t>
  </si>
  <si>
    <t>naa.osei19@example.com</t>
  </si>
  <si>
    <t>GH-CCT-2025-00171</t>
  </si>
  <si>
    <t>September 03, 2025</t>
  </si>
  <si>
    <t>antwi</t>
  </si>
  <si>
    <t>0556065885</t>
  </si>
  <si>
    <t>akosua.antwi50@example.com</t>
  </si>
  <si>
    <t>GH-ACC-2025-00641</t>
  </si>
  <si>
    <t>06/12/2025</t>
  </si>
  <si>
    <t xml:space="preserve">0592971838 </t>
  </si>
  <si>
    <t>esi.arthur71@example.com</t>
  </si>
  <si>
    <t>GH-KUM-2025-00047</t>
  </si>
  <si>
    <t>2025-04-27</t>
  </si>
  <si>
    <t>0247478403</t>
  </si>
  <si>
    <t>daniel.addo28@example.com</t>
  </si>
  <si>
    <t>GH-KOF-2025-00154</t>
  </si>
  <si>
    <t>0208798060</t>
  </si>
  <si>
    <t>kojo.asare80@example.com</t>
  </si>
  <si>
    <t>GH-KOF-2025-00289</t>
  </si>
  <si>
    <t>0594419465</t>
  </si>
  <si>
    <t>michael.addo66@example.com</t>
  </si>
  <si>
    <t>GH-HO-2025-00951</t>
  </si>
  <si>
    <t>0205519609</t>
  </si>
  <si>
    <t>kwame.arthur98@example.com</t>
  </si>
  <si>
    <t>GH-HO-2025-01445</t>
  </si>
  <si>
    <t>June 14, 2025</t>
  </si>
  <si>
    <t>0265433453</t>
  </si>
  <si>
    <t>naa.arthur85@example.com</t>
  </si>
  <si>
    <t>GH-TML-2025-00262</t>
  </si>
  <si>
    <t>09/24/2026</t>
  </si>
  <si>
    <t>0263178122</t>
  </si>
  <si>
    <t>abena.badu22@example.com</t>
  </si>
  <si>
    <t>GH-ACC-2025-00244</t>
  </si>
  <si>
    <t>December 31, 2025</t>
  </si>
  <si>
    <t>0278394522</t>
  </si>
  <si>
    <t>naa.owusu12@example.com</t>
  </si>
  <si>
    <t>GH-TAK-2025-00697</t>
  </si>
  <si>
    <t>0553200692</t>
  </si>
  <si>
    <t>DANIEL.BADU24@EXAMPLE.COM</t>
  </si>
  <si>
    <t>GH-HO-2025-01297</t>
  </si>
  <si>
    <t>27/12/2025</t>
  </si>
  <si>
    <t>0241751882</t>
  </si>
  <si>
    <t>ama.asare72@example.com</t>
  </si>
  <si>
    <t>GH-TAK-2025-00683</t>
  </si>
  <si>
    <t>0554044933</t>
  </si>
  <si>
    <t>yaw.owusu92@example.com</t>
  </si>
  <si>
    <t>GH-HO-2025-00451</t>
  </si>
  <si>
    <t xml:space="preserve"> 9 </t>
  </si>
  <si>
    <t>0207208302</t>
  </si>
  <si>
    <t>ama.mensah16example.com</t>
  </si>
  <si>
    <t>GH-TML-2025-00317</t>
  </si>
  <si>
    <t>0266026686</t>
  </si>
  <si>
    <t>kwame.osei60@example.com</t>
  </si>
  <si>
    <t>GH-KOF-2025-00867</t>
  </si>
  <si>
    <t>C0175</t>
  </si>
  <si>
    <t>0272124695</t>
  </si>
  <si>
    <t>kofi.appiah65@example.com</t>
  </si>
  <si>
    <t>GH-SUN-2025-01072</t>
  </si>
  <si>
    <t>14/02/2025</t>
  </si>
  <si>
    <t>0205832853</t>
  </si>
  <si>
    <t>ama.addo55@example.com</t>
  </si>
  <si>
    <t>GH-CCT-2025-00752</t>
  </si>
  <si>
    <t>C0207</t>
  </si>
  <si>
    <t>0547980454</t>
  </si>
  <si>
    <t>abena.addo71@example.com</t>
  </si>
  <si>
    <t>GH-ACC-2025-01016</t>
  </si>
  <si>
    <t>2025-12-02</t>
  </si>
  <si>
    <t>C0060</t>
  </si>
  <si>
    <t>0552501326</t>
  </si>
  <si>
    <t>kojo.badu46@example.com</t>
  </si>
  <si>
    <t>GH-CCT-2025-00840</t>
  </si>
  <si>
    <t>C0336</t>
  </si>
  <si>
    <t>0205779674</t>
  </si>
  <si>
    <t>yaw.mensah95@example.con</t>
  </si>
  <si>
    <t>GH-KOF-2025-01257</t>
  </si>
  <si>
    <t>0203065985</t>
  </si>
  <si>
    <t>michael.badu4@example.com</t>
  </si>
  <si>
    <t>GH-KOF-2025-00001</t>
  </si>
  <si>
    <t>2025-01-20</t>
  </si>
  <si>
    <t>0505101740</t>
  </si>
  <si>
    <t>kofi.boateng50example.com</t>
  </si>
  <si>
    <t>GH-ACC-2025-01081</t>
  </si>
  <si>
    <t>2025-09-03</t>
  </si>
  <si>
    <t>0501417346</t>
  </si>
  <si>
    <t xml:space="preserve"> adwoa.osei23@example.com</t>
  </si>
  <si>
    <t>GH-ACC-2025-00996</t>
  </si>
  <si>
    <t>abena.boateng30@example.com</t>
  </si>
  <si>
    <t>GH-HO-2025-00342</t>
  </si>
  <si>
    <t>2025-06-26</t>
  </si>
  <si>
    <t>Air  Conditioner</t>
  </si>
  <si>
    <t>3,600</t>
  </si>
  <si>
    <t>0503648266</t>
  </si>
  <si>
    <t>yaw.appiah13@example.com</t>
  </si>
  <si>
    <t>GH-KUM-2025-01339</t>
  </si>
  <si>
    <t>08/04/2026</t>
  </si>
  <si>
    <t>0545303508</t>
  </si>
  <si>
    <t>akosua.asare12@example.con</t>
  </si>
  <si>
    <t>GH-HO-2025-01299</t>
  </si>
  <si>
    <t>27/06/2024</t>
  </si>
  <si>
    <t>0598041847</t>
  </si>
  <si>
    <t>ama.owusu19@example.com</t>
  </si>
  <si>
    <t>GH-TML-2025-00956</t>
  </si>
  <si>
    <t>11/12/2025</t>
  </si>
  <si>
    <t>GH₵ 370.00</t>
  </si>
  <si>
    <t>0555307658</t>
  </si>
  <si>
    <t>michael.owusu44example.com</t>
  </si>
  <si>
    <t>GH-KOF-2025-01118</t>
  </si>
  <si>
    <t>25/05/2025</t>
  </si>
  <si>
    <t>0271053393</t>
  </si>
  <si>
    <t xml:space="preserve"> daniel.osei85@example.com</t>
  </si>
  <si>
    <t>GH-CCT-2025-00864</t>
  </si>
  <si>
    <t xml:space="preserve"> 2025-05-18 </t>
  </si>
  <si>
    <t>C0239</t>
  </si>
  <si>
    <t>0271399389</t>
  </si>
  <si>
    <t>esi.owusu95@example.con</t>
  </si>
  <si>
    <t>GH-TML-2025-00847</t>
  </si>
  <si>
    <t>2025-04-22</t>
  </si>
  <si>
    <t>C0178</t>
  </si>
  <si>
    <t xml:space="preserve"> 1900 </t>
  </si>
  <si>
    <t>0591598800</t>
  </si>
  <si>
    <t>naa.osei92@example.con</t>
  </si>
  <si>
    <t>GH-KUM-2025-00447</t>
  </si>
  <si>
    <t>0271985979</t>
  </si>
  <si>
    <t>ABENA.ARTHUR2@EXAMPLE.COM</t>
  </si>
  <si>
    <t>GH-CCT-2025-01155</t>
  </si>
  <si>
    <t>2026-04-29</t>
  </si>
  <si>
    <t>C0333</t>
  </si>
  <si>
    <t>0509792491</t>
  </si>
  <si>
    <t>akosua.antwi78example.com</t>
  </si>
  <si>
    <t>GH-TML-2025-00307</t>
  </si>
  <si>
    <t>2025-10-26</t>
  </si>
  <si>
    <t>0593421662</t>
  </si>
  <si>
    <t>michael.mensah46@example.com</t>
  </si>
  <si>
    <t>GH-CCT-2025-00542</t>
  </si>
  <si>
    <t>2025-01-07</t>
  </si>
  <si>
    <t>0275388885</t>
  </si>
  <si>
    <t>kofi.arthur67@example.com</t>
  </si>
  <si>
    <t>GH-SUN-2025-01088</t>
  </si>
  <si>
    <t>2025-10-16</t>
  </si>
  <si>
    <t>0262188626</t>
  </si>
  <si>
    <t>adwoa.osei41@example.com</t>
  </si>
  <si>
    <t>GH-SUN-2025-01203</t>
  </si>
  <si>
    <t>07/13/2025</t>
  </si>
  <si>
    <t>0555090732</t>
  </si>
  <si>
    <t>ama.boateng32@example.com</t>
  </si>
  <si>
    <t>GH-ACC-2025-00771</t>
  </si>
  <si>
    <t>C0345</t>
  </si>
  <si>
    <t>0242081528</t>
  </si>
  <si>
    <t>daniel.mensah57@example.com</t>
  </si>
  <si>
    <t>GH-SUN-2025-00394</t>
  </si>
  <si>
    <t>C0008</t>
  </si>
  <si>
    <t>0272046702</t>
  </si>
  <si>
    <t>esi.badu21@example.com</t>
  </si>
  <si>
    <t>GH-KOF-2025-00646</t>
  </si>
  <si>
    <t xml:space="preserve">Cotton Shirt </t>
  </si>
  <si>
    <t>0554581313</t>
  </si>
  <si>
    <t xml:space="preserve"> esi.arthur98@example.com</t>
  </si>
  <si>
    <t>GH-ACC-2025-00358</t>
  </si>
  <si>
    <t>12/07/2025</t>
  </si>
  <si>
    <t xml:space="preserve">0506465827 </t>
  </si>
  <si>
    <t>adwoa.appiah47@example.com</t>
  </si>
  <si>
    <t>GH-ACC-2025-01122</t>
  </si>
  <si>
    <t>0598479079</t>
  </si>
  <si>
    <t>kofi.boateng21@example.com</t>
  </si>
  <si>
    <t>GH-HO-2025-00829</t>
  </si>
  <si>
    <t>2025-10-24</t>
  </si>
  <si>
    <t>C0334</t>
  </si>
  <si>
    <t>0591685221</t>
  </si>
  <si>
    <t>kojo.arthur77@example.com</t>
  </si>
  <si>
    <t>GH-CCT-2025-00488</t>
  </si>
  <si>
    <t>17/12/2025</t>
  </si>
  <si>
    <t>0274854440</t>
  </si>
  <si>
    <t>daniel.osei30@example.com</t>
  </si>
  <si>
    <t>GH-CCT-2025-01215</t>
  </si>
  <si>
    <t>0247685095</t>
  </si>
  <si>
    <t>daniel.osei60@example.com</t>
  </si>
  <si>
    <t>GH-TAK-2025-00139</t>
  </si>
  <si>
    <t>0551679706</t>
  </si>
  <si>
    <t>GH-HO-2025-00547</t>
  </si>
  <si>
    <t>04.03.2025</t>
  </si>
  <si>
    <t>Visa Card</t>
  </si>
  <si>
    <t>daniel.badu68@example.com</t>
  </si>
  <si>
    <t>GH-HO-2025-01346</t>
  </si>
  <si>
    <t>13/11/2024</t>
  </si>
  <si>
    <t>0209049115</t>
  </si>
  <si>
    <t>abena.osei3example.com</t>
  </si>
  <si>
    <t>GH-SUN-2025-00203</t>
  </si>
  <si>
    <t>2025-01-24</t>
  </si>
  <si>
    <t>0266203145</t>
  </si>
  <si>
    <t>yaw.badu99@example.com</t>
  </si>
  <si>
    <t>GH-TML-2025-01219</t>
  </si>
  <si>
    <t>08/16/2025</t>
  </si>
  <si>
    <t>0591245321</t>
  </si>
  <si>
    <t>kojo.owusu2@example.com</t>
  </si>
  <si>
    <t>GH-KUM-2025-00369</t>
  </si>
  <si>
    <t>10-Jul-2025</t>
  </si>
  <si>
    <t>SMARTPHONE X</t>
  </si>
  <si>
    <t>0501997107</t>
  </si>
  <si>
    <t>kofi.owusu31@example.com</t>
  </si>
  <si>
    <t>GH-KOF-2025-00094</t>
  </si>
  <si>
    <t>05/31/2025</t>
  </si>
  <si>
    <t>0501430806</t>
  </si>
  <si>
    <t>daniel.owusu53@example.com</t>
  </si>
  <si>
    <t>GH-SUN-2025-00990</t>
  </si>
  <si>
    <t>0505754590</t>
  </si>
  <si>
    <t>kwame.asare83@example.com</t>
  </si>
  <si>
    <t>GH-ACC-2025-00473</t>
  </si>
  <si>
    <t>15/03/2025</t>
  </si>
  <si>
    <t>0204118949</t>
  </si>
  <si>
    <t>adwoa.osei85@example.com</t>
  </si>
  <si>
    <t>GH-HO-2025-00429</t>
  </si>
  <si>
    <t>14/10/2025</t>
  </si>
  <si>
    <t>0263187402</t>
  </si>
  <si>
    <t>ama.asare9@example.com</t>
  </si>
  <si>
    <t>GH-KOF-2025-00229</t>
  </si>
  <si>
    <t>02-Oct-2025</t>
  </si>
  <si>
    <t xml:space="preserve"> Kofi</t>
  </si>
  <si>
    <t>0205838457</t>
  </si>
  <si>
    <t>GH-KUM-2025-01277</t>
  </si>
  <si>
    <t>0267401148</t>
  </si>
  <si>
    <t>adwoa.osei47@example.com</t>
  </si>
  <si>
    <t>0544573775</t>
  </si>
  <si>
    <t>akosua.owusu79@example.com</t>
  </si>
  <si>
    <t>GH-KUM-2025-01421</t>
  </si>
  <si>
    <t>2025-08-09</t>
  </si>
  <si>
    <t>0207324854</t>
  </si>
  <si>
    <t>yaw.mensah56example.com</t>
  </si>
  <si>
    <t>GH-CCT-2025-01098</t>
  </si>
  <si>
    <t>20.01.2025</t>
  </si>
  <si>
    <t>0241522019</t>
  </si>
  <si>
    <t>michael.addo97@example.com</t>
  </si>
  <si>
    <t>GH-TAK-2025-00050</t>
  </si>
  <si>
    <t>0271838791</t>
  </si>
  <si>
    <t xml:space="preserve"> abena.addo18@example.com</t>
  </si>
  <si>
    <t>GH-KOF-2025-00320</t>
  </si>
  <si>
    <t>08.01.2025</t>
  </si>
  <si>
    <t>C0331</t>
  </si>
  <si>
    <t>0265658247</t>
  </si>
  <si>
    <t>akosua.asare38@example.com</t>
  </si>
  <si>
    <t>GH-CCT-2025-01014</t>
  </si>
  <si>
    <t>0596511685</t>
  </si>
  <si>
    <t>abena.osei20@example.com</t>
  </si>
  <si>
    <t>GH-CCT-2025-01092</t>
  </si>
  <si>
    <t>04-Oct-2025</t>
  </si>
  <si>
    <t>0541982810</t>
  </si>
  <si>
    <t>ama.boateng22@example.con</t>
  </si>
  <si>
    <t>GH-KOF-2025-00218</t>
  </si>
  <si>
    <t>0501925629</t>
  </si>
  <si>
    <t>ama.badu57@example.com</t>
  </si>
  <si>
    <t>GH-HO-2025-01128</t>
  </si>
  <si>
    <t>02-Aug-2025</t>
  </si>
  <si>
    <t>180.00</t>
  </si>
  <si>
    <t>0559737251</t>
  </si>
  <si>
    <t>michael.appiah82example.com</t>
  </si>
  <si>
    <t>GH-KUM-2025-00428</t>
  </si>
  <si>
    <t>0244671957</t>
  </si>
  <si>
    <t>naa.appiah11@example.com</t>
  </si>
  <si>
    <t>GH-KUM-2025-01482</t>
  </si>
  <si>
    <t>19-Jan-2025</t>
  </si>
  <si>
    <t>0597900166</t>
  </si>
  <si>
    <t>kojo.asare85@example.com</t>
  </si>
  <si>
    <t>GH-KOF-2025-00690</t>
  </si>
  <si>
    <t>01/09/2024</t>
  </si>
  <si>
    <t>0269296934</t>
  </si>
  <si>
    <t xml:space="preserve"> abena.addo61@example.com</t>
  </si>
  <si>
    <t>GH-TAK-2025-00266</t>
  </si>
  <si>
    <t>0592708531</t>
  </si>
  <si>
    <t>ESI.ADDO70@EXAMPLE.COM</t>
  </si>
  <si>
    <t>GH-CCT-2025-00470</t>
  </si>
  <si>
    <t>03/16/2025</t>
  </si>
  <si>
    <t>0553212946</t>
  </si>
  <si>
    <t>kofi.antwi73@example.com</t>
  </si>
  <si>
    <t>GH-SUN-2025-01013</t>
  </si>
  <si>
    <t>0248297850</t>
  </si>
  <si>
    <t>yaw.badu80@example.com</t>
  </si>
  <si>
    <t>GH-TAK-2025-01463</t>
  </si>
  <si>
    <t>C0316</t>
  </si>
  <si>
    <t>0273980817</t>
  </si>
  <si>
    <t>kojo.osei22@example.com</t>
  </si>
  <si>
    <t>GH-CCT-2025-01146</t>
  </si>
  <si>
    <t>04/29/2025</t>
  </si>
  <si>
    <t xml:space="preserve">0599191105 </t>
  </si>
  <si>
    <t>ama.boateng37@example.com</t>
  </si>
  <si>
    <t>GH-CCT-2025-00108</t>
  </si>
  <si>
    <t>09-Nov-2025</t>
  </si>
  <si>
    <t>0557870032</t>
  </si>
  <si>
    <t>michael.boateng10@example.com</t>
  </si>
  <si>
    <t>GH-TML-2025-01078</t>
  </si>
  <si>
    <t>07/20/2025</t>
  </si>
  <si>
    <t>0509181207</t>
  </si>
  <si>
    <t>kwame.antwi26@example.com</t>
  </si>
  <si>
    <t>GH-KUM-2025-00601</t>
  </si>
  <si>
    <t>2025-06-02</t>
  </si>
  <si>
    <t>0593252939</t>
  </si>
  <si>
    <t>ama.boateng29example.com</t>
  </si>
  <si>
    <t>GH-TML-2025-01293</t>
  </si>
  <si>
    <t>2026-03-20</t>
  </si>
  <si>
    <t>0597775870</t>
  </si>
  <si>
    <t>kojo.owusu70@example.com</t>
  </si>
  <si>
    <t>GH-SUN-2025-00423</t>
  </si>
  <si>
    <t>05-Feb-2025</t>
  </si>
  <si>
    <t>0559613082</t>
  </si>
  <si>
    <t>kwame.owusu16@example.com</t>
  </si>
  <si>
    <t>GH-ACC-2025-00831</t>
  </si>
  <si>
    <t>0203494582</t>
  </si>
  <si>
    <t>ama.addo29example.com</t>
  </si>
  <si>
    <t>GH-KUM-2025-00871</t>
  </si>
  <si>
    <t>2025-09-24</t>
  </si>
  <si>
    <t>C0062</t>
  </si>
  <si>
    <t>0544652835</t>
  </si>
  <si>
    <t>adwoa.antwi51@example.com</t>
  </si>
  <si>
    <t>GH-HO-2025-00459</t>
  </si>
  <si>
    <t>30/05/2025</t>
  </si>
  <si>
    <t>0593352318</t>
  </si>
  <si>
    <t>adwoa.boateng93@example.com</t>
  </si>
  <si>
    <t>GH-ACC-2025-00356</t>
  </si>
  <si>
    <t>C0332</t>
  </si>
  <si>
    <t>0266622522</t>
  </si>
  <si>
    <t>ABENA.MENSAH65@EXAMPLE.COM</t>
  </si>
  <si>
    <t>GH-TAK-2025-00350</t>
  </si>
  <si>
    <t>ama.mensah69@example.com</t>
  </si>
  <si>
    <t>GH-HO-2025-00361</t>
  </si>
  <si>
    <t>07/22/2025</t>
  </si>
  <si>
    <t>C0018</t>
  </si>
  <si>
    <t>0592147683</t>
  </si>
  <si>
    <t>yaw.badu78@example.com</t>
  </si>
  <si>
    <t>GH-TAK-2025-01326</t>
  </si>
  <si>
    <t>23/11/2025</t>
  </si>
  <si>
    <t>0549028004</t>
  </si>
  <si>
    <t>adwoa.appiah66@example.com</t>
  </si>
  <si>
    <t>GH-TML-2025-00040</t>
  </si>
  <si>
    <t>2025-01-16</t>
  </si>
  <si>
    <t>0503546238</t>
  </si>
  <si>
    <t>kwame.asare87@example.com</t>
  </si>
  <si>
    <t>GH-HO-2025-00666</t>
  </si>
  <si>
    <t>0593786220</t>
  </si>
  <si>
    <t>naa.osei14@example.com</t>
  </si>
  <si>
    <t>GH-KUM-2025-01338</t>
  </si>
  <si>
    <t>05/25/2025</t>
  </si>
  <si>
    <t>0598497760</t>
  </si>
  <si>
    <t>abena.owusu43@example.com</t>
  </si>
  <si>
    <t>GH-TML-2025-01190</t>
  </si>
  <si>
    <t>22/09/2025</t>
  </si>
  <si>
    <t>0548880237</t>
  </si>
  <si>
    <t>kofi.arthur36@example.com</t>
  </si>
  <si>
    <t>GH-ACC-2025-01010</t>
  </si>
  <si>
    <t>August 30, 2025</t>
  </si>
  <si>
    <t xml:space="preserve"> 4200 </t>
  </si>
  <si>
    <t>0276896416</t>
  </si>
  <si>
    <t>yaw.mensah50@example.com</t>
  </si>
  <si>
    <t>GH-KUM-2025-01213</t>
  </si>
  <si>
    <t>C0241</t>
  </si>
  <si>
    <t>0276079118</t>
  </si>
  <si>
    <t>kwame.boateng2@example.com</t>
  </si>
  <si>
    <t>GH-CCT-2025-00253</t>
  </si>
  <si>
    <t>18/05/2025</t>
  </si>
  <si>
    <t>0268397063</t>
  </si>
  <si>
    <t>michael.owusu40@example.com</t>
  </si>
  <si>
    <t>GH-ACC-2025-00624</t>
  </si>
  <si>
    <t xml:space="preserve">0542660630 </t>
  </si>
  <si>
    <t>naa.asare29@example.com</t>
  </si>
  <si>
    <t>GH-TML-2025-01268</t>
  </si>
  <si>
    <t>420.00</t>
  </si>
  <si>
    <t xml:space="preserve">0509441952 </t>
  </si>
  <si>
    <t>kojo.owusu93@example.com</t>
  </si>
  <si>
    <t>GH-TML-2025-01399</t>
  </si>
  <si>
    <t>03/21/2025</t>
  </si>
  <si>
    <t>0272147656</t>
  </si>
  <si>
    <t>yaw.osei55@example.com</t>
  </si>
  <si>
    <t>GH-KUM-2025-00597</t>
  </si>
  <si>
    <t>20-Apr-2025</t>
  </si>
  <si>
    <t>0555527232</t>
  </si>
  <si>
    <t>yaw.badu28@example.com</t>
  </si>
  <si>
    <t>GH-TAK-2025-01284</t>
  </si>
  <si>
    <t>06-Nov-2025</t>
  </si>
  <si>
    <t>0278872656</t>
  </si>
  <si>
    <t>daniel.osei69@example.com</t>
  </si>
  <si>
    <t>GH-KOF-2025-00712</t>
  </si>
  <si>
    <t>26-Aug-2025</t>
  </si>
  <si>
    <t>0269897381</t>
  </si>
  <si>
    <t>kwame.asare41@example.com</t>
  </si>
  <si>
    <t>GH-SUN-2025-00610</t>
  </si>
  <si>
    <t>September 08, 2025</t>
  </si>
  <si>
    <t>0501356180</t>
  </si>
  <si>
    <t>kwame.addo31@example.com</t>
  </si>
  <si>
    <t>0548274503</t>
  </si>
  <si>
    <t>naa.appiah17@example.com</t>
  </si>
  <si>
    <t>GH-CCT-2025-00747</t>
  </si>
  <si>
    <t>18/07/2026</t>
  </si>
  <si>
    <t>0266599313</t>
  </si>
  <si>
    <t>YAW.OSEI27@EXAMPLE.COM</t>
  </si>
  <si>
    <t>GH-TML-2025-00887</t>
  </si>
  <si>
    <t>07/16/2025</t>
  </si>
  <si>
    <t>0549376931</t>
  </si>
  <si>
    <t>kojo.appiah25@example.com</t>
  </si>
  <si>
    <t>GH-HO-2025-01204</t>
  </si>
  <si>
    <t>2025-04-24</t>
  </si>
  <si>
    <t>0273532426</t>
  </si>
  <si>
    <t>naa.boateng97@example.com</t>
  </si>
  <si>
    <t>GH-ACC-2025-01254</t>
  </si>
  <si>
    <t>kojo.addo72@example.com</t>
  </si>
  <si>
    <t>GH-TML-2025-00617</t>
  </si>
  <si>
    <t>2025-11-28</t>
  </si>
  <si>
    <t>C0257</t>
  </si>
  <si>
    <t>0267279705</t>
  </si>
  <si>
    <t xml:space="preserve"> michael.osei4@example.com</t>
  </si>
  <si>
    <t>GH-KOF-2025-00525</t>
  </si>
  <si>
    <t xml:space="preserve"> 2025-01-30 </t>
  </si>
  <si>
    <t>0505578761</t>
  </si>
  <si>
    <t>esi.owusu37example.com</t>
  </si>
  <si>
    <t>GH-ACC-2025-00936</t>
  </si>
  <si>
    <t>2025-09-02</t>
  </si>
  <si>
    <t>0546809921</t>
  </si>
  <si>
    <t>michael.owusu99@example.com</t>
  </si>
  <si>
    <t>GH-KOF-2025-00087</t>
  </si>
  <si>
    <t xml:space="preserve"> 2025-02-02 </t>
  </si>
  <si>
    <t>C0259</t>
  </si>
  <si>
    <t>0599231643</t>
  </si>
  <si>
    <t>ama.asare21@example.com</t>
  </si>
  <si>
    <t>GH-SUN-2025-00995</t>
  </si>
  <si>
    <t>C0095</t>
  </si>
  <si>
    <t>0556826633</t>
  </si>
  <si>
    <t>akosua.addo38@example.com</t>
  </si>
  <si>
    <t>GH-KOF-2025-00234</t>
  </si>
  <si>
    <t>0545469222</t>
  </si>
  <si>
    <t>michael.appiah14@example.com</t>
  </si>
  <si>
    <t>GH-TAK-2025-00455</t>
  </si>
  <si>
    <t>0274368329</t>
  </si>
  <si>
    <t>kofi.asare21@example.com</t>
  </si>
  <si>
    <t>GH-TML-2025-01227</t>
  </si>
  <si>
    <t>03/02/2025</t>
  </si>
  <si>
    <t>C0276</t>
  </si>
  <si>
    <t>0507901927</t>
  </si>
  <si>
    <t xml:space="preserve"> yaw.owusu47@example.com</t>
  </si>
  <si>
    <t>GH-TML-2025-01332</t>
  </si>
  <si>
    <t>0278703412</t>
  </si>
  <si>
    <t>michael.osei89@example.con</t>
  </si>
  <si>
    <t>GH-KOF-2025-00015</t>
  </si>
  <si>
    <t>620.00</t>
  </si>
  <si>
    <t>0279688133</t>
  </si>
  <si>
    <t>naa.badu41@example.com</t>
  </si>
  <si>
    <t>GH-SUN-2025-01287</t>
  </si>
  <si>
    <t>04/06/2025</t>
  </si>
  <si>
    <t>C0386</t>
  </si>
  <si>
    <t>0597639037</t>
  </si>
  <si>
    <t>akosua.asare68@example.com</t>
  </si>
  <si>
    <t>GH-TML-2025-00751</t>
  </si>
  <si>
    <t>11/28/2026</t>
  </si>
  <si>
    <t xml:space="preserve">Smartphone X </t>
  </si>
  <si>
    <t>0263934165</t>
  </si>
  <si>
    <t>yaw.badu52@example.com</t>
  </si>
  <si>
    <t>GH-KOF-2025-00778</t>
  </si>
  <si>
    <t>0266280904</t>
  </si>
  <si>
    <t>kofi.appiah12@example.com</t>
  </si>
  <si>
    <t>GH-CCT-2025-01232</t>
  </si>
  <si>
    <t>0275507952</t>
  </si>
  <si>
    <t>abena.owusu73@example.com</t>
  </si>
  <si>
    <t>GH-ACC-2025-01371</t>
  </si>
  <si>
    <t>17/06/2025</t>
  </si>
  <si>
    <t>0595103686</t>
  </si>
  <si>
    <t>abena.owusu57@example.com</t>
  </si>
  <si>
    <t>2025-12-31</t>
  </si>
  <si>
    <t>0554394839</t>
  </si>
  <si>
    <t>abena.arthur61@example.com</t>
  </si>
  <si>
    <t>GH-TAK-2025-00035</t>
  </si>
  <si>
    <t>2025-11-21</t>
  </si>
  <si>
    <t>0268573138</t>
  </si>
  <si>
    <t>ama.addo40@example.com</t>
  </si>
  <si>
    <t>GH-KUM-2025-00706</t>
  </si>
  <si>
    <t>03/22/2025</t>
  </si>
  <si>
    <t>0272803588</t>
  </si>
  <si>
    <t>yaw.owusu99@example.com</t>
  </si>
  <si>
    <t>GH-SUN-2025-00463</t>
  </si>
  <si>
    <t>31/05/2025</t>
  </si>
  <si>
    <t>0598491334</t>
  </si>
  <si>
    <t>daniel.appiah36@example.com</t>
  </si>
  <si>
    <t>GH-KUM-2025-01296</t>
  </si>
  <si>
    <t>0246611078</t>
  </si>
  <si>
    <t>abena.appiah77@example.com</t>
  </si>
  <si>
    <t>GH-KOF-2025-01392</t>
  </si>
  <si>
    <t>2025-02-28</t>
  </si>
  <si>
    <t>0504944364</t>
  </si>
  <si>
    <t>naa.boateng63@example.com</t>
  </si>
  <si>
    <t>GH-KUM-2025-00364</t>
  </si>
  <si>
    <t>0547947855</t>
  </si>
  <si>
    <t>naa.badu18@example.com</t>
  </si>
  <si>
    <t>GH-HO-2025-00313</t>
  </si>
  <si>
    <t>11.07.2026</t>
  </si>
  <si>
    <t>0241967823</t>
  </si>
  <si>
    <t>kofi.appiah50@example.com</t>
  </si>
  <si>
    <t>GH-SUN-2025-00384</t>
  </si>
  <si>
    <t>2024-01-07</t>
  </si>
  <si>
    <t>0556690921</t>
  </si>
  <si>
    <t>naa.addo87@example.com</t>
  </si>
  <si>
    <t>GH-TAK-2025-00005</t>
  </si>
  <si>
    <t xml:space="preserve"> 2025-02-19 </t>
  </si>
  <si>
    <t>C0034</t>
  </si>
  <si>
    <t>0506838422</t>
  </si>
  <si>
    <t>adwoa.mensah58example.com</t>
  </si>
  <si>
    <t>GH-ACC-2025-00781</t>
  </si>
  <si>
    <t>2025-03-14</t>
  </si>
  <si>
    <t>0556546109</t>
  </si>
  <si>
    <t>abena.arthur88@example.com</t>
  </si>
  <si>
    <t>GH-ACC-2025-00516</t>
  </si>
  <si>
    <t>0553119046</t>
  </si>
  <si>
    <t>michael.osei14@example.com</t>
  </si>
  <si>
    <t>GH-TML-2025-00402</t>
  </si>
  <si>
    <t>2025-05-26</t>
  </si>
  <si>
    <t>0279447902</t>
  </si>
  <si>
    <t>michael.arthur82@example.com</t>
  </si>
  <si>
    <t>GH-CCT-2025-00809</t>
  </si>
  <si>
    <t>0265973859</t>
  </si>
  <si>
    <t>kojo.badu7@example.com</t>
  </si>
  <si>
    <t>GH-KOF-2025-01046</t>
  </si>
  <si>
    <t>26/03/2025</t>
  </si>
  <si>
    <t>0599396808</t>
  </si>
  <si>
    <t xml:space="preserve"> abena.appiah89@example.com</t>
  </si>
  <si>
    <t>GH-XXX-2025-00033</t>
  </si>
  <si>
    <t>2025-02-19</t>
  </si>
  <si>
    <t>0204499838</t>
  </si>
  <si>
    <t>abena.appiah15@example.com</t>
  </si>
  <si>
    <t>GH-SUN-2025-00368</t>
  </si>
  <si>
    <t>2025-12-04</t>
  </si>
  <si>
    <t>0507006756</t>
  </si>
  <si>
    <t xml:space="preserve"> ama.asare59@example.com</t>
  </si>
  <si>
    <t>KUM-2025-00861</t>
  </si>
  <si>
    <t>07/15/2025</t>
  </si>
  <si>
    <t>0507691879</t>
  </si>
  <si>
    <t>akosua.asare92@example.com</t>
  </si>
  <si>
    <t>GH-TAK-2025-00727</t>
  </si>
  <si>
    <t>03/24/2025</t>
  </si>
  <si>
    <t>0592437118</t>
  </si>
  <si>
    <t>ama.appiah48@example.com</t>
  </si>
  <si>
    <t>GH-TAK-2025-00438</t>
  </si>
  <si>
    <t>31/07/2025</t>
  </si>
  <si>
    <t>0207919993</t>
  </si>
  <si>
    <t>adwoa.addo69@example.com</t>
  </si>
  <si>
    <t>GH-ACC-2025-00663</t>
  </si>
  <si>
    <t>0272759622</t>
  </si>
  <si>
    <t>kofi.appiah21@example.com</t>
  </si>
  <si>
    <t>GH-ACC-2025-00267</t>
  </si>
  <si>
    <t>24/08/2025</t>
  </si>
  <si>
    <t>0277928212</t>
  </si>
  <si>
    <t xml:space="preserve"> abena.badu56@example.com</t>
  </si>
  <si>
    <t>GH-CCT-2025-01171</t>
  </si>
  <si>
    <t>08/10/2025</t>
  </si>
  <si>
    <t>0501343376</t>
  </si>
  <si>
    <t>adwoa.appiah75@example.com</t>
  </si>
  <si>
    <t>GH-KUM-2025-00909</t>
  </si>
  <si>
    <t>05.01.2025</t>
  </si>
  <si>
    <t>Blender  Plus</t>
  </si>
  <si>
    <t>0543511974</t>
  </si>
  <si>
    <t>kofi.antwi97@example.com</t>
  </si>
  <si>
    <t>GH-TAK-2025-00764</t>
  </si>
  <si>
    <t>12-Oct-2025</t>
  </si>
  <si>
    <t>0206045868</t>
  </si>
  <si>
    <t>daniel.appiah39@example.com</t>
  </si>
  <si>
    <t>GH-KUM-2025-00650</t>
  </si>
  <si>
    <t>0502113340</t>
  </si>
  <si>
    <t>naa.arthur42@example.com</t>
  </si>
  <si>
    <t>GH-TML-2025-00224</t>
  </si>
  <si>
    <t>0505671448</t>
  </si>
  <si>
    <t>akosua.mensah89@example.com</t>
  </si>
  <si>
    <t>GH-ACC-2025-01273</t>
  </si>
  <si>
    <t>15-Jan-2025</t>
  </si>
  <si>
    <t>0593164117</t>
  </si>
  <si>
    <t>ama.asare84@example.com</t>
  </si>
  <si>
    <t>GH-KUM-2025-00634</t>
  </si>
  <si>
    <t>14-Oct-2025</t>
  </si>
  <si>
    <t>0598475132</t>
  </si>
  <si>
    <t>michael.badu36@example.com</t>
  </si>
  <si>
    <t>GH-KUM-2025-01304</t>
  </si>
  <si>
    <t>13-May-2025</t>
  </si>
  <si>
    <t>0241068453</t>
  </si>
  <si>
    <t>ama.addo31@example.com</t>
  </si>
  <si>
    <t>GH-KOF-2025-00294</t>
  </si>
  <si>
    <t>2025-07-11</t>
  </si>
  <si>
    <t xml:space="preserve">0206093718 </t>
  </si>
  <si>
    <t>yaw.boateng1@example.com</t>
  </si>
  <si>
    <t>GH-TML-2025-00484</t>
  </si>
  <si>
    <t>2025-07-05</t>
  </si>
  <si>
    <t>0596609501</t>
  </si>
  <si>
    <t>kofi.asare1@example.com</t>
  </si>
  <si>
    <t>GH-HO-2025-01041</t>
  </si>
  <si>
    <t>2026-06-13</t>
  </si>
  <si>
    <t>0543051338</t>
  </si>
  <si>
    <t>akosua.appiah11@example.com</t>
  </si>
  <si>
    <t>GH-KUM-2025-01184</t>
  </si>
  <si>
    <t>0265352131</t>
  </si>
  <si>
    <t>ama.antwi76@example.com</t>
  </si>
  <si>
    <t>GH-HO-2025-01142</t>
  </si>
  <si>
    <t>2025-10-11</t>
  </si>
  <si>
    <t>C0157</t>
  </si>
  <si>
    <t>unknown</t>
  </si>
  <si>
    <t>0265773733</t>
  </si>
  <si>
    <t>michael.boateng17@example.com</t>
  </si>
  <si>
    <t>GH-KUM-2025-01461</t>
  </si>
  <si>
    <t>11/27/2025</t>
  </si>
  <si>
    <t>C0202</t>
  </si>
  <si>
    <t>470</t>
  </si>
  <si>
    <t>0242339470</t>
  </si>
  <si>
    <t>GH-TAK-2025-00599</t>
  </si>
  <si>
    <t>0279620524</t>
  </si>
  <si>
    <t>yaw.osei9@example.com</t>
  </si>
  <si>
    <t>GH-SUN-2025-00086</t>
  </si>
  <si>
    <t>26/11/2025</t>
  </si>
  <si>
    <t>0552313194</t>
  </si>
  <si>
    <t>adwoa.boateng49@example.com</t>
  </si>
  <si>
    <t>GH-TAK-2025-00187</t>
  </si>
  <si>
    <t>10/08/2025</t>
  </si>
  <si>
    <t>0509518685</t>
  </si>
  <si>
    <t>daniel.mensah98@example.com</t>
  </si>
  <si>
    <t>GH-TAK-2025-00290</t>
  </si>
  <si>
    <t>0244473716</t>
  </si>
  <si>
    <t>AMA.BOATENG80@EXAMPLE.COM</t>
  </si>
  <si>
    <t>GH-HO-2025-00274</t>
  </si>
  <si>
    <t>2025-09-29</t>
  </si>
  <si>
    <t>0595150144</t>
  </si>
  <si>
    <t xml:space="preserve"> ama.arthur72@example.com</t>
  </si>
  <si>
    <t>GH-TML-2025-00839</t>
  </si>
  <si>
    <t>0541095052</t>
  </si>
  <si>
    <t>ABENA.MENSAH99@EXAMPLE.COM</t>
  </si>
  <si>
    <t>GH-TML-2025-01496</t>
  </si>
  <si>
    <t>0279251313</t>
  </si>
  <si>
    <t>kwame.badu97@example.com</t>
  </si>
  <si>
    <t>GH-TAK-2025-00737</t>
  </si>
  <si>
    <t>15.07.2025</t>
  </si>
  <si>
    <t>0208705863</t>
  </si>
  <si>
    <t xml:space="preserve"> naa.asare45@example.com</t>
  </si>
  <si>
    <t>GH-CCT-2025-00801</t>
  </si>
  <si>
    <t>2025-11-03</t>
  </si>
  <si>
    <t>C0001</t>
  </si>
  <si>
    <t>0552373176</t>
  </si>
  <si>
    <t>akosua.boateng86@example.com</t>
  </si>
  <si>
    <t>GH-CCT-2025-00757</t>
  </si>
  <si>
    <t>15-Nov-2025</t>
  </si>
  <si>
    <t>0279516975</t>
  </si>
  <si>
    <t>esi.appiah86@example.com</t>
  </si>
  <si>
    <t>GH-CCT-2025-01124</t>
  </si>
  <si>
    <t>14/01/2025</t>
  </si>
  <si>
    <t>0541719026</t>
  </si>
  <si>
    <t>adwoa.owusu5@example.com</t>
  </si>
  <si>
    <t>GH-TAK-2025-00128</t>
  </si>
  <si>
    <t>05/04/2026</t>
  </si>
  <si>
    <t>esi.antwi34@example.com</t>
  </si>
  <si>
    <t>GH-CCT-2025-00010</t>
  </si>
  <si>
    <t>C0372</t>
  </si>
  <si>
    <t>KOJO</t>
  </si>
  <si>
    <t>1,250</t>
  </si>
  <si>
    <t>0556684510</t>
  </si>
  <si>
    <t xml:space="preserve"> kojo.addo43@example.com</t>
  </si>
  <si>
    <t>GH-TAK-2025-00348</t>
  </si>
  <si>
    <t>18/10/2025</t>
  </si>
  <si>
    <t>0206602010</t>
  </si>
  <si>
    <t>kofi.mensah62@example.com</t>
  </si>
  <si>
    <t>GH-ACC-2025-00530</t>
  </si>
  <si>
    <t>21-Jul-2025</t>
  </si>
  <si>
    <t>0556660225</t>
  </si>
  <si>
    <t>kojo.owusu80@example.com</t>
  </si>
  <si>
    <t>GH-HO-2025-00812</t>
  </si>
  <si>
    <t>0279805896</t>
  </si>
  <si>
    <t>abena.asare18@example.con</t>
  </si>
  <si>
    <t>GH-TAK-2025-00790</t>
  </si>
  <si>
    <t>C0110</t>
  </si>
  <si>
    <t>0205825341</t>
  </si>
  <si>
    <t>kofi.antwi46@example.com</t>
  </si>
  <si>
    <t>GH-SUN-2025-00721</t>
  </si>
  <si>
    <t>2025-07-25</t>
  </si>
  <si>
    <t>C0219</t>
  </si>
  <si>
    <t>0262718411</t>
  </si>
  <si>
    <t>akosua.arthur93@example.com</t>
  </si>
  <si>
    <t>GH-CCT-2025-00260</t>
  </si>
  <si>
    <t xml:space="preserve"> 2025-03-29 </t>
  </si>
  <si>
    <t>0248626326</t>
  </si>
  <si>
    <t>akosua.asare60@example.com</t>
  </si>
  <si>
    <t>GH-SUN-2025-01487</t>
  </si>
  <si>
    <t>0204456312</t>
  </si>
  <si>
    <t>akosua.mensah72@example.com</t>
  </si>
  <si>
    <t>GH-KOF-2025-00886</t>
  </si>
  <si>
    <t>2026-05-03</t>
  </si>
  <si>
    <t>0246691601</t>
  </si>
  <si>
    <t>GH-CCT-2025-00625</t>
  </si>
  <si>
    <t>0249986473</t>
  </si>
  <si>
    <t>kojo.arthur60@example.con</t>
  </si>
  <si>
    <t>GH-TML-2025-01121</t>
  </si>
  <si>
    <t>08/14/2025</t>
  </si>
  <si>
    <t>0201990288</t>
  </si>
  <si>
    <t>daniel.addo98@example.com</t>
  </si>
  <si>
    <t>GH-TML-2025-00954</t>
  </si>
  <si>
    <t>09/07/2025</t>
  </si>
  <si>
    <t>C0172</t>
  </si>
  <si>
    <t>0549308661</t>
  </si>
  <si>
    <t>michael.addo88@example.com</t>
  </si>
  <si>
    <t>GH-KOF-2025-00413</t>
  </si>
  <si>
    <t>24-May-2025</t>
  </si>
  <si>
    <t>0207107784</t>
  </si>
  <si>
    <t>esi.antwi66@example.com</t>
  </si>
  <si>
    <t>GH-HO-2025-00622</t>
  </si>
  <si>
    <t>02/06/2025</t>
  </si>
  <si>
    <t>0596892930</t>
  </si>
  <si>
    <t>daniel.mensah82@example.com</t>
  </si>
  <si>
    <t>GH-CCT-2025-01373</t>
  </si>
  <si>
    <t>23-Sep-2024</t>
  </si>
  <si>
    <t>0278635897</t>
  </si>
  <si>
    <t>esi.badu29@example.com</t>
  </si>
  <si>
    <t>GH-TML-2025-00311</t>
  </si>
  <si>
    <t>0245333830</t>
  </si>
  <si>
    <t>kwame.badu87@example.com</t>
  </si>
  <si>
    <t>GH-TAK-2025-00912</t>
  </si>
  <si>
    <t>April 14, 2025</t>
  </si>
  <si>
    <t xml:space="preserve"> 950 </t>
  </si>
  <si>
    <t>0544874967</t>
  </si>
  <si>
    <t>yaw.badu11@example.com</t>
  </si>
  <si>
    <t>GH-TML-2025-01189</t>
  </si>
  <si>
    <t>2025-08-03</t>
  </si>
  <si>
    <t>0507566288</t>
  </si>
  <si>
    <t>naa.owusu7@example.com</t>
  </si>
  <si>
    <t>GH-TAK-2025-01106</t>
  </si>
  <si>
    <t>C0056</t>
  </si>
  <si>
    <t>0267988947</t>
  </si>
  <si>
    <t>adwoa.asare16@example.com</t>
  </si>
  <si>
    <t>GH-KOF-2025-00276</t>
  </si>
  <si>
    <t>2025-11-26</t>
  </si>
  <si>
    <t>0593909240</t>
  </si>
  <si>
    <t>yaw.asare63@example.com</t>
  </si>
  <si>
    <t>GH-SUN-2025-00555</t>
  </si>
  <si>
    <t>0542324517</t>
  </si>
  <si>
    <t>esi.owusu53@example.com</t>
  </si>
  <si>
    <t>GH-ACC-2025-00140</t>
  </si>
  <si>
    <t>2025-03-10</t>
  </si>
  <si>
    <t>0209365871</t>
  </si>
  <si>
    <t>adwoa.arthur97@example.com</t>
  </si>
  <si>
    <t>GH-HO-2025-01379</t>
  </si>
  <si>
    <t>15/12/2025</t>
  </si>
  <si>
    <t>0545918202</t>
  </si>
  <si>
    <t>adwoa.asare2@example.com</t>
  </si>
  <si>
    <t>GH/TAK/2025/00740</t>
  </si>
  <si>
    <t>12/29/2025</t>
  </si>
  <si>
    <t>0591015380</t>
  </si>
  <si>
    <t>MICHAEL.ARTHUR38@EXAMPLE.COM</t>
  </si>
  <si>
    <t>GH-KUM-2025-00400</t>
  </si>
  <si>
    <t>05/31/2024</t>
  </si>
  <si>
    <t>1,650</t>
  </si>
  <si>
    <t>0267753055</t>
  </si>
  <si>
    <t>adwoa.antwi57@example.com</t>
  </si>
  <si>
    <t>GH-TML-2025-00231</t>
  </si>
  <si>
    <t>2025-04-19</t>
  </si>
  <si>
    <t>0502564411</t>
  </si>
  <si>
    <t>adwoa.addo11@example.com</t>
  </si>
  <si>
    <t>GH-TAK-2025-01061</t>
  </si>
  <si>
    <t>C0176</t>
  </si>
  <si>
    <t>0599511369</t>
  </si>
  <si>
    <t xml:space="preserve"> daniel.appiah76@example.com</t>
  </si>
  <si>
    <t>GH-KUM-2025-00219</t>
  </si>
  <si>
    <t>26/05/2025</t>
  </si>
  <si>
    <t>0241748338</t>
  </si>
  <si>
    <t>adwoa.badu15@example.com</t>
  </si>
  <si>
    <t>GH-KUM-2025-00556</t>
  </si>
  <si>
    <t>10/12/2025</t>
  </si>
  <si>
    <t>0503824156</t>
  </si>
  <si>
    <t>GH-TML-2025-00872</t>
  </si>
  <si>
    <t>18.02.2025</t>
  </si>
  <si>
    <t>0268609456</t>
  </si>
  <si>
    <t>kofi.arthur20@example.com</t>
  </si>
  <si>
    <t>GH-KUM-2025-00637</t>
  </si>
  <si>
    <t>10/22/2026</t>
  </si>
  <si>
    <t>0206637199</t>
  </si>
  <si>
    <t xml:space="preserve"> kojo.addo64@example.com</t>
  </si>
  <si>
    <t>GH-ACC-2025-00106</t>
  </si>
  <si>
    <t>24/09/2025</t>
  </si>
  <si>
    <t>0598450082</t>
  </si>
  <si>
    <t>kojo.arthur42@example.com</t>
  </si>
  <si>
    <t>GH-SUN-2025-00318</t>
  </si>
  <si>
    <t>0277211212</t>
  </si>
  <si>
    <t>kwame.asare49@example.com</t>
  </si>
  <si>
    <t xml:space="preserve"> 2025-12-26 </t>
  </si>
  <si>
    <t>0266836268</t>
  </si>
  <si>
    <t>esi.addo55@example.com</t>
  </si>
  <si>
    <t>GH-TML-2025-00961</t>
  </si>
  <si>
    <t>0265796621</t>
  </si>
  <si>
    <t>esi.badu11@example.com</t>
  </si>
  <si>
    <t>C0225</t>
  </si>
  <si>
    <t>0558024559</t>
  </si>
  <si>
    <t>michael.antwi30@example.com</t>
  </si>
  <si>
    <t>GH-KUM-2025-00686</t>
  </si>
  <si>
    <t>C0050</t>
  </si>
  <si>
    <t>0553158276</t>
  </si>
  <si>
    <t>akosua.addo11@example.com</t>
  </si>
  <si>
    <t>GH-SUN-2025-01412</t>
  </si>
  <si>
    <t>0504714151</t>
  </si>
  <si>
    <t>adwoa.asare57@example.com</t>
  </si>
  <si>
    <t>GH-KUM-2025-00205</t>
  </si>
  <si>
    <t>10/22/2025</t>
  </si>
  <si>
    <t>0558789990</t>
  </si>
  <si>
    <t>adwoa.boateng72@example.com</t>
  </si>
  <si>
    <t xml:space="preserve"> 2025-08-10 </t>
  </si>
  <si>
    <t xml:space="preserve">0595984152 </t>
  </si>
  <si>
    <t>kofi.arthur16@example.com</t>
  </si>
  <si>
    <t>GH-HO-2025-01498</t>
  </si>
  <si>
    <t>01-Sep-2025</t>
  </si>
  <si>
    <t>0265180879</t>
  </si>
  <si>
    <t>naa.owusu69@example.com</t>
  </si>
  <si>
    <t>GH-ACC-2025-00033</t>
  </si>
  <si>
    <t>08/07/2025</t>
  </si>
  <si>
    <t>0205635119</t>
  </si>
  <si>
    <t>akosua.addo7@example.com</t>
  </si>
  <si>
    <t>GH-TAK-2025-01011</t>
  </si>
  <si>
    <t>0552381963</t>
  </si>
  <si>
    <t>ama.badu56@example.com</t>
  </si>
  <si>
    <t>GH-CCT-2025-00084</t>
  </si>
  <si>
    <t>April 16, 2025</t>
  </si>
  <si>
    <t>0593976223</t>
  </si>
  <si>
    <t>daniel.owusu79@example.com</t>
  </si>
  <si>
    <t>GH-HO-2025-00982</t>
  </si>
  <si>
    <t>2025-04-05</t>
  </si>
  <si>
    <t>0272048334</t>
  </si>
  <si>
    <t>esi.antwi85@example.com</t>
  </si>
  <si>
    <t>GH-TML-2025-01137</t>
  </si>
  <si>
    <t>0267869046</t>
  </si>
  <si>
    <t>abena.arthur39@example.com</t>
  </si>
  <si>
    <t>GH-SUN-2025-01039</t>
  </si>
  <si>
    <t>15-Mar-2025</t>
  </si>
  <si>
    <t>C0014</t>
  </si>
  <si>
    <t>0262987755</t>
  </si>
  <si>
    <t>kojo.boateng82@example.com</t>
  </si>
  <si>
    <t>GH-KUM-2025-00195</t>
  </si>
  <si>
    <t xml:space="preserve"> 2025-03-18 </t>
  </si>
  <si>
    <t>0559410200</t>
  </si>
  <si>
    <t xml:space="preserve"> daniel.owusu41@example.com</t>
  </si>
  <si>
    <t>GH-CCT-2025-00569</t>
  </si>
  <si>
    <t>2025-12-07</t>
  </si>
  <si>
    <t>C0147</t>
  </si>
  <si>
    <t>0549174333</t>
  </si>
  <si>
    <t>abena.arthur26@example.com</t>
  </si>
  <si>
    <t>04/26/2025</t>
  </si>
  <si>
    <t>0554650683</t>
  </si>
  <si>
    <t>daniel.osei19@example.com</t>
  </si>
  <si>
    <t>GH-SUN-2025-00796</t>
  </si>
  <si>
    <t>07/11/2025</t>
  </si>
  <si>
    <t>0206000697</t>
  </si>
  <si>
    <t>kwame.arthur66@example.com</t>
  </si>
  <si>
    <t>GH-TAK-2025-00027</t>
  </si>
  <si>
    <t>0559210419</t>
  </si>
  <si>
    <t>yaw.badu32@example.com</t>
  </si>
  <si>
    <t>GH-KOF-2025-00430</t>
  </si>
  <si>
    <t>2025-10-22</t>
  </si>
  <si>
    <t>0551820392</t>
  </si>
  <si>
    <t>adwoa.antwi95@example.com</t>
  </si>
  <si>
    <t>GH-SUN-2025-01028</t>
  </si>
  <si>
    <t>2025-09-11</t>
  </si>
  <si>
    <t>0272108463</t>
  </si>
  <si>
    <t>naa.owusu90@example.com</t>
  </si>
  <si>
    <t>GH-SUN-2025-00918</t>
  </si>
  <si>
    <t>19-May-2024</t>
  </si>
  <si>
    <t>0542557950</t>
  </si>
  <si>
    <t>naa.owusu10@example.con</t>
  </si>
  <si>
    <t>GH-HO-2025-00928</t>
  </si>
  <si>
    <t>2025-11-14</t>
  </si>
  <si>
    <t>GH₵ 4,200.00</t>
  </si>
  <si>
    <t>0271692863</t>
  </si>
  <si>
    <t>kofi.asare97@example.com</t>
  </si>
  <si>
    <t>GH-CCT-2025-00932</t>
  </si>
  <si>
    <t>0273133145</t>
  </si>
  <si>
    <t>ama.boateng25@example.com</t>
  </si>
  <si>
    <t>GH-KOF-2025-00724</t>
  </si>
  <si>
    <t>2025-04-25</t>
  </si>
  <si>
    <t>0544838351</t>
  </si>
  <si>
    <t>adwoa.owusu82@example.com</t>
  </si>
  <si>
    <t>GH-HO-2025-01054</t>
  </si>
  <si>
    <t>0266686508</t>
  </si>
  <si>
    <t>naa.badu89@example.com</t>
  </si>
  <si>
    <t>GH-TAK-2025-00680</t>
  </si>
  <si>
    <t>C0361</t>
  </si>
  <si>
    <t>0206512816</t>
  </si>
  <si>
    <t>ama.appiah2@example.com</t>
  </si>
  <si>
    <t>GH-SUN-2025-01328</t>
  </si>
  <si>
    <t>20-Dec-2025</t>
  </si>
  <si>
    <t>ama.arthur66@example.com</t>
  </si>
  <si>
    <t>GH-TAK-2025-00442</t>
  </si>
  <si>
    <t>06/30/2026</t>
  </si>
  <si>
    <t>0558157458</t>
  </si>
  <si>
    <t>akosua.addo37@example.com</t>
  </si>
  <si>
    <t>GH-CCT-2025-01018</t>
  </si>
  <si>
    <t>C0204</t>
  </si>
  <si>
    <t>0544766177</t>
  </si>
  <si>
    <t>akosua.addo16@example.com</t>
  </si>
  <si>
    <t>GH-KOF-2025-00407</t>
  </si>
  <si>
    <t>0549755268</t>
  </si>
  <si>
    <t>michael.addo68@example.com</t>
  </si>
  <si>
    <t>GH-HO-2025-01247</t>
  </si>
  <si>
    <t>21/08/2025</t>
  </si>
  <si>
    <t>0243814582</t>
  </si>
  <si>
    <t>kojo.arthur88@example.com</t>
  </si>
  <si>
    <t>GH-KOF-2025-00379</t>
  </si>
  <si>
    <t>0559538662</t>
  </si>
  <si>
    <t>adwoa.owusu97@example.com</t>
  </si>
  <si>
    <t>GH-TML-2025-00513</t>
  </si>
  <si>
    <t>2025-05-19</t>
  </si>
  <si>
    <t>abena.boateng32@example.com</t>
  </si>
  <si>
    <t>GH-KUM-2025-01356</t>
  </si>
  <si>
    <t>0594083013</t>
  </si>
  <si>
    <t>daniel.arthur75@example.com</t>
  </si>
  <si>
    <t>GH-SUN-2025-01048</t>
  </si>
  <si>
    <t xml:space="preserve"> 2025-01-29 </t>
  </si>
  <si>
    <t>0591335512</t>
  </si>
  <si>
    <t>kojo.arthur69@example.com</t>
  </si>
  <si>
    <t>GH-TAK-2025-01115</t>
  </si>
  <si>
    <t>22/12/2025</t>
  </si>
  <si>
    <t>0543439155</t>
  </si>
  <si>
    <t>akosua.appiah48@example.com</t>
  </si>
  <si>
    <t>GH-ACC-2025-00480</t>
  </si>
  <si>
    <t>2025-02-27</t>
  </si>
  <si>
    <t>0268674308</t>
  </si>
  <si>
    <t>kojo.addo99@example.com</t>
  </si>
  <si>
    <t>GH-TAK-2025-00588</t>
  </si>
  <si>
    <t>15-Jul-2025</t>
  </si>
  <si>
    <t>0242448681</t>
  </si>
  <si>
    <t xml:space="preserve"> esi.appiah89@example.com</t>
  </si>
  <si>
    <t>GH-KUM-2025-00742</t>
  </si>
  <si>
    <t>2025-11-04</t>
  </si>
  <si>
    <t xml:space="preserve">0263319138 </t>
  </si>
  <si>
    <t xml:space="preserve"> ama.addo26@example.com</t>
  </si>
  <si>
    <t>GH-CCT-2025-01102</t>
  </si>
  <si>
    <t>0265708878</t>
  </si>
  <si>
    <t>kojo.owusu69@example.com</t>
  </si>
  <si>
    <t>GH-ACC-2025-00487</t>
  </si>
  <si>
    <t>C0309</t>
  </si>
  <si>
    <t>0272004612</t>
  </si>
  <si>
    <t>abena.asare52@example.com</t>
  </si>
  <si>
    <t>GH-KOF-2025-01148</t>
  </si>
  <si>
    <t>0557979283</t>
  </si>
  <si>
    <t>akosua.mensah62@example.com</t>
  </si>
  <si>
    <t>GH-TML-2025-00870</t>
  </si>
  <si>
    <t>2025-03-18</t>
  </si>
  <si>
    <t>C0184</t>
  </si>
  <si>
    <t>0543481093</t>
  </si>
  <si>
    <t>ama.osei6@example.com</t>
  </si>
  <si>
    <t>GH-TAK-2025-01349</t>
  </si>
  <si>
    <t>0509925313</t>
  </si>
  <si>
    <t>naa.owusu49@example.com</t>
  </si>
  <si>
    <t>GH-CCT-2025-00057</t>
  </si>
  <si>
    <t>0542241206</t>
  </si>
  <si>
    <t>esi.owusu41@example.com</t>
  </si>
  <si>
    <t>GH-KOF-2025-00296</t>
  </si>
  <si>
    <t>0272110074</t>
  </si>
  <si>
    <t>kofi.osei63@example.com</t>
  </si>
  <si>
    <t>GH-ACC-2025-00621</t>
  </si>
  <si>
    <t>0276641009</t>
  </si>
  <si>
    <t>GH-SUN-2025-01404</t>
  </si>
  <si>
    <t>0268162254</t>
  </si>
  <si>
    <t>ama.badu19@example.com</t>
  </si>
  <si>
    <t>GH-SUN-2025-00797</t>
  </si>
  <si>
    <t>2025-05-29</t>
  </si>
  <si>
    <t>CX01</t>
  </si>
  <si>
    <t>0246721390</t>
  </si>
  <si>
    <t>GH-KUM-2025-01107</t>
  </si>
  <si>
    <t>24/10/2025</t>
  </si>
  <si>
    <t>0272759185</t>
  </si>
  <si>
    <t>abena.owusu93@example.com</t>
  </si>
  <si>
    <t>GH-KOF-2025-01149</t>
  </si>
  <si>
    <t>December 17, 2024</t>
  </si>
  <si>
    <t>0274297319</t>
  </si>
  <si>
    <t>abena.badu78@example.com</t>
  </si>
  <si>
    <t>GH-KUM-2025-01074</t>
  </si>
  <si>
    <t xml:space="preserve">0242105171 </t>
  </si>
  <si>
    <t>ama.mensah44example.com</t>
  </si>
  <si>
    <t>GH-SUN-2025-00583</t>
  </si>
  <si>
    <t xml:space="preserve"> 2025-05-06 </t>
  </si>
  <si>
    <t>0243959315</t>
  </si>
  <si>
    <t>michael.antwi34@example.com</t>
  </si>
  <si>
    <t>GH-KUM-2025-00905</t>
  </si>
  <si>
    <t>0593605389</t>
  </si>
  <si>
    <t>ama.asare60@example.com</t>
  </si>
  <si>
    <t>GH-TAK-2025-00391</t>
  </si>
  <si>
    <t>10/13/2025</t>
  </si>
  <si>
    <t>0246132330</t>
  </si>
  <si>
    <t>akosua.appiah10@example.com</t>
  </si>
  <si>
    <t>GH-CCT-2025-00432</t>
  </si>
  <si>
    <t>24.09.2025</t>
  </si>
  <si>
    <t>C0338</t>
  </si>
  <si>
    <t>0508834339</t>
  </si>
  <si>
    <t>AKOSUA.MENSAH74@EXAMPLE.COM</t>
  </si>
  <si>
    <t>GH-TAK-2025-00522</t>
  </si>
  <si>
    <t>09-Jul-2025</t>
  </si>
  <si>
    <t>0263429579</t>
  </si>
  <si>
    <t>abena.osei44@example.com</t>
  </si>
  <si>
    <t>GH-TAK-2025-00874</t>
  </si>
  <si>
    <t>0263259009</t>
  </si>
  <si>
    <t>kwame.osei37@example.com</t>
  </si>
  <si>
    <t>GH-TML-2025-00398</t>
  </si>
  <si>
    <t>12/23/2025</t>
  </si>
  <si>
    <t>0264795254</t>
  </si>
  <si>
    <t>michael.owusu21@example.com</t>
  </si>
  <si>
    <t>GH-KUM-2025-00859</t>
  </si>
  <si>
    <t>03/05/2025</t>
  </si>
  <si>
    <t>0277213657</t>
  </si>
  <si>
    <t>naa.arthur67@example.com</t>
  </si>
  <si>
    <t>GH-CCT-2025-00862</t>
  </si>
  <si>
    <t>25.05.2025</t>
  </si>
  <si>
    <t xml:space="preserve"> akosua.antwi63@example.com</t>
  </si>
  <si>
    <t>GH-ACC-2025-00784</t>
  </si>
  <si>
    <t>C0088</t>
  </si>
  <si>
    <t>0594779200</t>
  </si>
  <si>
    <t>kofi.appiah6@example.con</t>
  </si>
  <si>
    <t>GH-CCT-2025-00037</t>
  </si>
  <si>
    <t>2025-03-15</t>
  </si>
  <si>
    <t>0553559330</t>
  </si>
  <si>
    <t>naa.owusu79@example.com</t>
  </si>
  <si>
    <t>GH-KUM-2025-00520</t>
  </si>
  <si>
    <t>13.05.2025</t>
  </si>
  <si>
    <t>0508555901</t>
  </si>
  <si>
    <t>DANIEL.BADU25@EXAMPLE.COM</t>
  </si>
  <si>
    <t>GH-CCT-2025-00287</t>
  </si>
  <si>
    <t>06-Feb-2025</t>
  </si>
  <si>
    <t>0263117771</t>
  </si>
  <si>
    <t>GH-SUN-2025-00500</t>
  </si>
  <si>
    <t>02/12/2025</t>
  </si>
  <si>
    <t>C0286</t>
  </si>
  <si>
    <t>0242454824</t>
  </si>
  <si>
    <t>kofi.osei83@example.com</t>
  </si>
  <si>
    <t>GH-SUN-2025-00022</t>
  </si>
  <si>
    <t>04/08/2025</t>
  </si>
  <si>
    <t>0556345695</t>
  </si>
  <si>
    <t>GH-TML-2025-01198</t>
  </si>
  <si>
    <t>0552769539</t>
  </si>
  <si>
    <t>ama.addo58example.com</t>
  </si>
  <si>
    <t>GH-CCT-2025-00485</t>
  </si>
  <si>
    <t>09/02/2025</t>
  </si>
  <si>
    <t xml:space="preserve">0261171950 </t>
  </si>
  <si>
    <t>esi.badu58@example.com</t>
  </si>
  <si>
    <t>GH-HO-2025-01032</t>
  </si>
  <si>
    <t>0594884895</t>
  </si>
  <si>
    <t>michael.owusu14@example.com</t>
  </si>
  <si>
    <t>GH-TML-2025-00557</t>
  </si>
  <si>
    <t>31.07.2025</t>
  </si>
  <si>
    <t>0501799096</t>
  </si>
  <si>
    <t>adwoa.asare53@example.com</t>
  </si>
  <si>
    <t>GH-ACC-2025-00568</t>
  </si>
  <si>
    <t>13/05/2025</t>
  </si>
  <si>
    <t>0248215247</t>
  </si>
  <si>
    <t>adwoa.osei57@example.com</t>
  </si>
  <si>
    <t>GH-HO-2025-00175</t>
  </si>
  <si>
    <t>03/03/2025</t>
  </si>
  <si>
    <t>smartphone x</t>
  </si>
  <si>
    <t xml:space="preserve">0208887608 </t>
  </si>
  <si>
    <t>abena.appiah11@example.con</t>
  </si>
  <si>
    <t>GH-CCT-2025-00794</t>
  </si>
  <si>
    <t>22/07/2025</t>
  </si>
  <si>
    <t>0546211724</t>
  </si>
  <si>
    <t>abena.badu76example.com</t>
  </si>
  <si>
    <t>GH-ACC-2025-01358</t>
  </si>
  <si>
    <t>0265078807</t>
  </si>
  <si>
    <t>yaw.appiah17@example.com</t>
  </si>
  <si>
    <t>GH-TML-2025-01477</t>
  </si>
  <si>
    <t>249180740</t>
  </si>
  <si>
    <t>yaw.badu26@example.com</t>
  </si>
  <si>
    <t>GH-SUN-2025-01320</t>
  </si>
  <si>
    <t>August 07, 2025</t>
  </si>
  <si>
    <t>0266254539</t>
  </si>
  <si>
    <t>michael.antwi60@example.com</t>
  </si>
  <si>
    <t>GH-HO-2025-00113</t>
  </si>
  <si>
    <t>12/04/2025</t>
  </si>
  <si>
    <t>0509835628</t>
  </si>
  <si>
    <t>kojo.osei31@example.com</t>
  </si>
  <si>
    <t>GH-CCT-2025-01163</t>
  </si>
  <si>
    <t>08/03/2025</t>
  </si>
  <si>
    <t>0547738429</t>
  </si>
  <si>
    <t>kwame.asare46example.com</t>
  </si>
  <si>
    <t>GH-CCT-2025-00495</t>
  </si>
  <si>
    <t>2025-12-26</t>
  </si>
  <si>
    <t>0543587958</t>
  </si>
  <si>
    <t>adwoa.osei83@example.com</t>
  </si>
  <si>
    <t>GH-CCT-2025-00946</t>
  </si>
  <si>
    <t>October 15, 2025</t>
  </si>
  <si>
    <t>0558167156</t>
  </si>
  <si>
    <t>michael.asare7@example.con</t>
  </si>
  <si>
    <t>GH-ACC-2025-01428</t>
  </si>
  <si>
    <t>0503679196</t>
  </si>
  <si>
    <t>akosua.mensah17@example.com</t>
  </si>
  <si>
    <t>GH-TML-2025-01488</t>
  </si>
  <si>
    <t>2025-10-25</t>
  </si>
  <si>
    <t>0269446305</t>
  </si>
  <si>
    <t xml:space="preserve"> adwoa.badu85@example.com</t>
  </si>
  <si>
    <t>GH-TML-2025-00100</t>
  </si>
  <si>
    <t>2025-08-27</t>
  </si>
  <si>
    <t>0506231185</t>
  </si>
  <si>
    <t>GH-TML-2025-00493</t>
  </si>
  <si>
    <t>15-Apr-2025</t>
  </si>
  <si>
    <t>0202464041</t>
  </si>
  <si>
    <t>abena.appiah86@example.com</t>
  </si>
  <si>
    <t>GH-CCT-2025-00103</t>
  </si>
  <si>
    <t>2025-01-02</t>
  </si>
  <si>
    <t>0209792202</t>
  </si>
  <si>
    <t>kojo.badu6example.com</t>
  </si>
  <si>
    <t>GH-TML-2025-00283</t>
  </si>
  <si>
    <t>09-Jun-2025</t>
  </si>
  <si>
    <t>0558642750</t>
  </si>
  <si>
    <t>esi.addo6@example.com</t>
  </si>
  <si>
    <t>GH-CCT-2025-01167</t>
  </si>
  <si>
    <t>January 16, 2026</t>
  </si>
  <si>
    <t xml:space="preserve"> kofi.owusu52@example.com</t>
  </si>
  <si>
    <t>GH-TML-2025-01280</t>
  </si>
  <si>
    <t xml:space="preserve"> 2025-11-24 </t>
  </si>
  <si>
    <t>C0049</t>
  </si>
  <si>
    <t>daniel.antwi55@example.com</t>
  </si>
  <si>
    <t>GH-SUN-2025-00623</t>
  </si>
  <si>
    <t>31-Dec-2025</t>
  </si>
  <si>
    <t>0559247082</t>
  </si>
  <si>
    <t>esi.badu67@example.com</t>
  </si>
  <si>
    <t>GH-SUN-2025-00390</t>
  </si>
  <si>
    <t>2025-01-23</t>
  </si>
  <si>
    <t>C0289</t>
  </si>
  <si>
    <t>0559788483</t>
  </si>
  <si>
    <t>kofi.mensah3@example.com</t>
  </si>
  <si>
    <t>GH-KUM-2025-00681</t>
  </si>
  <si>
    <t>32/11/2025</t>
  </si>
  <si>
    <t>0507901553</t>
  </si>
  <si>
    <t>esi.badu89@example.com</t>
  </si>
  <si>
    <t>GH-KUM-2025-00897</t>
  </si>
  <si>
    <t>27/04/2025</t>
  </si>
  <si>
    <t>0555954004</t>
  </si>
  <si>
    <t>adwoa.mensah40@example.com</t>
  </si>
  <si>
    <t>GH-TML-2025-01224</t>
  </si>
  <si>
    <t>0546456690</t>
  </si>
  <si>
    <t>ama.boateng58@example.com</t>
  </si>
  <si>
    <t>GH-ACC-2025-01271</t>
  </si>
  <si>
    <t>0208648820</t>
  </si>
  <si>
    <t>GH-KUM-2025-00688</t>
  </si>
  <si>
    <t>22/10/2025</t>
  </si>
  <si>
    <t>0593309453</t>
  </si>
  <si>
    <t>daniel.osei41@example.com</t>
  </si>
  <si>
    <t>GH-SUN-2025-01242</t>
  </si>
  <si>
    <t>0247736418</t>
  </si>
  <si>
    <t>akosua.asare5@example.com</t>
  </si>
  <si>
    <t>GH-ACC-2025-01483</t>
  </si>
  <si>
    <t>05/16/2025</t>
  </si>
  <si>
    <t>0553067071</t>
  </si>
  <si>
    <t>abena.badu62@example.com</t>
  </si>
  <si>
    <t>GH-TML-2025-01317</t>
  </si>
  <si>
    <t>C0244</t>
  </si>
  <si>
    <t>0202932559</t>
  </si>
  <si>
    <t>akosua.owusu42@example.com</t>
  </si>
  <si>
    <t>GH-HO-2025-00848</t>
  </si>
  <si>
    <t>0203927018</t>
  </si>
  <si>
    <t>kojo.owusu92@example.com</t>
  </si>
  <si>
    <t>GH-ACC-2025-01251</t>
  </si>
  <si>
    <t>2025-09-21</t>
  </si>
  <si>
    <t>GH₵ 2.00</t>
  </si>
  <si>
    <t>0553887004</t>
  </si>
  <si>
    <t>GH-SUN-2025-01333</t>
  </si>
  <si>
    <t>07-Jun-2025</t>
  </si>
  <si>
    <t>0558186191</t>
  </si>
  <si>
    <t>kojo.osei42@example.com</t>
  </si>
  <si>
    <t>GH-KOF-2025-01162</t>
  </si>
  <si>
    <t>December 21, 2026</t>
  </si>
  <si>
    <t>0592515697</t>
  </si>
  <si>
    <t>GH-KOF-2025-00983</t>
  </si>
  <si>
    <t>2026-11-16</t>
  </si>
  <si>
    <t>0592678139</t>
  </si>
  <si>
    <t>naa.mensah74@example.com</t>
  </si>
  <si>
    <t>GH-HO-2025-01266</t>
  </si>
  <si>
    <t>10.04.2025</t>
  </si>
  <si>
    <t>0269243631</t>
  </si>
  <si>
    <t>daniel.badu37@example.com</t>
  </si>
  <si>
    <t>GH-HO-2025-01197</t>
  </si>
  <si>
    <t>09/28/2026</t>
  </si>
  <si>
    <t>0206396793</t>
  </si>
  <si>
    <t>kofi.owusu56@example.com</t>
  </si>
  <si>
    <t>GH-TML-2025-01435</t>
  </si>
  <si>
    <t>20-Nov-2025</t>
  </si>
  <si>
    <t xml:space="preserve">0544625618 </t>
  </si>
  <si>
    <t>adwoa.boateng22@example.com</t>
  </si>
  <si>
    <t>GH-KOF-2025-00458</t>
  </si>
  <si>
    <t>michael.arthur6@example.com</t>
  </si>
  <si>
    <t>GH-KOF-2025-00168</t>
  </si>
  <si>
    <t>2025-08-01</t>
  </si>
  <si>
    <t>0207548032</t>
  </si>
  <si>
    <t>michael.owusu36@example.con</t>
  </si>
  <si>
    <t>GH-HO-2025-01237</t>
  </si>
  <si>
    <t>January 20, 2025</t>
  </si>
  <si>
    <t>980.00</t>
  </si>
  <si>
    <t>0275977056</t>
  </si>
  <si>
    <t>kojo.badu93@example.com</t>
  </si>
  <si>
    <t>2025-09-05</t>
  </si>
  <si>
    <t>0556538410</t>
  </si>
  <si>
    <t>akosua.osei89@example.com</t>
  </si>
  <si>
    <t>GH-SUN-2025-00549</t>
  </si>
  <si>
    <t>16.01.2024</t>
  </si>
  <si>
    <t>C0342</t>
  </si>
  <si>
    <t>0204288153</t>
  </si>
  <si>
    <t>yaw.badu15@example.com</t>
  </si>
  <si>
    <t>GH-CCT-2025-00095</t>
  </si>
  <si>
    <t>0273380260</t>
  </si>
  <si>
    <t>daniel.badu48example.com</t>
  </si>
  <si>
    <t>GH-SUN-2025-01210</t>
  </si>
  <si>
    <t>C0189</t>
  </si>
  <si>
    <t>0271480729</t>
  </si>
  <si>
    <t>GH-ACC-2025-00230</t>
  </si>
  <si>
    <t>25/01/2025</t>
  </si>
  <si>
    <t>0508792184</t>
  </si>
  <si>
    <t>ama.badu95@example.com</t>
  </si>
  <si>
    <t>GH-KUM-2025-01323</t>
  </si>
  <si>
    <t>C0381</t>
  </si>
  <si>
    <t>0549638898</t>
  </si>
  <si>
    <t>esi.asare79@example.com</t>
  </si>
  <si>
    <t>GH-TML-2025-01119</t>
  </si>
  <si>
    <t xml:space="preserve"> 2026-11-17 </t>
  </si>
  <si>
    <t>0262592059</t>
  </si>
  <si>
    <t>akosua.antwi19@example.com</t>
  </si>
  <si>
    <t>GH-KUM-2025-01342</t>
  </si>
  <si>
    <t>2025-02-22</t>
  </si>
  <si>
    <t>0505828497</t>
  </si>
  <si>
    <t>yaw.asare88example.com</t>
  </si>
  <si>
    <t>GH-CCT-2025-01240</t>
  </si>
  <si>
    <t>0204453750</t>
  </si>
  <si>
    <t>esi.badu56@example.com</t>
  </si>
  <si>
    <t>GH-TML-2025-00144</t>
  </si>
  <si>
    <t>0243413361</t>
  </si>
  <si>
    <t>akosua.osei88@example.com</t>
  </si>
  <si>
    <t>GH-TML-2025-00559</t>
  </si>
  <si>
    <t>0545383315</t>
  </si>
  <si>
    <t>yaw.badu90@example.com</t>
  </si>
  <si>
    <t>GH-KOF-2025-00479</t>
  </si>
  <si>
    <t>August 17, 2025</t>
  </si>
  <si>
    <t>0506665120</t>
  </si>
  <si>
    <t xml:space="preserve"> yaw.owusu7@example.com</t>
  </si>
  <si>
    <t>GH/KUM/2025/00799</t>
  </si>
  <si>
    <t>12/02/2025</t>
  </si>
  <si>
    <t>0541888456</t>
  </si>
  <si>
    <t>adwoa.appiah19@example.com</t>
  </si>
  <si>
    <t>GH-TML-2025-00940</t>
  </si>
  <si>
    <t xml:space="preserve"> 2025-10-28 </t>
  </si>
  <si>
    <t>0245857005</t>
  </si>
  <si>
    <t>kwame.osei80@example.com</t>
  </si>
  <si>
    <t>GH-TML-2025-00572</t>
  </si>
  <si>
    <t>C0118</t>
  </si>
  <si>
    <t>0501834451</t>
  </si>
  <si>
    <t>kofi.appiah22@example.com</t>
  </si>
  <si>
    <t>GH-TML-2025-00642</t>
  </si>
  <si>
    <t>C0238</t>
  </si>
  <si>
    <t>0262744265</t>
  </si>
  <si>
    <t>GH-CCT-2025-01077</t>
  </si>
  <si>
    <t>04.09.2025</t>
  </si>
  <si>
    <t>0241800943</t>
  </si>
  <si>
    <t>ama.asare16@example.com</t>
  </si>
  <si>
    <t>GH-HO-2025-00589</t>
  </si>
  <si>
    <t>2025-11-16</t>
  </si>
  <si>
    <t>ho</t>
  </si>
  <si>
    <t>Momo</t>
  </si>
  <si>
    <t>0508411853</t>
  </si>
  <si>
    <t>abena.addo41@example.com</t>
  </si>
  <si>
    <t>GH-TAK-2025-00585</t>
  </si>
  <si>
    <t>2025-01-12</t>
  </si>
  <si>
    <t>0273941428</t>
  </si>
  <si>
    <t>esi.mensah22@example.com</t>
  </si>
  <si>
    <t>GH-TML-2025-01129</t>
  </si>
  <si>
    <t>March 16, 2025</t>
  </si>
  <si>
    <t xml:space="preserve">0501793034 </t>
  </si>
  <si>
    <t>naa.addo50@example.com</t>
  </si>
  <si>
    <t>GH-HO-2025-01258</t>
  </si>
  <si>
    <t>August 27, 2025</t>
  </si>
  <si>
    <t>0594320149</t>
  </si>
  <si>
    <t>GH-KUM-2025-01176</t>
  </si>
  <si>
    <t>03/01/2025</t>
  </si>
  <si>
    <t xml:space="preserve">0204520689 </t>
  </si>
  <si>
    <t>kojo.asare68@example.con</t>
  </si>
  <si>
    <t>GH-ACC-2025-00406</t>
  </si>
  <si>
    <t>13.08.2025</t>
  </si>
  <si>
    <t>0206766560</t>
  </si>
  <si>
    <t>naa.addo61example.com</t>
  </si>
  <si>
    <t>GH-HO-2025-00284</t>
  </si>
  <si>
    <t>0559924965</t>
  </si>
  <si>
    <t>kofi.owusu46@example.con</t>
  </si>
  <si>
    <t>GH-KUM-2025-00718</t>
  </si>
  <si>
    <t>May 14, 2025</t>
  </si>
  <si>
    <t>0503331367</t>
  </si>
  <si>
    <t xml:space="preserve"> esi.addo47@example.com</t>
  </si>
  <si>
    <t>GH-SUN-2025-00669</t>
  </si>
  <si>
    <t xml:space="preserve"> 2025-11-22 </t>
  </si>
  <si>
    <t>0206551964</t>
  </si>
  <si>
    <t>naa.asare41@example.com</t>
  </si>
  <si>
    <t>GH-KUM-2025-01281</t>
  </si>
  <si>
    <t>2025-06-28</t>
  </si>
  <si>
    <t>0509617828</t>
  </si>
  <si>
    <t>akosua.addo10@example.com</t>
  </si>
  <si>
    <t>GH-KUM-2025-01378</t>
  </si>
  <si>
    <t>March 15, 2025</t>
  </si>
  <si>
    <t>C0351</t>
  </si>
  <si>
    <t>P099</t>
  </si>
  <si>
    <t>0592733488</t>
  </si>
  <si>
    <t>kojo.badu32@example.com</t>
  </si>
  <si>
    <t>GH-TML-2025-00765</t>
  </si>
  <si>
    <t>2025-10-23</t>
  </si>
  <si>
    <t>0501825503</t>
  </si>
  <si>
    <t xml:space="preserve"> daniel.appiah7@example.com</t>
  </si>
  <si>
    <t>GH-KOF-2025-01225</t>
  </si>
  <si>
    <t>01-Dec-2025</t>
  </si>
  <si>
    <t>0508153645</t>
  </si>
  <si>
    <t>GH-KOF-2025-00097</t>
  </si>
  <si>
    <t>06/07/2025</t>
  </si>
  <si>
    <t>0501945593</t>
  </si>
  <si>
    <t>daniel.osei26@example.com</t>
  </si>
  <si>
    <t>GH-KOF-2025-00512</t>
  </si>
  <si>
    <t>February 06, 2025</t>
  </si>
  <si>
    <t>0249550926</t>
  </si>
  <si>
    <t>daniel.badu75@example.com</t>
  </si>
  <si>
    <t>ACC-2025-00619</t>
  </si>
  <si>
    <t>2025-05-02</t>
  </si>
  <si>
    <t>0244902638</t>
  </si>
  <si>
    <t>adwoa.badu13example.com</t>
  </si>
  <si>
    <t>GH-KOF-2025-01491</t>
  </si>
  <si>
    <t>0501283622</t>
  </si>
  <si>
    <t>ama.boateng75@example.com</t>
  </si>
  <si>
    <t>GH-KUM-2025-01256</t>
  </si>
  <si>
    <t>November 27, 2025</t>
  </si>
  <si>
    <t>0247122553</t>
  </si>
  <si>
    <t>ama.asare7@example.com</t>
  </si>
  <si>
    <t>GH-TAK-2025-00907</t>
  </si>
  <si>
    <t xml:space="preserve"> 2025-04-22 </t>
  </si>
  <si>
    <t>GH₵ 3,600.00</t>
  </si>
  <si>
    <t>0555869379</t>
  </si>
  <si>
    <t>kofi.asare65@example.com</t>
  </si>
  <si>
    <t>GH-CCT-2025-00216</t>
  </si>
  <si>
    <t>C0072</t>
  </si>
  <si>
    <t xml:space="preserve">0202079976 </t>
  </si>
  <si>
    <t>adwoa.badu50@example.com</t>
  </si>
  <si>
    <t>GH-KUM-2025-00999</t>
  </si>
  <si>
    <t>03/07/2025</t>
  </si>
  <si>
    <t>0267959393</t>
  </si>
  <si>
    <t>akosua.asare43@example.com</t>
  </si>
  <si>
    <t>GH-TML-2025-00733</t>
  </si>
  <si>
    <t>January 27, 2025</t>
  </si>
  <si>
    <t>0245015167</t>
  </si>
  <si>
    <t>abena.owusu27example.com</t>
  </si>
  <si>
    <t>GH-CCT-2025-00506</t>
  </si>
  <si>
    <t>0263855608</t>
  </si>
  <si>
    <t>adwoa.osei29@example.com</t>
  </si>
  <si>
    <t>GH-ACC-2025-01168</t>
  </si>
  <si>
    <t>C0359</t>
  </si>
  <si>
    <t>0248987214</t>
  </si>
  <si>
    <t>adwoa.mensah80@example.com</t>
  </si>
  <si>
    <t>GH-ACC-2025-00490</t>
  </si>
  <si>
    <t>September 04, 2025</t>
  </si>
  <si>
    <t>0201767649</t>
  </si>
  <si>
    <t>naa.asare97@example.com</t>
  </si>
  <si>
    <t>GH-KOF-2025-00329</t>
  </si>
  <si>
    <t xml:space="preserve"> 2025-06-20 </t>
  </si>
  <si>
    <t>0276437236</t>
  </si>
  <si>
    <t>naa.asare3@example.com</t>
  </si>
  <si>
    <t>GH-HO-2025-01411</t>
  </si>
  <si>
    <t>0559338848</t>
  </si>
  <si>
    <t>ama.badu25@example.com</t>
  </si>
  <si>
    <t>GH-ACC-2025-01480</t>
  </si>
  <si>
    <t xml:space="preserve"> 2025-09-01 </t>
  </si>
  <si>
    <t>C0054</t>
  </si>
  <si>
    <t>0559568164</t>
  </si>
  <si>
    <t>daniel.osei59@example.com</t>
  </si>
  <si>
    <t>GH-SUN-2025-00121</t>
  </si>
  <si>
    <t>0591579795</t>
  </si>
  <si>
    <t>daniel.appiah3@example.com</t>
  </si>
  <si>
    <t>GH-KUM-2025-00089</t>
  </si>
  <si>
    <t>0201907932</t>
  </si>
  <si>
    <t>KOFI.APPIAH33@EXAMPLE.COM</t>
  </si>
  <si>
    <t>GH-TAK-2025-00673</t>
  </si>
  <si>
    <t>C0367</t>
  </si>
  <si>
    <t>0501881444</t>
  </si>
  <si>
    <t>GH-TML-2025-00643</t>
  </si>
  <si>
    <t>C0268</t>
  </si>
  <si>
    <t>0242293544</t>
  </si>
  <si>
    <t>GH-KOF-2025-00805</t>
  </si>
  <si>
    <t>March 04, 2025</t>
  </si>
  <si>
    <t>0509451201</t>
  </si>
  <si>
    <t>GH-ACC-2025-00191</t>
  </si>
  <si>
    <t>12/19/2025</t>
  </si>
  <si>
    <t>0279297817</t>
  </si>
  <si>
    <t>abena.arthur93@example.com</t>
  </si>
  <si>
    <t>GH-TAK-2025-00860</t>
  </si>
  <si>
    <t>23/07/2025</t>
  </si>
  <si>
    <t>C0177</t>
  </si>
  <si>
    <t>900.00</t>
  </si>
  <si>
    <t>0541404088</t>
  </si>
  <si>
    <t>michael.antwi56@example.com</t>
  </si>
  <si>
    <t>KUM-2025-01479</t>
  </si>
  <si>
    <t>07/25/2024</t>
  </si>
  <si>
    <t>0552221698</t>
  </si>
  <si>
    <t>kwame.addo58@example.com</t>
  </si>
  <si>
    <t>GH-ACC-2025-01249</t>
  </si>
  <si>
    <t>2025-04-04</t>
  </si>
  <si>
    <t>0591997255</t>
  </si>
  <si>
    <t>adwoa.badu10@example.com</t>
  </si>
  <si>
    <t>GH-CCT-2025-00166</t>
  </si>
  <si>
    <t>0208033358</t>
  </si>
  <si>
    <t>ama.arthur63@example.com</t>
  </si>
  <si>
    <t>GH-TML-2025-00965</t>
  </si>
  <si>
    <t>0501034247</t>
  </si>
  <si>
    <t>kojo.owusu63@example.com</t>
  </si>
  <si>
    <t>GH-KUM-2025-01012</t>
  </si>
  <si>
    <t xml:space="preserve"> 2025-06-09 </t>
  </si>
  <si>
    <t>0593552197</t>
  </si>
  <si>
    <t>akosua.antwi42example.com</t>
  </si>
  <si>
    <t>GH-SUN-2025-01274</t>
  </si>
  <si>
    <t>07/21/2025</t>
  </si>
  <si>
    <t>0555432959</t>
  </si>
  <si>
    <t>abena.arthur66@example.com</t>
  </si>
  <si>
    <t>GH-KUM-2025-00532</t>
  </si>
  <si>
    <t>November 26, 2024</t>
  </si>
  <si>
    <t>0592113178</t>
  </si>
  <si>
    <t>GH-KOF-2025-00890</t>
  </si>
  <si>
    <t>19.01.2024</t>
  </si>
  <si>
    <t>0543696970</t>
  </si>
  <si>
    <t>akosua.mensah95@example.com</t>
  </si>
  <si>
    <t>GH-KUM-2025-00560</t>
  </si>
  <si>
    <t>27.09.2025</t>
  </si>
  <si>
    <t>0249749077</t>
  </si>
  <si>
    <t>adwoa.arthur67@example.com</t>
  </si>
  <si>
    <t>GH-KOF-2025-00208</t>
  </si>
  <si>
    <t>06/08/2025</t>
  </si>
  <si>
    <t>0554809636</t>
  </si>
  <si>
    <t>esi.asare41@example.com</t>
  </si>
  <si>
    <t>2025-03-01</t>
  </si>
  <si>
    <t>0504486881</t>
  </si>
  <si>
    <t>naa.appiah8@example.com</t>
  </si>
  <si>
    <t>GH-CCT-2025-01255</t>
  </si>
  <si>
    <t>30-Jul-2025</t>
  </si>
  <si>
    <t>C0363</t>
  </si>
  <si>
    <t>0544058283</t>
  </si>
  <si>
    <t>adwoa.osei4@example.com</t>
  </si>
  <si>
    <t>GH-KOF-2025-00161</t>
  </si>
  <si>
    <t>10/09/2025</t>
  </si>
  <si>
    <t>0203696570</t>
  </si>
  <si>
    <t>daniel.osei62@example.com</t>
  </si>
  <si>
    <t>GH-HO-2025-00892</t>
  </si>
  <si>
    <t xml:space="preserve"> 2025-02-20 </t>
  </si>
  <si>
    <t>0276611943</t>
  </si>
  <si>
    <t>abena.owusu85@example.com</t>
  </si>
  <si>
    <t>GH-HO-2025-00698</t>
  </si>
  <si>
    <t>10/10/2025</t>
  </si>
  <si>
    <t>0598069521</t>
  </si>
  <si>
    <t>akosua.asare10@example.com</t>
  </si>
  <si>
    <t>GH-KOF-2025-00679</t>
  </si>
  <si>
    <t>March 07, 2025</t>
  </si>
  <si>
    <t>0248668961</t>
  </si>
  <si>
    <t xml:space="preserve"> ama.boateng51@example.com</t>
  </si>
  <si>
    <t>GH-KUM-2025-00975</t>
  </si>
  <si>
    <t>28/11/2025</t>
  </si>
  <si>
    <t>C0146</t>
  </si>
  <si>
    <t>0501869498</t>
  </si>
  <si>
    <t>michael.arthur98@example.com</t>
  </si>
  <si>
    <t>GH-TAK-2025-01015</t>
  </si>
  <si>
    <t>C0271</t>
  </si>
  <si>
    <t>0277797214</t>
  </si>
  <si>
    <t xml:space="preserve"> adwoa.owusu45@example.com</t>
  </si>
  <si>
    <t>GH-TML-2025-00259</t>
  </si>
  <si>
    <t>03/25/2025</t>
  </si>
  <si>
    <t xml:space="preserve">0546382553 </t>
  </si>
  <si>
    <t>adwoa.mensah70@example.com</t>
  </si>
  <si>
    <t>GH-TAK-2025-00341</t>
  </si>
  <si>
    <t>22-Jan-2025</t>
  </si>
  <si>
    <t>0595425256</t>
  </si>
  <si>
    <t>adwoa.osei18@example.com</t>
  </si>
  <si>
    <t>GH-TML-2025-01314</t>
  </si>
  <si>
    <t>0204989929</t>
  </si>
  <si>
    <t>abena.arthur12@example.com</t>
  </si>
  <si>
    <t>GH-ACC-2025-00611</t>
  </si>
  <si>
    <t>0241180196</t>
  </si>
  <si>
    <t>yaw.owusu96@example.com</t>
  </si>
  <si>
    <t>GH-KUM-2025-00215</t>
  </si>
  <si>
    <t>04/01/2026</t>
  </si>
  <si>
    <t>0503116053</t>
  </si>
  <si>
    <t>kofi.appiah72@example.com</t>
  </si>
  <si>
    <t>GH-CCT-2025-01132</t>
  </si>
  <si>
    <t>2025-07-16</t>
  </si>
  <si>
    <t>0592244201</t>
  </si>
  <si>
    <t>adwoa.osei18@example.con</t>
  </si>
  <si>
    <t>GH-CCT-2025-01202</t>
  </si>
  <si>
    <t>0598483933</t>
  </si>
  <si>
    <t>michael.antwi6@example.com</t>
  </si>
  <si>
    <t>GH-HO-2025-00190</t>
  </si>
  <si>
    <t>C0263</t>
  </si>
  <si>
    <t>0277474882</t>
  </si>
  <si>
    <t>kwame.owusu22@example.com</t>
  </si>
  <si>
    <t>GH-HO-2025-00723</t>
  </si>
  <si>
    <t>2025-05-28</t>
  </si>
  <si>
    <t>0244773961</t>
  </si>
  <si>
    <t>esi.asare31@example.com</t>
  </si>
  <si>
    <t>GH-SUN-2025-00962</t>
  </si>
  <si>
    <t>0507442384</t>
  </si>
  <si>
    <t>ama.mensah50@example.com</t>
  </si>
  <si>
    <t>GH-ACC-2025-00049</t>
  </si>
  <si>
    <t xml:space="preserve"> Clothing</t>
  </si>
  <si>
    <t>0206918860</t>
  </si>
  <si>
    <t>naa.owusu84@example.com</t>
  </si>
  <si>
    <t>GH-SUN-2025-01241</t>
  </si>
  <si>
    <t>2025-06-23</t>
  </si>
  <si>
    <t>0265286617</t>
  </si>
  <si>
    <t>ama.badu14@example.com</t>
  </si>
  <si>
    <t>GH-TAK-2025-00722</t>
  </si>
  <si>
    <t>0249101654</t>
  </si>
  <si>
    <t>kwame.badu54@example.com</t>
  </si>
  <si>
    <t>GH-HO-2025-00894</t>
  </si>
  <si>
    <t>11/07/2025</t>
  </si>
  <si>
    <t>0599448377</t>
  </si>
  <si>
    <t>adwoa.boateng33@example.com</t>
  </si>
  <si>
    <t>GH-TML-2025-01123</t>
  </si>
  <si>
    <t>C0037</t>
  </si>
  <si>
    <t>0206608316</t>
  </si>
  <si>
    <t>abena.boateng94example.com</t>
  </si>
  <si>
    <t>GH-CCT-2025-00535</t>
  </si>
  <si>
    <t>11/02/2025</t>
  </si>
  <si>
    <t>0546318740</t>
  </si>
  <si>
    <t>adwoa.antwi25@example.com</t>
  </si>
  <si>
    <t>GH-ACC-2025-01050</t>
  </si>
  <si>
    <t>01/03/2025</t>
  </si>
  <si>
    <t>0263071972</t>
  </si>
  <si>
    <t>abena.asare28@example.com</t>
  </si>
  <si>
    <t>GH-KOF-2025-01045</t>
  </si>
  <si>
    <t>0247978461</t>
  </si>
  <si>
    <t>esi.asare54@example.com</t>
  </si>
  <si>
    <t>GH-ACC-2025-00967</t>
  </si>
  <si>
    <t>C0043</t>
  </si>
  <si>
    <t>0244280828</t>
  </si>
  <si>
    <t>KOFI.ADDO93@EXAMPLE.COM</t>
  </si>
  <si>
    <t>GH-TAK-2025-00486</t>
  </si>
  <si>
    <t>2025-08-23</t>
  </si>
  <si>
    <t>C0385</t>
  </si>
  <si>
    <t>0241924386</t>
  </si>
  <si>
    <t>GH-ACC-2025-00931</t>
  </si>
  <si>
    <t>2025-07-13</t>
  </si>
  <si>
    <t>0201353869</t>
  </si>
  <si>
    <t>adwoa.appiah86@example.com</t>
  </si>
  <si>
    <t>GH-ACC-2025-00204</t>
  </si>
  <si>
    <t>06-Apr-2024</t>
  </si>
  <si>
    <t>0272891853</t>
  </si>
  <si>
    <t>abena.addo63@example.com</t>
  </si>
  <si>
    <t>GH-HO-2025-01071</t>
  </si>
  <si>
    <t>2025-09-08</t>
  </si>
  <si>
    <t>0207996879</t>
  </si>
  <si>
    <t>akosua.asare86@example.com</t>
  </si>
  <si>
    <t>GH-TAK-2025-00832</t>
  </si>
  <si>
    <t>05/22/2025</t>
  </si>
  <si>
    <t>0541329393</t>
  </si>
  <si>
    <t>michael.boateng65@example.com</t>
  </si>
  <si>
    <t>GH-TML-2025-01350</t>
  </si>
  <si>
    <t>2024-11-08</t>
  </si>
  <si>
    <t>0556736854</t>
  </si>
  <si>
    <t>adwoa.owusu52@example.com</t>
  </si>
  <si>
    <t>GH-ACC-2025-01437</t>
  </si>
  <si>
    <t>2025-01-15</t>
  </si>
  <si>
    <t>C0390</t>
  </si>
  <si>
    <t>0552222779</t>
  </si>
  <si>
    <t>kojo.appiah37example.com</t>
  </si>
  <si>
    <t>GH-TML-2025-00371</t>
  </si>
  <si>
    <t>2025-06-29</t>
  </si>
  <si>
    <t>0262358974</t>
  </si>
  <si>
    <t>ama.badu70@example.com</t>
  </si>
  <si>
    <t>GH-TML-2025-00707</t>
  </si>
  <si>
    <t xml:space="preserve"> 2025-11-14 </t>
  </si>
  <si>
    <t>GH₵ 1,550.00</t>
  </si>
  <si>
    <t>0509819167</t>
  </si>
  <si>
    <t>akosua.appiah22@example.com</t>
  </si>
  <si>
    <t>GH-KOF-2025-01303</t>
  </si>
  <si>
    <t>2025-05-15</t>
  </si>
  <si>
    <t>0591663467</t>
  </si>
  <si>
    <t>ama.mensah97example.com</t>
  </si>
  <si>
    <t>GH-KOF-2025-00441</t>
  </si>
  <si>
    <t>0556782734</t>
  </si>
  <si>
    <t>adwoa.mensah58@example.com</t>
  </si>
  <si>
    <t>GH-CCT-2025-00694</t>
  </si>
  <si>
    <t>03-Feb-2025</t>
  </si>
  <si>
    <t>0205554899</t>
  </si>
  <si>
    <t>kwame.osei46@example.com</t>
  </si>
  <si>
    <t>GH-KUM-2025-00104</t>
  </si>
  <si>
    <t>0243810680</t>
  </si>
  <si>
    <t>akosua.addo69@example.com</t>
  </si>
  <si>
    <t>GH-KUM-2025-01173</t>
  </si>
  <si>
    <t>0275346809</t>
  </si>
  <si>
    <t>GH-SUN-2025-00587</t>
  </si>
  <si>
    <t>01/12/2025</t>
  </si>
  <si>
    <t>0263579079</t>
  </si>
  <si>
    <t>GH-HO-2025-00474</t>
  </si>
  <si>
    <t>07.01.2025</t>
  </si>
  <si>
    <t>0548875498</t>
  </si>
  <si>
    <t>kwame.addo38@example.com</t>
  </si>
  <si>
    <t>GH-TAK-2025-00800</t>
  </si>
  <si>
    <t>0263890628</t>
  </si>
  <si>
    <t>akosua.osei25@example.com</t>
  </si>
  <si>
    <t>GH-TAK-2025-01211</t>
  </si>
  <si>
    <t>2025-08-05</t>
  </si>
  <si>
    <t>0552631838</t>
  </si>
  <si>
    <t>adwoa.asare44@example.com</t>
  </si>
  <si>
    <t>GH-SUN-2025-00580</t>
  </si>
  <si>
    <t>19.02.2025</t>
  </si>
  <si>
    <t>0264109122</t>
  </si>
  <si>
    <t xml:space="preserve"> akosua.owusu95@example.com</t>
  </si>
  <si>
    <t>GH-TAK-2025-00729</t>
  </si>
  <si>
    <t>2025-02-23</t>
  </si>
  <si>
    <t>C0221</t>
  </si>
  <si>
    <t>0277517429</t>
  </si>
  <si>
    <t>adwoa.owusu49@example.com</t>
  </si>
  <si>
    <t>GH-CCT-2025-01309</t>
  </si>
  <si>
    <t>15-Jun-2025</t>
  </si>
  <si>
    <t>naa.owusu37@example.com</t>
  </si>
  <si>
    <t>GH-KOF-2025-01034</t>
  </si>
  <si>
    <t>2025-08-28</t>
  </si>
  <si>
    <t>0271319649</t>
  </si>
  <si>
    <t>GH-KUM-2025-01397</t>
  </si>
  <si>
    <t>0599289546</t>
  </si>
  <si>
    <t>michael.badu42@example.com</t>
  </si>
  <si>
    <t>GH-TML-2025-0029u</t>
  </si>
  <si>
    <t>0546975877</t>
  </si>
  <si>
    <t>daniel.mensah74@example.com</t>
  </si>
  <si>
    <t>GH-SUN-2025-00691</t>
  </si>
  <si>
    <t>0207658515</t>
  </si>
  <si>
    <t>kofi.asare67@example.com</t>
  </si>
  <si>
    <t>GH/CCT/2025/01120</t>
  </si>
  <si>
    <t>2025-08-04</t>
  </si>
  <si>
    <t>0591442238</t>
  </si>
  <si>
    <t xml:space="preserve"> michael.antwi17@example.com</t>
  </si>
  <si>
    <t>GH-HO-2025-01235</t>
  </si>
  <si>
    <t>27/02/2025</t>
  </si>
  <si>
    <t>C0104</t>
  </si>
  <si>
    <t>0502385437</t>
  </si>
  <si>
    <t>ama.osei20@example.com</t>
  </si>
  <si>
    <t>GH-CCT-2025-00403</t>
  </si>
  <si>
    <t>21.10.2025</t>
  </si>
  <si>
    <t>C0046</t>
  </si>
  <si>
    <t>0268445987</t>
  </si>
  <si>
    <t>adwoa.badu96@example.con</t>
  </si>
  <si>
    <t>GH-ACC-2025-00399</t>
  </si>
  <si>
    <t>0201904214</t>
  </si>
  <si>
    <t>naa.arthur25@example.com</t>
  </si>
  <si>
    <t>GH-CCT-2025-00976</t>
  </si>
  <si>
    <t>11/23/2024</t>
  </si>
  <si>
    <t>0557450425</t>
  </si>
  <si>
    <t>kofi.addo63@example.com</t>
  </si>
  <si>
    <t>GH-SUN-2025-01398</t>
  </si>
  <si>
    <t>0506679124</t>
  </si>
  <si>
    <t>GH-KUM-2025-00248</t>
  </si>
  <si>
    <t>2025-05-17</t>
  </si>
  <si>
    <t>0541357939</t>
  </si>
  <si>
    <t>esi.mensah20@example.com</t>
  </si>
  <si>
    <t>GH-KOF-2025-00711</t>
  </si>
  <si>
    <t>2025-04-28</t>
  </si>
  <si>
    <t>0546972548</t>
  </si>
  <si>
    <t>kojo.osei80example.com</t>
  </si>
  <si>
    <t>GH-ACC-2025-00893</t>
  </si>
  <si>
    <t>08/28/2025</t>
  </si>
  <si>
    <t>0272858770</t>
  </si>
  <si>
    <t xml:space="preserve"> kojo.osei48@example.com</t>
  </si>
  <si>
    <t>GH-KOF-2025-01351</t>
  </si>
  <si>
    <t>2025-07-24</t>
  </si>
  <si>
    <t>0598247994</t>
  </si>
  <si>
    <t>adwoa.owusu98@example.com</t>
  </si>
  <si>
    <t>GH-SUN-2025-01494</t>
  </si>
  <si>
    <t>0595258007</t>
  </si>
  <si>
    <t>GH-ACC-2025-00900</t>
  </si>
  <si>
    <t>2025-12-17</t>
  </si>
  <si>
    <t xml:space="preserve">0202356170 </t>
  </si>
  <si>
    <t>abena.arthur49example.com</t>
  </si>
  <si>
    <t>GH-HO-2025-01002</t>
  </si>
  <si>
    <t>03-Aug-2025</t>
  </si>
  <si>
    <t>0249703282</t>
  </si>
  <si>
    <t>akosua.asare60@example.con</t>
  </si>
  <si>
    <t>GH-TML-2025-00584</t>
  </si>
  <si>
    <t>0598481424</t>
  </si>
  <si>
    <t>ama.antwi89@example.com</t>
  </si>
  <si>
    <t>GH-CCT-2025-00101</t>
  </si>
  <si>
    <t>2025-09-09</t>
  </si>
  <si>
    <t>0269479419</t>
  </si>
  <si>
    <t>yaw.mensah17example.com</t>
  </si>
  <si>
    <t>GH-TML-2025-01051</t>
  </si>
  <si>
    <t>08/06/2025</t>
  </si>
  <si>
    <t>0274142622</t>
  </si>
  <si>
    <t>esi.owusu55@example.com</t>
  </si>
  <si>
    <t>GH-HO-2025-00960</t>
  </si>
  <si>
    <t>2025-06-09</t>
  </si>
  <si>
    <t>Govt</t>
  </si>
  <si>
    <t>adwoa.antwi44@example.com</t>
  </si>
  <si>
    <t>GH-HO-2025-00300</t>
  </si>
  <si>
    <t>2026-10-13</t>
  </si>
  <si>
    <t>0546227759</t>
  </si>
  <si>
    <t xml:space="preserve"> kwame.badu39@example.com</t>
  </si>
  <si>
    <t>GH-TML-2025-00424</t>
  </si>
  <si>
    <t>0508606237</t>
  </si>
  <si>
    <t>michael.mensah27@example.com</t>
  </si>
  <si>
    <t>GH-TAK-2025-00810</t>
  </si>
  <si>
    <t xml:space="preserve"> 2025-02-24 </t>
  </si>
  <si>
    <t>0594448651</t>
  </si>
  <si>
    <t>akosua.owusu65@example.com</t>
  </si>
  <si>
    <t>GH-ACC-2025-00595</t>
  </si>
  <si>
    <t>0279779545</t>
  </si>
  <si>
    <t>abena.arthur98@example.com</t>
  </si>
  <si>
    <t>GH-SUN-2025-00065</t>
  </si>
  <si>
    <t>14/08/2026</t>
  </si>
  <si>
    <t xml:space="preserve">0245829146 </t>
  </si>
  <si>
    <t>adwoa.osei12@example.com</t>
  </si>
  <si>
    <t>GH-CCT-2025-00412</t>
  </si>
  <si>
    <t>2025-05-07</t>
  </si>
  <si>
    <t>0501489994</t>
  </si>
  <si>
    <t>adwoa.arthur25@example.com</t>
  </si>
  <si>
    <t>GH-ACC-2025-01105</t>
  </si>
  <si>
    <t>22/04/2025</t>
  </si>
  <si>
    <t>blender plus</t>
  </si>
  <si>
    <t>0542653113</t>
  </si>
  <si>
    <t xml:space="preserve"> kojo.owusu52@example.com</t>
  </si>
  <si>
    <t>GH-CCT-2025-00456</t>
  </si>
  <si>
    <t>2025-02-25</t>
  </si>
  <si>
    <t>0509704069</t>
  </si>
  <si>
    <t>abena.badu36@example.com</t>
  </si>
  <si>
    <t>GH-KOF-2025-00269</t>
  </si>
  <si>
    <t>13/06/2025</t>
  </si>
  <si>
    <t>0547282273</t>
  </si>
  <si>
    <t>kojo.addo42@example.com</t>
  </si>
  <si>
    <t>GH-CCT-2025-00072</t>
  </si>
  <si>
    <t>0246758966</t>
  </si>
  <si>
    <t>adwoa.mensah33@example.com</t>
  </si>
  <si>
    <t>GH-KUM-2025-00739</t>
  </si>
  <si>
    <t>11/20/2025</t>
  </si>
  <si>
    <t>0551075825</t>
  </si>
  <si>
    <t xml:space="preserve"> michael.antwi29@example.com</t>
  </si>
  <si>
    <t>GH-KOF-2025-00217</t>
  </si>
  <si>
    <t>18/12/2026</t>
  </si>
  <si>
    <t>0593222891</t>
  </si>
  <si>
    <t>GH-CCT-2025-00664</t>
  </si>
  <si>
    <t>2025-09-28</t>
  </si>
  <si>
    <t>0542161490</t>
  </si>
  <si>
    <t>GH-TML-2025-00338</t>
  </si>
  <si>
    <t>07/03/2025</t>
  </si>
  <si>
    <t>0546120109</t>
  </si>
  <si>
    <t>michael.owusu70@example.com</t>
  </si>
  <si>
    <t>GH-KUM-2025-01382</t>
  </si>
  <si>
    <t>0204871353</t>
  </si>
  <si>
    <t>kojo.addo13@example.com</t>
  </si>
  <si>
    <t>GH-KOF-2025-01239</t>
  </si>
  <si>
    <t>0274007283</t>
  </si>
  <si>
    <t>adwoa.mensah94example.com</t>
  </si>
  <si>
    <t>GH-KUM-2025-00241</t>
  </si>
  <si>
    <t>14-Jul-2026</t>
  </si>
  <si>
    <t xml:space="preserve">0267508427 </t>
  </si>
  <si>
    <t>kojo.owusu33@example.com</t>
  </si>
  <si>
    <t>GH-SUN-2025-00993</t>
  </si>
  <si>
    <t>01/11/2025</t>
  </si>
  <si>
    <t>0207248826</t>
  </si>
  <si>
    <t>ama.addo47@example.com</t>
  </si>
  <si>
    <t>GH-CCT-2025-01471</t>
  </si>
  <si>
    <t>880</t>
  </si>
  <si>
    <t>0598818505</t>
  </si>
  <si>
    <t>adwoa.antwi20@example.com</t>
  </si>
  <si>
    <t>GH-CCT-2025-01083</t>
  </si>
  <si>
    <t>C0114</t>
  </si>
  <si>
    <t>0276028350</t>
  </si>
  <si>
    <t xml:space="preserve"> daniel.owusu36@example.com</t>
  </si>
  <si>
    <t>GH/SUN/2025/00397</t>
  </si>
  <si>
    <t>January 22, 2025</t>
  </si>
  <si>
    <t>0598177563</t>
  </si>
  <si>
    <t>ABENA.APPIAH70@EXAMPLE.COM</t>
  </si>
  <si>
    <t>GH-TAK-2025-01170</t>
  </si>
  <si>
    <t>2025-12-13</t>
  </si>
  <si>
    <t>0503719325</t>
  </si>
  <si>
    <t>GH-ACC-2025-00082</t>
  </si>
  <si>
    <t>01/26/2025</t>
  </si>
  <si>
    <t>C0096</t>
  </si>
  <si>
    <t>0272815906</t>
  </si>
  <si>
    <t>kwame.arthur89@example.com</t>
  </si>
  <si>
    <t>GH-TML-2025-00299</t>
  </si>
  <si>
    <t>11/10/2025</t>
  </si>
  <si>
    <t>C0343</t>
  </si>
  <si>
    <t>0262773152</t>
  </si>
  <si>
    <t>esi.badu50@example.com</t>
  </si>
  <si>
    <t>GH-TML-2025-01133</t>
  </si>
  <si>
    <t>05/02/2024</t>
  </si>
  <si>
    <t>0272231096</t>
  </si>
  <si>
    <t xml:space="preserve"> abena.osei16@example.com</t>
  </si>
  <si>
    <t>GH-KOF-2025-01245</t>
  </si>
  <si>
    <t>0593496367</t>
  </si>
  <si>
    <t xml:space="preserve"> abena.asare42@example.com</t>
  </si>
  <si>
    <t>GH-HO-2025-00780</t>
  </si>
  <si>
    <t>09/01/2024</t>
  </si>
  <si>
    <t>C0063</t>
  </si>
  <si>
    <t>0555140950</t>
  </si>
  <si>
    <t>akosua.badu56@example.com</t>
  </si>
  <si>
    <t>GH-TML-2025-00435</t>
  </si>
  <si>
    <t>12.05.2025</t>
  </si>
  <si>
    <t>0269823297</t>
  </si>
  <si>
    <t>naa.asare67example.com</t>
  </si>
  <si>
    <t>GH-KUM-2025-00041</t>
  </si>
  <si>
    <t>2025-02-18</t>
  </si>
  <si>
    <t>0559384082</t>
  </si>
  <si>
    <t>akosua.antwi8@example.com</t>
  </si>
  <si>
    <t>GH-CCT-2025-00321</t>
  </si>
  <si>
    <t>09-Mar-2025</t>
  </si>
  <si>
    <t>0541267983</t>
  </si>
  <si>
    <t>GH-SUN-2025-00131</t>
  </si>
  <si>
    <t>0506931239</t>
  </si>
  <si>
    <t>adwoa.osei33@example.com</t>
  </si>
  <si>
    <t>GH-ACC-2025-01433</t>
  </si>
  <si>
    <t>0599238901</t>
  </si>
  <si>
    <t>kofi.arthur93@example.com</t>
  </si>
  <si>
    <t>GH-SUN-2025-00006</t>
  </si>
  <si>
    <t>2024-07-24</t>
  </si>
  <si>
    <t>0207147032</t>
  </si>
  <si>
    <t>abena.boateng61@example.com</t>
  </si>
  <si>
    <t>GH-KUM-2025-01446</t>
  </si>
  <si>
    <t>August 31, 2025</t>
  </si>
  <si>
    <t>0546891826</t>
  </si>
  <si>
    <t>akosua.antwi34@example.com</t>
  </si>
  <si>
    <t>GH-TAK-2025-01058</t>
  </si>
  <si>
    <t>0503700780</t>
  </si>
  <si>
    <t xml:space="preserve"> kwame.osei13@example.com</t>
  </si>
  <si>
    <t>10.08.2025</t>
  </si>
  <si>
    <t>0549227711</t>
  </si>
  <si>
    <t>kojo.mensah31@example.com</t>
  </si>
  <si>
    <t>GH-HO-2025-01177</t>
  </si>
  <si>
    <t>06/02/2025</t>
  </si>
  <si>
    <t>0545010699</t>
  </si>
  <si>
    <t>daniel.addo42@example.com</t>
  </si>
  <si>
    <t>GH-HO-2025-00963</t>
  </si>
  <si>
    <t>24.06.2025</t>
  </si>
  <si>
    <t>0207258594</t>
  </si>
  <si>
    <t>kojo.appiah96@example.com</t>
  </si>
  <si>
    <t>GH-KOF-2025-00011</t>
  </si>
  <si>
    <t>0261923669</t>
  </si>
  <si>
    <t>kojo.badu40@example.com</t>
  </si>
  <si>
    <t>GH-SUN-2025-00660</t>
  </si>
  <si>
    <t>08/09/2025</t>
  </si>
  <si>
    <t>0245688707</t>
  </si>
  <si>
    <t>kwame.asare66@example.com</t>
  </si>
  <si>
    <t>GH-TAK-2025-00347</t>
  </si>
  <si>
    <t>06-Jun-2024</t>
  </si>
  <si>
    <t>0558768627</t>
  </si>
  <si>
    <t>michael.antwi90@example.com</t>
  </si>
  <si>
    <t>GH-CCT-2025-01282</t>
  </si>
  <si>
    <t>0552167103</t>
  </si>
  <si>
    <t>naa.boateng12@example.com</t>
  </si>
  <si>
    <t>GH-KOF-2025-00957</t>
  </si>
  <si>
    <t>0549440226</t>
  </si>
  <si>
    <t>daniel.osei66@example.com</t>
  </si>
  <si>
    <t>GH-KUM-2025-00354</t>
  </si>
  <si>
    <t>2026-11-25</t>
  </si>
  <si>
    <t>0595031877</t>
  </si>
  <si>
    <t>kojo.owusu27@example.com</t>
  </si>
  <si>
    <t>GH-TML-2025-00256</t>
  </si>
  <si>
    <t>2025-12-09</t>
  </si>
  <si>
    <t>0249399030</t>
  </si>
  <si>
    <t>adwoa.antwi64@example.com</t>
  </si>
  <si>
    <t>GH-TML-2025-00418</t>
  </si>
  <si>
    <t>0551184033</t>
  </si>
  <si>
    <t>yaw.badu22@example.com</t>
  </si>
  <si>
    <t>GH-KOF-2025-00517</t>
  </si>
  <si>
    <t>0264564674</t>
  </si>
  <si>
    <t>kwame.boateng9@example.com</t>
  </si>
  <si>
    <t>GH-ACC-2025-00553</t>
  </si>
  <si>
    <t>30/01/2025</t>
  </si>
  <si>
    <t>0554868276</t>
  </si>
  <si>
    <t>kwame.arthur91@example.com</t>
  </si>
  <si>
    <t>GH-KUM-2025-00551</t>
  </si>
  <si>
    <t>07/07/2024</t>
  </si>
  <si>
    <t>0557742259</t>
  </si>
  <si>
    <t>kwame.osei7@example.com</t>
  </si>
  <si>
    <t>GH-ACC-2025-00908</t>
  </si>
  <si>
    <t>0208966339</t>
  </si>
  <si>
    <t>GH-KUM-2025-00741</t>
  </si>
  <si>
    <t>24/09/2024</t>
  </si>
  <si>
    <t>0504205913</t>
  </si>
  <si>
    <t>adwoa.mensah96@example.com</t>
  </si>
  <si>
    <t>GH-ACC-2025-01352</t>
  </si>
  <si>
    <t>GH₵ 3.00</t>
  </si>
  <si>
    <t>0209065282</t>
  </si>
  <si>
    <t>naa.owusu28@example.com</t>
  </si>
  <si>
    <t>GH-CCT-2025-01324</t>
  </si>
  <si>
    <t>0209364165</t>
  </si>
  <si>
    <t>akosua.osei58@example.com</t>
  </si>
  <si>
    <t>GH-CCT-2025-00137</t>
  </si>
  <si>
    <t>0597562181</t>
  </si>
  <si>
    <t>akosua.osei30@example.com</t>
  </si>
  <si>
    <t>GH-KUM-2025-01005</t>
  </si>
  <si>
    <t>October 19, 2025</t>
  </si>
  <si>
    <t>0592925492</t>
  </si>
  <si>
    <t>adwoa.badu60example.com</t>
  </si>
  <si>
    <t>GH-TML-2025-01419</t>
  </si>
  <si>
    <t>2025-10-21</t>
  </si>
  <si>
    <t>1800</t>
  </si>
  <si>
    <t>0268802563</t>
  </si>
  <si>
    <t>abena.arthur21@example.com</t>
  </si>
  <si>
    <t>GH-TAK-2025-00783</t>
  </si>
  <si>
    <t>0591483209</t>
  </si>
  <si>
    <t>esi.antwi19@example.com</t>
  </si>
  <si>
    <t>GH-ACC-2025-01298</t>
  </si>
  <si>
    <t>0247568549</t>
  </si>
  <si>
    <t>naa.antwi45@example.com</t>
  </si>
  <si>
    <t>GH-KOF-2025-01096</t>
  </si>
  <si>
    <t xml:space="preserve"> 2025-07-25 </t>
  </si>
  <si>
    <t>C0324</t>
  </si>
  <si>
    <t>0265497704</t>
  </si>
  <si>
    <t>yaw.arthur38@example.com</t>
  </si>
  <si>
    <t>GH-TML-2025-01082</t>
  </si>
  <si>
    <t>2025-09-04</t>
  </si>
  <si>
    <t>0244956170</t>
  </si>
  <si>
    <t>naa.antwi49@example.com</t>
  </si>
  <si>
    <t>GH-KUM-2025-01065</t>
  </si>
  <si>
    <t>GH₵ 4.00</t>
  </si>
  <si>
    <t>0279100604</t>
  </si>
  <si>
    <t>akosua.mensah8@example.com</t>
  </si>
  <si>
    <t>GH-KUM-2025-00802</t>
  </si>
  <si>
    <t>17-Dec-2025</t>
  </si>
  <si>
    <t>0262170357</t>
  </si>
  <si>
    <t>abena.osei86@example.com</t>
  </si>
  <si>
    <t>GH-KOF-2025-00433</t>
  </si>
  <si>
    <t>29.12.2025</t>
  </si>
  <si>
    <t>0279326327</t>
  </si>
  <si>
    <t>esi.boateng93@example.com</t>
  </si>
  <si>
    <t>GH-SUN-2025-00750</t>
  </si>
  <si>
    <t>02/27/2025</t>
  </si>
  <si>
    <t>0553433742</t>
  </si>
  <si>
    <t>GH-CCT-2025-00381</t>
  </si>
  <si>
    <t>0202039819</t>
  </si>
  <si>
    <t>abena.asare30@example.com</t>
  </si>
  <si>
    <t>GH-HO-2025-00375</t>
  </si>
  <si>
    <t>30/12/2025</t>
  </si>
  <si>
    <t>0593352759</t>
  </si>
  <si>
    <t>abena.badu22@example.con</t>
  </si>
  <si>
    <t>GH-HO-2025-01019</t>
  </si>
  <si>
    <t>0266741923</t>
  </si>
  <si>
    <t>ama.badu53@example.com</t>
  </si>
  <si>
    <t>GH-TML-2025-00576</t>
  </si>
  <si>
    <t>2025-02-04</t>
  </si>
  <si>
    <t>0595696742</t>
  </si>
  <si>
    <t>adwoa.boateng38@example.com</t>
  </si>
  <si>
    <t>GH-CCT-2025-00366</t>
  </si>
  <si>
    <t>0552153872</t>
  </si>
  <si>
    <t>esi.badu12@example.com</t>
  </si>
  <si>
    <t>GH-CCT-2025-01056</t>
  </si>
  <si>
    <t>17-Jun-2025</t>
  </si>
  <si>
    <t>0544173843</t>
  </si>
  <si>
    <t>akosua.owusu67@example.com</t>
  </si>
  <si>
    <t>GH-CCT-2025-00806</t>
  </si>
  <si>
    <t>2025-02-09</t>
  </si>
  <si>
    <t>0275908925</t>
  </si>
  <si>
    <t>abena.addo22@example.com</t>
  </si>
  <si>
    <t>GH-HO-2025-00090</t>
  </si>
  <si>
    <t>12-Aug-2025</t>
  </si>
  <si>
    <t>0279458014</t>
  </si>
  <si>
    <t>kojo.asare79example.com</t>
  </si>
  <si>
    <t>GH-TAK-2025-00671</t>
  </si>
  <si>
    <t>0279973777</t>
  </si>
  <si>
    <t>GH-ACC-2025-00114</t>
  </si>
  <si>
    <t>13.04.2025</t>
  </si>
  <si>
    <t>0269399736</t>
  </si>
  <si>
    <t>esi.appiah44@example.com</t>
  </si>
  <si>
    <t>GH-TML-2025-01201</t>
  </si>
  <si>
    <t>15/09/2025</t>
  </si>
  <si>
    <t>0249355633</t>
  </si>
  <si>
    <t>yaw.badu51@example.com</t>
  </si>
  <si>
    <t>GH-ACC-2025-00826</t>
  </si>
  <si>
    <t>0544812540</t>
  </si>
  <si>
    <t>esi.addo71@example.com</t>
  </si>
  <si>
    <t>GH-TML-2025-01262</t>
  </si>
  <si>
    <t>March 15, 2026</t>
  </si>
  <si>
    <t>0595808007</t>
  </si>
  <si>
    <t>abena.arthur8@example.com</t>
  </si>
  <si>
    <t>GH-CCT-2025-00571</t>
  </si>
  <si>
    <t>0598359688</t>
  </si>
  <si>
    <t>daniel.owusu17@example.com</t>
  </si>
  <si>
    <t>GH-TML-2025-00891</t>
  </si>
  <si>
    <t>January 03, 2025</t>
  </si>
  <si>
    <t>0545536011</t>
  </si>
  <si>
    <t>naa.asare91@example.com</t>
  </si>
  <si>
    <t>GH-TML-2025-00327</t>
  </si>
  <si>
    <t>07.08.2025</t>
  </si>
  <si>
    <t>0247379021</t>
  </si>
  <si>
    <t>adwoa.antwi15@example.com</t>
  </si>
  <si>
    <t>GH-HO-2025-00382</t>
  </si>
  <si>
    <t>2026-12-21</t>
  </si>
  <si>
    <t>0249755612</t>
  </si>
  <si>
    <t>GH-SUN-2025-00066</t>
  </si>
  <si>
    <t xml:space="preserve"> 2025-10-04 </t>
  </si>
  <si>
    <t>0541400368</t>
  </si>
  <si>
    <t>yaw.badu69@example.com</t>
  </si>
  <si>
    <t>GH-SUN-2025-01200</t>
  </si>
  <si>
    <t>10/25/2025</t>
  </si>
  <si>
    <t>0248153766</t>
  </si>
  <si>
    <t>esi.mensah52@example.con</t>
  </si>
  <si>
    <t>GH-TML-2025-00138</t>
  </si>
  <si>
    <t>01-Mar-2025</t>
  </si>
  <si>
    <t>0558835172</t>
  </si>
  <si>
    <t>daniel.badu9@example.com</t>
  </si>
  <si>
    <t>GH-CCT-2025-00280</t>
  </si>
  <si>
    <t>06-Sep-2025</t>
  </si>
  <si>
    <t>0599843636</t>
  </si>
  <si>
    <t>GH-ACC-2025-01319</t>
  </si>
  <si>
    <t>0243843535</t>
  </si>
  <si>
    <t>akosua.antwi29@example.com</t>
  </si>
  <si>
    <t>GH-ACC-2025-00820</t>
  </si>
  <si>
    <t>1300</t>
  </si>
  <si>
    <t xml:space="preserve">0546141967 </t>
  </si>
  <si>
    <t>abena.osei87@example.com</t>
  </si>
  <si>
    <t>GH-KUM-2025-00653</t>
  </si>
  <si>
    <t>13-Jul-2026</t>
  </si>
  <si>
    <t>0552904134</t>
  </si>
  <si>
    <t xml:space="preserve"> abena.badu44@example.com</t>
  </si>
  <si>
    <t>GH-KUM-2025-00018</t>
  </si>
  <si>
    <t>0543552060</t>
  </si>
  <si>
    <t xml:space="preserve"> michael.appiah40@example.com</t>
  </si>
  <si>
    <t>GH-KUM-2025-01310</t>
  </si>
  <si>
    <t>02/25/2025</t>
  </si>
  <si>
    <t xml:space="preserve">0244426971 </t>
  </si>
  <si>
    <t>kofi.mensah96@example.com</t>
  </si>
  <si>
    <t>GH-KUM-2025-00725</t>
  </si>
  <si>
    <t>0246744524</t>
  </si>
  <si>
    <t>adwoa.badu3@example.com</t>
  </si>
  <si>
    <t>GH-HO-2025-00527</t>
  </si>
  <si>
    <t>0248131867</t>
  </si>
  <si>
    <t>abena.arthur91@example.com</t>
  </si>
  <si>
    <t>GH-CCT-2025-01036</t>
  </si>
  <si>
    <t>04/30/2025</t>
  </si>
  <si>
    <t>0555950185</t>
  </si>
  <si>
    <t>yaw.badu60@example.com</t>
  </si>
  <si>
    <t>GH-KUM-2025-01027</t>
  </si>
  <si>
    <t>4150</t>
  </si>
  <si>
    <t>0596521536</t>
  </si>
  <si>
    <t>kofi.asare99@example.com</t>
  </si>
  <si>
    <t>GH-ACC-2025-01023</t>
  </si>
  <si>
    <t>0202527792</t>
  </si>
  <si>
    <t>adwoa.badu95@example.com</t>
  </si>
  <si>
    <t>GH-ACC-2025-00504</t>
  </si>
  <si>
    <t>0263471811</t>
  </si>
  <si>
    <t>daniel.badu14@example.com</t>
  </si>
  <si>
    <t>GH-TML-2025-01497</t>
  </si>
  <si>
    <t>2025-07-29</t>
  </si>
  <si>
    <t>C0115</t>
  </si>
  <si>
    <t>0596126550</t>
  </si>
  <si>
    <t>akosua.owusu21@example.com</t>
  </si>
  <si>
    <t>GH-HO-2025-00519</t>
  </si>
  <si>
    <t>0269259384</t>
  </si>
  <si>
    <t>adwoa.owusu77@example.com</t>
  </si>
  <si>
    <t>GH-HO-2025-01043</t>
  </si>
  <si>
    <t>12.02.2025</t>
  </si>
  <si>
    <t>0242303626</t>
  </si>
  <si>
    <t>abena.asare78@example.com</t>
  </si>
  <si>
    <t>GH-TML-2025-01374</t>
  </si>
  <si>
    <t>30/10/2025</t>
  </si>
  <si>
    <t>0243941797</t>
  </si>
  <si>
    <t>akosua.owusu90@example.com</t>
  </si>
  <si>
    <t>GH-TML-2025-00357</t>
  </si>
  <si>
    <t>20.01.2026</t>
  </si>
  <si>
    <t>0549202911</t>
  </si>
  <si>
    <t>kofi.antwi18@example.com</t>
  </si>
  <si>
    <t>GH-HO-2025-01174</t>
  </si>
  <si>
    <t>April 22, 2025</t>
  </si>
  <si>
    <t>0247060795</t>
  </si>
  <si>
    <t>kojo.addo44@example.com</t>
  </si>
  <si>
    <t>GH-CCT-2025-01185</t>
  </si>
  <si>
    <t>2025-05-10</t>
  </si>
  <si>
    <t>0244241238</t>
  </si>
  <si>
    <t>akosua.owusu61@example.com</t>
  </si>
  <si>
    <t>GH-TML-2025-00882</t>
  </si>
  <si>
    <t>2025-04-11</t>
  </si>
  <si>
    <t>0502918754</t>
  </si>
  <si>
    <t>akosua.badu55@example.com</t>
  </si>
  <si>
    <t>GH-KOF-2025-00096</t>
  </si>
  <si>
    <t>11-Aug-2025</t>
  </si>
  <si>
    <t>0546451818</t>
  </si>
  <si>
    <t>daniel.appiah17@example.com</t>
  </si>
  <si>
    <t>GH-TML-2025-00546</t>
  </si>
  <si>
    <t>23-Dec-2026</t>
  </si>
  <si>
    <t>0598909324</t>
  </si>
  <si>
    <t>GH-SUN-2025-00056</t>
  </si>
  <si>
    <t>2025-06-14</t>
  </si>
  <si>
    <t>0543020706</t>
  </si>
  <si>
    <t>akosua.mensah2@example.com</t>
  </si>
  <si>
    <t>GH-CCT-2025-00063</t>
  </si>
  <si>
    <t>2025-05-16</t>
  </si>
  <si>
    <t>0271748022</t>
  </si>
  <si>
    <t>kofi.addo1@example.com</t>
  </si>
  <si>
    <t>GH-ACC-2025-00702</t>
  </si>
  <si>
    <t>0507407628</t>
  </si>
  <si>
    <t>michael.mensah89@example.com</t>
  </si>
  <si>
    <t>GH-TML-2025-01205</t>
  </si>
  <si>
    <t>0268204316</t>
  </si>
  <si>
    <t>MICHAEL.OWUSU84@EXAMPLE.COM</t>
  </si>
  <si>
    <t>GH-SUN-2025-00078</t>
  </si>
  <si>
    <t>GH-TML-2025-00331</t>
  </si>
  <si>
    <t>02/02/2025</t>
  </si>
  <si>
    <t>0509670075</t>
  </si>
  <si>
    <t>kofi.mensah48@example.com</t>
  </si>
  <si>
    <t>GH-HO-2025-00291</t>
  </si>
  <si>
    <t>2025-07-20</t>
  </si>
  <si>
    <t>0549305348</t>
  </si>
  <si>
    <t>abena.owusu71@example.com</t>
  </si>
  <si>
    <t>GH-KUM-2025-00496</t>
  </si>
  <si>
    <t>0501244399</t>
  </si>
  <si>
    <t>GH-HO-2025-01369</t>
  </si>
  <si>
    <t>0263101816</t>
  </si>
  <si>
    <t>daniel.arthur89@example.com</t>
  </si>
  <si>
    <t>GH-KOF-2025-00811</t>
  </si>
  <si>
    <t>10-Aug-2025</t>
  </si>
  <si>
    <t>C0035</t>
  </si>
  <si>
    <t>0595218676</t>
  </si>
  <si>
    <t>kwame.badu75@example.com</t>
  </si>
  <si>
    <t>GH-TML-2025-00921</t>
  </si>
  <si>
    <t>0543384711</t>
  </si>
  <si>
    <t xml:space="preserve"> daniel.arthur86@example.com</t>
  </si>
  <si>
    <t>GH-TAK-2025-01094</t>
  </si>
  <si>
    <t>02/03/2025</t>
  </si>
  <si>
    <t>0244641784</t>
  </si>
  <si>
    <t>michael.boateng96@example.com</t>
  </si>
  <si>
    <t>GH-KOF-2025-01209</t>
  </si>
  <si>
    <t>19/05/2025</t>
  </si>
  <si>
    <t>0502022585</t>
  </si>
  <si>
    <t>kwame.owusu6example.com</t>
  </si>
  <si>
    <t>GH-TML-2025-01306</t>
  </si>
  <si>
    <t>10/31/2025</t>
  </si>
  <si>
    <t xml:space="preserve">0554725478 </t>
  </si>
  <si>
    <t>abena.boateng12@example.com</t>
  </si>
  <si>
    <t>GH-KOF-2025-00818</t>
  </si>
  <si>
    <t>0242563752</t>
  </si>
  <si>
    <t>kojo.owusu9@example.com</t>
  </si>
  <si>
    <t>GH-HO-2025-00577</t>
  </si>
  <si>
    <t>10/11/2025</t>
  </si>
  <si>
    <t>0271929133</t>
  </si>
  <si>
    <t xml:space="preserve"> esi.badu54@example.com</t>
  </si>
  <si>
    <t>GH-KOF-2025-01464</t>
  </si>
  <si>
    <t>0201660659</t>
  </si>
  <si>
    <t>kojo.arthur64@example.com</t>
  </si>
  <si>
    <t>GH-KOF-2025-00770</t>
  </si>
  <si>
    <t>0549508256</t>
  </si>
  <si>
    <t>GH-KUM-2025-01191</t>
  </si>
  <si>
    <t>30-May-2025</t>
  </si>
  <si>
    <t>0546306743</t>
  </si>
  <si>
    <t>kwame.badu5@example.con</t>
  </si>
  <si>
    <t>GH-ACC-2025-00293</t>
  </si>
  <si>
    <t>2026-06-14</t>
  </si>
  <si>
    <t>0201058077</t>
  </si>
  <si>
    <t xml:space="preserve"> akosua.antwi12@example.com</t>
  </si>
  <si>
    <t>GH-CCT-2025-01103</t>
  </si>
  <si>
    <t>0265841544</t>
  </si>
  <si>
    <t xml:space="preserve"> daniel.antwi15@example.com</t>
  </si>
  <si>
    <t>GH-ACC-2025-00478</t>
  </si>
  <si>
    <t>0548484677</t>
  </si>
  <si>
    <t>akosua.antwi2@example.com</t>
  </si>
  <si>
    <t>GH-CCT-2025-00998</t>
  </si>
  <si>
    <t>0271607436</t>
  </si>
  <si>
    <t>esi.appiah97@example.com</t>
  </si>
  <si>
    <t>GH-TAK-2025-00661</t>
  </si>
  <si>
    <t>05-May-2025</t>
  </si>
  <si>
    <t>0203173618</t>
  </si>
  <si>
    <t>adwoa.appiah64@example.com</t>
  </si>
  <si>
    <t>GH-KUM-2025-01116</t>
  </si>
  <si>
    <t>26.03.2025</t>
  </si>
  <si>
    <t>0262920820</t>
  </si>
  <si>
    <t>GH-TML-2025-00945</t>
  </si>
  <si>
    <t>0265730522</t>
  </si>
  <si>
    <t>GH-ACC-2025-01243</t>
  </si>
  <si>
    <t>0264711344</t>
  </si>
  <si>
    <t>michael.asare83@example.com</t>
  </si>
  <si>
    <t>GH-CCT-2025-01145</t>
  </si>
  <si>
    <t>0558759931</t>
  </si>
  <si>
    <t>daniel.addo19@example.com</t>
  </si>
  <si>
    <t>GH-HO-2025-00472</t>
  </si>
  <si>
    <t>2025-06-11</t>
  </si>
  <si>
    <t>0507359387</t>
  </si>
  <si>
    <t>esi.mensah69@example.com</t>
  </si>
  <si>
    <t>GH-CCT-2025-01439</t>
  </si>
  <si>
    <t xml:space="preserve"> 2025-12-21 </t>
  </si>
  <si>
    <t xml:space="preserve">0204992132 </t>
  </si>
  <si>
    <t>ama.owusu48@example.com</t>
  </si>
  <si>
    <t>GH-HO-2025-01042</t>
  </si>
  <si>
    <t>02/05/2026</t>
  </si>
  <si>
    <t>0553514070</t>
  </si>
  <si>
    <t xml:space="preserve"> michael.addo60@example.com</t>
  </si>
  <si>
    <t>0504022645</t>
  </si>
  <si>
    <t xml:space="preserve"> daniel.asare20@example.com</t>
  </si>
  <si>
    <t>GH-TML-2025-01238</t>
  </si>
  <si>
    <t>2025-09-18</t>
  </si>
  <si>
    <t>0506442779</t>
  </si>
  <si>
    <t>abena.owusu69@example.con</t>
  </si>
  <si>
    <t>GH-HO-2025-01396</t>
  </si>
  <si>
    <t>2025-04-06</t>
  </si>
  <si>
    <t>0201936401</t>
  </si>
  <si>
    <t>naa.owusu17@example.com</t>
  </si>
  <si>
    <t>GH-HO-2025-00258</t>
  </si>
  <si>
    <t>03/28/2025</t>
  </si>
  <si>
    <t>0201559455</t>
  </si>
  <si>
    <t>esi.appiah76@example.com</t>
  </si>
  <si>
    <t>GH-CCT-2025-01025</t>
  </si>
  <si>
    <t>0501053159</t>
  </si>
  <si>
    <t>GH-KUM-2025-00987</t>
  </si>
  <si>
    <t>0593251425</t>
  </si>
  <si>
    <t>ama.badu87@example.com</t>
  </si>
  <si>
    <t>GH-KUM-2025-00889</t>
  </si>
  <si>
    <t>2025-10-13</t>
  </si>
  <si>
    <t>0597174354</t>
  </si>
  <si>
    <t>kojo.owusu95@example.com</t>
  </si>
  <si>
    <t>GH-KOF-2025-00917</t>
  </si>
  <si>
    <t>20/09/2025</t>
  </si>
  <si>
    <t>0556475180</t>
  </si>
  <si>
    <t>daniel.badu50@example.com</t>
  </si>
  <si>
    <t>GH-KUM-2025-00966</t>
  </si>
  <si>
    <t>May 09, 2025</t>
  </si>
  <si>
    <t>C0190</t>
  </si>
  <si>
    <t>0208515533</t>
  </si>
  <si>
    <t>daniel.appiah92@example.com</t>
  </si>
  <si>
    <t>GH-ACC-2025-00761</t>
  </si>
  <si>
    <t>18.11.2026</t>
  </si>
  <si>
    <t>0269611274</t>
  </si>
  <si>
    <t>michael.mensah98@example.con</t>
  </si>
  <si>
    <t>GH-SUN-2025-00600</t>
  </si>
  <si>
    <t>C0153</t>
  </si>
  <si>
    <t>0261484016</t>
  </si>
  <si>
    <t>akosua.owusu16@example.com</t>
  </si>
  <si>
    <t>GH-SUN-2025-01086</t>
  </si>
  <si>
    <t>2025-02-01</t>
  </si>
  <si>
    <t>0556672956</t>
  </si>
  <si>
    <t>kojo.asare69@example.com</t>
  </si>
  <si>
    <t>GH-KUM-2025-00668</t>
  </si>
  <si>
    <t>August 05, 2025</t>
  </si>
  <si>
    <t>0545865712</t>
  </si>
  <si>
    <t>esi.appiah33@example.com</t>
  </si>
  <si>
    <t>GH-TAK-2025-01500</t>
  </si>
  <si>
    <t>15-Aug-2025</t>
  </si>
  <si>
    <t>0265664760</t>
  </si>
  <si>
    <t>ama.boateng27example.com</t>
  </si>
  <si>
    <t>GH-TAK-2025-01406</t>
  </si>
  <si>
    <t>0208913334</t>
  </si>
  <si>
    <t>GH-TML-2025-00443</t>
  </si>
  <si>
    <t>06/21/2025</t>
  </si>
  <si>
    <t>Standing  Desk</t>
  </si>
  <si>
    <t>0596702263</t>
  </si>
  <si>
    <t>akosua.boateng37@example.com</t>
  </si>
  <si>
    <t>GH-KOF-2025-00939</t>
  </si>
  <si>
    <t>0591983450</t>
  </si>
  <si>
    <t>kojo.addo82@example.com</t>
  </si>
  <si>
    <t>0504660106</t>
  </si>
  <si>
    <t xml:space="preserve"> akosua.osei31@example.com</t>
  </si>
  <si>
    <t>GH-ACC-2025-01294</t>
  </si>
  <si>
    <t>12.03.2025</t>
  </si>
  <si>
    <t>0544944828</t>
  </si>
  <si>
    <t>kofi.arthur85@example.com</t>
  </si>
  <si>
    <t>GH-SUN-2025-00492</t>
  </si>
  <si>
    <t>0249855356</t>
  </si>
  <si>
    <t>yaw.appiah99@example.com</t>
  </si>
  <si>
    <t>GH-HO-2025-00827</t>
  </si>
  <si>
    <t>2024-05-24</t>
  </si>
  <si>
    <t>0597535129</t>
  </si>
  <si>
    <t>kwame.osei44@example.com</t>
  </si>
  <si>
    <t>GH-CCT-2025-00903</t>
  </si>
  <si>
    <t>2025-09-16</t>
  </si>
  <si>
    <t>0548216453</t>
  </si>
  <si>
    <t>kwame.mensah60@example.com</t>
  </si>
  <si>
    <t>GH-SUN-2025-01031</t>
  </si>
  <si>
    <t>17.08.2025</t>
  </si>
  <si>
    <t>0276252700</t>
  </si>
  <si>
    <t>ama.mensah13@example.com</t>
  </si>
  <si>
    <t>GH-KOF-2025-01104</t>
  </si>
  <si>
    <t>11/28/2025</t>
  </si>
  <si>
    <t>0559669078</t>
  </si>
  <si>
    <t>akosua.appiah28example.com</t>
  </si>
  <si>
    <t>GH-TAK-2025-00232</t>
  </si>
  <si>
    <t>2024-11-30</t>
  </si>
  <si>
    <t>0548932909</t>
  </si>
  <si>
    <t>GH-ACC-2025-00007</t>
  </si>
  <si>
    <t>2024-05-06</t>
  </si>
  <si>
    <t>0556414472</t>
  </si>
  <si>
    <t>akosua.osei63@example.com</t>
  </si>
  <si>
    <t>GH-CCT-2025-01380</t>
  </si>
  <si>
    <t>28.09.2025</t>
  </si>
  <si>
    <t>0595906767</t>
  </si>
  <si>
    <t>michael.arthur67@example.com</t>
  </si>
  <si>
    <t>GH-KUM-2025-01420</t>
  </si>
  <si>
    <t>16/10/2025</t>
  </si>
  <si>
    <t>0209580225</t>
  </si>
  <si>
    <t>kwame.boateng19@example.com</t>
  </si>
  <si>
    <t>GH-TAK-2025-00064</t>
  </si>
  <si>
    <t>0249339406</t>
  </si>
  <si>
    <t>kojo.osei88@example.com</t>
  </si>
  <si>
    <t>GH-KOF-2025-01341</t>
  </si>
  <si>
    <t>29.07.2025</t>
  </si>
  <si>
    <t>0266996726</t>
  </si>
  <si>
    <t>michael.owusu73@example.com</t>
  </si>
  <si>
    <t>GH-TML-2025-01007</t>
  </si>
  <si>
    <t>12/05/2025</t>
  </si>
  <si>
    <t>0503946880</t>
  </si>
  <si>
    <t>daniel.asare86@example.com</t>
  </si>
  <si>
    <t>GH-TAK-2025-01495</t>
  </si>
  <si>
    <t>18/01/2025</t>
  </si>
  <si>
    <t>0265764211</t>
  </si>
  <si>
    <t>kojo.arthur6example.com</t>
  </si>
  <si>
    <t>GH-SUN-2025-00756</t>
  </si>
  <si>
    <t>0543977664</t>
  </si>
  <si>
    <t>abena.arthur46@example.com</t>
  </si>
  <si>
    <t>GH-TAK-2025-01228</t>
  </si>
  <si>
    <t>akosua.mensah60@example.com</t>
  </si>
  <si>
    <t>GH-HO-2025-00246</t>
  </si>
  <si>
    <t>04/12/2025</t>
  </si>
  <si>
    <t>0201684443</t>
  </si>
  <si>
    <t>kojo.badu53@example.com</t>
  </si>
  <si>
    <t>GH-KUM-2025-01278</t>
  </si>
  <si>
    <t>02.11.2026</t>
  </si>
  <si>
    <t>0244859526</t>
  </si>
  <si>
    <t>ESI.ASARE38@EXAMPLE.COM</t>
  </si>
  <si>
    <t>GH-KOF-2025-00235</t>
  </si>
  <si>
    <t>0208440902</t>
  </si>
  <si>
    <t>ama.boateng49@example.com</t>
  </si>
  <si>
    <t>GH-ACC-2025-00935</t>
  </si>
  <si>
    <t>0264101748</t>
  </si>
  <si>
    <t>naa.asare92@example.com</t>
  </si>
  <si>
    <t>GH-TAK-2025-01062</t>
  </si>
  <si>
    <t xml:space="preserve"> 2025-04-09 </t>
  </si>
  <si>
    <t>C0337</t>
  </si>
  <si>
    <t>0271769478</t>
  </si>
  <si>
    <t>kojo.addo15@example.com</t>
  </si>
  <si>
    <t>GH-KUM-2025-00743</t>
  </si>
  <si>
    <t>05-Mar-2025</t>
  </si>
  <si>
    <t xml:space="preserve"> 10 </t>
  </si>
  <si>
    <t xml:space="preserve">0244110639 </t>
  </si>
  <si>
    <t>abena.arthur31@example.com</t>
  </si>
  <si>
    <t>GH-KUM-2025-00645</t>
  </si>
  <si>
    <t>11.09.2026</t>
  </si>
  <si>
    <t>GH₵ 7.00</t>
  </si>
  <si>
    <t>2750</t>
  </si>
  <si>
    <t>0275584318</t>
  </si>
  <si>
    <t>daniel.mensah31@example.com</t>
  </si>
  <si>
    <t>GH-KOF-2025-00165</t>
  </si>
  <si>
    <t>1,350</t>
  </si>
  <si>
    <t>0243874986</t>
  </si>
  <si>
    <t xml:space="preserve"> yaw.osei56@example.com</t>
  </si>
  <si>
    <t>GH-KUM-2025-00030</t>
  </si>
  <si>
    <t>0202052164</t>
  </si>
  <si>
    <t>kojo.arthur4@example.com</t>
  </si>
  <si>
    <t>GH-CCT-2025-00130</t>
  </si>
  <si>
    <t>0247840399</t>
  </si>
  <si>
    <t>ama.asare4@example.com</t>
  </si>
  <si>
    <t>GH-SUN-2025-01291</t>
  </si>
  <si>
    <t>25/12/2025</t>
  </si>
  <si>
    <t>0243982374</t>
  </si>
  <si>
    <t>kwame.osei14@example.com</t>
  </si>
  <si>
    <t>GH-HO-2025-00758</t>
  </si>
  <si>
    <t>2026-02-08</t>
  </si>
  <si>
    <t>0599643470</t>
  </si>
  <si>
    <t>GH-TAK-2025-00788</t>
  </si>
  <si>
    <t>0597419752</t>
  </si>
  <si>
    <t>GH-TAK-2025-00119</t>
  </si>
  <si>
    <t>18/11/2025</t>
  </si>
  <si>
    <t xml:space="preserve">0542629712 </t>
  </si>
  <si>
    <t>daniel.badu38@example.com</t>
  </si>
  <si>
    <t>GH-KOF-2025-00450</t>
  </si>
  <si>
    <t>09/04/2025</t>
  </si>
  <si>
    <t>0595062402</t>
  </si>
  <si>
    <t>kofi.boateng75example.com</t>
  </si>
  <si>
    <t>GH-KUM-2025-01223</t>
  </si>
  <si>
    <t>C0111</t>
  </si>
  <si>
    <t xml:space="preserve">0247949299 </t>
  </si>
  <si>
    <t>GH-TML-2025-00297</t>
  </si>
  <si>
    <t>0244394976</t>
  </si>
  <si>
    <t>daniel.antwi51@example.com</t>
  </si>
  <si>
    <t>GH-CCT-2025-00107</t>
  </si>
  <si>
    <t>11/06/2025</t>
  </si>
  <si>
    <t>C0084</t>
  </si>
  <si>
    <t>daniel.owusu28@example.com</t>
  </si>
  <si>
    <t>GH-TML-2025-00046</t>
  </si>
  <si>
    <t>0264731151</t>
  </si>
  <si>
    <t>GH-HO-2025-01231</t>
  </si>
  <si>
    <t>11/30/2025</t>
  </si>
  <si>
    <t>0269033347</t>
  </si>
  <si>
    <t>GH-CCT-2025-01441</t>
  </si>
  <si>
    <t>30/04/2025</t>
  </si>
  <si>
    <t>C0330</t>
  </si>
  <si>
    <t>0273115130</t>
  </si>
  <si>
    <t>kojo.addo94@example.com</t>
  </si>
  <si>
    <t>GH-TML-2025-01070</t>
  </si>
  <si>
    <t>0543914407</t>
  </si>
  <si>
    <t>adwoa.mensah71@example.com</t>
  </si>
  <si>
    <t>GH-KOF-2025-00016</t>
  </si>
  <si>
    <t>September 11, 2026</t>
  </si>
  <si>
    <t>0555477490</t>
  </si>
  <si>
    <t>naa.appiah60@example.com</t>
  </si>
  <si>
    <t>GH-KUM-2025-00658</t>
  </si>
  <si>
    <t>0272460436</t>
  </si>
  <si>
    <t>adwoa.badu80@example.com</t>
  </si>
  <si>
    <t>GH-TML-2025-00444</t>
  </si>
  <si>
    <t>ama.osei3@example.com</t>
  </si>
  <si>
    <t>GH-ACC-2025-00164</t>
  </si>
  <si>
    <t>0554152907</t>
  </si>
  <si>
    <t>daniel.mensah90@example.com</t>
  </si>
  <si>
    <t>GH-HO-2025-01390</t>
  </si>
  <si>
    <t>11/11/2025</t>
  </si>
  <si>
    <t>0597919263</t>
  </si>
  <si>
    <t>adwoa.antwi92example.com</t>
  </si>
  <si>
    <t>GH-HO-2025-01375</t>
  </si>
  <si>
    <t>07-Jul-2025</t>
  </si>
  <si>
    <t xml:space="preserve">0543806225 </t>
  </si>
  <si>
    <t>kofi.boateng42@example.com</t>
  </si>
  <si>
    <t>GH-ACC-2025-00978</t>
  </si>
  <si>
    <t>20/12/2025</t>
  </si>
  <si>
    <t>470.00</t>
  </si>
  <si>
    <t>0558144041</t>
  </si>
  <si>
    <t>kofi.appiah58@example.com</t>
  </si>
  <si>
    <t>GH-KOF-2025-00824</t>
  </si>
  <si>
    <t>19/04/2025</t>
  </si>
  <si>
    <t>0205302104</t>
  </si>
  <si>
    <t>naa.antwi5@example.com</t>
  </si>
  <si>
    <t>GH-TAK-2025-00991</t>
  </si>
  <si>
    <t>0266337394</t>
  </si>
  <si>
    <t>ama.asare86@example.com</t>
  </si>
  <si>
    <t>GH-KUM-2025-01160</t>
  </si>
  <si>
    <t>0209780411</t>
  </si>
  <si>
    <t>michael.osei80@example.com</t>
  </si>
  <si>
    <t>GH-HO-2025-00676</t>
  </si>
  <si>
    <t xml:space="preserve">0541348794 </t>
  </si>
  <si>
    <t>kofi.addo84@example.com</t>
  </si>
  <si>
    <t>GH-ACC-2025-01318</t>
  </si>
  <si>
    <t>April 02, 2025</t>
  </si>
  <si>
    <t>0542512883</t>
  </si>
  <si>
    <t>daniel.owusu63@example.com</t>
  </si>
  <si>
    <t>GH-TML-2025-01091</t>
  </si>
  <si>
    <t>19.08.2025</t>
  </si>
  <si>
    <t>0597118981</t>
  </si>
  <si>
    <t xml:space="preserve"> naa.mensah91@example.com</t>
  </si>
  <si>
    <t>GH-TML-2025-01250</t>
  </si>
  <si>
    <t>21-Dec-2025</t>
  </si>
  <si>
    <t>0594300789</t>
  </si>
  <si>
    <t xml:space="preserve"> kofi.antwi10@example.com</t>
  </si>
  <si>
    <t>GH-KUM-2025-00285</t>
  </si>
  <si>
    <t>0248448840</t>
  </si>
  <si>
    <t>kwame.mensah31@example.com</t>
  </si>
  <si>
    <t>GH-TML-2025-00003</t>
  </si>
  <si>
    <t>0501277008</t>
  </si>
  <si>
    <t>abena.badu17@example.com</t>
  </si>
  <si>
    <t>GH-CCT-2025-00526</t>
  </si>
  <si>
    <t>2025-01-22</t>
  </si>
  <si>
    <t>0543868337</t>
  </si>
  <si>
    <t>daniel.owusu49example.com</t>
  </si>
  <si>
    <t>GH-TML-2025-00985</t>
  </si>
  <si>
    <t>17-Sep-2025</t>
  </si>
  <si>
    <t>0552077484</t>
  </si>
  <si>
    <t>adwoa.antwi77@example.com</t>
  </si>
  <si>
    <t>GH-TML-2025-00053</t>
  </si>
  <si>
    <t>01-Oct-2025</t>
  </si>
  <si>
    <t>0592717252</t>
  </si>
  <si>
    <t>akosua.antwi9@example.com</t>
  </si>
  <si>
    <t>GH-CCT-2025-00415</t>
  </si>
  <si>
    <t>0549692789</t>
  </si>
  <si>
    <t>michael.antwi80@example.com</t>
  </si>
  <si>
    <t>GH-ACC-2025-00662</t>
  </si>
  <si>
    <t>26.07.2025</t>
  </si>
  <si>
    <t>0504614800</t>
  </si>
  <si>
    <t>abena.asare24@example.com</t>
  </si>
  <si>
    <t>GH-CCT-2025-00346</t>
  </si>
  <si>
    <t>16.06.2025</t>
  </si>
  <si>
    <t>0245416839</t>
  </si>
  <si>
    <t>GH-KUM-2025-00489</t>
  </si>
  <si>
    <t>0594290949</t>
  </si>
  <si>
    <t>kwame.mensah53@example.com</t>
  </si>
  <si>
    <t>GH-HO-2025-00312</t>
  </si>
  <si>
    <t>C0226</t>
  </si>
  <si>
    <t>0272056484</t>
  </si>
  <si>
    <t>kofi.boateng41@example.com</t>
  </si>
  <si>
    <t>GH-HO-2025-00288</t>
  </si>
  <si>
    <t>11/10/2026</t>
  </si>
  <si>
    <t>0545831124</t>
  </si>
  <si>
    <t xml:space="preserve"> akosua.addo61@example.com</t>
  </si>
  <si>
    <t>GH-TAK-2025-00735</t>
  </si>
  <si>
    <t>01/04/2025</t>
  </si>
  <si>
    <t>0271639603</t>
  </si>
  <si>
    <t>abena.addo18@example.com</t>
  </si>
  <si>
    <t>GH-KUM-2025-00959</t>
  </si>
  <si>
    <t>28/08/2025</t>
  </si>
  <si>
    <t>0265614566</t>
  </si>
  <si>
    <t xml:space="preserve"> kofi.boateng46@example.com</t>
  </si>
  <si>
    <t>GH-CCT-2025-00340</t>
  </si>
  <si>
    <t>03/04/2026</t>
  </si>
  <si>
    <t>0544426935</t>
  </si>
  <si>
    <t xml:space="preserve"> adwoa.osei7@example.com</t>
  </si>
  <si>
    <t>GH-TAK-2025-01192</t>
  </si>
  <si>
    <t>12/25/2025</t>
  </si>
  <si>
    <t>C0078</t>
  </si>
  <si>
    <t>0542672625</t>
  </si>
  <si>
    <t>kofi.badu57@example.com</t>
  </si>
  <si>
    <t>GH-TML-2025-01067</t>
  </si>
  <si>
    <t>12/16/2025</t>
  </si>
  <si>
    <t>0261159467</t>
  </si>
  <si>
    <t>daniel.badu29@example.com</t>
  </si>
  <si>
    <t>GH-HO-2025-01308</t>
  </si>
  <si>
    <t>06/21/2026</t>
  </si>
  <si>
    <t>0596712355</t>
  </si>
  <si>
    <t>GH-ACC-2025-01089</t>
  </si>
  <si>
    <t xml:space="preserve"> 2025-11-06 </t>
  </si>
  <si>
    <t>0265075270</t>
  </si>
  <si>
    <t>michael.addo99@example.com</t>
  </si>
  <si>
    <t>GH-TAK-2025-00111</t>
  </si>
  <si>
    <t>09.12.2025</t>
  </si>
  <si>
    <t>0599231907</t>
  </si>
  <si>
    <t>esi.addo67@example.com</t>
  </si>
  <si>
    <t>GH-CCT-2025-01393</t>
  </si>
  <si>
    <t>07/28/2025</t>
  </si>
  <si>
    <t>0599507049</t>
  </si>
  <si>
    <t>adwoa.mensah29@example.com</t>
  </si>
  <si>
    <t>GH-CCT-2025-00728</t>
  </si>
  <si>
    <t>11/09/2025</t>
  </si>
  <si>
    <t>0264442366</t>
  </si>
  <si>
    <t>michael.boateng33@example.com</t>
  </si>
  <si>
    <t>GH-ACC-2025-01047</t>
  </si>
  <si>
    <t xml:space="preserve">0559403794 </t>
  </si>
  <si>
    <t>abena.arthur4@example.com</t>
  </si>
  <si>
    <t>GH-TML-2025-00252</t>
  </si>
  <si>
    <t>20/06/2025</t>
  </si>
  <si>
    <t>0555122888</t>
  </si>
  <si>
    <t>ama.addo58@example.com</t>
  </si>
  <si>
    <t>GH-TML-2025-01218</t>
  </si>
  <si>
    <t>0277997121</t>
  </si>
  <si>
    <t>yaw.mensah43@example.com</t>
  </si>
  <si>
    <t>GH-ACC-2025-01417</t>
  </si>
  <si>
    <t>2024-06-16</t>
  </si>
  <si>
    <t>0549960416</t>
  </si>
  <si>
    <t>ama.owusu82@example.com</t>
  </si>
  <si>
    <t>GH-KOF-2025-00257</t>
  </si>
  <si>
    <t>0504784208</t>
  </si>
  <si>
    <t>yaw.boateng38example.com</t>
  </si>
  <si>
    <t>GH-HO-2025-00523</t>
  </si>
  <si>
    <t>0557087795</t>
  </si>
  <si>
    <t>daniel.antwi8@example.com</t>
  </si>
  <si>
    <t>GH-KOF-2025-00237</t>
  </si>
  <si>
    <t>0269382316</t>
  </si>
  <si>
    <t>kofi.owusu99@example.com</t>
  </si>
  <si>
    <t>GH-KOF-2025-01066</t>
  </si>
  <si>
    <t>0207836992</t>
  </si>
  <si>
    <t>kojo.badu16@example.com</t>
  </si>
  <si>
    <t>GH-ACC-2025-01181</t>
  </si>
  <si>
    <t xml:space="preserve"> 2025-03-06 </t>
  </si>
  <si>
    <t>0596984473</t>
  </si>
  <si>
    <t>michael.addo91@example.com</t>
  </si>
  <si>
    <t>GH-TML-2025-00943</t>
  </si>
  <si>
    <t>29/11/2025</t>
  </si>
  <si>
    <t>0247081937</t>
  </si>
  <si>
    <t>yaw.mensah33@example.com</t>
  </si>
  <si>
    <t>15-Mar-2024</t>
  </si>
  <si>
    <t>0274092612</t>
  </si>
  <si>
    <t>kwame.badu36@example.com</t>
  </si>
  <si>
    <t>GH-ACC-2025-01187</t>
  </si>
  <si>
    <t>0241750462</t>
  </si>
  <si>
    <t>ama.mensah21@example.com</t>
  </si>
  <si>
    <t>0275519917</t>
  </si>
  <si>
    <t>akosua.owusu17@example.com</t>
  </si>
  <si>
    <t>GH-CCT-2025-00181</t>
  </si>
  <si>
    <t>11/17/2025</t>
  </si>
  <si>
    <t xml:space="preserve">0267500310 </t>
  </si>
  <si>
    <t>yaw.asare54@example.com</t>
  </si>
  <si>
    <t>GH-SUN-2025-00468</t>
  </si>
  <si>
    <t>30.05.2025</t>
  </si>
  <si>
    <t>0552491168</t>
  </si>
  <si>
    <t>adwoa.mensah77@example.com</t>
  </si>
  <si>
    <t>GH-SUN-2025-00873</t>
  </si>
  <si>
    <t>09-Feb-2025</t>
  </si>
  <si>
    <t>C0264</t>
  </si>
  <si>
    <t>0506333648</t>
  </si>
  <si>
    <t>kofi.arthur54@example.com</t>
  </si>
  <si>
    <t>GH-SUN-2025-00563</t>
  </si>
  <si>
    <t>27-Feb-2025</t>
  </si>
  <si>
    <t>0596301978</t>
  </si>
  <si>
    <t>michael.arthur41@example.com</t>
  </si>
  <si>
    <t>GH-TML-2025-00701</t>
  </si>
  <si>
    <t>09.06.2025</t>
  </si>
  <si>
    <t>0598531354</t>
  </si>
  <si>
    <t>adwoa.addo91@example.com</t>
  </si>
  <si>
    <t>GH-KOF-2025-00636</t>
  </si>
  <si>
    <t>0244178742</t>
  </si>
  <si>
    <t>esi.owusu85@example.com</t>
  </si>
  <si>
    <t>GH-TML-2025-00411</t>
  </si>
  <si>
    <t>January 10, 2025</t>
  </si>
  <si>
    <t>0261968903</t>
  </si>
  <si>
    <t>GH-TAK-2025-01090</t>
  </si>
  <si>
    <t>0278276111</t>
  </si>
  <si>
    <t>GH-TAK-2025-00055</t>
  </si>
  <si>
    <t>June 22, 2025</t>
  </si>
  <si>
    <t>0245785805</t>
  </si>
  <si>
    <t>abena.arthur74@example.com</t>
  </si>
  <si>
    <t>GH-SUN-2025-01152</t>
  </si>
  <si>
    <t>06/05/2025</t>
  </si>
  <si>
    <t>0545258900</t>
  </si>
  <si>
    <t>ama.osei44@example.com</t>
  </si>
  <si>
    <t>GH-TAK-2025-00748</t>
  </si>
  <si>
    <t>0268421939</t>
  </si>
  <si>
    <t>esi.badu40@example.com</t>
  </si>
  <si>
    <t>GH-TML-2025-01481</t>
  </si>
  <si>
    <t>11/07/2026</t>
  </si>
  <si>
    <t>0269622376</t>
  </si>
  <si>
    <t>kojo.osei11@example.com</t>
  </si>
  <si>
    <t>GH-SUN-2025-00592</t>
  </si>
  <si>
    <t>30-Jan-2025</t>
  </si>
  <si>
    <t>C0004</t>
  </si>
  <si>
    <t>0271749626</t>
  </si>
  <si>
    <t>abena.badu85@example.com</t>
  </si>
  <si>
    <t>GH-TAK-2025-01108</t>
  </si>
  <si>
    <t>19/11/2025</t>
  </si>
  <si>
    <t>0501848399</t>
  </si>
  <si>
    <t>michael.antwi75@example.con</t>
  </si>
  <si>
    <t>GH-HO-2025-01335</t>
  </si>
  <si>
    <t>0594905176</t>
  </si>
  <si>
    <t>kwame.osei12@example.com</t>
  </si>
  <si>
    <t>2025-12-15</t>
  </si>
  <si>
    <t>0273929817</t>
  </si>
  <si>
    <t>adwoa.osei70@example.com</t>
  </si>
  <si>
    <t>GH-TAK-2025-01049</t>
  </si>
  <si>
    <t>11-Jan-2025</t>
  </si>
  <si>
    <t>0596081691</t>
  </si>
  <si>
    <t xml:space="preserve"> adwoa.badu35@example.com</t>
  </si>
  <si>
    <t>GH-ACC-2025-00708</t>
  </si>
  <si>
    <t>C0387</t>
  </si>
  <si>
    <t>0552753111</t>
  </si>
  <si>
    <t>daniel.mensah58@example.com</t>
  </si>
  <si>
    <t>GH-TML-2025-01073</t>
  </si>
  <si>
    <t>2025-10-09</t>
  </si>
  <si>
    <t>0205211814</t>
  </si>
  <si>
    <t>abena.owusu9@example.com</t>
  </si>
  <si>
    <t>GH-KUM-2025-01434</t>
  </si>
  <si>
    <t>22-Aug-2025</t>
  </si>
  <si>
    <t>0261627794</t>
  </si>
  <si>
    <t>daniel.appiah76@example.com</t>
  </si>
  <si>
    <t>GH-KOF-2025-01161</t>
  </si>
  <si>
    <t>0555797916</t>
  </si>
  <si>
    <t>michael.antwi62example.com</t>
  </si>
  <si>
    <t>GH-TML-2025-00815</t>
  </si>
  <si>
    <t>0247518731</t>
  </si>
  <si>
    <t>esi.asare83@example.com</t>
  </si>
  <si>
    <t>GH-KOF-2025-00613</t>
  </si>
  <si>
    <t xml:space="preserve"> 2025-04-10 </t>
  </si>
  <si>
    <t>C0383</t>
  </si>
  <si>
    <t>0243454271</t>
  </si>
  <si>
    <t>daniel.mensah66@example.com</t>
  </si>
  <si>
    <t>GH-KUM-2025-00944</t>
  </si>
  <si>
    <t>22-Mar-2024</t>
  </si>
  <si>
    <t>0509005008</t>
  </si>
  <si>
    <t>kojo.asare82@example.com</t>
  </si>
  <si>
    <t>GH-CCT-2025-01456</t>
  </si>
  <si>
    <t>0507841907</t>
  </si>
  <si>
    <t>GH-ACC-2025-01348</t>
  </si>
  <si>
    <t>2025-08-22</t>
  </si>
  <si>
    <t>0558910734</t>
  </si>
  <si>
    <t>esi.antwi73@example.com</t>
  </si>
  <si>
    <t>GH-KOF-2025-00984</t>
  </si>
  <si>
    <t>ama.mensah15@example.com</t>
  </si>
  <si>
    <t>GH-KOF-2025-01322</t>
  </si>
  <si>
    <t>0201313158</t>
  </si>
  <si>
    <t>ama.arthur36@example.com</t>
  </si>
  <si>
    <t>GH-CCT-2025-00422</t>
  </si>
  <si>
    <t>24.03.2025</t>
  </si>
  <si>
    <t>C0304</t>
  </si>
  <si>
    <t>0503716204</t>
  </si>
  <si>
    <t>kojo.asare44@example.com</t>
  </si>
  <si>
    <t>GH-CCT-2025-00922</t>
  </si>
  <si>
    <t>11.05.2025</t>
  </si>
  <si>
    <t>0243671367</t>
  </si>
  <si>
    <t>abena.addo91@example.com</t>
  </si>
  <si>
    <t>GH-SUN-2025-00194</t>
  </si>
  <si>
    <t>0274210978</t>
  </si>
  <si>
    <t>akosua.asare22@example.com</t>
  </si>
  <si>
    <t>GH-TML-2025-00977</t>
  </si>
  <si>
    <t>June 02, 2025</t>
  </si>
  <si>
    <t>0279721847</t>
  </si>
  <si>
    <t>naa.owusu92@example.com</t>
  </si>
  <si>
    <t>GH-SUN-2025-01117</t>
  </si>
  <si>
    <t>2025-12-27</t>
  </si>
  <si>
    <t>0266171429</t>
  </si>
  <si>
    <t>michael.addo21@example.com</t>
  </si>
  <si>
    <t>GH-KOF-2025-00509</t>
  </si>
  <si>
    <t>0202734251</t>
  </si>
  <si>
    <t>naa.mensah49@example.com</t>
  </si>
  <si>
    <t>GH-TAK-2025-01307</t>
  </si>
  <si>
    <t>0555916800</t>
  </si>
  <si>
    <t>akosua.asare75@example.com</t>
  </si>
  <si>
    <t>GH-CCT-2025-01474</t>
  </si>
  <si>
    <t>April 09, 2025</t>
  </si>
  <si>
    <t>0247141629</t>
  </si>
  <si>
    <t>ADWOA.APPIAH91@EXAMPLE.COM</t>
  </si>
  <si>
    <t>GH-HO-2025-00497</t>
  </si>
  <si>
    <t>2025-02-15</t>
  </si>
  <si>
    <t>0541268934</t>
  </si>
  <si>
    <t>adwoa.addo30@example.com</t>
  </si>
  <si>
    <t>GH-CCT-2025-00192</t>
  </si>
  <si>
    <t>2026-04-17</t>
  </si>
  <si>
    <t>0508158135</t>
  </si>
  <si>
    <t>adwoa.owusu24@example.com</t>
  </si>
  <si>
    <t>GH-TML-2025-01489</t>
  </si>
  <si>
    <t>0591925623</t>
  </si>
  <si>
    <t>kojo.arthur44@example.com</t>
  </si>
  <si>
    <t>GH-TAK-2025-01026</t>
  </si>
  <si>
    <t>11-Feb-2025</t>
  </si>
  <si>
    <t>0273329250</t>
  </si>
  <si>
    <t>daniel.boateng14@example.com</t>
  </si>
  <si>
    <t>GH-KOF-2025-01275</t>
  </si>
  <si>
    <t>02-Apr-2026</t>
  </si>
  <si>
    <t>0554385019</t>
  </si>
  <si>
    <t>kojo.owusu54@example.com</t>
  </si>
  <si>
    <t>GH-KOF-2025-00791</t>
  </si>
  <si>
    <t>0507080651</t>
  </si>
  <si>
    <t>akosua.osei83@example.com</t>
  </si>
  <si>
    <t>GH-SUN-2025-0138q</t>
  </si>
  <si>
    <t>31-Aug-2025</t>
  </si>
  <si>
    <t>0204272868</t>
  </si>
  <si>
    <t>kofi.appiah3@example.com</t>
  </si>
  <si>
    <t>GH-KOF-2025-00467</t>
  </si>
  <si>
    <t>2025-10-01</t>
  </si>
  <si>
    <t>0207083825</t>
  </si>
  <si>
    <t>adwoa.appiah67@example.com</t>
  </si>
  <si>
    <t>GH-KUM-2025-01270</t>
  </si>
  <si>
    <t>0261598725</t>
  </si>
  <si>
    <t>daniel.owusu29@example.com</t>
  </si>
  <si>
    <t>GH-SUN-2025-00332</t>
  </si>
  <si>
    <t>16/02/2024</t>
  </si>
  <si>
    <t>0202405690</t>
  </si>
  <si>
    <t>abena.owusu94@example.com</t>
  </si>
  <si>
    <t>GH-SUN-2025-00167</t>
  </si>
  <si>
    <t xml:space="preserve"> 2025-03-20 </t>
  </si>
  <si>
    <t>0545648435</t>
  </si>
  <si>
    <t>ama.asare73@example.com</t>
  </si>
  <si>
    <t>GH-SUN-2025-00226</t>
  </si>
  <si>
    <t>2025-11-13</t>
  </si>
  <si>
    <t>0555126411</t>
  </si>
  <si>
    <t>kojo.addo27@example.com</t>
  </si>
  <si>
    <t>GH-KOF-2025-01451</t>
  </si>
  <si>
    <t>27/09/2025</t>
  </si>
  <si>
    <t>0204445636</t>
  </si>
  <si>
    <t>esi.asare4@example.com</t>
  </si>
  <si>
    <t>GH-TML-2025-00745</t>
  </si>
  <si>
    <t>2025-04-15</t>
  </si>
  <si>
    <t>0205454917</t>
  </si>
  <si>
    <t>naa.badu80@example.com</t>
  </si>
  <si>
    <t>GH-KOF-2025-01362</t>
  </si>
  <si>
    <t>0277585629</t>
  </si>
  <si>
    <t>adwoa.asare50@example.com</t>
  </si>
  <si>
    <t>GH-SUN-2025-00552</t>
  </si>
  <si>
    <t>0262939143</t>
  </si>
  <si>
    <t>KWAME.OSEI54@EXAMPLE.COM</t>
  </si>
  <si>
    <t>GH-KOF-2025-00421</t>
  </si>
  <si>
    <t>0205851123</t>
  </si>
  <si>
    <t>adwoa.addo23@example.com</t>
  </si>
  <si>
    <t>GH-TML-2025-01459</t>
  </si>
  <si>
    <t>0507185374</t>
  </si>
  <si>
    <t>kofi.asare24@example.com</t>
  </si>
  <si>
    <t>GH-SUN-2025-00093</t>
  </si>
  <si>
    <t>0501944910</t>
  </si>
  <si>
    <t>daniel.badu30@example.com</t>
  </si>
  <si>
    <t>GH-KOF-2025-00603</t>
  </si>
  <si>
    <t>0593417278</t>
  </si>
  <si>
    <t>adwoa.owusu80@example.com</t>
  </si>
  <si>
    <t>GH-KOF-2025-00667</t>
  </si>
  <si>
    <t>0249419144</t>
  </si>
  <si>
    <t xml:space="preserve"> naa.appiah87@example.com</t>
  </si>
  <si>
    <t>GH-TAK-2025-00929</t>
  </si>
  <si>
    <t>adwoa.addo36@example.com</t>
  </si>
  <si>
    <t>GH-TAK-2025-01055</t>
  </si>
  <si>
    <t>January 05, 2024</t>
  </si>
  <si>
    <t>0248212996</t>
  </si>
  <si>
    <t>daniel.mensah29@example.com</t>
  </si>
  <si>
    <t>GH-SUN-2025-00460</t>
  </si>
  <si>
    <t>11.09.2025</t>
  </si>
  <si>
    <t xml:space="preserve">0502547521 </t>
  </si>
  <si>
    <t>adwoa.badu51@example.com</t>
  </si>
  <si>
    <t>GH-HO-2025-01289</t>
  </si>
  <si>
    <t>21/10/2025</t>
  </si>
  <si>
    <t>0209898971</t>
  </si>
  <si>
    <t xml:space="preserve"> akosua.osei61@example.com</t>
  </si>
  <si>
    <t>GH-HO-2025-00763</t>
  </si>
  <si>
    <t>04/13/2025</t>
  </si>
  <si>
    <t>0543892499</t>
  </si>
  <si>
    <t>michael.addo37@example.com</t>
  </si>
  <si>
    <t>GH-HO-2025-00710</t>
  </si>
  <si>
    <t>0249994715</t>
  </si>
  <si>
    <t>kwame.antwi60@example.com</t>
  </si>
  <si>
    <t>GH-CCT-2025-00014</t>
  </si>
  <si>
    <t>2026-12-23</t>
  </si>
  <si>
    <t>0552348317</t>
  </si>
  <si>
    <t>michael.boateng64@example.com</t>
  </si>
  <si>
    <t>GH-SUN-2025-00326</t>
  </si>
  <si>
    <t>September 04, 2024</t>
  </si>
  <si>
    <t>0546690162</t>
  </si>
  <si>
    <t>GH-HO-2025-01000</t>
  </si>
  <si>
    <t>2026-04-12</t>
  </si>
  <si>
    <t>0209007649</t>
  </si>
  <si>
    <t>kojo.boateng47@example.com</t>
  </si>
  <si>
    <t>GH-KOF-2025-00877</t>
  </si>
  <si>
    <t>0264379572</t>
  </si>
  <si>
    <t xml:space="preserve"> kwame.arthur83@example.com</t>
  </si>
  <si>
    <t>GH-ACC-2025-00393</t>
  </si>
  <si>
    <t>06.02.2026</t>
  </si>
  <si>
    <t>0598571022</t>
  </si>
  <si>
    <t>kofi.addo22@example.com</t>
  </si>
  <si>
    <t>GH-HO-2025-00147</t>
  </si>
  <si>
    <t>05.09.2025</t>
  </si>
  <si>
    <t>0546427349</t>
  </si>
  <si>
    <t>kofi.asare57example.com</t>
  </si>
  <si>
    <t>GH-KOF-2025-00122</t>
  </si>
  <si>
    <t>0206961907</t>
  </si>
  <si>
    <t>AKOSUA.APPIAH58@EXAMPLE.COM</t>
  </si>
  <si>
    <t>GH-TAK-2025-00395</t>
  </si>
  <si>
    <t>0276889309</t>
  </si>
  <si>
    <t>akosua.appiah70@example.com</t>
  </si>
  <si>
    <t>GH-CCT-2025-01440</t>
  </si>
  <si>
    <t>0207796288</t>
  </si>
  <si>
    <t>abena.arthur27@example.com</t>
  </si>
  <si>
    <t>GH-ACC-2025-01367</t>
  </si>
  <si>
    <t>0549726946</t>
  </si>
  <si>
    <t>michael.mensah45@example.com</t>
  </si>
  <si>
    <t>GH-KOF-2025-01321</t>
  </si>
  <si>
    <t>2025-10-27</t>
  </si>
  <si>
    <t>0593359695</t>
  </si>
  <si>
    <t>KOJO.BADU45@EXAMPLE.COM</t>
  </si>
  <si>
    <t>GH-HO-2025-01340</t>
  </si>
  <si>
    <t>March 13, 2025</t>
  </si>
  <si>
    <t>0241652141</t>
  </si>
  <si>
    <t>naa.appiah68@example.com</t>
  </si>
  <si>
    <t>GH-KOF-2025-01368</t>
  </si>
  <si>
    <t>27.01.2025</t>
  </si>
  <si>
    <t>GH₵ 2,800.00</t>
  </si>
  <si>
    <t>0261400457</t>
  </si>
  <si>
    <t>ama.asare35@example.com</t>
  </si>
  <si>
    <t>GH-KOF-2025-00198</t>
  </si>
  <si>
    <t>06-Jul-2025</t>
  </si>
  <si>
    <t>0593158603</t>
  </si>
  <si>
    <t>GH-KUM-2025-01354</t>
  </si>
  <si>
    <t>0501869886</t>
  </si>
  <si>
    <t>abena.asare14example.com</t>
  </si>
  <si>
    <t>GH-HO-2025-00045</t>
  </si>
  <si>
    <t>28-Feb-2025</t>
  </si>
  <si>
    <t>0274490450</t>
  </si>
  <si>
    <t>ama.addo62@example.com</t>
  </si>
  <si>
    <t>0503487867</t>
  </si>
  <si>
    <t>esi.addo11@example.com</t>
  </si>
  <si>
    <t>GH-SUN-2025-00616</t>
  </si>
  <si>
    <t>18-Jul-2025</t>
  </si>
  <si>
    <t>0541732673</t>
  </si>
  <si>
    <t>esi.owusu43@example.com</t>
  </si>
  <si>
    <t>GH-HO-2025-01057</t>
  </si>
  <si>
    <t>0507354866</t>
  </si>
  <si>
    <t>michael.addo72@example.com</t>
  </si>
  <si>
    <t>GH-TML-2025-01178</t>
  </si>
  <si>
    <t>17.02.2026</t>
  </si>
  <si>
    <t>0551742590</t>
  </si>
  <si>
    <t>kojo.asare70@example.com</t>
  </si>
  <si>
    <t>GH-HO-2025-01388</t>
  </si>
  <si>
    <t>0245561220</t>
  </si>
  <si>
    <t>akosua.boateng62@example.com</t>
  </si>
  <si>
    <t>GH-SUN-2025-00410</t>
  </si>
  <si>
    <t>2025-04-16</t>
  </si>
  <si>
    <t>0267878980</t>
  </si>
  <si>
    <t>DANIEL.ARTHUR57@EXAMPLE.COM</t>
  </si>
  <si>
    <t>GH-ACC-2025-00028</t>
  </si>
  <si>
    <t>0272048585</t>
  </si>
  <si>
    <t>adwoa.badu84@example.com</t>
  </si>
  <si>
    <t>GH-CCT-2025-00343</t>
  </si>
  <si>
    <t>0249497195</t>
  </si>
  <si>
    <t>kwame.asare2@example.com</t>
  </si>
  <si>
    <t>GH-KUM-2025-00618</t>
  </si>
  <si>
    <t>0555234389</t>
  </si>
  <si>
    <t>naa.arthur87@example.com</t>
  </si>
  <si>
    <t>GH-KOF-2025-01248</t>
  </si>
  <si>
    <t>09/23/2025</t>
  </si>
  <si>
    <t>0543159932</t>
  </si>
  <si>
    <t>akosua.owusu4@example.com</t>
  </si>
  <si>
    <t>GH-HO-2025-01329</t>
  </si>
  <si>
    <t>July 22, 2025</t>
  </si>
  <si>
    <t>0265459930</t>
  </si>
  <si>
    <t>kojo.owusu97@example.com</t>
  </si>
  <si>
    <t>GH-SUN-2025-01214</t>
  </si>
  <si>
    <t>22/05/2025</t>
  </si>
  <si>
    <t>0599343016</t>
  </si>
  <si>
    <t>GH-SUN-2025-00970</t>
  </si>
  <si>
    <t>0593383742</t>
  </si>
  <si>
    <t>adwoa.antwi83@example.com</t>
  </si>
  <si>
    <t>GH-KOF-2025-00333</t>
  </si>
  <si>
    <t>0593305469</t>
  </si>
  <si>
    <t xml:space="preserve"> ama.antwi44@example.com</t>
  </si>
  <si>
    <t>GH-ACC-2025-00502</t>
  </si>
  <si>
    <t>04/04/2025</t>
  </si>
  <si>
    <t>0506484406</t>
  </si>
  <si>
    <t>akosua.appiah92@example.com</t>
  </si>
  <si>
    <t>GH-HO-2025-00325</t>
  </si>
  <si>
    <t>03.08.2025</t>
  </si>
  <si>
    <t>0507550958</t>
  </si>
  <si>
    <t>GH-TML-2025-01111</t>
  </si>
  <si>
    <t>08/17/2025</t>
  </si>
  <si>
    <t>0206511178</t>
  </si>
  <si>
    <t>abena.addo59example.com</t>
  </si>
  <si>
    <t>GH-ACC-2025-00732</t>
  </si>
  <si>
    <t>0553658637</t>
  </si>
  <si>
    <t>naa.badu34@example.com</t>
  </si>
  <si>
    <t>0246769774</t>
  </si>
  <si>
    <t>esi.arthur27@example.com</t>
  </si>
  <si>
    <t>GH-CCT-2025-00638</t>
  </si>
  <si>
    <t>0273444868</t>
  </si>
  <si>
    <t>abena.asare9@example.com</t>
  </si>
  <si>
    <t>GH-KUM-2025-00351</t>
  </si>
  <si>
    <t>0263645592</t>
  </si>
  <si>
    <t>daniel.appiah79@example.com</t>
  </si>
  <si>
    <t>GH-ACC-2025-01252</t>
  </si>
  <si>
    <t>March 06, 2025</t>
  </si>
  <si>
    <t>0241250775</t>
  </si>
  <si>
    <t>kwame.arthur58@example.com</t>
  </si>
  <si>
    <t>0266662901</t>
  </si>
  <si>
    <t>yaw.badu56@example.com</t>
  </si>
  <si>
    <t>GH-HO-2025-00169</t>
  </si>
  <si>
    <t>16/03/2025</t>
  </si>
  <si>
    <t>0595375238</t>
  </si>
  <si>
    <t>daniel.asare94@example.com</t>
  </si>
  <si>
    <t>GH-SUN-2025-00209</t>
  </si>
  <si>
    <t>0543054745</t>
  </si>
  <si>
    <t>yaw.asare18@example.com</t>
  </si>
  <si>
    <t>GH-CCT-2025-00531</t>
  </si>
  <si>
    <t>0546521562</t>
  </si>
  <si>
    <t>daniel.osei72@example.com</t>
  </si>
  <si>
    <t>GH-SUN-2025-00744</t>
  </si>
  <si>
    <t>0596633400</t>
  </si>
  <si>
    <t>abena.boateng83@example.com</t>
  </si>
  <si>
    <t>GH-HO-2025-01265</t>
  </si>
  <si>
    <t>October 02, 2025</t>
  </si>
  <si>
    <t>0279791868</t>
  </si>
  <si>
    <t>akosua.antwi48@example.com</t>
  </si>
  <si>
    <t>GH-KOF-2025-00268</t>
  </si>
  <si>
    <t>0279159482</t>
  </si>
  <si>
    <t>GH-TML-2025-00927</t>
  </si>
  <si>
    <t>2026-08-08</t>
  </si>
  <si>
    <t>0244290662</t>
  </si>
  <si>
    <t>naa.mensah1@example.com</t>
  </si>
  <si>
    <t>GH-ACC-2025-00759</t>
  </si>
  <si>
    <t>0556010859</t>
  </si>
  <si>
    <t>michael.appiah41@example.com</t>
  </si>
  <si>
    <t>GH-KOF-2025-00233</t>
  </si>
  <si>
    <t>2025-03-22</t>
  </si>
  <si>
    <t>0275324738</t>
  </si>
  <si>
    <t>kofi.antwi87@example.com</t>
  </si>
  <si>
    <t>GH-TML-2025-01385</t>
  </si>
  <si>
    <t>30/09/2025</t>
  </si>
  <si>
    <t>0558775374</t>
  </si>
  <si>
    <t>yaw.arthur85@example.com</t>
  </si>
  <si>
    <t>GH-KUM-2025-00302</t>
  </si>
  <si>
    <t>2.00</t>
  </si>
  <si>
    <t>0204609491</t>
  </si>
  <si>
    <t>kofi.boateng61@example.com</t>
  </si>
  <si>
    <t>GH-CCT-2025-01064</t>
  </si>
  <si>
    <t>0598046967</t>
  </si>
  <si>
    <t>kwame.boateng68@example.com</t>
  </si>
  <si>
    <t>GH-KUM-2025-01360</t>
  </si>
  <si>
    <t>12/11/2024</t>
  </si>
  <si>
    <t>0554771414</t>
  </si>
  <si>
    <t>adwoa.boateng41@example.com</t>
  </si>
  <si>
    <t>GH-KOF-2025-01183</t>
  </si>
  <si>
    <t>09/03/2025</t>
  </si>
  <si>
    <t>0546324386</t>
  </si>
  <si>
    <t>0545628572</t>
  </si>
  <si>
    <t>michael.osei73@example.com</t>
  </si>
  <si>
    <t>GH-KOF-2025-00043</t>
  </si>
  <si>
    <t>January 20, 2026</t>
  </si>
  <si>
    <t>0548692749</t>
  </si>
  <si>
    <t>yaw.owusu86@example.com</t>
  </si>
  <si>
    <t>GH-TML-2025-00004</t>
  </si>
  <si>
    <t>0596203478</t>
  </si>
  <si>
    <t>kwame.mensah91@example.com</t>
  </si>
  <si>
    <t>GH-KUM-2025-01475</t>
  </si>
  <si>
    <t>20-Aug-2025</t>
  </si>
  <si>
    <t>0261344762</t>
  </si>
  <si>
    <t>michael.owusu11@example.com</t>
  </si>
  <si>
    <t>GH-TML-2025-00656</t>
  </si>
  <si>
    <t>0595695914</t>
  </si>
  <si>
    <t>michael.asare27@example.com</t>
  </si>
  <si>
    <t>GH-KUM-2025-00539</t>
  </si>
  <si>
    <t>30-Jun-2025</t>
  </si>
  <si>
    <t>0276681557</t>
  </si>
  <si>
    <t>abena.osei26@example.com</t>
  </si>
  <si>
    <t>GH-ACC-2025-00971</t>
  </si>
  <si>
    <t>07/08/2025</t>
  </si>
  <si>
    <t>C0165</t>
  </si>
  <si>
    <t>0208160839</t>
  </si>
  <si>
    <t>kojo.owusu65@example.com</t>
  </si>
  <si>
    <t>GH-SUN-2025-00514</t>
  </si>
  <si>
    <t>31/05/2024</t>
  </si>
  <si>
    <t>0542774579</t>
  </si>
  <si>
    <t xml:space="preserve"> adwoa.arthur45@example.com</t>
  </si>
  <si>
    <t>GH-HO-2025-00607</t>
  </si>
  <si>
    <t>08/19/2025</t>
  </si>
  <si>
    <t>0549536648</t>
  </si>
  <si>
    <t>yaw.mensah17@example.com</t>
  </si>
  <si>
    <t>GH-HO-2025-01455</t>
  </si>
  <si>
    <t>11/04/2025</t>
  </si>
  <si>
    <t>0506972072</t>
  </si>
  <si>
    <t>ama.owusu1@example.com</t>
  </si>
  <si>
    <t>GH-HO-2025-00176</t>
  </si>
  <si>
    <t>0551103093</t>
  </si>
  <si>
    <t>GH-TML-2025-00387</t>
  </si>
  <si>
    <t>0272847182</t>
  </si>
  <si>
    <t>daniel.boateng45@example.com</t>
  </si>
  <si>
    <t>GH-HO-2025-00821</t>
  </si>
  <si>
    <t>0501370586</t>
  </si>
  <si>
    <t>ama.osei83@example.com</t>
  </si>
  <si>
    <t>GH-HO-2025-00949</t>
  </si>
  <si>
    <t>0554619610</t>
  </si>
  <si>
    <t xml:space="preserve"> abena.osei63@example.com</t>
  </si>
  <si>
    <t>GH-TAK-2025-00937</t>
  </si>
  <si>
    <t>0592595045</t>
  </si>
  <si>
    <t>abena.appiah23@example.com</t>
  </si>
  <si>
    <t>0249967824</t>
  </si>
  <si>
    <t>naa.appiah40@example.com</t>
  </si>
  <si>
    <t>GH-HO-2025-00537</t>
  </si>
  <si>
    <t>07.05.2025</t>
  </si>
  <si>
    <t>0273650327</t>
  </si>
  <si>
    <t>kojo.osei8@example.com</t>
  </si>
  <si>
    <t>GH-ACC-2025-00762</t>
  </si>
  <si>
    <t>2025-12-30</t>
  </si>
  <si>
    <t>GH₵ 8.00</t>
  </si>
  <si>
    <t>0509883307</t>
  </si>
  <si>
    <t>kofi.arthur65@example.com</t>
  </si>
  <si>
    <t>GH-SUN-2025-00077</t>
  </si>
  <si>
    <t>13/12/2025</t>
  </si>
  <si>
    <t>0543051385</t>
  </si>
  <si>
    <t>esi.owusu13@example.com</t>
  </si>
  <si>
    <t>KOF-2025-00830</t>
  </si>
  <si>
    <t>29/03/2025</t>
  </si>
  <si>
    <t>0508134540</t>
  </si>
  <si>
    <t>ama.boateng22@example.com</t>
  </si>
  <si>
    <t>GH-HO-2025-00709</t>
  </si>
  <si>
    <t>22/11/2025</t>
  </si>
  <si>
    <t>0204773498</t>
  </si>
  <si>
    <t>kojo.owusu22@example.com</t>
  </si>
  <si>
    <t>GH-KUM-2025-00465</t>
  </si>
  <si>
    <t>01/09/2025</t>
  </si>
  <si>
    <t>0554775400</t>
  </si>
  <si>
    <t>kojo.arthur98@example.com</t>
  </si>
  <si>
    <t>GH-HO-2025-01330</t>
  </si>
  <si>
    <t>0201123801</t>
  </si>
  <si>
    <t>ama.asare89@example.com</t>
  </si>
  <si>
    <t>GH-TML-2025-01366</t>
  </si>
  <si>
    <t>0597123160</t>
  </si>
  <si>
    <t>daniel.owusu80@example.com</t>
  </si>
  <si>
    <t>GH-CCT-2025-01499</t>
  </si>
  <si>
    <t>2024-06-01</t>
  </si>
  <si>
    <t>0244765610</t>
  </si>
  <si>
    <t>GH-KOF-2025-00377</t>
  </si>
  <si>
    <t>0542935980</t>
  </si>
  <si>
    <t>naa.mensah68@example.com</t>
  </si>
  <si>
    <t>GH-CCT-2025-01079</t>
  </si>
  <si>
    <t xml:space="preserve"> 2025-08-27 </t>
  </si>
  <si>
    <t>0596175935</t>
  </si>
  <si>
    <t>michael.antwi28@example.com</t>
  </si>
  <si>
    <t>GH-TML-2025-00425</t>
  </si>
  <si>
    <t>0593011885</t>
  </si>
  <si>
    <t>kofi.arthur68@example.com</t>
  </si>
  <si>
    <t>GH-KUM-2025-00768</t>
  </si>
  <si>
    <t>2026-09-13</t>
  </si>
  <si>
    <t>0244090582</t>
  </si>
  <si>
    <t>akosua.appiah66@example.com</t>
  </si>
  <si>
    <t>GH-KUM-2025-00774</t>
  </si>
  <si>
    <t>0264789705</t>
  </si>
  <si>
    <t>naa.asare36@example.com</t>
  </si>
  <si>
    <t>GH-ACC-2025-01372</t>
  </si>
  <si>
    <t>0557925198</t>
  </si>
  <si>
    <t>daniel.badu72@example.com</t>
  </si>
  <si>
    <t>GH-CCT-2025-00814</t>
  </si>
  <si>
    <t>07/04/2025</t>
  </si>
  <si>
    <t>0503436550</t>
  </si>
  <si>
    <t>ama.boateng4@example.com</t>
  </si>
  <si>
    <t>GH-ACC-2025-01143</t>
  </si>
  <si>
    <t>2025-03-24</t>
  </si>
  <si>
    <t>0557836691</t>
  </si>
  <si>
    <t>kwame.osei76@example.com</t>
  </si>
  <si>
    <t>GH-KOF-2025-01365</t>
  </si>
  <si>
    <t>09/01/2025</t>
  </si>
  <si>
    <t>0506272768</t>
  </si>
  <si>
    <t>daniel.mensah73@example.com</t>
  </si>
  <si>
    <t>GH-TML-2025-00135</t>
  </si>
  <si>
    <t>10/20/2025</t>
  </si>
  <si>
    <t xml:space="preserve"> 1600 </t>
  </si>
  <si>
    <t>0203148827</t>
  </si>
  <si>
    <t>kwame.badu88@example.com</t>
  </si>
  <si>
    <t>GH-SUN-2025-01401</t>
  </si>
  <si>
    <t>2025-09-06</t>
  </si>
  <si>
    <t>0276358644</t>
  </si>
  <si>
    <t>yaw.appiah55@example.com</t>
  </si>
  <si>
    <t>GH-TML-2025-00884</t>
  </si>
  <si>
    <t>yaw.badu91@example.com</t>
  </si>
  <si>
    <t>GH-SUN-2025-00389</t>
  </si>
  <si>
    <t>0506099529</t>
  </si>
  <si>
    <t>AKOSUA.OSEI93@EXAMPLE.COM</t>
  </si>
  <si>
    <t>GH-CCT-2025-01432</t>
  </si>
  <si>
    <t>May 10, 2025</t>
  </si>
  <si>
    <t>0507143359</t>
  </si>
  <si>
    <t>kofi.appiah43@example.com</t>
  </si>
  <si>
    <t>GH-TML-2025-00924</t>
  </si>
  <si>
    <t>02/24/2025</t>
  </si>
  <si>
    <t>0242252436</t>
  </si>
  <si>
    <t>akosua.antwi58@example.com</t>
  </si>
  <si>
    <t>GH-ACC-2025-01448</t>
  </si>
  <si>
    <t>0543660668</t>
  </si>
  <si>
    <t>daniel.antwi2@example.com</t>
  </si>
  <si>
    <t>GH-CCT-2025-00596</t>
  </si>
  <si>
    <t>2025-12-29</t>
  </si>
  <si>
    <t>0505861586</t>
  </si>
  <si>
    <t>naa.addo60example.com</t>
  </si>
  <si>
    <t>GH-HO-2025-00989</t>
  </si>
  <si>
    <t>2026-03-03</t>
  </si>
  <si>
    <t>0274784007</t>
  </si>
  <si>
    <t>abena.mensah43@example.com</t>
  </si>
  <si>
    <t>GH-ACC-2025-00020</t>
  </si>
  <si>
    <t>08.08.2025</t>
  </si>
  <si>
    <t>0596505310</t>
  </si>
  <si>
    <t>GH-CCT-2025-00670</t>
  </si>
  <si>
    <t xml:space="preserve"> 2025-10-03 </t>
  </si>
  <si>
    <t>0598576771</t>
  </si>
  <si>
    <t>adwoa.badu16@example.com</t>
  </si>
  <si>
    <t>GH-SUN-2025-01006</t>
  </si>
  <si>
    <t>16/06/2025</t>
  </si>
  <si>
    <t>0556734413</t>
  </si>
  <si>
    <t>kojo.osei67@example.com</t>
  </si>
  <si>
    <t>GH-ACC-2025-00855</t>
  </si>
  <si>
    <t>0507210808</t>
  </si>
  <si>
    <t>esi.asare27@example.com</t>
  </si>
  <si>
    <t>GH-ACC-2025-01395</t>
  </si>
  <si>
    <t>0503967080</t>
  </si>
  <si>
    <t>naa.appiah23@example.com</t>
  </si>
  <si>
    <t>GH-CCT-2025-01449</t>
  </si>
  <si>
    <t>November 20, 2025</t>
  </si>
  <si>
    <t xml:space="preserve"> akosua.boateng40@example.com</t>
  </si>
  <si>
    <t>GH-KUM-2025-01144</t>
  </si>
  <si>
    <t>0274552738</t>
  </si>
  <si>
    <t>naa.badu38@example.con</t>
  </si>
  <si>
    <t>GH-KOF-2025-01267</t>
  </si>
  <si>
    <t>24/10/2024</t>
  </si>
  <si>
    <t xml:space="preserve">0204599849 </t>
  </si>
  <si>
    <t>naa.mensah69@example.com</t>
  </si>
  <si>
    <t>GH-KUM-2025-00979</t>
  </si>
  <si>
    <t>June 21, 2025</t>
  </si>
  <si>
    <t>0558388997</t>
  </si>
  <si>
    <t>kojo.addo6@example.com</t>
  </si>
  <si>
    <t>GH-HO-2025-00177</t>
  </si>
  <si>
    <t>24.04.2024</t>
  </si>
  <si>
    <t>0503824679</t>
  </si>
  <si>
    <t>ama.arthur38@example.com</t>
  </si>
  <si>
    <t>GH-TAK-2025-00483</t>
  </si>
  <si>
    <t>31.08.2025</t>
  </si>
  <si>
    <t>POS</t>
  </si>
  <si>
    <t>0277197640</t>
  </si>
  <si>
    <t>ama.badu30example.com</t>
  </si>
  <si>
    <t>GH-TAK-2025-00079</t>
  </si>
  <si>
    <t>0271389396</t>
  </si>
  <si>
    <t>kojo.owusu78@example.con</t>
  </si>
  <si>
    <t>GH-HO-2025-00273</t>
  </si>
  <si>
    <t>0266551453</t>
  </si>
  <si>
    <t>michael.antwi48@example.com</t>
  </si>
  <si>
    <t>GH-CCT-2025-00565</t>
  </si>
  <si>
    <t>0209754399</t>
  </si>
  <si>
    <t>akosua.asare1@example.com</t>
  </si>
  <si>
    <t>GH-TML-2025-01302</t>
  </si>
  <si>
    <t>2025-09-22</t>
  </si>
  <si>
    <t>0244104916</t>
  </si>
  <si>
    <t>naa.arthur95example.com</t>
  </si>
  <si>
    <t>GH-SUN-2025-00324</t>
  </si>
  <si>
    <t>0547206365</t>
  </si>
  <si>
    <t>kwame.osei29@example.con</t>
  </si>
  <si>
    <t>2025-06-30</t>
  </si>
  <si>
    <t>0201524956</t>
  </si>
  <si>
    <t>kojo.arthur68@example.com</t>
  </si>
  <si>
    <t>GH-HO-2025-00515</t>
  </si>
  <si>
    <t>06.06.2026</t>
  </si>
  <si>
    <t>0555556734</t>
  </si>
  <si>
    <t>kofi.addo23@example.com</t>
  </si>
  <si>
    <t>GH-KUM-2025-01109</t>
  </si>
  <si>
    <t xml:space="preserve">0507792790 </t>
  </si>
  <si>
    <t>kojo.arthur49@example.com</t>
  </si>
  <si>
    <t>GH-KUM-2025-00836</t>
  </si>
  <si>
    <t>11-Nov-2026</t>
  </si>
  <si>
    <t>0249431555</t>
  </si>
  <si>
    <t>GH-KOF-2025-00212</t>
  </si>
  <si>
    <t>2025-09-23</t>
  </si>
  <si>
    <t>0506201621</t>
  </si>
  <si>
    <t>michael.addo77@example.com</t>
  </si>
  <si>
    <t>GH-SUN-2025-01093</t>
  </si>
  <si>
    <t>30/03/2025</t>
  </si>
  <si>
    <t>0557690537</t>
  </si>
  <si>
    <t>kojo.addo68@example.com</t>
  </si>
  <si>
    <t>GH-TAK-2025-01344</t>
  </si>
  <si>
    <t xml:space="preserve"> 2025-11-02 </t>
  </si>
  <si>
    <t>0596859132</t>
  </si>
  <si>
    <t>kofi.arthur23@example.com</t>
  </si>
  <si>
    <t>GH-TML-2025-01295</t>
  </si>
  <si>
    <t>2025-01-30</t>
  </si>
  <si>
    <t>0555657452</t>
  </si>
  <si>
    <t>abena.osei49@example.com</t>
  </si>
  <si>
    <t>GH-TAK-2025-00953</t>
  </si>
  <si>
    <t>0506476615</t>
  </si>
  <si>
    <t xml:space="preserve"> kwame.osei90@example.com</t>
  </si>
  <si>
    <t>GH-CCT-2025-01127</t>
  </si>
  <si>
    <t>0596447586</t>
  </si>
  <si>
    <t>abena.owusu51example.com</t>
  </si>
  <si>
    <t>GH-TML-2025-00370</t>
  </si>
  <si>
    <t>242771655</t>
  </si>
  <si>
    <t>esi.appiah95example.com</t>
  </si>
  <si>
    <t>GH-HO-2025-00787</t>
  </si>
  <si>
    <t>0501153981</t>
  </si>
  <si>
    <t>ama.boateng76@example.com</t>
  </si>
  <si>
    <t>GH-KOF-2025-00117</t>
  </si>
  <si>
    <t>0551654591</t>
  </si>
  <si>
    <t>kojo.arthur6@example.com</t>
  </si>
  <si>
    <t>GH-HO-2025-00994</t>
  </si>
  <si>
    <t>01.03.2025</t>
  </si>
  <si>
    <t>0541825879</t>
  </si>
  <si>
    <t>MICHAEL.ASARE49@EXAMPLE.COM</t>
  </si>
  <si>
    <t>GH-KUM-2025-01453</t>
  </si>
  <si>
    <t>0266171904</t>
  </si>
  <si>
    <t>michael.boateng98@example.com</t>
  </si>
  <si>
    <t>GH-SUN-2025-00112</t>
  </si>
  <si>
    <t>May 12, 2025</t>
  </si>
  <si>
    <t>0262492215</t>
  </si>
  <si>
    <t>abena.appiah27@example.com</t>
  </si>
  <si>
    <t>GH-ACC-2025-00146</t>
  </si>
  <si>
    <t xml:space="preserve"> 2025-01-23 </t>
  </si>
  <si>
    <t>2450</t>
  </si>
  <si>
    <t>0206467915</t>
  </si>
  <si>
    <t>yaw.mensah90@example.com</t>
  </si>
  <si>
    <t>GH-SUN-2025-00454</t>
  </si>
  <si>
    <t>0542176321</t>
  </si>
  <si>
    <t>daniel.appiah63@example.com</t>
  </si>
  <si>
    <t>24/11/2025</t>
  </si>
  <si>
    <t>0244411201</t>
  </si>
  <si>
    <t>esi.antwi56@example.com</t>
  </si>
  <si>
    <t>GH-KUM-2025-00769</t>
  </si>
  <si>
    <t xml:space="preserve">0592579809 </t>
  </si>
  <si>
    <t>adwoa.antwi71@example.com</t>
  </si>
  <si>
    <t>GH-KOF-2025-01361</t>
  </si>
  <si>
    <t>0554748476</t>
  </si>
  <si>
    <t>michael.badu11@example.com</t>
  </si>
  <si>
    <t>GH-CCT-2025-01220</t>
  </si>
  <si>
    <t>0502728130</t>
  </si>
  <si>
    <t>kofi.asare15@example.com</t>
  </si>
  <si>
    <t>GH-KOF-2025-01114</t>
  </si>
  <si>
    <t>0508047938</t>
  </si>
  <si>
    <t xml:space="preserve"> naa.antwi4@example.com</t>
  </si>
  <si>
    <t>GH-HO-2025-00352</t>
  </si>
  <si>
    <t>0244530942</t>
  </si>
  <si>
    <t>naa.mensah99@example.com</t>
  </si>
  <si>
    <t>GH-KUM-2025-00353</t>
  </si>
  <si>
    <t>03/15/2025</t>
  </si>
  <si>
    <t>0262897025</t>
  </si>
  <si>
    <t>abena.osei76@example.com</t>
  </si>
  <si>
    <t>GH-TAK-2025-00659</t>
  </si>
  <si>
    <t>0242118024</t>
  </si>
  <si>
    <t>michael.owusu87@example.com</t>
  </si>
  <si>
    <t>GH-KUM-2025-01467</t>
  </si>
  <si>
    <t>2024-10-08</t>
  </si>
  <si>
    <t>0275755561</t>
  </si>
  <si>
    <t>michael.owusu4@example.com</t>
  </si>
  <si>
    <t>GH-TAK-2025-00372</t>
  </si>
  <si>
    <t>0279531355</t>
  </si>
  <si>
    <t>adwoa.osei84@example.con</t>
  </si>
  <si>
    <t>GH-CCT-2025-01226</t>
  </si>
  <si>
    <t>0245438866</t>
  </si>
  <si>
    <t>adwoa.owusu94@example.com</t>
  </si>
  <si>
    <t>GH-SUN-2025-01403</t>
  </si>
  <si>
    <t>27/07/2025</t>
  </si>
  <si>
    <t>0505117335</t>
  </si>
  <si>
    <t>kofi.owusu70@example.com</t>
  </si>
  <si>
    <t>GH-KUM-2025-00092</t>
  </si>
  <si>
    <t>0506242354</t>
  </si>
  <si>
    <t>esi.addo82@example.com</t>
  </si>
  <si>
    <t>GH-ACC-2025-00236</t>
  </si>
  <si>
    <t>adwoa.owusu93@example.com</t>
  </si>
  <si>
    <t>GH-KOF-2025-01283</t>
  </si>
  <si>
    <t>01/05/2025</t>
  </si>
  <si>
    <t>0596486056</t>
  </si>
  <si>
    <t>daniel.owusu52@example.com</t>
  </si>
  <si>
    <t>GH-CCT-2025-01355</t>
  </si>
  <si>
    <t>0502273262</t>
  </si>
  <si>
    <t>daniel.osei86@example.com</t>
  </si>
  <si>
    <t>GH-SUN-2025-01473</t>
  </si>
  <si>
    <t>2025-11-18</t>
  </si>
  <si>
    <t>0279493249</t>
  </si>
  <si>
    <t xml:space="preserve"> kojo.owusu92@example.com</t>
  </si>
  <si>
    <t>GH-TML-2025-01450</t>
  </si>
  <si>
    <t>0502973548</t>
  </si>
  <si>
    <t>abena.badu43@example.com</t>
  </si>
  <si>
    <t>GH-KUM-2025-01087</t>
  </si>
  <si>
    <t>02/18/2025</t>
  </si>
  <si>
    <t>0266701954</t>
  </si>
  <si>
    <t>kojo.badu72@example.com</t>
  </si>
  <si>
    <t>GH-KOF-2025-00720</t>
  </si>
  <si>
    <t xml:space="preserve"> 2025-11-28 </t>
  </si>
  <si>
    <t>0246405247</t>
  </si>
  <si>
    <t>ama.badu56@example.con</t>
  </si>
  <si>
    <t>GH-SUN-2025-00334</t>
  </si>
  <si>
    <t>29.10.2025</t>
  </si>
  <si>
    <t>0502733720</t>
  </si>
  <si>
    <t>akosua.mensah1@example.com</t>
  </si>
  <si>
    <t>GH-HO-2025-00201</t>
  </si>
  <si>
    <t>June 30, 2025</t>
  </si>
  <si>
    <t>0503075939</t>
  </si>
  <si>
    <t>abena.badu31@example.com</t>
  </si>
  <si>
    <t>GH-ACC-2025-01462</t>
  </si>
  <si>
    <t>0275441570</t>
  </si>
  <si>
    <t>adwoa.badu52@example.com</t>
  </si>
  <si>
    <t>GH-CCT-2025-00281</t>
  </si>
  <si>
    <t>18.06.2026</t>
  </si>
  <si>
    <t>0541974247</t>
  </si>
  <si>
    <t>yaw.badu19@example.com</t>
  </si>
  <si>
    <t>GH-CCT-2025-00674</t>
  </si>
  <si>
    <t>16.09.2025</t>
  </si>
  <si>
    <t>0509299698</t>
  </si>
  <si>
    <t>yaw.owusu5@example.com</t>
  </si>
  <si>
    <t>GH-TAK-2025-00528</t>
  </si>
  <si>
    <t xml:space="preserve"> 2025-02-28 </t>
  </si>
  <si>
    <t>0208638323</t>
  </si>
  <si>
    <t>adwoa.arthur87@example.com</t>
  </si>
  <si>
    <t>21.12.2025</t>
  </si>
  <si>
    <t>0596397771</t>
  </si>
  <si>
    <t>ama.badu28@example.com</t>
  </si>
  <si>
    <t>GH-TML-2025-01300</t>
  </si>
  <si>
    <t>05.04.2026</t>
  </si>
  <si>
    <t>0202658670</t>
  </si>
  <si>
    <t>GH-KOF-2025-00952</t>
  </si>
  <si>
    <t>06.03.2025</t>
  </si>
  <si>
    <t>0593192406</t>
  </si>
  <si>
    <t>kwame.antwi67@example.com</t>
  </si>
  <si>
    <t>GH-CCT-2025-00200</t>
  </si>
  <si>
    <t>0277095881</t>
  </si>
  <si>
    <t>DANIEL.APPIAH11@EXAMPLE.COM</t>
  </si>
  <si>
    <t>GH-HO-2025-01405</t>
  </si>
  <si>
    <t>12/31/2025</t>
  </si>
  <si>
    <t>0543034850</t>
  </si>
  <si>
    <t>esi.appiah12@example.com</t>
  </si>
  <si>
    <t>GH-TAK-2025-00251</t>
  </si>
  <si>
    <t>0266130211</t>
  </si>
  <si>
    <t>abena.appiah48@example.com</t>
  </si>
  <si>
    <t>GH-HO-2025-01125</t>
  </si>
  <si>
    <t>01.10.2025</t>
  </si>
  <si>
    <t>0271826662</t>
  </si>
  <si>
    <t>abena.boateng72@example.com</t>
  </si>
  <si>
    <t>TML-2025-00685</t>
  </si>
  <si>
    <t>0553684977</t>
  </si>
  <si>
    <t>akosua.owusu81@example.com</t>
  </si>
  <si>
    <t>GH-KUM-2025-01261</t>
  </si>
  <si>
    <t>0593956241</t>
  </si>
  <si>
    <t>kojo.osei84@example.com</t>
  </si>
  <si>
    <t>GH-TAK-2025-00578</t>
  </si>
  <si>
    <t>0271955435</t>
  </si>
  <si>
    <t>AMA.MENSAH46@EXAMPLE.COM</t>
  </si>
  <si>
    <t>GH-SUN-2025-01269</t>
  </si>
  <si>
    <t>2025-02-26</t>
  </si>
  <si>
    <t>GH₵ 2,500.00</t>
  </si>
  <si>
    <t>0275658118</t>
  </si>
  <si>
    <t>naa.asare90@example.com</t>
  </si>
  <si>
    <t>GH-ACC-2025-00083</t>
  </si>
  <si>
    <t>10/07/2025</t>
  </si>
  <si>
    <t>0596881834</t>
  </si>
  <si>
    <t>GH-TAK-2025-01003</t>
  </si>
  <si>
    <t>0554280392</t>
  </si>
  <si>
    <t>kofi.asare59@example.con</t>
  </si>
  <si>
    <t>GH-KUM-2025-00328</t>
  </si>
  <si>
    <t>0262489173</t>
  </si>
  <si>
    <t>ama.asare46@example.com</t>
  </si>
  <si>
    <t>GH-HO-2025-01377</t>
  </si>
  <si>
    <t>03/09/2025</t>
  </si>
  <si>
    <t>C0117</t>
  </si>
  <si>
    <t>0205796797</t>
  </si>
  <si>
    <t xml:space="preserve"> naa.asare72@example.com</t>
  </si>
  <si>
    <t>GH-CCT-2025-01476</t>
  </si>
  <si>
    <t>13.02.2025</t>
  </si>
  <si>
    <t>C0126</t>
  </si>
  <si>
    <t>0507467396</t>
  </si>
  <si>
    <t>naa.osei82@example.com</t>
  </si>
  <si>
    <t>GH-TAK-2025-01364</t>
  </si>
  <si>
    <t>05/21/2025</t>
  </si>
  <si>
    <t>0263030760</t>
  </si>
  <si>
    <t>daniel.antwi45@example.com</t>
  </si>
  <si>
    <t>GH-SUN-2025-01099</t>
  </si>
  <si>
    <t>0597603681</t>
  </si>
  <si>
    <t>michael.mensah80@example.com</t>
  </si>
  <si>
    <t>GH-KOF-2025-00652</t>
  </si>
  <si>
    <t>2025-01-29</t>
  </si>
  <si>
    <t>0264442887</t>
  </si>
  <si>
    <t>esi.appiah2@example.com</t>
  </si>
  <si>
    <t>GH-CCT-2025-00038</t>
  </si>
  <si>
    <t>0557376880</t>
  </si>
  <si>
    <t>GH-KOF-2025-01175</t>
  </si>
  <si>
    <t>15-Sep-2025</t>
  </si>
  <si>
    <t>0598445080</t>
  </si>
  <si>
    <t>daniel.arthur28@example.com</t>
  </si>
  <si>
    <t>GH-SUN-2025-01233</t>
  </si>
  <si>
    <t xml:space="preserve">0593882519 </t>
  </si>
  <si>
    <t>akosua.antwi21@example.com</t>
  </si>
  <si>
    <t>GH-TAK-2025-01182</t>
  </si>
  <si>
    <t>C0378</t>
  </si>
  <si>
    <t>0205993668</t>
  </si>
  <si>
    <t>abena.addo25@example.com</t>
  </si>
  <si>
    <t>GH-KOF-2025-00973</t>
  </si>
  <si>
    <t>0273877338</t>
  </si>
  <si>
    <t>michael.asare34example.com</t>
  </si>
  <si>
    <t>GH-TML-2025-00574</t>
  </si>
  <si>
    <t>December 07, 2025</t>
  </si>
  <si>
    <t>0276341397</t>
  </si>
  <si>
    <t xml:space="preserve"> esi.arthur53@example.com</t>
  </si>
  <si>
    <t>GH-KOF-2025-00405</t>
  </si>
  <si>
    <t>03.02.2025</t>
  </si>
  <si>
    <t>0263992528</t>
  </si>
  <si>
    <t>naa.asare10@example.com</t>
  </si>
  <si>
    <t>GH-CCT-2025-00837</t>
  </si>
  <si>
    <t>January 01, 2025</t>
  </si>
  <si>
    <t>0205735204</t>
  </si>
  <si>
    <t>kojo.owusu17@example.com</t>
  </si>
  <si>
    <t>GH-CCT-2025-00058</t>
  </si>
  <si>
    <t>0278675777</t>
  </si>
  <si>
    <t xml:space="preserve"> yaw.badu58@example.com</t>
  </si>
  <si>
    <t>GH-CCT-2025-01468</t>
  </si>
  <si>
    <t>0246496067</t>
  </si>
  <si>
    <t>kwame.osei34@example.com</t>
  </si>
  <si>
    <t>GH-SUN-2025-01486</t>
  </si>
  <si>
    <t>20-Mar-2026</t>
  </si>
  <si>
    <t>0246847190</t>
  </si>
  <si>
    <t>kojo.appiah80@example.com</t>
  </si>
  <si>
    <t>GH-KUM-2025-00540</t>
  </si>
  <si>
    <t xml:space="preserve"> 2024-12-07 </t>
  </si>
  <si>
    <t>0206501768</t>
  </si>
  <si>
    <t>daniel.antwi66@example.com</t>
  </si>
  <si>
    <t>GH-TML-2025-00857</t>
  </si>
  <si>
    <t xml:space="preserve"> 2025-02-23 </t>
  </si>
  <si>
    <t>0263708091</t>
  </si>
  <si>
    <t>yaw.badu12@example.com</t>
  </si>
  <si>
    <t>GH-KUM-2025-00431</t>
  </si>
  <si>
    <t>2026-09-17</t>
  </si>
  <si>
    <t>0249492528</t>
  </si>
  <si>
    <t>ama.addo44@example.com</t>
  </si>
  <si>
    <t>GH-KUM-2025-01017</t>
  </si>
  <si>
    <t>0206136508</t>
  </si>
  <si>
    <t>daniel.boateng3@example.com</t>
  </si>
  <si>
    <t>GH-CCT-2025-00969</t>
  </si>
  <si>
    <t>23.08.2025</t>
  </si>
  <si>
    <t>0593043358</t>
  </si>
  <si>
    <t>michael.osei12example.com</t>
  </si>
  <si>
    <t>GH-KOF-2025-00948</t>
  </si>
  <si>
    <t>0599459924</t>
  </si>
  <si>
    <t>kofi.addo61@example.com</t>
  </si>
  <si>
    <t>GH-ACC-2025-00440</t>
  </si>
  <si>
    <t>15/06/2025</t>
  </si>
  <si>
    <t>0541301315</t>
  </si>
  <si>
    <t>akosua.appiah25@example.com</t>
  </si>
  <si>
    <t>GH-TAK-2025-00365</t>
  </si>
  <si>
    <t>14/07/2025</t>
  </si>
  <si>
    <t>0262416576</t>
  </si>
  <si>
    <t>CCT-2025-00866</t>
  </si>
  <si>
    <t>0275520788</t>
  </si>
  <si>
    <t>akosua.antwi1@example.con</t>
  </si>
  <si>
    <t>GH-CCT-2025-00833</t>
  </si>
  <si>
    <t>21-Apr-2025</t>
  </si>
  <si>
    <t>0558369390</t>
  </si>
  <si>
    <t>ama.boateng80@example.com</t>
  </si>
  <si>
    <t>GH-CCT-2025-01312</t>
  </si>
  <si>
    <t>0508539001</t>
  </si>
  <si>
    <t>michael.asare23@example.com</t>
  </si>
  <si>
    <t>GH-HO-2025-01442</t>
  </si>
  <si>
    <t>03.11.2025</t>
  </si>
  <si>
    <t>0276096355</t>
  </si>
  <si>
    <t>kofi.osei91@example.com</t>
  </si>
  <si>
    <t>GH-SUN-2025-00550</t>
  </si>
  <si>
    <t>0595268213</t>
  </si>
  <si>
    <t>naa.asare28@example.com</t>
  </si>
  <si>
    <t>GH-SUN-2025-01454</t>
  </si>
  <si>
    <t>28-Jan-2025</t>
  </si>
  <si>
    <t>0506643188</t>
  </si>
  <si>
    <t>kwame.owusu59@example.com</t>
  </si>
  <si>
    <t>GH-KOF-2025-00316</t>
  </si>
  <si>
    <t>2025-01-28</t>
  </si>
  <si>
    <t>0593576688</t>
  </si>
  <si>
    <t>abena.asare97@example.com</t>
  </si>
  <si>
    <t>GH-TAK-2025-00716</t>
  </si>
  <si>
    <t>0248826173</t>
  </si>
  <si>
    <t>kwame.asare96@example.com</t>
  </si>
  <si>
    <t>GH-TAK-2025-00115</t>
  </si>
  <si>
    <t>0558699697</t>
  </si>
  <si>
    <t>kojo.owusu45@example.com</t>
  </si>
  <si>
    <t>StandardUnitPrice</t>
  </si>
  <si>
    <t>C0026</t>
  </si>
  <si>
    <t>C0039</t>
  </si>
  <si>
    <t>C0047</t>
  </si>
  <si>
    <t>C0154</t>
  </si>
  <si>
    <t>C0179</t>
  </si>
  <si>
    <t>C0180</t>
  </si>
  <si>
    <t>C0205</t>
  </si>
  <si>
    <t>C0262</t>
  </si>
  <si>
    <t>C0299</t>
  </si>
  <si>
    <t>C0320</t>
  </si>
  <si>
    <t>C0394</t>
  </si>
  <si>
    <t>FIELD / AREA</t>
  </si>
  <si>
    <t>BUSINESS RULE / DECISION STANDARD</t>
  </si>
  <si>
    <t>Expected structure: GH-[3-letter region code]-[4-digit year]-[5-digit sequence]. Preserve the original value; validate before reconstructing.</t>
  </si>
  <si>
    <t>Must be a real calendar date and must fall within 01-Jan-2025 to 31-Dec-2025 for a trusted transaction.</t>
  </si>
  <si>
    <t>Must exist in the customer reference data.</t>
  </si>
  <si>
    <t>FirstName / LastName</t>
  </si>
  <si>
    <t>Required fields; blank values require review.</t>
  </si>
  <si>
    <t>Must resolve to one of the approved regions in the reference/rules.</t>
  </si>
  <si>
    <t>Must exist in the product reference data.</t>
  </si>
  <si>
    <t>Must agree with ProductID according to the product reference.</t>
  </si>
  <si>
    <t>Must agree with ProductID according to the product reference and use an approved category.</t>
  </si>
  <si>
    <t>Approved values only: Individual, Business, Government.</t>
  </si>
  <si>
    <t>Approved values only: Online, In-Store, Mobile App, Agent.</t>
  </si>
  <si>
    <t>Approved values only: Mobile Money, Card, Bank Transfer, Cash.</t>
  </si>
  <si>
    <t>Required, numeric, and greater than 0.</t>
  </si>
  <si>
    <t>Required. Calculate expected revenue from cleaned Quantity × cleaned UnitPrice; do not silently overwrite reported Revenue.</t>
  </si>
  <si>
    <t>Revenue mismatch</t>
  </si>
  <si>
    <t>If reported Revenue differs from expected Revenue beyond normal exact agreement, preserve the original and flag for review.</t>
  </si>
  <si>
    <t>Should have a plausible Ghana mobile-number structure; malformed values must be identifiable.</t>
  </si>
  <si>
    <t>Should have a plausible email structure; malformed values must be identifiable.</t>
  </si>
  <si>
    <t>Duplicates</t>
  </si>
  <si>
    <t>Exact duplicate copies may be candidates for removal after proof and documentation. Non-exact duplicates must be investigated, not automatically deleted.</t>
  </si>
  <si>
    <t>Missingness</t>
  </si>
  <si>
    <t>Do not invent missing business data. Required-field gaps must affect trust status.</t>
  </si>
  <si>
    <t>Raw evidence</t>
  </si>
  <si>
    <t>Do not destroy the RAW_EXPORT sheet. Cleaning must be traceable.</t>
  </si>
  <si>
    <t>Trusted clean data</t>
  </si>
  <si>
    <t>Create a separate final sheet containing only records that meet the trust criteria you establish from these rules. The original evidence must remain available elsewhere in the workbook.</t>
  </si>
  <si>
    <t>ITEM</t>
  </si>
  <si>
    <t>DETAIL</t>
  </si>
  <si>
    <t>Purpose</t>
  </si>
  <si>
    <t>Expert-level data-cleaning challenge focused on producing a defensible trusted dataset.</t>
  </si>
  <si>
    <t>Version</t>
  </si>
  <si>
    <t>Challenge 1</t>
  </si>
  <si>
    <t>Excel compatibility</t>
  </si>
  <si>
    <t>Designed to be workable in Excel 2016. Do not rely on XLOOKUP, FILTER, UNIQUE, LET or other newer dynamic-array functions.</t>
  </si>
  <si>
    <t>Raw sheet</t>
  </si>
  <si>
    <t>RAW_EXPORT — original evidence. Do not delete or overwrite it.</t>
  </si>
  <si>
    <t>Reference sheet</t>
  </si>
  <si>
    <t>REFERENCE — product and customer master data.</t>
  </si>
  <si>
    <t>Business rules sheet</t>
  </si>
  <si>
    <t>BUSINESS_RULES — the rules and decision standards.</t>
  </si>
  <si>
    <t>Expected workflow outcome</t>
  </si>
  <si>
    <t>A separate trusted clean-data sheet containing only records you determine are trustworthy.</t>
  </si>
  <si>
    <t>Important restriction</t>
  </si>
  <si>
    <t>Do not expect a pre-calculated answer key, expected row counts, or expected error counts.</t>
  </si>
  <si>
    <t>numbers</t>
  </si>
  <si>
    <t>filled</t>
  </si>
  <si>
    <t>initial</t>
  </si>
  <si>
    <t>unique value</t>
  </si>
  <si>
    <t>blank</t>
  </si>
  <si>
    <t>current</t>
  </si>
  <si>
    <t>curent</t>
  </si>
  <si>
    <t>difrence</t>
  </si>
  <si>
    <t>Column1</t>
  </si>
  <si>
    <t>ACCRAA</t>
  </si>
  <si>
    <t>GREATER ACCRA</t>
  </si>
  <si>
    <t>KUMASI CITY</t>
  </si>
  <si>
    <t>TYPO</t>
  </si>
  <si>
    <t>CORRECT</t>
  </si>
  <si>
    <t>Region_Final</t>
  </si>
  <si>
    <t>Region_final</t>
  </si>
  <si>
    <t>productCategory_final</t>
  </si>
  <si>
    <t>region_ref</t>
  </si>
  <si>
    <t>customerType_Final</t>
  </si>
  <si>
    <t>GOVT</t>
  </si>
  <si>
    <t>CORPORATE</t>
  </si>
  <si>
    <t>PERSONAL</t>
  </si>
  <si>
    <t>website</t>
  </si>
  <si>
    <t>whatsapp</t>
  </si>
  <si>
    <t>salesChannel_ref</t>
  </si>
  <si>
    <t>SalesChannel_final</t>
  </si>
  <si>
    <t>MOMO</t>
  </si>
  <si>
    <t>MTN MOMO</t>
  </si>
  <si>
    <t>VISA CARD</t>
  </si>
  <si>
    <t>paymentMethod_Final</t>
  </si>
  <si>
    <t>productID_Final</t>
  </si>
  <si>
    <t>productCategory_finalStatus</t>
  </si>
  <si>
    <t>productNmae_final</t>
  </si>
  <si>
    <t>productName_final</t>
  </si>
  <si>
    <t>CustomerID_final</t>
  </si>
  <si>
    <t>customerFisrtName</t>
  </si>
  <si>
    <t>firstName_Final</t>
  </si>
  <si>
    <t>customerLastName</t>
  </si>
  <si>
    <t>lastName_final</t>
  </si>
  <si>
    <t>Quantity_final</t>
  </si>
  <si>
    <t>Phone_final</t>
  </si>
  <si>
    <t>UnitPrice_final</t>
  </si>
  <si>
    <t>revenue_clean</t>
  </si>
  <si>
    <t>revenue_final</t>
  </si>
  <si>
    <t>quantity_clean</t>
  </si>
  <si>
    <t>unitPrice_clean</t>
  </si>
  <si>
    <t>orderDate_clean</t>
  </si>
  <si>
    <t>orderDate_final</t>
  </si>
  <si>
    <t>orderRef_final</t>
  </si>
  <si>
    <t>regionalCode</t>
  </si>
  <si>
    <t>email_final</t>
  </si>
  <si>
    <t>sources_final</t>
  </si>
  <si>
    <t>duplicates</t>
  </si>
  <si>
    <t>orderRefinal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</si>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</sst>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99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164" fontId="4" fillId="0" borderId="2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0" fontId="4" fillId="4" borderId="2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7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</font>
      <numFmt numFmtId="0" formatCode="General"/>
    </dxf>
    <dxf>
      <font>
        <b/>
      </font>
      <numFmt numFmtId="19" formatCode="dd/mm/yyyy"/>
    </dxf>
    <dxf>
      <font>
        <b/>
      </font>
      <numFmt numFmtId="164" formatCode="dd/mm/yyyy;@"/>
    </dxf>
    <dxf>
      <font>
        <b/>
      </font>
      <numFmt numFmtId="0" formatCode="General"/>
    </dxf>
    <dxf>
      <font>
        <b val="0"/>
      </font>
      <numFmt numFmtId="0" formatCode="General"/>
    </dxf>
    <dxf>
      <font>
        <b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rgb="FF0000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99"/>
      <color rgb="FFFFCDAB"/>
      <color rgb="FFFFFFFF"/>
      <color rgb="FF0000FF"/>
      <color rgb="FFFF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AF3B66-0040-4F17-981C-EE0CF64BFC28}" name="salesTable" displayName="salesTable" ref="A1:AT1501" totalsRowShown="0" headerRowDxfId="45" headerRowBorderDxfId="44" tableBorderDxfId="43">
  <autoFilter ref="A1:AT1501" xr:uid="{00000000-0009-0000-0000-000000000000}"/>
  <sortState xmlns:xlrd2="http://schemas.microsoft.com/office/spreadsheetml/2017/richdata2" ref="A2:AS1501">
    <sortCondition ref="AO1:AO1501"/>
  </sortState>
  <tableColumns count="46">
    <tableColumn id="1" xr3:uid="{D7515DFF-F199-4DA4-9BD7-459950BB1A52}" name="OrderRef"/>
    <tableColumn id="2" xr3:uid="{53E39804-E839-421C-9B2A-1BE62B31EB26}" name="OrderDate"/>
    <tableColumn id="3" xr3:uid="{885B70AF-3CD8-4EDF-A4BD-7B02B48B966C}" name="CustomerID"/>
    <tableColumn id="4" xr3:uid="{41A3C5C9-3887-4B0A-AA71-13C808FFF64F}" name="FirstName"/>
    <tableColumn id="5" xr3:uid="{7022E6B9-486C-4F35-9288-1C8B04B811C2}" name="LastName"/>
    <tableColumn id="6" xr3:uid="{123B09E4-D257-4CDB-8C0C-CA10A6AF7C4B}" name="Region"/>
    <tableColumn id="7" xr3:uid="{876A9F15-92A7-4EB0-93F7-20F4500AC5CC}" name="ProductID"/>
    <tableColumn id="8" xr3:uid="{807ABA73-00BE-41CA-B479-DFEBC2F65977}" name="ProductName"/>
    <tableColumn id="9" xr3:uid="{AF099943-550D-48CB-9368-5C950444509C}" name="ProductCategory"/>
    <tableColumn id="10" xr3:uid="{FDC368D2-5769-4E23-B5EF-56F3F5A23C3A}" name="CustomerType"/>
    <tableColumn id="11" xr3:uid="{B97FD973-ACA9-411A-9497-9FFAD8E4BD87}" name="SalesChannel"/>
    <tableColumn id="12" xr3:uid="{2EDF8A32-71AC-45F9-B26B-BBE6E7503A86}" name="PaymentMethod"/>
    <tableColumn id="13" xr3:uid="{B844FAC9-27E7-436B-BE20-CCB08CCF1FC9}" name="Quantity"/>
    <tableColumn id="14" xr3:uid="{8C663B69-1258-40A4-89AB-A095554B32B1}" name="UnitPrice"/>
    <tableColumn id="15" xr3:uid="{A0DE046D-8F4E-4D5C-A8AF-A05A3C4CD0CC}" name="Revenue"/>
    <tableColumn id="16" xr3:uid="{EF3DC898-1B0C-49AD-A0A9-3879650D8B74}" name="Phone"/>
    <tableColumn id="17" xr3:uid="{BEB8BCE1-CCA4-4125-93DF-504150647477}" name="Email"/>
    <tableColumn id="18" xr3:uid="{2375E146-6E11-4083-A6C8-E7E36267A6ED}" name="SourceFile"/>
    <tableColumn id="19" xr3:uid="{D94E2569-223E-4730-84B4-FF0142956C17}" name="Region_Final" dataDxfId="42">
      <calculatedColumnFormula>IF(salesTable[[#This Row],[Region]]="","MISSING",IFERROR(VLOOKUP(salesTable[[#This Row],[Region]],region_ref[],2,FALSE),TRIM(CLEAN(UPPER(salesTable[[#This Row],[Region]])))))</calculatedColumnFormula>
    </tableColumn>
    <tableColumn id="20" xr3:uid="{687FBBA5-F04C-48ED-A9A5-9A771A6FDA3D}" name="customerType_Final" dataDxfId="41">
      <calculatedColumnFormula>IF(salesTable[[#This Row],[CustomerType]]="","MISSING",IFERROR(VLOOKUP(salesTable[[#This Row],[CustomerType]],customerType_Ref[],2,FALSE),TRIM(CLEAN(UPPER(salesTable[[#This Row],[CustomerType]])))))</calculatedColumnFormula>
    </tableColumn>
    <tableColumn id="21" xr3:uid="{87E82C2C-E76B-400F-AFC9-3E432ACB9930}" name="SalesChannel_final" dataDxfId="40">
      <calculatedColumnFormula>IF(salesTable[[#This Row],[SalesChannel]]="","MISSING",IFERROR(VLOOKUP(salesTable[[#This Row],[SalesChannel]],salesChannel_Ref[],2,FALSE),CLEAN(UPPER(TRIM(salesTable[SalesChannel])))))</calculatedColumnFormula>
    </tableColumn>
    <tableColumn id="22" xr3:uid="{59DD7668-1049-479E-891F-9360421506DD}" name="paymentMethod_Final" dataDxfId="39">
      <calculatedColumnFormula>IF(salesTable[[#This Row],[PaymentMethod]]="","MISSING",IFERROR(VLOOKUP(salesTable[[#This Row],[PaymentMethod]],paymentMethod_REF[],2,FALSE), CLEAN(UPPER(TRIM(salesTable[[#This Row],[PaymentMethod]])))))</calculatedColumnFormula>
    </tableColumn>
    <tableColumn id="23" xr3:uid="{74B643D8-D14B-4D46-BC2E-3C6CBD667241}" name="productID_Final" dataDxfId="38">
      <calculatedColumnFormula>IF(salesTable[[#This Row],[ProductID]]="","MISSING",IFERROR(VLOOKUP(salesTable[[#This Row],[ProductID]],product_REF[],1,FALSE),"NO MATCH"))</calculatedColumnFormula>
    </tableColumn>
    <tableColumn id="27" xr3:uid="{322DA3B3-E128-49C5-9BBC-65452280E7B4}" name="productName_final" dataDxfId="37">
      <calculatedColumnFormula>CLEAN(UPPER(TRIM(IF(salesTable[[#This Row],[ProductID]]="","MISSING",IFERROR(VLOOKUP(salesTable[[#This Row],[ProductID]],product_REF[],2,FALSE),"NO MATCH")))))</calculatedColumnFormula>
    </tableColumn>
    <tableColumn id="24" xr3:uid="{6D2E209F-EE82-4314-AA9F-03D064352A76}" name="productCategory_final" dataDxfId="36">
      <calculatedColumnFormula>IFERROR(CLEAN(UPPER(TRIM(VLOOKUP(salesTable[[#This Row],[productID_Final]],product_REF[],3,FALSE)))),"NO MATCH")</calculatedColumnFormula>
    </tableColumn>
    <tableColumn id="26" xr3:uid="{0BECEF32-DAC5-499F-AE35-D18A814817F9}" name="productCategory_finalStatus" dataDxfId="35">
      <calculatedColumnFormula>IF(salesTable[[#This Row],[productCategory_final]]=CLEAN(UPPER(TRIM(salesTable[ProductCategory]))),salesTable[[#This Row],[productCategory_final]],"MISMATCH")</calculatedColumnFormula>
    </tableColumn>
    <tableColumn id="28" xr3:uid="{09079D2B-6393-41A9-8410-87B33290AD08}" name="CustomerID_final" dataDxfId="34">
      <calculatedColumnFormula>IF(salesTable[[#This Row],[CustomerID]]="","MISSING",IFERROR(VLOOKUP(salesTable[[#This Row],[CustomerID]],customer_REF[],1,FALSE),"NO MATCH"))</calculatedColumnFormula>
    </tableColumn>
    <tableColumn id="30" xr3:uid="{3423EABD-37E3-43D2-9809-8943FB850095}" name="customerFisrtName" dataDxfId="33">
      <calculatedColumnFormula>CLEAN(UPPER(TRIM(IF(salesTable[[#This Row],[FirstName]]="","MISSING",IFERROR(VLOOKUP(salesTable[[#This Row],[CustomerID_final]],customer_REF[],2,FALSE),"NO MATCH")))))</calculatedColumnFormula>
    </tableColumn>
    <tableColumn id="29" xr3:uid="{AE9043C1-5266-41EB-832A-3C95B7E79152}" name="firstName_Final" dataDxfId="32">
      <calculatedColumnFormula>IF(salesTable[[#This Row],[customerFisrtName]]=CLEAN(UPPER(TRIM(salesTable[[#This Row],[customerFisrtName]]))),salesTable[[#This Row],[customerFisrtName]],"MISMATCH")</calculatedColumnFormula>
    </tableColumn>
    <tableColumn id="33" xr3:uid="{7B8E3CDF-BCC9-4402-8CE6-DC834A7D989F}" name="customerLastName" dataDxfId="31">
      <calculatedColumnFormula>CLEAN(UPPER(TRIM(IF(salesTable[[#This Row],[LastName]]="","MISSING",IFERROR(VLOOKUP(salesTable[[#This Row],[CustomerID_final]],customer_REF[],3,FALSE),"NO MATCH")))))</calculatedColumnFormula>
    </tableColumn>
    <tableColumn id="32" xr3:uid="{FFDBB995-DCF9-45AE-979F-B39FBA6534D5}" name="lastName_final" dataDxfId="30">
      <calculatedColumnFormula>IF(salesTable[[#This Row],[customerLastName]]=CLEAN(UPPER(TRIM(salesTable[[#This Row],[customerLastName]]))),salesTable[[#This Row],[customerLastName]],"MISMATCH")</calculatedColumnFormula>
    </tableColumn>
    <tableColumn id="25" xr3:uid="{9C6727F4-59FB-44F1-BC77-E385A4D75037}" name="Phone_final" dataDxfId="29">
      <calculatedColumnFormula>IF(salesTable[[#This Row],[Phone]]="","MISSING",0&amp;RIGHT(TRIM(SUBSTITUTE(SUBSTITUTE(SUBSTITUTE(salesTable[[#This Row],[Phone]],"+","")," ",""),"-","")),9))</calculatedColumnFormula>
    </tableColumn>
    <tableColumn id="37" xr3:uid="{05AE580A-7395-4879-A109-4FA7025296D7}" name="quantity_clean" dataDxfId="28">
      <calculatedColumnFormula>IF(OR(salesTable[[#This Row],[Quantity]]="",salesTable[[#This Row],[Quantity]]="N/A",salesTable[[#This Row],[Quantity]]="abc"),"INVALID",VALUE(TRIM(SUBSTITUTE(SUBSTITUTE(salesTable[[#This Row],[Quantity]],",",""),"GH₵",""))))</calculatedColumnFormula>
    </tableColumn>
    <tableColumn id="31" xr3:uid="{BF3F0302-2E3A-4CE5-B2FF-6038B76C03E5}" name="Quantity_final" dataDxfId="27">
      <calculatedColumnFormula>IF(salesTable[[#This Row],[quantity_clean]]&gt;0,salesTable[[#This Row],[quantity_clean]],"INVALID")</calculatedColumnFormula>
    </tableColumn>
    <tableColumn id="38" xr3:uid="{A1038CEE-F99F-4BC5-9ACC-6C28C8897380}" name="unitPrice_clean" dataDxfId="26">
      <calculatedColumnFormula>IF(OR(salesTable[[#This Row],[UnitPrice]]="",salesTable[[#This Row],[UnitPrice]]="N/A",salesTable[[#This Row],[UnitPrice]]="unknown"),"INVALID",VALUE(TRIM(SUBSTITUTE(SUBSTITUTE(salesTable[[#This Row],[UnitPrice]],",",""),"GH₵",""))))</calculatedColumnFormula>
    </tableColumn>
    <tableColumn id="34" xr3:uid="{D6F6DE1E-58AE-44A0-808F-0867B74AFB18}" name="UnitPrice_final" dataDxfId="25">
      <calculatedColumnFormula>IF(salesTable[[#This Row],[unitPrice_clean]]&gt;0,salesTable[[#This Row],[unitPrice_clean]],"INVALID")</calculatedColumnFormula>
    </tableColumn>
    <tableColumn id="35" xr3:uid="{5D5A2FC0-B768-4035-A6FE-7ADC14D0AC80}" name="revenue_clean" dataDxfId="24">
      <calculatedColumnFormula>IF(salesTable[[#This Row],[Revenue]]="","MISSING",VALUE(TRIM(SUBSTITUTE(SUBSTITUTE(salesTable[[#This Row],[Revenue]],",",""),"GH₵",""))))</calculatedColumnFormula>
    </tableColumn>
    <tableColumn id="36" xr3:uid="{5BF30B39-D358-49E6-8F27-B38ECBDB342F}" name="revenue_final" dataDxfId="23">
      <calculatedColumnFormula>IFERROR(IF(ROUND(salesTable[[#This Row],[Quantity_final]]*salesTable[[#This Row],[UnitPrice_final]],2)=ROUND(salesTable[[#This Row],[revenue_clean]],2)=TRUE,salesTable[[#This Row],[revenue_clean]],"invalid"),"INVALID")</calculatedColumnFormula>
    </tableColumn>
    <tableColumn id="39" xr3:uid="{5C547D82-6545-4482-B74D-F54C9D4DF16D}" name="orderDate_clean" dataDxfId="22">
      <calculatedColumnFormula>IF(ISNUMBER(salesTable[[#This Row],[OrderDate]]),salesTable[[#This Row],[OrderDate]],IFERROR(DATEVALUE(CLEAN(TRIM(SUBSTITUTE(salesTable[[#This Row],[OrderDate]],".","/")))),"CHECK"))</calculatedColumnFormula>
    </tableColumn>
    <tableColumn id="40" xr3:uid="{5F5E45FF-00CA-44D6-97F2-51110856E1E0}" name="orderDate_final" dataDxfId="21">
      <calculatedColumnFormula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calculatedColumnFormula>
    </tableColumn>
    <tableColumn id="41" xr3:uid="{CBEF05F0-938E-4CED-86EC-F6EC26FA20AE}" name="orderRef_final" dataDxfId="20">
      <calculatedColumnFormula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calculatedColumnFormula>
    </tableColumn>
    <tableColumn id="46" xr3:uid="{715AC5CB-1E67-4CF7-939E-ABADCB1315F3}" name="regionalCode" dataDxfId="19">
      <calculatedColumnFormula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calculatedColumnFormula>
    </tableColumn>
    <tableColumn id="47" xr3:uid="{F38925AA-42D9-42F6-B64F-791F545F5A62}" name="email_final" dataDxfId="18">
      <calculatedColumnFormula>CLEAN(PROPER(TRIM(salesTable[[#This Row],[Email]])))</calculatedColumnFormula>
    </tableColumn>
    <tableColumn id="48" xr3:uid="{225CCDDB-3EA5-446B-882C-19366919DE5D}" name="sources_final" dataDxfId="17">
      <calculatedColumnFormula>CLEAN(TRIM(salesTable[[#This Row],[SourceFile]]))</calculatedColumnFormula>
    </tableColumn>
    <tableColumn id="49" xr3:uid="{A15D9D5F-0AEB-4899-A358-12CE47801C58}" name="duplicates" dataDxfId="16">
      <calculatedColumnFormula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calculatedColumnFormula>
    </tableColumn>
    <tableColumn id="50" xr3:uid="{BBBC7019-3CFC-4568-A1D8-FF6493FA0F64}" name="Column1" dataDxfId="15">
      <calculatedColumnFormula>IF(salesTable[orderRef_final]&lt;&gt;"MISSING",salesTable[orderRef_final],"invalid")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6F2EC7-3D1D-4657-AF87-71E4B704565C}" name="Table3" displayName="Table3" ref="BC20:BE21" totalsRowShown="0" headerRowDxfId="14" dataDxfId="13">
  <autoFilter ref="BC20:BE21" xr:uid="{B76F2EC7-3D1D-4657-AF87-71E4B704565C}"/>
  <tableColumns count="3">
    <tableColumn id="1" xr3:uid="{428B8952-7A69-424C-A81A-30A9B98C68BD}" name="initial" dataDxfId="12"/>
    <tableColumn id="2" xr3:uid="{EE37CB48-8E5B-4C00-85C7-08E85C4FE575}" name="curent" dataDxfId="11">
      <calculatedColumnFormula>ROWS(salesTable[OrderRef])</calculatedColumnFormula>
    </tableColumn>
    <tableColumn id="3" xr3:uid="{62044B2A-29DE-43F7-A974-347B75BCE963}" name="difrence" dataDxfId="10">
      <calculatedColumnFormula>BC21-BD21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617F81-A2CC-444C-BC7E-282F931BF092}" name="region_ref" displayName="region_ref" ref="BC25:BD28" totalsRowShown="0">
  <autoFilter ref="BC25:BD28" xr:uid="{0E617F81-A2CC-444C-BC7E-282F931BF092}"/>
  <tableColumns count="2">
    <tableColumn id="1" xr3:uid="{02E876A5-7BA0-4515-8443-AD89F38EFA19}" name="TYPO"/>
    <tableColumn id="2" xr3:uid="{C9FA5854-A5D6-4F6F-B935-31D0CC1D06BE}" name="CORRECT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18DF83-A8B1-44FF-841A-BC333971B3FB}" name="customerType_Ref" displayName="customerType_Ref" ref="BF25:BG28" totalsRowShown="0">
  <autoFilter ref="BF25:BG28" xr:uid="{4518DF83-A8B1-44FF-841A-BC333971B3FB}"/>
  <tableColumns count="2">
    <tableColumn id="1" xr3:uid="{36A42EE6-FAAF-408E-A90F-36C33AB3E862}" name="TYPO"/>
    <tableColumn id="2" xr3:uid="{C2684BDE-2FF4-4A8D-849D-C8B6FD1D9468}" name="CORRE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AA0FE3-EC91-49B9-ABB7-3ECA95DAE8DE}" name="salesChannel_Ref" displayName="salesChannel_Ref" ref="BC31:BD34" totalsRowShown="0">
  <autoFilter ref="BC31:BD34" xr:uid="{F6AA0FE3-EC91-49B9-ABB7-3ECA95DAE8DE}"/>
  <tableColumns count="2">
    <tableColumn id="1" xr3:uid="{C0CDA695-E940-494C-8F73-87B0957AA935}" name="TYPO"/>
    <tableColumn id="2" xr3:uid="{942D7757-89B9-4B84-8555-19DBFECE1BAA}" name="CORRECT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25B271-FD53-4E1D-8612-C7CB9D0C77B9}" name="paymentMethod_REF" displayName="paymentMethod_REF" ref="BF31:BG34" totalsRowShown="0" headerRowDxfId="9">
  <autoFilter ref="BF31:BG34" xr:uid="{F025B271-FD53-4E1D-8612-C7CB9D0C77B9}"/>
  <tableColumns count="2">
    <tableColumn id="1" xr3:uid="{635ABEFE-8961-4EAD-AFA5-F0639235E424}" name="TYPO" dataDxfId="8"/>
    <tableColumn id="2" xr3:uid="{CA89B47B-B2E3-4E72-B833-6FBB35383751}" name="CORRECT" dataDxf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93839B-DAB8-4639-93DD-FA57670F5168}" name="Table15" displayName="Table15" ref="A1:S1501" totalsRowShown="0" headerRowDxfId="66" headerRowBorderDxfId="65" tableBorderDxfId="64">
  <autoFilter ref="A1:S1501" xr:uid="{1793839B-DAB8-4639-93DD-FA57670F5168}"/>
  <tableColumns count="19">
    <tableColumn id="1" xr3:uid="{1993A034-3C1F-4F8C-AC97-45933DF37B5F}" name="orderRefinal" dataDxfId="63">
      <calculatedColumnFormula>salesTable[orderRef_final]</calculatedColumnFormula>
    </tableColumn>
    <tableColumn id="2" xr3:uid="{D6908B8E-C944-45FF-BD34-4ADB23707AD7}" name="orderDate_final" dataDxfId="62">
      <calculatedColumnFormula>salesTable[orderDate_final]</calculatedColumnFormula>
    </tableColumn>
    <tableColumn id="3" xr3:uid="{DA5172D0-B1A9-49A6-A543-F659EEF1A759}" name="CustomerID_final" dataDxfId="61">
      <calculatedColumnFormula>salesTable[CustomerID_final]</calculatedColumnFormula>
    </tableColumn>
    <tableColumn id="4" xr3:uid="{284B8122-4CDC-4104-9387-075C16016CAF}" name="firstName_Final" dataDxfId="60">
      <calculatedColumnFormula>salesTable[firstName_Final]</calculatedColumnFormula>
    </tableColumn>
    <tableColumn id="5" xr3:uid="{90E963AB-E396-4E2D-B7FB-3820C1D854AE}" name="lastName_final" dataDxfId="59">
      <calculatedColumnFormula>salesTable[lastName_final]</calculatedColumnFormula>
    </tableColumn>
    <tableColumn id="6" xr3:uid="{4DC25957-DE28-495C-8308-F5525DAA12F8}" name="Region_final" dataDxfId="58">
      <calculatedColumnFormula>salesTable[Region_Final]</calculatedColumnFormula>
    </tableColumn>
    <tableColumn id="7" xr3:uid="{C73CF5BF-386D-496F-9E5E-8A959C603D4E}" name="ProductID" dataDxfId="57">
      <calculatedColumnFormula>salesTable[productID_Final]</calculatedColumnFormula>
    </tableColumn>
    <tableColumn id="8" xr3:uid="{B5EF6262-0083-4CA5-B76C-2DBF11B3F1D9}" name="productNmae_final" dataDxfId="56">
      <calculatedColumnFormula>salesTable[productName_final]</calculatedColumnFormula>
    </tableColumn>
    <tableColumn id="9" xr3:uid="{89F4472D-5FE3-46A9-B0B0-33226ADEA9C6}" name="productCategory_finalStatus" dataDxfId="55">
      <calculatedColumnFormula>salesTable[productCategory_finalStatus]</calculatedColumnFormula>
    </tableColumn>
    <tableColumn id="10" xr3:uid="{9D899DAD-236B-41BC-8608-8B40A54509E7}" name="CustomerType" dataDxfId="54">
      <calculatedColumnFormula>salesTable[customerType_Final]</calculatedColumnFormula>
    </tableColumn>
    <tableColumn id="11" xr3:uid="{0BC75350-E6B2-4F00-95B6-2BE147C701EC}" name="SalesChannel" dataDxfId="53">
      <calculatedColumnFormula>salesTable[SalesChannel_final]</calculatedColumnFormula>
    </tableColumn>
    <tableColumn id="12" xr3:uid="{2771FF5F-0317-4327-8DC5-FB5E7D6E486C}" name="PaymentMethod" dataDxfId="52">
      <calculatedColumnFormula>salesTable[paymentMethod_Final]</calculatedColumnFormula>
    </tableColumn>
    <tableColumn id="13" xr3:uid="{9E373B13-41B2-4AB1-93E3-10E517FB7D91}" name="Quantity_final" dataDxfId="51">
      <calculatedColumnFormula>salesTable[Quantity_final]</calculatedColumnFormula>
    </tableColumn>
    <tableColumn id="14" xr3:uid="{11C2350F-B67A-4C3D-BFFF-7B0CBA257CB8}" name="UnitPrice_final" dataDxfId="50">
      <calculatedColumnFormula>salesTable[UnitPrice_final]</calculatedColumnFormula>
    </tableColumn>
    <tableColumn id="15" xr3:uid="{EDAB1310-953A-4ADF-800B-5B6869ECC1CB}" name="revenue_final" dataDxfId="49">
      <calculatedColumnFormula>salesTable[revenue_final]</calculatedColumnFormula>
    </tableColumn>
    <tableColumn id="16" xr3:uid="{6F7C2A44-CD5A-4E6A-988D-DC595F4A9A6C}" name="Phone_final" dataDxfId="48">
      <calculatedColumnFormula>salesTable[Phone_final]</calculatedColumnFormula>
    </tableColumn>
    <tableColumn id="17" xr3:uid="{53BD1FC4-4C45-4FBE-8ACB-27245D810300}" name="email_final" dataDxfId="47">
      <calculatedColumnFormula>salesTable[email_final]</calculatedColumnFormula>
    </tableColumn>
    <tableColumn id="18" xr3:uid="{EF687C49-C3DD-4657-864B-7904D7511DAE}" name="sources_final" dataDxfId="46">
      <calculatedColumnFormula>salesTable[sources_final]</calculatedColumnFormula>
    </tableColumn>
    <tableColumn id="19" xr3:uid="{AF4EB1C2-100D-4B3B-A067-EDA980BEE742}" name="s" dataDxfId="0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2C045A-2B50-4308-8CE6-0A4C476C365F}" name="product_REF" displayName="product_REF" ref="M2:P14" totalsRowShown="0" headerRowDxfId="6" headerRowBorderDxfId="5" tableBorderDxfId="4">
  <autoFilter ref="M2:P14" xr:uid="{792C045A-2B50-4308-8CE6-0A4C476C365F}"/>
  <tableColumns count="4">
    <tableColumn id="1" xr3:uid="{37DE0256-892E-45E7-BBA6-E243A55F9547}" name="ProductID"/>
    <tableColumn id="2" xr3:uid="{32B3658D-116D-4F49-AAE5-C47AD8A08AFD}" name="ProductName"/>
    <tableColumn id="3" xr3:uid="{E785C6C7-6060-45E8-B759-21B727094D1F}" name="ProductCategory"/>
    <tableColumn id="4" xr3:uid="{B6A927F0-BBC3-4024-B8BD-E4C3FC02BC50}" name="StandardUnitPrice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BCBC3D-8447-46DB-885A-1EA6A1285D40}" name="customer_REF" displayName="customer_REF" ref="M18:O418" totalsRowShown="0" headerRowDxfId="3" headerRowBorderDxfId="2" tableBorderDxfId="1">
  <autoFilter ref="M18:O418" xr:uid="{32BCBC3D-8447-46DB-885A-1EA6A1285D40}"/>
  <tableColumns count="3">
    <tableColumn id="1" xr3:uid="{6ED570C0-B51B-41DE-875F-3EB89793F3D0}" name="CustomerID"/>
    <tableColumn id="2" xr3:uid="{CD3817EE-C630-4F5C-8DF2-802DF4F494EE}" name="FirstName"/>
    <tableColumn id="3" xr3:uid="{BBDB89FC-5D99-43D0-8ACC-91C73437EA43}" name="Las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5"/>
  <sheetViews>
    <sheetView workbookViewId="0">
      <pane ySplit="1" topLeftCell="A218" activePane="bottomLeft" state="frozen"/>
      <selection pane="bottomLeft" activeCell="L1" sqref="L1"/>
    </sheetView>
  </sheetViews>
  <sheetFormatPr defaultRowHeight="14.4" x14ac:dyDescent="0.3"/>
  <cols>
    <col min="1" max="1" width="19" customWidth="1"/>
    <col min="2" max="2" width="20" customWidth="1"/>
    <col min="3" max="3" width="12" customWidth="1"/>
    <col min="4" max="5" width="13" customWidth="1"/>
    <col min="6" max="6" width="16" customWidth="1"/>
    <col min="7" max="7" width="12" customWidth="1"/>
    <col min="8" max="9" width="21" customWidth="1"/>
    <col min="10" max="11" width="16" customWidth="1"/>
    <col min="12" max="12" width="19" customWidth="1"/>
    <col min="13" max="13" width="12" customWidth="1"/>
    <col min="14" max="14" width="14" customWidth="1"/>
    <col min="15" max="15" width="12" customWidth="1"/>
    <col min="16" max="16" width="14" customWidth="1"/>
    <col min="17" max="17" width="31" customWidth="1"/>
    <col min="18" max="18" width="24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10</v>
      </c>
      <c r="N2">
        <v>4200</v>
      </c>
      <c r="O2">
        <v>42000</v>
      </c>
      <c r="P2" t="s">
        <v>30</v>
      </c>
      <c r="Q2" t="s">
        <v>31</v>
      </c>
      <c r="R2" t="s">
        <v>32</v>
      </c>
    </row>
    <row r="3" spans="1:18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43</v>
      </c>
      <c r="M3">
        <v>3</v>
      </c>
      <c r="N3">
        <v>1900</v>
      </c>
      <c r="O3">
        <v>5700</v>
      </c>
      <c r="P3" t="s">
        <v>44</v>
      </c>
      <c r="Q3" t="s">
        <v>45</v>
      </c>
      <c r="R3" t="s">
        <v>46</v>
      </c>
    </row>
    <row r="4" spans="1:18" x14ac:dyDescent="0.3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>
        <v>10</v>
      </c>
      <c r="N4">
        <v>180</v>
      </c>
      <c r="O4">
        <v>1800</v>
      </c>
      <c r="P4" t="s">
        <v>59</v>
      </c>
      <c r="Q4" t="s">
        <v>60</v>
      </c>
      <c r="R4" t="s">
        <v>61</v>
      </c>
    </row>
    <row r="5" spans="1:18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>
        <v>3600</v>
      </c>
      <c r="O5">
        <v>28800</v>
      </c>
      <c r="P5" t="s">
        <v>75</v>
      </c>
      <c r="Q5" t="s">
        <v>76</v>
      </c>
      <c r="R5" t="s">
        <v>46</v>
      </c>
    </row>
    <row r="6" spans="1:18" x14ac:dyDescent="0.3">
      <c r="A6" t="s">
        <v>77</v>
      </c>
      <c r="B6" t="s">
        <v>78</v>
      </c>
      <c r="C6" t="s">
        <v>79</v>
      </c>
      <c r="D6" t="s">
        <v>80</v>
      </c>
      <c r="E6" t="s">
        <v>22</v>
      </c>
      <c r="F6" t="s">
        <v>38</v>
      </c>
      <c r="G6" t="s">
        <v>81</v>
      </c>
      <c r="H6" t="s">
        <v>82</v>
      </c>
      <c r="I6" t="s">
        <v>70</v>
      </c>
      <c r="J6" t="s">
        <v>83</v>
      </c>
      <c r="K6" t="s">
        <v>84</v>
      </c>
      <c r="L6" t="s">
        <v>85</v>
      </c>
      <c r="M6" t="s">
        <v>86</v>
      </c>
      <c r="N6">
        <v>1250</v>
      </c>
      <c r="O6">
        <v>6250</v>
      </c>
      <c r="P6" t="s">
        <v>87</v>
      </c>
      <c r="Q6" t="s">
        <v>88</v>
      </c>
      <c r="R6" t="s">
        <v>61</v>
      </c>
    </row>
    <row r="7" spans="1:18" x14ac:dyDescent="0.3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53</v>
      </c>
      <c r="H7" t="s">
        <v>95</v>
      </c>
      <c r="I7" t="s">
        <v>96</v>
      </c>
      <c r="J7" t="s">
        <v>97</v>
      </c>
      <c r="K7" t="s">
        <v>98</v>
      </c>
      <c r="L7" t="s">
        <v>58</v>
      </c>
      <c r="M7" t="s">
        <v>99</v>
      </c>
      <c r="N7" t="s">
        <v>100</v>
      </c>
      <c r="O7">
        <v>1430</v>
      </c>
      <c r="P7" t="s">
        <v>101</v>
      </c>
      <c r="Q7" t="s">
        <v>102</v>
      </c>
      <c r="R7" t="s">
        <v>46</v>
      </c>
    </row>
    <row r="8" spans="1:18" x14ac:dyDescent="0.3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68</v>
      </c>
      <c r="H8" t="s">
        <v>109</v>
      </c>
      <c r="I8" t="s">
        <v>110</v>
      </c>
      <c r="J8" t="s">
        <v>27</v>
      </c>
      <c r="K8" t="s">
        <v>84</v>
      </c>
      <c r="L8" t="s">
        <v>111</v>
      </c>
      <c r="M8" t="s">
        <v>112</v>
      </c>
      <c r="N8">
        <v>3600</v>
      </c>
      <c r="O8">
        <v>14400</v>
      </c>
      <c r="P8" t="s">
        <v>113</v>
      </c>
      <c r="Q8" t="s">
        <v>114</v>
      </c>
      <c r="R8" t="s">
        <v>46</v>
      </c>
    </row>
    <row r="9" spans="1:18" x14ac:dyDescent="0.3">
      <c r="A9" t="s">
        <v>115</v>
      </c>
      <c r="B9" t="s">
        <v>116</v>
      </c>
      <c r="C9" t="s">
        <v>117</v>
      </c>
      <c r="D9" t="s">
        <v>65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97</v>
      </c>
      <c r="K9" t="s">
        <v>84</v>
      </c>
      <c r="L9" t="s">
        <v>111</v>
      </c>
      <c r="M9">
        <v>1</v>
      </c>
      <c r="N9" t="s">
        <v>123</v>
      </c>
      <c r="O9">
        <v>850</v>
      </c>
      <c r="P9" t="s">
        <v>124</v>
      </c>
      <c r="Q9" t="s">
        <v>125</v>
      </c>
      <c r="R9" t="s">
        <v>46</v>
      </c>
    </row>
    <row r="10" spans="1:18" x14ac:dyDescent="0.3">
      <c r="A10" t="s">
        <v>126</v>
      </c>
      <c r="B10" t="s">
        <v>127</v>
      </c>
      <c r="C10" t="s">
        <v>128</v>
      </c>
      <c r="D10" t="s">
        <v>92</v>
      </c>
      <c r="E10" t="s">
        <v>129</v>
      </c>
      <c r="F10" t="s">
        <v>23</v>
      </c>
      <c r="G10" t="s">
        <v>24</v>
      </c>
      <c r="H10" t="s">
        <v>130</v>
      </c>
      <c r="I10" t="s">
        <v>131</v>
      </c>
      <c r="J10" t="s">
        <v>27</v>
      </c>
      <c r="K10" t="s">
        <v>57</v>
      </c>
      <c r="L10" t="s">
        <v>132</v>
      </c>
      <c r="M10" t="s">
        <v>133</v>
      </c>
      <c r="N10">
        <v>4200</v>
      </c>
      <c r="O10">
        <v>16800</v>
      </c>
      <c r="P10" t="s">
        <v>134</v>
      </c>
      <c r="Q10" t="s">
        <v>135</v>
      </c>
      <c r="R10" t="s">
        <v>32</v>
      </c>
    </row>
    <row r="11" spans="1:18" x14ac:dyDescent="0.3">
      <c r="A11" t="s">
        <v>136</v>
      </c>
      <c r="B11" t="s">
        <v>137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143</v>
      </c>
      <c r="I11" t="s">
        <v>26</v>
      </c>
      <c r="J11" t="s">
        <v>97</v>
      </c>
      <c r="K11" t="s">
        <v>144</v>
      </c>
      <c r="L11" t="s">
        <v>85</v>
      </c>
      <c r="M11" t="s">
        <v>145</v>
      </c>
      <c r="N11">
        <v>420</v>
      </c>
      <c r="O11">
        <v>2100</v>
      </c>
      <c r="P11" t="s">
        <v>146</v>
      </c>
      <c r="Q11" t="s">
        <v>147</v>
      </c>
      <c r="R11" t="s">
        <v>46</v>
      </c>
    </row>
    <row r="12" spans="1:18" x14ac:dyDescent="0.3">
      <c r="A12" t="s">
        <v>148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68</v>
      </c>
      <c r="H12" t="s">
        <v>109</v>
      </c>
      <c r="I12" t="s">
        <v>110</v>
      </c>
      <c r="J12" t="s">
        <v>83</v>
      </c>
      <c r="K12" t="s">
        <v>98</v>
      </c>
      <c r="L12" t="s">
        <v>154</v>
      </c>
      <c r="M12">
        <v>7</v>
      </c>
      <c r="N12">
        <v>3600</v>
      </c>
      <c r="O12">
        <v>25200</v>
      </c>
      <c r="P12" t="s">
        <v>155</v>
      </c>
      <c r="Q12" t="s">
        <v>156</v>
      </c>
      <c r="R12" t="s">
        <v>157</v>
      </c>
    </row>
    <row r="13" spans="1:18" x14ac:dyDescent="0.3">
      <c r="A13" t="s">
        <v>158</v>
      </c>
      <c r="B13" t="s">
        <v>159</v>
      </c>
      <c r="C13" t="s">
        <v>160</v>
      </c>
      <c r="D13" t="s">
        <v>92</v>
      </c>
      <c r="E13" t="s">
        <v>161</v>
      </c>
      <c r="F13" t="s">
        <v>67</v>
      </c>
      <c r="G13" t="s">
        <v>162</v>
      </c>
      <c r="H13" t="s">
        <v>163</v>
      </c>
      <c r="I13" t="s">
        <v>110</v>
      </c>
      <c r="J13" t="s">
        <v>164</v>
      </c>
      <c r="K13" t="s">
        <v>57</v>
      </c>
      <c r="L13" t="s">
        <v>165</v>
      </c>
      <c r="M13">
        <v>11</v>
      </c>
      <c r="N13" t="s">
        <v>166</v>
      </c>
      <c r="O13">
        <v>6270</v>
      </c>
      <c r="P13" t="s">
        <v>167</v>
      </c>
      <c r="Q13" t="s">
        <v>168</v>
      </c>
      <c r="R13" t="s">
        <v>46</v>
      </c>
    </row>
    <row r="14" spans="1:18" x14ac:dyDescent="0.3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67</v>
      </c>
      <c r="G14" t="s">
        <v>68</v>
      </c>
      <c r="H14" t="s">
        <v>109</v>
      </c>
      <c r="I14" t="s">
        <v>110</v>
      </c>
      <c r="J14" t="s">
        <v>97</v>
      </c>
      <c r="K14" t="s">
        <v>174</v>
      </c>
      <c r="L14" t="s">
        <v>58</v>
      </c>
      <c r="M14" t="s">
        <v>74</v>
      </c>
      <c r="N14" t="s">
        <v>175</v>
      </c>
      <c r="O14">
        <v>28800</v>
      </c>
      <c r="P14" t="s">
        <v>176</v>
      </c>
      <c r="Q14" t="s">
        <v>177</v>
      </c>
      <c r="R14" t="s">
        <v>32</v>
      </c>
    </row>
    <row r="15" spans="1:18" x14ac:dyDescent="0.3">
      <c r="A15" t="s">
        <v>178</v>
      </c>
      <c r="B15" t="s">
        <v>179</v>
      </c>
      <c r="C15" t="s">
        <v>180</v>
      </c>
      <c r="D15" t="s">
        <v>172</v>
      </c>
      <c r="E15" t="s">
        <v>22</v>
      </c>
      <c r="F15" t="s">
        <v>181</v>
      </c>
      <c r="G15" t="s">
        <v>68</v>
      </c>
      <c r="H15" t="s">
        <v>109</v>
      </c>
      <c r="I15" t="s">
        <v>110</v>
      </c>
      <c r="J15" t="s">
        <v>97</v>
      </c>
      <c r="K15" t="s">
        <v>72</v>
      </c>
      <c r="L15" t="s">
        <v>182</v>
      </c>
      <c r="M15" t="s">
        <v>183</v>
      </c>
      <c r="N15">
        <v>3600</v>
      </c>
      <c r="O15">
        <v>28800</v>
      </c>
      <c r="P15" t="s">
        <v>184</v>
      </c>
      <c r="Q15" t="s">
        <v>185</v>
      </c>
      <c r="R15" t="s">
        <v>46</v>
      </c>
    </row>
    <row r="16" spans="1:18" x14ac:dyDescent="0.3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G16" t="s">
        <v>191</v>
      </c>
      <c r="H16" t="s">
        <v>192</v>
      </c>
      <c r="I16" t="s">
        <v>193</v>
      </c>
      <c r="J16" t="s">
        <v>97</v>
      </c>
      <c r="K16" t="s">
        <v>98</v>
      </c>
      <c r="L16" t="s">
        <v>165</v>
      </c>
      <c r="M16">
        <v>9</v>
      </c>
      <c r="N16">
        <v>1650</v>
      </c>
      <c r="O16">
        <v>14850</v>
      </c>
      <c r="P16" t="s">
        <v>194</v>
      </c>
      <c r="Q16" t="s">
        <v>195</v>
      </c>
      <c r="R16" t="s">
        <v>157</v>
      </c>
    </row>
    <row r="17" spans="1:18" x14ac:dyDescent="0.3">
      <c r="A17" t="s">
        <v>196</v>
      </c>
      <c r="B17" t="s">
        <v>197</v>
      </c>
      <c r="C17" t="s">
        <v>198</v>
      </c>
      <c r="D17" t="s">
        <v>199</v>
      </c>
      <c r="E17" t="s">
        <v>161</v>
      </c>
      <c r="F17" t="s">
        <v>200</v>
      </c>
      <c r="G17" t="s">
        <v>142</v>
      </c>
      <c r="H17" t="s">
        <v>201</v>
      </c>
      <c r="I17" t="s">
        <v>26</v>
      </c>
      <c r="J17" t="s">
        <v>97</v>
      </c>
      <c r="K17" t="s">
        <v>98</v>
      </c>
      <c r="L17" t="s">
        <v>111</v>
      </c>
      <c r="M17" t="s">
        <v>202</v>
      </c>
      <c r="N17" t="s">
        <v>203</v>
      </c>
      <c r="O17">
        <v>1260</v>
      </c>
      <c r="P17" t="s">
        <v>204</v>
      </c>
      <c r="Q17" t="s">
        <v>205</v>
      </c>
      <c r="R17" t="s">
        <v>32</v>
      </c>
    </row>
    <row r="18" spans="1:18" x14ac:dyDescent="0.3">
      <c r="A18" t="s">
        <v>206</v>
      </c>
      <c r="B18" t="s">
        <v>207</v>
      </c>
      <c r="C18" t="s">
        <v>208</v>
      </c>
      <c r="D18" t="s">
        <v>209</v>
      </c>
      <c r="E18" t="s">
        <v>66</v>
      </c>
      <c r="F18" t="s">
        <v>210</v>
      </c>
      <c r="G18" t="s">
        <v>211</v>
      </c>
      <c r="H18" t="s">
        <v>143</v>
      </c>
      <c r="I18" t="s">
        <v>26</v>
      </c>
      <c r="J18" t="s">
        <v>27</v>
      </c>
      <c r="K18" t="s">
        <v>84</v>
      </c>
      <c r="L18" t="s">
        <v>182</v>
      </c>
      <c r="M18" t="s">
        <v>212</v>
      </c>
      <c r="N18">
        <v>420</v>
      </c>
      <c r="O18">
        <v>4200</v>
      </c>
      <c r="P18" t="s">
        <v>213</v>
      </c>
      <c r="Q18" t="s">
        <v>214</v>
      </c>
      <c r="R18" t="s">
        <v>157</v>
      </c>
    </row>
    <row r="19" spans="1:18" x14ac:dyDescent="0.3">
      <c r="A19" t="s">
        <v>215</v>
      </c>
      <c r="B19" t="s">
        <v>216</v>
      </c>
      <c r="C19" t="s">
        <v>217</v>
      </c>
      <c r="D19" t="s">
        <v>50</v>
      </c>
      <c r="E19" t="s">
        <v>51</v>
      </c>
      <c r="F19" t="s">
        <v>67</v>
      </c>
      <c r="G19" t="s">
        <v>218</v>
      </c>
      <c r="H19" t="s">
        <v>219</v>
      </c>
      <c r="I19" t="s">
        <v>220</v>
      </c>
      <c r="J19" t="s">
        <v>221</v>
      </c>
      <c r="K19" t="s">
        <v>174</v>
      </c>
      <c r="L19" t="s">
        <v>222</v>
      </c>
      <c r="M19">
        <v>8</v>
      </c>
      <c r="N19">
        <v>2800</v>
      </c>
      <c r="O19">
        <v>22400</v>
      </c>
      <c r="P19" t="s">
        <v>223</v>
      </c>
      <c r="Q19" t="s">
        <v>224</v>
      </c>
      <c r="R19" t="s">
        <v>61</v>
      </c>
    </row>
    <row r="20" spans="1:18" x14ac:dyDescent="0.3">
      <c r="A20" t="s">
        <v>225</v>
      </c>
      <c r="B20" t="s">
        <v>226</v>
      </c>
      <c r="C20" t="s">
        <v>227</v>
      </c>
      <c r="D20" t="s">
        <v>151</v>
      </c>
      <c r="E20" t="s">
        <v>190</v>
      </c>
      <c r="F20" t="s">
        <v>228</v>
      </c>
      <c r="G20" t="s">
        <v>68</v>
      </c>
      <c r="H20" t="s">
        <v>229</v>
      </c>
      <c r="I20" t="s">
        <v>230</v>
      </c>
      <c r="J20" t="s">
        <v>27</v>
      </c>
      <c r="K20" t="s">
        <v>231</v>
      </c>
      <c r="L20" t="s">
        <v>165</v>
      </c>
      <c r="M20">
        <v>7</v>
      </c>
      <c r="N20">
        <v>3600</v>
      </c>
      <c r="O20">
        <v>25200</v>
      </c>
      <c r="P20" t="s">
        <v>232</v>
      </c>
      <c r="Q20" t="s">
        <v>233</v>
      </c>
      <c r="R20" t="s">
        <v>157</v>
      </c>
    </row>
    <row r="21" spans="1:18" x14ac:dyDescent="0.3">
      <c r="A21" t="s">
        <v>234</v>
      </c>
      <c r="B21" t="s">
        <v>235</v>
      </c>
      <c r="C21" t="s">
        <v>236</v>
      </c>
      <c r="D21" t="s">
        <v>80</v>
      </c>
      <c r="E21" t="s">
        <v>237</v>
      </c>
      <c r="F21" t="s">
        <v>238</v>
      </c>
      <c r="G21" t="s">
        <v>239</v>
      </c>
      <c r="H21" t="s">
        <v>240</v>
      </c>
      <c r="I21" t="s">
        <v>241</v>
      </c>
      <c r="J21" t="s">
        <v>97</v>
      </c>
      <c r="K21" t="s">
        <v>98</v>
      </c>
      <c r="L21" t="s">
        <v>111</v>
      </c>
      <c r="M21">
        <v>5</v>
      </c>
      <c r="N21" t="s">
        <v>242</v>
      </c>
      <c r="O21">
        <v>4900</v>
      </c>
      <c r="P21" t="s">
        <v>243</v>
      </c>
      <c r="Q21" t="s">
        <v>244</v>
      </c>
      <c r="R21" t="s">
        <v>32</v>
      </c>
    </row>
    <row r="22" spans="1:18" x14ac:dyDescent="0.3">
      <c r="A22" t="s">
        <v>245</v>
      </c>
      <c r="B22" t="s">
        <v>246</v>
      </c>
      <c r="C22" t="s">
        <v>247</v>
      </c>
      <c r="D22" t="s">
        <v>65</v>
      </c>
      <c r="E22" t="s">
        <v>51</v>
      </c>
      <c r="F22" t="s">
        <v>248</v>
      </c>
      <c r="G22" t="s">
        <v>142</v>
      </c>
      <c r="H22" t="s">
        <v>143</v>
      </c>
      <c r="I22" t="s">
        <v>26</v>
      </c>
      <c r="J22" t="s">
        <v>249</v>
      </c>
      <c r="K22" t="s">
        <v>57</v>
      </c>
      <c r="L22" t="s">
        <v>58</v>
      </c>
      <c r="M22">
        <v>11</v>
      </c>
      <c r="N22" t="s">
        <v>250</v>
      </c>
      <c r="O22">
        <v>4620</v>
      </c>
      <c r="P22" t="s">
        <v>251</v>
      </c>
      <c r="Q22" t="s">
        <v>252</v>
      </c>
      <c r="R22" t="s">
        <v>32</v>
      </c>
    </row>
    <row r="23" spans="1:18" x14ac:dyDescent="0.3">
      <c r="A23" t="s">
        <v>253</v>
      </c>
      <c r="B23" t="s">
        <v>254</v>
      </c>
      <c r="C23" t="s">
        <v>150</v>
      </c>
      <c r="D23" t="s">
        <v>199</v>
      </c>
      <c r="E23" t="s">
        <v>255</v>
      </c>
      <c r="F23" t="s">
        <v>256</v>
      </c>
      <c r="G23" t="s">
        <v>142</v>
      </c>
      <c r="H23" t="s">
        <v>143</v>
      </c>
      <c r="I23" t="s">
        <v>26</v>
      </c>
      <c r="J23" t="s">
        <v>164</v>
      </c>
      <c r="K23" t="s">
        <v>257</v>
      </c>
      <c r="L23" t="s">
        <v>58</v>
      </c>
      <c r="M23" t="s">
        <v>74</v>
      </c>
      <c r="N23">
        <v>320</v>
      </c>
      <c r="O23">
        <v>2560</v>
      </c>
      <c r="P23" t="s">
        <v>258</v>
      </c>
      <c r="Q23" t="s">
        <v>259</v>
      </c>
      <c r="R23" t="s">
        <v>46</v>
      </c>
    </row>
    <row r="24" spans="1:18" x14ac:dyDescent="0.3">
      <c r="A24" t="s">
        <v>260</v>
      </c>
      <c r="B24" t="s">
        <v>261</v>
      </c>
      <c r="C24" t="s">
        <v>262</v>
      </c>
      <c r="D24" t="s">
        <v>80</v>
      </c>
      <c r="E24" t="s">
        <v>263</v>
      </c>
      <c r="F24" t="s">
        <v>264</v>
      </c>
      <c r="G24" t="s">
        <v>120</v>
      </c>
      <c r="H24" t="s">
        <v>121</v>
      </c>
      <c r="I24" t="s">
        <v>265</v>
      </c>
      <c r="J24" t="s">
        <v>97</v>
      </c>
      <c r="K24" t="s">
        <v>98</v>
      </c>
      <c r="L24" t="s">
        <v>43</v>
      </c>
      <c r="M24">
        <v>1</v>
      </c>
      <c r="N24">
        <v>850</v>
      </c>
      <c r="O24">
        <v>850</v>
      </c>
      <c r="P24" t="s">
        <v>266</v>
      </c>
      <c r="Q24" t="s">
        <v>267</v>
      </c>
      <c r="R24" t="s">
        <v>46</v>
      </c>
    </row>
    <row r="25" spans="1:18" x14ac:dyDescent="0.3">
      <c r="A25" t="s">
        <v>268</v>
      </c>
      <c r="B25" t="s">
        <v>269</v>
      </c>
      <c r="C25" t="s">
        <v>270</v>
      </c>
      <c r="D25" t="s">
        <v>271</v>
      </c>
      <c r="E25" t="s">
        <v>190</v>
      </c>
      <c r="F25" t="s">
        <v>108</v>
      </c>
      <c r="G25" t="s">
        <v>68</v>
      </c>
      <c r="H25" t="s">
        <v>109</v>
      </c>
      <c r="I25" t="s">
        <v>110</v>
      </c>
      <c r="J25" t="s">
        <v>272</v>
      </c>
      <c r="K25" t="s">
        <v>72</v>
      </c>
      <c r="L25" t="s">
        <v>58</v>
      </c>
      <c r="M25">
        <v>2</v>
      </c>
      <c r="N25" t="s">
        <v>273</v>
      </c>
      <c r="O25">
        <v>7000</v>
      </c>
      <c r="P25" t="s">
        <v>274</v>
      </c>
      <c r="Q25" t="s">
        <v>275</v>
      </c>
      <c r="R25" t="s">
        <v>61</v>
      </c>
    </row>
    <row r="26" spans="1:18" x14ac:dyDescent="0.3">
      <c r="A26" t="s">
        <v>276</v>
      </c>
      <c r="B26" t="s">
        <v>277</v>
      </c>
      <c r="C26" t="s">
        <v>160</v>
      </c>
      <c r="D26" t="s">
        <v>92</v>
      </c>
      <c r="E26" t="s">
        <v>161</v>
      </c>
      <c r="F26" t="s">
        <v>181</v>
      </c>
      <c r="G26" t="s">
        <v>191</v>
      </c>
      <c r="H26" t="s">
        <v>278</v>
      </c>
      <c r="I26" t="s">
        <v>279</v>
      </c>
      <c r="J26" t="s">
        <v>97</v>
      </c>
      <c r="K26" t="s">
        <v>174</v>
      </c>
      <c r="L26" t="s">
        <v>280</v>
      </c>
      <c r="M26">
        <v>2</v>
      </c>
      <c r="N26">
        <v>1650</v>
      </c>
      <c r="O26">
        <v>3300</v>
      </c>
      <c r="P26" t="s">
        <v>281</v>
      </c>
      <c r="Q26" t="s">
        <v>282</v>
      </c>
      <c r="R26" t="s">
        <v>32</v>
      </c>
    </row>
    <row r="27" spans="1:18" x14ac:dyDescent="0.3">
      <c r="A27" t="s">
        <v>283</v>
      </c>
      <c r="B27" t="s">
        <v>284</v>
      </c>
      <c r="C27" t="s">
        <v>285</v>
      </c>
      <c r="D27" t="s">
        <v>80</v>
      </c>
      <c r="E27" t="s">
        <v>286</v>
      </c>
      <c r="F27" t="s">
        <v>181</v>
      </c>
      <c r="G27" t="s">
        <v>53</v>
      </c>
      <c r="H27" t="s">
        <v>287</v>
      </c>
      <c r="I27" t="s">
        <v>96</v>
      </c>
      <c r="J27" t="s">
        <v>97</v>
      </c>
      <c r="K27" t="s">
        <v>288</v>
      </c>
      <c r="L27" t="s">
        <v>289</v>
      </c>
      <c r="M27">
        <v>5</v>
      </c>
      <c r="N27">
        <v>180</v>
      </c>
      <c r="O27">
        <v>900</v>
      </c>
      <c r="P27" t="s">
        <v>290</v>
      </c>
      <c r="Q27" t="s">
        <v>291</v>
      </c>
      <c r="R27" t="s">
        <v>157</v>
      </c>
    </row>
    <row r="28" spans="1:18" x14ac:dyDescent="0.3">
      <c r="A28" t="s">
        <v>292</v>
      </c>
      <c r="B28" t="s">
        <v>293</v>
      </c>
      <c r="C28" t="s">
        <v>294</v>
      </c>
      <c r="D28" t="s">
        <v>295</v>
      </c>
      <c r="E28" t="s">
        <v>140</v>
      </c>
      <c r="F28" t="s">
        <v>296</v>
      </c>
      <c r="G28" t="s">
        <v>68</v>
      </c>
      <c r="H28" t="s">
        <v>109</v>
      </c>
      <c r="I28" t="s">
        <v>70</v>
      </c>
      <c r="J28" t="s">
        <v>272</v>
      </c>
      <c r="K28" t="s">
        <v>84</v>
      </c>
      <c r="L28" t="s">
        <v>111</v>
      </c>
      <c r="M28">
        <v>11</v>
      </c>
      <c r="N28">
        <v>3600</v>
      </c>
      <c r="O28">
        <v>39600</v>
      </c>
      <c r="P28" t="s">
        <v>297</v>
      </c>
      <c r="Q28" t="s">
        <v>298</v>
      </c>
      <c r="R28" t="s">
        <v>46</v>
      </c>
    </row>
    <row r="29" spans="1:18" x14ac:dyDescent="0.3">
      <c r="A29" t="s">
        <v>299</v>
      </c>
      <c r="B29" t="s">
        <v>300</v>
      </c>
      <c r="C29" t="s">
        <v>301</v>
      </c>
      <c r="D29" t="s">
        <v>302</v>
      </c>
      <c r="E29" t="s">
        <v>161</v>
      </c>
      <c r="F29" t="s">
        <v>23</v>
      </c>
      <c r="G29" t="s">
        <v>303</v>
      </c>
      <c r="H29" t="s">
        <v>304</v>
      </c>
      <c r="I29" t="s">
        <v>41</v>
      </c>
      <c r="J29" t="s">
        <v>305</v>
      </c>
      <c r="K29" t="s">
        <v>84</v>
      </c>
      <c r="L29" t="s">
        <v>165</v>
      </c>
      <c r="M29">
        <v>1</v>
      </c>
      <c r="N29">
        <v>2400</v>
      </c>
      <c r="O29">
        <v>2400</v>
      </c>
      <c r="P29" t="s">
        <v>306</v>
      </c>
      <c r="Q29" t="s">
        <v>307</v>
      </c>
      <c r="R29" t="s">
        <v>46</v>
      </c>
    </row>
    <row r="30" spans="1:18" x14ac:dyDescent="0.3">
      <c r="A30" t="s">
        <v>308</v>
      </c>
      <c r="B30" t="s">
        <v>309</v>
      </c>
      <c r="C30" t="s">
        <v>310</v>
      </c>
      <c r="D30" t="s">
        <v>80</v>
      </c>
      <c r="E30" t="s">
        <v>140</v>
      </c>
      <c r="F30" t="s">
        <v>311</v>
      </c>
      <c r="G30" t="s">
        <v>218</v>
      </c>
      <c r="H30" t="s">
        <v>312</v>
      </c>
      <c r="I30" t="s">
        <v>313</v>
      </c>
      <c r="J30" t="s">
        <v>83</v>
      </c>
      <c r="K30" t="s">
        <v>288</v>
      </c>
      <c r="L30" t="s">
        <v>58</v>
      </c>
      <c r="M30">
        <v>4</v>
      </c>
      <c r="N30">
        <v>2850</v>
      </c>
      <c r="O30">
        <v>11400</v>
      </c>
      <c r="P30" t="s">
        <v>314</v>
      </c>
      <c r="Q30" t="s">
        <v>315</v>
      </c>
      <c r="R30" t="s">
        <v>157</v>
      </c>
    </row>
    <row r="31" spans="1:18" x14ac:dyDescent="0.3">
      <c r="A31" t="s">
        <v>316</v>
      </c>
      <c r="B31" t="s">
        <v>317</v>
      </c>
      <c r="C31" t="s">
        <v>318</v>
      </c>
      <c r="D31" t="s">
        <v>92</v>
      </c>
      <c r="E31" t="s">
        <v>190</v>
      </c>
      <c r="F31" t="s">
        <v>319</v>
      </c>
      <c r="G31" t="s">
        <v>303</v>
      </c>
      <c r="H31" t="s">
        <v>320</v>
      </c>
      <c r="I31" t="s">
        <v>41</v>
      </c>
      <c r="J31" t="s">
        <v>27</v>
      </c>
      <c r="K31" t="s">
        <v>321</v>
      </c>
      <c r="L31" t="s">
        <v>165</v>
      </c>
      <c r="M31">
        <v>1</v>
      </c>
      <c r="N31">
        <v>2400</v>
      </c>
      <c r="O31">
        <v>2400</v>
      </c>
      <c r="P31" t="s">
        <v>322</v>
      </c>
      <c r="Q31" t="s">
        <v>323</v>
      </c>
      <c r="R31" t="s">
        <v>32</v>
      </c>
    </row>
    <row r="32" spans="1:18" x14ac:dyDescent="0.3">
      <c r="A32" t="s">
        <v>324</v>
      </c>
      <c r="B32" t="s">
        <v>325</v>
      </c>
      <c r="C32" t="s">
        <v>326</v>
      </c>
      <c r="D32" t="s">
        <v>327</v>
      </c>
      <c r="E32" t="s">
        <v>140</v>
      </c>
      <c r="F32" t="s">
        <v>119</v>
      </c>
      <c r="G32" t="s">
        <v>24</v>
      </c>
      <c r="H32" t="s">
        <v>328</v>
      </c>
      <c r="I32" t="s">
        <v>329</v>
      </c>
      <c r="J32" t="s">
        <v>97</v>
      </c>
      <c r="K32" t="s">
        <v>98</v>
      </c>
      <c r="L32" t="s">
        <v>58</v>
      </c>
      <c r="M32">
        <v>10</v>
      </c>
      <c r="N32" t="s">
        <v>330</v>
      </c>
      <c r="O32">
        <v>42000</v>
      </c>
      <c r="P32" t="s">
        <v>331</v>
      </c>
      <c r="Q32" t="s">
        <v>332</v>
      </c>
      <c r="R32" t="s">
        <v>157</v>
      </c>
    </row>
    <row r="33" spans="1:18" x14ac:dyDescent="0.3">
      <c r="A33" t="s">
        <v>333</v>
      </c>
      <c r="B33" t="s">
        <v>334</v>
      </c>
      <c r="C33" t="s">
        <v>335</v>
      </c>
      <c r="D33" t="s">
        <v>92</v>
      </c>
      <c r="E33" t="s">
        <v>129</v>
      </c>
      <c r="F33" t="s">
        <v>67</v>
      </c>
      <c r="G33" t="s">
        <v>39</v>
      </c>
      <c r="H33" t="s">
        <v>336</v>
      </c>
      <c r="I33" t="s">
        <v>41</v>
      </c>
      <c r="J33" t="s">
        <v>337</v>
      </c>
      <c r="K33" t="s">
        <v>57</v>
      </c>
      <c r="L33" t="s">
        <v>338</v>
      </c>
      <c r="M33">
        <v>12</v>
      </c>
      <c r="N33">
        <v>1900</v>
      </c>
      <c r="O33">
        <v>22800</v>
      </c>
      <c r="P33" t="s">
        <v>339</v>
      </c>
      <c r="Q33" t="s">
        <v>340</v>
      </c>
      <c r="R33" t="s">
        <v>32</v>
      </c>
    </row>
    <row r="34" spans="1:18" x14ac:dyDescent="0.3">
      <c r="A34" t="s">
        <v>341</v>
      </c>
      <c r="B34" t="s">
        <v>342</v>
      </c>
      <c r="C34" t="s">
        <v>343</v>
      </c>
      <c r="D34" t="s">
        <v>344</v>
      </c>
      <c r="E34" t="s">
        <v>237</v>
      </c>
      <c r="F34" t="s">
        <v>153</v>
      </c>
      <c r="G34" t="s">
        <v>120</v>
      </c>
      <c r="H34" t="s">
        <v>121</v>
      </c>
      <c r="I34" t="s">
        <v>41</v>
      </c>
      <c r="J34" t="s">
        <v>83</v>
      </c>
      <c r="K34" t="s">
        <v>57</v>
      </c>
      <c r="L34" t="s">
        <v>165</v>
      </c>
      <c r="M34" t="s">
        <v>345</v>
      </c>
      <c r="N34">
        <v>850</v>
      </c>
      <c r="O34">
        <v>6800</v>
      </c>
      <c r="P34" t="s">
        <v>346</v>
      </c>
      <c r="Q34" t="s">
        <v>347</v>
      </c>
      <c r="R34" t="s">
        <v>46</v>
      </c>
    </row>
    <row r="35" spans="1:18" x14ac:dyDescent="0.3">
      <c r="A35" t="s">
        <v>348</v>
      </c>
      <c r="B35" t="s">
        <v>349</v>
      </c>
      <c r="C35" t="s">
        <v>350</v>
      </c>
      <c r="D35" t="s">
        <v>351</v>
      </c>
      <c r="E35" t="s">
        <v>22</v>
      </c>
      <c r="F35" t="s">
        <v>352</v>
      </c>
      <c r="G35" t="s">
        <v>162</v>
      </c>
      <c r="H35" t="s">
        <v>163</v>
      </c>
      <c r="I35" t="s">
        <v>110</v>
      </c>
      <c r="J35" t="s">
        <v>249</v>
      </c>
      <c r="K35" t="s">
        <v>98</v>
      </c>
      <c r="L35" t="s">
        <v>353</v>
      </c>
      <c r="M35">
        <v>11</v>
      </c>
      <c r="N35" t="s">
        <v>354</v>
      </c>
      <c r="O35">
        <v>6820</v>
      </c>
      <c r="P35" t="s">
        <v>355</v>
      </c>
      <c r="Q35" t="s">
        <v>356</v>
      </c>
      <c r="R35" t="s">
        <v>61</v>
      </c>
    </row>
    <row r="36" spans="1:18" x14ac:dyDescent="0.3">
      <c r="A36" t="s">
        <v>357</v>
      </c>
      <c r="B36" t="s">
        <v>358</v>
      </c>
      <c r="C36" t="s">
        <v>359</v>
      </c>
      <c r="D36" t="s">
        <v>65</v>
      </c>
      <c r="E36" t="s">
        <v>152</v>
      </c>
      <c r="F36" t="s">
        <v>108</v>
      </c>
      <c r="G36" t="s">
        <v>239</v>
      </c>
      <c r="H36" t="s">
        <v>240</v>
      </c>
      <c r="I36" t="s">
        <v>279</v>
      </c>
      <c r="J36" t="s">
        <v>337</v>
      </c>
      <c r="K36" t="s">
        <v>288</v>
      </c>
      <c r="L36" t="s">
        <v>182</v>
      </c>
      <c r="M36" t="s">
        <v>360</v>
      </c>
      <c r="N36">
        <v>980</v>
      </c>
      <c r="O36">
        <v>8820</v>
      </c>
      <c r="P36" t="s">
        <v>361</v>
      </c>
      <c r="Q36" t="s">
        <v>362</v>
      </c>
      <c r="R36" t="s">
        <v>157</v>
      </c>
    </row>
    <row r="37" spans="1:18" x14ac:dyDescent="0.3">
      <c r="A37" t="s">
        <v>363</v>
      </c>
      <c r="B37" t="s">
        <v>364</v>
      </c>
      <c r="C37" t="s">
        <v>365</v>
      </c>
      <c r="D37" t="s">
        <v>366</v>
      </c>
      <c r="E37" t="s">
        <v>140</v>
      </c>
      <c r="F37" t="s">
        <v>238</v>
      </c>
      <c r="G37" t="s">
        <v>142</v>
      </c>
      <c r="H37" t="s">
        <v>367</v>
      </c>
      <c r="I37" t="s">
        <v>26</v>
      </c>
      <c r="J37" t="s">
        <v>272</v>
      </c>
      <c r="K37" t="s">
        <v>98</v>
      </c>
      <c r="L37" t="s">
        <v>353</v>
      </c>
      <c r="M37">
        <v>12</v>
      </c>
      <c r="N37">
        <v>420</v>
      </c>
      <c r="O37">
        <v>5040</v>
      </c>
      <c r="P37" t="s">
        <v>368</v>
      </c>
      <c r="Q37" t="s">
        <v>369</v>
      </c>
      <c r="R37" t="s">
        <v>157</v>
      </c>
    </row>
    <row r="38" spans="1:18" x14ac:dyDescent="0.3">
      <c r="A38" t="s">
        <v>370</v>
      </c>
      <c r="B38" t="s">
        <v>371</v>
      </c>
      <c r="C38" t="s">
        <v>227</v>
      </c>
      <c r="D38" t="s">
        <v>151</v>
      </c>
      <c r="E38" t="s">
        <v>190</v>
      </c>
      <c r="F38" t="s">
        <v>372</v>
      </c>
      <c r="G38" t="s">
        <v>120</v>
      </c>
      <c r="H38" t="s">
        <v>373</v>
      </c>
      <c r="I38" t="s">
        <v>374</v>
      </c>
      <c r="J38" t="s">
        <v>83</v>
      </c>
      <c r="K38" t="s">
        <v>72</v>
      </c>
      <c r="L38" t="s">
        <v>58</v>
      </c>
      <c r="N38">
        <v>800</v>
      </c>
      <c r="O38">
        <v>6400</v>
      </c>
      <c r="P38" t="s">
        <v>375</v>
      </c>
      <c r="Q38" t="s">
        <v>376</v>
      </c>
      <c r="R38" t="s">
        <v>32</v>
      </c>
    </row>
    <row r="39" spans="1:18" x14ac:dyDescent="0.3">
      <c r="A39" t="s">
        <v>377</v>
      </c>
      <c r="B39" t="s">
        <v>378</v>
      </c>
      <c r="C39" t="s">
        <v>379</v>
      </c>
      <c r="D39" t="s">
        <v>380</v>
      </c>
      <c r="E39" t="s">
        <v>381</v>
      </c>
      <c r="F39" t="s">
        <v>38</v>
      </c>
      <c r="G39" t="s">
        <v>24</v>
      </c>
      <c r="H39" t="s">
        <v>25</v>
      </c>
      <c r="I39" t="s">
        <v>382</v>
      </c>
      <c r="J39" t="s">
        <v>27</v>
      </c>
      <c r="K39" t="s">
        <v>84</v>
      </c>
      <c r="L39" t="s">
        <v>182</v>
      </c>
      <c r="M39" t="s">
        <v>383</v>
      </c>
      <c r="N39" t="s">
        <v>384</v>
      </c>
      <c r="O39">
        <v>29400</v>
      </c>
      <c r="P39" t="s">
        <v>385</v>
      </c>
      <c r="Q39" t="s">
        <v>386</v>
      </c>
      <c r="R39" t="s">
        <v>157</v>
      </c>
    </row>
    <row r="40" spans="1:18" x14ac:dyDescent="0.3">
      <c r="A40" t="s">
        <v>387</v>
      </c>
      <c r="B40" t="s">
        <v>388</v>
      </c>
      <c r="C40" t="s">
        <v>389</v>
      </c>
      <c r="D40" t="s">
        <v>390</v>
      </c>
      <c r="E40" t="s">
        <v>37</v>
      </c>
      <c r="F40" t="s">
        <v>391</v>
      </c>
      <c r="G40" t="s">
        <v>39</v>
      </c>
      <c r="H40" t="s">
        <v>392</v>
      </c>
      <c r="I40" t="s">
        <v>41</v>
      </c>
      <c r="J40" t="s">
        <v>393</v>
      </c>
      <c r="K40" t="s">
        <v>72</v>
      </c>
      <c r="L40" t="s">
        <v>154</v>
      </c>
      <c r="M40">
        <v>3</v>
      </c>
      <c r="N40">
        <v>1900</v>
      </c>
      <c r="O40">
        <v>5700</v>
      </c>
      <c r="P40" t="s">
        <v>394</v>
      </c>
      <c r="Q40" t="s">
        <v>395</v>
      </c>
      <c r="R40" t="s">
        <v>46</v>
      </c>
    </row>
    <row r="41" spans="1:18" x14ac:dyDescent="0.3">
      <c r="A41" t="s">
        <v>396</v>
      </c>
      <c r="B41" t="s">
        <v>397</v>
      </c>
      <c r="C41" t="s">
        <v>398</v>
      </c>
      <c r="D41" t="s">
        <v>344</v>
      </c>
      <c r="E41" t="s">
        <v>173</v>
      </c>
      <c r="F41" t="s">
        <v>200</v>
      </c>
      <c r="G41" t="s">
        <v>303</v>
      </c>
      <c r="H41" t="s">
        <v>399</v>
      </c>
      <c r="I41" t="s">
        <v>41</v>
      </c>
      <c r="J41" t="s">
        <v>27</v>
      </c>
      <c r="K41" t="s">
        <v>57</v>
      </c>
      <c r="L41" t="s">
        <v>85</v>
      </c>
      <c r="M41">
        <v>8</v>
      </c>
      <c r="N41">
        <v>2400</v>
      </c>
      <c r="O41">
        <v>19200</v>
      </c>
      <c r="P41" t="s">
        <v>400</v>
      </c>
      <c r="Q41" t="s">
        <v>401</v>
      </c>
      <c r="R41" t="s">
        <v>157</v>
      </c>
    </row>
    <row r="42" spans="1:18" x14ac:dyDescent="0.3">
      <c r="A42" t="s">
        <v>402</v>
      </c>
      <c r="B42" t="s">
        <v>403</v>
      </c>
      <c r="C42" t="s">
        <v>404</v>
      </c>
      <c r="D42" t="s">
        <v>139</v>
      </c>
      <c r="E42" t="s">
        <v>405</v>
      </c>
      <c r="F42" t="s">
        <v>153</v>
      </c>
      <c r="G42" t="s">
        <v>142</v>
      </c>
      <c r="H42" t="s">
        <v>143</v>
      </c>
      <c r="I42" t="s">
        <v>131</v>
      </c>
      <c r="J42" t="s">
        <v>97</v>
      </c>
      <c r="K42" t="s">
        <v>57</v>
      </c>
      <c r="L42" t="s">
        <v>182</v>
      </c>
      <c r="M42">
        <v>5</v>
      </c>
      <c r="N42" t="s">
        <v>133</v>
      </c>
      <c r="O42">
        <v>2100</v>
      </c>
      <c r="P42" t="s">
        <v>406</v>
      </c>
      <c r="Q42" t="s">
        <v>407</v>
      </c>
      <c r="R42" t="s">
        <v>61</v>
      </c>
    </row>
    <row r="43" spans="1:18" x14ac:dyDescent="0.3">
      <c r="A43" t="s">
        <v>408</v>
      </c>
      <c r="B43" t="s">
        <v>409</v>
      </c>
      <c r="C43" t="s">
        <v>410</v>
      </c>
      <c r="D43" t="s">
        <v>411</v>
      </c>
      <c r="E43" t="s">
        <v>190</v>
      </c>
      <c r="F43" t="s">
        <v>248</v>
      </c>
      <c r="G43" t="s">
        <v>142</v>
      </c>
      <c r="H43" t="s">
        <v>367</v>
      </c>
      <c r="I43" t="s">
        <v>131</v>
      </c>
      <c r="J43" t="s">
        <v>97</v>
      </c>
      <c r="K43" t="s">
        <v>84</v>
      </c>
      <c r="L43" t="s">
        <v>165</v>
      </c>
      <c r="M43">
        <v>5</v>
      </c>
      <c r="N43">
        <v>420</v>
      </c>
      <c r="O43">
        <v>2100</v>
      </c>
      <c r="P43" t="s">
        <v>412</v>
      </c>
      <c r="Q43" t="s">
        <v>413</v>
      </c>
      <c r="R43" t="s">
        <v>157</v>
      </c>
    </row>
    <row r="44" spans="1:18" x14ac:dyDescent="0.3">
      <c r="A44" t="s">
        <v>414</v>
      </c>
      <c r="B44" t="s">
        <v>415</v>
      </c>
      <c r="C44" t="s">
        <v>416</v>
      </c>
      <c r="D44" t="s">
        <v>106</v>
      </c>
      <c r="E44" t="s">
        <v>173</v>
      </c>
      <c r="F44" t="s">
        <v>23</v>
      </c>
      <c r="G44" t="s">
        <v>239</v>
      </c>
      <c r="H44" t="s">
        <v>417</v>
      </c>
      <c r="I44" t="s">
        <v>279</v>
      </c>
      <c r="J44" t="s">
        <v>97</v>
      </c>
      <c r="K44" t="s">
        <v>174</v>
      </c>
      <c r="L44" t="s">
        <v>182</v>
      </c>
      <c r="M44">
        <v>6</v>
      </c>
      <c r="N44" t="s">
        <v>242</v>
      </c>
      <c r="O44">
        <v>5880</v>
      </c>
      <c r="P44" t="s">
        <v>418</v>
      </c>
      <c r="Q44" t="s">
        <v>419</v>
      </c>
      <c r="R44" t="s">
        <v>61</v>
      </c>
    </row>
    <row r="45" spans="1:18" x14ac:dyDescent="0.3">
      <c r="A45" t="s">
        <v>420</v>
      </c>
      <c r="B45" t="s">
        <v>421</v>
      </c>
      <c r="C45" t="s">
        <v>422</v>
      </c>
      <c r="D45" t="s">
        <v>423</v>
      </c>
      <c r="E45" t="s">
        <v>51</v>
      </c>
      <c r="F45" t="s">
        <v>424</v>
      </c>
      <c r="G45" t="s">
        <v>81</v>
      </c>
      <c r="H45" t="s">
        <v>425</v>
      </c>
      <c r="I45" t="s">
        <v>110</v>
      </c>
      <c r="J45" t="s">
        <v>305</v>
      </c>
      <c r="K45" t="s">
        <v>42</v>
      </c>
      <c r="L45" t="s">
        <v>85</v>
      </c>
      <c r="M45" t="s">
        <v>426</v>
      </c>
      <c r="N45">
        <v>1250</v>
      </c>
      <c r="O45">
        <v>3750</v>
      </c>
      <c r="P45" t="s">
        <v>427</v>
      </c>
      <c r="Q45" t="s">
        <v>428</v>
      </c>
      <c r="R45" t="s">
        <v>46</v>
      </c>
    </row>
    <row r="46" spans="1:18" x14ac:dyDescent="0.3">
      <c r="A46" t="s">
        <v>429</v>
      </c>
      <c r="B46" t="s">
        <v>430</v>
      </c>
      <c r="C46" t="s">
        <v>431</v>
      </c>
      <c r="D46" t="s">
        <v>432</v>
      </c>
      <c r="E46" t="s">
        <v>433</v>
      </c>
      <c r="F46" t="s">
        <v>391</v>
      </c>
      <c r="G46" t="s">
        <v>24</v>
      </c>
      <c r="H46" t="s">
        <v>434</v>
      </c>
      <c r="I46" t="s">
        <v>26</v>
      </c>
      <c r="J46" t="s">
        <v>83</v>
      </c>
      <c r="K46" t="s">
        <v>98</v>
      </c>
      <c r="L46" t="s">
        <v>222</v>
      </c>
      <c r="M46">
        <v>1</v>
      </c>
      <c r="N46">
        <v>4200</v>
      </c>
      <c r="O46">
        <v>4200</v>
      </c>
      <c r="P46" t="s">
        <v>435</v>
      </c>
      <c r="Q46" t="s">
        <v>436</v>
      </c>
      <c r="R46" t="s">
        <v>46</v>
      </c>
    </row>
    <row r="47" spans="1:18" x14ac:dyDescent="0.3">
      <c r="A47" t="s">
        <v>437</v>
      </c>
      <c r="B47" t="s">
        <v>438</v>
      </c>
      <c r="C47" t="s">
        <v>439</v>
      </c>
      <c r="D47" t="s">
        <v>440</v>
      </c>
      <c r="E47" t="s">
        <v>441</v>
      </c>
      <c r="F47" t="s">
        <v>108</v>
      </c>
      <c r="G47" t="s">
        <v>120</v>
      </c>
      <c r="H47" t="s">
        <v>373</v>
      </c>
      <c r="I47" t="s">
        <v>41</v>
      </c>
      <c r="J47" t="s">
        <v>442</v>
      </c>
      <c r="K47" t="s">
        <v>84</v>
      </c>
      <c r="L47" t="s">
        <v>111</v>
      </c>
      <c r="M47">
        <v>4</v>
      </c>
      <c r="N47">
        <v>850</v>
      </c>
      <c r="O47">
        <v>3400</v>
      </c>
      <c r="P47" t="s">
        <v>443</v>
      </c>
      <c r="Q47" t="s">
        <v>444</v>
      </c>
      <c r="R47" t="s">
        <v>157</v>
      </c>
    </row>
    <row r="48" spans="1:18" x14ac:dyDescent="0.3">
      <c r="A48" t="s">
        <v>445</v>
      </c>
      <c r="B48" t="s">
        <v>446</v>
      </c>
      <c r="C48" t="s">
        <v>447</v>
      </c>
      <c r="D48" t="s">
        <v>92</v>
      </c>
      <c r="E48" t="s">
        <v>93</v>
      </c>
      <c r="F48" t="s">
        <v>448</v>
      </c>
      <c r="G48" t="s">
        <v>81</v>
      </c>
      <c r="H48" t="s">
        <v>449</v>
      </c>
      <c r="I48" t="s">
        <v>450</v>
      </c>
      <c r="J48" t="s">
        <v>27</v>
      </c>
      <c r="K48" t="s">
        <v>72</v>
      </c>
      <c r="L48" t="s">
        <v>451</v>
      </c>
      <c r="M48" t="s">
        <v>74</v>
      </c>
      <c r="N48">
        <v>1250</v>
      </c>
      <c r="O48">
        <v>10000</v>
      </c>
      <c r="P48" t="s">
        <v>452</v>
      </c>
      <c r="Q48" t="s">
        <v>453</v>
      </c>
      <c r="R48" t="s">
        <v>61</v>
      </c>
    </row>
    <row r="49" spans="1:18" x14ac:dyDescent="0.3">
      <c r="A49" t="s">
        <v>454</v>
      </c>
      <c r="B49" t="s">
        <v>455</v>
      </c>
      <c r="C49" t="s">
        <v>456</v>
      </c>
      <c r="D49" t="s">
        <v>80</v>
      </c>
      <c r="E49" t="s">
        <v>37</v>
      </c>
      <c r="F49" t="s">
        <v>457</v>
      </c>
      <c r="G49" t="s">
        <v>162</v>
      </c>
      <c r="H49" t="s">
        <v>163</v>
      </c>
      <c r="I49" t="s">
        <v>110</v>
      </c>
      <c r="J49" t="s">
        <v>27</v>
      </c>
      <c r="K49" t="s">
        <v>458</v>
      </c>
      <c r="L49" t="s">
        <v>165</v>
      </c>
      <c r="M49">
        <v>9</v>
      </c>
      <c r="N49">
        <v>620</v>
      </c>
      <c r="O49">
        <v>5580</v>
      </c>
      <c r="P49" t="s">
        <v>459</v>
      </c>
      <c r="Q49" t="s">
        <v>460</v>
      </c>
      <c r="R49" t="s">
        <v>61</v>
      </c>
    </row>
    <row r="50" spans="1:18" x14ac:dyDescent="0.3">
      <c r="A50" t="s">
        <v>461</v>
      </c>
      <c r="B50" t="s">
        <v>462</v>
      </c>
      <c r="C50" t="s">
        <v>463</v>
      </c>
      <c r="D50" t="s">
        <v>366</v>
      </c>
      <c r="E50" t="s">
        <v>129</v>
      </c>
      <c r="F50" t="s">
        <v>464</v>
      </c>
      <c r="G50" t="s">
        <v>191</v>
      </c>
      <c r="H50" t="s">
        <v>278</v>
      </c>
      <c r="I50" t="s">
        <v>279</v>
      </c>
      <c r="J50" t="s">
        <v>83</v>
      </c>
      <c r="K50" t="s">
        <v>84</v>
      </c>
      <c r="L50" t="s">
        <v>58</v>
      </c>
      <c r="M50" t="s">
        <v>360</v>
      </c>
      <c r="N50">
        <v>-1650</v>
      </c>
      <c r="O50">
        <v>14850</v>
      </c>
      <c r="P50" t="s">
        <v>465</v>
      </c>
      <c r="Q50" t="s">
        <v>466</v>
      </c>
      <c r="R50" t="s">
        <v>157</v>
      </c>
    </row>
    <row r="51" spans="1:18" x14ac:dyDescent="0.3">
      <c r="A51" t="s">
        <v>467</v>
      </c>
      <c r="B51" t="s">
        <v>468</v>
      </c>
      <c r="C51" t="s">
        <v>469</v>
      </c>
      <c r="D51" t="s">
        <v>470</v>
      </c>
      <c r="E51" t="s">
        <v>173</v>
      </c>
      <c r="F51" t="s">
        <v>119</v>
      </c>
      <c r="G51" t="s">
        <v>218</v>
      </c>
      <c r="H51" t="s">
        <v>312</v>
      </c>
      <c r="I51" t="s">
        <v>26</v>
      </c>
      <c r="J51" t="s">
        <v>27</v>
      </c>
      <c r="K51" t="s">
        <v>57</v>
      </c>
      <c r="L51" t="s">
        <v>451</v>
      </c>
      <c r="M51">
        <v>4</v>
      </c>
      <c r="N51">
        <v>2800</v>
      </c>
      <c r="O51">
        <v>11200</v>
      </c>
      <c r="P51" t="s">
        <v>471</v>
      </c>
      <c r="Q51" t="s">
        <v>472</v>
      </c>
      <c r="R51" t="s">
        <v>157</v>
      </c>
    </row>
    <row r="52" spans="1:18" x14ac:dyDescent="0.3">
      <c r="A52" t="s">
        <v>473</v>
      </c>
      <c r="B52" t="s">
        <v>474</v>
      </c>
      <c r="C52" t="s">
        <v>359</v>
      </c>
      <c r="D52" t="s">
        <v>475</v>
      </c>
      <c r="E52" t="s">
        <v>140</v>
      </c>
      <c r="F52" t="s">
        <v>38</v>
      </c>
      <c r="G52" t="s">
        <v>191</v>
      </c>
      <c r="H52" t="s">
        <v>278</v>
      </c>
      <c r="I52" t="s">
        <v>279</v>
      </c>
      <c r="J52" t="s">
        <v>56</v>
      </c>
      <c r="K52" t="s">
        <v>144</v>
      </c>
      <c r="L52" t="s">
        <v>111</v>
      </c>
      <c r="M52" t="s">
        <v>383</v>
      </c>
      <c r="N52">
        <v>1650</v>
      </c>
      <c r="O52">
        <v>11550</v>
      </c>
      <c r="P52" t="s">
        <v>476</v>
      </c>
      <c r="Q52" t="s">
        <v>477</v>
      </c>
      <c r="R52" t="s">
        <v>32</v>
      </c>
    </row>
    <row r="53" spans="1:18" x14ac:dyDescent="0.3">
      <c r="A53" t="s">
        <v>478</v>
      </c>
      <c r="B53" t="s">
        <v>479</v>
      </c>
      <c r="C53" t="s">
        <v>480</v>
      </c>
      <c r="D53" t="s">
        <v>50</v>
      </c>
      <c r="E53" t="s">
        <v>37</v>
      </c>
      <c r="F53" t="s">
        <v>67</v>
      </c>
      <c r="G53" t="s">
        <v>142</v>
      </c>
      <c r="H53" t="s">
        <v>367</v>
      </c>
      <c r="I53" t="s">
        <v>382</v>
      </c>
      <c r="J53" t="s">
        <v>27</v>
      </c>
      <c r="K53" t="s">
        <v>481</v>
      </c>
      <c r="L53" t="s">
        <v>182</v>
      </c>
      <c r="M53">
        <v>1</v>
      </c>
      <c r="N53" t="s">
        <v>203</v>
      </c>
      <c r="O53">
        <v>420</v>
      </c>
      <c r="P53" t="s">
        <v>482</v>
      </c>
      <c r="Q53" t="s">
        <v>483</v>
      </c>
      <c r="R53" t="s">
        <v>61</v>
      </c>
    </row>
    <row r="54" spans="1:18" x14ac:dyDescent="0.3">
      <c r="A54" t="s">
        <v>484</v>
      </c>
      <c r="B54" t="s">
        <v>485</v>
      </c>
      <c r="C54" t="s">
        <v>326</v>
      </c>
      <c r="D54" t="s">
        <v>106</v>
      </c>
      <c r="E54" t="s">
        <v>140</v>
      </c>
      <c r="F54" t="s">
        <v>181</v>
      </c>
      <c r="G54" t="s">
        <v>142</v>
      </c>
      <c r="H54" t="s">
        <v>143</v>
      </c>
      <c r="I54" t="s">
        <v>26</v>
      </c>
      <c r="J54" t="s">
        <v>272</v>
      </c>
      <c r="K54" t="s">
        <v>98</v>
      </c>
      <c r="L54" t="s">
        <v>58</v>
      </c>
      <c r="M54">
        <v>2</v>
      </c>
      <c r="N54">
        <v>420</v>
      </c>
      <c r="O54">
        <v>840</v>
      </c>
      <c r="P54" t="s">
        <v>486</v>
      </c>
      <c r="Q54" t="s">
        <v>487</v>
      </c>
      <c r="R54" t="s">
        <v>46</v>
      </c>
    </row>
    <row r="55" spans="1:18" x14ac:dyDescent="0.3">
      <c r="A55" t="s">
        <v>488</v>
      </c>
      <c r="B55" t="s">
        <v>489</v>
      </c>
      <c r="C55" t="s">
        <v>490</v>
      </c>
      <c r="D55" t="s">
        <v>106</v>
      </c>
      <c r="E55" t="s">
        <v>129</v>
      </c>
      <c r="F55" t="s">
        <v>67</v>
      </c>
      <c r="G55" t="s">
        <v>81</v>
      </c>
      <c r="H55" t="s">
        <v>425</v>
      </c>
      <c r="I55" t="s">
        <v>491</v>
      </c>
      <c r="J55" t="s">
        <v>492</v>
      </c>
      <c r="K55" t="s">
        <v>493</v>
      </c>
      <c r="L55" t="s">
        <v>182</v>
      </c>
      <c r="M55">
        <v>2</v>
      </c>
      <c r="N55">
        <v>1150</v>
      </c>
      <c r="O55">
        <v>2300</v>
      </c>
      <c r="P55" t="s">
        <v>494</v>
      </c>
      <c r="Q55" t="s">
        <v>495</v>
      </c>
      <c r="R55" t="s">
        <v>32</v>
      </c>
    </row>
    <row r="56" spans="1:18" x14ac:dyDescent="0.3">
      <c r="A56" t="s">
        <v>496</v>
      </c>
      <c r="B56" t="s">
        <v>497</v>
      </c>
      <c r="C56" t="s">
        <v>498</v>
      </c>
      <c r="E56" t="s">
        <v>499</v>
      </c>
      <c r="F56" t="s">
        <v>119</v>
      </c>
      <c r="G56" t="s">
        <v>162</v>
      </c>
      <c r="H56" t="s">
        <v>500</v>
      </c>
      <c r="I56" t="s">
        <v>110</v>
      </c>
      <c r="J56" t="s">
        <v>501</v>
      </c>
      <c r="K56" t="s">
        <v>144</v>
      </c>
      <c r="L56" t="s">
        <v>502</v>
      </c>
      <c r="M56">
        <v>11</v>
      </c>
      <c r="N56">
        <v>570</v>
      </c>
      <c r="O56">
        <v>6270</v>
      </c>
      <c r="P56" t="s">
        <v>503</v>
      </c>
      <c r="Q56" t="s">
        <v>504</v>
      </c>
      <c r="R56" t="s">
        <v>32</v>
      </c>
    </row>
    <row r="57" spans="1:18" x14ac:dyDescent="0.3">
      <c r="A57" t="s">
        <v>505</v>
      </c>
      <c r="B57" t="s">
        <v>506</v>
      </c>
      <c r="C57" t="s">
        <v>507</v>
      </c>
      <c r="D57" t="s">
        <v>151</v>
      </c>
      <c r="E57" t="s">
        <v>508</v>
      </c>
      <c r="F57" t="s">
        <v>509</v>
      </c>
      <c r="G57" t="s">
        <v>39</v>
      </c>
      <c r="H57" t="s">
        <v>336</v>
      </c>
      <c r="I57" t="s">
        <v>41</v>
      </c>
      <c r="J57" t="s">
        <v>510</v>
      </c>
      <c r="K57" t="s">
        <v>57</v>
      </c>
      <c r="L57" t="s">
        <v>111</v>
      </c>
      <c r="M57">
        <v>12</v>
      </c>
      <c r="N57" t="s">
        <v>511</v>
      </c>
      <c r="O57">
        <v>22800</v>
      </c>
      <c r="P57" t="s">
        <v>512</v>
      </c>
      <c r="Q57" t="s">
        <v>513</v>
      </c>
      <c r="R57" t="s">
        <v>61</v>
      </c>
    </row>
    <row r="58" spans="1:18" x14ac:dyDescent="0.3">
      <c r="A58" t="s">
        <v>514</v>
      </c>
      <c r="B58" t="s">
        <v>515</v>
      </c>
      <c r="C58" t="s">
        <v>35</v>
      </c>
      <c r="D58" t="s">
        <v>516</v>
      </c>
      <c r="E58" t="s">
        <v>37</v>
      </c>
      <c r="F58" t="s">
        <v>38</v>
      </c>
      <c r="G58" t="s">
        <v>24</v>
      </c>
      <c r="H58" t="s">
        <v>328</v>
      </c>
      <c r="I58" t="s">
        <v>26</v>
      </c>
      <c r="J58" t="s">
        <v>97</v>
      </c>
      <c r="K58" t="s">
        <v>98</v>
      </c>
      <c r="L58" t="s">
        <v>182</v>
      </c>
      <c r="M58">
        <v>6</v>
      </c>
      <c r="N58">
        <v>4200</v>
      </c>
      <c r="O58">
        <v>25200</v>
      </c>
      <c r="P58" t="s">
        <v>517</v>
      </c>
      <c r="Q58" t="s">
        <v>518</v>
      </c>
      <c r="R58" t="s">
        <v>46</v>
      </c>
    </row>
    <row r="59" spans="1:18" x14ac:dyDescent="0.3">
      <c r="A59" t="s">
        <v>519</v>
      </c>
      <c r="B59" t="s">
        <v>520</v>
      </c>
      <c r="C59" t="s">
        <v>521</v>
      </c>
      <c r="D59" t="s">
        <v>366</v>
      </c>
      <c r="E59" t="s">
        <v>173</v>
      </c>
      <c r="F59" t="s">
        <v>181</v>
      </c>
      <c r="G59" t="s">
        <v>239</v>
      </c>
      <c r="H59" t="s">
        <v>240</v>
      </c>
      <c r="I59" t="s">
        <v>241</v>
      </c>
      <c r="J59" t="s">
        <v>83</v>
      </c>
      <c r="K59" t="s">
        <v>57</v>
      </c>
      <c r="L59" t="s">
        <v>522</v>
      </c>
      <c r="M59">
        <v>3</v>
      </c>
      <c r="N59">
        <v>980</v>
      </c>
      <c r="O59">
        <v>2940</v>
      </c>
      <c r="P59" t="s">
        <v>523</v>
      </c>
      <c r="Q59" t="s">
        <v>524</v>
      </c>
      <c r="R59" t="s">
        <v>46</v>
      </c>
    </row>
    <row r="60" spans="1:18" x14ac:dyDescent="0.3">
      <c r="A60" t="s">
        <v>525</v>
      </c>
      <c r="B60" t="s">
        <v>474</v>
      </c>
      <c r="C60" t="s">
        <v>526</v>
      </c>
      <c r="D60" t="s">
        <v>516</v>
      </c>
      <c r="F60" t="s">
        <v>67</v>
      </c>
      <c r="G60" t="s">
        <v>191</v>
      </c>
      <c r="H60" t="s">
        <v>278</v>
      </c>
      <c r="I60" t="s">
        <v>527</v>
      </c>
      <c r="J60" t="s">
        <v>442</v>
      </c>
      <c r="K60" t="s">
        <v>98</v>
      </c>
      <c r="L60" t="s">
        <v>58</v>
      </c>
      <c r="M60">
        <v>8</v>
      </c>
      <c r="N60">
        <v>1650</v>
      </c>
      <c r="O60">
        <v>13200</v>
      </c>
      <c r="P60" t="s">
        <v>528</v>
      </c>
      <c r="Q60" t="s">
        <v>529</v>
      </c>
      <c r="R60" t="s">
        <v>61</v>
      </c>
    </row>
    <row r="61" spans="1:18" x14ac:dyDescent="0.3">
      <c r="A61" t="s">
        <v>530</v>
      </c>
      <c r="B61" t="s">
        <v>531</v>
      </c>
      <c r="C61" t="s">
        <v>532</v>
      </c>
      <c r="D61" t="s">
        <v>475</v>
      </c>
      <c r="E61" t="s">
        <v>237</v>
      </c>
      <c r="F61" t="s">
        <v>23</v>
      </c>
      <c r="G61" t="s">
        <v>68</v>
      </c>
      <c r="H61" t="s">
        <v>229</v>
      </c>
      <c r="I61" t="s">
        <v>110</v>
      </c>
      <c r="J61" t="s">
        <v>83</v>
      </c>
      <c r="K61" t="s">
        <v>72</v>
      </c>
      <c r="L61" t="s">
        <v>58</v>
      </c>
      <c r="M61">
        <v>2</v>
      </c>
      <c r="N61">
        <v>0</v>
      </c>
      <c r="O61">
        <v>7200</v>
      </c>
      <c r="P61" t="s">
        <v>533</v>
      </c>
      <c r="Q61" t="s">
        <v>534</v>
      </c>
      <c r="R61" t="s">
        <v>61</v>
      </c>
    </row>
    <row r="62" spans="1:18" x14ac:dyDescent="0.3">
      <c r="A62" t="s">
        <v>535</v>
      </c>
      <c r="B62" t="s">
        <v>536</v>
      </c>
      <c r="C62" t="s">
        <v>537</v>
      </c>
      <c r="E62" t="s">
        <v>37</v>
      </c>
      <c r="F62" t="s">
        <v>538</v>
      </c>
      <c r="G62" t="s">
        <v>81</v>
      </c>
      <c r="H62" t="s">
        <v>425</v>
      </c>
      <c r="I62" t="s">
        <v>110</v>
      </c>
      <c r="J62" t="s">
        <v>97</v>
      </c>
      <c r="K62" t="s">
        <v>539</v>
      </c>
      <c r="L62" t="s">
        <v>222</v>
      </c>
      <c r="M62">
        <v>9</v>
      </c>
      <c r="N62" t="s">
        <v>540</v>
      </c>
      <c r="O62">
        <v>11250</v>
      </c>
      <c r="P62" t="s">
        <v>541</v>
      </c>
      <c r="Q62" t="s">
        <v>542</v>
      </c>
      <c r="R62" t="s">
        <v>61</v>
      </c>
    </row>
    <row r="63" spans="1:18" x14ac:dyDescent="0.3">
      <c r="A63" t="s">
        <v>543</v>
      </c>
      <c r="B63" t="s">
        <v>544</v>
      </c>
      <c r="C63" t="s">
        <v>545</v>
      </c>
      <c r="D63" t="s">
        <v>172</v>
      </c>
      <c r="E63" t="s">
        <v>140</v>
      </c>
      <c r="F63" t="s">
        <v>67</v>
      </c>
      <c r="G63" t="s">
        <v>218</v>
      </c>
      <c r="H63" t="s">
        <v>312</v>
      </c>
      <c r="I63" t="s">
        <v>382</v>
      </c>
      <c r="J63" t="s">
        <v>83</v>
      </c>
      <c r="K63" t="s">
        <v>57</v>
      </c>
      <c r="L63" t="s">
        <v>132</v>
      </c>
      <c r="M63" t="s">
        <v>546</v>
      </c>
      <c r="N63">
        <v>2800</v>
      </c>
      <c r="O63">
        <v>11200</v>
      </c>
      <c r="P63" t="s">
        <v>547</v>
      </c>
      <c r="Q63" t="s">
        <v>548</v>
      </c>
      <c r="R63" t="s">
        <v>46</v>
      </c>
    </row>
    <row r="64" spans="1:18" x14ac:dyDescent="0.3">
      <c r="A64" t="s">
        <v>549</v>
      </c>
      <c r="B64" t="s">
        <v>550</v>
      </c>
      <c r="C64" t="s">
        <v>551</v>
      </c>
      <c r="D64" t="s">
        <v>80</v>
      </c>
      <c r="E64" t="s">
        <v>552</v>
      </c>
      <c r="F64" t="s">
        <v>181</v>
      </c>
      <c r="G64" t="s">
        <v>303</v>
      </c>
      <c r="H64" t="s">
        <v>399</v>
      </c>
      <c r="I64" t="s">
        <v>41</v>
      </c>
      <c r="J64" t="s">
        <v>305</v>
      </c>
      <c r="K64" t="s">
        <v>57</v>
      </c>
      <c r="L64" t="s">
        <v>502</v>
      </c>
      <c r="M64">
        <v>8</v>
      </c>
      <c r="N64" t="s">
        <v>553</v>
      </c>
      <c r="O64">
        <v>19200</v>
      </c>
      <c r="P64" t="s">
        <v>554</v>
      </c>
      <c r="Q64" t="s">
        <v>555</v>
      </c>
      <c r="R64" t="s">
        <v>46</v>
      </c>
    </row>
    <row r="65" spans="1:18" x14ac:dyDescent="0.3">
      <c r="A65" t="s">
        <v>556</v>
      </c>
      <c r="B65" t="s">
        <v>557</v>
      </c>
      <c r="C65" t="s">
        <v>558</v>
      </c>
      <c r="D65" t="s">
        <v>559</v>
      </c>
      <c r="E65" t="s">
        <v>161</v>
      </c>
      <c r="F65" t="s">
        <v>264</v>
      </c>
      <c r="G65" t="s">
        <v>239</v>
      </c>
      <c r="H65" t="s">
        <v>240</v>
      </c>
      <c r="I65" t="s">
        <v>279</v>
      </c>
      <c r="J65" t="s">
        <v>27</v>
      </c>
      <c r="K65" t="s">
        <v>98</v>
      </c>
      <c r="L65" t="s">
        <v>182</v>
      </c>
      <c r="M65">
        <v>4</v>
      </c>
      <c r="N65">
        <v>980</v>
      </c>
      <c r="O65">
        <v>3920</v>
      </c>
      <c r="P65" t="s">
        <v>560</v>
      </c>
      <c r="Q65" t="s">
        <v>561</v>
      </c>
      <c r="R65" t="s">
        <v>61</v>
      </c>
    </row>
    <row r="66" spans="1:18" x14ac:dyDescent="0.3">
      <c r="A66" t="s">
        <v>562</v>
      </c>
      <c r="B66" t="s">
        <v>563</v>
      </c>
      <c r="C66" t="s">
        <v>564</v>
      </c>
      <c r="D66" t="s">
        <v>80</v>
      </c>
      <c r="E66" t="s">
        <v>552</v>
      </c>
      <c r="F66" t="s">
        <v>228</v>
      </c>
      <c r="G66" t="s">
        <v>162</v>
      </c>
      <c r="H66" t="s">
        <v>163</v>
      </c>
      <c r="I66" t="s">
        <v>110</v>
      </c>
      <c r="J66" t="s">
        <v>164</v>
      </c>
      <c r="K66" t="s">
        <v>72</v>
      </c>
      <c r="L66" t="s">
        <v>565</v>
      </c>
      <c r="M66">
        <v>7</v>
      </c>
      <c r="N66">
        <v>620</v>
      </c>
      <c r="O66">
        <v>4240</v>
      </c>
      <c r="P66" t="s">
        <v>566</v>
      </c>
      <c r="Q66" t="s">
        <v>567</v>
      </c>
      <c r="R66" t="s">
        <v>157</v>
      </c>
    </row>
    <row r="67" spans="1:18" x14ac:dyDescent="0.3">
      <c r="A67" t="s">
        <v>568</v>
      </c>
      <c r="B67" t="s">
        <v>569</v>
      </c>
      <c r="C67" t="s">
        <v>570</v>
      </c>
      <c r="D67" t="s">
        <v>50</v>
      </c>
      <c r="E67" t="s">
        <v>37</v>
      </c>
      <c r="F67" t="s">
        <v>52</v>
      </c>
      <c r="G67" t="s">
        <v>218</v>
      </c>
      <c r="H67" t="s">
        <v>312</v>
      </c>
      <c r="I67" t="s">
        <v>26</v>
      </c>
      <c r="J67" t="s">
        <v>27</v>
      </c>
      <c r="K67" t="s">
        <v>539</v>
      </c>
      <c r="L67" t="s">
        <v>182</v>
      </c>
      <c r="M67">
        <v>4</v>
      </c>
      <c r="N67">
        <v>2800</v>
      </c>
      <c r="O67">
        <v>11200</v>
      </c>
      <c r="P67" t="s">
        <v>571</v>
      </c>
      <c r="Q67" t="s">
        <v>572</v>
      </c>
      <c r="R67" t="s">
        <v>157</v>
      </c>
    </row>
    <row r="68" spans="1:18" x14ac:dyDescent="0.3">
      <c r="A68" t="s">
        <v>573</v>
      </c>
      <c r="B68" t="s">
        <v>574</v>
      </c>
      <c r="C68" t="s">
        <v>575</v>
      </c>
      <c r="D68" t="s">
        <v>92</v>
      </c>
      <c r="E68" t="s">
        <v>499</v>
      </c>
      <c r="F68" t="s">
        <v>181</v>
      </c>
      <c r="G68" t="s">
        <v>53</v>
      </c>
      <c r="H68" t="s">
        <v>576</v>
      </c>
      <c r="I68" t="s">
        <v>96</v>
      </c>
      <c r="J68" t="s">
        <v>97</v>
      </c>
      <c r="K68" t="s">
        <v>458</v>
      </c>
      <c r="L68" t="s">
        <v>165</v>
      </c>
      <c r="M68" t="s">
        <v>577</v>
      </c>
      <c r="N68">
        <v>180</v>
      </c>
      <c r="O68">
        <v>2160</v>
      </c>
      <c r="P68" t="s">
        <v>578</v>
      </c>
      <c r="Q68" t="s">
        <v>579</v>
      </c>
      <c r="R68" t="s">
        <v>46</v>
      </c>
    </row>
    <row r="69" spans="1:18" x14ac:dyDescent="0.3">
      <c r="A69" t="s">
        <v>580</v>
      </c>
      <c r="B69" t="s">
        <v>581</v>
      </c>
      <c r="C69" t="s">
        <v>582</v>
      </c>
      <c r="D69" t="s">
        <v>583</v>
      </c>
      <c r="E69" t="s">
        <v>129</v>
      </c>
      <c r="F69" t="s">
        <v>228</v>
      </c>
      <c r="G69" t="s">
        <v>81</v>
      </c>
      <c r="H69" t="s">
        <v>425</v>
      </c>
      <c r="I69" t="s">
        <v>491</v>
      </c>
      <c r="J69" t="s">
        <v>97</v>
      </c>
      <c r="K69" t="s">
        <v>98</v>
      </c>
      <c r="L69" t="s">
        <v>58</v>
      </c>
      <c r="M69">
        <v>10</v>
      </c>
      <c r="N69" t="s">
        <v>584</v>
      </c>
      <c r="O69">
        <v>12500</v>
      </c>
      <c r="P69" t="s">
        <v>585</v>
      </c>
      <c r="Q69" t="s">
        <v>586</v>
      </c>
      <c r="R69" t="s">
        <v>32</v>
      </c>
    </row>
    <row r="70" spans="1:18" x14ac:dyDescent="0.3">
      <c r="A70" t="s">
        <v>587</v>
      </c>
      <c r="B70" t="s">
        <v>588</v>
      </c>
      <c r="C70" t="s">
        <v>589</v>
      </c>
      <c r="D70" t="s">
        <v>139</v>
      </c>
      <c r="E70" t="s">
        <v>190</v>
      </c>
      <c r="F70" t="s">
        <v>590</v>
      </c>
      <c r="G70" t="s">
        <v>81</v>
      </c>
      <c r="H70" t="s">
        <v>425</v>
      </c>
      <c r="I70" t="s">
        <v>110</v>
      </c>
      <c r="J70" t="s">
        <v>337</v>
      </c>
      <c r="K70" t="s">
        <v>98</v>
      </c>
      <c r="L70" t="s">
        <v>565</v>
      </c>
      <c r="M70">
        <v>7</v>
      </c>
      <c r="N70" t="s">
        <v>540</v>
      </c>
      <c r="O70">
        <v>8750</v>
      </c>
      <c r="P70" t="s">
        <v>591</v>
      </c>
      <c r="Q70" t="s">
        <v>592</v>
      </c>
      <c r="R70" t="s">
        <v>46</v>
      </c>
    </row>
    <row r="71" spans="1:18" x14ac:dyDescent="0.3">
      <c r="A71" t="s">
        <v>593</v>
      </c>
      <c r="B71" t="s">
        <v>594</v>
      </c>
      <c r="C71" t="s">
        <v>595</v>
      </c>
      <c r="D71" t="s">
        <v>106</v>
      </c>
      <c r="E71" t="s">
        <v>237</v>
      </c>
      <c r="F71" t="s">
        <v>153</v>
      </c>
      <c r="G71" t="s">
        <v>53</v>
      </c>
      <c r="H71" t="s">
        <v>54</v>
      </c>
      <c r="I71" t="s">
        <v>96</v>
      </c>
      <c r="J71" t="s">
        <v>27</v>
      </c>
      <c r="K71" t="s">
        <v>98</v>
      </c>
      <c r="L71" t="s">
        <v>111</v>
      </c>
      <c r="M71" t="s">
        <v>596</v>
      </c>
      <c r="N71">
        <v>180</v>
      </c>
      <c r="O71">
        <v>360</v>
      </c>
      <c r="P71" t="s">
        <v>597</v>
      </c>
      <c r="Q71" t="s">
        <v>598</v>
      </c>
      <c r="R71" t="s">
        <v>61</v>
      </c>
    </row>
    <row r="72" spans="1:18" x14ac:dyDescent="0.3">
      <c r="A72" t="s">
        <v>599</v>
      </c>
      <c r="B72" t="s">
        <v>600</v>
      </c>
      <c r="C72" t="s">
        <v>601</v>
      </c>
      <c r="D72" t="s">
        <v>92</v>
      </c>
      <c r="E72" t="s">
        <v>161</v>
      </c>
      <c r="F72" t="s">
        <v>228</v>
      </c>
      <c r="G72" t="s">
        <v>81</v>
      </c>
      <c r="H72" t="s">
        <v>425</v>
      </c>
      <c r="I72" t="s">
        <v>110</v>
      </c>
      <c r="J72" t="s">
        <v>27</v>
      </c>
      <c r="K72" t="s">
        <v>98</v>
      </c>
      <c r="L72" t="s">
        <v>111</v>
      </c>
      <c r="M72" t="s">
        <v>602</v>
      </c>
      <c r="N72">
        <v>1250</v>
      </c>
      <c r="O72">
        <v>8750</v>
      </c>
      <c r="P72" t="s">
        <v>603</v>
      </c>
      <c r="Q72" t="s">
        <v>604</v>
      </c>
      <c r="R72" t="s">
        <v>32</v>
      </c>
    </row>
    <row r="73" spans="1:18" x14ac:dyDescent="0.3">
      <c r="A73" t="s">
        <v>605</v>
      </c>
      <c r="B73" t="s">
        <v>606</v>
      </c>
      <c r="C73" t="s">
        <v>160</v>
      </c>
      <c r="D73" t="s">
        <v>92</v>
      </c>
      <c r="E73" t="s">
        <v>161</v>
      </c>
      <c r="F73" t="s">
        <v>228</v>
      </c>
      <c r="G73" t="s">
        <v>24</v>
      </c>
      <c r="H73" t="s">
        <v>434</v>
      </c>
      <c r="I73" t="s">
        <v>26</v>
      </c>
      <c r="J73" t="s">
        <v>442</v>
      </c>
      <c r="K73" t="s">
        <v>231</v>
      </c>
      <c r="L73" t="s">
        <v>165</v>
      </c>
      <c r="M73" t="s">
        <v>607</v>
      </c>
      <c r="N73">
        <v>4200</v>
      </c>
      <c r="O73">
        <v>8400</v>
      </c>
      <c r="P73" t="s">
        <v>608</v>
      </c>
      <c r="Q73" t="s">
        <v>609</v>
      </c>
      <c r="R73" t="s">
        <v>61</v>
      </c>
    </row>
    <row r="74" spans="1:18" x14ac:dyDescent="0.3">
      <c r="A74" t="s">
        <v>348</v>
      </c>
      <c r="B74" t="s">
        <v>349</v>
      </c>
      <c r="C74" t="s">
        <v>350</v>
      </c>
      <c r="D74" t="s">
        <v>351</v>
      </c>
      <c r="E74" t="s">
        <v>22</v>
      </c>
      <c r="F74" t="s">
        <v>352</v>
      </c>
      <c r="G74" t="s">
        <v>162</v>
      </c>
      <c r="H74" t="s">
        <v>163</v>
      </c>
      <c r="I74" t="s">
        <v>110</v>
      </c>
      <c r="J74" t="s">
        <v>249</v>
      </c>
      <c r="K74" t="s">
        <v>98</v>
      </c>
      <c r="L74" t="s">
        <v>353</v>
      </c>
      <c r="M74">
        <v>11</v>
      </c>
      <c r="N74" t="s">
        <v>354</v>
      </c>
      <c r="O74">
        <v>6820</v>
      </c>
      <c r="P74" t="s">
        <v>355</v>
      </c>
      <c r="Q74" t="s">
        <v>356</v>
      </c>
      <c r="R74" t="s">
        <v>61</v>
      </c>
    </row>
    <row r="75" spans="1:18" x14ac:dyDescent="0.3">
      <c r="A75" t="s">
        <v>610</v>
      </c>
      <c r="B75" t="s">
        <v>611</v>
      </c>
      <c r="C75" t="s">
        <v>612</v>
      </c>
      <c r="D75" t="s">
        <v>390</v>
      </c>
      <c r="E75" t="s">
        <v>161</v>
      </c>
      <c r="F75" t="s">
        <v>228</v>
      </c>
      <c r="G75" t="s">
        <v>142</v>
      </c>
      <c r="H75" t="s">
        <v>143</v>
      </c>
      <c r="I75" t="s">
        <v>26</v>
      </c>
      <c r="J75" t="s">
        <v>27</v>
      </c>
      <c r="K75" t="s">
        <v>84</v>
      </c>
      <c r="L75" t="s">
        <v>111</v>
      </c>
      <c r="M75">
        <v>10</v>
      </c>
      <c r="N75" t="s">
        <v>250</v>
      </c>
      <c r="O75">
        <v>4200</v>
      </c>
      <c r="P75" t="s">
        <v>613</v>
      </c>
      <c r="Q75" t="s">
        <v>614</v>
      </c>
      <c r="R75" t="s">
        <v>32</v>
      </c>
    </row>
    <row r="76" spans="1:18" x14ac:dyDescent="0.3">
      <c r="A76" t="s">
        <v>615</v>
      </c>
      <c r="B76" t="s">
        <v>616</v>
      </c>
      <c r="C76" t="s">
        <v>617</v>
      </c>
      <c r="D76" t="s">
        <v>50</v>
      </c>
      <c r="E76" t="s">
        <v>441</v>
      </c>
      <c r="F76" t="s">
        <v>618</v>
      </c>
      <c r="G76" t="s">
        <v>303</v>
      </c>
      <c r="H76" t="s">
        <v>399</v>
      </c>
      <c r="I76" t="s">
        <v>41</v>
      </c>
      <c r="J76" t="s">
        <v>97</v>
      </c>
      <c r="K76" t="s">
        <v>493</v>
      </c>
      <c r="L76" t="s">
        <v>58</v>
      </c>
      <c r="M76">
        <v>10</v>
      </c>
      <c r="N76" t="s">
        <v>553</v>
      </c>
      <c r="O76">
        <v>24000</v>
      </c>
      <c r="P76" t="s">
        <v>619</v>
      </c>
      <c r="Q76" t="s">
        <v>620</v>
      </c>
      <c r="R76" t="s">
        <v>46</v>
      </c>
    </row>
    <row r="77" spans="1:18" x14ac:dyDescent="0.3">
      <c r="A77" t="s">
        <v>621</v>
      </c>
      <c r="B77" t="s">
        <v>622</v>
      </c>
      <c r="C77" t="s">
        <v>623</v>
      </c>
      <c r="D77" t="s">
        <v>21</v>
      </c>
      <c r="E77" t="s">
        <v>93</v>
      </c>
      <c r="F77" t="s">
        <v>238</v>
      </c>
      <c r="G77" t="s">
        <v>218</v>
      </c>
      <c r="H77" t="s">
        <v>312</v>
      </c>
      <c r="I77" t="s">
        <v>26</v>
      </c>
      <c r="J77" t="s">
        <v>501</v>
      </c>
      <c r="K77" t="s">
        <v>624</v>
      </c>
      <c r="L77" t="s">
        <v>182</v>
      </c>
      <c r="M77">
        <v>4</v>
      </c>
      <c r="N77">
        <v>2800</v>
      </c>
      <c r="O77">
        <v>11200</v>
      </c>
      <c r="P77" t="s">
        <v>625</v>
      </c>
      <c r="Q77" t="s">
        <v>626</v>
      </c>
      <c r="R77" t="s">
        <v>46</v>
      </c>
    </row>
    <row r="78" spans="1:18" x14ac:dyDescent="0.3">
      <c r="A78" t="s">
        <v>627</v>
      </c>
      <c r="B78" t="s">
        <v>628</v>
      </c>
      <c r="C78" t="s">
        <v>629</v>
      </c>
      <c r="D78" t="s">
        <v>80</v>
      </c>
      <c r="E78" t="s">
        <v>190</v>
      </c>
      <c r="F78" t="s">
        <v>67</v>
      </c>
      <c r="G78" t="s">
        <v>39</v>
      </c>
      <c r="H78" t="s">
        <v>336</v>
      </c>
      <c r="I78" t="s">
        <v>374</v>
      </c>
      <c r="J78" t="s">
        <v>510</v>
      </c>
      <c r="K78" t="s">
        <v>57</v>
      </c>
      <c r="L78" t="s">
        <v>58</v>
      </c>
      <c r="M78" t="s">
        <v>145</v>
      </c>
      <c r="N78">
        <v>1900</v>
      </c>
      <c r="O78">
        <v>9500</v>
      </c>
      <c r="P78" t="s">
        <v>630</v>
      </c>
      <c r="Q78" t="s">
        <v>631</v>
      </c>
      <c r="R78" t="s">
        <v>32</v>
      </c>
    </row>
    <row r="79" spans="1:18" x14ac:dyDescent="0.3">
      <c r="A79" t="s">
        <v>632</v>
      </c>
      <c r="B79" t="s">
        <v>633</v>
      </c>
      <c r="C79" t="s">
        <v>634</v>
      </c>
      <c r="D79" t="s">
        <v>635</v>
      </c>
      <c r="E79" t="s">
        <v>255</v>
      </c>
      <c r="F79" t="s">
        <v>153</v>
      </c>
      <c r="G79" t="s">
        <v>218</v>
      </c>
      <c r="H79" t="s">
        <v>312</v>
      </c>
      <c r="I79" t="s">
        <v>26</v>
      </c>
      <c r="J79" t="s">
        <v>393</v>
      </c>
      <c r="K79" t="s">
        <v>84</v>
      </c>
      <c r="L79" t="s">
        <v>165</v>
      </c>
      <c r="M79">
        <v>12</v>
      </c>
      <c r="N79">
        <v>2800</v>
      </c>
      <c r="O79">
        <v>33600</v>
      </c>
      <c r="P79" t="s">
        <v>636</v>
      </c>
      <c r="Q79" t="s">
        <v>637</v>
      </c>
      <c r="R79" t="s">
        <v>61</v>
      </c>
    </row>
    <row r="80" spans="1:18" x14ac:dyDescent="0.3">
      <c r="A80" t="s">
        <v>638</v>
      </c>
      <c r="B80" t="s">
        <v>639</v>
      </c>
      <c r="C80" t="s">
        <v>640</v>
      </c>
      <c r="D80" t="s">
        <v>641</v>
      </c>
      <c r="E80" t="s">
        <v>173</v>
      </c>
      <c r="F80" t="s">
        <v>108</v>
      </c>
      <c r="G80" t="s">
        <v>24</v>
      </c>
      <c r="H80" t="s">
        <v>434</v>
      </c>
      <c r="I80" t="s">
        <v>26</v>
      </c>
      <c r="J80" t="s">
        <v>501</v>
      </c>
      <c r="K80" t="s">
        <v>57</v>
      </c>
      <c r="L80" t="s">
        <v>132</v>
      </c>
      <c r="M80">
        <v>9</v>
      </c>
      <c r="N80" t="s">
        <v>642</v>
      </c>
      <c r="O80">
        <v>37800</v>
      </c>
      <c r="P80" t="s">
        <v>643</v>
      </c>
      <c r="Q80" t="s">
        <v>644</v>
      </c>
      <c r="R80" t="s">
        <v>157</v>
      </c>
    </row>
    <row r="81" spans="1:18" x14ac:dyDescent="0.3">
      <c r="A81" t="s">
        <v>645</v>
      </c>
      <c r="C81" t="s">
        <v>646</v>
      </c>
      <c r="D81" t="s">
        <v>80</v>
      </c>
      <c r="E81" t="s">
        <v>647</v>
      </c>
      <c r="F81" t="s">
        <v>23</v>
      </c>
      <c r="G81" t="s">
        <v>53</v>
      </c>
      <c r="H81" t="s">
        <v>648</v>
      </c>
      <c r="I81" t="s">
        <v>96</v>
      </c>
      <c r="J81" t="s">
        <v>492</v>
      </c>
      <c r="K81" t="s">
        <v>98</v>
      </c>
      <c r="L81" t="s">
        <v>58</v>
      </c>
      <c r="M81">
        <v>9</v>
      </c>
      <c r="N81">
        <v>180</v>
      </c>
      <c r="O81">
        <v>1620</v>
      </c>
      <c r="P81" t="s">
        <v>649</v>
      </c>
      <c r="Q81" t="s">
        <v>650</v>
      </c>
      <c r="R81" t="s">
        <v>46</v>
      </c>
    </row>
    <row r="82" spans="1:18" x14ac:dyDescent="0.3">
      <c r="A82" t="s">
        <v>651</v>
      </c>
      <c r="B82" t="s">
        <v>652</v>
      </c>
      <c r="C82" t="s">
        <v>653</v>
      </c>
      <c r="D82" t="s">
        <v>92</v>
      </c>
      <c r="E82" t="s">
        <v>161</v>
      </c>
      <c r="F82" t="s">
        <v>509</v>
      </c>
      <c r="G82" t="s">
        <v>303</v>
      </c>
      <c r="H82" t="s">
        <v>304</v>
      </c>
      <c r="I82" t="s">
        <v>41</v>
      </c>
      <c r="J82" t="s">
        <v>221</v>
      </c>
      <c r="K82" t="s">
        <v>98</v>
      </c>
      <c r="L82" t="s">
        <v>111</v>
      </c>
      <c r="M82" t="s">
        <v>654</v>
      </c>
      <c r="N82">
        <v>2400</v>
      </c>
      <c r="O82">
        <v>7200</v>
      </c>
      <c r="P82" t="s">
        <v>655</v>
      </c>
      <c r="Q82" t="s">
        <v>656</v>
      </c>
      <c r="R82" t="s">
        <v>157</v>
      </c>
    </row>
    <row r="83" spans="1:18" x14ac:dyDescent="0.3">
      <c r="A83" t="s">
        <v>657</v>
      </c>
      <c r="B83" t="s">
        <v>658</v>
      </c>
      <c r="C83" t="s">
        <v>659</v>
      </c>
      <c r="D83" t="s">
        <v>366</v>
      </c>
      <c r="E83" t="s">
        <v>237</v>
      </c>
      <c r="F83" t="s">
        <v>181</v>
      </c>
      <c r="G83" t="s">
        <v>191</v>
      </c>
      <c r="H83" t="s">
        <v>278</v>
      </c>
      <c r="I83" t="s">
        <v>279</v>
      </c>
      <c r="J83" t="s">
        <v>97</v>
      </c>
      <c r="K83" t="s">
        <v>660</v>
      </c>
      <c r="L83" t="s">
        <v>111</v>
      </c>
      <c r="M83">
        <v>0</v>
      </c>
      <c r="N83" t="s">
        <v>661</v>
      </c>
      <c r="O83">
        <v>6600</v>
      </c>
      <c r="P83" t="s">
        <v>662</v>
      </c>
      <c r="Q83" t="s">
        <v>663</v>
      </c>
      <c r="R83" t="s">
        <v>32</v>
      </c>
    </row>
    <row r="84" spans="1:18" x14ac:dyDescent="0.3">
      <c r="A84" t="s">
        <v>664</v>
      </c>
      <c r="B84" t="s">
        <v>665</v>
      </c>
      <c r="C84" t="s">
        <v>666</v>
      </c>
      <c r="D84" t="s">
        <v>106</v>
      </c>
      <c r="E84" t="s">
        <v>667</v>
      </c>
      <c r="F84" t="s">
        <v>181</v>
      </c>
      <c r="G84" t="s">
        <v>191</v>
      </c>
      <c r="H84" t="s">
        <v>668</v>
      </c>
      <c r="I84" t="s">
        <v>193</v>
      </c>
      <c r="J84" t="s">
        <v>97</v>
      </c>
      <c r="K84" t="s">
        <v>458</v>
      </c>
      <c r="L84" t="s">
        <v>669</v>
      </c>
      <c r="M84" t="s">
        <v>360</v>
      </c>
      <c r="N84">
        <v>1650</v>
      </c>
      <c r="O84">
        <v>14850</v>
      </c>
      <c r="P84" t="s">
        <v>670</v>
      </c>
      <c r="Q84" t="s">
        <v>671</v>
      </c>
      <c r="R84" t="s">
        <v>46</v>
      </c>
    </row>
    <row r="85" spans="1:18" x14ac:dyDescent="0.3">
      <c r="A85" t="s">
        <v>672</v>
      </c>
      <c r="B85" t="s">
        <v>673</v>
      </c>
      <c r="C85" t="s">
        <v>674</v>
      </c>
      <c r="D85" t="s">
        <v>80</v>
      </c>
      <c r="E85" t="s">
        <v>37</v>
      </c>
      <c r="F85" t="s">
        <v>119</v>
      </c>
      <c r="G85" t="s">
        <v>39</v>
      </c>
      <c r="H85" t="s">
        <v>336</v>
      </c>
      <c r="J85" t="s">
        <v>27</v>
      </c>
      <c r="K85" t="s">
        <v>57</v>
      </c>
      <c r="L85" t="s">
        <v>675</v>
      </c>
      <c r="M85" t="s">
        <v>546</v>
      </c>
      <c r="N85" t="s">
        <v>676</v>
      </c>
      <c r="O85">
        <v>7200</v>
      </c>
      <c r="P85" t="s">
        <v>677</v>
      </c>
      <c r="Q85" t="s">
        <v>678</v>
      </c>
      <c r="R85" t="s">
        <v>46</v>
      </c>
    </row>
    <row r="86" spans="1:18" x14ac:dyDescent="0.3">
      <c r="A86" t="s">
        <v>679</v>
      </c>
      <c r="B86" t="s">
        <v>680</v>
      </c>
      <c r="C86" t="s">
        <v>681</v>
      </c>
      <c r="D86" t="s">
        <v>151</v>
      </c>
      <c r="E86" t="s">
        <v>682</v>
      </c>
      <c r="F86" t="s">
        <v>153</v>
      </c>
      <c r="G86" t="s">
        <v>120</v>
      </c>
      <c r="H86" t="s">
        <v>683</v>
      </c>
      <c r="I86" t="s">
        <v>684</v>
      </c>
      <c r="J86" t="s">
        <v>685</v>
      </c>
      <c r="K86" t="s">
        <v>57</v>
      </c>
      <c r="L86" t="s">
        <v>338</v>
      </c>
      <c r="M86">
        <v>8</v>
      </c>
      <c r="N86">
        <v>850</v>
      </c>
      <c r="O86">
        <v>6800</v>
      </c>
      <c r="P86" t="s">
        <v>686</v>
      </c>
      <c r="Q86" t="s">
        <v>687</v>
      </c>
      <c r="R86" t="s">
        <v>157</v>
      </c>
    </row>
    <row r="87" spans="1:18" x14ac:dyDescent="0.3">
      <c r="A87" t="s">
        <v>688</v>
      </c>
      <c r="B87" t="s">
        <v>689</v>
      </c>
      <c r="C87" t="s">
        <v>690</v>
      </c>
      <c r="D87" t="s">
        <v>380</v>
      </c>
      <c r="E87" t="s">
        <v>51</v>
      </c>
      <c r="F87" t="s">
        <v>153</v>
      </c>
      <c r="G87" t="s">
        <v>53</v>
      </c>
      <c r="H87" t="s">
        <v>95</v>
      </c>
      <c r="I87" t="s">
        <v>96</v>
      </c>
      <c r="J87" t="s">
        <v>97</v>
      </c>
      <c r="K87" t="s">
        <v>72</v>
      </c>
      <c r="L87" t="s">
        <v>58</v>
      </c>
      <c r="M87">
        <v>7</v>
      </c>
      <c r="N87">
        <v>180</v>
      </c>
      <c r="O87">
        <v>1260</v>
      </c>
      <c r="P87" t="s">
        <v>691</v>
      </c>
      <c r="Q87" t="s">
        <v>692</v>
      </c>
      <c r="R87" t="s">
        <v>61</v>
      </c>
    </row>
    <row r="88" spans="1:18" x14ac:dyDescent="0.3">
      <c r="A88" t="s">
        <v>693</v>
      </c>
      <c r="B88" t="s">
        <v>694</v>
      </c>
      <c r="C88" t="s">
        <v>695</v>
      </c>
      <c r="D88" t="s">
        <v>696</v>
      </c>
      <c r="E88" t="s">
        <v>51</v>
      </c>
      <c r="F88" t="s">
        <v>697</v>
      </c>
      <c r="G88" t="s">
        <v>24</v>
      </c>
      <c r="H88" t="s">
        <v>434</v>
      </c>
      <c r="I88" t="s">
        <v>26</v>
      </c>
      <c r="J88" t="s">
        <v>97</v>
      </c>
      <c r="K88" t="s">
        <v>57</v>
      </c>
      <c r="L88" t="s">
        <v>58</v>
      </c>
      <c r="M88" t="s">
        <v>698</v>
      </c>
      <c r="N88">
        <v>4200</v>
      </c>
      <c r="O88">
        <v>4200</v>
      </c>
      <c r="P88" t="s">
        <v>699</v>
      </c>
      <c r="Q88" t="s">
        <v>700</v>
      </c>
      <c r="R88" t="s">
        <v>32</v>
      </c>
    </row>
    <row r="89" spans="1:18" x14ac:dyDescent="0.3">
      <c r="A89" t="s">
        <v>701</v>
      </c>
      <c r="B89" t="s">
        <v>702</v>
      </c>
      <c r="C89" t="s">
        <v>666</v>
      </c>
      <c r="D89" t="s">
        <v>106</v>
      </c>
      <c r="E89" t="s">
        <v>703</v>
      </c>
      <c r="F89" t="s">
        <v>23</v>
      </c>
      <c r="G89" t="s">
        <v>239</v>
      </c>
      <c r="H89" t="s">
        <v>240</v>
      </c>
      <c r="I89" t="s">
        <v>193</v>
      </c>
      <c r="J89" t="s">
        <v>27</v>
      </c>
      <c r="K89" t="s">
        <v>84</v>
      </c>
      <c r="L89" t="s">
        <v>111</v>
      </c>
      <c r="M89">
        <v>3</v>
      </c>
      <c r="N89">
        <v>980</v>
      </c>
      <c r="O89">
        <v>2940</v>
      </c>
      <c r="P89" t="s">
        <v>704</v>
      </c>
      <c r="Q89" t="s">
        <v>705</v>
      </c>
      <c r="R89" t="s">
        <v>46</v>
      </c>
    </row>
    <row r="90" spans="1:18" x14ac:dyDescent="0.3">
      <c r="A90" t="s">
        <v>706</v>
      </c>
      <c r="B90" t="s">
        <v>707</v>
      </c>
      <c r="C90" t="s">
        <v>227</v>
      </c>
      <c r="D90" t="s">
        <v>708</v>
      </c>
      <c r="E90" t="s">
        <v>190</v>
      </c>
      <c r="F90" t="s">
        <v>228</v>
      </c>
      <c r="G90" t="s">
        <v>162</v>
      </c>
      <c r="H90" t="s">
        <v>163</v>
      </c>
      <c r="I90" t="s">
        <v>230</v>
      </c>
      <c r="J90" t="s">
        <v>97</v>
      </c>
      <c r="K90" t="s">
        <v>98</v>
      </c>
      <c r="L90" t="s">
        <v>182</v>
      </c>
      <c r="M90" t="s">
        <v>133</v>
      </c>
      <c r="N90">
        <v>620</v>
      </c>
      <c r="O90">
        <v>1240</v>
      </c>
      <c r="P90" t="s">
        <v>709</v>
      </c>
      <c r="Q90" t="s">
        <v>710</v>
      </c>
      <c r="R90" t="s">
        <v>61</v>
      </c>
    </row>
    <row r="91" spans="1:18" x14ac:dyDescent="0.3">
      <c r="A91" t="s">
        <v>711</v>
      </c>
      <c r="B91" t="s">
        <v>712</v>
      </c>
      <c r="C91" t="s">
        <v>713</v>
      </c>
      <c r="D91" t="s">
        <v>106</v>
      </c>
      <c r="E91" t="s">
        <v>161</v>
      </c>
      <c r="F91" t="s">
        <v>38</v>
      </c>
      <c r="G91" t="s">
        <v>303</v>
      </c>
      <c r="H91" t="s">
        <v>399</v>
      </c>
      <c r="I91" t="s">
        <v>374</v>
      </c>
      <c r="J91" t="s">
        <v>337</v>
      </c>
      <c r="K91" t="s">
        <v>98</v>
      </c>
      <c r="L91" t="s">
        <v>111</v>
      </c>
      <c r="M91">
        <v>1</v>
      </c>
      <c r="N91">
        <v>2400</v>
      </c>
      <c r="O91">
        <v>2400</v>
      </c>
      <c r="P91" t="s">
        <v>714</v>
      </c>
      <c r="Q91" t="s">
        <v>715</v>
      </c>
      <c r="R91" t="s">
        <v>157</v>
      </c>
    </row>
    <row r="92" spans="1:18" x14ac:dyDescent="0.3">
      <c r="A92" t="s">
        <v>716</v>
      </c>
      <c r="B92" t="s">
        <v>717</v>
      </c>
      <c r="C92" t="s">
        <v>463</v>
      </c>
      <c r="D92" t="s">
        <v>366</v>
      </c>
      <c r="E92" t="s">
        <v>718</v>
      </c>
      <c r="F92" t="s">
        <v>210</v>
      </c>
      <c r="G92" t="s">
        <v>39</v>
      </c>
      <c r="H92" t="s">
        <v>719</v>
      </c>
      <c r="I92" t="s">
        <v>41</v>
      </c>
      <c r="J92" t="s">
        <v>97</v>
      </c>
      <c r="K92" t="s">
        <v>144</v>
      </c>
      <c r="L92" t="s">
        <v>85</v>
      </c>
      <c r="M92" t="s">
        <v>720</v>
      </c>
      <c r="N92">
        <v>1900</v>
      </c>
      <c r="O92">
        <v>11400</v>
      </c>
      <c r="P92" t="s">
        <v>721</v>
      </c>
      <c r="Q92" t="s">
        <v>722</v>
      </c>
      <c r="R92" t="s">
        <v>32</v>
      </c>
    </row>
    <row r="93" spans="1:18" x14ac:dyDescent="0.3">
      <c r="A93" t="s">
        <v>723</v>
      </c>
      <c r="B93" t="s">
        <v>724</v>
      </c>
      <c r="C93" t="s">
        <v>725</v>
      </c>
      <c r="D93" t="s">
        <v>65</v>
      </c>
      <c r="E93" t="s">
        <v>161</v>
      </c>
      <c r="F93" t="s">
        <v>153</v>
      </c>
      <c r="G93" t="s">
        <v>68</v>
      </c>
      <c r="H93" t="s">
        <v>69</v>
      </c>
      <c r="I93" t="s">
        <v>110</v>
      </c>
      <c r="J93" t="s">
        <v>97</v>
      </c>
      <c r="K93" t="s">
        <v>660</v>
      </c>
      <c r="L93" t="s">
        <v>58</v>
      </c>
      <c r="M93" t="s">
        <v>726</v>
      </c>
      <c r="N93" t="s">
        <v>133</v>
      </c>
      <c r="O93">
        <v>14400</v>
      </c>
      <c r="P93" t="s">
        <v>727</v>
      </c>
      <c r="Q93" t="s">
        <v>728</v>
      </c>
      <c r="R93" t="s">
        <v>157</v>
      </c>
    </row>
    <row r="94" spans="1:18" x14ac:dyDescent="0.3">
      <c r="A94" t="s">
        <v>729</v>
      </c>
      <c r="B94" t="s">
        <v>730</v>
      </c>
      <c r="C94" t="s">
        <v>731</v>
      </c>
      <c r="D94" t="s">
        <v>732</v>
      </c>
      <c r="E94" t="s">
        <v>22</v>
      </c>
      <c r="F94" t="s">
        <v>38</v>
      </c>
      <c r="G94" t="s">
        <v>81</v>
      </c>
      <c r="H94" t="s">
        <v>425</v>
      </c>
      <c r="I94" t="s">
        <v>110</v>
      </c>
      <c r="J94" t="s">
        <v>83</v>
      </c>
      <c r="K94" t="s">
        <v>257</v>
      </c>
      <c r="L94" t="s">
        <v>165</v>
      </c>
      <c r="M94" t="s">
        <v>74</v>
      </c>
      <c r="N94" t="s">
        <v>584</v>
      </c>
      <c r="O94">
        <v>10000</v>
      </c>
      <c r="P94" t="s">
        <v>733</v>
      </c>
      <c r="Q94" t="s">
        <v>734</v>
      </c>
      <c r="R94" t="s">
        <v>157</v>
      </c>
    </row>
    <row r="95" spans="1:18" x14ac:dyDescent="0.3">
      <c r="A95" t="s">
        <v>735</v>
      </c>
      <c r="B95" t="s">
        <v>736</v>
      </c>
      <c r="C95" t="s">
        <v>737</v>
      </c>
      <c r="D95" t="s">
        <v>151</v>
      </c>
      <c r="E95" t="s">
        <v>51</v>
      </c>
      <c r="F95" t="s">
        <v>108</v>
      </c>
      <c r="G95" t="s">
        <v>218</v>
      </c>
      <c r="H95" t="s">
        <v>312</v>
      </c>
      <c r="I95" t="s">
        <v>26</v>
      </c>
      <c r="J95" t="s">
        <v>83</v>
      </c>
      <c r="K95" t="s">
        <v>84</v>
      </c>
      <c r="L95" t="s">
        <v>502</v>
      </c>
      <c r="M95">
        <v>4</v>
      </c>
      <c r="N95">
        <v>2800</v>
      </c>
      <c r="O95">
        <v>11200</v>
      </c>
      <c r="P95" t="s">
        <v>738</v>
      </c>
      <c r="Q95" t="s">
        <v>739</v>
      </c>
      <c r="R95" t="s">
        <v>46</v>
      </c>
    </row>
    <row r="96" spans="1:18" x14ac:dyDescent="0.3">
      <c r="A96" t="s">
        <v>740</v>
      </c>
      <c r="B96" t="s">
        <v>741</v>
      </c>
      <c r="C96" t="s">
        <v>742</v>
      </c>
      <c r="D96" t="s">
        <v>743</v>
      </c>
      <c r="E96" t="s">
        <v>744</v>
      </c>
      <c r="F96" t="s">
        <v>153</v>
      </c>
      <c r="G96" t="s">
        <v>191</v>
      </c>
      <c r="H96" t="s">
        <v>745</v>
      </c>
      <c r="I96" t="s">
        <v>279</v>
      </c>
      <c r="J96" t="s">
        <v>27</v>
      </c>
      <c r="K96" t="s">
        <v>72</v>
      </c>
      <c r="L96" t="s">
        <v>73</v>
      </c>
      <c r="M96" t="s">
        <v>383</v>
      </c>
      <c r="N96">
        <v>1650</v>
      </c>
      <c r="O96">
        <v>11550</v>
      </c>
      <c r="P96" t="s">
        <v>746</v>
      </c>
      <c r="Q96" t="s">
        <v>747</v>
      </c>
      <c r="R96" t="s">
        <v>61</v>
      </c>
    </row>
    <row r="97" spans="1:18" x14ac:dyDescent="0.3">
      <c r="A97" t="s">
        <v>748</v>
      </c>
      <c r="B97" t="s">
        <v>749</v>
      </c>
      <c r="C97" t="s">
        <v>507</v>
      </c>
      <c r="D97" t="s">
        <v>151</v>
      </c>
      <c r="E97" t="s">
        <v>93</v>
      </c>
      <c r="F97" t="s">
        <v>750</v>
      </c>
      <c r="G97" t="s">
        <v>120</v>
      </c>
      <c r="H97" t="s">
        <v>751</v>
      </c>
      <c r="I97" t="s">
        <v>41</v>
      </c>
      <c r="J97" t="s">
        <v>510</v>
      </c>
      <c r="K97" t="s">
        <v>624</v>
      </c>
      <c r="L97" t="s">
        <v>165</v>
      </c>
      <c r="M97">
        <v>4</v>
      </c>
      <c r="N97">
        <v>850</v>
      </c>
      <c r="O97">
        <v>3400</v>
      </c>
      <c r="P97" t="s">
        <v>752</v>
      </c>
      <c r="Q97" t="s">
        <v>753</v>
      </c>
      <c r="R97" t="s">
        <v>46</v>
      </c>
    </row>
    <row r="98" spans="1:18" x14ac:dyDescent="0.3">
      <c r="A98" t="s">
        <v>754</v>
      </c>
      <c r="B98" t="s">
        <v>755</v>
      </c>
      <c r="C98" t="s">
        <v>756</v>
      </c>
      <c r="D98" t="s">
        <v>271</v>
      </c>
      <c r="E98" t="s">
        <v>161</v>
      </c>
      <c r="F98" t="s">
        <v>67</v>
      </c>
      <c r="G98" t="s">
        <v>191</v>
      </c>
      <c r="H98" t="s">
        <v>757</v>
      </c>
      <c r="I98" t="s">
        <v>279</v>
      </c>
      <c r="J98" t="s">
        <v>442</v>
      </c>
      <c r="K98" t="s">
        <v>758</v>
      </c>
      <c r="L98" t="s">
        <v>58</v>
      </c>
      <c r="M98">
        <v>9</v>
      </c>
      <c r="N98">
        <v>-100</v>
      </c>
      <c r="O98">
        <v>14850</v>
      </c>
      <c r="P98" t="s">
        <v>759</v>
      </c>
      <c r="Q98" t="s">
        <v>760</v>
      </c>
      <c r="R98" t="s">
        <v>32</v>
      </c>
    </row>
    <row r="99" spans="1:18" x14ac:dyDescent="0.3">
      <c r="A99" t="s">
        <v>761</v>
      </c>
      <c r="B99" t="s">
        <v>762</v>
      </c>
      <c r="C99" t="s">
        <v>763</v>
      </c>
      <c r="D99" t="s">
        <v>50</v>
      </c>
      <c r="E99" t="s">
        <v>22</v>
      </c>
      <c r="F99" t="s">
        <v>238</v>
      </c>
      <c r="G99" t="s">
        <v>24</v>
      </c>
      <c r="H99" t="s">
        <v>25</v>
      </c>
      <c r="I99" t="s">
        <v>26</v>
      </c>
      <c r="J99" t="s">
        <v>27</v>
      </c>
      <c r="K99" t="s">
        <v>57</v>
      </c>
      <c r="L99" t="s">
        <v>451</v>
      </c>
      <c r="M99">
        <v>2</v>
      </c>
      <c r="N99">
        <v>4200</v>
      </c>
      <c r="O99">
        <v>8400</v>
      </c>
      <c r="P99" t="s">
        <v>764</v>
      </c>
      <c r="Q99" t="s">
        <v>765</v>
      </c>
      <c r="R99" t="s">
        <v>157</v>
      </c>
    </row>
    <row r="100" spans="1:18" x14ac:dyDescent="0.3">
      <c r="A100" t="s">
        <v>766</v>
      </c>
      <c r="B100" t="s">
        <v>767</v>
      </c>
      <c r="C100" t="s">
        <v>768</v>
      </c>
      <c r="D100" t="s">
        <v>380</v>
      </c>
      <c r="E100" t="s">
        <v>37</v>
      </c>
      <c r="F100" t="s">
        <v>538</v>
      </c>
      <c r="G100" t="s">
        <v>24</v>
      </c>
      <c r="H100" t="s">
        <v>769</v>
      </c>
      <c r="I100" t="s">
        <v>26</v>
      </c>
      <c r="J100" t="s">
        <v>97</v>
      </c>
      <c r="K100" t="s">
        <v>98</v>
      </c>
      <c r="L100" t="s">
        <v>165</v>
      </c>
      <c r="M100">
        <v>12</v>
      </c>
      <c r="N100">
        <v>4200</v>
      </c>
      <c r="O100">
        <v>50400</v>
      </c>
      <c r="P100" t="s">
        <v>770</v>
      </c>
      <c r="Q100" t="s">
        <v>771</v>
      </c>
      <c r="R100" t="s">
        <v>61</v>
      </c>
    </row>
    <row r="101" spans="1:18" x14ac:dyDescent="0.3">
      <c r="A101" t="s">
        <v>772</v>
      </c>
      <c r="B101" t="s">
        <v>773</v>
      </c>
      <c r="C101" t="s">
        <v>774</v>
      </c>
      <c r="D101" t="s">
        <v>139</v>
      </c>
      <c r="E101" t="s">
        <v>140</v>
      </c>
      <c r="F101" t="s">
        <v>23</v>
      </c>
      <c r="G101" t="s">
        <v>191</v>
      </c>
      <c r="H101" t="s">
        <v>192</v>
      </c>
      <c r="I101" t="s">
        <v>279</v>
      </c>
      <c r="J101" t="s">
        <v>685</v>
      </c>
      <c r="K101" t="s">
        <v>57</v>
      </c>
      <c r="L101" t="s">
        <v>775</v>
      </c>
      <c r="M101">
        <v>10</v>
      </c>
      <c r="N101">
        <v>1650</v>
      </c>
      <c r="O101">
        <v>16500</v>
      </c>
      <c r="P101" t="s">
        <v>776</v>
      </c>
      <c r="Q101" t="s">
        <v>777</v>
      </c>
      <c r="R101" t="s">
        <v>46</v>
      </c>
    </row>
    <row r="102" spans="1:18" x14ac:dyDescent="0.3">
      <c r="A102" t="s">
        <v>778</v>
      </c>
      <c r="B102" t="s">
        <v>779</v>
      </c>
      <c r="C102" t="s">
        <v>335</v>
      </c>
      <c r="D102" t="s">
        <v>92</v>
      </c>
      <c r="E102" t="s">
        <v>129</v>
      </c>
      <c r="F102" t="s">
        <v>780</v>
      </c>
      <c r="G102" t="s">
        <v>239</v>
      </c>
      <c r="H102" t="s">
        <v>240</v>
      </c>
      <c r="I102" t="s">
        <v>781</v>
      </c>
      <c r="J102" t="s">
        <v>27</v>
      </c>
      <c r="K102" t="s">
        <v>57</v>
      </c>
      <c r="L102" t="s">
        <v>43</v>
      </c>
      <c r="M102">
        <v>9</v>
      </c>
      <c r="N102">
        <v>980</v>
      </c>
      <c r="O102">
        <v>8820</v>
      </c>
      <c r="P102" t="s">
        <v>782</v>
      </c>
      <c r="Q102" t="s">
        <v>783</v>
      </c>
      <c r="R102" t="s">
        <v>157</v>
      </c>
    </row>
    <row r="103" spans="1:18" x14ac:dyDescent="0.3">
      <c r="A103" t="s">
        <v>784</v>
      </c>
      <c r="B103" t="s">
        <v>785</v>
      </c>
      <c r="C103" t="s">
        <v>786</v>
      </c>
      <c r="D103" t="s">
        <v>271</v>
      </c>
      <c r="E103" t="s">
        <v>93</v>
      </c>
      <c r="F103" t="s">
        <v>108</v>
      </c>
      <c r="G103" t="s">
        <v>120</v>
      </c>
      <c r="H103" t="s">
        <v>121</v>
      </c>
      <c r="I103" t="s">
        <v>41</v>
      </c>
      <c r="J103" t="s">
        <v>97</v>
      </c>
      <c r="K103" t="s">
        <v>57</v>
      </c>
      <c r="L103" t="s">
        <v>182</v>
      </c>
      <c r="M103">
        <v>3</v>
      </c>
      <c r="N103" t="s">
        <v>787</v>
      </c>
      <c r="O103">
        <v>2550</v>
      </c>
      <c r="P103" t="s">
        <v>788</v>
      </c>
      <c r="Q103" t="s">
        <v>789</v>
      </c>
      <c r="R103" t="s">
        <v>32</v>
      </c>
    </row>
    <row r="104" spans="1:18" x14ac:dyDescent="0.3">
      <c r="A104" t="s">
        <v>790</v>
      </c>
      <c r="B104" t="s">
        <v>791</v>
      </c>
      <c r="C104" t="s">
        <v>792</v>
      </c>
      <c r="D104" t="s">
        <v>793</v>
      </c>
      <c r="E104" t="s">
        <v>173</v>
      </c>
      <c r="F104" t="s">
        <v>67</v>
      </c>
      <c r="G104" t="s">
        <v>162</v>
      </c>
      <c r="H104" t="s">
        <v>163</v>
      </c>
      <c r="I104" t="s">
        <v>110</v>
      </c>
      <c r="J104" t="s">
        <v>164</v>
      </c>
      <c r="K104" t="s">
        <v>57</v>
      </c>
      <c r="L104" t="s">
        <v>502</v>
      </c>
      <c r="M104">
        <v>9</v>
      </c>
      <c r="N104">
        <v>620</v>
      </c>
      <c r="O104">
        <v>5580</v>
      </c>
      <c r="P104" t="s">
        <v>794</v>
      </c>
      <c r="Q104" t="s">
        <v>795</v>
      </c>
      <c r="R104" t="s">
        <v>46</v>
      </c>
    </row>
    <row r="105" spans="1:18" x14ac:dyDescent="0.3">
      <c r="A105" t="s">
        <v>796</v>
      </c>
      <c r="B105" t="s">
        <v>797</v>
      </c>
      <c r="C105" t="s">
        <v>798</v>
      </c>
      <c r="D105" t="s">
        <v>696</v>
      </c>
      <c r="E105" t="s">
        <v>22</v>
      </c>
      <c r="F105" t="s">
        <v>153</v>
      </c>
      <c r="G105" t="s">
        <v>191</v>
      </c>
      <c r="H105" t="s">
        <v>278</v>
      </c>
      <c r="I105" t="s">
        <v>279</v>
      </c>
      <c r="J105" t="s">
        <v>305</v>
      </c>
      <c r="K105" t="s">
        <v>42</v>
      </c>
      <c r="L105" t="s">
        <v>799</v>
      </c>
      <c r="M105">
        <v>5</v>
      </c>
      <c r="N105">
        <v>1650</v>
      </c>
      <c r="O105">
        <v>8250</v>
      </c>
      <c r="P105" t="s">
        <v>800</v>
      </c>
      <c r="Q105" t="s">
        <v>801</v>
      </c>
      <c r="R105" t="s">
        <v>61</v>
      </c>
    </row>
    <row r="106" spans="1:18" x14ac:dyDescent="0.3">
      <c r="A106" t="s">
        <v>802</v>
      </c>
      <c r="B106" t="s">
        <v>803</v>
      </c>
      <c r="C106" t="s">
        <v>804</v>
      </c>
      <c r="D106" t="s">
        <v>380</v>
      </c>
      <c r="E106" t="s">
        <v>129</v>
      </c>
      <c r="F106" t="s">
        <v>108</v>
      </c>
      <c r="G106" t="s">
        <v>218</v>
      </c>
      <c r="H106" t="s">
        <v>312</v>
      </c>
      <c r="I106" t="s">
        <v>220</v>
      </c>
      <c r="J106" t="s">
        <v>97</v>
      </c>
      <c r="K106" t="s">
        <v>98</v>
      </c>
      <c r="L106" t="s">
        <v>111</v>
      </c>
      <c r="M106">
        <v>4</v>
      </c>
      <c r="N106">
        <v>2800</v>
      </c>
      <c r="O106">
        <v>11200</v>
      </c>
      <c r="P106" t="s">
        <v>805</v>
      </c>
      <c r="Q106" t="s">
        <v>806</v>
      </c>
      <c r="R106" t="s">
        <v>32</v>
      </c>
    </row>
    <row r="107" spans="1:18" x14ac:dyDescent="0.3">
      <c r="A107" t="s">
        <v>807</v>
      </c>
      <c r="B107" t="s">
        <v>808</v>
      </c>
      <c r="C107" t="s">
        <v>809</v>
      </c>
      <c r="D107" t="s">
        <v>810</v>
      </c>
      <c r="E107" t="s">
        <v>811</v>
      </c>
      <c r="F107" t="s">
        <v>153</v>
      </c>
      <c r="G107" t="s">
        <v>68</v>
      </c>
      <c r="H107" t="s">
        <v>109</v>
      </c>
      <c r="I107" t="s">
        <v>491</v>
      </c>
      <c r="J107" t="s">
        <v>27</v>
      </c>
      <c r="K107" t="s">
        <v>72</v>
      </c>
      <c r="L107" t="s">
        <v>58</v>
      </c>
      <c r="M107">
        <v>5</v>
      </c>
      <c r="N107">
        <v>3600</v>
      </c>
      <c r="O107">
        <v>18000</v>
      </c>
      <c r="P107" t="s">
        <v>812</v>
      </c>
      <c r="Q107" t="s">
        <v>813</v>
      </c>
      <c r="R107" t="s">
        <v>61</v>
      </c>
    </row>
    <row r="108" spans="1:18" x14ac:dyDescent="0.3">
      <c r="A108" t="s">
        <v>814</v>
      </c>
      <c r="B108" t="s">
        <v>815</v>
      </c>
      <c r="C108" t="s">
        <v>816</v>
      </c>
      <c r="D108" t="s">
        <v>271</v>
      </c>
      <c r="E108" t="s">
        <v>237</v>
      </c>
      <c r="F108" t="s">
        <v>153</v>
      </c>
      <c r="G108" t="s">
        <v>81</v>
      </c>
      <c r="H108" t="s">
        <v>817</v>
      </c>
      <c r="I108" t="s">
        <v>818</v>
      </c>
      <c r="J108" t="s">
        <v>97</v>
      </c>
      <c r="K108" t="s">
        <v>72</v>
      </c>
      <c r="L108" t="s">
        <v>819</v>
      </c>
      <c r="M108">
        <v>10</v>
      </c>
      <c r="N108">
        <v>1250</v>
      </c>
      <c r="O108">
        <v>12500</v>
      </c>
      <c r="P108" t="s">
        <v>820</v>
      </c>
      <c r="Q108" t="s">
        <v>821</v>
      </c>
      <c r="R108" t="s">
        <v>157</v>
      </c>
    </row>
    <row r="109" spans="1:18" x14ac:dyDescent="0.3">
      <c r="A109" t="s">
        <v>822</v>
      </c>
      <c r="B109" t="s">
        <v>823</v>
      </c>
      <c r="C109" t="s">
        <v>824</v>
      </c>
      <c r="D109" t="s">
        <v>271</v>
      </c>
      <c r="E109" t="s">
        <v>173</v>
      </c>
      <c r="F109" t="s">
        <v>319</v>
      </c>
      <c r="G109" t="s">
        <v>24</v>
      </c>
      <c r="H109" t="s">
        <v>434</v>
      </c>
      <c r="I109" t="s">
        <v>329</v>
      </c>
      <c r="J109" t="s">
        <v>27</v>
      </c>
      <c r="K109" t="s">
        <v>660</v>
      </c>
      <c r="L109" t="s">
        <v>182</v>
      </c>
      <c r="M109">
        <v>4</v>
      </c>
      <c r="N109">
        <v>4200</v>
      </c>
      <c r="O109">
        <v>16800</v>
      </c>
      <c r="P109" t="s">
        <v>825</v>
      </c>
      <c r="Q109" t="s">
        <v>826</v>
      </c>
      <c r="R109" t="s">
        <v>157</v>
      </c>
    </row>
    <row r="110" spans="1:18" x14ac:dyDescent="0.3">
      <c r="A110" t="s">
        <v>827</v>
      </c>
      <c r="B110" t="s">
        <v>828</v>
      </c>
      <c r="C110" t="s">
        <v>756</v>
      </c>
      <c r="D110" t="s">
        <v>271</v>
      </c>
      <c r="E110" t="s">
        <v>161</v>
      </c>
      <c r="F110" t="s">
        <v>94</v>
      </c>
      <c r="G110" t="s">
        <v>120</v>
      </c>
      <c r="H110" t="s">
        <v>829</v>
      </c>
      <c r="I110" t="s">
        <v>41</v>
      </c>
      <c r="J110" t="s">
        <v>249</v>
      </c>
      <c r="K110" t="s">
        <v>830</v>
      </c>
      <c r="L110" t="s">
        <v>111</v>
      </c>
      <c r="M110">
        <v>4</v>
      </c>
      <c r="N110">
        <v>850</v>
      </c>
      <c r="O110">
        <v>3400</v>
      </c>
      <c r="P110" t="s">
        <v>831</v>
      </c>
      <c r="Q110" t="s">
        <v>832</v>
      </c>
      <c r="R110" t="s">
        <v>157</v>
      </c>
    </row>
    <row r="111" spans="1:18" x14ac:dyDescent="0.3">
      <c r="A111" t="s">
        <v>833</v>
      </c>
      <c r="B111" t="s">
        <v>834</v>
      </c>
      <c r="C111" t="s">
        <v>439</v>
      </c>
      <c r="D111" t="s">
        <v>80</v>
      </c>
      <c r="E111" t="s">
        <v>237</v>
      </c>
      <c r="F111" t="s">
        <v>67</v>
      </c>
      <c r="G111" t="s">
        <v>120</v>
      </c>
      <c r="H111" t="s">
        <v>121</v>
      </c>
      <c r="I111" t="s">
        <v>41</v>
      </c>
      <c r="J111" t="s">
        <v>97</v>
      </c>
      <c r="K111" t="s">
        <v>57</v>
      </c>
      <c r="L111" t="s">
        <v>669</v>
      </c>
      <c r="M111">
        <v>8</v>
      </c>
      <c r="N111">
        <v>850</v>
      </c>
      <c r="O111">
        <v>6800</v>
      </c>
      <c r="P111" t="s">
        <v>835</v>
      </c>
      <c r="Q111" t="s">
        <v>836</v>
      </c>
      <c r="R111" t="s">
        <v>32</v>
      </c>
    </row>
    <row r="112" spans="1:18" x14ac:dyDescent="0.3">
      <c r="A112" t="s">
        <v>837</v>
      </c>
      <c r="B112" t="s">
        <v>838</v>
      </c>
      <c r="C112" t="s">
        <v>839</v>
      </c>
      <c r="D112" t="s">
        <v>172</v>
      </c>
      <c r="E112" t="s">
        <v>237</v>
      </c>
      <c r="F112" t="s">
        <v>67</v>
      </c>
      <c r="G112" t="s">
        <v>39</v>
      </c>
      <c r="H112" t="s">
        <v>840</v>
      </c>
      <c r="I112" t="s">
        <v>41</v>
      </c>
      <c r="J112" t="s">
        <v>442</v>
      </c>
      <c r="K112" t="s">
        <v>493</v>
      </c>
      <c r="L112" t="s">
        <v>182</v>
      </c>
      <c r="M112" t="s">
        <v>726</v>
      </c>
      <c r="N112">
        <v>1900</v>
      </c>
      <c r="O112">
        <v>7600</v>
      </c>
      <c r="P112" t="s">
        <v>841</v>
      </c>
      <c r="Q112" t="s">
        <v>842</v>
      </c>
      <c r="R112" t="s">
        <v>46</v>
      </c>
    </row>
    <row r="113" spans="1:18" x14ac:dyDescent="0.3">
      <c r="A113" t="s">
        <v>843</v>
      </c>
      <c r="B113" t="s">
        <v>844</v>
      </c>
      <c r="C113" t="s">
        <v>845</v>
      </c>
      <c r="D113" t="s">
        <v>151</v>
      </c>
      <c r="E113" t="s">
        <v>173</v>
      </c>
      <c r="F113" t="s">
        <v>210</v>
      </c>
      <c r="G113" t="s">
        <v>53</v>
      </c>
      <c r="H113" t="s">
        <v>576</v>
      </c>
      <c r="I113" t="s">
        <v>96</v>
      </c>
      <c r="J113" t="s">
        <v>97</v>
      </c>
      <c r="K113" t="s">
        <v>84</v>
      </c>
      <c r="L113" t="s">
        <v>502</v>
      </c>
      <c r="M113" t="s">
        <v>846</v>
      </c>
      <c r="N113" t="s">
        <v>847</v>
      </c>
      <c r="O113">
        <v>180</v>
      </c>
      <c r="P113" t="s">
        <v>848</v>
      </c>
      <c r="Q113" t="s">
        <v>849</v>
      </c>
      <c r="R113" t="s">
        <v>46</v>
      </c>
    </row>
    <row r="114" spans="1:18" x14ac:dyDescent="0.3">
      <c r="A114" t="s">
        <v>850</v>
      </c>
      <c r="B114" t="s">
        <v>851</v>
      </c>
      <c r="C114" t="s">
        <v>852</v>
      </c>
      <c r="D114" t="s">
        <v>366</v>
      </c>
      <c r="E114" t="s">
        <v>93</v>
      </c>
      <c r="F114" t="s">
        <v>153</v>
      </c>
      <c r="G114" t="s">
        <v>81</v>
      </c>
      <c r="H114" t="s">
        <v>853</v>
      </c>
      <c r="I114" t="s">
        <v>110</v>
      </c>
      <c r="J114" t="s">
        <v>97</v>
      </c>
      <c r="K114" t="s">
        <v>98</v>
      </c>
      <c r="L114" t="s">
        <v>182</v>
      </c>
      <c r="M114">
        <v>11</v>
      </c>
      <c r="N114">
        <v>1250</v>
      </c>
      <c r="O114">
        <v>13750</v>
      </c>
      <c r="P114" t="s">
        <v>854</v>
      </c>
      <c r="Q114" t="s">
        <v>855</v>
      </c>
      <c r="R114" t="s">
        <v>46</v>
      </c>
    </row>
    <row r="115" spans="1:18" x14ac:dyDescent="0.3">
      <c r="A115" t="s">
        <v>856</v>
      </c>
      <c r="B115" t="s">
        <v>857</v>
      </c>
      <c r="C115" t="s">
        <v>858</v>
      </c>
      <c r="D115" t="s">
        <v>106</v>
      </c>
      <c r="E115" t="s">
        <v>173</v>
      </c>
      <c r="F115" t="s">
        <v>119</v>
      </c>
      <c r="G115" t="s">
        <v>81</v>
      </c>
      <c r="H115" t="s">
        <v>425</v>
      </c>
      <c r="I115" t="s">
        <v>110</v>
      </c>
      <c r="J115" t="s">
        <v>71</v>
      </c>
      <c r="K115" t="s">
        <v>84</v>
      </c>
      <c r="L115" t="s">
        <v>182</v>
      </c>
      <c r="M115">
        <v>9</v>
      </c>
      <c r="N115">
        <v>1250</v>
      </c>
      <c r="O115">
        <v>11250</v>
      </c>
      <c r="P115" t="s">
        <v>859</v>
      </c>
      <c r="Q115" t="s">
        <v>860</v>
      </c>
      <c r="R115" t="s">
        <v>32</v>
      </c>
    </row>
    <row r="116" spans="1:18" x14ac:dyDescent="0.3">
      <c r="A116" t="s">
        <v>861</v>
      </c>
      <c r="B116" t="s">
        <v>862</v>
      </c>
      <c r="C116" t="s">
        <v>863</v>
      </c>
      <c r="D116" t="s">
        <v>641</v>
      </c>
      <c r="E116" t="s">
        <v>93</v>
      </c>
      <c r="F116" t="s">
        <v>38</v>
      </c>
      <c r="G116" t="s">
        <v>303</v>
      </c>
      <c r="H116" t="s">
        <v>399</v>
      </c>
      <c r="I116" t="s">
        <v>41</v>
      </c>
      <c r="J116" t="s">
        <v>864</v>
      </c>
      <c r="K116" t="s">
        <v>84</v>
      </c>
      <c r="L116" t="s">
        <v>58</v>
      </c>
      <c r="M116">
        <v>11</v>
      </c>
      <c r="N116">
        <v>2400</v>
      </c>
      <c r="O116">
        <v>26400</v>
      </c>
      <c r="P116" t="s">
        <v>865</v>
      </c>
      <c r="Q116" t="s">
        <v>866</v>
      </c>
      <c r="R116" t="s">
        <v>32</v>
      </c>
    </row>
    <row r="117" spans="1:18" x14ac:dyDescent="0.3">
      <c r="A117" t="s">
        <v>867</v>
      </c>
      <c r="B117" t="s">
        <v>277</v>
      </c>
      <c r="C117" t="s">
        <v>35</v>
      </c>
      <c r="D117" t="s">
        <v>50</v>
      </c>
      <c r="E117" t="s">
        <v>37</v>
      </c>
      <c r="F117" t="s">
        <v>319</v>
      </c>
      <c r="G117" t="s">
        <v>68</v>
      </c>
      <c r="H117" t="s">
        <v>109</v>
      </c>
      <c r="I117" t="s">
        <v>110</v>
      </c>
      <c r="J117" t="s">
        <v>164</v>
      </c>
      <c r="K117" t="s">
        <v>321</v>
      </c>
      <c r="L117" t="s">
        <v>165</v>
      </c>
      <c r="M117">
        <v>9</v>
      </c>
      <c r="N117">
        <v>3600</v>
      </c>
      <c r="O117">
        <v>32400</v>
      </c>
      <c r="P117" t="s">
        <v>868</v>
      </c>
      <c r="Q117" t="s">
        <v>869</v>
      </c>
      <c r="R117" t="s">
        <v>46</v>
      </c>
    </row>
    <row r="118" spans="1:18" x14ac:dyDescent="0.3">
      <c r="A118" t="s">
        <v>870</v>
      </c>
      <c r="B118" t="s">
        <v>871</v>
      </c>
      <c r="C118" t="s">
        <v>872</v>
      </c>
      <c r="D118" t="s">
        <v>366</v>
      </c>
      <c r="E118" t="s">
        <v>237</v>
      </c>
      <c r="F118" t="s">
        <v>108</v>
      </c>
      <c r="G118" t="s">
        <v>53</v>
      </c>
      <c r="H118" t="s">
        <v>95</v>
      </c>
      <c r="I118" t="s">
        <v>96</v>
      </c>
      <c r="J118" t="s">
        <v>97</v>
      </c>
      <c r="K118" t="s">
        <v>98</v>
      </c>
      <c r="L118" t="s">
        <v>182</v>
      </c>
      <c r="M118" t="s">
        <v>212</v>
      </c>
      <c r="N118">
        <v>180</v>
      </c>
      <c r="O118">
        <v>1800</v>
      </c>
      <c r="P118" t="s">
        <v>873</v>
      </c>
      <c r="Q118" t="s">
        <v>874</v>
      </c>
      <c r="R118" t="s">
        <v>157</v>
      </c>
    </row>
    <row r="119" spans="1:18" x14ac:dyDescent="0.3">
      <c r="A119" t="s">
        <v>875</v>
      </c>
      <c r="B119" t="s">
        <v>876</v>
      </c>
      <c r="C119" t="s">
        <v>877</v>
      </c>
      <c r="D119" t="s">
        <v>21</v>
      </c>
      <c r="E119" t="s">
        <v>22</v>
      </c>
      <c r="F119" t="s">
        <v>108</v>
      </c>
      <c r="G119" t="s">
        <v>24</v>
      </c>
      <c r="H119" t="s">
        <v>434</v>
      </c>
      <c r="I119" t="s">
        <v>26</v>
      </c>
      <c r="J119" t="s">
        <v>83</v>
      </c>
      <c r="K119" t="s">
        <v>84</v>
      </c>
      <c r="L119" t="s">
        <v>353</v>
      </c>
      <c r="M119">
        <v>7</v>
      </c>
      <c r="N119">
        <v>4200</v>
      </c>
      <c r="O119">
        <v>29400</v>
      </c>
      <c r="P119" t="s">
        <v>878</v>
      </c>
      <c r="Q119" t="s">
        <v>879</v>
      </c>
      <c r="R119" t="s">
        <v>61</v>
      </c>
    </row>
    <row r="120" spans="1:18" x14ac:dyDescent="0.3">
      <c r="A120" t="s">
        <v>880</v>
      </c>
      <c r="B120" t="s">
        <v>881</v>
      </c>
      <c r="C120" t="s">
        <v>882</v>
      </c>
      <c r="D120" t="s">
        <v>80</v>
      </c>
      <c r="E120" t="s">
        <v>152</v>
      </c>
      <c r="F120" t="s">
        <v>883</v>
      </c>
      <c r="G120" t="s">
        <v>81</v>
      </c>
      <c r="H120" t="s">
        <v>425</v>
      </c>
      <c r="I120" t="s">
        <v>884</v>
      </c>
      <c r="J120" t="s">
        <v>97</v>
      </c>
      <c r="K120" t="s">
        <v>72</v>
      </c>
      <c r="L120" t="s">
        <v>182</v>
      </c>
      <c r="M120" t="s">
        <v>885</v>
      </c>
      <c r="N120">
        <v>1250</v>
      </c>
      <c r="O120">
        <v>15000</v>
      </c>
      <c r="P120" t="s">
        <v>886</v>
      </c>
      <c r="Q120" t="s">
        <v>887</v>
      </c>
      <c r="R120" t="s">
        <v>157</v>
      </c>
    </row>
    <row r="121" spans="1:18" x14ac:dyDescent="0.3">
      <c r="A121" t="s">
        <v>888</v>
      </c>
      <c r="B121" t="s">
        <v>889</v>
      </c>
      <c r="C121" t="s">
        <v>890</v>
      </c>
      <c r="D121" t="s">
        <v>65</v>
      </c>
      <c r="E121" t="s">
        <v>667</v>
      </c>
      <c r="F121" t="s">
        <v>119</v>
      </c>
      <c r="G121" t="s">
        <v>218</v>
      </c>
      <c r="H121" t="s">
        <v>312</v>
      </c>
      <c r="I121" t="s">
        <v>26</v>
      </c>
      <c r="J121" t="s">
        <v>97</v>
      </c>
      <c r="K121" t="s">
        <v>72</v>
      </c>
      <c r="L121" t="s">
        <v>154</v>
      </c>
      <c r="M121" t="s">
        <v>99</v>
      </c>
      <c r="N121">
        <v>2800</v>
      </c>
      <c r="O121">
        <v>30800</v>
      </c>
      <c r="P121" t="s">
        <v>643</v>
      </c>
      <c r="Q121" t="s">
        <v>891</v>
      </c>
      <c r="R121" t="s">
        <v>157</v>
      </c>
    </row>
    <row r="122" spans="1:18" x14ac:dyDescent="0.3">
      <c r="A122" t="s">
        <v>892</v>
      </c>
      <c r="B122" t="s">
        <v>893</v>
      </c>
      <c r="C122" t="s">
        <v>894</v>
      </c>
      <c r="D122" t="s">
        <v>65</v>
      </c>
      <c r="E122" t="s">
        <v>22</v>
      </c>
      <c r="F122" t="s">
        <v>228</v>
      </c>
      <c r="G122" t="s">
        <v>191</v>
      </c>
      <c r="H122" t="s">
        <v>895</v>
      </c>
      <c r="I122" t="s">
        <v>279</v>
      </c>
      <c r="J122" t="s">
        <v>305</v>
      </c>
      <c r="K122" t="s">
        <v>231</v>
      </c>
      <c r="L122" t="s">
        <v>58</v>
      </c>
      <c r="M122">
        <v>5</v>
      </c>
      <c r="N122" t="s">
        <v>133</v>
      </c>
      <c r="O122">
        <v>8250</v>
      </c>
      <c r="P122" t="s">
        <v>896</v>
      </c>
      <c r="Q122" t="s">
        <v>897</v>
      </c>
      <c r="R122" t="s">
        <v>32</v>
      </c>
    </row>
    <row r="123" spans="1:18" x14ac:dyDescent="0.3">
      <c r="A123" t="s">
        <v>898</v>
      </c>
      <c r="B123" t="s">
        <v>899</v>
      </c>
      <c r="C123" t="s">
        <v>653</v>
      </c>
      <c r="D123" t="s">
        <v>92</v>
      </c>
      <c r="E123" t="s">
        <v>161</v>
      </c>
      <c r="F123" t="s">
        <v>228</v>
      </c>
      <c r="G123" t="s">
        <v>239</v>
      </c>
      <c r="H123" t="s">
        <v>240</v>
      </c>
      <c r="I123" t="s">
        <v>527</v>
      </c>
      <c r="J123" t="s">
        <v>864</v>
      </c>
      <c r="K123" t="s">
        <v>57</v>
      </c>
      <c r="L123" t="s">
        <v>111</v>
      </c>
      <c r="M123">
        <v>7</v>
      </c>
      <c r="N123">
        <v>980</v>
      </c>
      <c r="O123">
        <v>6860</v>
      </c>
      <c r="P123" t="s">
        <v>900</v>
      </c>
      <c r="Q123" t="s">
        <v>901</v>
      </c>
      <c r="R123" t="s">
        <v>46</v>
      </c>
    </row>
    <row r="124" spans="1:18" x14ac:dyDescent="0.3">
      <c r="A124" t="s">
        <v>902</v>
      </c>
      <c r="B124" t="s">
        <v>903</v>
      </c>
      <c r="C124" t="s">
        <v>904</v>
      </c>
      <c r="D124" t="s">
        <v>905</v>
      </c>
      <c r="E124" t="s">
        <v>906</v>
      </c>
      <c r="F124" t="s">
        <v>23</v>
      </c>
      <c r="G124" t="s">
        <v>39</v>
      </c>
      <c r="H124" t="s">
        <v>336</v>
      </c>
      <c r="I124" t="s">
        <v>41</v>
      </c>
      <c r="J124" t="s">
        <v>83</v>
      </c>
      <c r="K124" t="s">
        <v>84</v>
      </c>
      <c r="L124" t="s">
        <v>165</v>
      </c>
      <c r="M124">
        <v>2</v>
      </c>
      <c r="N124">
        <v>1900</v>
      </c>
      <c r="O124">
        <v>3800</v>
      </c>
      <c r="P124" t="s">
        <v>907</v>
      </c>
      <c r="Q124" t="s">
        <v>908</v>
      </c>
      <c r="R124" t="s">
        <v>61</v>
      </c>
    </row>
    <row r="125" spans="1:18" x14ac:dyDescent="0.3">
      <c r="A125" t="s">
        <v>909</v>
      </c>
      <c r="B125" t="s">
        <v>207</v>
      </c>
      <c r="C125" t="s">
        <v>910</v>
      </c>
      <c r="D125" t="s">
        <v>65</v>
      </c>
      <c r="E125" t="s">
        <v>190</v>
      </c>
      <c r="F125" t="s">
        <v>228</v>
      </c>
      <c r="G125" t="s">
        <v>142</v>
      </c>
      <c r="H125" t="s">
        <v>201</v>
      </c>
      <c r="I125" t="s">
        <v>26</v>
      </c>
      <c r="J125" t="s">
        <v>27</v>
      </c>
      <c r="K125" t="s">
        <v>72</v>
      </c>
      <c r="L125" t="s">
        <v>165</v>
      </c>
      <c r="M125">
        <v>1</v>
      </c>
      <c r="N125">
        <v>420</v>
      </c>
      <c r="O125">
        <v>420</v>
      </c>
      <c r="P125" t="s">
        <v>911</v>
      </c>
      <c r="Q125" t="s">
        <v>912</v>
      </c>
      <c r="R125" t="s">
        <v>61</v>
      </c>
    </row>
    <row r="126" spans="1:18" x14ac:dyDescent="0.3">
      <c r="A126" t="s">
        <v>913</v>
      </c>
      <c r="B126" t="s">
        <v>914</v>
      </c>
      <c r="C126" t="s">
        <v>915</v>
      </c>
      <c r="D126" t="s">
        <v>80</v>
      </c>
      <c r="E126" t="s">
        <v>173</v>
      </c>
      <c r="F126" t="s">
        <v>119</v>
      </c>
      <c r="G126" t="s">
        <v>303</v>
      </c>
      <c r="H126" t="s">
        <v>399</v>
      </c>
      <c r="I126" t="s">
        <v>265</v>
      </c>
      <c r="J126" t="s">
        <v>27</v>
      </c>
      <c r="K126" t="s">
        <v>98</v>
      </c>
      <c r="L126" t="s">
        <v>353</v>
      </c>
      <c r="M126">
        <v>1</v>
      </c>
      <c r="N126">
        <v>2400</v>
      </c>
      <c r="O126">
        <v>2400</v>
      </c>
      <c r="P126" t="s">
        <v>916</v>
      </c>
      <c r="Q126" t="s">
        <v>917</v>
      </c>
      <c r="R126" t="s">
        <v>32</v>
      </c>
    </row>
    <row r="127" spans="1:18" x14ac:dyDescent="0.3">
      <c r="A127" t="s">
        <v>918</v>
      </c>
      <c r="B127" t="s">
        <v>919</v>
      </c>
      <c r="C127" t="s">
        <v>920</v>
      </c>
      <c r="D127" t="s">
        <v>151</v>
      </c>
      <c r="E127" t="s">
        <v>405</v>
      </c>
      <c r="F127" t="s">
        <v>750</v>
      </c>
      <c r="G127" t="s">
        <v>142</v>
      </c>
      <c r="H127" t="s">
        <v>143</v>
      </c>
      <c r="I127" t="s">
        <v>220</v>
      </c>
      <c r="J127" t="s">
        <v>83</v>
      </c>
      <c r="K127" t="s">
        <v>921</v>
      </c>
      <c r="L127" t="s">
        <v>58</v>
      </c>
      <c r="M127">
        <v>4</v>
      </c>
      <c r="N127">
        <v>420</v>
      </c>
      <c r="O127">
        <v>1680</v>
      </c>
      <c r="P127" t="s">
        <v>643</v>
      </c>
      <c r="Q127" t="s">
        <v>922</v>
      </c>
      <c r="R127" t="s">
        <v>61</v>
      </c>
    </row>
    <row r="128" spans="1:18" x14ac:dyDescent="0.3">
      <c r="A128" t="s">
        <v>923</v>
      </c>
      <c r="B128" t="s">
        <v>924</v>
      </c>
      <c r="C128" t="s">
        <v>925</v>
      </c>
      <c r="D128" t="s">
        <v>926</v>
      </c>
      <c r="E128" t="s">
        <v>173</v>
      </c>
      <c r="F128" t="s">
        <v>119</v>
      </c>
      <c r="G128" t="s">
        <v>927</v>
      </c>
      <c r="H128" t="s">
        <v>336</v>
      </c>
      <c r="I128" t="s">
        <v>374</v>
      </c>
      <c r="J128" t="s">
        <v>71</v>
      </c>
      <c r="K128" t="s">
        <v>144</v>
      </c>
      <c r="L128" t="s">
        <v>58</v>
      </c>
      <c r="M128">
        <v>12</v>
      </c>
      <c r="N128">
        <v>1900</v>
      </c>
      <c r="O128">
        <v>22800</v>
      </c>
      <c r="P128" t="s">
        <v>928</v>
      </c>
      <c r="Q128" t="s">
        <v>929</v>
      </c>
      <c r="R128" t="s">
        <v>46</v>
      </c>
    </row>
    <row r="129" spans="1:18" x14ac:dyDescent="0.3">
      <c r="A129" t="s">
        <v>930</v>
      </c>
      <c r="B129" t="s">
        <v>931</v>
      </c>
      <c r="C129" t="s">
        <v>932</v>
      </c>
      <c r="D129" t="s">
        <v>80</v>
      </c>
      <c r="E129" t="s">
        <v>933</v>
      </c>
      <c r="F129" t="s">
        <v>200</v>
      </c>
      <c r="G129" t="s">
        <v>162</v>
      </c>
      <c r="H129" t="s">
        <v>934</v>
      </c>
      <c r="I129" t="s">
        <v>110</v>
      </c>
      <c r="J129" t="s">
        <v>83</v>
      </c>
      <c r="K129" t="s">
        <v>98</v>
      </c>
      <c r="L129" t="s">
        <v>182</v>
      </c>
      <c r="M129">
        <v>-8</v>
      </c>
      <c r="N129" t="s">
        <v>354</v>
      </c>
      <c r="O129">
        <v>4960</v>
      </c>
      <c r="P129" t="s">
        <v>935</v>
      </c>
      <c r="Q129" t="s">
        <v>936</v>
      </c>
      <c r="R129" t="s">
        <v>46</v>
      </c>
    </row>
    <row r="130" spans="1:18" x14ac:dyDescent="0.3">
      <c r="A130" t="s">
        <v>937</v>
      </c>
      <c r="B130" t="s">
        <v>694</v>
      </c>
      <c r="C130" t="s">
        <v>938</v>
      </c>
      <c r="D130" t="s">
        <v>92</v>
      </c>
      <c r="E130" t="s">
        <v>190</v>
      </c>
      <c r="F130" t="s">
        <v>119</v>
      </c>
      <c r="G130" t="s">
        <v>239</v>
      </c>
      <c r="H130" t="s">
        <v>939</v>
      </c>
      <c r="I130" t="s">
        <v>279</v>
      </c>
      <c r="J130" t="s">
        <v>83</v>
      </c>
      <c r="K130" t="s">
        <v>257</v>
      </c>
      <c r="L130" t="s">
        <v>165</v>
      </c>
      <c r="M130" t="s">
        <v>74</v>
      </c>
      <c r="N130" t="s">
        <v>242</v>
      </c>
      <c r="O130">
        <v>7840</v>
      </c>
      <c r="P130" t="s">
        <v>940</v>
      </c>
      <c r="Q130" t="s">
        <v>941</v>
      </c>
      <c r="R130" t="s">
        <v>157</v>
      </c>
    </row>
    <row r="131" spans="1:18" x14ac:dyDescent="0.3">
      <c r="A131" t="s">
        <v>942</v>
      </c>
      <c r="B131" t="s">
        <v>943</v>
      </c>
      <c r="C131" t="s">
        <v>845</v>
      </c>
      <c r="D131" t="s">
        <v>151</v>
      </c>
      <c r="E131" t="s">
        <v>944</v>
      </c>
      <c r="F131" t="s">
        <v>108</v>
      </c>
      <c r="G131" t="s">
        <v>24</v>
      </c>
      <c r="H131" t="s">
        <v>434</v>
      </c>
      <c r="I131" t="s">
        <v>26</v>
      </c>
      <c r="J131" t="s">
        <v>97</v>
      </c>
      <c r="K131" t="s">
        <v>57</v>
      </c>
      <c r="L131" t="s">
        <v>58</v>
      </c>
      <c r="M131" t="s">
        <v>145</v>
      </c>
      <c r="N131">
        <v>4200</v>
      </c>
      <c r="O131">
        <v>21000</v>
      </c>
      <c r="P131" t="s">
        <v>945</v>
      </c>
      <c r="Q131" t="s">
        <v>946</v>
      </c>
      <c r="R131" t="s">
        <v>61</v>
      </c>
    </row>
    <row r="132" spans="1:18" x14ac:dyDescent="0.3">
      <c r="A132" t="s">
        <v>947</v>
      </c>
      <c r="B132" t="s">
        <v>948</v>
      </c>
      <c r="C132" t="s">
        <v>64</v>
      </c>
      <c r="D132" t="s">
        <v>65</v>
      </c>
      <c r="E132" t="s">
        <v>949</v>
      </c>
      <c r="F132" t="s">
        <v>67</v>
      </c>
      <c r="G132" t="s">
        <v>191</v>
      </c>
      <c r="H132" t="s">
        <v>192</v>
      </c>
      <c r="J132" t="s">
        <v>83</v>
      </c>
      <c r="K132" t="s">
        <v>98</v>
      </c>
      <c r="L132" t="s">
        <v>111</v>
      </c>
      <c r="M132">
        <v>7</v>
      </c>
      <c r="N132">
        <v>1650</v>
      </c>
      <c r="O132">
        <v>11550</v>
      </c>
      <c r="P132" t="s">
        <v>950</v>
      </c>
      <c r="Q132" t="s">
        <v>951</v>
      </c>
      <c r="R132" t="s">
        <v>157</v>
      </c>
    </row>
    <row r="133" spans="1:18" x14ac:dyDescent="0.3">
      <c r="A133" t="s">
        <v>952</v>
      </c>
      <c r="B133" t="s">
        <v>953</v>
      </c>
      <c r="C133" t="s">
        <v>954</v>
      </c>
      <c r="D133" t="s">
        <v>955</v>
      </c>
      <c r="E133" t="s">
        <v>956</v>
      </c>
      <c r="F133" t="s">
        <v>957</v>
      </c>
      <c r="G133" t="s">
        <v>191</v>
      </c>
      <c r="H133" t="s">
        <v>278</v>
      </c>
      <c r="I133" t="s">
        <v>279</v>
      </c>
      <c r="J133" t="s">
        <v>337</v>
      </c>
      <c r="K133" t="s">
        <v>84</v>
      </c>
      <c r="L133" t="s">
        <v>353</v>
      </c>
      <c r="M133">
        <v>2</v>
      </c>
      <c r="N133">
        <v>1650</v>
      </c>
      <c r="O133">
        <v>3300</v>
      </c>
      <c r="P133" t="s">
        <v>958</v>
      </c>
      <c r="Q133" t="s">
        <v>959</v>
      </c>
      <c r="R133" t="s">
        <v>32</v>
      </c>
    </row>
    <row r="134" spans="1:18" x14ac:dyDescent="0.3">
      <c r="A134" t="s">
        <v>960</v>
      </c>
      <c r="C134" t="s">
        <v>961</v>
      </c>
      <c r="D134" t="s">
        <v>366</v>
      </c>
      <c r="E134" t="s">
        <v>140</v>
      </c>
      <c r="F134" t="s">
        <v>962</v>
      </c>
      <c r="G134" t="s">
        <v>239</v>
      </c>
      <c r="H134" t="s">
        <v>240</v>
      </c>
      <c r="I134" t="s">
        <v>279</v>
      </c>
      <c r="J134" t="s">
        <v>27</v>
      </c>
      <c r="K134" t="s">
        <v>84</v>
      </c>
      <c r="L134" t="s">
        <v>182</v>
      </c>
      <c r="M134">
        <v>12</v>
      </c>
      <c r="N134">
        <v>980</v>
      </c>
      <c r="O134">
        <v>11760</v>
      </c>
      <c r="P134" t="s">
        <v>963</v>
      </c>
      <c r="Q134" t="s">
        <v>964</v>
      </c>
      <c r="R134" t="s">
        <v>157</v>
      </c>
    </row>
    <row r="135" spans="1:18" x14ac:dyDescent="0.3">
      <c r="A135" t="s">
        <v>965</v>
      </c>
      <c r="B135" t="s">
        <v>966</v>
      </c>
      <c r="C135" t="s">
        <v>227</v>
      </c>
      <c r="D135" t="s">
        <v>151</v>
      </c>
      <c r="E135" t="s">
        <v>190</v>
      </c>
      <c r="F135" t="s">
        <v>256</v>
      </c>
      <c r="G135" t="s">
        <v>142</v>
      </c>
      <c r="H135" t="s">
        <v>143</v>
      </c>
      <c r="I135" t="s">
        <v>26</v>
      </c>
      <c r="J135" t="s">
        <v>337</v>
      </c>
      <c r="K135" t="s">
        <v>921</v>
      </c>
      <c r="L135" t="s">
        <v>799</v>
      </c>
      <c r="M135">
        <v>9</v>
      </c>
      <c r="N135">
        <v>-100</v>
      </c>
      <c r="O135">
        <v>3780</v>
      </c>
      <c r="P135" t="s">
        <v>967</v>
      </c>
      <c r="Q135" t="s">
        <v>968</v>
      </c>
      <c r="R135" t="s">
        <v>32</v>
      </c>
    </row>
    <row r="136" spans="1:18" x14ac:dyDescent="0.3">
      <c r="A136" t="s">
        <v>969</v>
      </c>
      <c r="B136" t="s">
        <v>970</v>
      </c>
      <c r="C136" t="s">
        <v>532</v>
      </c>
      <c r="D136" t="s">
        <v>65</v>
      </c>
      <c r="E136" t="s">
        <v>237</v>
      </c>
      <c r="F136" t="s">
        <v>119</v>
      </c>
      <c r="G136" t="s">
        <v>53</v>
      </c>
      <c r="H136" t="s">
        <v>648</v>
      </c>
      <c r="I136" t="s">
        <v>96</v>
      </c>
      <c r="J136" t="s">
        <v>27</v>
      </c>
      <c r="K136" t="s">
        <v>84</v>
      </c>
      <c r="L136" t="s">
        <v>58</v>
      </c>
      <c r="M136" t="s">
        <v>86</v>
      </c>
      <c r="N136" t="s">
        <v>971</v>
      </c>
      <c r="O136">
        <v>900</v>
      </c>
      <c r="P136" t="s">
        <v>972</v>
      </c>
      <c r="Q136" t="s">
        <v>973</v>
      </c>
      <c r="R136" t="s">
        <v>61</v>
      </c>
    </row>
    <row r="137" spans="1:18" x14ac:dyDescent="0.3">
      <c r="A137" t="s">
        <v>974</v>
      </c>
      <c r="B137" t="s">
        <v>975</v>
      </c>
      <c r="C137" t="s">
        <v>976</v>
      </c>
      <c r="D137" t="s">
        <v>977</v>
      </c>
      <c r="E137" t="s">
        <v>978</v>
      </c>
      <c r="F137" t="s">
        <v>38</v>
      </c>
      <c r="G137" t="s">
        <v>218</v>
      </c>
      <c r="H137" t="s">
        <v>312</v>
      </c>
      <c r="I137" t="s">
        <v>220</v>
      </c>
      <c r="J137" t="s">
        <v>27</v>
      </c>
      <c r="K137" t="s">
        <v>174</v>
      </c>
      <c r="L137" t="s">
        <v>111</v>
      </c>
      <c r="M137">
        <v>2</v>
      </c>
      <c r="N137" t="s">
        <v>979</v>
      </c>
      <c r="O137">
        <v>5600</v>
      </c>
      <c r="P137" t="s">
        <v>980</v>
      </c>
      <c r="Q137" t="s">
        <v>981</v>
      </c>
      <c r="R137" t="s">
        <v>61</v>
      </c>
    </row>
    <row r="138" spans="1:18" x14ac:dyDescent="0.3">
      <c r="A138" t="s">
        <v>982</v>
      </c>
      <c r="B138" t="s">
        <v>983</v>
      </c>
      <c r="C138" t="s">
        <v>984</v>
      </c>
      <c r="D138" t="s">
        <v>172</v>
      </c>
      <c r="E138" t="s">
        <v>140</v>
      </c>
      <c r="F138" t="s">
        <v>141</v>
      </c>
      <c r="G138" t="s">
        <v>68</v>
      </c>
      <c r="H138" t="s">
        <v>985</v>
      </c>
      <c r="I138" t="s">
        <v>110</v>
      </c>
      <c r="J138" t="s">
        <v>337</v>
      </c>
      <c r="K138" t="s">
        <v>144</v>
      </c>
      <c r="L138" t="s">
        <v>73</v>
      </c>
      <c r="M138" t="s">
        <v>986</v>
      </c>
      <c r="N138">
        <v>3600</v>
      </c>
      <c r="O138">
        <v>32400</v>
      </c>
      <c r="P138" t="s">
        <v>987</v>
      </c>
      <c r="Q138" t="s">
        <v>988</v>
      </c>
      <c r="R138" t="s">
        <v>32</v>
      </c>
    </row>
    <row r="139" spans="1:18" x14ac:dyDescent="0.3">
      <c r="A139" t="s">
        <v>989</v>
      </c>
      <c r="B139" t="s">
        <v>990</v>
      </c>
      <c r="C139" t="s">
        <v>991</v>
      </c>
      <c r="D139" t="s">
        <v>992</v>
      </c>
      <c r="E139" t="s">
        <v>118</v>
      </c>
      <c r="F139" t="s">
        <v>957</v>
      </c>
      <c r="G139" t="s">
        <v>53</v>
      </c>
      <c r="H139" t="s">
        <v>287</v>
      </c>
      <c r="I139" t="s">
        <v>96</v>
      </c>
      <c r="J139" t="s">
        <v>56</v>
      </c>
      <c r="K139" t="s">
        <v>921</v>
      </c>
      <c r="L139" t="s">
        <v>799</v>
      </c>
      <c r="M139">
        <v>7</v>
      </c>
      <c r="N139">
        <v>130</v>
      </c>
      <c r="O139">
        <v>910</v>
      </c>
      <c r="P139" t="s">
        <v>993</v>
      </c>
      <c r="Q139" t="s">
        <v>994</v>
      </c>
      <c r="R139" t="s">
        <v>46</v>
      </c>
    </row>
    <row r="140" spans="1:18" x14ac:dyDescent="0.3">
      <c r="A140" t="s">
        <v>995</v>
      </c>
      <c r="B140" t="s">
        <v>996</v>
      </c>
      <c r="C140" t="s">
        <v>997</v>
      </c>
      <c r="D140" t="s">
        <v>21</v>
      </c>
      <c r="E140" t="s">
        <v>811</v>
      </c>
      <c r="F140" t="s">
        <v>119</v>
      </c>
      <c r="G140" t="s">
        <v>239</v>
      </c>
      <c r="H140" t="s">
        <v>240</v>
      </c>
      <c r="I140" t="s">
        <v>279</v>
      </c>
      <c r="J140" t="s">
        <v>97</v>
      </c>
      <c r="K140" t="s">
        <v>84</v>
      </c>
      <c r="L140" t="s">
        <v>165</v>
      </c>
      <c r="M140">
        <v>1</v>
      </c>
      <c r="N140" t="s">
        <v>998</v>
      </c>
      <c r="O140">
        <v>980</v>
      </c>
      <c r="P140" t="s">
        <v>999</v>
      </c>
      <c r="Q140" t="s">
        <v>1000</v>
      </c>
      <c r="R140" t="s">
        <v>61</v>
      </c>
    </row>
    <row r="141" spans="1:18" x14ac:dyDescent="0.3">
      <c r="A141" t="s">
        <v>1001</v>
      </c>
      <c r="B141" t="s">
        <v>1002</v>
      </c>
      <c r="C141" t="s">
        <v>79</v>
      </c>
      <c r="D141" t="s">
        <v>390</v>
      </c>
      <c r="E141" t="s">
        <v>1003</v>
      </c>
      <c r="F141" t="s">
        <v>108</v>
      </c>
      <c r="G141" t="s">
        <v>303</v>
      </c>
      <c r="H141" t="s">
        <v>1004</v>
      </c>
      <c r="I141" t="s">
        <v>1005</v>
      </c>
      <c r="J141" t="s">
        <v>83</v>
      </c>
      <c r="K141" t="s">
        <v>57</v>
      </c>
      <c r="L141" t="s">
        <v>58</v>
      </c>
      <c r="M141" t="s">
        <v>360</v>
      </c>
      <c r="N141" t="s">
        <v>1006</v>
      </c>
      <c r="O141">
        <v>21600</v>
      </c>
      <c r="P141" t="s">
        <v>1007</v>
      </c>
      <c r="Q141" t="s">
        <v>1008</v>
      </c>
      <c r="R141" t="s">
        <v>157</v>
      </c>
    </row>
    <row r="142" spans="1:18" x14ac:dyDescent="0.3">
      <c r="A142" t="s">
        <v>1009</v>
      </c>
      <c r="B142" t="s">
        <v>1010</v>
      </c>
      <c r="C142" t="s">
        <v>1011</v>
      </c>
      <c r="D142" t="s">
        <v>106</v>
      </c>
      <c r="E142" t="s">
        <v>441</v>
      </c>
      <c r="F142" t="s">
        <v>153</v>
      </c>
      <c r="G142" t="s">
        <v>120</v>
      </c>
      <c r="H142" t="s">
        <v>121</v>
      </c>
      <c r="I142" t="s">
        <v>41</v>
      </c>
      <c r="J142" t="s">
        <v>97</v>
      </c>
      <c r="K142" t="s">
        <v>98</v>
      </c>
      <c r="L142" t="s">
        <v>165</v>
      </c>
      <c r="M142" t="s">
        <v>846</v>
      </c>
      <c r="N142">
        <v>750</v>
      </c>
      <c r="O142">
        <v>750</v>
      </c>
      <c r="P142" t="s">
        <v>1012</v>
      </c>
      <c r="Q142" t="s">
        <v>1013</v>
      </c>
      <c r="R142" t="s">
        <v>46</v>
      </c>
    </row>
    <row r="143" spans="1:18" x14ac:dyDescent="0.3">
      <c r="A143" t="s">
        <v>1014</v>
      </c>
      <c r="B143" t="s">
        <v>1015</v>
      </c>
      <c r="C143" t="s">
        <v>1016</v>
      </c>
      <c r="D143" t="s">
        <v>271</v>
      </c>
      <c r="E143" t="s">
        <v>906</v>
      </c>
      <c r="F143" t="s">
        <v>153</v>
      </c>
      <c r="G143" t="s">
        <v>53</v>
      </c>
      <c r="H143" t="s">
        <v>95</v>
      </c>
      <c r="I143" t="s">
        <v>96</v>
      </c>
      <c r="J143" t="s">
        <v>492</v>
      </c>
      <c r="K143" t="s">
        <v>84</v>
      </c>
      <c r="L143" t="s">
        <v>58</v>
      </c>
      <c r="M143">
        <v>8</v>
      </c>
      <c r="N143">
        <v>180</v>
      </c>
      <c r="O143">
        <v>1440</v>
      </c>
      <c r="P143" t="s">
        <v>1017</v>
      </c>
      <c r="Q143" t="s">
        <v>1018</v>
      </c>
      <c r="R143" t="s">
        <v>32</v>
      </c>
    </row>
    <row r="144" spans="1:18" x14ac:dyDescent="0.3">
      <c r="A144" t="s">
        <v>1019</v>
      </c>
      <c r="B144" t="s">
        <v>1020</v>
      </c>
      <c r="C144" t="s">
        <v>961</v>
      </c>
      <c r="D144" t="s">
        <v>1021</v>
      </c>
      <c r="E144" t="s">
        <v>140</v>
      </c>
      <c r="F144" t="s">
        <v>1022</v>
      </c>
      <c r="G144" t="s">
        <v>68</v>
      </c>
      <c r="H144" t="s">
        <v>109</v>
      </c>
      <c r="I144" t="s">
        <v>110</v>
      </c>
      <c r="J144" t="s">
        <v>27</v>
      </c>
      <c r="K144" t="s">
        <v>758</v>
      </c>
      <c r="L144" t="s">
        <v>1023</v>
      </c>
      <c r="M144" t="s">
        <v>577</v>
      </c>
      <c r="N144">
        <v>3600</v>
      </c>
      <c r="O144">
        <v>43200</v>
      </c>
      <c r="P144" t="s">
        <v>1024</v>
      </c>
      <c r="Q144" t="s">
        <v>1025</v>
      </c>
      <c r="R144" t="s">
        <v>61</v>
      </c>
    </row>
    <row r="145" spans="1:18" x14ac:dyDescent="0.3">
      <c r="A145" t="s">
        <v>1026</v>
      </c>
      <c r="B145" t="s">
        <v>1027</v>
      </c>
      <c r="C145" t="s">
        <v>1028</v>
      </c>
      <c r="D145" t="s">
        <v>92</v>
      </c>
      <c r="E145" t="s">
        <v>51</v>
      </c>
      <c r="F145" t="s">
        <v>153</v>
      </c>
      <c r="G145" t="s">
        <v>53</v>
      </c>
      <c r="H145" t="s">
        <v>95</v>
      </c>
      <c r="I145" t="s">
        <v>55</v>
      </c>
      <c r="J145" t="s">
        <v>27</v>
      </c>
      <c r="K145" t="s">
        <v>144</v>
      </c>
      <c r="L145" t="s">
        <v>165</v>
      </c>
      <c r="M145">
        <v>6</v>
      </c>
      <c r="N145">
        <v>180</v>
      </c>
      <c r="O145">
        <v>1080</v>
      </c>
      <c r="P145" t="s">
        <v>1029</v>
      </c>
      <c r="Q145" t="s">
        <v>1030</v>
      </c>
      <c r="R145" t="s">
        <v>46</v>
      </c>
    </row>
    <row r="146" spans="1:18" x14ac:dyDescent="0.3">
      <c r="A146" t="s">
        <v>1031</v>
      </c>
      <c r="B146" t="s">
        <v>1032</v>
      </c>
      <c r="C146" t="s">
        <v>1033</v>
      </c>
      <c r="D146" t="s">
        <v>106</v>
      </c>
      <c r="E146" t="s">
        <v>667</v>
      </c>
      <c r="F146" t="s">
        <v>228</v>
      </c>
      <c r="G146" t="s">
        <v>218</v>
      </c>
      <c r="H146" t="s">
        <v>312</v>
      </c>
      <c r="I146" t="s">
        <v>26</v>
      </c>
      <c r="J146" t="s">
        <v>27</v>
      </c>
      <c r="K146" t="s">
        <v>231</v>
      </c>
      <c r="L146" t="s">
        <v>451</v>
      </c>
      <c r="M146">
        <v>1</v>
      </c>
      <c r="N146">
        <v>2800</v>
      </c>
      <c r="O146">
        <v>2800</v>
      </c>
      <c r="P146" t="s">
        <v>1034</v>
      </c>
      <c r="Q146" t="s">
        <v>1035</v>
      </c>
      <c r="R146" t="s">
        <v>61</v>
      </c>
    </row>
    <row r="147" spans="1:18" x14ac:dyDescent="0.3">
      <c r="A147" t="s">
        <v>1036</v>
      </c>
      <c r="B147" t="s">
        <v>1037</v>
      </c>
      <c r="C147" t="s">
        <v>1038</v>
      </c>
      <c r="D147" t="s">
        <v>80</v>
      </c>
      <c r="E147" t="s">
        <v>129</v>
      </c>
      <c r="F147" t="s">
        <v>181</v>
      </c>
      <c r="G147" t="s">
        <v>303</v>
      </c>
      <c r="H147" t="s">
        <v>399</v>
      </c>
      <c r="I147" t="s">
        <v>684</v>
      </c>
      <c r="J147" t="s">
        <v>71</v>
      </c>
      <c r="K147" t="s">
        <v>57</v>
      </c>
      <c r="L147" t="s">
        <v>165</v>
      </c>
      <c r="M147">
        <v>8</v>
      </c>
      <c r="N147">
        <v>-2400</v>
      </c>
      <c r="O147">
        <v>19200</v>
      </c>
      <c r="P147" t="s">
        <v>1039</v>
      </c>
      <c r="Q147" t="s">
        <v>1040</v>
      </c>
      <c r="R147" t="s">
        <v>61</v>
      </c>
    </row>
    <row r="148" spans="1:18" x14ac:dyDescent="0.3">
      <c r="A148" t="s">
        <v>1041</v>
      </c>
      <c r="B148" t="s">
        <v>1042</v>
      </c>
      <c r="C148" t="s">
        <v>1043</v>
      </c>
      <c r="D148" t="s">
        <v>92</v>
      </c>
      <c r="E148" t="s">
        <v>1044</v>
      </c>
      <c r="F148" t="s">
        <v>153</v>
      </c>
      <c r="G148" t="s">
        <v>81</v>
      </c>
      <c r="H148" t="s">
        <v>1045</v>
      </c>
      <c r="I148" t="s">
        <v>110</v>
      </c>
      <c r="J148" t="s">
        <v>305</v>
      </c>
      <c r="K148" t="s">
        <v>72</v>
      </c>
      <c r="L148" t="s">
        <v>58</v>
      </c>
      <c r="M148">
        <v>6</v>
      </c>
      <c r="N148">
        <v>1250</v>
      </c>
      <c r="O148">
        <v>7500</v>
      </c>
      <c r="P148" t="s">
        <v>1046</v>
      </c>
      <c r="Q148" t="s">
        <v>1047</v>
      </c>
      <c r="R148" t="s">
        <v>61</v>
      </c>
    </row>
    <row r="149" spans="1:18" x14ac:dyDescent="0.3">
      <c r="A149" t="s">
        <v>1048</v>
      </c>
      <c r="B149" t="s">
        <v>1049</v>
      </c>
      <c r="C149" t="s">
        <v>1050</v>
      </c>
      <c r="D149" t="s">
        <v>80</v>
      </c>
      <c r="E149" t="s">
        <v>107</v>
      </c>
      <c r="F149" t="s">
        <v>67</v>
      </c>
      <c r="G149" t="s">
        <v>142</v>
      </c>
      <c r="H149" t="s">
        <v>143</v>
      </c>
      <c r="I149" t="s">
        <v>382</v>
      </c>
      <c r="J149" t="s">
        <v>56</v>
      </c>
      <c r="K149" t="s">
        <v>84</v>
      </c>
      <c r="L149" t="s">
        <v>58</v>
      </c>
      <c r="M149">
        <v>9</v>
      </c>
      <c r="N149" t="s">
        <v>203</v>
      </c>
      <c r="O149">
        <v>3780</v>
      </c>
      <c r="P149" t="s">
        <v>1051</v>
      </c>
      <c r="Q149" t="s">
        <v>1052</v>
      </c>
      <c r="R149" t="s">
        <v>46</v>
      </c>
    </row>
    <row r="150" spans="1:18" x14ac:dyDescent="0.3">
      <c r="A150" t="s">
        <v>1053</v>
      </c>
      <c r="B150" t="s">
        <v>1054</v>
      </c>
      <c r="C150" t="s">
        <v>1055</v>
      </c>
      <c r="D150" t="s">
        <v>380</v>
      </c>
      <c r="E150" t="s">
        <v>237</v>
      </c>
      <c r="F150" t="s">
        <v>67</v>
      </c>
      <c r="G150" t="s">
        <v>162</v>
      </c>
      <c r="H150" t="s">
        <v>500</v>
      </c>
      <c r="I150" t="s">
        <v>110</v>
      </c>
      <c r="J150" t="s">
        <v>83</v>
      </c>
      <c r="K150" t="s">
        <v>624</v>
      </c>
      <c r="L150" t="s">
        <v>111</v>
      </c>
      <c r="M150">
        <v>10</v>
      </c>
      <c r="N150" t="s">
        <v>354</v>
      </c>
      <c r="O150">
        <v>6200</v>
      </c>
      <c r="P150" t="s">
        <v>1056</v>
      </c>
      <c r="Q150" t="s">
        <v>1057</v>
      </c>
      <c r="R150" t="s">
        <v>46</v>
      </c>
    </row>
    <row r="151" spans="1:18" x14ac:dyDescent="0.3">
      <c r="A151" t="s">
        <v>1058</v>
      </c>
      <c r="B151" t="s">
        <v>1059</v>
      </c>
      <c r="C151" t="s">
        <v>1060</v>
      </c>
      <c r="D151" t="s">
        <v>151</v>
      </c>
      <c r="E151" t="s">
        <v>190</v>
      </c>
      <c r="F151" t="s">
        <v>228</v>
      </c>
      <c r="G151" t="s">
        <v>142</v>
      </c>
      <c r="H151" t="s">
        <v>143</v>
      </c>
      <c r="I151" t="s">
        <v>313</v>
      </c>
      <c r="J151" t="s">
        <v>97</v>
      </c>
      <c r="K151" t="s">
        <v>98</v>
      </c>
      <c r="L151" t="s">
        <v>132</v>
      </c>
      <c r="M151">
        <v>9</v>
      </c>
      <c r="N151">
        <v>420</v>
      </c>
      <c r="O151">
        <v>3780</v>
      </c>
      <c r="P151" t="s">
        <v>1061</v>
      </c>
      <c r="Q151" t="s">
        <v>1062</v>
      </c>
      <c r="R151" t="s">
        <v>157</v>
      </c>
    </row>
    <row r="152" spans="1:18" x14ac:dyDescent="0.3">
      <c r="A152" t="s">
        <v>1063</v>
      </c>
      <c r="B152" t="s">
        <v>1064</v>
      </c>
      <c r="C152" t="s">
        <v>1065</v>
      </c>
      <c r="D152" t="s">
        <v>106</v>
      </c>
      <c r="E152" t="s">
        <v>107</v>
      </c>
      <c r="F152" t="s">
        <v>248</v>
      </c>
      <c r="G152" t="s">
        <v>191</v>
      </c>
      <c r="H152" t="s">
        <v>278</v>
      </c>
      <c r="I152" t="s">
        <v>241</v>
      </c>
      <c r="J152" t="s">
        <v>27</v>
      </c>
      <c r="K152" t="s">
        <v>458</v>
      </c>
      <c r="L152" t="s">
        <v>29</v>
      </c>
      <c r="M152">
        <v>11</v>
      </c>
      <c r="N152">
        <v>1700</v>
      </c>
      <c r="O152">
        <v>18700</v>
      </c>
      <c r="P152" t="s">
        <v>1066</v>
      </c>
      <c r="Q152" t="s">
        <v>1067</v>
      </c>
      <c r="R152" t="s">
        <v>46</v>
      </c>
    </row>
    <row r="153" spans="1:18" x14ac:dyDescent="0.3">
      <c r="A153" t="s">
        <v>1068</v>
      </c>
      <c r="B153" t="s">
        <v>1069</v>
      </c>
      <c r="C153" t="s">
        <v>1070</v>
      </c>
      <c r="D153" t="s">
        <v>1071</v>
      </c>
      <c r="E153" t="s">
        <v>433</v>
      </c>
      <c r="F153" t="s">
        <v>38</v>
      </c>
      <c r="G153" t="s">
        <v>39</v>
      </c>
      <c r="H153" t="s">
        <v>336</v>
      </c>
      <c r="I153" t="s">
        <v>41</v>
      </c>
      <c r="J153" t="s">
        <v>221</v>
      </c>
      <c r="K153" t="s">
        <v>57</v>
      </c>
      <c r="L153" t="s">
        <v>819</v>
      </c>
      <c r="M153">
        <v>10</v>
      </c>
      <c r="N153" t="s">
        <v>1072</v>
      </c>
      <c r="O153">
        <v>19000</v>
      </c>
      <c r="P153" t="s">
        <v>1073</v>
      </c>
      <c r="Q153" t="s">
        <v>1074</v>
      </c>
      <c r="R153" t="s">
        <v>61</v>
      </c>
    </row>
    <row r="154" spans="1:18" x14ac:dyDescent="0.3">
      <c r="A154" t="s">
        <v>1075</v>
      </c>
      <c r="B154" t="s">
        <v>1076</v>
      </c>
      <c r="C154" t="s">
        <v>1077</v>
      </c>
      <c r="D154" t="s">
        <v>926</v>
      </c>
      <c r="E154" t="s">
        <v>129</v>
      </c>
      <c r="F154" t="s">
        <v>1078</v>
      </c>
      <c r="G154" t="s">
        <v>68</v>
      </c>
      <c r="H154" t="s">
        <v>109</v>
      </c>
      <c r="I154" t="s">
        <v>110</v>
      </c>
      <c r="J154" t="s">
        <v>97</v>
      </c>
      <c r="K154" t="s">
        <v>257</v>
      </c>
      <c r="L154" t="s">
        <v>182</v>
      </c>
      <c r="M154" t="s">
        <v>1079</v>
      </c>
      <c r="N154">
        <v>3600</v>
      </c>
      <c r="O154">
        <v>18000</v>
      </c>
      <c r="P154" t="s">
        <v>1080</v>
      </c>
      <c r="Q154" t="s">
        <v>1081</v>
      </c>
      <c r="R154" t="s">
        <v>61</v>
      </c>
    </row>
    <row r="155" spans="1:18" x14ac:dyDescent="0.3">
      <c r="A155" t="s">
        <v>1082</v>
      </c>
      <c r="B155" t="s">
        <v>1083</v>
      </c>
      <c r="C155" t="s">
        <v>904</v>
      </c>
      <c r="D155" t="s">
        <v>139</v>
      </c>
      <c r="E155" t="s">
        <v>173</v>
      </c>
      <c r="F155" t="s">
        <v>228</v>
      </c>
      <c r="G155" t="s">
        <v>68</v>
      </c>
      <c r="H155" t="s">
        <v>109</v>
      </c>
      <c r="I155" t="s">
        <v>818</v>
      </c>
      <c r="J155" t="s">
        <v>83</v>
      </c>
      <c r="K155" t="s">
        <v>72</v>
      </c>
      <c r="L155" t="s">
        <v>353</v>
      </c>
      <c r="M155">
        <v>8</v>
      </c>
      <c r="N155">
        <v>-3500</v>
      </c>
      <c r="O155">
        <v>28000</v>
      </c>
      <c r="P155" t="s">
        <v>643</v>
      </c>
      <c r="Q155" t="s">
        <v>908</v>
      </c>
      <c r="R155" t="s">
        <v>32</v>
      </c>
    </row>
    <row r="156" spans="1:18" x14ac:dyDescent="0.3">
      <c r="A156" t="s">
        <v>1084</v>
      </c>
      <c r="B156" t="s">
        <v>1085</v>
      </c>
      <c r="C156" t="s">
        <v>681</v>
      </c>
      <c r="D156" t="s">
        <v>351</v>
      </c>
      <c r="E156" t="s">
        <v>107</v>
      </c>
      <c r="F156" t="s">
        <v>228</v>
      </c>
      <c r="G156" t="s">
        <v>53</v>
      </c>
      <c r="H156" t="s">
        <v>95</v>
      </c>
      <c r="I156" t="s">
        <v>1086</v>
      </c>
      <c r="J156" t="s">
        <v>393</v>
      </c>
      <c r="K156" t="s">
        <v>1087</v>
      </c>
      <c r="L156" t="s">
        <v>111</v>
      </c>
      <c r="M156">
        <v>8</v>
      </c>
      <c r="O156">
        <v>1440</v>
      </c>
      <c r="P156" t="s">
        <v>1088</v>
      </c>
      <c r="Q156" t="s">
        <v>1089</v>
      </c>
      <c r="R156" t="s">
        <v>46</v>
      </c>
    </row>
    <row r="157" spans="1:18" x14ac:dyDescent="0.3">
      <c r="A157" t="s">
        <v>1090</v>
      </c>
      <c r="B157" t="s">
        <v>1091</v>
      </c>
      <c r="C157" t="s">
        <v>1092</v>
      </c>
      <c r="D157" t="s">
        <v>21</v>
      </c>
      <c r="E157" t="s">
        <v>1093</v>
      </c>
      <c r="F157" t="s">
        <v>67</v>
      </c>
      <c r="G157" t="s">
        <v>303</v>
      </c>
      <c r="H157" t="s">
        <v>1094</v>
      </c>
      <c r="I157" t="s">
        <v>122</v>
      </c>
      <c r="J157" t="s">
        <v>510</v>
      </c>
      <c r="K157" t="s">
        <v>57</v>
      </c>
      <c r="L157" t="s">
        <v>111</v>
      </c>
      <c r="M157">
        <v>6</v>
      </c>
      <c r="N157">
        <v>2400</v>
      </c>
      <c r="O157">
        <v>14400</v>
      </c>
      <c r="P157" t="s">
        <v>1095</v>
      </c>
      <c r="Q157" t="s">
        <v>1096</v>
      </c>
      <c r="R157" t="s">
        <v>46</v>
      </c>
    </row>
    <row r="158" spans="1:18" x14ac:dyDescent="0.3">
      <c r="A158" t="s">
        <v>1097</v>
      </c>
      <c r="B158" t="s">
        <v>1098</v>
      </c>
      <c r="C158" t="s">
        <v>1099</v>
      </c>
      <c r="D158" t="s">
        <v>65</v>
      </c>
      <c r="E158" t="s">
        <v>93</v>
      </c>
      <c r="F158" t="s">
        <v>119</v>
      </c>
      <c r="G158" t="s">
        <v>191</v>
      </c>
      <c r="H158" t="s">
        <v>278</v>
      </c>
      <c r="I158" t="s">
        <v>781</v>
      </c>
      <c r="K158" t="s">
        <v>57</v>
      </c>
      <c r="L158" t="s">
        <v>165</v>
      </c>
      <c r="M158" t="s">
        <v>1100</v>
      </c>
      <c r="N158">
        <v>1650</v>
      </c>
      <c r="O158">
        <v>19800</v>
      </c>
      <c r="P158" t="s">
        <v>1101</v>
      </c>
      <c r="Q158" t="s">
        <v>1102</v>
      </c>
      <c r="R158" t="s">
        <v>61</v>
      </c>
    </row>
    <row r="159" spans="1:18" x14ac:dyDescent="0.3">
      <c r="A159" t="s">
        <v>1103</v>
      </c>
      <c r="B159" t="s">
        <v>1104</v>
      </c>
      <c r="C159" t="s">
        <v>1105</v>
      </c>
      <c r="D159" t="s">
        <v>1106</v>
      </c>
      <c r="E159" t="s">
        <v>129</v>
      </c>
      <c r="F159" t="s">
        <v>38</v>
      </c>
      <c r="G159" t="s">
        <v>191</v>
      </c>
      <c r="H159" t="s">
        <v>278</v>
      </c>
      <c r="I159" t="s">
        <v>279</v>
      </c>
      <c r="J159" t="s">
        <v>337</v>
      </c>
      <c r="K159" t="s">
        <v>72</v>
      </c>
      <c r="L159" t="s">
        <v>132</v>
      </c>
      <c r="M159">
        <v>1</v>
      </c>
      <c r="N159">
        <v>1650</v>
      </c>
      <c r="O159">
        <v>1650</v>
      </c>
      <c r="P159" t="s">
        <v>1107</v>
      </c>
      <c r="Q159" t="s">
        <v>1108</v>
      </c>
      <c r="R159" t="s">
        <v>46</v>
      </c>
    </row>
    <row r="160" spans="1:18" x14ac:dyDescent="0.3">
      <c r="A160" t="s">
        <v>1109</v>
      </c>
      <c r="B160" t="s">
        <v>1110</v>
      </c>
      <c r="C160" t="s">
        <v>1111</v>
      </c>
      <c r="D160" t="s">
        <v>743</v>
      </c>
      <c r="E160" t="s">
        <v>161</v>
      </c>
      <c r="F160" t="s">
        <v>228</v>
      </c>
      <c r="G160" t="s">
        <v>53</v>
      </c>
      <c r="H160" t="s">
        <v>95</v>
      </c>
      <c r="I160" t="s">
        <v>96</v>
      </c>
      <c r="J160" t="s">
        <v>83</v>
      </c>
      <c r="K160" t="s">
        <v>84</v>
      </c>
      <c r="L160" t="s">
        <v>182</v>
      </c>
      <c r="M160">
        <v>6</v>
      </c>
      <c r="N160">
        <v>180</v>
      </c>
      <c r="O160">
        <v>1080</v>
      </c>
      <c r="P160" t="s">
        <v>1112</v>
      </c>
      <c r="Q160" t="s">
        <v>1113</v>
      </c>
      <c r="R160" t="s">
        <v>157</v>
      </c>
    </row>
    <row r="161" spans="1:18" x14ac:dyDescent="0.3">
      <c r="A161" t="s">
        <v>1114</v>
      </c>
      <c r="B161" t="s">
        <v>1115</v>
      </c>
      <c r="C161" t="s">
        <v>768</v>
      </c>
      <c r="D161" t="s">
        <v>172</v>
      </c>
      <c r="E161" t="s">
        <v>37</v>
      </c>
      <c r="F161" t="s">
        <v>352</v>
      </c>
      <c r="G161" t="s">
        <v>120</v>
      </c>
      <c r="H161" t="s">
        <v>121</v>
      </c>
      <c r="I161" t="s">
        <v>41</v>
      </c>
      <c r="J161" t="s">
        <v>27</v>
      </c>
      <c r="K161" t="s">
        <v>144</v>
      </c>
      <c r="L161" t="s">
        <v>182</v>
      </c>
      <c r="M161">
        <v>4</v>
      </c>
      <c r="N161">
        <v>850</v>
      </c>
      <c r="O161">
        <v>3400</v>
      </c>
      <c r="P161" t="s">
        <v>1116</v>
      </c>
      <c r="Q161" t="s">
        <v>1117</v>
      </c>
      <c r="R161" t="s">
        <v>157</v>
      </c>
    </row>
    <row r="162" spans="1:18" x14ac:dyDescent="0.3">
      <c r="A162" t="s">
        <v>1118</v>
      </c>
      <c r="B162" t="s">
        <v>1119</v>
      </c>
      <c r="C162" t="s">
        <v>1120</v>
      </c>
      <c r="D162" t="s">
        <v>21</v>
      </c>
      <c r="E162" t="s">
        <v>1121</v>
      </c>
      <c r="F162" t="s">
        <v>67</v>
      </c>
      <c r="G162" t="s">
        <v>39</v>
      </c>
      <c r="H162" t="s">
        <v>1122</v>
      </c>
      <c r="I162" t="s">
        <v>265</v>
      </c>
      <c r="J162" t="s">
        <v>83</v>
      </c>
      <c r="K162" t="s">
        <v>758</v>
      </c>
      <c r="L162" t="s">
        <v>111</v>
      </c>
      <c r="M162">
        <v>5</v>
      </c>
      <c r="N162">
        <v>1900</v>
      </c>
      <c r="O162">
        <v>9500</v>
      </c>
      <c r="P162" t="s">
        <v>1123</v>
      </c>
      <c r="Q162" t="s">
        <v>1124</v>
      </c>
      <c r="R162" t="s">
        <v>61</v>
      </c>
    </row>
    <row r="163" spans="1:18" x14ac:dyDescent="0.3">
      <c r="A163" t="s">
        <v>1125</v>
      </c>
      <c r="B163" t="s">
        <v>1126</v>
      </c>
      <c r="C163" t="s">
        <v>404</v>
      </c>
      <c r="D163" t="s">
        <v>139</v>
      </c>
      <c r="E163" t="s">
        <v>51</v>
      </c>
      <c r="F163" t="s">
        <v>1127</v>
      </c>
      <c r="G163" t="s">
        <v>39</v>
      </c>
      <c r="H163" t="s">
        <v>336</v>
      </c>
      <c r="I163" t="s">
        <v>41</v>
      </c>
      <c r="J163" t="s">
        <v>97</v>
      </c>
      <c r="K163" t="s">
        <v>539</v>
      </c>
      <c r="L163" t="s">
        <v>165</v>
      </c>
      <c r="M163">
        <v>6</v>
      </c>
      <c r="N163">
        <v>1900</v>
      </c>
      <c r="O163">
        <v>11400</v>
      </c>
      <c r="P163" t="s">
        <v>1128</v>
      </c>
      <c r="Q163" t="s">
        <v>1129</v>
      </c>
      <c r="R163" t="s">
        <v>61</v>
      </c>
    </row>
    <row r="164" spans="1:18" x14ac:dyDescent="0.3">
      <c r="A164" t="s">
        <v>1130</v>
      </c>
      <c r="B164" t="s">
        <v>1131</v>
      </c>
      <c r="C164" t="s">
        <v>49</v>
      </c>
      <c r="D164" t="s">
        <v>50</v>
      </c>
      <c r="E164" t="s">
        <v>381</v>
      </c>
      <c r="F164" t="s">
        <v>52</v>
      </c>
      <c r="G164" t="s">
        <v>191</v>
      </c>
      <c r="H164" t="s">
        <v>278</v>
      </c>
      <c r="I164" t="s">
        <v>193</v>
      </c>
      <c r="J164" t="s">
        <v>83</v>
      </c>
      <c r="K164" t="s">
        <v>257</v>
      </c>
      <c r="L164" t="s">
        <v>451</v>
      </c>
      <c r="M164">
        <v>3</v>
      </c>
      <c r="N164">
        <v>1650</v>
      </c>
      <c r="O164">
        <v>4950</v>
      </c>
      <c r="P164" t="s">
        <v>1132</v>
      </c>
      <c r="Q164" t="s">
        <v>1133</v>
      </c>
      <c r="R164" t="s">
        <v>32</v>
      </c>
    </row>
    <row r="165" spans="1:18" x14ac:dyDescent="0.3">
      <c r="A165" t="s">
        <v>1134</v>
      </c>
      <c r="B165" t="s">
        <v>1135</v>
      </c>
      <c r="C165" t="s">
        <v>932</v>
      </c>
      <c r="D165" t="s">
        <v>80</v>
      </c>
      <c r="E165" t="s">
        <v>263</v>
      </c>
      <c r="F165" t="s">
        <v>153</v>
      </c>
      <c r="G165" t="s">
        <v>218</v>
      </c>
      <c r="H165" t="s">
        <v>312</v>
      </c>
      <c r="I165" t="s">
        <v>313</v>
      </c>
      <c r="J165" t="s">
        <v>97</v>
      </c>
      <c r="K165" t="s">
        <v>1136</v>
      </c>
      <c r="L165" t="s">
        <v>111</v>
      </c>
      <c r="M165" t="s">
        <v>383</v>
      </c>
      <c r="N165" t="s">
        <v>1137</v>
      </c>
      <c r="O165">
        <v>19600</v>
      </c>
      <c r="P165" t="s">
        <v>1138</v>
      </c>
      <c r="Q165" t="s">
        <v>1139</v>
      </c>
      <c r="R165" t="s">
        <v>61</v>
      </c>
    </row>
    <row r="166" spans="1:18" x14ac:dyDescent="0.3">
      <c r="A166" t="s">
        <v>1140</v>
      </c>
      <c r="B166" t="s">
        <v>1141</v>
      </c>
      <c r="C166" t="s">
        <v>1050</v>
      </c>
      <c r="D166" t="s">
        <v>80</v>
      </c>
      <c r="E166" t="s">
        <v>93</v>
      </c>
      <c r="F166" t="s">
        <v>181</v>
      </c>
      <c r="G166" t="s">
        <v>191</v>
      </c>
      <c r="H166" t="s">
        <v>278</v>
      </c>
      <c r="I166" t="s">
        <v>241</v>
      </c>
      <c r="J166" t="s">
        <v>27</v>
      </c>
      <c r="K166" t="s">
        <v>481</v>
      </c>
      <c r="L166" t="s">
        <v>182</v>
      </c>
      <c r="M166">
        <v>9</v>
      </c>
      <c r="N166">
        <v>1650</v>
      </c>
      <c r="O166">
        <v>14850</v>
      </c>
      <c r="P166" t="s">
        <v>1142</v>
      </c>
      <c r="Q166" t="s">
        <v>1143</v>
      </c>
      <c r="R166" t="s">
        <v>157</v>
      </c>
    </row>
    <row r="167" spans="1:18" x14ac:dyDescent="0.3">
      <c r="A167" t="s">
        <v>1144</v>
      </c>
      <c r="B167" t="s">
        <v>1145</v>
      </c>
      <c r="C167" t="s">
        <v>1146</v>
      </c>
      <c r="D167" t="s">
        <v>92</v>
      </c>
      <c r="E167" t="s">
        <v>1147</v>
      </c>
      <c r="F167" t="s">
        <v>23</v>
      </c>
      <c r="G167" t="s">
        <v>68</v>
      </c>
      <c r="H167" t="s">
        <v>109</v>
      </c>
      <c r="I167" t="s">
        <v>110</v>
      </c>
      <c r="J167" t="s">
        <v>83</v>
      </c>
      <c r="K167" t="s">
        <v>1148</v>
      </c>
      <c r="L167" t="s">
        <v>451</v>
      </c>
      <c r="M167" t="s">
        <v>145</v>
      </c>
      <c r="N167">
        <v>3600</v>
      </c>
      <c r="O167">
        <v>18000</v>
      </c>
      <c r="P167" t="s">
        <v>1149</v>
      </c>
      <c r="Q167" t="s">
        <v>1150</v>
      </c>
      <c r="R167" t="s">
        <v>157</v>
      </c>
    </row>
    <row r="168" spans="1:18" x14ac:dyDescent="0.3">
      <c r="A168" t="s">
        <v>1151</v>
      </c>
      <c r="B168" t="s">
        <v>1152</v>
      </c>
      <c r="C168" t="s">
        <v>1153</v>
      </c>
      <c r="D168" t="s">
        <v>65</v>
      </c>
      <c r="E168" t="s">
        <v>190</v>
      </c>
      <c r="F168" t="s">
        <v>38</v>
      </c>
      <c r="G168" t="s">
        <v>120</v>
      </c>
      <c r="H168" t="s">
        <v>121</v>
      </c>
      <c r="I168" t="s">
        <v>41</v>
      </c>
      <c r="J168" t="s">
        <v>83</v>
      </c>
      <c r="K168" t="s">
        <v>174</v>
      </c>
      <c r="L168" t="s">
        <v>182</v>
      </c>
      <c r="M168">
        <v>5</v>
      </c>
      <c r="N168">
        <v>850</v>
      </c>
      <c r="O168">
        <v>4250</v>
      </c>
      <c r="P168" t="s">
        <v>1154</v>
      </c>
      <c r="Q168" t="s">
        <v>1155</v>
      </c>
      <c r="R168" t="s">
        <v>46</v>
      </c>
    </row>
    <row r="169" spans="1:18" x14ac:dyDescent="0.3">
      <c r="A169" t="s">
        <v>1156</v>
      </c>
      <c r="B169" t="s">
        <v>1157</v>
      </c>
      <c r="C169" t="s">
        <v>365</v>
      </c>
      <c r="D169" t="s">
        <v>1158</v>
      </c>
      <c r="E169" t="s">
        <v>140</v>
      </c>
      <c r="F169" t="s">
        <v>228</v>
      </c>
      <c r="G169" t="s">
        <v>120</v>
      </c>
      <c r="H169" t="s">
        <v>121</v>
      </c>
      <c r="I169" t="s">
        <v>374</v>
      </c>
      <c r="J169" t="s">
        <v>393</v>
      </c>
      <c r="K169" t="s">
        <v>830</v>
      </c>
      <c r="L169" t="s">
        <v>675</v>
      </c>
      <c r="M169">
        <v>3</v>
      </c>
      <c r="N169">
        <v>850</v>
      </c>
      <c r="O169">
        <v>2550</v>
      </c>
      <c r="P169" t="s">
        <v>1159</v>
      </c>
      <c r="Q169" t="s">
        <v>1160</v>
      </c>
      <c r="R169" t="s">
        <v>32</v>
      </c>
    </row>
    <row r="170" spans="1:18" x14ac:dyDescent="0.3">
      <c r="A170" t="s">
        <v>1161</v>
      </c>
      <c r="B170" t="s">
        <v>1162</v>
      </c>
      <c r="C170" t="s">
        <v>1163</v>
      </c>
      <c r="D170" t="s">
        <v>50</v>
      </c>
      <c r="E170" t="s">
        <v>140</v>
      </c>
      <c r="F170" t="s">
        <v>141</v>
      </c>
      <c r="G170" t="s">
        <v>39</v>
      </c>
      <c r="H170" t="s">
        <v>336</v>
      </c>
      <c r="I170" t="s">
        <v>41</v>
      </c>
      <c r="J170" t="s">
        <v>27</v>
      </c>
      <c r="K170" t="s">
        <v>1087</v>
      </c>
      <c r="L170" t="s">
        <v>165</v>
      </c>
      <c r="M170">
        <v>5</v>
      </c>
      <c r="N170">
        <v>-1900</v>
      </c>
      <c r="O170">
        <v>9500</v>
      </c>
      <c r="P170" t="s">
        <v>1164</v>
      </c>
      <c r="Q170" t="s">
        <v>1165</v>
      </c>
      <c r="R170" t="s">
        <v>32</v>
      </c>
    </row>
    <row r="171" spans="1:18" x14ac:dyDescent="0.3">
      <c r="A171" t="s">
        <v>1166</v>
      </c>
      <c r="B171" t="s">
        <v>1167</v>
      </c>
      <c r="C171" t="s">
        <v>629</v>
      </c>
      <c r="D171" t="s">
        <v>1168</v>
      </c>
      <c r="E171" t="s">
        <v>433</v>
      </c>
      <c r="F171" t="s">
        <v>153</v>
      </c>
      <c r="G171" t="s">
        <v>142</v>
      </c>
      <c r="H171" t="s">
        <v>143</v>
      </c>
      <c r="I171" t="s">
        <v>26</v>
      </c>
      <c r="J171" t="s">
        <v>221</v>
      </c>
      <c r="K171" t="s">
        <v>84</v>
      </c>
      <c r="L171" t="s">
        <v>182</v>
      </c>
      <c r="M171">
        <v>12</v>
      </c>
      <c r="N171">
        <v>420</v>
      </c>
      <c r="O171">
        <v>5040</v>
      </c>
      <c r="P171" t="s">
        <v>1169</v>
      </c>
      <c r="Q171" t="s">
        <v>1170</v>
      </c>
      <c r="R171" t="s">
        <v>157</v>
      </c>
    </row>
    <row r="172" spans="1:18" x14ac:dyDescent="0.3">
      <c r="A172" t="s">
        <v>1171</v>
      </c>
      <c r="B172" t="s">
        <v>1172</v>
      </c>
      <c r="C172" t="s">
        <v>774</v>
      </c>
      <c r="D172" t="s">
        <v>139</v>
      </c>
      <c r="E172" t="s">
        <v>152</v>
      </c>
      <c r="F172" t="s">
        <v>23</v>
      </c>
      <c r="G172" t="s">
        <v>142</v>
      </c>
      <c r="H172" t="s">
        <v>143</v>
      </c>
      <c r="I172" t="s">
        <v>26</v>
      </c>
      <c r="J172" t="s">
        <v>510</v>
      </c>
      <c r="K172" t="s">
        <v>1148</v>
      </c>
      <c r="L172" t="s">
        <v>111</v>
      </c>
      <c r="M172">
        <v>1</v>
      </c>
      <c r="N172">
        <v>420</v>
      </c>
      <c r="O172">
        <v>420</v>
      </c>
      <c r="P172" t="s">
        <v>1173</v>
      </c>
      <c r="Q172" t="s">
        <v>1174</v>
      </c>
      <c r="R172" t="s">
        <v>46</v>
      </c>
    </row>
    <row r="173" spans="1:18" x14ac:dyDescent="0.3">
      <c r="A173" t="s">
        <v>1175</v>
      </c>
      <c r="B173" t="s">
        <v>1176</v>
      </c>
      <c r="C173" t="s">
        <v>1177</v>
      </c>
      <c r="D173" t="s">
        <v>1178</v>
      </c>
      <c r="E173" t="s">
        <v>93</v>
      </c>
      <c r="F173" t="s">
        <v>23</v>
      </c>
      <c r="G173" t="s">
        <v>218</v>
      </c>
      <c r="H173" t="s">
        <v>1179</v>
      </c>
      <c r="I173" t="s">
        <v>26</v>
      </c>
      <c r="J173" t="s">
        <v>83</v>
      </c>
      <c r="K173" t="s">
        <v>288</v>
      </c>
      <c r="L173" t="s">
        <v>775</v>
      </c>
      <c r="M173" t="s">
        <v>726</v>
      </c>
      <c r="N173">
        <v>2700</v>
      </c>
      <c r="O173">
        <v>10800</v>
      </c>
      <c r="P173" t="s">
        <v>1180</v>
      </c>
      <c r="Q173" t="s">
        <v>1181</v>
      </c>
      <c r="R173" t="s">
        <v>46</v>
      </c>
    </row>
    <row r="174" spans="1:18" x14ac:dyDescent="0.3">
      <c r="A174" t="s">
        <v>1182</v>
      </c>
      <c r="B174" t="s">
        <v>1064</v>
      </c>
      <c r="C174" t="s">
        <v>1183</v>
      </c>
      <c r="D174" t="s">
        <v>1184</v>
      </c>
      <c r="E174" t="s">
        <v>129</v>
      </c>
      <c r="F174" t="s">
        <v>38</v>
      </c>
      <c r="G174" t="s">
        <v>191</v>
      </c>
      <c r="H174" t="s">
        <v>278</v>
      </c>
      <c r="I174" t="s">
        <v>279</v>
      </c>
      <c r="J174" t="s">
        <v>27</v>
      </c>
      <c r="K174" t="s">
        <v>57</v>
      </c>
      <c r="L174" t="s">
        <v>522</v>
      </c>
      <c r="M174">
        <v>11</v>
      </c>
      <c r="N174" t="s">
        <v>1185</v>
      </c>
      <c r="O174">
        <v>18150</v>
      </c>
      <c r="P174" t="s">
        <v>1186</v>
      </c>
      <c r="Q174" t="s">
        <v>1187</v>
      </c>
      <c r="R174" t="s">
        <v>32</v>
      </c>
    </row>
    <row r="175" spans="1:18" x14ac:dyDescent="0.3">
      <c r="A175" t="s">
        <v>1188</v>
      </c>
      <c r="B175" t="s">
        <v>1189</v>
      </c>
      <c r="C175" t="s">
        <v>447</v>
      </c>
      <c r="D175" t="s">
        <v>92</v>
      </c>
      <c r="E175" t="s">
        <v>93</v>
      </c>
      <c r="F175" t="s">
        <v>94</v>
      </c>
      <c r="G175" t="s">
        <v>303</v>
      </c>
      <c r="H175" t="s">
        <v>399</v>
      </c>
      <c r="I175" t="s">
        <v>41</v>
      </c>
      <c r="J175" t="s">
        <v>27</v>
      </c>
      <c r="K175" t="s">
        <v>42</v>
      </c>
      <c r="L175" t="s">
        <v>565</v>
      </c>
      <c r="M175" t="s">
        <v>74</v>
      </c>
      <c r="N175" t="s">
        <v>133</v>
      </c>
      <c r="O175">
        <v>19200</v>
      </c>
      <c r="P175" t="s">
        <v>1190</v>
      </c>
      <c r="Q175" t="s">
        <v>1191</v>
      </c>
      <c r="R175" t="s">
        <v>61</v>
      </c>
    </row>
    <row r="176" spans="1:18" x14ac:dyDescent="0.3">
      <c r="A176" t="s">
        <v>1192</v>
      </c>
      <c r="B176" t="s">
        <v>1193</v>
      </c>
      <c r="C176" t="s">
        <v>1194</v>
      </c>
      <c r="D176" t="s">
        <v>80</v>
      </c>
      <c r="E176" t="s">
        <v>552</v>
      </c>
      <c r="F176" t="s">
        <v>181</v>
      </c>
      <c r="G176" t="s">
        <v>303</v>
      </c>
      <c r="H176" t="s">
        <v>399</v>
      </c>
      <c r="I176" t="s">
        <v>41</v>
      </c>
      <c r="J176" t="s">
        <v>27</v>
      </c>
      <c r="K176" t="s">
        <v>321</v>
      </c>
      <c r="L176" t="s">
        <v>775</v>
      </c>
      <c r="M176">
        <v>12</v>
      </c>
      <c r="N176">
        <v>2400</v>
      </c>
      <c r="O176">
        <v>28700</v>
      </c>
      <c r="P176" t="s">
        <v>1195</v>
      </c>
      <c r="Q176" t="s">
        <v>1196</v>
      </c>
      <c r="R176" t="s">
        <v>32</v>
      </c>
    </row>
    <row r="177" spans="1:18" x14ac:dyDescent="0.3">
      <c r="A177" t="s">
        <v>1197</v>
      </c>
      <c r="B177" t="s">
        <v>1198</v>
      </c>
      <c r="C177" t="s">
        <v>1199</v>
      </c>
      <c r="D177" t="s">
        <v>172</v>
      </c>
      <c r="E177" t="s">
        <v>37</v>
      </c>
      <c r="F177" t="s">
        <v>181</v>
      </c>
      <c r="G177" t="s">
        <v>218</v>
      </c>
      <c r="H177" t="s">
        <v>312</v>
      </c>
      <c r="I177" t="s">
        <v>220</v>
      </c>
      <c r="J177" t="s">
        <v>83</v>
      </c>
      <c r="K177" t="s">
        <v>98</v>
      </c>
      <c r="L177" t="s">
        <v>58</v>
      </c>
      <c r="M177">
        <v>9</v>
      </c>
      <c r="N177">
        <v>2800</v>
      </c>
      <c r="O177">
        <v>25200</v>
      </c>
      <c r="P177" t="s">
        <v>1200</v>
      </c>
      <c r="Q177" t="s">
        <v>1201</v>
      </c>
      <c r="R177" t="s">
        <v>32</v>
      </c>
    </row>
    <row r="178" spans="1:18" x14ac:dyDescent="0.3">
      <c r="A178" t="s">
        <v>1202</v>
      </c>
      <c r="B178" t="s">
        <v>1203</v>
      </c>
      <c r="C178" t="s">
        <v>1204</v>
      </c>
      <c r="D178" t="s">
        <v>1021</v>
      </c>
      <c r="E178" t="s">
        <v>190</v>
      </c>
      <c r="F178" t="s">
        <v>181</v>
      </c>
      <c r="G178" t="s">
        <v>162</v>
      </c>
      <c r="H178" t="s">
        <v>1205</v>
      </c>
      <c r="I178" t="s">
        <v>110</v>
      </c>
      <c r="J178" t="s">
        <v>27</v>
      </c>
      <c r="K178" t="s">
        <v>660</v>
      </c>
      <c r="L178" t="s">
        <v>58</v>
      </c>
      <c r="M178" t="s">
        <v>145</v>
      </c>
      <c r="N178" t="s">
        <v>354</v>
      </c>
      <c r="O178">
        <v>3100</v>
      </c>
      <c r="P178" t="s">
        <v>1206</v>
      </c>
      <c r="Q178" t="s">
        <v>1207</v>
      </c>
      <c r="R178" t="s">
        <v>46</v>
      </c>
    </row>
    <row r="179" spans="1:18" x14ac:dyDescent="0.3">
      <c r="A179" t="s">
        <v>1208</v>
      </c>
      <c r="B179" t="s">
        <v>1209</v>
      </c>
      <c r="C179" t="s">
        <v>659</v>
      </c>
      <c r="D179" t="s">
        <v>366</v>
      </c>
      <c r="E179" t="s">
        <v>237</v>
      </c>
      <c r="F179" t="s">
        <v>119</v>
      </c>
      <c r="G179" t="s">
        <v>39</v>
      </c>
      <c r="H179" t="s">
        <v>336</v>
      </c>
      <c r="I179" t="s">
        <v>41</v>
      </c>
      <c r="J179" t="s">
        <v>501</v>
      </c>
      <c r="K179" t="s">
        <v>458</v>
      </c>
      <c r="L179" t="s">
        <v>338</v>
      </c>
      <c r="M179">
        <v>11</v>
      </c>
      <c r="N179" t="s">
        <v>1072</v>
      </c>
      <c r="O179">
        <v>20900</v>
      </c>
      <c r="P179" t="s">
        <v>1210</v>
      </c>
      <c r="Q179" t="s">
        <v>1211</v>
      </c>
      <c r="R179" t="s">
        <v>61</v>
      </c>
    </row>
    <row r="180" spans="1:18" x14ac:dyDescent="0.3">
      <c r="A180" t="s">
        <v>1212</v>
      </c>
      <c r="B180" t="s">
        <v>1213</v>
      </c>
      <c r="C180" t="s">
        <v>1214</v>
      </c>
      <c r="D180" t="s">
        <v>380</v>
      </c>
      <c r="E180" t="s">
        <v>93</v>
      </c>
      <c r="F180" t="s">
        <v>181</v>
      </c>
      <c r="G180" t="s">
        <v>39</v>
      </c>
      <c r="H180" t="s">
        <v>336</v>
      </c>
      <c r="I180" t="s">
        <v>122</v>
      </c>
      <c r="J180" t="s">
        <v>97</v>
      </c>
      <c r="K180" t="s">
        <v>84</v>
      </c>
      <c r="L180" t="s">
        <v>29</v>
      </c>
      <c r="M180">
        <v>1</v>
      </c>
      <c r="N180">
        <v>-1900</v>
      </c>
      <c r="O180">
        <v>1900</v>
      </c>
      <c r="P180" t="s">
        <v>1215</v>
      </c>
      <c r="Q180" t="s">
        <v>1216</v>
      </c>
      <c r="R180" t="s">
        <v>61</v>
      </c>
    </row>
    <row r="181" spans="1:18" x14ac:dyDescent="0.3">
      <c r="A181" t="s">
        <v>1217</v>
      </c>
      <c r="B181" t="s">
        <v>1218</v>
      </c>
      <c r="C181" t="s">
        <v>558</v>
      </c>
      <c r="D181" t="s">
        <v>1219</v>
      </c>
      <c r="E181" t="s">
        <v>161</v>
      </c>
      <c r="F181" t="s">
        <v>1220</v>
      </c>
      <c r="G181" t="s">
        <v>239</v>
      </c>
      <c r="H181" t="s">
        <v>1221</v>
      </c>
      <c r="I181" t="s">
        <v>96</v>
      </c>
      <c r="J181" t="s">
        <v>83</v>
      </c>
      <c r="K181" t="s">
        <v>84</v>
      </c>
      <c r="L181" t="s">
        <v>165</v>
      </c>
      <c r="M181" t="s">
        <v>1222</v>
      </c>
      <c r="N181">
        <v>1030</v>
      </c>
      <c r="O181">
        <v>5150</v>
      </c>
      <c r="P181" t="s">
        <v>1223</v>
      </c>
      <c r="Q181" t="s">
        <v>1224</v>
      </c>
      <c r="R181" t="s">
        <v>157</v>
      </c>
    </row>
    <row r="182" spans="1:18" x14ac:dyDescent="0.3">
      <c r="A182" t="s">
        <v>1225</v>
      </c>
      <c r="B182" t="s">
        <v>1226</v>
      </c>
      <c r="C182" t="s">
        <v>1227</v>
      </c>
      <c r="D182" t="s">
        <v>696</v>
      </c>
      <c r="E182" t="s">
        <v>93</v>
      </c>
      <c r="F182" t="s">
        <v>119</v>
      </c>
      <c r="G182" t="s">
        <v>191</v>
      </c>
      <c r="H182" t="s">
        <v>278</v>
      </c>
      <c r="I182" t="s">
        <v>279</v>
      </c>
      <c r="J182" t="s">
        <v>864</v>
      </c>
      <c r="K182" t="s">
        <v>84</v>
      </c>
      <c r="L182" t="s">
        <v>182</v>
      </c>
      <c r="M182">
        <v>4</v>
      </c>
      <c r="N182" t="s">
        <v>1185</v>
      </c>
      <c r="O182">
        <v>6600</v>
      </c>
      <c r="P182" t="s">
        <v>1228</v>
      </c>
      <c r="Q182" t="s">
        <v>1229</v>
      </c>
      <c r="R182" t="s">
        <v>157</v>
      </c>
    </row>
    <row r="183" spans="1:18" x14ac:dyDescent="0.3">
      <c r="A183" t="s">
        <v>1230</v>
      </c>
      <c r="B183" t="s">
        <v>1231</v>
      </c>
      <c r="C183" t="s">
        <v>1232</v>
      </c>
      <c r="D183" t="s">
        <v>21</v>
      </c>
      <c r="E183" t="s">
        <v>140</v>
      </c>
      <c r="F183" t="s">
        <v>38</v>
      </c>
      <c r="G183" t="s">
        <v>142</v>
      </c>
      <c r="H183" t="s">
        <v>201</v>
      </c>
      <c r="I183" t="s">
        <v>313</v>
      </c>
      <c r="J183" t="s">
        <v>249</v>
      </c>
      <c r="K183" t="s">
        <v>57</v>
      </c>
      <c r="L183" t="s">
        <v>165</v>
      </c>
      <c r="M183">
        <v>-9</v>
      </c>
      <c r="N183">
        <v>420</v>
      </c>
      <c r="O183">
        <v>3780</v>
      </c>
      <c r="P183" t="s">
        <v>1233</v>
      </c>
      <c r="Q183" t="s">
        <v>1234</v>
      </c>
      <c r="R183" t="s">
        <v>32</v>
      </c>
    </row>
    <row r="184" spans="1:18" x14ac:dyDescent="0.3">
      <c r="A184" t="s">
        <v>1235</v>
      </c>
      <c r="B184" t="s">
        <v>1236</v>
      </c>
      <c r="C184" t="s">
        <v>1237</v>
      </c>
      <c r="D184" t="s">
        <v>151</v>
      </c>
      <c r="E184" t="s">
        <v>190</v>
      </c>
      <c r="F184" t="s">
        <v>391</v>
      </c>
      <c r="G184" t="s">
        <v>81</v>
      </c>
      <c r="H184" t="s">
        <v>853</v>
      </c>
      <c r="I184" t="s">
        <v>110</v>
      </c>
      <c r="J184" t="s">
        <v>27</v>
      </c>
      <c r="K184" t="s">
        <v>84</v>
      </c>
      <c r="L184" t="s">
        <v>669</v>
      </c>
      <c r="M184" t="s">
        <v>383</v>
      </c>
      <c r="N184">
        <v>1150</v>
      </c>
      <c r="O184">
        <v>8050</v>
      </c>
      <c r="P184" t="s">
        <v>1238</v>
      </c>
      <c r="Q184" t="s">
        <v>1239</v>
      </c>
      <c r="R184" t="s">
        <v>32</v>
      </c>
    </row>
    <row r="185" spans="1:18" x14ac:dyDescent="0.3">
      <c r="A185" t="s">
        <v>1240</v>
      </c>
      <c r="B185" t="s">
        <v>1241</v>
      </c>
      <c r="C185" t="s">
        <v>1065</v>
      </c>
      <c r="D185" t="s">
        <v>106</v>
      </c>
      <c r="E185" t="s">
        <v>93</v>
      </c>
      <c r="F185" t="s">
        <v>181</v>
      </c>
      <c r="G185" t="s">
        <v>303</v>
      </c>
      <c r="H185" t="s">
        <v>399</v>
      </c>
      <c r="I185" t="s">
        <v>684</v>
      </c>
      <c r="J185" t="s">
        <v>97</v>
      </c>
      <c r="K185" t="s">
        <v>72</v>
      </c>
      <c r="L185" t="s">
        <v>165</v>
      </c>
      <c r="M185">
        <v>-3</v>
      </c>
      <c r="N185">
        <v>2400</v>
      </c>
      <c r="O185">
        <v>7200</v>
      </c>
      <c r="P185" t="s">
        <v>1242</v>
      </c>
      <c r="Q185" t="s">
        <v>1243</v>
      </c>
      <c r="R185" t="s">
        <v>32</v>
      </c>
    </row>
    <row r="186" spans="1:18" x14ac:dyDescent="0.3">
      <c r="A186" t="s">
        <v>1244</v>
      </c>
      <c r="B186" t="s">
        <v>1245</v>
      </c>
      <c r="C186" t="s">
        <v>1246</v>
      </c>
      <c r="D186" t="s">
        <v>151</v>
      </c>
      <c r="E186" t="s">
        <v>22</v>
      </c>
      <c r="G186" t="s">
        <v>53</v>
      </c>
      <c r="H186" t="s">
        <v>95</v>
      </c>
      <c r="I186" t="s">
        <v>96</v>
      </c>
      <c r="J186" t="s">
        <v>27</v>
      </c>
      <c r="K186" t="s">
        <v>458</v>
      </c>
      <c r="L186" t="s">
        <v>182</v>
      </c>
      <c r="M186">
        <v>2</v>
      </c>
      <c r="N186">
        <v>130</v>
      </c>
      <c r="O186">
        <v>260</v>
      </c>
      <c r="P186" t="s">
        <v>1247</v>
      </c>
      <c r="Q186" t="s">
        <v>1248</v>
      </c>
      <c r="R186" t="s">
        <v>61</v>
      </c>
    </row>
    <row r="187" spans="1:18" x14ac:dyDescent="0.3">
      <c r="A187" t="s">
        <v>1249</v>
      </c>
      <c r="B187" t="s">
        <v>1250</v>
      </c>
      <c r="C187" t="s">
        <v>1251</v>
      </c>
      <c r="D187" t="s">
        <v>50</v>
      </c>
      <c r="E187" t="s">
        <v>1252</v>
      </c>
      <c r="F187" t="s">
        <v>23</v>
      </c>
      <c r="G187" t="s">
        <v>120</v>
      </c>
      <c r="H187" t="s">
        <v>121</v>
      </c>
      <c r="I187" t="s">
        <v>41</v>
      </c>
      <c r="J187" t="s">
        <v>97</v>
      </c>
      <c r="K187" t="s">
        <v>539</v>
      </c>
      <c r="L187" t="s">
        <v>522</v>
      </c>
      <c r="M187">
        <v>1</v>
      </c>
      <c r="N187">
        <v>850</v>
      </c>
      <c r="O187">
        <v>850</v>
      </c>
      <c r="P187" t="s">
        <v>1253</v>
      </c>
      <c r="Q187" t="s">
        <v>1254</v>
      </c>
      <c r="R187" t="s">
        <v>46</v>
      </c>
    </row>
    <row r="188" spans="1:18" x14ac:dyDescent="0.3">
      <c r="A188" t="s">
        <v>1255</v>
      </c>
      <c r="B188" t="s">
        <v>1256</v>
      </c>
      <c r="C188" t="s">
        <v>537</v>
      </c>
      <c r="D188" t="s">
        <v>271</v>
      </c>
      <c r="E188" t="s">
        <v>37</v>
      </c>
      <c r="F188" t="s">
        <v>119</v>
      </c>
      <c r="G188" t="s">
        <v>239</v>
      </c>
      <c r="H188" t="s">
        <v>417</v>
      </c>
      <c r="I188" t="s">
        <v>279</v>
      </c>
      <c r="J188" t="s">
        <v>83</v>
      </c>
      <c r="K188" t="s">
        <v>57</v>
      </c>
      <c r="L188" t="s">
        <v>182</v>
      </c>
      <c r="M188">
        <v>-9</v>
      </c>
      <c r="N188">
        <v>980</v>
      </c>
      <c r="O188">
        <v>8820</v>
      </c>
      <c r="P188" t="s">
        <v>643</v>
      </c>
      <c r="Q188" t="s">
        <v>1257</v>
      </c>
      <c r="R188" t="s">
        <v>32</v>
      </c>
    </row>
    <row r="189" spans="1:18" x14ac:dyDescent="0.3">
      <c r="A189" t="s">
        <v>1258</v>
      </c>
      <c r="B189" t="s">
        <v>1259</v>
      </c>
      <c r="C189" t="s">
        <v>1260</v>
      </c>
      <c r="D189" t="s">
        <v>189</v>
      </c>
      <c r="E189" t="s">
        <v>37</v>
      </c>
      <c r="F189" t="s">
        <v>228</v>
      </c>
      <c r="G189" t="s">
        <v>142</v>
      </c>
      <c r="H189" t="s">
        <v>1261</v>
      </c>
      <c r="I189" t="s">
        <v>131</v>
      </c>
      <c r="J189" t="s">
        <v>305</v>
      </c>
      <c r="K189" t="s">
        <v>624</v>
      </c>
      <c r="L189" t="s">
        <v>58</v>
      </c>
      <c r="M189">
        <v>8</v>
      </c>
      <c r="N189" t="s">
        <v>133</v>
      </c>
      <c r="O189">
        <v>3760</v>
      </c>
      <c r="P189" t="s">
        <v>1262</v>
      </c>
      <c r="Q189" t="s">
        <v>1263</v>
      </c>
      <c r="R189" t="s">
        <v>157</v>
      </c>
    </row>
    <row r="190" spans="1:18" x14ac:dyDescent="0.3">
      <c r="A190" t="s">
        <v>1264</v>
      </c>
      <c r="B190" t="s">
        <v>1265</v>
      </c>
      <c r="C190" t="s">
        <v>1266</v>
      </c>
      <c r="D190" t="s">
        <v>423</v>
      </c>
      <c r="E190" t="s">
        <v>190</v>
      </c>
      <c r="F190" t="s">
        <v>153</v>
      </c>
      <c r="G190" t="s">
        <v>191</v>
      </c>
      <c r="H190" t="s">
        <v>1267</v>
      </c>
      <c r="I190" t="s">
        <v>279</v>
      </c>
      <c r="J190" t="s">
        <v>221</v>
      </c>
      <c r="K190" t="s">
        <v>98</v>
      </c>
      <c r="L190" t="s">
        <v>58</v>
      </c>
      <c r="M190">
        <v>2</v>
      </c>
      <c r="N190" t="s">
        <v>1185</v>
      </c>
      <c r="O190">
        <v>3300</v>
      </c>
      <c r="P190" t="s">
        <v>1268</v>
      </c>
      <c r="Q190" t="s">
        <v>1269</v>
      </c>
      <c r="R190" t="s">
        <v>157</v>
      </c>
    </row>
    <row r="191" spans="1:18" x14ac:dyDescent="0.3">
      <c r="A191" t="s">
        <v>1270</v>
      </c>
      <c r="B191" t="s">
        <v>1271</v>
      </c>
      <c r="C191" t="s">
        <v>285</v>
      </c>
      <c r="D191" t="s">
        <v>80</v>
      </c>
      <c r="E191" t="s">
        <v>37</v>
      </c>
      <c r="F191" t="s">
        <v>108</v>
      </c>
      <c r="G191" t="s">
        <v>68</v>
      </c>
      <c r="H191" t="s">
        <v>1272</v>
      </c>
      <c r="I191" t="s">
        <v>110</v>
      </c>
      <c r="J191" t="s">
        <v>27</v>
      </c>
      <c r="K191" t="s">
        <v>921</v>
      </c>
      <c r="L191" t="s">
        <v>111</v>
      </c>
      <c r="M191">
        <v>4</v>
      </c>
      <c r="N191">
        <v>3600</v>
      </c>
      <c r="O191">
        <v>14400</v>
      </c>
      <c r="P191" t="s">
        <v>1273</v>
      </c>
      <c r="Q191" t="s">
        <v>1274</v>
      </c>
      <c r="R191" t="s">
        <v>157</v>
      </c>
    </row>
    <row r="192" spans="1:18" x14ac:dyDescent="0.3">
      <c r="A192" t="s">
        <v>1275</v>
      </c>
      <c r="B192" t="s">
        <v>1276</v>
      </c>
      <c r="C192" t="s">
        <v>1277</v>
      </c>
      <c r="D192" t="s">
        <v>366</v>
      </c>
      <c r="E192" t="s">
        <v>37</v>
      </c>
      <c r="F192" t="s">
        <v>181</v>
      </c>
      <c r="G192" t="s">
        <v>303</v>
      </c>
      <c r="H192" t="s">
        <v>1004</v>
      </c>
      <c r="I192" t="s">
        <v>41</v>
      </c>
      <c r="J192" t="s">
        <v>83</v>
      </c>
      <c r="K192" t="s">
        <v>57</v>
      </c>
      <c r="L192" t="s">
        <v>111</v>
      </c>
      <c r="M192">
        <v>11</v>
      </c>
      <c r="N192">
        <v>2400</v>
      </c>
      <c r="O192">
        <v>26400</v>
      </c>
      <c r="P192" t="s">
        <v>1278</v>
      </c>
      <c r="Q192" t="s">
        <v>1279</v>
      </c>
      <c r="R192" t="s">
        <v>32</v>
      </c>
    </row>
    <row r="193" spans="1:18" x14ac:dyDescent="0.3">
      <c r="A193" t="s">
        <v>1280</v>
      </c>
      <c r="B193" t="s">
        <v>1281</v>
      </c>
      <c r="C193" t="s">
        <v>1282</v>
      </c>
      <c r="D193" t="s">
        <v>139</v>
      </c>
      <c r="E193" t="s">
        <v>1283</v>
      </c>
      <c r="F193" t="s">
        <v>448</v>
      </c>
      <c r="G193" t="s">
        <v>303</v>
      </c>
      <c r="H193" t="s">
        <v>1094</v>
      </c>
      <c r="I193" t="s">
        <v>41</v>
      </c>
      <c r="J193" t="s">
        <v>83</v>
      </c>
      <c r="K193" t="s">
        <v>98</v>
      </c>
      <c r="L193" t="s">
        <v>182</v>
      </c>
      <c r="M193" t="s">
        <v>607</v>
      </c>
      <c r="N193">
        <v>2400</v>
      </c>
      <c r="O193">
        <v>4800</v>
      </c>
      <c r="P193" t="s">
        <v>1284</v>
      </c>
      <c r="Q193" t="s">
        <v>1285</v>
      </c>
      <c r="R193" t="s">
        <v>46</v>
      </c>
    </row>
    <row r="194" spans="1:18" x14ac:dyDescent="0.3">
      <c r="A194" t="s">
        <v>1286</v>
      </c>
      <c r="B194" t="s">
        <v>1287</v>
      </c>
      <c r="C194" t="s">
        <v>1153</v>
      </c>
      <c r="D194" t="s">
        <v>1288</v>
      </c>
      <c r="E194" t="s">
        <v>811</v>
      </c>
      <c r="F194" t="s">
        <v>181</v>
      </c>
      <c r="G194" t="s">
        <v>68</v>
      </c>
      <c r="H194" t="s">
        <v>109</v>
      </c>
      <c r="I194" t="s">
        <v>230</v>
      </c>
      <c r="J194" t="s">
        <v>97</v>
      </c>
      <c r="K194" t="s">
        <v>758</v>
      </c>
      <c r="L194" t="s">
        <v>58</v>
      </c>
      <c r="M194">
        <v>12</v>
      </c>
      <c r="N194">
        <v>3600</v>
      </c>
      <c r="O194">
        <v>43200</v>
      </c>
      <c r="P194" t="s">
        <v>1289</v>
      </c>
      <c r="Q194" t="s">
        <v>1290</v>
      </c>
      <c r="R194" t="s">
        <v>157</v>
      </c>
    </row>
    <row r="195" spans="1:18" x14ac:dyDescent="0.3">
      <c r="A195" t="s">
        <v>1291</v>
      </c>
      <c r="B195" t="s">
        <v>1292</v>
      </c>
      <c r="C195" t="s">
        <v>1293</v>
      </c>
      <c r="D195" t="s">
        <v>65</v>
      </c>
      <c r="E195" t="s">
        <v>190</v>
      </c>
      <c r="F195" t="s">
        <v>311</v>
      </c>
      <c r="G195" t="s">
        <v>53</v>
      </c>
      <c r="H195" t="s">
        <v>287</v>
      </c>
      <c r="I195" t="s">
        <v>96</v>
      </c>
      <c r="J195" t="s">
        <v>1294</v>
      </c>
      <c r="K195" t="s">
        <v>28</v>
      </c>
      <c r="L195" t="s">
        <v>182</v>
      </c>
      <c r="M195">
        <v>4</v>
      </c>
      <c r="N195" t="s">
        <v>1295</v>
      </c>
      <c r="O195">
        <v>920</v>
      </c>
      <c r="P195" t="s">
        <v>1296</v>
      </c>
      <c r="Q195" t="s">
        <v>912</v>
      </c>
      <c r="R195" t="s">
        <v>61</v>
      </c>
    </row>
    <row r="196" spans="1:18" x14ac:dyDescent="0.3">
      <c r="A196" t="s">
        <v>1297</v>
      </c>
      <c r="B196" t="s">
        <v>1298</v>
      </c>
      <c r="C196" t="s">
        <v>1299</v>
      </c>
      <c r="D196" t="s">
        <v>65</v>
      </c>
      <c r="E196" t="s">
        <v>22</v>
      </c>
      <c r="F196" t="s">
        <v>1127</v>
      </c>
      <c r="G196" t="s">
        <v>39</v>
      </c>
      <c r="H196" t="s">
        <v>336</v>
      </c>
      <c r="I196" t="s">
        <v>41</v>
      </c>
      <c r="J196" t="s">
        <v>492</v>
      </c>
      <c r="K196" t="s">
        <v>57</v>
      </c>
      <c r="L196" t="s">
        <v>85</v>
      </c>
      <c r="M196">
        <v>5</v>
      </c>
      <c r="N196">
        <v>1900</v>
      </c>
      <c r="O196">
        <v>9500</v>
      </c>
      <c r="P196" t="s">
        <v>1300</v>
      </c>
      <c r="Q196" t="s">
        <v>1301</v>
      </c>
      <c r="R196" t="s">
        <v>46</v>
      </c>
    </row>
    <row r="197" spans="1:18" x14ac:dyDescent="0.3">
      <c r="A197" t="s">
        <v>1302</v>
      </c>
      <c r="B197" t="s">
        <v>1303</v>
      </c>
      <c r="C197" t="s">
        <v>431</v>
      </c>
      <c r="D197" t="s">
        <v>1304</v>
      </c>
      <c r="E197" t="s">
        <v>66</v>
      </c>
      <c r="F197" t="s">
        <v>38</v>
      </c>
      <c r="G197" t="s">
        <v>39</v>
      </c>
      <c r="H197" t="s">
        <v>336</v>
      </c>
      <c r="I197" t="s">
        <v>41</v>
      </c>
      <c r="J197" t="s">
        <v>83</v>
      </c>
      <c r="K197" t="s">
        <v>57</v>
      </c>
      <c r="L197" t="s">
        <v>522</v>
      </c>
      <c r="M197" t="s">
        <v>607</v>
      </c>
      <c r="N197">
        <v>1900</v>
      </c>
      <c r="O197">
        <v>3800</v>
      </c>
      <c r="P197" t="s">
        <v>1305</v>
      </c>
      <c r="Q197" t="s">
        <v>1306</v>
      </c>
      <c r="R197" t="s">
        <v>61</v>
      </c>
    </row>
    <row r="198" spans="1:18" x14ac:dyDescent="0.3">
      <c r="A198" t="s">
        <v>1307</v>
      </c>
      <c r="B198" t="s">
        <v>1308</v>
      </c>
      <c r="C198" t="s">
        <v>359</v>
      </c>
      <c r="D198" t="s">
        <v>65</v>
      </c>
      <c r="E198" t="s">
        <v>140</v>
      </c>
      <c r="F198" t="s">
        <v>228</v>
      </c>
      <c r="G198" t="s">
        <v>81</v>
      </c>
      <c r="H198" t="s">
        <v>853</v>
      </c>
      <c r="I198" t="s">
        <v>110</v>
      </c>
      <c r="J198" t="s">
        <v>249</v>
      </c>
      <c r="K198" t="s">
        <v>174</v>
      </c>
      <c r="L198" t="s">
        <v>222</v>
      </c>
      <c r="M198">
        <v>6</v>
      </c>
      <c r="N198">
        <v>1250</v>
      </c>
      <c r="O198">
        <v>7500</v>
      </c>
      <c r="P198" t="s">
        <v>1309</v>
      </c>
      <c r="Q198" t="s">
        <v>1310</v>
      </c>
      <c r="R198" t="s">
        <v>157</v>
      </c>
    </row>
    <row r="199" spans="1:18" x14ac:dyDescent="0.3">
      <c r="A199" t="s">
        <v>1311</v>
      </c>
      <c r="B199" t="s">
        <v>1312</v>
      </c>
      <c r="C199" t="s">
        <v>877</v>
      </c>
      <c r="D199" t="s">
        <v>21</v>
      </c>
      <c r="E199" t="s">
        <v>263</v>
      </c>
      <c r="F199" t="s">
        <v>38</v>
      </c>
      <c r="G199" t="s">
        <v>142</v>
      </c>
      <c r="H199" t="s">
        <v>1313</v>
      </c>
      <c r="I199" t="s">
        <v>26</v>
      </c>
      <c r="J199" t="s">
        <v>97</v>
      </c>
      <c r="K199" t="s">
        <v>257</v>
      </c>
      <c r="L199" t="s">
        <v>165</v>
      </c>
      <c r="M199">
        <v>7</v>
      </c>
      <c r="N199">
        <v>420</v>
      </c>
      <c r="O199">
        <v>2940</v>
      </c>
      <c r="P199" t="s">
        <v>1314</v>
      </c>
      <c r="Q199" t="s">
        <v>1315</v>
      </c>
      <c r="R199" t="s">
        <v>46</v>
      </c>
    </row>
    <row r="200" spans="1:18" x14ac:dyDescent="0.3">
      <c r="A200" t="s">
        <v>1316</v>
      </c>
      <c r="B200" t="s">
        <v>1317</v>
      </c>
      <c r="C200" t="s">
        <v>1318</v>
      </c>
      <c r="D200" t="s">
        <v>1071</v>
      </c>
      <c r="E200" t="s">
        <v>51</v>
      </c>
      <c r="F200" t="s">
        <v>883</v>
      </c>
      <c r="G200" t="s">
        <v>68</v>
      </c>
      <c r="H200" t="s">
        <v>69</v>
      </c>
      <c r="I200" t="s">
        <v>818</v>
      </c>
      <c r="J200" t="s">
        <v>305</v>
      </c>
      <c r="K200" t="s">
        <v>624</v>
      </c>
      <c r="L200" t="s">
        <v>280</v>
      </c>
      <c r="M200">
        <v>10</v>
      </c>
      <c r="N200" t="s">
        <v>1319</v>
      </c>
      <c r="O200">
        <v>36000</v>
      </c>
      <c r="P200" t="s">
        <v>1320</v>
      </c>
      <c r="Q200" t="s">
        <v>1321</v>
      </c>
      <c r="R200" t="s">
        <v>61</v>
      </c>
    </row>
    <row r="201" spans="1:18" x14ac:dyDescent="0.3">
      <c r="A201" t="s">
        <v>1322</v>
      </c>
      <c r="B201" t="s">
        <v>1323</v>
      </c>
      <c r="C201" t="s">
        <v>1324</v>
      </c>
      <c r="D201" t="s">
        <v>106</v>
      </c>
      <c r="E201" t="s">
        <v>1147</v>
      </c>
      <c r="F201" t="s">
        <v>67</v>
      </c>
      <c r="G201" t="s">
        <v>120</v>
      </c>
      <c r="H201" t="s">
        <v>121</v>
      </c>
      <c r="I201" t="s">
        <v>41</v>
      </c>
      <c r="J201" t="s">
        <v>27</v>
      </c>
      <c r="K201" t="s">
        <v>1087</v>
      </c>
      <c r="L201" t="s">
        <v>111</v>
      </c>
      <c r="M201" t="s">
        <v>596</v>
      </c>
      <c r="N201" t="s">
        <v>1325</v>
      </c>
      <c r="O201">
        <v>1900</v>
      </c>
      <c r="P201" t="s">
        <v>1326</v>
      </c>
      <c r="Q201" t="s">
        <v>1327</v>
      </c>
      <c r="R201" t="s">
        <v>32</v>
      </c>
    </row>
    <row r="202" spans="1:18" x14ac:dyDescent="0.3">
      <c r="A202" t="s">
        <v>1328</v>
      </c>
      <c r="B202" t="s">
        <v>1329</v>
      </c>
      <c r="C202" t="s">
        <v>1330</v>
      </c>
      <c r="D202" t="s">
        <v>36</v>
      </c>
      <c r="E202" t="s">
        <v>51</v>
      </c>
      <c r="F202" t="s">
        <v>228</v>
      </c>
      <c r="G202" t="s">
        <v>120</v>
      </c>
      <c r="H202" t="s">
        <v>121</v>
      </c>
      <c r="I202" t="s">
        <v>41</v>
      </c>
      <c r="J202" t="s">
        <v>97</v>
      </c>
      <c r="K202" t="s">
        <v>174</v>
      </c>
      <c r="L202" t="s">
        <v>111</v>
      </c>
      <c r="M202">
        <v>10</v>
      </c>
      <c r="N202" t="s">
        <v>123</v>
      </c>
      <c r="O202">
        <v>8500</v>
      </c>
      <c r="P202" t="s">
        <v>1331</v>
      </c>
      <c r="Q202" t="s">
        <v>1332</v>
      </c>
      <c r="R202" t="s">
        <v>32</v>
      </c>
    </row>
    <row r="203" spans="1:18" x14ac:dyDescent="0.3">
      <c r="A203" t="s">
        <v>1333</v>
      </c>
      <c r="B203" t="s">
        <v>1334</v>
      </c>
      <c r="C203" t="s">
        <v>1335</v>
      </c>
      <c r="D203" t="s">
        <v>139</v>
      </c>
      <c r="E203" t="s">
        <v>173</v>
      </c>
      <c r="F203" t="s">
        <v>38</v>
      </c>
      <c r="G203" t="s">
        <v>162</v>
      </c>
      <c r="H203" t="s">
        <v>163</v>
      </c>
      <c r="I203" t="s">
        <v>110</v>
      </c>
      <c r="J203" t="s">
        <v>442</v>
      </c>
      <c r="K203" t="s">
        <v>57</v>
      </c>
      <c r="L203" t="s">
        <v>111</v>
      </c>
      <c r="M203">
        <v>8</v>
      </c>
      <c r="N203" t="s">
        <v>354</v>
      </c>
      <c r="O203">
        <v>4960</v>
      </c>
      <c r="P203" t="s">
        <v>1336</v>
      </c>
      <c r="Q203" t="s">
        <v>1337</v>
      </c>
      <c r="R203" t="s">
        <v>46</v>
      </c>
    </row>
    <row r="204" spans="1:18" x14ac:dyDescent="0.3">
      <c r="A204" t="s">
        <v>1338</v>
      </c>
      <c r="B204" t="s">
        <v>1339</v>
      </c>
      <c r="C204" t="s">
        <v>1340</v>
      </c>
      <c r="D204" t="s">
        <v>1341</v>
      </c>
      <c r="E204" t="s">
        <v>1342</v>
      </c>
      <c r="F204" t="s">
        <v>153</v>
      </c>
      <c r="G204" t="s">
        <v>24</v>
      </c>
      <c r="H204" t="s">
        <v>434</v>
      </c>
      <c r="I204" t="s">
        <v>329</v>
      </c>
      <c r="J204" t="s">
        <v>27</v>
      </c>
      <c r="K204" t="s">
        <v>98</v>
      </c>
      <c r="L204" t="s">
        <v>111</v>
      </c>
      <c r="M204">
        <v>9</v>
      </c>
      <c r="N204">
        <v>4200</v>
      </c>
      <c r="O204">
        <v>37800</v>
      </c>
      <c r="P204" t="s">
        <v>1343</v>
      </c>
      <c r="Q204" t="s">
        <v>1344</v>
      </c>
      <c r="R204" t="s">
        <v>157</v>
      </c>
    </row>
    <row r="205" spans="1:18" x14ac:dyDescent="0.3">
      <c r="A205" t="s">
        <v>1345</v>
      </c>
      <c r="B205" t="s">
        <v>1346</v>
      </c>
      <c r="C205" t="s">
        <v>1347</v>
      </c>
      <c r="D205" t="s">
        <v>151</v>
      </c>
      <c r="E205" t="s">
        <v>107</v>
      </c>
      <c r="F205" t="s">
        <v>1348</v>
      </c>
      <c r="G205" t="s">
        <v>81</v>
      </c>
      <c r="H205" t="s">
        <v>425</v>
      </c>
      <c r="I205" t="s">
        <v>110</v>
      </c>
      <c r="J205" t="s">
        <v>97</v>
      </c>
      <c r="K205" t="s">
        <v>98</v>
      </c>
      <c r="L205" t="s">
        <v>111</v>
      </c>
      <c r="M205">
        <v>1</v>
      </c>
      <c r="N205" t="s">
        <v>540</v>
      </c>
      <c r="O205">
        <v>1250</v>
      </c>
      <c r="P205" t="s">
        <v>1349</v>
      </c>
      <c r="Q205" t="s">
        <v>1350</v>
      </c>
      <c r="R205" t="s">
        <v>61</v>
      </c>
    </row>
    <row r="206" spans="1:18" x14ac:dyDescent="0.3">
      <c r="A206" t="s">
        <v>1351</v>
      </c>
      <c r="B206" t="s">
        <v>1352</v>
      </c>
      <c r="C206" t="s">
        <v>558</v>
      </c>
      <c r="D206" t="s">
        <v>92</v>
      </c>
      <c r="E206" t="s">
        <v>161</v>
      </c>
      <c r="F206" t="s">
        <v>153</v>
      </c>
      <c r="G206" t="s">
        <v>81</v>
      </c>
      <c r="H206" t="s">
        <v>425</v>
      </c>
      <c r="I206" t="s">
        <v>491</v>
      </c>
      <c r="J206" t="s">
        <v>56</v>
      </c>
      <c r="K206" t="s">
        <v>458</v>
      </c>
      <c r="L206" t="s">
        <v>165</v>
      </c>
      <c r="M206">
        <v>2</v>
      </c>
      <c r="N206" t="s">
        <v>1353</v>
      </c>
      <c r="O206">
        <v>2400</v>
      </c>
      <c r="P206" t="s">
        <v>1354</v>
      </c>
      <c r="Q206" t="s">
        <v>1355</v>
      </c>
      <c r="R206" t="s">
        <v>61</v>
      </c>
    </row>
    <row r="207" spans="1:18" x14ac:dyDescent="0.3">
      <c r="A207" t="s">
        <v>1356</v>
      </c>
      <c r="B207" t="s">
        <v>1357</v>
      </c>
      <c r="C207" t="s">
        <v>1358</v>
      </c>
      <c r="D207" t="s">
        <v>271</v>
      </c>
      <c r="E207" t="s">
        <v>173</v>
      </c>
      <c r="F207" t="s">
        <v>108</v>
      </c>
      <c r="G207" t="s">
        <v>142</v>
      </c>
      <c r="H207" t="s">
        <v>143</v>
      </c>
      <c r="I207" t="s">
        <v>313</v>
      </c>
      <c r="J207" t="s">
        <v>83</v>
      </c>
      <c r="K207" t="s">
        <v>539</v>
      </c>
      <c r="L207" t="s">
        <v>182</v>
      </c>
      <c r="M207">
        <v>5</v>
      </c>
      <c r="N207" t="s">
        <v>203</v>
      </c>
      <c r="O207">
        <v>2100</v>
      </c>
      <c r="P207" t="s">
        <v>1359</v>
      </c>
      <c r="Q207" t="s">
        <v>1360</v>
      </c>
      <c r="R207" t="s">
        <v>61</v>
      </c>
    </row>
    <row r="208" spans="1:18" x14ac:dyDescent="0.3">
      <c r="A208" t="s">
        <v>1361</v>
      </c>
      <c r="B208" t="s">
        <v>1362</v>
      </c>
      <c r="C208" t="s">
        <v>1363</v>
      </c>
      <c r="D208" t="s">
        <v>411</v>
      </c>
      <c r="E208" t="s">
        <v>1121</v>
      </c>
      <c r="F208" t="s">
        <v>38</v>
      </c>
      <c r="G208" t="s">
        <v>53</v>
      </c>
      <c r="H208" t="s">
        <v>95</v>
      </c>
      <c r="I208" t="s">
        <v>96</v>
      </c>
      <c r="J208" t="s">
        <v>337</v>
      </c>
      <c r="K208" t="s">
        <v>144</v>
      </c>
      <c r="L208" t="s">
        <v>338</v>
      </c>
      <c r="M208">
        <v>1</v>
      </c>
      <c r="N208">
        <v>180</v>
      </c>
      <c r="O208">
        <v>180</v>
      </c>
      <c r="P208" t="s">
        <v>1364</v>
      </c>
      <c r="Q208" t="s">
        <v>1365</v>
      </c>
      <c r="R208" t="s">
        <v>32</v>
      </c>
    </row>
    <row r="209" spans="1:18" x14ac:dyDescent="0.3">
      <c r="A209" t="s">
        <v>1366</v>
      </c>
      <c r="B209" t="s">
        <v>1367</v>
      </c>
      <c r="C209" t="s">
        <v>1368</v>
      </c>
      <c r="D209" t="s">
        <v>1369</v>
      </c>
      <c r="E209" t="s">
        <v>93</v>
      </c>
      <c r="F209" t="s">
        <v>210</v>
      </c>
      <c r="G209" t="s">
        <v>191</v>
      </c>
      <c r="H209" t="s">
        <v>668</v>
      </c>
      <c r="I209" t="s">
        <v>279</v>
      </c>
      <c r="J209" t="s">
        <v>337</v>
      </c>
      <c r="K209" t="s">
        <v>493</v>
      </c>
      <c r="L209" t="s">
        <v>111</v>
      </c>
      <c r="M209" t="s">
        <v>74</v>
      </c>
      <c r="N209" t="s">
        <v>1370</v>
      </c>
      <c r="O209">
        <v>13200</v>
      </c>
      <c r="P209" t="s">
        <v>1371</v>
      </c>
      <c r="Q209" t="s">
        <v>1372</v>
      </c>
      <c r="R209" t="s">
        <v>157</v>
      </c>
    </row>
    <row r="210" spans="1:18" x14ac:dyDescent="0.3">
      <c r="A210" t="s">
        <v>1373</v>
      </c>
      <c r="B210" t="s">
        <v>1374</v>
      </c>
      <c r="C210" t="s">
        <v>1375</v>
      </c>
      <c r="D210" t="s">
        <v>423</v>
      </c>
      <c r="E210" t="s">
        <v>718</v>
      </c>
      <c r="F210" t="s">
        <v>119</v>
      </c>
      <c r="G210" t="s">
        <v>68</v>
      </c>
      <c r="H210" t="s">
        <v>69</v>
      </c>
      <c r="I210" t="s">
        <v>110</v>
      </c>
      <c r="J210" t="s">
        <v>27</v>
      </c>
      <c r="K210" t="s">
        <v>98</v>
      </c>
      <c r="L210" t="s">
        <v>165</v>
      </c>
      <c r="M210">
        <v>1</v>
      </c>
      <c r="N210">
        <v>-3600</v>
      </c>
      <c r="O210">
        <v>3600</v>
      </c>
      <c r="P210" t="s">
        <v>1376</v>
      </c>
      <c r="Q210" t="s">
        <v>1377</v>
      </c>
      <c r="R210" t="s">
        <v>157</v>
      </c>
    </row>
    <row r="211" spans="1:18" x14ac:dyDescent="0.3">
      <c r="A211" t="s">
        <v>1378</v>
      </c>
      <c r="B211" t="s">
        <v>1379</v>
      </c>
      <c r="C211" t="s">
        <v>839</v>
      </c>
      <c r="D211" t="s">
        <v>172</v>
      </c>
      <c r="E211" t="s">
        <v>237</v>
      </c>
      <c r="F211" t="s">
        <v>181</v>
      </c>
      <c r="G211" t="s">
        <v>239</v>
      </c>
      <c r="H211" t="s">
        <v>240</v>
      </c>
      <c r="I211" t="s">
        <v>279</v>
      </c>
      <c r="J211" t="s">
        <v>510</v>
      </c>
      <c r="K211" t="s">
        <v>1380</v>
      </c>
      <c r="L211" t="s">
        <v>338</v>
      </c>
      <c r="M211">
        <v>9</v>
      </c>
      <c r="N211">
        <v>980</v>
      </c>
      <c r="O211">
        <v>8820</v>
      </c>
      <c r="P211" t="s">
        <v>1381</v>
      </c>
      <c r="Q211" t="s">
        <v>1382</v>
      </c>
      <c r="R211" t="s">
        <v>61</v>
      </c>
    </row>
    <row r="212" spans="1:18" x14ac:dyDescent="0.3">
      <c r="A212" t="s">
        <v>1383</v>
      </c>
      <c r="B212" t="s">
        <v>1384</v>
      </c>
      <c r="C212" t="s">
        <v>379</v>
      </c>
      <c r="D212" t="s">
        <v>810</v>
      </c>
      <c r="E212" t="s">
        <v>51</v>
      </c>
      <c r="F212" t="s">
        <v>23</v>
      </c>
      <c r="G212" t="s">
        <v>191</v>
      </c>
      <c r="H212" t="s">
        <v>278</v>
      </c>
      <c r="I212" t="s">
        <v>279</v>
      </c>
      <c r="J212" t="s">
        <v>27</v>
      </c>
      <c r="K212" t="s">
        <v>1385</v>
      </c>
      <c r="L212" t="s">
        <v>1386</v>
      </c>
      <c r="M212" t="s">
        <v>577</v>
      </c>
      <c r="N212">
        <v>1650</v>
      </c>
      <c r="O212">
        <v>19800</v>
      </c>
      <c r="P212" t="s">
        <v>1387</v>
      </c>
      <c r="Q212" t="s">
        <v>1388</v>
      </c>
      <c r="R212" t="s">
        <v>157</v>
      </c>
    </row>
    <row r="213" spans="1:18" x14ac:dyDescent="0.3">
      <c r="A213" t="s">
        <v>1389</v>
      </c>
      <c r="B213" t="s">
        <v>1390</v>
      </c>
      <c r="C213" t="s">
        <v>1391</v>
      </c>
      <c r="D213" t="s">
        <v>380</v>
      </c>
      <c r="E213" t="s">
        <v>22</v>
      </c>
      <c r="F213" t="s">
        <v>181</v>
      </c>
      <c r="G213" t="s">
        <v>303</v>
      </c>
      <c r="H213" t="s">
        <v>399</v>
      </c>
      <c r="I213" t="s">
        <v>374</v>
      </c>
      <c r="J213" t="s">
        <v>71</v>
      </c>
      <c r="K213" t="s">
        <v>72</v>
      </c>
      <c r="L213" t="s">
        <v>165</v>
      </c>
      <c r="M213">
        <v>11</v>
      </c>
      <c r="N213" t="s">
        <v>1006</v>
      </c>
      <c r="O213">
        <v>26400</v>
      </c>
      <c r="P213" t="s">
        <v>1392</v>
      </c>
      <c r="Q213" t="s">
        <v>1393</v>
      </c>
      <c r="R213" t="s">
        <v>157</v>
      </c>
    </row>
    <row r="214" spans="1:18" x14ac:dyDescent="0.3">
      <c r="A214" t="s">
        <v>1394</v>
      </c>
      <c r="B214" t="s">
        <v>1395</v>
      </c>
      <c r="C214" t="s">
        <v>1396</v>
      </c>
      <c r="D214" t="s">
        <v>516</v>
      </c>
      <c r="E214" t="s">
        <v>140</v>
      </c>
      <c r="F214" t="s">
        <v>1397</v>
      </c>
      <c r="G214" t="s">
        <v>81</v>
      </c>
      <c r="H214" t="s">
        <v>853</v>
      </c>
      <c r="I214" t="s">
        <v>230</v>
      </c>
      <c r="J214" t="s">
        <v>97</v>
      </c>
      <c r="K214" t="s">
        <v>481</v>
      </c>
      <c r="L214" t="s">
        <v>775</v>
      </c>
      <c r="M214">
        <v>12</v>
      </c>
      <c r="N214" t="s">
        <v>1398</v>
      </c>
      <c r="O214">
        <v>16200</v>
      </c>
      <c r="P214" t="s">
        <v>1399</v>
      </c>
      <c r="Q214" t="s">
        <v>1400</v>
      </c>
      <c r="R214" t="s">
        <v>157</v>
      </c>
    </row>
    <row r="215" spans="1:18" x14ac:dyDescent="0.3">
      <c r="A215" t="s">
        <v>1401</v>
      </c>
      <c r="B215" t="s">
        <v>1402</v>
      </c>
      <c r="C215" t="s">
        <v>1403</v>
      </c>
      <c r="D215" t="s">
        <v>92</v>
      </c>
      <c r="E215" t="s">
        <v>237</v>
      </c>
      <c r="F215" t="s">
        <v>67</v>
      </c>
      <c r="G215" t="s">
        <v>218</v>
      </c>
      <c r="H215" t="s">
        <v>1404</v>
      </c>
      <c r="I215" t="s">
        <v>26</v>
      </c>
      <c r="J215" t="s">
        <v>83</v>
      </c>
      <c r="K215" t="s">
        <v>42</v>
      </c>
      <c r="L215" t="s">
        <v>111</v>
      </c>
      <c r="M215">
        <v>9</v>
      </c>
      <c r="N215">
        <v>2800</v>
      </c>
      <c r="O215">
        <v>25200</v>
      </c>
      <c r="P215" t="s">
        <v>1405</v>
      </c>
      <c r="Q215" t="s">
        <v>1406</v>
      </c>
      <c r="R215" t="s">
        <v>61</v>
      </c>
    </row>
    <row r="216" spans="1:18" x14ac:dyDescent="0.3">
      <c r="A216" t="s">
        <v>1407</v>
      </c>
      <c r="B216" t="s">
        <v>1408</v>
      </c>
      <c r="C216" t="s">
        <v>1163</v>
      </c>
      <c r="D216" t="s">
        <v>36</v>
      </c>
      <c r="E216" t="s">
        <v>140</v>
      </c>
      <c r="F216" t="s">
        <v>119</v>
      </c>
      <c r="G216" t="s">
        <v>162</v>
      </c>
      <c r="H216" t="s">
        <v>163</v>
      </c>
      <c r="I216" t="s">
        <v>230</v>
      </c>
      <c r="J216" t="s">
        <v>27</v>
      </c>
      <c r="K216" t="s">
        <v>921</v>
      </c>
      <c r="L216" t="s">
        <v>165</v>
      </c>
      <c r="M216">
        <v>9</v>
      </c>
      <c r="N216">
        <v>620</v>
      </c>
      <c r="O216">
        <v>5580</v>
      </c>
      <c r="P216" t="s">
        <v>1409</v>
      </c>
      <c r="Q216" t="s">
        <v>1410</v>
      </c>
      <c r="R216" t="s">
        <v>61</v>
      </c>
    </row>
    <row r="217" spans="1:18" x14ac:dyDescent="0.3">
      <c r="A217" t="s">
        <v>1411</v>
      </c>
      <c r="B217" t="s">
        <v>1412</v>
      </c>
      <c r="C217" t="s">
        <v>1413</v>
      </c>
      <c r="D217" t="s">
        <v>65</v>
      </c>
      <c r="E217" t="s">
        <v>140</v>
      </c>
      <c r="F217" t="s">
        <v>38</v>
      </c>
      <c r="G217" t="s">
        <v>39</v>
      </c>
      <c r="H217" t="s">
        <v>719</v>
      </c>
      <c r="I217" t="s">
        <v>41</v>
      </c>
      <c r="J217" t="s">
        <v>442</v>
      </c>
      <c r="K217" t="s">
        <v>1087</v>
      </c>
      <c r="L217" t="s">
        <v>280</v>
      </c>
      <c r="M217">
        <v>3</v>
      </c>
      <c r="N217">
        <v>1900</v>
      </c>
      <c r="O217">
        <v>5700</v>
      </c>
      <c r="P217" t="s">
        <v>643</v>
      </c>
      <c r="Q217" t="s">
        <v>1414</v>
      </c>
      <c r="R217" t="s">
        <v>46</v>
      </c>
    </row>
    <row r="218" spans="1:18" x14ac:dyDescent="0.3">
      <c r="A218" t="s">
        <v>1415</v>
      </c>
      <c r="B218" t="s">
        <v>1416</v>
      </c>
      <c r="C218" t="s">
        <v>1417</v>
      </c>
      <c r="D218" t="s">
        <v>955</v>
      </c>
      <c r="E218" t="s">
        <v>237</v>
      </c>
      <c r="F218" t="s">
        <v>108</v>
      </c>
      <c r="G218" t="s">
        <v>162</v>
      </c>
      <c r="H218" t="s">
        <v>163</v>
      </c>
      <c r="I218" t="s">
        <v>110</v>
      </c>
      <c r="J218" t="s">
        <v>27</v>
      </c>
      <c r="K218" t="s">
        <v>98</v>
      </c>
      <c r="L218" t="s">
        <v>819</v>
      </c>
      <c r="M218" t="s">
        <v>383</v>
      </c>
      <c r="N218">
        <v>670</v>
      </c>
      <c r="O218">
        <v>4690</v>
      </c>
      <c r="P218" t="s">
        <v>1418</v>
      </c>
      <c r="Q218" t="s">
        <v>1419</v>
      </c>
      <c r="R218" t="s">
        <v>46</v>
      </c>
    </row>
    <row r="219" spans="1:18" x14ac:dyDescent="0.3">
      <c r="A219" t="s">
        <v>1420</v>
      </c>
      <c r="B219" t="s">
        <v>1421</v>
      </c>
      <c r="C219" t="s">
        <v>1422</v>
      </c>
      <c r="D219" t="s">
        <v>65</v>
      </c>
      <c r="E219" t="s">
        <v>140</v>
      </c>
      <c r="F219" t="s">
        <v>962</v>
      </c>
      <c r="G219" t="s">
        <v>218</v>
      </c>
      <c r="H219" t="s">
        <v>312</v>
      </c>
      <c r="I219" t="s">
        <v>313</v>
      </c>
      <c r="J219" t="s">
        <v>71</v>
      </c>
      <c r="K219" t="s">
        <v>84</v>
      </c>
      <c r="L219" t="s">
        <v>182</v>
      </c>
      <c r="M219">
        <v>2</v>
      </c>
      <c r="N219" t="s">
        <v>979</v>
      </c>
      <c r="O219">
        <v>5600</v>
      </c>
      <c r="P219" t="s">
        <v>643</v>
      </c>
      <c r="Q219" t="s">
        <v>1423</v>
      </c>
      <c r="R219" t="s">
        <v>32</v>
      </c>
    </row>
    <row r="220" spans="1:18" x14ac:dyDescent="0.3">
      <c r="A220" t="s">
        <v>1424</v>
      </c>
      <c r="B220" t="s">
        <v>1425</v>
      </c>
      <c r="C220" t="s">
        <v>1426</v>
      </c>
      <c r="D220" t="s">
        <v>1021</v>
      </c>
      <c r="E220" t="s">
        <v>161</v>
      </c>
      <c r="F220" t="s">
        <v>962</v>
      </c>
      <c r="G220" t="s">
        <v>120</v>
      </c>
      <c r="H220" t="s">
        <v>121</v>
      </c>
      <c r="I220" t="s">
        <v>41</v>
      </c>
      <c r="J220" t="s">
        <v>97</v>
      </c>
      <c r="K220" t="s">
        <v>84</v>
      </c>
      <c r="L220" t="s">
        <v>338</v>
      </c>
      <c r="M220" t="s">
        <v>212</v>
      </c>
      <c r="N220">
        <v>850</v>
      </c>
      <c r="O220">
        <v>8500</v>
      </c>
      <c r="P220" t="s">
        <v>1427</v>
      </c>
      <c r="Q220" t="s">
        <v>1428</v>
      </c>
      <c r="R220" t="s">
        <v>157</v>
      </c>
    </row>
    <row r="221" spans="1:18" x14ac:dyDescent="0.3">
      <c r="A221" t="s">
        <v>1429</v>
      </c>
      <c r="B221" t="s">
        <v>1430</v>
      </c>
      <c r="C221" t="s">
        <v>1431</v>
      </c>
      <c r="D221" t="s">
        <v>92</v>
      </c>
      <c r="E221" t="s">
        <v>508</v>
      </c>
      <c r="F221" t="s">
        <v>1127</v>
      </c>
      <c r="G221" t="s">
        <v>120</v>
      </c>
      <c r="H221" t="s">
        <v>1432</v>
      </c>
      <c r="I221" t="s">
        <v>41</v>
      </c>
      <c r="J221" t="s">
        <v>27</v>
      </c>
      <c r="K221" t="s">
        <v>84</v>
      </c>
      <c r="L221" t="s">
        <v>165</v>
      </c>
      <c r="M221">
        <v>10</v>
      </c>
      <c r="N221">
        <v>850</v>
      </c>
      <c r="O221">
        <v>8500</v>
      </c>
      <c r="P221" t="s">
        <v>1433</v>
      </c>
      <c r="Q221" t="s">
        <v>1434</v>
      </c>
      <c r="R221" t="s">
        <v>157</v>
      </c>
    </row>
    <row r="222" spans="1:18" x14ac:dyDescent="0.3">
      <c r="A222" t="s">
        <v>1435</v>
      </c>
      <c r="B222" t="s">
        <v>1436</v>
      </c>
      <c r="C222" t="s">
        <v>1437</v>
      </c>
      <c r="D222" t="s">
        <v>1341</v>
      </c>
      <c r="E222" t="s">
        <v>93</v>
      </c>
      <c r="F222" t="s">
        <v>248</v>
      </c>
      <c r="G222" t="s">
        <v>191</v>
      </c>
      <c r="H222" t="s">
        <v>745</v>
      </c>
      <c r="I222" t="s">
        <v>527</v>
      </c>
      <c r="J222" t="s">
        <v>272</v>
      </c>
      <c r="K222" t="s">
        <v>98</v>
      </c>
      <c r="L222" t="s">
        <v>182</v>
      </c>
      <c r="M222">
        <v>8</v>
      </c>
      <c r="N222">
        <v>1650</v>
      </c>
      <c r="O222">
        <v>13200</v>
      </c>
      <c r="P222" t="s">
        <v>1438</v>
      </c>
      <c r="Q222" t="s">
        <v>1439</v>
      </c>
      <c r="R222" t="s">
        <v>157</v>
      </c>
    </row>
    <row r="223" spans="1:18" x14ac:dyDescent="0.3">
      <c r="A223" t="s">
        <v>1440</v>
      </c>
      <c r="B223" t="s">
        <v>1441</v>
      </c>
      <c r="C223" t="s">
        <v>1442</v>
      </c>
      <c r="D223" t="s">
        <v>641</v>
      </c>
      <c r="E223" t="s">
        <v>37</v>
      </c>
      <c r="G223" t="s">
        <v>142</v>
      </c>
      <c r="H223" t="s">
        <v>143</v>
      </c>
      <c r="I223" t="s">
        <v>220</v>
      </c>
      <c r="J223" t="s">
        <v>83</v>
      </c>
      <c r="K223" t="s">
        <v>481</v>
      </c>
      <c r="L223" t="s">
        <v>280</v>
      </c>
      <c r="M223">
        <v>5</v>
      </c>
      <c r="N223" t="s">
        <v>203</v>
      </c>
      <c r="O223">
        <v>2100</v>
      </c>
      <c r="P223" t="s">
        <v>1443</v>
      </c>
      <c r="Q223" t="s">
        <v>1444</v>
      </c>
      <c r="R223" t="s">
        <v>32</v>
      </c>
    </row>
    <row r="224" spans="1:18" x14ac:dyDescent="0.3">
      <c r="A224" t="s">
        <v>1445</v>
      </c>
      <c r="B224" t="s">
        <v>1446</v>
      </c>
      <c r="C224" t="s">
        <v>1447</v>
      </c>
      <c r="D224" t="s">
        <v>151</v>
      </c>
      <c r="E224" t="s">
        <v>173</v>
      </c>
      <c r="F224" t="s">
        <v>38</v>
      </c>
      <c r="G224" t="s">
        <v>53</v>
      </c>
      <c r="H224" t="s">
        <v>648</v>
      </c>
      <c r="I224" t="s">
        <v>96</v>
      </c>
      <c r="J224" t="s">
        <v>27</v>
      </c>
      <c r="K224" t="s">
        <v>624</v>
      </c>
      <c r="L224" t="s">
        <v>165</v>
      </c>
      <c r="M224">
        <v>12</v>
      </c>
      <c r="N224">
        <v>180</v>
      </c>
      <c r="O224">
        <v>2160</v>
      </c>
      <c r="P224" t="s">
        <v>1448</v>
      </c>
      <c r="Q224" t="s">
        <v>1449</v>
      </c>
      <c r="R224" t="s">
        <v>32</v>
      </c>
    </row>
    <row r="225" spans="1:18" x14ac:dyDescent="0.3">
      <c r="A225" t="s">
        <v>1450</v>
      </c>
      <c r="B225" t="s">
        <v>1451</v>
      </c>
      <c r="C225" t="s">
        <v>1452</v>
      </c>
      <c r="D225" t="s">
        <v>92</v>
      </c>
      <c r="E225" t="s">
        <v>93</v>
      </c>
      <c r="F225" t="s">
        <v>448</v>
      </c>
      <c r="G225" t="s">
        <v>24</v>
      </c>
      <c r="H225" t="s">
        <v>434</v>
      </c>
      <c r="I225" t="s">
        <v>382</v>
      </c>
      <c r="J225" t="s">
        <v>97</v>
      </c>
      <c r="K225" t="s">
        <v>57</v>
      </c>
      <c r="L225" t="s">
        <v>165</v>
      </c>
      <c r="M225" t="s">
        <v>133</v>
      </c>
      <c r="N225" t="s">
        <v>384</v>
      </c>
      <c r="O225">
        <v>33600</v>
      </c>
      <c r="P225" t="s">
        <v>1453</v>
      </c>
      <c r="Q225" t="s">
        <v>1454</v>
      </c>
      <c r="R225" t="s">
        <v>32</v>
      </c>
    </row>
    <row r="226" spans="1:18" x14ac:dyDescent="0.3">
      <c r="A226" t="s">
        <v>1455</v>
      </c>
      <c r="B226" t="s">
        <v>1456</v>
      </c>
      <c r="C226" t="s">
        <v>469</v>
      </c>
      <c r="D226" t="s">
        <v>1457</v>
      </c>
      <c r="E226" t="s">
        <v>173</v>
      </c>
      <c r="F226" t="s">
        <v>780</v>
      </c>
      <c r="G226" t="s">
        <v>68</v>
      </c>
      <c r="H226" t="s">
        <v>1272</v>
      </c>
      <c r="I226" t="s">
        <v>491</v>
      </c>
      <c r="J226" t="s">
        <v>27</v>
      </c>
      <c r="K226" t="s">
        <v>57</v>
      </c>
      <c r="L226" t="s">
        <v>29</v>
      </c>
      <c r="M226">
        <v>4</v>
      </c>
      <c r="N226">
        <v>3600</v>
      </c>
      <c r="O226">
        <v>14400</v>
      </c>
      <c r="P226" t="s">
        <v>1458</v>
      </c>
      <c r="Q226" t="s">
        <v>1459</v>
      </c>
      <c r="R226" t="s">
        <v>157</v>
      </c>
    </row>
    <row r="227" spans="1:18" x14ac:dyDescent="0.3">
      <c r="A227" t="s">
        <v>1460</v>
      </c>
      <c r="B227" t="s">
        <v>1461</v>
      </c>
      <c r="C227" t="s">
        <v>1462</v>
      </c>
      <c r="D227" t="s">
        <v>475</v>
      </c>
      <c r="E227" t="s">
        <v>140</v>
      </c>
      <c r="F227" t="s">
        <v>457</v>
      </c>
      <c r="G227" t="s">
        <v>191</v>
      </c>
      <c r="H227" t="s">
        <v>278</v>
      </c>
      <c r="I227" t="s">
        <v>527</v>
      </c>
      <c r="J227" t="s">
        <v>27</v>
      </c>
      <c r="K227" t="s">
        <v>493</v>
      </c>
      <c r="L227" t="s">
        <v>182</v>
      </c>
      <c r="M227">
        <v>12</v>
      </c>
      <c r="N227">
        <v>1650</v>
      </c>
      <c r="O227">
        <v>19800</v>
      </c>
      <c r="P227" t="s">
        <v>1463</v>
      </c>
      <c r="Q227" t="s">
        <v>1464</v>
      </c>
      <c r="R227" t="s">
        <v>46</v>
      </c>
    </row>
    <row r="228" spans="1:18" x14ac:dyDescent="0.3">
      <c r="A228" t="s">
        <v>1465</v>
      </c>
      <c r="B228" t="s">
        <v>1466</v>
      </c>
      <c r="C228" t="s">
        <v>1467</v>
      </c>
      <c r="D228" t="s">
        <v>172</v>
      </c>
      <c r="E228" t="s">
        <v>93</v>
      </c>
      <c r="F228" t="s">
        <v>181</v>
      </c>
      <c r="G228" t="s">
        <v>239</v>
      </c>
      <c r="H228" t="s">
        <v>417</v>
      </c>
      <c r="I228" t="s">
        <v>279</v>
      </c>
      <c r="J228" t="s">
        <v>83</v>
      </c>
      <c r="K228" t="s">
        <v>98</v>
      </c>
      <c r="L228" t="s">
        <v>451</v>
      </c>
      <c r="M228">
        <v>4</v>
      </c>
      <c r="N228" t="s">
        <v>242</v>
      </c>
      <c r="O228">
        <v>3920</v>
      </c>
      <c r="P228" t="s">
        <v>1468</v>
      </c>
      <c r="Q228" t="s">
        <v>1469</v>
      </c>
      <c r="R228" t="s">
        <v>32</v>
      </c>
    </row>
    <row r="229" spans="1:18" x14ac:dyDescent="0.3">
      <c r="A229" t="s">
        <v>1470</v>
      </c>
      <c r="B229" t="s">
        <v>1471</v>
      </c>
      <c r="C229" t="s">
        <v>690</v>
      </c>
      <c r="D229" t="s">
        <v>470</v>
      </c>
      <c r="E229" t="s">
        <v>1472</v>
      </c>
      <c r="F229" t="s">
        <v>108</v>
      </c>
      <c r="G229" t="s">
        <v>39</v>
      </c>
      <c r="H229" t="s">
        <v>336</v>
      </c>
      <c r="I229" t="s">
        <v>41</v>
      </c>
      <c r="J229" t="s">
        <v>501</v>
      </c>
      <c r="K229" t="s">
        <v>72</v>
      </c>
      <c r="L229" t="s">
        <v>165</v>
      </c>
      <c r="M229">
        <v>10</v>
      </c>
      <c r="N229">
        <v>1950</v>
      </c>
      <c r="O229">
        <v>19500</v>
      </c>
      <c r="P229" t="s">
        <v>1473</v>
      </c>
      <c r="Q229" t="s">
        <v>1474</v>
      </c>
      <c r="R229" t="s">
        <v>46</v>
      </c>
    </row>
    <row r="230" spans="1:18" x14ac:dyDescent="0.3">
      <c r="A230" t="s">
        <v>1475</v>
      </c>
      <c r="B230" t="s">
        <v>1476</v>
      </c>
      <c r="C230" t="s">
        <v>839</v>
      </c>
      <c r="D230" t="s">
        <v>172</v>
      </c>
      <c r="E230" t="s">
        <v>237</v>
      </c>
      <c r="F230" t="s">
        <v>181</v>
      </c>
      <c r="G230" t="s">
        <v>142</v>
      </c>
      <c r="H230" t="s">
        <v>143</v>
      </c>
      <c r="I230" t="s">
        <v>26</v>
      </c>
      <c r="J230" t="s">
        <v>27</v>
      </c>
      <c r="K230" t="s">
        <v>72</v>
      </c>
      <c r="L230" t="s">
        <v>182</v>
      </c>
      <c r="M230" t="s">
        <v>383</v>
      </c>
      <c r="N230">
        <v>-420</v>
      </c>
      <c r="O230">
        <v>2940</v>
      </c>
      <c r="P230" t="s">
        <v>1477</v>
      </c>
      <c r="Q230" t="s">
        <v>1478</v>
      </c>
      <c r="R230" t="s">
        <v>157</v>
      </c>
    </row>
    <row r="231" spans="1:18" x14ac:dyDescent="0.3">
      <c r="A231" t="s">
        <v>1479</v>
      </c>
      <c r="B231" t="s">
        <v>1480</v>
      </c>
      <c r="C231" t="s">
        <v>1481</v>
      </c>
      <c r="D231" t="s">
        <v>172</v>
      </c>
      <c r="E231" t="s">
        <v>37</v>
      </c>
      <c r="F231" t="s">
        <v>23</v>
      </c>
      <c r="G231" t="s">
        <v>68</v>
      </c>
      <c r="H231" t="s">
        <v>109</v>
      </c>
      <c r="I231" t="s">
        <v>884</v>
      </c>
      <c r="J231" t="s">
        <v>83</v>
      </c>
      <c r="K231" t="s">
        <v>1087</v>
      </c>
      <c r="L231" t="s">
        <v>338</v>
      </c>
      <c r="M231" t="s">
        <v>698</v>
      </c>
      <c r="N231">
        <v>3600</v>
      </c>
      <c r="O231">
        <v>3600</v>
      </c>
      <c r="P231" t="s">
        <v>643</v>
      </c>
      <c r="Q231" t="s">
        <v>1482</v>
      </c>
      <c r="R231" t="s">
        <v>32</v>
      </c>
    </row>
    <row r="232" spans="1:18" x14ac:dyDescent="0.3">
      <c r="A232" t="s">
        <v>1483</v>
      </c>
      <c r="B232" t="s">
        <v>1484</v>
      </c>
      <c r="C232" t="s">
        <v>227</v>
      </c>
      <c r="D232" t="s">
        <v>151</v>
      </c>
      <c r="E232" t="s">
        <v>190</v>
      </c>
      <c r="F232" t="s">
        <v>181</v>
      </c>
      <c r="G232" t="s">
        <v>191</v>
      </c>
      <c r="H232" t="s">
        <v>895</v>
      </c>
      <c r="I232" t="s">
        <v>279</v>
      </c>
      <c r="J232" t="s">
        <v>501</v>
      </c>
      <c r="K232" t="s">
        <v>98</v>
      </c>
      <c r="L232" t="s">
        <v>1386</v>
      </c>
      <c r="M232" t="s">
        <v>846</v>
      </c>
      <c r="N232">
        <v>1650</v>
      </c>
      <c r="O232">
        <v>1650</v>
      </c>
      <c r="P232" t="s">
        <v>1485</v>
      </c>
      <c r="Q232" t="s">
        <v>1486</v>
      </c>
      <c r="R232" t="s">
        <v>61</v>
      </c>
    </row>
    <row r="233" spans="1:18" x14ac:dyDescent="0.3">
      <c r="A233" t="s">
        <v>1487</v>
      </c>
      <c r="B233" t="s">
        <v>1488</v>
      </c>
      <c r="C233" t="s">
        <v>1426</v>
      </c>
      <c r="D233" t="s">
        <v>366</v>
      </c>
      <c r="E233" t="s">
        <v>161</v>
      </c>
      <c r="F233" t="s">
        <v>1489</v>
      </c>
      <c r="G233" t="s">
        <v>162</v>
      </c>
      <c r="H233" t="s">
        <v>1205</v>
      </c>
      <c r="I233" t="s">
        <v>230</v>
      </c>
      <c r="J233" t="s">
        <v>337</v>
      </c>
      <c r="K233" t="s">
        <v>57</v>
      </c>
      <c r="L233" t="s">
        <v>111</v>
      </c>
      <c r="M233">
        <v>12</v>
      </c>
      <c r="N233">
        <v>620</v>
      </c>
      <c r="O233">
        <v>7440</v>
      </c>
      <c r="P233" t="s">
        <v>1490</v>
      </c>
      <c r="Q233" t="s">
        <v>1491</v>
      </c>
      <c r="R233" t="s">
        <v>46</v>
      </c>
    </row>
    <row r="234" spans="1:18" x14ac:dyDescent="0.3">
      <c r="A234" t="s">
        <v>1492</v>
      </c>
      <c r="B234" t="s">
        <v>1493</v>
      </c>
      <c r="C234" t="s">
        <v>1282</v>
      </c>
      <c r="D234" t="s">
        <v>139</v>
      </c>
      <c r="E234" t="s">
        <v>129</v>
      </c>
      <c r="F234" t="s">
        <v>256</v>
      </c>
      <c r="G234" t="s">
        <v>53</v>
      </c>
      <c r="H234" t="s">
        <v>95</v>
      </c>
      <c r="I234" t="s">
        <v>96</v>
      </c>
      <c r="J234" t="s">
        <v>83</v>
      </c>
      <c r="K234" t="s">
        <v>98</v>
      </c>
      <c r="L234" t="s">
        <v>182</v>
      </c>
      <c r="M234">
        <v>3</v>
      </c>
      <c r="N234">
        <v>180</v>
      </c>
      <c r="O234">
        <v>540</v>
      </c>
      <c r="P234" t="s">
        <v>1494</v>
      </c>
      <c r="Q234" t="s">
        <v>1495</v>
      </c>
      <c r="R234" t="s">
        <v>157</v>
      </c>
    </row>
    <row r="235" spans="1:18" x14ac:dyDescent="0.3">
      <c r="A235" t="s">
        <v>1496</v>
      </c>
      <c r="B235" t="s">
        <v>1497</v>
      </c>
      <c r="C235" t="s">
        <v>1282</v>
      </c>
      <c r="D235" t="s">
        <v>139</v>
      </c>
      <c r="E235" t="s">
        <v>129</v>
      </c>
      <c r="F235" t="s">
        <v>153</v>
      </c>
      <c r="G235" t="s">
        <v>303</v>
      </c>
      <c r="H235" t="s">
        <v>304</v>
      </c>
      <c r="I235" t="s">
        <v>41</v>
      </c>
      <c r="J235" t="s">
        <v>83</v>
      </c>
      <c r="K235" t="s">
        <v>42</v>
      </c>
      <c r="L235" t="s">
        <v>182</v>
      </c>
      <c r="M235">
        <v>4</v>
      </c>
      <c r="N235">
        <v>2400</v>
      </c>
      <c r="O235">
        <v>9600</v>
      </c>
      <c r="P235" t="s">
        <v>1498</v>
      </c>
      <c r="Q235" t="s">
        <v>1499</v>
      </c>
      <c r="R235" t="s">
        <v>61</v>
      </c>
    </row>
    <row r="236" spans="1:18" x14ac:dyDescent="0.3">
      <c r="A236" t="s">
        <v>1500</v>
      </c>
      <c r="B236" t="s">
        <v>1501</v>
      </c>
      <c r="C236" t="s">
        <v>1502</v>
      </c>
      <c r="D236" t="s">
        <v>366</v>
      </c>
      <c r="E236" t="s">
        <v>22</v>
      </c>
      <c r="F236" t="s">
        <v>108</v>
      </c>
      <c r="G236" t="s">
        <v>68</v>
      </c>
      <c r="H236" t="s">
        <v>109</v>
      </c>
      <c r="I236" t="s">
        <v>110</v>
      </c>
      <c r="J236" t="s">
        <v>27</v>
      </c>
      <c r="K236" t="s">
        <v>624</v>
      </c>
      <c r="L236" t="s">
        <v>182</v>
      </c>
      <c r="M236">
        <v>4</v>
      </c>
      <c r="N236">
        <v>3600</v>
      </c>
      <c r="O236">
        <v>14400</v>
      </c>
      <c r="P236" t="s">
        <v>1503</v>
      </c>
      <c r="Q236" t="s">
        <v>1504</v>
      </c>
      <c r="R236" t="s">
        <v>157</v>
      </c>
    </row>
    <row r="237" spans="1:18" x14ac:dyDescent="0.3">
      <c r="A237" t="s">
        <v>1505</v>
      </c>
      <c r="B237" t="s">
        <v>1506</v>
      </c>
      <c r="C237" t="s">
        <v>1507</v>
      </c>
      <c r="D237" t="s">
        <v>21</v>
      </c>
      <c r="E237" t="s">
        <v>190</v>
      </c>
      <c r="F237" t="s">
        <v>883</v>
      </c>
      <c r="G237" t="s">
        <v>239</v>
      </c>
      <c r="H237" t="s">
        <v>939</v>
      </c>
      <c r="I237" t="s">
        <v>279</v>
      </c>
      <c r="J237" t="s">
        <v>501</v>
      </c>
      <c r="K237" t="s">
        <v>72</v>
      </c>
      <c r="L237" t="s">
        <v>182</v>
      </c>
      <c r="M237">
        <v>4</v>
      </c>
      <c r="N237" t="s">
        <v>1508</v>
      </c>
      <c r="O237">
        <v>3920</v>
      </c>
      <c r="P237" t="s">
        <v>1509</v>
      </c>
      <c r="Q237" t="s">
        <v>1510</v>
      </c>
      <c r="R237" t="s">
        <v>32</v>
      </c>
    </row>
    <row r="238" spans="1:18" x14ac:dyDescent="0.3">
      <c r="A238" t="s">
        <v>1511</v>
      </c>
      <c r="B238" t="s">
        <v>1512</v>
      </c>
      <c r="C238" t="s">
        <v>294</v>
      </c>
      <c r="D238" t="s">
        <v>65</v>
      </c>
      <c r="E238" t="s">
        <v>140</v>
      </c>
      <c r="F238" t="s">
        <v>153</v>
      </c>
      <c r="G238" t="s">
        <v>142</v>
      </c>
      <c r="H238" t="s">
        <v>1261</v>
      </c>
      <c r="I238" t="s">
        <v>26</v>
      </c>
      <c r="J238" t="s">
        <v>501</v>
      </c>
      <c r="K238" t="s">
        <v>57</v>
      </c>
      <c r="L238" t="s">
        <v>111</v>
      </c>
      <c r="M238">
        <v>-7</v>
      </c>
      <c r="N238">
        <v>420</v>
      </c>
      <c r="O238">
        <v>2940</v>
      </c>
      <c r="P238" t="s">
        <v>1513</v>
      </c>
      <c r="Q238" t="s">
        <v>1514</v>
      </c>
      <c r="R238" t="s">
        <v>46</v>
      </c>
    </row>
    <row r="239" spans="1:18" x14ac:dyDescent="0.3">
      <c r="A239" t="s">
        <v>1515</v>
      </c>
      <c r="B239" t="s">
        <v>1488</v>
      </c>
      <c r="C239" t="s">
        <v>456</v>
      </c>
      <c r="D239" t="s">
        <v>1516</v>
      </c>
      <c r="E239" t="s">
        <v>956</v>
      </c>
      <c r="F239" t="s">
        <v>153</v>
      </c>
      <c r="G239" t="s">
        <v>191</v>
      </c>
      <c r="H239" t="s">
        <v>278</v>
      </c>
      <c r="I239" t="s">
        <v>279</v>
      </c>
      <c r="J239" t="s">
        <v>83</v>
      </c>
      <c r="K239" t="s">
        <v>57</v>
      </c>
      <c r="L239" t="s">
        <v>111</v>
      </c>
      <c r="M239">
        <v>8</v>
      </c>
      <c r="N239">
        <v>1650</v>
      </c>
      <c r="O239">
        <v>12700</v>
      </c>
      <c r="P239" t="s">
        <v>1517</v>
      </c>
      <c r="Q239" t="s">
        <v>1518</v>
      </c>
      <c r="R239" t="s">
        <v>32</v>
      </c>
    </row>
    <row r="240" spans="1:18" x14ac:dyDescent="0.3">
      <c r="A240" t="s">
        <v>1519</v>
      </c>
      <c r="B240" t="s">
        <v>1520</v>
      </c>
      <c r="C240" t="s">
        <v>1521</v>
      </c>
      <c r="D240" t="s">
        <v>80</v>
      </c>
      <c r="E240" t="s">
        <v>190</v>
      </c>
      <c r="F240" t="s">
        <v>67</v>
      </c>
      <c r="G240" t="s">
        <v>142</v>
      </c>
      <c r="H240" t="s">
        <v>201</v>
      </c>
      <c r="I240" t="s">
        <v>26</v>
      </c>
      <c r="J240" t="s">
        <v>27</v>
      </c>
      <c r="K240" t="s">
        <v>84</v>
      </c>
      <c r="L240" t="s">
        <v>1023</v>
      </c>
      <c r="M240" t="s">
        <v>1522</v>
      </c>
      <c r="N240" t="s">
        <v>203</v>
      </c>
      <c r="O240">
        <v>2520</v>
      </c>
      <c r="P240" t="s">
        <v>1523</v>
      </c>
      <c r="Q240" t="s">
        <v>1524</v>
      </c>
      <c r="R240" t="s">
        <v>46</v>
      </c>
    </row>
    <row r="241" spans="1:18" x14ac:dyDescent="0.3">
      <c r="A241" t="s">
        <v>1525</v>
      </c>
      <c r="B241" t="s">
        <v>730</v>
      </c>
      <c r="C241" t="s">
        <v>1526</v>
      </c>
      <c r="D241" t="s">
        <v>366</v>
      </c>
      <c r="E241" t="s">
        <v>1527</v>
      </c>
      <c r="F241" t="s">
        <v>448</v>
      </c>
      <c r="G241" t="s">
        <v>218</v>
      </c>
      <c r="H241" t="s">
        <v>1404</v>
      </c>
      <c r="I241" t="s">
        <v>26</v>
      </c>
      <c r="J241" t="s">
        <v>27</v>
      </c>
      <c r="K241" t="s">
        <v>231</v>
      </c>
      <c r="L241" t="s">
        <v>182</v>
      </c>
      <c r="M241">
        <v>7</v>
      </c>
      <c r="N241" t="s">
        <v>1528</v>
      </c>
      <c r="O241">
        <v>19600</v>
      </c>
      <c r="P241" t="s">
        <v>1529</v>
      </c>
      <c r="Q241" t="s">
        <v>1530</v>
      </c>
      <c r="R241" t="s">
        <v>61</v>
      </c>
    </row>
    <row r="242" spans="1:18" x14ac:dyDescent="0.3">
      <c r="A242" t="s">
        <v>1531</v>
      </c>
      <c r="B242" t="s">
        <v>1532</v>
      </c>
      <c r="C242" t="s">
        <v>695</v>
      </c>
      <c r="D242" t="s">
        <v>271</v>
      </c>
      <c r="E242" t="s">
        <v>51</v>
      </c>
      <c r="F242" t="s">
        <v>228</v>
      </c>
      <c r="G242" t="s">
        <v>24</v>
      </c>
      <c r="H242" t="s">
        <v>434</v>
      </c>
      <c r="I242" t="s">
        <v>382</v>
      </c>
      <c r="J242" t="s">
        <v>97</v>
      </c>
      <c r="K242" t="s">
        <v>84</v>
      </c>
      <c r="L242" t="s">
        <v>565</v>
      </c>
      <c r="M242">
        <v>2</v>
      </c>
      <c r="N242">
        <v>4200</v>
      </c>
      <c r="O242">
        <v>8400</v>
      </c>
      <c r="P242" t="s">
        <v>1533</v>
      </c>
      <c r="Q242" t="s">
        <v>1534</v>
      </c>
      <c r="R242" t="s">
        <v>61</v>
      </c>
    </row>
    <row r="243" spans="1:18" x14ac:dyDescent="0.3">
      <c r="A243" t="s">
        <v>1535</v>
      </c>
      <c r="B243" t="s">
        <v>1536</v>
      </c>
      <c r="C243" t="s">
        <v>1368</v>
      </c>
      <c r="D243" t="s">
        <v>743</v>
      </c>
      <c r="E243" t="s">
        <v>93</v>
      </c>
      <c r="F243" t="s">
        <v>319</v>
      </c>
      <c r="G243" t="s">
        <v>24</v>
      </c>
      <c r="H243" t="s">
        <v>1537</v>
      </c>
      <c r="I243" t="s">
        <v>26</v>
      </c>
      <c r="J243" t="s">
        <v>337</v>
      </c>
      <c r="K243" t="s">
        <v>57</v>
      </c>
      <c r="L243" t="s">
        <v>58</v>
      </c>
      <c r="M243">
        <v>8</v>
      </c>
      <c r="N243">
        <v>4200</v>
      </c>
      <c r="O243">
        <v>33600</v>
      </c>
      <c r="P243" t="s">
        <v>1538</v>
      </c>
      <c r="Q243" t="s">
        <v>1539</v>
      </c>
      <c r="R243" t="s">
        <v>61</v>
      </c>
    </row>
    <row r="244" spans="1:18" x14ac:dyDescent="0.3">
      <c r="A244" t="s">
        <v>1540</v>
      </c>
      <c r="B244" t="s">
        <v>1541</v>
      </c>
      <c r="C244" t="s">
        <v>1542</v>
      </c>
      <c r="D244" t="s">
        <v>65</v>
      </c>
      <c r="E244" t="s">
        <v>93</v>
      </c>
      <c r="F244" t="s">
        <v>750</v>
      </c>
      <c r="G244" t="s">
        <v>24</v>
      </c>
      <c r="H244" t="s">
        <v>434</v>
      </c>
      <c r="I244" t="s">
        <v>26</v>
      </c>
      <c r="J244" t="s">
        <v>83</v>
      </c>
      <c r="K244" t="s">
        <v>57</v>
      </c>
      <c r="L244" t="s">
        <v>1386</v>
      </c>
      <c r="M244">
        <v>6</v>
      </c>
      <c r="N244">
        <v>4200</v>
      </c>
      <c r="O244">
        <v>25200</v>
      </c>
      <c r="P244" t="s">
        <v>1543</v>
      </c>
      <c r="Q244" t="s">
        <v>1544</v>
      </c>
      <c r="R244" t="s">
        <v>46</v>
      </c>
    </row>
    <row r="245" spans="1:18" x14ac:dyDescent="0.3">
      <c r="A245" t="s">
        <v>1545</v>
      </c>
      <c r="B245" t="s">
        <v>1546</v>
      </c>
      <c r="C245" t="s">
        <v>938</v>
      </c>
      <c r="D245" t="s">
        <v>92</v>
      </c>
      <c r="E245" t="s">
        <v>190</v>
      </c>
      <c r="F245" t="s">
        <v>153</v>
      </c>
      <c r="G245" t="s">
        <v>142</v>
      </c>
      <c r="H245" t="s">
        <v>143</v>
      </c>
      <c r="I245" t="s">
        <v>131</v>
      </c>
      <c r="J245" t="s">
        <v>27</v>
      </c>
      <c r="K245" t="s">
        <v>57</v>
      </c>
      <c r="L245" t="s">
        <v>565</v>
      </c>
      <c r="M245">
        <v>12</v>
      </c>
      <c r="N245">
        <v>420</v>
      </c>
      <c r="O245">
        <v>5040</v>
      </c>
      <c r="P245" t="s">
        <v>1547</v>
      </c>
      <c r="Q245" t="s">
        <v>1548</v>
      </c>
      <c r="R245" t="s">
        <v>46</v>
      </c>
    </row>
    <row r="246" spans="1:18" x14ac:dyDescent="0.3">
      <c r="A246" t="s">
        <v>1549</v>
      </c>
      <c r="C246" t="s">
        <v>480</v>
      </c>
      <c r="D246" t="s">
        <v>50</v>
      </c>
      <c r="E246" t="s">
        <v>1550</v>
      </c>
      <c r="F246" t="s">
        <v>228</v>
      </c>
      <c r="G246" t="s">
        <v>239</v>
      </c>
      <c r="H246" t="s">
        <v>1221</v>
      </c>
      <c r="I246" t="s">
        <v>279</v>
      </c>
      <c r="J246" t="s">
        <v>97</v>
      </c>
      <c r="K246" t="s">
        <v>42</v>
      </c>
      <c r="L246" t="s">
        <v>182</v>
      </c>
      <c r="M246">
        <v>5</v>
      </c>
      <c r="N246">
        <v>980</v>
      </c>
      <c r="O246">
        <v>4900</v>
      </c>
      <c r="P246" t="s">
        <v>1551</v>
      </c>
      <c r="Q246" t="s">
        <v>1552</v>
      </c>
      <c r="R246" t="s">
        <v>46</v>
      </c>
    </row>
    <row r="247" spans="1:18" x14ac:dyDescent="0.3">
      <c r="A247" t="s">
        <v>1553</v>
      </c>
      <c r="B247" t="s">
        <v>1554</v>
      </c>
      <c r="C247" t="s">
        <v>1177</v>
      </c>
      <c r="D247" t="s">
        <v>1555</v>
      </c>
      <c r="E247" t="s">
        <v>93</v>
      </c>
      <c r="F247" t="s">
        <v>38</v>
      </c>
      <c r="G247" t="s">
        <v>120</v>
      </c>
      <c r="H247" t="s">
        <v>121</v>
      </c>
      <c r="I247" t="s">
        <v>41</v>
      </c>
      <c r="J247" t="s">
        <v>83</v>
      </c>
      <c r="K247" t="s">
        <v>98</v>
      </c>
      <c r="L247" t="s">
        <v>522</v>
      </c>
      <c r="M247">
        <v>12</v>
      </c>
      <c r="N247">
        <v>850</v>
      </c>
      <c r="O247">
        <v>10200</v>
      </c>
      <c r="P247" t="s">
        <v>1556</v>
      </c>
      <c r="Q247" t="s">
        <v>1557</v>
      </c>
      <c r="R247" t="s">
        <v>61</v>
      </c>
    </row>
    <row r="248" spans="1:18" x14ac:dyDescent="0.3">
      <c r="A248" t="s">
        <v>1558</v>
      </c>
      <c r="B248" t="s">
        <v>1559</v>
      </c>
      <c r="C248" t="s">
        <v>1560</v>
      </c>
      <c r="D248" t="s">
        <v>139</v>
      </c>
      <c r="E248" t="s">
        <v>22</v>
      </c>
      <c r="F248" t="s">
        <v>228</v>
      </c>
      <c r="G248" t="s">
        <v>142</v>
      </c>
      <c r="H248" t="s">
        <v>143</v>
      </c>
      <c r="I248" t="s">
        <v>26</v>
      </c>
      <c r="J248" t="s">
        <v>501</v>
      </c>
      <c r="K248" t="s">
        <v>84</v>
      </c>
      <c r="L248" t="s">
        <v>111</v>
      </c>
      <c r="M248">
        <v>4</v>
      </c>
      <c r="N248">
        <v>420</v>
      </c>
      <c r="O248">
        <v>1680</v>
      </c>
      <c r="P248" t="s">
        <v>1561</v>
      </c>
      <c r="Q248" t="s">
        <v>1562</v>
      </c>
      <c r="R248" t="s">
        <v>61</v>
      </c>
    </row>
    <row r="249" spans="1:18" x14ac:dyDescent="0.3">
      <c r="A249" t="s">
        <v>1563</v>
      </c>
      <c r="B249" t="s">
        <v>1564</v>
      </c>
      <c r="C249" t="s">
        <v>1565</v>
      </c>
      <c r="D249" t="s">
        <v>65</v>
      </c>
      <c r="E249" t="s">
        <v>37</v>
      </c>
      <c r="F249" t="s">
        <v>962</v>
      </c>
      <c r="G249" t="s">
        <v>120</v>
      </c>
      <c r="H249" t="s">
        <v>751</v>
      </c>
      <c r="I249" t="s">
        <v>41</v>
      </c>
      <c r="J249" t="s">
        <v>83</v>
      </c>
      <c r="K249" t="s">
        <v>458</v>
      </c>
      <c r="L249" t="s">
        <v>58</v>
      </c>
      <c r="M249" t="s">
        <v>846</v>
      </c>
      <c r="N249">
        <v>850</v>
      </c>
      <c r="O249">
        <v>850</v>
      </c>
      <c r="P249" t="s">
        <v>1566</v>
      </c>
      <c r="Q249" t="s">
        <v>1567</v>
      </c>
      <c r="R249" t="s">
        <v>46</v>
      </c>
    </row>
    <row r="250" spans="1:18" x14ac:dyDescent="0.3">
      <c r="A250" t="s">
        <v>1568</v>
      </c>
      <c r="B250" t="s">
        <v>1569</v>
      </c>
      <c r="C250" t="s">
        <v>890</v>
      </c>
      <c r="D250" t="s">
        <v>475</v>
      </c>
      <c r="E250" t="s">
        <v>173</v>
      </c>
      <c r="F250" t="s">
        <v>200</v>
      </c>
      <c r="G250" t="s">
        <v>303</v>
      </c>
      <c r="H250" t="s">
        <v>399</v>
      </c>
      <c r="I250" t="s">
        <v>41</v>
      </c>
      <c r="J250" t="s">
        <v>97</v>
      </c>
      <c r="K250" t="s">
        <v>174</v>
      </c>
      <c r="L250" t="s">
        <v>338</v>
      </c>
      <c r="M250">
        <v>11</v>
      </c>
      <c r="N250">
        <v>2400</v>
      </c>
      <c r="O250">
        <v>26400</v>
      </c>
      <c r="P250" t="s">
        <v>1570</v>
      </c>
      <c r="Q250" t="s">
        <v>1571</v>
      </c>
      <c r="R250" t="s">
        <v>61</v>
      </c>
    </row>
    <row r="251" spans="1:18" x14ac:dyDescent="0.3">
      <c r="A251" t="s">
        <v>1572</v>
      </c>
      <c r="B251" t="s">
        <v>1573</v>
      </c>
      <c r="C251" t="s">
        <v>1574</v>
      </c>
      <c r="D251" t="s">
        <v>50</v>
      </c>
      <c r="E251" t="s">
        <v>173</v>
      </c>
      <c r="F251" t="s">
        <v>780</v>
      </c>
      <c r="G251" t="s">
        <v>120</v>
      </c>
      <c r="H251" t="s">
        <v>373</v>
      </c>
      <c r="I251" t="s">
        <v>41</v>
      </c>
      <c r="J251" t="s">
        <v>510</v>
      </c>
      <c r="K251" t="s">
        <v>758</v>
      </c>
      <c r="L251" t="s">
        <v>58</v>
      </c>
      <c r="M251">
        <v>10</v>
      </c>
      <c r="N251" t="s">
        <v>787</v>
      </c>
      <c r="O251">
        <v>8500</v>
      </c>
      <c r="P251" t="s">
        <v>1575</v>
      </c>
      <c r="Q251" t="s">
        <v>1576</v>
      </c>
      <c r="R251" t="s">
        <v>157</v>
      </c>
    </row>
    <row r="252" spans="1:18" x14ac:dyDescent="0.3">
      <c r="A252" t="s">
        <v>1577</v>
      </c>
      <c r="B252" t="s">
        <v>1578</v>
      </c>
      <c r="C252" t="s">
        <v>659</v>
      </c>
      <c r="D252" t="s">
        <v>366</v>
      </c>
      <c r="E252" t="s">
        <v>744</v>
      </c>
      <c r="F252" t="s">
        <v>94</v>
      </c>
      <c r="G252" t="s">
        <v>303</v>
      </c>
      <c r="H252" t="s">
        <v>1004</v>
      </c>
      <c r="I252" t="s">
        <v>265</v>
      </c>
      <c r="J252" t="s">
        <v>27</v>
      </c>
      <c r="K252" t="s">
        <v>98</v>
      </c>
      <c r="L252" t="s">
        <v>111</v>
      </c>
      <c r="M252">
        <v>3</v>
      </c>
      <c r="N252">
        <v>2400</v>
      </c>
      <c r="O252">
        <v>7200</v>
      </c>
      <c r="P252" t="s">
        <v>1579</v>
      </c>
      <c r="Q252" t="s">
        <v>1580</v>
      </c>
      <c r="R252" t="s">
        <v>32</v>
      </c>
    </row>
    <row r="253" spans="1:18" x14ac:dyDescent="0.3">
      <c r="A253" t="s">
        <v>822</v>
      </c>
      <c r="B253" t="s">
        <v>823</v>
      </c>
      <c r="C253" t="s">
        <v>824</v>
      </c>
      <c r="D253" t="s">
        <v>271</v>
      </c>
      <c r="E253" t="s">
        <v>173</v>
      </c>
      <c r="F253" t="s">
        <v>319</v>
      </c>
      <c r="G253" t="s">
        <v>24</v>
      </c>
      <c r="H253" t="s">
        <v>434</v>
      </c>
      <c r="I253" t="s">
        <v>329</v>
      </c>
      <c r="J253" t="s">
        <v>27</v>
      </c>
      <c r="K253" t="s">
        <v>660</v>
      </c>
      <c r="L253" t="s">
        <v>182</v>
      </c>
      <c r="M253">
        <v>4</v>
      </c>
      <c r="N253">
        <v>4200</v>
      </c>
      <c r="O253">
        <v>16800</v>
      </c>
      <c r="P253" t="s">
        <v>825</v>
      </c>
      <c r="Q253" t="s">
        <v>826</v>
      </c>
      <c r="R253" t="s">
        <v>157</v>
      </c>
    </row>
    <row r="254" spans="1:18" x14ac:dyDescent="0.3">
      <c r="A254" t="s">
        <v>1581</v>
      </c>
      <c r="B254" t="s">
        <v>1582</v>
      </c>
      <c r="C254" t="s">
        <v>1583</v>
      </c>
      <c r="D254" t="s">
        <v>50</v>
      </c>
      <c r="E254" t="s">
        <v>37</v>
      </c>
      <c r="F254" t="s">
        <v>153</v>
      </c>
      <c r="G254" t="s">
        <v>39</v>
      </c>
      <c r="H254" t="s">
        <v>336</v>
      </c>
      <c r="I254" t="s">
        <v>41</v>
      </c>
      <c r="J254" t="s">
        <v>305</v>
      </c>
      <c r="K254" t="s">
        <v>921</v>
      </c>
      <c r="L254" t="s">
        <v>182</v>
      </c>
      <c r="M254">
        <v>7</v>
      </c>
      <c r="N254">
        <v>1900</v>
      </c>
      <c r="O254">
        <v>13300</v>
      </c>
      <c r="P254" t="s">
        <v>1584</v>
      </c>
      <c r="Q254" t="s">
        <v>1585</v>
      </c>
      <c r="R254" t="s">
        <v>61</v>
      </c>
    </row>
    <row r="255" spans="1:18" x14ac:dyDescent="0.3">
      <c r="A255" t="s">
        <v>1586</v>
      </c>
      <c r="B255" t="s">
        <v>1587</v>
      </c>
      <c r="C255" t="s">
        <v>1588</v>
      </c>
      <c r="D255" t="s">
        <v>271</v>
      </c>
      <c r="E255" t="s">
        <v>51</v>
      </c>
      <c r="F255" t="s">
        <v>67</v>
      </c>
      <c r="G255" t="s">
        <v>191</v>
      </c>
      <c r="H255" t="s">
        <v>278</v>
      </c>
      <c r="I255" t="s">
        <v>193</v>
      </c>
      <c r="J255" t="s">
        <v>442</v>
      </c>
      <c r="K255" t="s">
        <v>72</v>
      </c>
      <c r="L255" t="s">
        <v>58</v>
      </c>
      <c r="M255">
        <v>5</v>
      </c>
      <c r="N255">
        <v>1650</v>
      </c>
      <c r="O255">
        <v>8250</v>
      </c>
      <c r="P255" t="s">
        <v>1589</v>
      </c>
      <c r="Q255" t="s">
        <v>1590</v>
      </c>
      <c r="R255" t="s">
        <v>157</v>
      </c>
    </row>
    <row r="256" spans="1:18" x14ac:dyDescent="0.3">
      <c r="A256" t="s">
        <v>1591</v>
      </c>
      <c r="B256" t="s">
        <v>1592</v>
      </c>
      <c r="C256" t="s">
        <v>1593</v>
      </c>
      <c r="D256" t="s">
        <v>21</v>
      </c>
      <c r="E256" t="s">
        <v>933</v>
      </c>
      <c r="F256" t="s">
        <v>1594</v>
      </c>
      <c r="G256" t="s">
        <v>24</v>
      </c>
      <c r="H256" t="s">
        <v>434</v>
      </c>
      <c r="I256" t="s">
        <v>26</v>
      </c>
      <c r="J256" t="s">
        <v>864</v>
      </c>
      <c r="K256" t="s">
        <v>84</v>
      </c>
      <c r="L256" t="s">
        <v>222</v>
      </c>
      <c r="M256" t="s">
        <v>1595</v>
      </c>
      <c r="N256">
        <v>4200</v>
      </c>
      <c r="O256">
        <v>46200</v>
      </c>
      <c r="P256" t="s">
        <v>1596</v>
      </c>
      <c r="Q256" t="s">
        <v>1597</v>
      </c>
      <c r="R256" t="s">
        <v>32</v>
      </c>
    </row>
    <row r="257" spans="1:18" x14ac:dyDescent="0.3">
      <c r="A257" t="s">
        <v>1598</v>
      </c>
      <c r="B257" t="s">
        <v>1599</v>
      </c>
      <c r="C257" t="s">
        <v>1600</v>
      </c>
      <c r="D257" t="s">
        <v>199</v>
      </c>
      <c r="E257" t="s">
        <v>1601</v>
      </c>
      <c r="F257" t="s">
        <v>153</v>
      </c>
      <c r="G257" t="s">
        <v>39</v>
      </c>
      <c r="H257" t="s">
        <v>336</v>
      </c>
      <c r="I257" t="s">
        <v>41</v>
      </c>
      <c r="J257" t="s">
        <v>27</v>
      </c>
      <c r="K257" t="s">
        <v>57</v>
      </c>
      <c r="L257" t="s">
        <v>85</v>
      </c>
      <c r="M257" t="s">
        <v>546</v>
      </c>
      <c r="N257">
        <v>-1900</v>
      </c>
      <c r="O257">
        <v>7600</v>
      </c>
      <c r="P257" t="s">
        <v>1602</v>
      </c>
      <c r="Q257" t="s">
        <v>1603</v>
      </c>
      <c r="R257" t="s">
        <v>46</v>
      </c>
    </row>
    <row r="258" spans="1:18" x14ac:dyDescent="0.3">
      <c r="A258" t="s">
        <v>1604</v>
      </c>
      <c r="B258" t="s">
        <v>1605</v>
      </c>
      <c r="C258" t="s">
        <v>1606</v>
      </c>
      <c r="E258" t="s">
        <v>237</v>
      </c>
      <c r="F258" t="s">
        <v>67</v>
      </c>
      <c r="G258" t="s">
        <v>68</v>
      </c>
      <c r="H258" t="s">
        <v>109</v>
      </c>
      <c r="I258" t="s">
        <v>110</v>
      </c>
      <c r="J258" t="s">
        <v>393</v>
      </c>
      <c r="K258" t="s">
        <v>72</v>
      </c>
      <c r="L258" t="s">
        <v>111</v>
      </c>
      <c r="M258">
        <v>8</v>
      </c>
      <c r="N258">
        <v>3600</v>
      </c>
      <c r="O258">
        <v>28800</v>
      </c>
      <c r="P258" t="s">
        <v>1607</v>
      </c>
      <c r="Q258" t="s">
        <v>1608</v>
      </c>
      <c r="R258" t="s">
        <v>61</v>
      </c>
    </row>
    <row r="259" spans="1:18" x14ac:dyDescent="0.3">
      <c r="A259" t="s">
        <v>1609</v>
      </c>
      <c r="B259" t="s">
        <v>1256</v>
      </c>
      <c r="C259" t="s">
        <v>1610</v>
      </c>
      <c r="D259" t="s">
        <v>50</v>
      </c>
      <c r="E259" t="s">
        <v>1601</v>
      </c>
      <c r="F259" t="s">
        <v>38</v>
      </c>
      <c r="G259" t="s">
        <v>162</v>
      </c>
      <c r="H259" t="s">
        <v>163</v>
      </c>
      <c r="I259" t="s">
        <v>110</v>
      </c>
      <c r="J259" t="s">
        <v>83</v>
      </c>
      <c r="K259" t="s">
        <v>57</v>
      </c>
      <c r="L259" t="s">
        <v>182</v>
      </c>
      <c r="M259" t="s">
        <v>133</v>
      </c>
      <c r="N259">
        <v>620</v>
      </c>
      <c r="O259">
        <v>3100</v>
      </c>
      <c r="P259" t="s">
        <v>643</v>
      </c>
      <c r="Q259" t="s">
        <v>1611</v>
      </c>
      <c r="R259" t="s">
        <v>46</v>
      </c>
    </row>
    <row r="260" spans="1:18" x14ac:dyDescent="0.3">
      <c r="A260" t="s">
        <v>1612</v>
      </c>
      <c r="B260" t="s">
        <v>1613</v>
      </c>
      <c r="C260" t="s">
        <v>1614</v>
      </c>
      <c r="D260" t="s">
        <v>743</v>
      </c>
      <c r="E260" t="s">
        <v>51</v>
      </c>
      <c r="F260" t="s">
        <v>67</v>
      </c>
      <c r="G260" t="s">
        <v>142</v>
      </c>
      <c r="H260" t="s">
        <v>143</v>
      </c>
      <c r="I260" t="s">
        <v>26</v>
      </c>
      <c r="J260" t="s">
        <v>83</v>
      </c>
      <c r="K260" t="s">
        <v>921</v>
      </c>
      <c r="L260" t="s">
        <v>451</v>
      </c>
      <c r="M260">
        <v>8</v>
      </c>
      <c r="O260">
        <v>3360</v>
      </c>
      <c r="P260" t="s">
        <v>1615</v>
      </c>
      <c r="Q260" t="s">
        <v>1616</v>
      </c>
      <c r="R260" t="s">
        <v>46</v>
      </c>
    </row>
    <row r="261" spans="1:18" x14ac:dyDescent="0.3">
      <c r="A261" t="s">
        <v>1617</v>
      </c>
      <c r="B261" t="s">
        <v>1618</v>
      </c>
      <c r="C261" t="s">
        <v>1619</v>
      </c>
      <c r="D261" t="s">
        <v>1341</v>
      </c>
      <c r="E261" t="s">
        <v>190</v>
      </c>
      <c r="F261" t="s">
        <v>1594</v>
      </c>
      <c r="G261" t="s">
        <v>53</v>
      </c>
      <c r="H261" t="s">
        <v>95</v>
      </c>
      <c r="I261" t="s">
        <v>96</v>
      </c>
      <c r="J261" t="s">
        <v>56</v>
      </c>
      <c r="K261" t="s">
        <v>84</v>
      </c>
      <c r="L261" t="s">
        <v>182</v>
      </c>
      <c r="M261">
        <v>6</v>
      </c>
      <c r="N261">
        <v>180</v>
      </c>
      <c r="O261">
        <v>980</v>
      </c>
      <c r="P261" t="s">
        <v>1620</v>
      </c>
      <c r="Q261" t="s">
        <v>1621</v>
      </c>
      <c r="R261" t="s">
        <v>157</v>
      </c>
    </row>
    <row r="262" spans="1:18" x14ac:dyDescent="0.3">
      <c r="A262" t="s">
        <v>1622</v>
      </c>
      <c r="B262" t="s">
        <v>1623</v>
      </c>
      <c r="C262" t="s">
        <v>1232</v>
      </c>
      <c r="D262" t="s">
        <v>635</v>
      </c>
      <c r="E262" t="s">
        <v>140</v>
      </c>
      <c r="F262" t="s">
        <v>94</v>
      </c>
      <c r="G262" t="s">
        <v>120</v>
      </c>
      <c r="H262" t="s">
        <v>373</v>
      </c>
      <c r="I262" t="s">
        <v>374</v>
      </c>
      <c r="J262" t="s">
        <v>221</v>
      </c>
      <c r="K262" t="s">
        <v>98</v>
      </c>
      <c r="L262" t="s">
        <v>165</v>
      </c>
      <c r="M262">
        <v>2</v>
      </c>
      <c r="N262">
        <v>850</v>
      </c>
      <c r="O262">
        <v>1700</v>
      </c>
      <c r="P262" t="s">
        <v>1624</v>
      </c>
      <c r="Q262" t="s">
        <v>1625</v>
      </c>
      <c r="R262" t="s">
        <v>61</v>
      </c>
    </row>
    <row r="263" spans="1:18" x14ac:dyDescent="0.3">
      <c r="A263" t="s">
        <v>1626</v>
      </c>
      <c r="B263" t="s">
        <v>1627</v>
      </c>
      <c r="C263" t="s">
        <v>1204</v>
      </c>
      <c r="D263" t="s">
        <v>366</v>
      </c>
      <c r="E263" t="s">
        <v>1628</v>
      </c>
      <c r="F263" t="s">
        <v>119</v>
      </c>
      <c r="G263" t="s">
        <v>81</v>
      </c>
      <c r="H263" t="s">
        <v>425</v>
      </c>
      <c r="I263" t="s">
        <v>110</v>
      </c>
      <c r="J263" t="s">
        <v>685</v>
      </c>
      <c r="K263" t="s">
        <v>493</v>
      </c>
      <c r="L263" t="s">
        <v>182</v>
      </c>
      <c r="M263">
        <v>6</v>
      </c>
      <c r="N263">
        <v>1250</v>
      </c>
      <c r="O263">
        <v>7500</v>
      </c>
      <c r="P263" t="s">
        <v>1629</v>
      </c>
      <c r="Q263" t="s">
        <v>1630</v>
      </c>
      <c r="R263" t="s">
        <v>157</v>
      </c>
    </row>
    <row r="264" spans="1:18" x14ac:dyDescent="0.3">
      <c r="A264" t="s">
        <v>1631</v>
      </c>
      <c r="B264" t="s">
        <v>1632</v>
      </c>
      <c r="C264" t="s">
        <v>1335</v>
      </c>
      <c r="D264" t="s">
        <v>1633</v>
      </c>
      <c r="E264" t="s">
        <v>173</v>
      </c>
      <c r="F264" t="s">
        <v>23</v>
      </c>
      <c r="G264" t="s">
        <v>53</v>
      </c>
      <c r="H264" t="s">
        <v>95</v>
      </c>
      <c r="I264" t="s">
        <v>1634</v>
      </c>
      <c r="J264" t="s">
        <v>97</v>
      </c>
      <c r="K264" t="s">
        <v>174</v>
      </c>
      <c r="L264" t="s">
        <v>182</v>
      </c>
      <c r="M264" t="s">
        <v>1079</v>
      </c>
      <c r="N264">
        <v>180</v>
      </c>
      <c r="O264">
        <v>900</v>
      </c>
      <c r="P264" t="s">
        <v>1635</v>
      </c>
      <c r="Q264" t="s">
        <v>1636</v>
      </c>
      <c r="R264" t="s">
        <v>157</v>
      </c>
    </row>
    <row r="265" spans="1:18" x14ac:dyDescent="0.3">
      <c r="A265" t="s">
        <v>1637</v>
      </c>
      <c r="B265" t="s">
        <v>1638</v>
      </c>
      <c r="C265" t="s">
        <v>1639</v>
      </c>
      <c r="D265" t="s">
        <v>65</v>
      </c>
      <c r="E265" t="s">
        <v>1640</v>
      </c>
      <c r="F265" t="s">
        <v>181</v>
      </c>
      <c r="G265" t="s">
        <v>239</v>
      </c>
      <c r="H265" t="s">
        <v>1641</v>
      </c>
      <c r="I265" t="s">
        <v>279</v>
      </c>
      <c r="J265" t="s">
        <v>272</v>
      </c>
      <c r="K265" t="s">
        <v>98</v>
      </c>
      <c r="L265" t="s">
        <v>165</v>
      </c>
      <c r="M265">
        <v>10</v>
      </c>
      <c r="N265">
        <v>980</v>
      </c>
      <c r="O265">
        <v>9800</v>
      </c>
      <c r="P265" t="s">
        <v>1642</v>
      </c>
      <c r="Q265" t="s">
        <v>1643</v>
      </c>
      <c r="R265" t="s">
        <v>32</v>
      </c>
    </row>
    <row r="266" spans="1:18" x14ac:dyDescent="0.3">
      <c r="A266" t="s">
        <v>1644</v>
      </c>
      <c r="B266" t="s">
        <v>1645</v>
      </c>
      <c r="C266" t="s">
        <v>1646</v>
      </c>
      <c r="D266" t="s">
        <v>139</v>
      </c>
      <c r="E266" t="s">
        <v>956</v>
      </c>
      <c r="G266" t="s">
        <v>142</v>
      </c>
      <c r="H266" t="s">
        <v>143</v>
      </c>
      <c r="I266" t="s">
        <v>220</v>
      </c>
      <c r="J266" t="s">
        <v>27</v>
      </c>
      <c r="K266" t="s">
        <v>493</v>
      </c>
      <c r="L266" t="s">
        <v>669</v>
      </c>
      <c r="M266" t="s">
        <v>577</v>
      </c>
      <c r="N266">
        <v>420</v>
      </c>
      <c r="O266">
        <v>5040</v>
      </c>
      <c r="P266" t="s">
        <v>1647</v>
      </c>
      <c r="Q266" t="s">
        <v>1648</v>
      </c>
      <c r="R266" t="s">
        <v>32</v>
      </c>
    </row>
    <row r="267" spans="1:18" x14ac:dyDescent="0.3">
      <c r="A267" t="s">
        <v>1649</v>
      </c>
      <c r="B267" t="s">
        <v>1650</v>
      </c>
      <c r="C267" t="s">
        <v>1651</v>
      </c>
      <c r="D267" t="s">
        <v>1341</v>
      </c>
      <c r="E267" t="s">
        <v>129</v>
      </c>
      <c r="F267" t="s">
        <v>67</v>
      </c>
      <c r="G267" t="s">
        <v>239</v>
      </c>
      <c r="H267" t="s">
        <v>240</v>
      </c>
      <c r="I267" t="s">
        <v>279</v>
      </c>
      <c r="J267" t="s">
        <v>337</v>
      </c>
      <c r="K267" t="s">
        <v>72</v>
      </c>
      <c r="L267" t="s">
        <v>111</v>
      </c>
      <c r="M267">
        <v>6</v>
      </c>
      <c r="N267">
        <v>980</v>
      </c>
      <c r="O267">
        <v>5880</v>
      </c>
      <c r="P267" t="s">
        <v>1652</v>
      </c>
      <c r="Q267" t="s">
        <v>1653</v>
      </c>
      <c r="R267" t="s">
        <v>61</v>
      </c>
    </row>
    <row r="268" spans="1:18" x14ac:dyDescent="0.3">
      <c r="A268" t="s">
        <v>1654</v>
      </c>
      <c r="B268" t="s">
        <v>1655</v>
      </c>
      <c r="C268" t="s">
        <v>1656</v>
      </c>
      <c r="D268" t="s">
        <v>65</v>
      </c>
      <c r="E268" t="s">
        <v>51</v>
      </c>
      <c r="F268" t="s">
        <v>962</v>
      </c>
      <c r="G268" t="s">
        <v>303</v>
      </c>
      <c r="H268" t="s">
        <v>1004</v>
      </c>
      <c r="I268" t="s">
        <v>684</v>
      </c>
      <c r="J268" t="s">
        <v>442</v>
      </c>
      <c r="K268" t="s">
        <v>84</v>
      </c>
      <c r="L268" t="s">
        <v>1023</v>
      </c>
      <c r="M268" t="s">
        <v>577</v>
      </c>
      <c r="N268">
        <v>2400</v>
      </c>
      <c r="O268">
        <v>28800</v>
      </c>
      <c r="P268" t="s">
        <v>1657</v>
      </c>
      <c r="Q268" t="s">
        <v>1658</v>
      </c>
      <c r="R268" t="s">
        <v>157</v>
      </c>
    </row>
    <row r="269" spans="1:18" x14ac:dyDescent="0.3">
      <c r="A269" t="s">
        <v>1659</v>
      </c>
      <c r="B269" t="s">
        <v>1660</v>
      </c>
      <c r="C269" t="s">
        <v>1661</v>
      </c>
      <c r="D269" t="s">
        <v>432</v>
      </c>
      <c r="E269" t="s">
        <v>190</v>
      </c>
      <c r="F269" t="s">
        <v>119</v>
      </c>
      <c r="G269" t="s">
        <v>53</v>
      </c>
      <c r="H269" t="s">
        <v>287</v>
      </c>
      <c r="I269" t="s">
        <v>1662</v>
      </c>
      <c r="J269" t="s">
        <v>27</v>
      </c>
      <c r="K269" t="s">
        <v>921</v>
      </c>
      <c r="L269" t="s">
        <v>58</v>
      </c>
      <c r="M269">
        <v>10</v>
      </c>
      <c r="N269">
        <v>180</v>
      </c>
      <c r="O269">
        <v>1800</v>
      </c>
      <c r="P269" t="s">
        <v>1663</v>
      </c>
      <c r="Q269" t="s">
        <v>1664</v>
      </c>
      <c r="R269" t="s">
        <v>46</v>
      </c>
    </row>
    <row r="270" spans="1:18" x14ac:dyDescent="0.3">
      <c r="A270" t="s">
        <v>1665</v>
      </c>
      <c r="B270" t="s">
        <v>1666</v>
      </c>
      <c r="C270" t="s">
        <v>1656</v>
      </c>
      <c r="D270" t="s">
        <v>411</v>
      </c>
      <c r="E270" t="s">
        <v>51</v>
      </c>
      <c r="F270" t="s">
        <v>119</v>
      </c>
      <c r="G270" t="s">
        <v>120</v>
      </c>
      <c r="H270" t="s">
        <v>683</v>
      </c>
      <c r="I270" t="s">
        <v>41</v>
      </c>
      <c r="J270" t="s">
        <v>83</v>
      </c>
      <c r="K270" t="s">
        <v>758</v>
      </c>
      <c r="L270" t="s">
        <v>165</v>
      </c>
      <c r="M270" t="s">
        <v>133</v>
      </c>
      <c r="N270">
        <v>850</v>
      </c>
      <c r="P270" t="s">
        <v>1667</v>
      </c>
      <c r="Q270" t="s">
        <v>1668</v>
      </c>
      <c r="R270" t="s">
        <v>32</v>
      </c>
    </row>
    <row r="271" spans="1:18" x14ac:dyDescent="0.3">
      <c r="A271" t="s">
        <v>1669</v>
      </c>
      <c r="B271" t="s">
        <v>1670</v>
      </c>
      <c r="C271" t="s">
        <v>1671</v>
      </c>
      <c r="D271" t="s">
        <v>1457</v>
      </c>
      <c r="E271" t="s">
        <v>37</v>
      </c>
      <c r="F271" t="s">
        <v>108</v>
      </c>
      <c r="G271" t="s">
        <v>218</v>
      </c>
      <c r="H271" t="s">
        <v>312</v>
      </c>
      <c r="I271" t="s">
        <v>26</v>
      </c>
      <c r="J271" t="s">
        <v>393</v>
      </c>
      <c r="K271" t="s">
        <v>1136</v>
      </c>
      <c r="L271" t="s">
        <v>111</v>
      </c>
      <c r="M271">
        <v>5</v>
      </c>
      <c r="N271" t="s">
        <v>979</v>
      </c>
      <c r="O271">
        <v>14000</v>
      </c>
      <c r="P271" t="s">
        <v>1672</v>
      </c>
      <c r="Q271" t="s">
        <v>1673</v>
      </c>
      <c r="R271" t="s">
        <v>32</v>
      </c>
    </row>
    <row r="272" spans="1:18" x14ac:dyDescent="0.3">
      <c r="A272" t="s">
        <v>1674</v>
      </c>
      <c r="B272" t="s">
        <v>1675</v>
      </c>
      <c r="C272" t="s">
        <v>1676</v>
      </c>
      <c r="D272" t="s">
        <v>21</v>
      </c>
      <c r="E272" t="s">
        <v>161</v>
      </c>
      <c r="F272" t="s">
        <v>67</v>
      </c>
      <c r="G272" t="s">
        <v>162</v>
      </c>
      <c r="H272" t="s">
        <v>163</v>
      </c>
      <c r="I272" t="s">
        <v>110</v>
      </c>
      <c r="J272" t="s">
        <v>864</v>
      </c>
      <c r="K272" t="s">
        <v>57</v>
      </c>
      <c r="L272" t="s">
        <v>522</v>
      </c>
      <c r="M272" t="s">
        <v>133</v>
      </c>
      <c r="N272">
        <v>620</v>
      </c>
      <c r="O272">
        <v>5580</v>
      </c>
      <c r="P272" t="s">
        <v>1677</v>
      </c>
      <c r="Q272" t="s">
        <v>1678</v>
      </c>
      <c r="R272" t="s">
        <v>61</v>
      </c>
    </row>
    <row r="273" spans="1:18" x14ac:dyDescent="0.3">
      <c r="A273" t="s">
        <v>1679</v>
      </c>
      <c r="B273" t="s">
        <v>1680</v>
      </c>
      <c r="C273" t="s">
        <v>1681</v>
      </c>
      <c r="D273" t="s">
        <v>344</v>
      </c>
      <c r="E273" t="s">
        <v>1682</v>
      </c>
      <c r="F273" t="s">
        <v>228</v>
      </c>
      <c r="G273" t="s">
        <v>162</v>
      </c>
      <c r="H273" t="s">
        <v>1205</v>
      </c>
      <c r="I273" t="s">
        <v>110</v>
      </c>
      <c r="J273" t="s">
        <v>337</v>
      </c>
      <c r="K273" t="s">
        <v>84</v>
      </c>
      <c r="L273" t="s">
        <v>182</v>
      </c>
      <c r="M273" t="s">
        <v>133</v>
      </c>
      <c r="N273">
        <v>670</v>
      </c>
      <c r="O273">
        <v>2010</v>
      </c>
      <c r="P273" t="s">
        <v>1683</v>
      </c>
      <c r="Q273" t="s">
        <v>1684</v>
      </c>
      <c r="R273" t="s">
        <v>46</v>
      </c>
    </row>
    <row r="274" spans="1:18" x14ac:dyDescent="0.3">
      <c r="A274" t="s">
        <v>1685</v>
      </c>
      <c r="B274" t="s">
        <v>1686</v>
      </c>
      <c r="C274" t="s">
        <v>1687</v>
      </c>
      <c r="D274" t="s">
        <v>344</v>
      </c>
      <c r="E274" t="s">
        <v>37</v>
      </c>
      <c r="F274" t="s">
        <v>119</v>
      </c>
      <c r="G274" t="s">
        <v>162</v>
      </c>
      <c r="H274" t="s">
        <v>163</v>
      </c>
      <c r="I274" t="s">
        <v>230</v>
      </c>
      <c r="J274" t="s">
        <v>164</v>
      </c>
      <c r="K274" t="s">
        <v>84</v>
      </c>
      <c r="L274" t="s">
        <v>165</v>
      </c>
      <c r="M274">
        <v>2</v>
      </c>
      <c r="N274">
        <v>620</v>
      </c>
      <c r="O274">
        <v>1240</v>
      </c>
      <c r="P274" t="s">
        <v>1688</v>
      </c>
      <c r="Q274" t="s">
        <v>1689</v>
      </c>
      <c r="R274" t="s">
        <v>32</v>
      </c>
    </row>
    <row r="275" spans="1:18" x14ac:dyDescent="0.3">
      <c r="A275" t="s">
        <v>1609</v>
      </c>
      <c r="B275" t="s">
        <v>1690</v>
      </c>
      <c r="C275" t="s">
        <v>774</v>
      </c>
      <c r="D275" t="s">
        <v>139</v>
      </c>
      <c r="E275" t="s">
        <v>152</v>
      </c>
      <c r="F275" t="s">
        <v>119</v>
      </c>
      <c r="G275" t="s">
        <v>120</v>
      </c>
      <c r="H275" t="s">
        <v>121</v>
      </c>
      <c r="I275" t="s">
        <v>41</v>
      </c>
      <c r="J275" t="s">
        <v>83</v>
      </c>
      <c r="K275" t="s">
        <v>84</v>
      </c>
      <c r="L275" t="s">
        <v>58</v>
      </c>
      <c r="M275">
        <v>4</v>
      </c>
      <c r="N275">
        <v>850</v>
      </c>
      <c r="O275">
        <v>3500</v>
      </c>
      <c r="P275" t="s">
        <v>1691</v>
      </c>
      <c r="Q275" t="s">
        <v>1692</v>
      </c>
      <c r="R275" t="s">
        <v>61</v>
      </c>
    </row>
    <row r="276" spans="1:18" x14ac:dyDescent="0.3">
      <c r="A276" t="s">
        <v>1693</v>
      </c>
      <c r="B276" t="s">
        <v>1694</v>
      </c>
      <c r="C276" t="s">
        <v>877</v>
      </c>
      <c r="D276" t="s">
        <v>21</v>
      </c>
      <c r="E276" t="s">
        <v>22</v>
      </c>
      <c r="F276" t="s">
        <v>296</v>
      </c>
      <c r="G276" t="s">
        <v>142</v>
      </c>
      <c r="H276" t="s">
        <v>1313</v>
      </c>
      <c r="I276" t="s">
        <v>26</v>
      </c>
      <c r="J276" t="s">
        <v>685</v>
      </c>
      <c r="K276" t="s">
        <v>42</v>
      </c>
      <c r="L276" t="s">
        <v>111</v>
      </c>
      <c r="M276">
        <v>5</v>
      </c>
      <c r="N276">
        <v>520</v>
      </c>
      <c r="O276">
        <v>2600</v>
      </c>
      <c r="P276" t="s">
        <v>1695</v>
      </c>
      <c r="Q276" t="s">
        <v>1696</v>
      </c>
      <c r="R276" t="s">
        <v>46</v>
      </c>
    </row>
    <row r="277" spans="1:18" x14ac:dyDescent="0.3">
      <c r="A277" t="s">
        <v>1697</v>
      </c>
      <c r="B277" t="s">
        <v>415</v>
      </c>
      <c r="C277" t="s">
        <v>1194</v>
      </c>
      <c r="D277" t="s">
        <v>80</v>
      </c>
      <c r="E277" t="s">
        <v>93</v>
      </c>
      <c r="F277" t="s">
        <v>67</v>
      </c>
      <c r="G277" t="s">
        <v>218</v>
      </c>
      <c r="H277" t="s">
        <v>312</v>
      </c>
      <c r="I277" t="s">
        <v>26</v>
      </c>
      <c r="J277" t="s">
        <v>164</v>
      </c>
      <c r="K277" t="s">
        <v>98</v>
      </c>
      <c r="L277" t="s">
        <v>29</v>
      </c>
      <c r="M277">
        <v>7</v>
      </c>
      <c r="N277" t="s">
        <v>1698</v>
      </c>
      <c r="O277">
        <v>19600</v>
      </c>
      <c r="P277" t="s">
        <v>1699</v>
      </c>
      <c r="Q277" t="s">
        <v>1700</v>
      </c>
      <c r="R277" t="s">
        <v>157</v>
      </c>
    </row>
    <row r="278" spans="1:18" x14ac:dyDescent="0.3">
      <c r="A278" t="s">
        <v>1701</v>
      </c>
      <c r="B278" t="s">
        <v>1702</v>
      </c>
      <c r="C278" t="s">
        <v>1703</v>
      </c>
      <c r="D278" t="s">
        <v>743</v>
      </c>
      <c r="E278" t="s">
        <v>93</v>
      </c>
      <c r="F278" t="s">
        <v>119</v>
      </c>
      <c r="G278" t="s">
        <v>39</v>
      </c>
      <c r="H278" t="s">
        <v>336</v>
      </c>
      <c r="I278" t="s">
        <v>41</v>
      </c>
      <c r="J278" t="s">
        <v>864</v>
      </c>
      <c r="K278" t="s">
        <v>98</v>
      </c>
      <c r="L278" t="s">
        <v>111</v>
      </c>
      <c r="M278">
        <v>11</v>
      </c>
      <c r="N278" t="s">
        <v>1704</v>
      </c>
      <c r="O278">
        <v>20900</v>
      </c>
      <c r="P278" t="s">
        <v>643</v>
      </c>
      <c r="Q278" t="s">
        <v>1705</v>
      </c>
      <c r="R278" t="s">
        <v>32</v>
      </c>
    </row>
    <row r="279" spans="1:18" x14ac:dyDescent="0.3">
      <c r="A279" t="s">
        <v>1706</v>
      </c>
      <c r="B279" t="s">
        <v>342</v>
      </c>
      <c r="C279" t="s">
        <v>1707</v>
      </c>
      <c r="D279" t="s">
        <v>1304</v>
      </c>
      <c r="E279" t="s">
        <v>22</v>
      </c>
      <c r="F279" t="s">
        <v>457</v>
      </c>
      <c r="G279" t="s">
        <v>191</v>
      </c>
      <c r="H279" t="s">
        <v>278</v>
      </c>
      <c r="I279" t="s">
        <v>527</v>
      </c>
      <c r="J279" t="s">
        <v>27</v>
      </c>
      <c r="K279" t="s">
        <v>98</v>
      </c>
      <c r="L279" t="s">
        <v>58</v>
      </c>
      <c r="M279" t="s">
        <v>74</v>
      </c>
      <c r="N279" t="s">
        <v>1708</v>
      </c>
      <c r="O279">
        <v>13200</v>
      </c>
      <c r="P279" t="s">
        <v>1709</v>
      </c>
      <c r="Q279" t="s">
        <v>1710</v>
      </c>
      <c r="R279" t="s">
        <v>61</v>
      </c>
    </row>
    <row r="280" spans="1:18" x14ac:dyDescent="0.3">
      <c r="A280" t="s">
        <v>1711</v>
      </c>
      <c r="B280" t="s">
        <v>1712</v>
      </c>
      <c r="C280" t="s">
        <v>798</v>
      </c>
      <c r="D280" t="s">
        <v>271</v>
      </c>
      <c r="E280" t="s">
        <v>22</v>
      </c>
      <c r="F280" t="s">
        <v>38</v>
      </c>
      <c r="G280" t="s">
        <v>120</v>
      </c>
      <c r="H280" t="s">
        <v>121</v>
      </c>
      <c r="I280" t="s">
        <v>41</v>
      </c>
      <c r="J280" t="s">
        <v>97</v>
      </c>
      <c r="K280" t="s">
        <v>28</v>
      </c>
      <c r="L280" t="s">
        <v>58</v>
      </c>
      <c r="M280">
        <v>12</v>
      </c>
      <c r="N280">
        <v>850</v>
      </c>
      <c r="O280">
        <v>10200</v>
      </c>
      <c r="P280" t="s">
        <v>1713</v>
      </c>
      <c r="Q280" t="s">
        <v>1714</v>
      </c>
      <c r="R280" t="s">
        <v>46</v>
      </c>
    </row>
    <row r="281" spans="1:18" x14ac:dyDescent="0.3">
      <c r="A281" t="s">
        <v>1715</v>
      </c>
      <c r="B281" t="s">
        <v>1716</v>
      </c>
      <c r="C281" t="s">
        <v>1717</v>
      </c>
      <c r="D281" t="s">
        <v>189</v>
      </c>
      <c r="E281" t="s">
        <v>237</v>
      </c>
      <c r="F281" t="s">
        <v>1718</v>
      </c>
      <c r="G281" t="s">
        <v>303</v>
      </c>
      <c r="H281" t="s">
        <v>1004</v>
      </c>
      <c r="I281" t="s">
        <v>41</v>
      </c>
      <c r="J281" t="s">
        <v>83</v>
      </c>
      <c r="K281" t="s">
        <v>72</v>
      </c>
      <c r="L281" t="s">
        <v>154</v>
      </c>
      <c r="M281" t="s">
        <v>546</v>
      </c>
      <c r="N281">
        <v>2400</v>
      </c>
      <c r="O281">
        <v>9600</v>
      </c>
      <c r="P281" t="s">
        <v>1719</v>
      </c>
      <c r="Q281" t="s">
        <v>1720</v>
      </c>
      <c r="R281" t="s">
        <v>32</v>
      </c>
    </row>
    <row r="282" spans="1:18" x14ac:dyDescent="0.3">
      <c r="A282" t="s">
        <v>1721</v>
      </c>
      <c r="B282" t="s">
        <v>1722</v>
      </c>
      <c r="C282" t="s">
        <v>1204</v>
      </c>
      <c r="D282" t="s">
        <v>366</v>
      </c>
      <c r="E282" t="s">
        <v>190</v>
      </c>
      <c r="F282" t="s">
        <v>1718</v>
      </c>
      <c r="G282" t="s">
        <v>120</v>
      </c>
      <c r="H282" t="s">
        <v>121</v>
      </c>
      <c r="I282" t="s">
        <v>41</v>
      </c>
      <c r="J282" t="s">
        <v>83</v>
      </c>
      <c r="K282" t="s">
        <v>84</v>
      </c>
      <c r="L282" t="s">
        <v>111</v>
      </c>
      <c r="M282">
        <v>12</v>
      </c>
      <c r="N282">
        <v>850</v>
      </c>
      <c r="O282">
        <v>10200</v>
      </c>
      <c r="P282" t="s">
        <v>1723</v>
      </c>
      <c r="Q282" t="s">
        <v>1724</v>
      </c>
      <c r="R282" t="s">
        <v>157</v>
      </c>
    </row>
    <row r="283" spans="1:18" x14ac:dyDescent="0.3">
      <c r="A283" t="s">
        <v>1725</v>
      </c>
      <c r="B283" t="s">
        <v>1726</v>
      </c>
      <c r="C283" t="s">
        <v>105</v>
      </c>
      <c r="D283" t="s">
        <v>1727</v>
      </c>
      <c r="E283" t="s">
        <v>93</v>
      </c>
      <c r="F283" t="s">
        <v>38</v>
      </c>
      <c r="G283" t="s">
        <v>239</v>
      </c>
      <c r="H283" t="s">
        <v>1728</v>
      </c>
      <c r="I283" t="s">
        <v>279</v>
      </c>
      <c r="J283" t="s">
        <v>501</v>
      </c>
      <c r="K283" t="s">
        <v>72</v>
      </c>
      <c r="L283" t="s">
        <v>165</v>
      </c>
      <c r="M283">
        <v>11</v>
      </c>
      <c r="N283">
        <v>980</v>
      </c>
      <c r="O283">
        <v>10780</v>
      </c>
      <c r="P283" t="s">
        <v>1729</v>
      </c>
      <c r="Q283" t="s">
        <v>1730</v>
      </c>
      <c r="R283" t="s">
        <v>157</v>
      </c>
    </row>
    <row r="284" spans="1:18" x14ac:dyDescent="0.3">
      <c r="A284" t="s">
        <v>1731</v>
      </c>
      <c r="B284" t="s">
        <v>1732</v>
      </c>
      <c r="C284" t="s">
        <v>798</v>
      </c>
      <c r="D284" t="s">
        <v>271</v>
      </c>
      <c r="E284" t="s">
        <v>22</v>
      </c>
      <c r="F284" t="s">
        <v>119</v>
      </c>
      <c r="G284" t="s">
        <v>24</v>
      </c>
      <c r="H284" t="s">
        <v>1537</v>
      </c>
      <c r="I284" t="s">
        <v>313</v>
      </c>
      <c r="J284" t="s">
        <v>501</v>
      </c>
      <c r="K284" t="s">
        <v>321</v>
      </c>
      <c r="L284" t="s">
        <v>182</v>
      </c>
      <c r="M284">
        <v>11</v>
      </c>
      <c r="N284">
        <v>4200</v>
      </c>
      <c r="O284">
        <v>46200</v>
      </c>
      <c r="P284" t="s">
        <v>1733</v>
      </c>
      <c r="Q284" t="s">
        <v>1734</v>
      </c>
      <c r="R284" t="s">
        <v>32</v>
      </c>
    </row>
    <row r="285" spans="1:18" x14ac:dyDescent="0.3">
      <c r="A285" t="s">
        <v>1735</v>
      </c>
      <c r="B285" t="s">
        <v>1736</v>
      </c>
      <c r="C285" t="s">
        <v>1610</v>
      </c>
      <c r="D285" t="s">
        <v>36</v>
      </c>
      <c r="E285" t="s">
        <v>37</v>
      </c>
      <c r="F285" t="s">
        <v>319</v>
      </c>
      <c r="G285" t="s">
        <v>303</v>
      </c>
      <c r="H285" t="s">
        <v>399</v>
      </c>
      <c r="I285" t="s">
        <v>122</v>
      </c>
      <c r="J285" t="s">
        <v>27</v>
      </c>
      <c r="K285" t="s">
        <v>72</v>
      </c>
      <c r="L285" t="s">
        <v>73</v>
      </c>
      <c r="M285">
        <v>4</v>
      </c>
      <c r="N285" t="s">
        <v>1737</v>
      </c>
      <c r="O285">
        <v>9400</v>
      </c>
      <c r="P285" t="s">
        <v>1738</v>
      </c>
      <c r="Q285" t="s">
        <v>1739</v>
      </c>
      <c r="R285" t="s">
        <v>157</v>
      </c>
    </row>
    <row r="286" spans="1:18" x14ac:dyDescent="0.3">
      <c r="A286" t="s">
        <v>1740</v>
      </c>
      <c r="B286" t="s">
        <v>1741</v>
      </c>
      <c r="C286" t="s">
        <v>1742</v>
      </c>
      <c r="D286" t="s">
        <v>271</v>
      </c>
      <c r="E286" t="s">
        <v>161</v>
      </c>
      <c r="F286" t="s">
        <v>141</v>
      </c>
      <c r="G286" t="s">
        <v>303</v>
      </c>
      <c r="H286" t="s">
        <v>399</v>
      </c>
      <c r="I286" t="s">
        <v>41</v>
      </c>
      <c r="J286" t="s">
        <v>492</v>
      </c>
      <c r="K286" t="s">
        <v>98</v>
      </c>
      <c r="L286" t="s">
        <v>451</v>
      </c>
      <c r="M286">
        <v>7</v>
      </c>
      <c r="N286">
        <v>2400</v>
      </c>
      <c r="O286">
        <v>16800</v>
      </c>
      <c r="P286" t="s">
        <v>1743</v>
      </c>
      <c r="Q286" t="s">
        <v>1744</v>
      </c>
      <c r="R286" t="s">
        <v>61</v>
      </c>
    </row>
    <row r="287" spans="1:18" x14ac:dyDescent="0.3">
      <c r="A287" t="s">
        <v>1745</v>
      </c>
      <c r="B287" t="s">
        <v>1064</v>
      </c>
      <c r="C287" t="s">
        <v>410</v>
      </c>
      <c r="D287" t="s">
        <v>65</v>
      </c>
      <c r="E287" t="s">
        <v>949</v>
      </c>
      <c r="F287" t="s">
        <v>153</v>
      </c>
      <c r="G287" t="s">
        <v>239</v>
      </c>
      <c r="H287" t="s">
        <v>240</v>
      </c>
      <c r="I287" t="s">
        <v>781</v>
      </c>
      <c r="J287" t="s">
        <v>97</v>
      </c>
      <c r="K287" t="s">
        <v>98</v>
      </c>
      <c r="L287" t="s">
        <v>182</v>
      </c>
      <c r="M287">
        <v>4</v>
      </c>
      <c r="N287">
        <v>980</v>
      </c>
      <c r="O287">
        <v>3920</v>
      </c>
      <c r="P287" t="s">
        <v>1746</v>
      </c>
      <c r="Q287" t="s">
        <v>1747</v>
      </c>
      <c r="R287" t="s">
        <v>46</v>
      </c>
    </row>
    <row r="288" spans="1:18" x14ac:dyDescent="0.3">
      <c r="A288" t="s">
        <v>1748</v>
      </c>
      <c r="B288" t="s">
        <v>1749</v>
      </c>
      <c r="C288" t="s">
        <v>1750</v>
      </c>
      <c r="D288" t="s">
        <v>172</v>
      </c>
      <c r="E288" t="s">
        <v>161</v>
      </c>
      <c r="F288" t="s">
        <v>67</v>
      </c>
      <c r="G288" t="s">
        <v>68</v>
      </c>
      <c r="H288" t="s">
        <v>1751</v>
      </c>
      <c r="I288" t="s">
        <v>70</v>
      </c>
      <c r="J288" t="s">
        <v>97</v>
      </c>
      <c r="K288" t="s">
        <v>72</v>
      </c>
      <c r="L288" t="s">
        <v>165</v>
      </c>
      <c r="M288">
        <v>12</v>
      </c>
      <c r="N288">
        <v>3550</v>
      </c>
      <c r="O288">
        <v>42600</v>
      </c>
      <c r="P288" t="s">
        <v>1752</v>
      </c>
      <c r="Q288" t="s">
        <v>1753</v>
      </c>
      <c r="R288" t="s">
        <v>32</v>
      </c>
    </row>
    <row r="289" spans="1:18" x14ac:dyDescent="0.3">
      <c r="A289" t="s">
        <v>1754</v>
      </c>
      <c r="B289" t="s">
        <v>1755</v>
      </c>
      <c r="C289" t="s">
        <v>617</v>
      </c>
      <c r="D289" t="s">
        <v>1756</v>
      </c>
      <c r="E289" t="s">
        <v>237</v>
      </c>
      <c r="F289" t="s">
        <v>153</v>
      </c>
      <c r="G289" t="s">
        <v>303</v>
      </c>
      <c r="H289" t="s">
        <v>399</v>
      </c>
      <c r="I289" t="s">
        <v>41</v>
      </c>
      <c r="J289" t="s">
        <v>501</v>
      </c>
      <c r="K289" t="s">
        <v>660</v>
      </c>
      <c r="L289" t="s">
        <v>58</v>
      </c>
      <c r="M289" t="s">
        <v>202</v>
      </c>
      <c r="N289">
        <v>2400</v>
      </c>
      <c r="O289">
        <v>7200</v>
      </c>
      <c r="P289" t="s">
        <v>1757</v>
      </c>
      <c r="Q289" t="s">
        <v>1758</v>
      </c>
      <c r="R289" t="s">
        <v>157</v>
      </c>
    </row>
    <row r="290" spans="1:18" x14ac:dyDescent="0.3">
      <c r="A290" t="s">
        <v>1759</v>
      </c>
      <c r="B290" t="s">
        <v>1760</v>
      </c>
      <c r="C290" t="s">
        <v>1761</v>
      </c>
      <c r="D290" t="s">
        <v>92</v>
      </c>
      <c r="E290" t="s">
        <v>949</v>
      </c>
      <c r="F290" t="s">
        <v>228</v>
      </c>
      <c r="G290" t="s">
        <v>191</v>
      </c>
      <c r="H290" t="s">
        <v>192</v>
      </c>
      <c r="I290" t="s">
        <v>1762</v>
      </c>
      <c r="J290" t="s">
        <v>27</v>
      </c>
      <c r="K290" t="s">
        <v>98</v>
      </c>
      <c r="L290" t="s">
        <v>182</v>
      </c>
      <c r="M290">
        <v>9</v>
      </c>
      <c r="N290" t="s">
        <v>1370</v>
      </c>
      <c r="O290">
        <v>14850</v>
      </c>
      <c r="P290" t="s">
        <v>1763</v>
      </c>
      <c r="Q290" t="s">
        <v>1621</v>
      </c>
      <c r="R290" t="s">
        <v>32</v>
      </c>
    </row>
    <row r="291" spans="1:18" x14ac:dyDescent="0.3">
      <c r="A291" t="s">
        <v>1764</v>
      </c>
      <c r="B291" t="s">
        <v>1765</v>
      </c>
      <c r="C291" t="s">
        <v>1766</v>
      </c>
      <c r="D291" t="s">
        <v>271</v>
      </c>
      <c r="E291" t="s">
        <v>499</v>
      </c>
      <c r="F291" t="s">
        <v>238</v>
      </c>
      <c r="G291" t="s">
        <v>218</v>
      </c>
      <c r="H291" t="s">
        <v>312</v>
      </c>
      <c r="I291" t="s">
        <v>26</v>
      </c>
      <c r="J291" t="s">
        <v>97</v>
      </c>
      <c r="K291" t="s">
        <v>84</v>
      </c>
      <c r="L291" t="s">
        <v>111</v>
      </c>
      <c r="N291">
        <v>2800</v>
      </c>
      <c r="O291">
        <v>30800</v>
      </c>
      <c r="P291" t="s">
        <v>1767</v>
      </c>
      <c r="Q291" t="s">
        <v>1768</v>
      </c>
      <c r="R291" t="s">
        <v>32</v>
      </c>
    </row>
    <row r="292" spans="1:18" x14ac:dyDescent="0.3">
      <c r="A292" t="s">
        <v>1769</v>
      </c>
      <c r="B292" t="s">
        <v>1770</v>
      </c>
      <c r="C292" t="s">
        <v>1431</v>
      </c>
      <c r="D292" t="s">
        <v>92</v>
      </c>
      <c r="E292" t="s">
        <v>93</v>
      </c>
      <c r="F292" t="s">
        <v>67</v>
      </c>
      <c r="G292" t="s">
        <v>191</v>
      </c>
      <c r="H292" t="s">
        <v>278</v>
      </c>
      <c r="I292" t="s">
        <v>279</v>
      </c>
      <c r="J292" t="s">
        <v>27</v>
      </c>
      <c r="K292" t="s">
        <v>288</v>
      </c>
      <c r="L292" t="s">
        <v>353</v>
      </c>
      <c r="M292">
        <v>11</v>
      </c>
      <c r="N292">
        <v>1650</v>
      </c>
      <c r="O292">
        <v>18150</v>
      </c>
      <c r="P292" t="s">
        <v>1771</v>
      </c>
      <c r="Q292" t="s">
        <v>1772</v>
      </c>
      <c r="R292" t="s">
        <v>157</v>
      </c>
    </row>
    <row r="293" spans="1:18" x14ac:dyDescent="0.3">
      <c r="A293" t="s">
        <v>1773</v>
      </c>
      <c r="B293" t="s">
        <v>1774</v>
      </c>
      <c r="C293" t="s">
        <v>659</v>
      </c>
      <c r="D293" t="s">
        <v>1184</v>
      </c>
      <c r="E293" t="s">
        <v>237</v>
      </c>
      <c r="F293" t="s">
        <v>228</v>
      </c>
      <c r="G293" t="s">
        <v>24</v>
      </c>
      <c r="H293" t="s">
        <v>434</v>
      </c>
      <c r="I293" t="s">
        <v>26</v>
      </c>
      <c r="J293" t="s">
        <v>337</v>
      </c>
      <c r="K293" t="s">
        <v>84</v>
      </c>
      <c r="L293" t="s">
        <v>182</v>
      </c>
      <c r="M293">
        <v>11</v>
      </c>
      <c r="N293">
        <v>4200</v>
      </c>
      <c r="O293">
        <v>46200</v>
      </c>
      <c r="P293" t="s">
        <v>1775</v>
      </c>
      <c r="Q293" t="s">
        <v>1776</v>
      </c>
      <c r="R293" t="s">
        <v>46</v>
      </c>
    </row>
    <row r="294" spans="1:18" x14ac:dyDescent="0.3">
      <c r="A294" t="s">
        <v>1777</v>
      </c>
      <c r="B294" t="s">
        <v>1778</v>
      </c>
      <c r="C294" t="s">
        <v>575</v>
      </c>
      <c r="D294" t="s">
        <v>92</v>
      </c>
      <c r="E294" t="s">
        <v>1779</v>
      </c>
      <c r="F294" t="s">
        <v>38</v>
      </c>
      <c r="G294" t="s">
        <v>81</v>
      </c>
      <c r="H294" t="s">
        <v>425</v>
      </c>
      <c r="I294" t="s">
        <v>110</v>
      </c>
      <c r="J294" t="s">
        <v>97</v>
      </c>
      <c r="K294" t="s">
        <v>98</v>
      </c>
      <c r="L294" t="s">
        <v>165</v>
      </c>
      <c r="M294" t="s">
        <v>607</v>
      </c>
      <c r="N294">
        <v>1250</v>
      </c>
      <c r="O294">
        <v>2500</v>
      </c>
      <c r="P294" t="s">
        <v>1780</v>
      </c>
      <c r="Q294" t="s">
        <v>1781</v>
      </c>
      <c r="R294" t="s">
        <v>157</v>
      </c>
    </row>
    <row r="295" spans="1:18" x14ac:dyDescent="0.3">
      <c r="A295" t="s">
        <v>1782</v>
      </c>
      <c r="B295" t="s">
        <v>1783</v>
      </c>
      <c r="C295" t="s">
        <v>1784</v>
      </c>
      <c r="D295" t="s">
        <v>366</v>
      </c>
      <c r="E295" t="s">
        <v>978</v>
      </c>
      <c r="F295" t="s">
        <v>38</v>
      </c>
      <c r="G295" t="s">
        <v>120</v>
      </c>
      <c r="H295" t="s">
        <v>121</v>
      </c>
      <c r="I295" t="s">
        <v>374</v>
      </c>
      <c r="J295" t="s">
        <v>27</v>
      </c>
      <c r="K295" t="s">
        <v>72</v>
      </c>
      <c r="L295" t="s">
        <v>182</v>
      </c>
      <c r="M295">
        <v>3</v>
      </c>
      <c r="N295">
        <v>850</v>
      </c>
      <c r="O295">
        <v>2550</v>
      </c>
      <c r="P295" t="s">
        <v>1785</v>
      </c>
      <c r="Q295" t="s">
        <v>1786</v>
      </c>
      <c r="R295" t="s">
        <v>157</v>
      </c>
    </row>
    <row r="296" spans="1:18" x14ac:dyDescent="0.3">
      <c r="A296" t="s">
        <v>1787</v>
      </c>
      <c r="B296" t="s">
        <v>1788</v>
      </c>
      <c r="C296" t="s">
        <v>910</v>
      </c>
      <c r="D296" t="s">
        <v>1789</v>
      </c>
      <c r="E296" t="s">
        <v>190</v>
      </c>
      <c r="F296" t="s">
        <v>181</v>
      </c>
      <c r="G296" t="s">
        <v>120</v>
      </c>
      <c r="H296" t="s">
        <v>121</v>
      </c>
      <c r="I296" t="s">
        <v>41</v>
      </c>
      <c r="J296" t="s">
        <v>83</v>
      </c>
      <c r="K296" t="s">
        <v>98</v>
      </c>
      <c r="L296" t="s">
        <v>111</v>
      </c>
      <c r="M296" t="s">
        <v>383</v>
      </c>
      <c r="N296">
        <v>850</v>
      </c>
      <c r="O296">
        <v>5950</v>
      </c>
      <c r="P296" t="s">
        <v>1790</v>
      </c>
      <c r="Q296" t="s">
        <v>1791</v>
      </c>
      <c r="R296" t="s">
        <v>157</v>
      </c>
    </row>
    <row r="297" spans="1:18" x14ac:dyDescent="0.3">
      <c r="A297" t="s">
        <v>1792</v>
      </c>
      <c r="B297" t="s">
        <v>1793</v>
      </c>
      <c r="C297" t="s">
        <v>623</v>
      </c>
      <c r="D297" t="s">
        <v>641</v>
      </c>
      <c r="E297" t="s">
        <v>93</v>
      </c>
      <c r="F297" t="s">
        <v>957</v>
      </c>
      <c r="G297" t="s">
        <v>53</v>
      </c>
      <c r="H297" t="s">
        <v>95</v>
      </c>
      <c r="I297" t="s">
        <v>96</v>
      </c>
      <c r="J297" t="s">
        <v>83</v>
      </c>
      <c r="K297" t="s">
        <v>321</v>
      </c>
      <c r="L297" t="s">
        <v>58</v>
      </c>
      <c r="M297">
        <v>2</v>
      </c>
      <c r="N297">
        <v>180</v>
      </c>
      <c r="O297">
        <v>360</v>
      </c>
      <c r="P297" t="s">
        <v>1794</v>
      </c>
      <c r="Q297" t="s">
        <v>1795</v>
      </c>
      <c r="R297" t="s">
        <v>32</v>
      </c>
    </row>
    <row r="298" spans="1:18" x14ac:dyDescent="0.3">
      <c r="A298" t="s">
        <v>1796</v>
      </c>
      <c r="B298" t="s">
        <v>1797</v>
      </c>
      <c r="C298" t="s">
        <v>1467</v>
      </c>
      <c r="D298" t="s">
        <v>380</v>
      </c>
      <c r="E298" t="s">
        <v>552</v>
      </c>
      <c r="F298" t="s">
        <v>108</v>
      </c>
      <c r="G298" t="s">
        <v>142</v>
      </c>
      <c r="H298" t="s">
        <v>143</v>
      </c>
      <c r="I298" t="s">
        <v>26</v>
      </c>
      <c r="J298" t="s">
        <v>272</v>
      </c>
      <c r="K298" t="s">
        <v>57</v>
      </c>
      <c r="L298" t="s">
        <v>111</v>
      </c>
      <c r="M298">
        <v>1</v>
      </c>
      <c r="N298">
        <v>-420</v>
      </c>
      <c r="O298">
        <v>420</v>
      </c>
      <c r="P298" t="s">
        <v>1798</v>
      </c>
      <c r="Q298" t="s">
        <v>1799</v>
      </c>
      <c r="R298" t="s">
        <v>46</v>
      </c>
    </row>
    <row r="299" spans="1:18" x14ac:dyDescent="0.3">
      <c r="A299" t="s">
        <v>1800</v>
      </c>
      <c r="B299" t="s">
        <v>948</v>
      </c>
      <c r="C299" t="s">
        <v>1801</v>
      </c>
      <c r="D299" t="s">
        <v>366</v>
      </c>
      <c r="E299" t="s">
        <v>22</v>
      </c>
      <c r="F299" t="s">
        <v>23</v>
      </c>
      <c r="G299" t="s">
        <v>162</v>
      </c>
      <c r="H299" t="s">
        <v>1802</v>
      </c>
      <c r="I299" t="s">
        <v>110</v>
      </c>
      <c r="J299" t="s">
        <v>97</v>
      </c>
      <c r="K299" t="s">
        <v>1087</v>
      </c>
      <c r="L299" t="s">
        <v>58</v>
      </c>
      <c r="M299">
        <v>2</v>
      </c>
      <c r="N299">
        <v>620</v>
      </c>
      <c r="O299">
        <v>1240</v>
      </c>
      <c r="P299" t="s">
        <v>1803</v>
      </c>
      <c r="Q299" t="s">
        <v>1804</v>
      </c>
      <c r="R299" t="s">
        <v>157</v>
      </c>
    </row>
    <row r="300" spans="1:18" x14ac:dyDescent="0.3">
      <c r="A300" t="s">
        <v>1805</v>
      </c>
      <c r="B300" t="s">
        <v>1806</v>
      </c>
      <c r="C300" t="s">
        <v>1807</v>
      </c>
      <c r="D300" t="s">
        <v>139</v>
      </c>
      <c r="E300" t="s">
        <v>22</v>
      </c>
      <c r="F300" t="s">
        <v>38</v>
      </c>
      <c r="G300" t="s">
        <v>81</v>
      </c>
      <c r="H300" t="s">
        <v>425</v>
      </c>
      <c r="I300" t="s">
        <v>884</v>
      </c>
      <c r="J300" t="s">
        <v>97</v>
      </c>
      <c r="K300" t="s">
        <v>458</v>
      </c>
      <c r="L300" t="s">
        <v>111</v>
      </c>
      <c r="M300" t="s">
        <v>1808</v>
      </c>
      <c r="N300">
        <v>1250</v>
      </c>
      <c r="O300">
        <v>1250</v>
      </c>
      <c r="P300" t="s">
        <v>1809</v>
      </c>
      <c r="Q300" t="s">
        <v>1810</v>
      </c>
      <c r="R300" t="s">
        <v>46</v>
      </c>
    </row>
    <row r="301" spans="1:18" x14ac:dyDescent="0.3">
      <c r="A301" t="s">
        <v>1811</v>
      </c>
      <c r="B301" t="s">
        <v>1812</v>
      </c>
      <c r="C301" t="s">
        <v>1813</v>
      </c>
      <c r="D301" t="s">
        <v>743</v>
      </c>
      <c r="E301" t="s">
        <v>22</v>
      </c>
      <c r="F301" t="s">
        <v>119</v>
      </c>
      <c r="G301" t="s">
        <v>39</v>
      </c>
      <c r="H301" t="s">
        <v>336</v>
      </c>
      <c r="I301" t="s">
        <v>41</v>
      </c>
      <c r="J301" t="s">
        <v>27</v>
      </c>
      <c r="K301" t="s">
        <v>57</v>
      </c>
      <c r="L301" t="s">
        <v>111</v>
      </c>
      <c r="M301">
        <v>12</v>
      </c>
      <c r="N301">
        <v>1900</v>
      </c>
      <c r="O301">
        <v>22800</v>
      </c>
      <c r="P301" t="s">
        <v>1814</v>
      </c>
      <c r="Q301" t="s">
        <v>1815</v>
      </c>
      <c r="R301" t="s">
        <v>157</v>
      </c>
    </row>
    <row r="302" spans="1:18" x14ac:dyDescent="0.3">
      <c r="A302" t="s">
        <v>1816</v>
      </c>
      <c r="B302" t="s">
        <v>1817</v>
      </c>
      <c r="C302" t="s">
        <v>526</v>
      </c>
      <c r="D302" t="s">
        <v>36</v>
      </c>
      <c r="E302" t="s">
        <v>647</v>
      </c>
      <c r="F302" t="s">
        <v>153</v>
      </c>
      <c r="G302" t="s">
        <v>39</v>
      </c>
      <c r="H302" t="s">
        <v>336</v>
      </c>
      <c r="I302" t="s">
        <v>1005</v>
      </c>
      <c r="J302" t="s">
        <v>27</v>
      </c>
      <c r="K302" t="s">
        <v>72</v>
      </c>
      <c r="L302" t="s">
        <v>451</v>
      </c>
      <c r="M302">
        <v>11</v>
      </c>
      <c r="N302">
        <v>1900</v>
      </c>
      <c r="O302">
        <v>20900</v>
      </c>
      <c r="P302" t="s">
        <v>1818</v>
      </c>
      <c r="Q302" t="s">
        <v>1819</v>
      </c>
      <c r="R302" t="s">
        <v>61</v>
      </c>
    </row>
    <row r="303" spans="1:18" x14ac:dyDescent="0.3">
      <c r="A303" t="s">
        <v>1820</v>
      </c>
      <c r="B303" t="s">
        <v>1821</v>
      </c>
      <c r="C303" t="s">
        <v>1588</v>
      </c>
      <c r="D303" t="s">
        <v>696</v>
      </c>
      <c r="E303" t="s">
        <v>51</v>
      </c>
      <c r="F303" t="s">
        <v>228</v>
      </c>
      <c r="G303" t="s">
        <v>120</v>
      </c>
      <c r="H303" t="s">
        <v>121</v>
      </c>
      <c r="I303" t="s">
        <v>122</v>
      </c>
      <c r="J303" t="s">
        <v>27</v>
      </c>
      <c r="K303" t="s">
        <v>57</v>
      </c>
      <c r="L303" t="s">
        <v>799</v>
      </c>
      <c r="M303">
        <v>2</v>
      </c>
      <c r="N303">
        <v>850</v>
      </c>
      <c r="O303">
        <v>1700</v>
      </c>
      <c r="P303" t="s">
        <v>1822</v>
      </c>
      <c r="Q303" t="s">
        <v>1823</v>
      </c>
      <c r="R303" t="s">
        <v>61</v>
      </c>
    </row>
    <row r="304" spans="1:18" x14ac:dyDescent="0.3">
      <c r="A304" t="s">
        <v>1824</v>
      </c>
      <c r="B304" t="s">
        <v>520</v>
      </c>
      <c r="C304" t="s">
        <v>1413</v>
      </c>
      <c r="D304" t="s">
        <v>65</v>
      </c>
      <c r="E304" t="s">
        <v>140</v>
      </c>
      <c r="F304" t="s">
        <v>38</v>
      </c>
      <c r="G304" t="s">
        <v>24</v>
      </c>
      <c r="H304" t="s">
        <v>769</v>
      </c>
      <c r="I304" t="s">
        <v>220</v>
      </c>
      <c r="J304" t="s">
        <v>83</v>
      </c>
      <c r="K304" t="s">
        <v>84</v>
      </c>
      <c r="L304" t="s">
        <v>165</v>
      </c>
      <c r="M304">
        <v>2</v>
      </c>
      <c r="N304">
        <v>4200</v>
      </c>
      <c r="O304">
        <v>8400</v>
      </c>
      <c r="P304" t="s">
        <v>1825</v>
      </c>
      <c r="Q304" t="s">
        <v>1826</v>
      </c>
      <c r="R304" t="s">
        <v>32</v>
      </c>
    </row>
    <row r="305" spans="1:18" x14ac:dyDescent="0.3">
      <c r="A305" t="s">
        <v>1827</v>
      </c>
      <c r="B305" t="s">
        <v>1828</v>
      </c>
      <c r="C305" t="s">
        <v>404</v>
      </c>
      <c r="D305" t="s">
        <v>905</v>
      </c>
      <c r="E305" t="s">
        <v>51</v>
      </c>
      <c r="F305" t="s">
        <v>38</v>
      </c>
      <c r="G305" t="s">
        <v>24</v>
      </c>
      <c r="H305" t="s">
        <v>434</v>
      </c>
      <c r="I305" t="s">
        <v>26</v>
      </c>
      <c r="J305" t="s">
        <v>442</v>
      </c>
      <c r="K305" t="s">
        <v>98</v>
      </c>
      <c r="L305" t="s">
        <v>819</v>
      </c>
      <c r="M305">
        <v>1</v>
      </c>
      <c r="N305">
        <v>4200</v>
      </c>
      <c r="O305">
        <v>4200</v>
      </c>
      <c r="P305" t="s">
        <v>1829</v>
      </c>
      <c r="Q305" t="s">
        <v>1830</v>
      </c>
      <c r="R305" t="s">
        <v>157</v>
      </c>
    </row>
    <row r="306" spans="1:18" x14ac:dyDescent="0.3">
      <c r="A306" t="s">
        <v>1831</v>
      </c>
      <c r="B306" t="s">
        <v>1832</v>
      </c>
      <c r="C306" t="s">
        <v>1266</v>
      </c>
      <c r="D306" t="s">
        <v>92</v>
      </c>
      <c r="E306" t="s">
        <v>1628</v>
      </c>
      <c r="F306" t="s">
        <v>38</v>
      </c>
      <c r="G306" t="s">
        <v>39</v>
      </c>
      <c r="H306" t="s">
        <v>336</v>
      </c>
      <c r="I306" t="s">
        <v>1005</v>
      </c>
      <c r="J306" t="s">
        <v>221</v>
      </c>
      <c r="K306" t="s">
        <v>72</v>
      </c>
      <c r="L306" t="s">
        <v>58</v>
      </c>
      <c r="M306" t="s">
        <v>596</v>
      </c>
      <c r="N306" t="s">
        <v>133</v>
      </c>
      <c r="O306">
        <v>3800</v>
      </c>
      <c r="P306" t="s">
        <v>1833</v>
      </c>
      <c r="Q306" t="s">
        <v>1834</v>
      </c>
      <c r="R306" t="s">
        <v>157</v>
      </c>
    </row>
    <row r="307" spans="1:18" x14ac:dyDescent="0.3">
      <c r="A307" t="s">
        <v>1835</v>
      </c>
      <c r="B307" t="s">
        <v>1836</v>
      </c>
      <c r="C307" t="s">
        <v>1837</v>
      </c>
      <c r="D307" t="s">
        <v>65</v>
      </c>
      <c r="E307" t="s">
        <v>956</v>
      </c>
      <c r="F307" t="s">
        <v>23</v>
      </c>
      <c r="G307" t="s">
        <v>120</v>
      </c>
      <c r="H307" t="s">
        <v>121</v>
      </c>
      <c r="I307" t="s">
        <v>41</v>
      </c>
      <c r="J307" t="s">
        <v>97</v>
      </c>
      <c r="K307" t="s">
        <v>1385</v>
      </c>
      <c r="L307" t="s">
        <v>111</v>
      </c>
      <c r="M307" t="s">
        <v>726</v>
      </c>
      <c r="N307">
        <v>850</v>
      </c>
      <c r="O307">
        <v>3400</v>
      </c>
      <c r="P307" t="s">
        <v>1838</v>
      </c>
      <c r="Q307" t="s">
        <v>1839</v>
      </c>
      <c r="R307" t="s">
        <v>46</v>
      </c>
    </row>
    <row r="308" spans="1:18" x14ac:dyDescent="0.3">
      <c r="A308" t="s">
        <v>1840</v>
      </c>
      <c r="B308" t="s">
        <v>983</v>
      </c>
      <c r="C308" t="s">
        <v>1841</v>
      </c>
      <c r="D308" t="s">
        <v>366</v>
      </c>
      <c r="E308" t="s">
        <v>906</v>
      </c>
      <c r="F308" t="s">
        <v>780</v>
      </c>
      <c r="G308" t="s">
        <v>191</v>
      </c>
      <c r="H308" t="s">
        <v>278</v>
      </c>
      <c r="I308" t="s">
        <v>193</v>
      </c>
      <c r="J308" t="s">
        <v>510</v>
      </c>
      <c r="K308" t="s">
        <v>57</v>
      </c>
      <c r="L308" t="s">
        <v>58</v>
      </c>
      <c r="M308">
        <v>8</v>
      </c>
      <c r="N308">
        <v>1650</v>
      </c>
      <c r="O308">
        <v>13200</v>
      </c>
      <c r="P308" t="s">
        <v>1842</v>
      </c>
      <c r="Q308" t="s">
        <v>1843</v>
      </c>
      <c r="R308" t="s">
        <v>46</v>
      </c>
    </row>
    <row r="309" spans="1:18" x14ac:dyDescent="0.3">
      <c r="A309" t="s">
        <v>1844</v>
      </c>
      <c r="B309" t="s">
        <v>1845</v>
      </c>
      <c r="C309" t="s">
        <v>1846</v>
      </c>
      <c r="D309" t="s">
        <v>1847</v>
      </c>
      <c r="E309" t="s">
        <v>93</v>
      </c>
      <c r="F309" t="s">
        <v>119</v>
      </c>
      <c r="G309" t="s">
        <v>120</v>
      </c>
      <c r="H309" t="s">
        <v>121</v>
      </c>
      <c r="J309" t="s">
        <v>83</v>
      </c>
      <c r="K309" t="s">
        <v>72</v>
      </c>
      <c r="L309" t="s">
        <v>111</v>
      </c>
      <c r="M309">
        <v>4</v>
      </c>
      <c r="N309">
        <v>850</v>
      </c>
      <c r="O309">
        <v>3400</v>
      </c>
      <c r="P309" t="s">
        <v>1848</v>
      </c>
      <c r="Q309" t="s">
        <v>1849</v>
      </c>
      <c r="R309" t="s">
        <v>46</v>
      </c>
    </row>
    <row r="310" spans="1:18" x14ac:dyDescent="0.3">
      <c r="A310" t="s">
        <v>1850</v>
      </c>
      <c r="B310" t="s">
        <v>1851</v>
      </c>
      <c r="C310" t="s">
        <v>634</v>
      </c>
      <c r="D310" t="s">
        <v>21</v>
      </c>
      <c r="E310" t="s">
        <v>140</v>
      </c>
      <c r="F310" t="s">
        <v>228</v>
      </c>
      <c r="G310" t="s">
        <v>303</v>
      </c>
      <c r="H310" t="s">
        <v>1852</v>
      </c>
      <c r="I310" t="s">
        <v>41</v>
      </c>
      <c r="J310" t="s">
        <v>83</v>
      </c>
      <c r="K310" t="s">
        <v>921</v>
      </c>
      <c r="L310" t="s">
        <v>165</v>
      </c>
      <c r="M310">
        <v>8</v>
      </c>
      <c r="N310">
        <v>2400</v>
      </c>
      <c r="O310">
        <v>19200</v>
      </c>
      <c r="P310" t="s">
        <v>1853</v>
      </c>
      <c r="Q310" t="s">
        <v>1854</v>
      </c>
      <c r="R310" t="s">
        <v>157</v>
      </c>
    </row>
    <row r="311" spans="1:18" x14ac:dyDescent="0.3">
      <c r="A311" t="s">
        <v>1855</v>
      </c>
      <c r="B311" t="s">
        <v>1856</v>
      </c>
      <c r="C311" t="s">
        <v>1676</v>
      </c>
      <c r="D311" t="s">
        <v>1857</v>
      </c>
      <c r="E311" t="s">
        <v>161</v>
      </c>
      <c r="F311" t="s">
        <v>67</v>
      </c>
      <c r="G311" t="s">
        <v>303</v>
      </c>
      <c r="H311" t="s">
        <v>399</v>
      </c>
      <c r="I311" t="s">
        <v>41</v>
      </c>
      <c r="J311" t="s">
        <v>442</v>
      </c>
      <c r="K311" t="s">
        <v>1148</v>
      </c>
      <c r="L311" t="s">
        <v>29</v>
      </c>
      <c r="M311">
        <v>10</v>
      </c>
      <c r="N311">
        <v>2400</v>
      </c>
      <c r="O311">
        <v>23750</v>
      </c>
      <c r="P311" t="s">
        <v>1858</v>
      </c>
      <c r="Q311" t="s">
        <v>1859</v>
      </c>
      <c r="R311" t="s">
        <v>61</v>
      </c>
    </row>
    <row r="312" spans="1:18" x14ac:dyDescent="0.3">
      <c r="A312" t="s">
        <v>1860</v>
      </c>
      <c r="B312" t="s">
        <v>1861</v>
      </c>
      <c r="C312" t="s">
        <v>1862</v>
      </c>
      <c r="D312" t="s">
        <v>1863</v>
      </c>
      <c r="E312" t="s">
        <v>66</v>
      </c>
      <c r="F312" t="s">
        <v>119</v>
      </c>
      <c r="G312" t="s">
        <v>142</v>
      </c>
      <c r="H312" t="s">
        <v>367</v>
      </c>
      <c r="I312" t="s">
        <v>220</v>
      </c>
      <c r="J312" t="s">
        <v>97</v>
      </c>
      <c r="K312" t="s">
        <v>1148</v>
      </c>
      <c r="L312" t="s">
        <v>165</v>
      </c>
      <c r="M312">
        <v>1</v>
      </c>
      <c r="N312">
        <v>420</v>
      </c>
      <c r="P312" t="s">
        <v>1864</v>
      </c>
      <c r="Q312" t="s">
        <v>1865</v>
      </c>
      <c r="R312" t="s">
        <v>61</v>
      </c>
    </row>
    <row r="313" spans="1:18" x14ac:dyDescent="0.3">
      <c r="A313" t="s">
        <v>1866</v>
      </c>
      <c r="B313" t="s">
        <v>1867</v>
      </c>
      <c r="C313" t="s">
        <v>1868</v>
      </c>
      <c r="D313" t="s">
        <v>1304</v>
      </c>
      <c r="E313" t="s">
        <v>703</v>
      </c>
      <c r="F313" t="s">
        <v>1348</v>
      </c>
      <c r="G313" t="s">
        <v>142</v>
      </c>
      <c r="H313" t="s">
        <v>143</v>
      </c>
      <c r="I313" t="s">
        <v>26</v>
      </c>
      <c r="J313" t="s">
        <v>27</v>
      </c>
      <c r="K313" t="s">
        <v>660</v>
      </c>
      <c r="L313" t="s">
        <v>58</v>
      </c>
      <c r="M313">
        <v>7</v>
      </c>
      <c r="N313">
        <v>420</v>
      </c>
      <c r="O313">
        <v>2940</v>
      </c>
      <c r="P313" t="s">
        <v>1869</v>
      </c>
      <c r="Q313" t="s">
        <v>1870</v>
      </c>
      <c r="R313" t="s">
        <v>61</v>
      </c>
    </row>
    <row r="314" spans="1:18" x14ac:dyDescent="0.3">
      <c r="A314" t="s">
        <v>1871</v>
      </c>
      <c r="B314" t="s">
        <v>857</v>
      </c>
      <c r="C314" t="s">
        <v>1872</v>
      </c>
      <c r="D314" t="s">
        <v>65</v>
      </c>
      <c r="E314" t="s">
        <v>161</v>
      </c>
      <c r="F314" t="s">
        <v>23</v>
      </c>
      <c r="G314" t="s">
        <v>239</v>
      </c>
      <c r="H314" t="s">
        <v>240</v>
      </c>
      <c r="I314" t="s">
        <v>279</v>
      </c>
      <c r="J314" t="s">
        <v>83</v>
      </c>
      <c r="K314" t="s">
        <v>84</v>
      </c>
      <c r="L314" t="s">
        <v>182</v>
      </c>
      <c r="M314" t="s">
        <v>212</v>
      </c>
      <c r="N314">
        <v>980</v>
      </c>
      <c r="O314">
        <v>9800</v>
      </c>
      <c r="P314" t="s">
        <v>1873</v>
      </c>
      <c r="Q314" t="s">
        <v>1874</v>
      </c>
      <c r="R314" t="s">
        <v>157</v>
      </c>
    </row>
    <row r="315" spans="1:18" x14ac:dyDescent="0.3">
      <c r="A315" t="s">
        <v>1875</v>
      </c>
      <c r="B315" t="s">
        <v>1856</v>
      </c>
      <c r="C315" t="s">
        <v>1876</v>
      </c>
      <c r="D315" t="s">
        <v>50</v>
      </c>
      <c r="E315" t="s">
        <v>255</v>
      </c>
      <c r="F315" t="s">
        <v>1877</v>
      </c>
      <c r="G315" t="s">
        <v>24</v>
      </c>
      <c r="H315" t="s">
        <v>434</v>
      </c>
      <c r="I315" t="s">
        <v>220</v>
      </c>
      <c r="J315" t="s">
        <v>83</v>
      </c>
      <c r="K315" t="s">
        <v>493</v>
      </c>
      <c r="L315" t="s">
        <v>111</v>
      </c>
      <c r="M315" t="s">
        <v>726</v>
      </c>
      <c r="N315">
        <v>4200</v>
      </c>
      <c r="O315">
        <v>16800</v>
      </c>
      <c r="P315" t="s">
        <v>1878</v>
      </c>
      <c r="Q315" t="s">
        <v>1879</v>
      </c>
      <c r="R315" t="s">
        <v>32</v>
      </c>
    </row>
    <row r="316" spans="1:18" x14ac:dyDescent="0.3">
      <c r="A316" t="s">
        <v>1880</v>
      </c>
      <c r="B316" t="s">
        <v>1881</v>
      </c>
      <c r="C316" t="s">
        <v>1163</v>
      </c>
      <c r="D316" t="s">
        <v>793</v>
      </c>
      <c r="E316" t="s">
        <v>140</v>
      </c>
      <c r="F316" t="s">
        <v>228</v>
      </c>
      <c r="G316" t="s">
        <v>191</v>
      </c>
      <c r="H316" t="s">
        <v>278</v>
      </c>
      <c r="I316" t="s">
        <v>279</v>
      </c>
      <c r="J316" t="s">
        <v>83</v>
      </c>
      <c r="K316" t="s">
        <v>72</v>
      </c>
      <c r="L316" t="s">
        <v>1882</v>
      </c>
      <c r="M316" t="s">
        <v>133</v>
      </c>
      <c r="N316" t="s">
        <v>1185</v>
      </c>
      <c r="O316">
        <v>16500</v>
      </c>
      <c r="P316" t="s">
        <v>1883</v>
      </c>
      <c r="Q316" t="s">
        <v>1884</v>
      </c>
      <c r="R316" t="s">
        <v>61</v>
      </c>
    </row>
    <row r="317" spans="1:18" x14ac:dyDescent="0.3">
      <c r="A317" t="s">
        <v>1885</v>
      </c>
      <c r="B317" t="s">
        <v>1886</v>
      </c>
      <c r="C317" t="s">
        <v>1070</v>
      </c>
      <c r="D317" t="s">
        <v>139</v>
      </c>
      <c r="E317" t="s">
        <v>190</v>
      </c>
      <c r="F317" t="s">
        <v>464</v>
      </c>
      <c r="G317" t="s">
        <v>24</v>
      </c>
      <c r="H317" t="s">
        <v>434</v>
      </c>
      <c r="I317" t="s">
        <v>26</v>
      </c>
      <c r="J317" t="s">
        <v>97</v>
      </c>
      <c r="K317" t="s">
        <v>72</v>
      </c>
      <c r="L317" t="s">
        <v>182</v>
      </c>
      <c r="M317">
        <v>12</v>
      </c>
      <c r="N317">
        <v>4200</v>
      </c>
      <c r="O317">
        <v>50400</v>
      </c>
      <c r="P317" t="s">
        <v>1887</v>
      </c>
      <c r="Q317" t="s">
        <v>1888</v>
      </c>
      <c r="R317" t="s">
        <v>157</v>
      </c>
    </row>
    <row r="318" spans="1:18" x14ac:dyDescent="0.3">
      <c r="A318" t="s">
        <v>1889</v>
      </c>
      <c r="B318" t="s">
        <v>1890</v>
      </c>
      <c r="C318" t="s">
        <v>1891</v>
      </c>
      <c r="D318" t="s">
        <v>80</v>
      </c>
      <c r="E318" t="s">
        <v>255</v>
      </c>
      <c r="F318" t="s">
        <v>256</v>
      </c>
      <c r="G318" t="s">
        <v>39</v>
      </c>
      <c r="H318" t="s">
        <v>719</v>
      </c>
      <c r="I318" t="s">
        <v>41</v>
      </c>
      <c r="J318" t="s">
        <v>393</v>
      </c>
      <c r="K318" t="s">
        <v>98</v>
      </c>
      <c r="L318" t="s">
        <v>182</v>
      </c>
      <c r="M318" t="s">
        <v>654</v>
      </c>
      <c r="N318">
        <v>1900</v>
      </c>
      <c r="O318">
        <v>5700</v>
      </c>
      <c r="P318" t="s">
        <v>1892</v>
      </c>
      <c r="Q318" t="s">
        <v>1893</v>
      </c>
      <c r="R318" t="s">
        <v>157</v>
      </c>
    </row>
    <row r="319" spans="1:18" x14ac:dyDescent="0.3">
      <c r="A319" t="s">
        <v>1894</v>
      </c>
      <c r="B319" t="s">
        <v>1895</v>
      </c>
      <c r="C319" t="s">
        <v>410</v>
      </c>
      <c r="D319" t="s">
        <v>65</v>
      </c>
      <c r="E319" t="s">
        <v>190</v>
      </c>
      <c r="F319" t="s">
        <v>750</v>
      </c>
      <c r="G319" t="s">
        <v>24</v>
      </c>
      <c r="H319" t="s">
        <v>434</v>
      </c>
      <c r="I319" t="s">
        <v>26</v>
      </c>
      <c r="J319" t="s">
        <v>864</v>
      </c>
      <c r="K319" t="s">
        <v>72</v>
      </c>
      <c r="L319" t="s">
        <v>338</v>
      </c>
      <c r="M319">
        <v>4</v>
      </c>
      <c r="N319">
        <v>4200</v>
      </c>
      <c r="O319">
        <v>16800</v>
      </c>
      <c r="P319" t="s">
        <v>1896</v>
      </c>
      <c r="Q319" t="s">
        <v>1897</v>
      </c>
      <c r="R319" t="s">
        <v>32</v>
      </c>
    </row>
    <row r="320" spans="1:18" x14ac:dyDescent="0.3">
      <c r="A320" t="s">
        <v>1898</v>
      </c>
      <c r="B320" t="s">
        <v>1899</v>
      </c>
      <c r="C320" t="s">
        <v>1900</v>
      </c>
      <c r="D320" t="s">
        <v>65</v>
      </c>
      <c r="E320" t="s">
        <v>22</v>
      </c>
      <c r="F320" t="s">
        <v>181</v>
      </c>
      <c r="G320" t="s">
        <v>81</v>
      </c>
      <c r="H320" t="s">
        <v>1901</v>
      </c>
      <c r="I320" t="s">
        <v>110</v>
      </c>
      <c r="J320" t="s">
        <v>27</v>
      </c>
      <c r="K320" t="s">
        <v>174</v>
      </c>
      <c r="L320" t="s">
        <v>111</v>
      </c>
      <c r="M320" t="s">
        <v>1902</v>
      </c>
      <c r="N320">
        <v>1250</v>
      </c>
      <c r="O320">
        <v>11250</v>
      </c>
      <c r="P320" t="s">
        <v>1903</v>
      </c>
      <c r="Q320" t="s">
        <v>1904</v>
      </c>
      <c r="R320" t="s">
        <v>46</v>
      </c>
    </row>
    <row r="321" spans="1:18" x14ac:dyDescent="0.3">
      <c r="A321" t="s">
        <v>867</v>
      </c>
      <c r="B321" t="s">
        <v>277</v>
      </c>
      <c r="C321" t="s">
        <v>35</v>
      </c>
      <c r="D321" t="s">
        <v>50</v>
      </c>
      <c r="E321" t="s">
        <v>37</v>
      </c>
      <c r="F321" t="s">
        <v>319</v>
      </c>
      <c r="G321" t="s">
        <v>68</v>
      </c>
      <c r="H321" t="s">
        <v>109</v>
      </c>
      <c r="I321" t="s">
        <v>110</v>
      </c>
      <c r="J321" t="s">
        <v>164</v>
      </c>
      <c r="K321" t="s">
        <v>321</v>
      </c>
      <c r="L321" t="s">
        <v>165</v>
      </c>
      <c r="M321">
        <v>9</v>
      </c>
      <c r="N321">
        <v>3600</v>
      </c>
      <c r="O321">
        <v>32400</v>
      </c>
      <c r="P321" t="s">
        <v>868</v>
      </c>
      <c r="Q321" t="s">
        <v>869</v>
      </c>
      <c r="R321" t="s">
        <v>46</v>
      </c>
    </row>
    <row r="322" spans="1:18" x14ac:dyDescent="0.3">
      <c r="A322" t="s">
        <v>1905</v>
      </c>
      <c r="B322" t="s">
        <v>1906</v>
      </c>
      <c r="C322" t="s">
        <v>217</v>
      </c>
      <c r="D322" t="s">
        <v>1756</v>
      </c>
      <c r="E322" t="s">
        <v>51</v>
      </c>
      <c r="G322" t="s">
        <v>39</v>
      </c>
      <c r="H322" t="s">
        <v>336</v>
      </c>
      <c r="I322" t="s">
        <v>265</v>
      </c>
      <c r="J322" t="s">
        <v>393</v>
      </c>
      <c r="K322" t="s">
        <v>84</v>
      </c>
      <c r="L322" t="s">
        <v>1023</v>
      </c>
      <c r="M322">
        <v>10</v>
      </c>
      <c r="N322">
        <v>1900</v>
      </c>
      <c r="O322">
        <v>19000</v>
      </c>
      <c r="P322" t="s">
        <v>1907</v>
      </c>
      <c r="Q322" t="s">
        <v>1908</v>
      </c>
      <c r="R322" t="s">
        <v>32</v>
      </c>
    </row>
    <row r="323" spans="1:18" x14ac:dyDescent="0.3">
      <c r="A323" t="s">
        <v>1909</v>
      </c>
      <c r="B323" t="s">
        <v>1910</v>
      </c>
      <c r="C323" t="s">
        <v>1862</v>
      </c>
      <c r="D323" t="s">
        <v>271</v>
      </c>
      <c r="F323" t="s">
        <v>153</v>
      </c>
      <c r="G323" t="s">
        <v>303</v>
      </c>
      <c r="H323" t="s">
        <v>399</v>
      </c>
      <c r="I323" t="s">
        <v>41</v>
      </c>
      <c r="J323" t="s">
        <v>249</v>
      </c>
      <c r="K323" t="s">
        <v>84</v>
      </c>
      <c r="L323" t="s">
        <v>182</v>
      </c>
      <c r="M323">
        <v>7</v>
      </c>
      <c r="N323">
        <v>2400</v>
      </c>
      <c r="O323">
        <v>16800</v>
      </c>
      <c r="P323" t="s">
        <v>1911</v>
      </c>
      <c r="Q323" t="s">
        <v>1912</v>
      </c>
      <c r="R323" t="s">
        <v>46</v>
      </c>
    </row>
    <row r="324" spans="1:18" x14ac:dyDescent="0.3">
      <c r="A324" t="s">
        <v>1913</v>
      </c>
      <c r="B324" t="s">
        <v>1914</v>
      </c>
      <c r="C324" t="s">
        <v>447</v>
      </c>
      <c r="D324" t="s">
        <v>92</v>
      </c>
      <c r="E324" t="s">
        <v>93</v>
      </c>
      <c r="F324" t="s">
        <v>23</v>
      </c>
      <c r="G324" t="s">
        <v>53</v>
      </c>
      <c r="H324" t="s">
        <v>95</v>
      </c>
      <c r="I324" t="s">
        <v>96</v>
      </c>
      <c r="J324" t="s">
        <v>249</v>
      </c>
      <c r="K324" t="s">
        <v>72</v>
      </c>
      <c r="L324" t="s">
        <v>565</v>
      </c>
      <c r="M324" t="s">
        <v>345</v>
      </c>
      <c r="N324">
        <v>180</v>
      </c>
      <c r="O324">
        <v>1440</v>
      </c>
      <c r="P324" t="s">
        <v>1915</v>
      </c>
      <c r="Q324" t="s">
        <v>1916</v>
      </c>
      <c r="R324" t="s">
        <v>61</v>
      </c>
    </row>
    <row r="325" spans="1:18" x14ac:dyDescent="0.3">
      <c r="A325" t="s">
        <v>1917</v>
      </c>
      <c r="B325" t="s">
        <v>1918</v>
      </c>
      <c r="C325" t="s">
        <v>1676</v>
      </c>
      <c r="D325" t="s">
        <v>21</v>
      </c>
      <c r="E325" t="s">
        <v>1682</v>
      </c>
      <c r="F325" t="s">
        <v>38</v>
      </c>
      <c r="G325" t="s">
        <v>24</v>
      </c>
      <c r="H325" t="s">
        <v>434</v>
      </c>
      <c r="I325" t="s">
        <v>26</v>
      </c>
      <c r="J325" t="s">
        <v>97</v>
      </c>
      <c r="K325" t="s">
        <v>84</v>
      </c>
      <c r="L325" t="s">
        <v>29</v>
      </c>
      <c r="M325">
        <v>1</v>
      </c>
      <c r="N325">
        <v>4100</v>
      </c>
      <c r="O325">
        <v>4100</v>
      </c>
      <c r="P325" t="s">
        <v>1919</v>
      </c>
      <c r="Q325" t="s">
        <v>1920</v>
      </c>
      <c r="R325" t="s">
        <v>61</v>
      </c>
    </row>
    <row r="326" spans="1:18" x14ac:dyDescent="0.3">
      <c r="A326" t="s">
        <v>1921</v>
      </c>
      <c r="B326" t="s">
        <v>1922</v>
      </c>
      <c r="C326" t="s">
        <v>1923</v>
      </c>
      <c r="D326" t="s">
        <v>80</v>
      </c>
      <c r="E326" t="s">
        <v>173</v>
      </c>
      <c r="F326" t="s">
        <v>119</v>
      </c>
      <c r="G326" t="s">
        <v>24</v>
      </c>
      <c r="H326" t="s">
        <v>434</v>
      </c>
      <c r="I326" t="s">
        <v>26</v>
      </c>
      <c r="J326" t="s">
        <v>27</v>
      </c>
      <c r="K326" t="s">
        <v>493</v>
      </c>
      <c r="L326" t="s">
        <v>85</v>
      </c>
      <c r="M326">
        <v>6</v>
      </c>
      <c r="N326">
        <v>4200</v>
      </c>
      <c r="O326">
        <v>25200</v>
      </c>
      <c r="P326" t="s">
        <v>1924</v>
      </c>
      <c r="Q326" t="s">
        <v>1925</v>
      </c>
      <c r="R326" t="s">
        <v>32</v>
      </c>
    </row>
    <row r="327" spans="1:18" x14ac:dyDescent="0.3">
      <c r="A327" t="s">
        <v>1926</v>
      </c>
      <c r="B327" t="s">
        <v>1927</v>
      </c>
      <c r="C327" t="s">
        <v>1928</v>
      </c>
      <c r="D327" t="s">
        <v>641</v>
      </c>
      <c r="E327" t="s">
        <v>152</v>
      </c>
      <c r="F327" t="s">
        <v>108</v>
      </c>
      <c r="G327" t="s">
        <v>81</v>
      </c>
      <c r="H327" t="s">
        <v>425</v>
      </c>
      <c r="I327" t="s">
        <v>70</v>
      </c>
      <c r="J327" t="s">
        <v>83</v>
      </c>
      <c r="K327" t="s">
        <v>57</v>
      </c>
      <c r="L327" t="s">
        <v>182</v>
      </c>
      <c r="M327" t="s">
        <v>607</v>
      </c>
      <c r="N327">
        <v>1250</v>
      </c>
      <c r="O327">
        <v>2500</v>
      </c>
      <c r="P327" t="s">
        <v>1929</v>
      </c>
      <c r="Q327" t="s">
        <v>1930</v>
      </c>
      <c r="R327" t="s">
        <v>61</v>
      </c>
    </row>
    <row r="328" spans="1:18" x14ac:dyDescent="0.3">
      <c r="A328" t="s">
        <v>1931</v>
      </c>
      <c r="B328" t="s">
        <v>1932</v>
      </c>
      <c r="C328" t="s">
        <v>1933</v>
      </c>
      <c r="D328" t="s">
        <v>1106</v>
      </c>
      <c r="E328" t="s">
        <v>173</v>
      </c>
      <c r="F328" t="s">
        <v>67</v>
      </c>
      <c r="G328" t="s">
        <v>162</v>
      </c>
      <c r="H328" t="s">
        <v>163</v>
      </c>
      <c r="I328" t="s">
        <v>110</v>
      </c>
      <c r="J328" t="s">
        <v>27</v>
      </c>
      <c r="K328" t="s">
        <v>493</v>
      </c>
      <c r="L328" t="s">
        <v>43</v>
      </c>
      <c r="M328">
        <v>8</v>
      </c>
      <c r="N328" t="s">
        <v>1934</v>
      </c>
      <c r="O328">
        <v>4960</v>
      </c>
      <c r="P328" t="s">
        <v>1935</v>
      </c>
      <c r="Q328" t="s">
        <v>1936</v>
      </c>
      <c r="R328" t="s">
        <v>157</v>
      </c>
    </row>
    <row r="329" spans="1:18" x14ac:dyDescent="0.3">
      <c r="A329" t="s">
        <v>1937</v>
      </c>
      <c r="B329" t="s">
        <v>1938</v>
      </c>
      <c r="C329" t="s">
        <v>742</v>
      </c>
      <c r="D329" t="s">
        <v>955</v>
      </c>
      <c r="E329" t="s">
        <v>237</v>
      </c>
      <c r="F329" t="s">
        <v>67</v>
      </c>
      <c r="G329" t="s">
        <v>120</v>
      </c>
      <c r="H329" t="s">
        <v>683</v>
      </c>
      <c r="I329" t="s">
        <v>1005</v>
      </c>
      <c r="J329" t="s">
        <v>83</v>
      </c>
      <c r="K329" t="s">
        <v>57</v>
      </c>
      <c r="L329" t="s">
        <v>29</v>
      </c>
      <c r="M329">
        <v>4</v>
      </c>
      <c r="N329">
        <v>850</v>
      </c>
      <c r="O329">
        <v>3400</v>
      </c>
      <c r="P329" t="s">
        <v>1939</v>
      </c>
      <c r="Q329" t="s">
        <v>1940</v>
      </c>
      <c r="R329" t="s">
        <v>61</v>
      </c>
    </row>
    <row r="330" spans="1:18" x14ac:dyDescent="0.3">
      <c r="A330" t="s">
        <v>1941</v>
      </c>
      <c r="B330" t="s">
        <v>1942</v>
      </c>
      <c r="C330" t="s">
        <v>532</v>
      </c>
      <c r="D330" t="s">
        <v>475</v>
      </c>
      <c r="E330" t="s">
        <v>1943</v>
      </c>
      <c r="F330" t="s">
        <v>108</v>
      </c>
      <c r="G330" t="s">
        <v>162</v>
      </c>
      <c r="H330" t="s">
        <v>163</v>
      </c>
      <c r="I330" t="s">
        <v>230</v>
      </c>
      <c r="J330" t="s">
        <v>164</v>
      </c>
      <c r="K330" t="s">
        <v>1148</v>
      </c>
      <c r="L330" t="s">
        <v>58</v>
      </c>
      <c r="M330" t="s">
        <v>1522</v>
      </c>
      <c r="N330">
        <v>620</v>
      </c>
      <c r="O330">
        <v>3720</v>
      </c>
      <c r="P330" t="s">
        <v>1944</v>
      </c>
      <c r="Q330" t="s">
        <v>1945</v>
      </c>
      <c r="R330" t="s">
        <v>61</v>
      </c>
    </row>
    <row r="331" spans="1:18" x14ac:dyDescent="0.3">
      <c r="A331" t="s">
        <v>1946</v>
      </c>
      <c r="B331" t="s">
        <v>515</v>
      </c>
      <c r="C331" t="s">
        <v>575</v>
      </c>
      <c r="D331" t="s">
        <v>1219</v>
      </c>
      <c r="E331" t="s">
        <v>129</v>
      </c>
      <c r="F331" t="s">
        <v>153</v>
      </c>
      <c r="G331" t="s">
        <v>81</v>
      </c>
      <c r="H331" t="s">
        <v>82</v>
      </c>
      <c r="I331" t="s">
        <v>110</v>
      </c>
      <c r="J331" t="s">
        <v>27</v>
      </c>
      <c r="K331" t="s">
        <v>72</v>
      </c>
      <c r="L331" t="s">
        <v>1386</v>
      </c>
      <c r="M331">
        <v>6</v>
      </c>
      <c r="N331">
        <v>1250</v>
      </c>
      <c r="O331">
        <v>7500</v>
      </c>
      <c r="P331" t="s">
        <v>1947</v>
      </c>
      <c r="Q331" t="s">
        <v>1948</v>
      </c>
      <c r="R331" t="s">
        <v>157</v>
      </c>
    </row>
    <row r="332" spans="1:18" x14ac:dyDescent="0.3">
      <c r="A332" t="s">
        <v>1949</v>
      </c>
      <c r="B332" t="s">
        <v>1950</v>
      </c>
      <c r="C332" t="s">
        <v>920</v>
      </c>
      <c r="D332" t="s">
        <v>151</v>
      </c>
      <c r="E332" t="s">
        <v>1121</v>
      </c>
      <c r="F332" t="s">
        <v>153</v>
      </c>
      <c r="G332" t="s">
        <v>239</v>
      </c>
      <c r="H332" t="s">
        <v>240</v>
      </c>
      <c r="I332" t="s">
        <v>279</v>
      </c>
      <c r="J332" t="s">
        <v>97</v>
      </c>
      <c r="K332" t="s">
        <v>539</v>
      </c>
      <c r="L332" t="s">
        <v>43</v>
      </c>
      <c r="M332" t="s">
        <v>1951</v>
      </c>
      <c r="N332">
        <v>980</v>
      </c>
      <c r="O332">
        <v>5880</v>
      </c>
      <c r="P332" t="s">
        <v>643</v>
      </c>
      <c r="Q332" t="s">
        <v>1952</v>
      </c>
      <c r="R332" t="s">
        <v>61</v>
      </c>
    </row>
    <row r="333" spans="1:18" x14ac:dyDescent="0.3">
      <c r="A333" t="s">
        <v>1953</v>
      </c>
      <c r="B333" t="s">
        <v>899</v>
      </c>
      <c r="C333" t="s">
        <v>1194</v>
      </c>
      <c r="D333" t="s">
        <v>80</v>
      </c>
      <c r="E333" t="s">
        <v>93</v>
      </c>
      <c r="F333" t="s">
        <v>67</v>
      </c>
      <c r="G333" t="s">
        <v>24</v>
      </c>
      <c r="H333" t="s">
        <v>328</v>
      </c>
      <c r="I333" t="s">
        <v>26</v>
      </c>
      <c r="J333" t="s">
        <v>501</v>
      </c>
      <c r="K333" t="s">
        <v>72</v>
      </c>
      <c r="L333" t="s">
        <v>165</v>
      </c>
      <c r="M333">
        <v>4</v>
      </c>
      <c r="N333">
        <v>4200</v>
      </c>
      <c r="O333">
        <v>16800</v>
      </c>
      <c r="P333" t="s">
        <v>1954</v>
      </c>
      <c r="Q333" t="s">
        <v>1955</v>
      </c>
      <c r="R333" t="s">
        <v>32</v>
      </c>
    </row>
    <row r="334" spans="1:18" x14ac:dyDescent="0.3">
      <c r="A334" t="s">
        <v>1956</v>
      </c>
      <c r="B334" t="s">
        <v>1957</v>
      </c>
      <c r="C334" t="s">
        <v>1958</v>
      </c>
      <c r="D334" t="s">
        <v>21</v>
      </c>
      <c r="E334" t="s">
        <v>140</v>
      </c>
      <c r="F334" t="s">
        <v>67</v>
      </c>
      <c r="G334" t="s">
        <v>120</v>
      </c>
      <c r="H334" t="s">
        <v>1959</v>
      </c>
      <c r="I334" t="s">
        <v>41</v>
      </c>
      <c r="J334" t="s">
        <v>305</v>
      </c>
      <c r="K334" t="s">
        <v>231</v>
      </c>
      <c r="L334" t="s">
        <v>182</v>
      </c>
      <c r="M334">
        <v>1</v>
      </c>
      <c r="N334">
        <v>850</v>
      </c>
      <c r="O334">
        <v>850</v>
      </c>
      <c r="P334" t="s">
        <v>1960</v>
      </c>
      <c r="Q334" t="s">
        <v>1961</v>
      </c>
      <c r="R334" t="s">
        <v>32</v>
      </c>
    </row>
    <row r="335" spans="1:18" x14ac:dyDescent="0.3">
      <c r="A335" t="s">
        <v>1962</v>
      </c>
      <c r="B335" t="s">
        <v>1963</v>
      </c>
      <c r="C335" t="s">
        <v>498</v>
      </c>
      <c r="D335" t="s">
        <v>732</v>
      </c>
      <c r="E335" t="s">
        <v>129</v>
      </c>
      <c r="F335" t="s">
        <v>119</v>
      </c>
      <c r="G335" t="s">
        <v>53</v>
      </c>
      <c r="H335" t="s">
        <v>95</v>
      </c>
      <c r="I335" t="s">
        <v>96</v>
      </c>
      <c r="J335" t="s">
        <v>27</v>
      </c>
      <c r="K335" t="s">
        <v>624</v>
      </c>
      <c r="L335" t="s">
        <v>222</v>
      </c>
      <c r="M335">
        <v>11</v>
      </c>
      <c r="N335">
        <v>180</v>
      </c>
      <c r="O335">
        <v>1980</v>
      </c>
      <c r="P335" t="s">
        <v>1964</v>
      </c>
      <c r="Q335" t="s">
        <v>1965</v>
      </c>
      <c r="R335" t="s">
        <v>32</v>
      </c>
    </row>
    <row r="336" spans="1:18" x14ac:dyDescent="0.3">
      <c r="A336" t="s">
        <v>1966</v>
      </c>
      <c r="B336" t="s">
        <v>1967</v>
      </c>
      <c r="C336" t="s">
        <v>1968</v>
      </c>
      <c r="D336" t="s">
        <v>50</v>
      </c>
      <c r="E336" t="s">
        <v>51</v>
      </c>
      <c r="F336" t="s">
        <v>1877</v>
      </c>
      <c r="G336" t="s">
        <v>120</v>
      </c>
      <c r="H336" t="s">
        <v>1959</v>
      </c>
      <c r="I336" t="s">
        <v>41</v>
      </c>
      <c r="J336" t="s">
        <v>97</v>
      </c>
      <c r="K336" t="s">
        <v>539</v>
      </c>
      <c r="L336" t="s">
        <v>58</v>
      </c>
      <c r="M336" t="s">
        <v>99</v>
      </c>
      <c r="N336">
        <v>750</v>
      </c>
      <c r="O336">
        <v>8250</v>
      </c>
      <c r="P336" t="s">
        <v>1969</v>
      </c>
      <c r="Q336" t="s">
        <v>1970</v>
      </c>
      <c r="R336" t="s">
        <v>32</v>
      </c>
    </row>
    <row r="337" spans="1:18" x14ac:dyDescent="0.3">
      <c r="A337" t="s">
        <v>1971</v>
      </c>
      <c r="B337" t="s">
        <v>1972</v>
      </c>
      <c r="C337" t="s">
        <v>1363</v>
      </c>
      <c r="D337" t="s">
        <v>65</v>
      </c>
      <c r="E337" t="s">
        <v>51</v>
      </c>
      <c r="F337" t="s">
        <v>23</v>
      </c>
      <c r="G337" t="s">
        <v>39</v>
      </c>
      <c r="H337" t="s">
        <v>392</v>
      </c>
      <c r="I337" t="s">
        <v>41</v>
      </c>
      <c r="J337" t="s">
        <v>83</v>
      </c>
      <c r="K337" t="s">
        <v>72</v>
      </c>
      <c r="L337" t="s">
        <v>182</v>
      </c>
      <c r="M337" t="s">
        <v>607</v>
      </c>
      <c r="N337">
        <v>1900</v>
      </c>
      <c r="O337">
        <v>3800</v>
      </c>
      <c r="P337" t="s">
        <v>1973</v>
      </c>
      <c r="Q337" t="s">
        <v>1974</v>
      </c>
      <c r="R337" t="s">
        <v>157</v>
      </c>
    </row>
    <row r="338" spans="1:18" x14ac:dyDescent="0.3">
      <c r="A338" t="s">
        <v>1975</v>
      </c>
      <c r="B338" t="s">
        <v>1976</v>
      </c>
      <c r="C338" t="s">
        <v>1977</v>
      </c>
      <c r="D338" t="s">
        <v>743</v>
      </c>
      <c r="E338" t="s">
        <v>161</v>
      </c>
      <c r="F338" t="s">
        <v>67</v>
      </c>
      <c r="G338" t="s">
        <v>303</v>
      </c>
      <c r="H338" t="s">
        <v>399</v>
      </c>
      <c r="I338" t="s">
        <v>41</v>
      </c>
      <c r="J338" t="s">
        <v>97</v>
      </c>
      <c r="K338" t="s">
        <v>758</v>
      </c>
      <c r="L338" t="s">
        <v>799</v>
      </c>
      <c r="M338">
        <v>10</v>
      </c>
      <c r="N338" t="s">
        <v>1978</v>
      </c>
      <c r="O338">
        <v>24000</v>
      </c>
      <c r="P338" t="s">
        <v>1979</v>
      </c>
      <c r="Q338" t="s">
        <v>1980</v>
      </c>
      <c r="R338" t="s">
        <v>61</v>
      </c>
    </row>
    <row r="339" spans="1:18" x14ac:dyDescent="0.3">
      <c r="A339" t="s">
        <v>1981</v>
      </c>
      <c r="B339" t="s">
        <v>1982</v>
      </c>
      <c r="C339" t="s">
        <v>1983</v>
      </c>
      <c r="D339" t="s">
        <v>172</v>
      </c>
      <c r="E339" t="s">
        <v>1283</v>
      </c>
      <c r="F339" t="s">
        <v>153</v>
      </c>
      <c r="G339" t="s">
        <v>81</v>
      </c>
      <c r="H339" t="s">
        <v>425</v>
      </c>
      <c r="I339" t="s">
        <v>818</v>
      </c>
      <c r="J339" t="s">
        <v>83</v>
      </c>
      <c r="K339" t="s">
        <v>493</v>
      </c>
      <c r="L339" t="s">
        <v>111</v>
      </c>
      <c r="M339">
        <v>12</v>
      </c>
      <c r="N339">
        <v>1250</v>
      </c>
      <c r="O339">
        <v>15000</v>
      </c>
      <c r="P339" t="s">
        <v>1984</v>
      </c>
      <c r="Q339" t="s">
        <v>1985</v>
      </c>
      <c r="R339" t="s">
        <v>157</v>
      </c>
    </row>
    <row r="340" spans="1:18" x14ac:dyDescent="0.3">
      <c r="A340" t="s">
        <v>1986</v>
      </c>
      <c r="B340" t="s">
        <v>1987</v>
      </c>
      <c r="C340" t="s">
        <v>1437</v>
      </c>
      <c r="D340" t="s">
        <v>92</v>
      </c>
      <c r="E340" t="s">
        <v>1988</v>
      </c>
      <c r="F340" t="s">
        <v>119</v>
      </c>
      <c r="G340" t="s">
        <v>53</v>
      </c>
      <c r="H340" t="s">
        <v>1989</v>
      </c>
      <c r="I340" t="s">
        <v>96</v>
      </c>
      <c r="J340" t="s">
        <v>221</v>
      </c>
      <c r="K340" t="s">
        <v>57</v>
      </c>
      <c r="L340" t="s">
        <v>111</v>
      </c>
      <c r="M340">
        <v>10</v>
      </c>
      <c r="N340">
        <v>180</v>
      </c>
      <c r="O340">
        <v>2050</v>
      </c>
      <c r="P340" t="s">
        <v>1990</v>
      </c>
      <c r="Q340" t="s">
        <v>1991</v>
      </c>
      <c r="R340" t="s">
        <v>46</v>
      </c>
    </row>
    <row r="341" spans="1:18" x14ac:dyDescent="0.3">
      <c r="A341" t="s">
        <v>1992</v>
      </c>
      <c r="B341" t="s">
        <v>1993</v>
      </c>
      <c r="C341" t="s">
        <v>1994</v>
      </c>
      <c r="D341" t="s">
        <v>106</v>
      </c>
      <c r="E341" t="s">
        <v>129</v>
      </c>
      <c r="F341" t="s">
        <v>119</v>
      </c>
      <c r="G341" t="s">
        <v>68</v>
      </c>
      <c r="H341" t="s">
        <v>109</v>
      </c>
      <c r="I341" t="s">
        <v>110</v>
      </c>
      <c r="J341" t="s">
        <v>83</v>
      </c>
      <c r="K341" t="s">
        <v>57</v>
      </c>
      <c r="L341" t="s">
        <v>799</v>
      </c>
      <c r="M341">
        <v>3</v>
      </c>
      <c r="N341">
        <v>3600</v>
      </c>
      <c r="O341">
        <v>10800</v>
      </c>
      <c r="P341" t="s">
        <v>1995</v>
      </c>
      <c r="Q341" t="s">
        <v>1996</v>
      </c>
      <c r="R341" t="s">
        <v>32</v>
      </c>
    </row>
    <row r="342" spans="1:18" x14ac:dyDescent="0.3">
      <c r="A342" t="s">
        <v>1997</v>
      </c>
      <c r="B342" t="s">
        <v>1998</v>
      </c>
      <c r="C342" t="s">
        <v>1999</v>
      </c>
      <c r="D342" t="s">
        <v>1457</v>
      </c>
      <c r="E342" t="s">
        <v>1003</v>
      </c>
      <c r="F342" t="s">
        <v>238</v>
      </c>
      <c r="G342" t="s">
        <v>303</v>
      </c>
      <c r="H342" t="s">
        <v>2000</v>
      </c>
      <c r="I342" t="s">
        <v>41</v>
      </c>
      <c r="J342" t="s">
        <v>83</v>
      </c>
      <c r="K342" t="s">
        <v>98</v>
      </c>
      <c r="L342" t="s">
        <v>132</v>
      </c>
      <c r="M342">
        <v>4</v>
      </c>
      <c r="N342" t="s">
        <v>1978</v>
      </c>
      <c r="O342">
        <v>9600</v>
      </c>
      <c r="P342" t="s">
        <v>2001</v>
      </c>
      <c r="Q342" t="s">
        <v>2002</v>
      </c>
      <c r="R342" t="s">
        <v>61</v>
      </c>
    </row>
    <row r="343" spans="1:18" x14ac:dyDescent="0.3">
      <c r="A343" t="s">
        <v>2003</v>
      </c>
      <c r="B343" t="s">
        <v>2004</v>
      </c>
      <c r="C343" t="s">
        <v>2005</v>
      </c>
      <c r="D343" t="s">
        <v>172</v>
      </c>
      <c r="E343" t="s">
        <v>190</v>
      </c>
      <c r="F343" t="s">
        <v>538</v>
      </c>
      <c r="G343" t="s">
        <v>142</v>
      </c>
      <c r="H343" t="s">
        <v>143</v>
      </c>
      <c r="I343" t="s">
        <v>26</v>
      </c>
      <c r="J343" t="s">
        <v>83</v>
      </c>
      <c r="K343" t="s">
        <v>231</v>
      </c>
      <c r="L343" t="s">
        <v>502</v>
      </c>
      <c r="M343">
        <v>7</v>
      </c>
      <c r="N343" t="s">
        <v>250</v>
      </c>
      <c r="O343">
        <v>2940</v>
      </c>
      <c r="P343" t="s">
        <v>2006</v>
      </c>
      <c r="Q343" t="s">
        <v>2007</v>
      </c>
      <c r="R343" t="s">
        <v>32</v>
      </c>
    </row>
    <row r="344" spans="1:18" x14ac:dyDescent="0.3">
      <c r="A344" t="s">
        <v>2008</v>
      </c>
      <c r="B344" t="s">
        <v>2009</v>
      </c>
      <c r="C344" t="s">
        <v>2010</v>
      </c>
      <c r="D344" t="s">
        <v>1457</v>
      </c>
      <c r="E344" t="s">
        <v>978</v>
      </c>
      <c r="F344" t="s">
        <v>228</v>
      </c>
      <c r="G344" t="s">
        <v>68</v>
      </c>
      <c r="H344" t="s">
        <v>109</v>
      </c>
      <c r="I344" t="s">
        <v>110</v>
      </c>
      <c r="K344" t="s">
        <v>57</v>
      </c>
      <c r="L344" t="s">
        <v>165</v>
      </c>
      <c r="M344">
        <v>12</v>
      </c>
      <c r="N344">
        <v>3600</v>
      </c>
      <c r="O344">
        <v>43200</v>
      </c>
      <c r="P344" t="s">
        <v>2011</v>
      </c>
      <c r="Q344" t="s">
        <v>2012</v>
      </c>
      <c r="R344" t="s">
        <v>46</v>
      </c>
    </row>
    <row r="345" spans="1:18" x14ac:dyDescent="0.3">
      <c r="A345" t="s">
        <v>2013</v>
      </c>
      <c r="B345" t="s">
        <v>2014</v>
      </c>
      <c r="C345" t="s">
        <v>1358</v>
      </c>
      <c r="D345" t="s">
        <v>583</v>
      </c>
      <c r="E345" t="s">
        <v>173</v>
      </c>
      <c r="F345" t="s">
        <v>38</v>
      </c>
      <c r="G345" t="s">
        <v>120</v>
      </c>
      <c r="H345" t="s">
        <v>1959</v>
      </c>
      <c r="I345" t="s">
        <v>41</v>
      </c>
      <c r="J345" t="s">
        <v>492</v>
      </c>
      <c r="K345" t="s">
        <v>288</v>
      </c>
      <c r="L345" t="s">
        <v>775</v>
      </c>
      <c r="M345" t="s">
        <v>596</v>
      </c>
      <c r="N345">
        <v>850</v>
      </c>
      <c r="O345">
        <v>1700</v>
      </c>
      <c r="P345" t="s">
        <v>643</v>
      </c>
      <c r="Q345" t="s">
        <v>2015</v>
      </c>
      <c r="R345" t="s">
        <v>46</v>
      </c>
    </row>
    <row r="346" spans="1:18" x14ac:dyDescent="0.3">
      <c r="A346" t="s">
        <v>2016</v>
      </c>
      <c r="B346" t="s">
        <v>2017</v>
      </c>
      <c r="C346" t="s">
        <v>1111</v>
      </c>
      <c r="D346" t="s">
        <v>2018</v>
      </c>
      <c r="E346" t="s">
        <v>161</v>
      </c>
      <c r="F346" t="s">
        <v>67</v>
      </c>
      <c r="G346" t="s">
        <v>303</v>
      </c>
      <c r="H346" t="s">
        <v>817</v>
      </c>
      <c r="I346" t="s">
        <v>41</v>
      </c>
      <c r="J346" t="s">
        <v>27</v>
      </c>
      <c r="K346" t="s">
        <v>84</v>
      </c>
      <c r="L346" t="s">
        <v>58</v>
      </c>
      <c r="M346">
        <v>6</v>
      </c>
      <c r="N346">
        <v>2400</v>
      </c>
      <c r="O346">
        <v>14400</v>
      </c>
      <c r="P346" t="s">
        <v>2019</v>
      </c>
      <c r="Q346" t="s">
        <v>2020</v>
      </c>
      <c r="R346" t="s">
        <v>32</v>
      </c>
    </row>
    <row r="347" spans="1:18" x14ac:dyDescent="0.3">
      <c r="A347" t="s">
        <v>2021</v>
      </c>
      <c r="B347" t="s">
        <v>1623</v>
      </c>
      <c r="C347" t="s">
        <v>2022</v>
      </c>
      <c r="D347" t="s">
        <v>366</v>
      </c>
      <c r="E347" t="s">
        <v>93</v>
      </c>
      <c r="F347" t="s">
        <v>38</v>
      </c>
      <c r="G347" t="s">
        <v>53</v>
      </c>
      <c r="H347" t="s">
        <v>54</v>
      </c>
      <c r="I347" t="s">
        <v>96</v>
      </c>
      <c r="J347" t="s">
        <v>442</v>
      </c>
      <c r="K347" t="s">
        <v>1385</v>
      </c>
      <c r="L347" t="s">
        <v>565</v>
      </c>
      <c r="M347">
        <v>1</v>
      </c>
      <c r="N347">
        <v>180</v>
      </c>
      <c r="O347">
        <v>180</v>
      </c>
      <c r="P347" t="s">
        <v>2023</v>
      </c>
      <c r="Q347" t="s">
        <v>2024</v>
      </c>
      <c r="R347" t="s">
        <v>46</v>
      </c>
    </row>
    <row r="348" spans="1:18" x14ac:dyDescent="0.3">
      <c r="A348" t="s">
        <v>2025</v>
      </c>
      <c r="B348" t="s">
        <v>600</v>
      </c>
      <c r="C348" t="s">
        <v>1065</v>
      </c>
      <c r="D348" t="s">
        <v>2026</v>
      </c>
      <c r="E348" t="s">
        <v>1988</v>
      </c>
      <c r="F348" t="s">
        <v>23</v>
      </c>
      <c r="G348" t="s">
        <v>68</v>
      </c>
      <c r="H348" t="s">
        <v>109</v>
      </c>
      <c r="I348" t="s">
        <v>110</v>
      </c>
      <c r="J348" t="s">
        <v>272</v>
      </c>
      <c r="K348" t="s">
        <v>1087</v>
      </c>
      <c r="L348" t="s">
        <v>1023</v>
      </c>
      <c r="M348">
        <v>10</v>
      </c>
      <c r="N348">
        <v>3600</v>
      </c>
      <c r="O348">
        <v>36000</v>
      </c>
      <c r="P348" t="s">
        <v>2027</v>
      </c>
      <c r="Q348" t="s">
        <v>2028</v>
      </c>
      <c r="R348" t="s">
        <v>61</v>
      </c>
    </row>
    <row r="349" spans="1:18" x14ac:dyDescent="0.3">
      <c r="A349" t="s">
        <v>2029</v>
      </c>
      <c r="B349" t="s">
        <v>2030</v>
      </c>
      <c r="C349" t="s">
        <v>1687</v>
      </c>
      <c r="D349" t="s">
        <v>199</v>
      </c>
      <c r="E349" t="s">
        <v>286</v>
      </c>
      <c r="F349" t="s">
        <v>352</v>
      </c>
      <c r="G349" t="s">
        <v>303</v>
      </c>
      <c r="H349" t="s">
        <v>304</v>
      </c>
      <c r="I349" t="s">
        <v>41</v>
      </c>
      <c r="J349" t="s">
        <v>221</v>
      </c>
      <c r="K349" t="s">
        <v>57</v>
      </c>
      <c r="L349" t="s">
        <v>502</v>
      </c>
      <c r="M349" t="s">
        <v>345</v>
      </c>
      <c r="N349">
        <v>2400</v>
      </c>
      <c r="O349">
        <v>19200</v>
      </c>
      <c r="P349" t="s">
        <v>2031</v>
      </c>
      <c r="Q349" t="s">
        <v>2032</v>
      </c>
      <c r="R349" t="s">
        <v>46</v>
      </c>
    </row>
    <row r="350" spans="1:18" x14ac:dyDescent="0.3">
      <c r="A350" t="s">
        <v>2033</v>
      </c>
      <c r="B350" t="s">
        <v>2034</v>
      </c>
      <c r="C350" t="s">
        <v>2035</v>
      </c>
      <c r="D350" t="s">
        <v>21</v>
      </c>
      <c r="E350" t="s">
        <v>255</v>
      </c>
      <c r="F350" t="s">
        <v>210</v>
      </c>
      <c r="G350" t="s">
        <v>68</v>
      </c>
      <c r="H350" t="s">
        <v>109</v>
      </c>
      <c r="I350" t="s">
        <v>110</v>
      </c>
      <c r="J350" t="s">
        <v>97</v>
      </c>
      <c r="K350" t="s">
        <v>98</v>
      </c>
      <c r="L350" t="s">
        <v>675</v>
      </c>
      <c r="M350">
        <v>5</v>
      </c>
      <c r="N350">
        <v>3600</v>
      </c>
      <c r="O350">
        <v>18000</v>
      </c>
      <c r="P350" t="s">
        <v>2036</v>
      </c>
      <c r="Q350" t="s">
        <v>2037</v>
      </c>
      <c r="R350" t="s">
        <v>32</v>
      </c>
    </row>
    <row r="351" spans="1:18" x14ac:dyDescent="0.3">
      <c r="A351" t="s">
        <v>2038</v>
      </c>
      <c r="B351" t="s">
        <v>2039</v>
      </c>
      <c r="C351" t="s">
        <v>1363</v>
      </c>
      <c r="D351" t="s">
        <v>65</v>
      </c>
      <c r="E351" t="s">
        <v>51</v>
      </c>
      <c r="F351" t="s">
        <v>2040</v>
      </c>
      <c r="G351" t="s">
        <v>191</v>
      </c>
      <c r="H351" t="s">
        <v>895</v>
      </c>
      <c r="I351" t="s">
        <v>279</v>
      </c>
      <c r="J351" t="s">
        <v>249</v>
      </c>
      <c r="K351" t="s">
        <v>98</v>
      </c>
      <c r="L351" t="s">
        <v>111</v>
      </c>
      <c r="M351">
        <v>1</v>
      </c>
      <c r="N351">
        <v>-1750</v>
      </c>
      <c r="O351">
        <v>1750</v>
      </c>
      <c r="P351" t="s">
        <v>2041</v>
      </c>
      <c r="Q351" t="s">
        <v>2042</v>
      </c>
      <c r="R351" t="s">
        <v>46</v>
      </c>
    </row>
    <row r="352" spans="1:18" x14ac:dyDescent="0.3">
      <c r="A352" t="s">
        <v>2043</v>
      </c>
      <c r="B352" t="s">
        <v>2044</v>
      </c>
      <c r="C352" t="s">
        <v>1437</v>
      </c>
      <c r="D352" t="s">
        <v>423</v>
      </c>
      <c r="E352" t="s">
        <v>508</v>
      </c>
      <c r="F352" t="s">
        <v>1594</v>
      </c>
      <c r="G352" t="s">
        <v>39</v>
      </c>
      <c r="H352" t="s">
        <v>336</v>
      </c>
      <c r="I352" t="s">
        <v>122</v>
      </c>
      <c r="J352" t="s">
        <v>305</v>
      </c>
      <c r="K352" t="s">
        <v>257</v>
      </c>
      <c r="L352" t="s">
        <v>165</v>
      </c>
      <c r="M352">
        <v>2</v>
      </c>
      <c r="N352">
        <v>1900</v>
      </c>
      <c r="O352">
        <v>3800</v>
      </c>
      <c r="P352" t="s">
        <v>2045</v>
      </c>
      <c r="Q352" t="s">
        <v>2046</v>
      </c>
      <c r="R352" t="s">
        <v>61</v>
      </c>
    </row>
    <row r="353" spans="1:18" x14ac:dyDescent="0.3">
      <c r="A353" t="s">
        <v>2047</v>
      </c>
      <c r="B353" t="s">
        <v>2048</v>
      </c>
      <c r="C353" t="s">
        <v>2049</v>
      </c>
      <c r="D353" t="s">
        <v>271</v>
      </c>
      <c r="E353" t="s">
        <v>190</v>
      </c>
      <c r="F353" t="s">
        <v>457</v>
      </c>
      <c r="G353" t="s">
        <v>68</v>
      </c>
      <c r="H353" t="s">
        <v>109</v>
      </c>
      <c r="I353" t="s">
        <v>110</v>
      </c>
      <c r="J353" t="s">
        <v>97</v>
      </c>
      <c r="K353" t="s">
        <v>84</v>
      </c>
      <c r="L353" t="s">
        <v>111</v>
      </c>
      <c r="M353">
        <v>8</v>
      </c>
      <c r="N353">
        <v>3600</v>
      </c>
      <c r="O353">
        <v>28800</v>
      </c>
      <c r="P353" t="s">
        <v>2050</v>
      </c>
      <c r="Q353" t="s">
        <v>2051</v>
      </c>
      <c r="R353" t="s">
        <v>46</v>
      </c>
    </row>
    <row r="354" spans="1:18" x14ac:dyDescent="0.3">
      <c r="A354" t="s">
        <v>2052</v>
      </c>
      <c r="B354" t="s">
        <v>2053</v>
      </c>
      <c r="C354" t="s">
        <v>379</v>
      </c>
      <c r="D354" t="s">
        <v>1457</v>
      </c>
      <c r="E354" t="s">
        <v>51</v>
      </c>
      <c r="F354" t="s">
        <v>238</v>
      </c>
      <c r="G354" t="s">
        <v>53</v>
      </c>
      <c r="H354" t="s">
        <v>95</v>
      </c>
      <c r="I354" t="s">
        <v>55</v>
      </c>
      <c r="J354" t="s">
        <v>83</v>
      </c>
      <c r="K354" t="s">
        <v>231</v>
      </c>
      <c r="L354" t="s">
        <v>182</v>
      </c>
      <c r="M354" t="s">
        <v>133</v>
      </c>
      <c r="N354" t="s">
        <v>2054</v>
      </c>
      <c r="O354">
        <v>360</v>
      </c>
      <c r="P354" t="s">
        <v>2055</v>
      </c>
      <c r="Q354" t="s">
        <v>2056</v>
      </c>
      <c r="R354" t="s">
        <v>157</v>
      </c>
    </row>
    <row r="355" spans="1:18" x14ac:dyDescent="0.3">
      <c r="A355" t="s">
        <v>2057</v>
      </c>
      <c r="B355" t="s">
        <v>2058</v>
      </c>
      <c r="C355" t="s">
        <v>2059</v>
      </c>
      <c r="D355" t="s">
        <v>21</v>
      </c>
      <c r="E355" t="s">
        <v>255</v>
      </c>
      <c r="F355" t="s">
        <v>228</v>
      </c>
      <c r="G355" t="s">
        <v>239</v>
      </c>
      <c r="H355" t="s">
        <v>417</v>
      </c>
      <c r="I355" t="s">
        <v>279</v>
      </c>
      <c r="J355" t="s">
        <v>510</v>
      </c>
      <c r="K355" t="s">
        <v>72</v>
      </c>
      <c r="L355" t="s">
        <v>165</v>
      </c>
      <c r="M355">
        <v>11</v>
      </c>
      <c r="N355" t="s">
        <v>242</v>
      </c>
      <c r="O355">
        <v>10780</v>
      </c>
      <c r="P355" t="s">
        <v>2060</v>
      </c>
      <c r="Q355" t="s">
        <v>2061</v>
      </c>
      <c r="R355" t="s">
        <v>32</v>
      </c>
    </row>
    <row r="356" spans="1:18" x14ac:dyDescent="0.3">
      <c r="A356" t="s">
        <v>2062</v>
      </c>
      <c r="B356" t="s">
        <v>2063</v>
      </c>
      <c r="C356" t="s">
        <v>2064</v>
      </c>
      <c r="D356" t="s">
        <v>50</v>
      </c>
      <c r="E356" t="s">
        <v>441</v>
      </c>
      <c r="F356" t="s">
        <v>67</v>
      </c>
      <c r="G356" t="s">
        <v>239</v>
      </c>
      <c r="H356" t="s">
        <v>240</v>
      </c>
      <c r="I356" t="s">
        <v>279</v>
      </c>
      <c r="J356" t="s">
        <v>337</v>
      </c>
      <c r="K356" t="s">
        <v>257</v>
      </c>
      <c r="L356" t="s">
        <v>111</v>
      </c>
      <c r="M356">
        <v>2</v>
      </c>
      <c r="N356" t="s">
        <v>242</v>
      </c>
      <c r="O356">
        <v>1960</v>
      </c>
      <c r="P356" t="s">
        <v>2065</v>
      </c>
      <c r="Q356" t="s">
        <v>2066</v>
      </c>
      <c r="R356" t="s">
        <v>46</v>
      </c>
    </row>
    <row r="357" spans="1:18" x14ac:dyDescent="0.3">
      <c r="A357" t="s">
        <v>2067</v>
      </c>
      <c r="B357" t="s">
        <v>2068</v>
      </c>
      <c r="C357" t="s">
        <v>1183</v>
      </c>
      <c r="D357" t="s">
        <v>366</v>
      </c>
      <c r="E357" t="s">
        <v>129</v>
      </c>
      <c r="F357" t="s">
        <v>119</v>
      </c>
      <c r="G357" t="s">
        <v>239</v>
      </c>
      <c r="H357" t="s">
        <v>240</v>
      </c>
      <c r="I357" t="s">
        <v>279</v>
      </c>
      <c r="J357" t="s">
        <v>97</v>
      </c>
      <c r="K357" t="s">
        <v>84</v>
      </c>
      <c r="L357" t="s">
        <v>58</v>
      </c>
      <c r="M357" t="s">
        <v>383</v>
      </c>
      <c r="N357">
        <v>980</v>
      </c>
      <c r="O357">
        <v>6860</v>
      </c>
      <c r="P357" t="s">
        <v>2069</v>
      </c>
      <c r="Q357" t="s">
        <v>2070</v>
      </c>
      <c r="R357" t="s">
        <v>157</v>
      </c>
    </row>
    <row r="358" spans="1:18" x14ac:dyDescent="0.3">
      <c r="A358" t="s">
        <v>2071</v>
      </c>
      <c r="B358" t="s">
        <v>2072</v>
      </c>
      <c r="C358" t="s">
        <v>2073</v>
      </c>
      <c r="D358" t="s">
        <v>139</v>
      </c>
      <c r="E358" t="s">
        <v>190</v>
      </c>
      <c r="F358" t="s">
        <v>181</v>
      </c>
      <c r="G358" t="s">
        <v>39</v>
      </c>
      <c r="H358" t="s">
        <v>336</v>
      </c>
      <c r="I358" t="s">
        <v>1005</v>
      </c>
      <c r="J358" t="s">
        <v>97</v>
      </c>
      <c r="K358" t="s">
        <v>28</v>
      </c>
      <c r="L358" t="s">
        <v>111</v>
      </c>
      <c r="M358">
        <v>11</v>
      </c>
      <c r="N358" t="s">
        <v>2074</v>
      </c>
      <c r="O358">
        <v>20900</v>
      </c>
      <c r="P358" t="s">
        <v>2075</v>
      </c>
      <c r="Q358" t="s">
        <v>2076</v>
      </c>
      <c r="R358" t="s">
        <v>157</v>
      </c>
    </row>
    <row r="359" spans="1:18" x14ac:dyDescent="0.3">
      <c r="A359" t="s">
        <v>408</v>
      </c>
      <c r="B359" t="s">
        <v>2077</v>
      </c>
      <c r="C359" t="s">
        <v>2078</v>
      </c>
      <c r="D359" t="s">
        <v>743</v>
      </c>
      <c r="E359" t="s">
        <v>129</v>
      </c>
      <c r="F359" t="s">
        <v>67</v>
      </c>
      <c r="G359" t="s">
        <v>24</v>
      </c>
      <c r="H359" t="s">
        <v>130</v>
      </c>
      <c r="I359" t="s">
        <v>313</v>
      </c>
      <c r="J359" t="s">
        <v>27</v>
      </c>
      <c r="K359" t="s">
        <v>57</v>
      </c>
      <c r="L359" t="s">
        <v>43</v>
      </c>
      <c r="M359">
        <v>7</v>
      </c>
      <c r="N359" t="s">
        <v>384</v>
      </c>
      <c r="O359">
        <v>29600</v>
      </c>
      <c r="P359" t="s">
        <v>2079</v>
      </c>
      <c r="Q359" t="s">
        <v>2080</v>
      </c>
      <c r="R359" t="s">
        <v>157</v>
      </c>
    </row>
    <row r="360" spans="1:18" x14ac:dyDescent="0.3">
      <c r="A360" t="s">
        <v>2081</v>
      </c>
      <c r="B360" t="s">
        <v>284</v>
      </c>
      <c r="C360" t="s">
        <v>2082</v>
      </c>
      <c r="D360" t="s">
        <v>92</v>
      </c>
      <c r="E360" t="s">
        <v>1003</v>
      </c>
      <c r="F360" t="s">
        <v>448</v>
      </c>
      <c r="G360" t="s">
        <v>218</v>
      </c>
      <c r="H360" t="s">
        <v>1404</v>
      </c>
      <c r="I360" t="s">
        <v>26</v>
      </c>
      <c r="K360" t="s">
        <v>72</v>
      </c>
      <c r="L360" t="s">
        <v>222</v>
      </c>
      <c r="M360">
        <v>6</v>
      </c>
      <c r="N360">
        <v>2800</v>
      </c>
      <c r="O360">
        <v>16800</v>
      </c>
      <c r="P360" t="s">
        <v>2083</v>
      </c>
      <c r="Q360" t="s">
        <v>2084</v>
      </c>
      <c r="R360" t="s">
        <v>157</v>
      </c>
    </row>
    <row r="361" spans="1:18" x14ac:dyDescent="0.3">
      <c r="A361" t="s">
        <v>2085</v>
      </c>
      <c r="B361" t="s">
        <v>652</v>
      </c>
      <c r="C361" t="s">
        <v>1610</v>
      </c>
      <c r="D361" t="s">
        <v>50</v>
      </c>
      <c r="E361" t="s">
        <v>37</v>
      </c>
      <c r="F361" t="s">
        <v>181</v>
      </c>
      <c r="G361" t="s">
        <v>142</v>
      </c>
      <c r="H361" t="s">
        <v>2086</v>
      </c>
      <c r="I361" t="s">
        <v>26</v>
      </c>
      <c r="K361" t="s">
        <v>493</v>
      </c>
      <c r="L361" t="s">
        <v>111</v>
      </c>
      <c r="M361">
        <v>5</v>
      </c>
      <c r="N361">
        <v>420</v>
      </c>
      <c r="O361">
        <v>2100</v>
      </c>
      <c r="P361" t="s">
        <v>2087</v>
      </c>
      <c r="Q361" t="s">
        <v>2088</v>
      </c>
      <c r="R361" t="s">
        <v>61</v>
      </c>
    </row>
    <row r="362" spans="1:18" x14ac:dyDescent="0.3">
      <c r="A362" t="s">
        <v>2089</v>
      </c>
      <c r="B362" t="s">
        <v>2090</v>
      </c>
      <c r="C362" t="s">
        <v>1422</v>
      </c>
      <c r="D362" t="s">
        <v>1789</v>
      </c>
      <c r="E362" t="s">
        <v>1147</v>
      </c>
      <c r="F362" t="s">
        <v>153</v>
      </c>
      <c r="G362" t="s">
        <v>162</v>
      </c>
      <c r="H362" t="s">
        <v>163</v>
      </c>
      <c r="I362" t="s">
        <v>110</v>
      </c>
      <c r="J362" t="s">
        <v>83</v>
      </c>
      <c r="K362" t="s">
        <v>72</v>
      </c>
      <c r="L362" t="s">
        <v>565</v>
      </c>
      <c r="M362">
        <v>4</v>
      </c>
      <c r="N362">
        <v>620</v>
      </c>
      <c r="O362">
        <v>2480</v>
      </c>
      <c r="P362" t="s">
        <v>2091</v>
      </c>
      <c r="Q362" t="s">
        <v>2092</v>
      </c>
      <c r="R362" t="s">
        <v>32</v>
      </c>
    </row>
    <row r="363" spans="1:18" x14ac:dyDescent="0.3">
      <c r="A363" t="s">
        <v>2093</v>
      </c>
      <c r="B363" t="s">
        <v>2094</v>
      </c>
      <c r="C363" t="s">
        <v>2095</v>
      </c>
      <c r="D363" t="s">
        <v>21</v>
      </c>
      <c r="E363" t="s">
        <v>173</v>
      </c>
      <c r="F363" t="s">
        <v>780</v>
      </c>
      <c r="G363" t="s">
        <v>218</v>
      </c>
      <c r="H363" t="s">
        <v>312</v>
      </c>
      <c r="I363" t="s">
        <v>26</v>
      </c>
      <c r="J363" t="s">
        <v>442</v>
      </c>
      <c r="K363" t="s">
        <v>42</v>
      </c>
      <c r="L363" t="s">
        <v>111</v>
      </c>
      <c r="M363" t="s">
        <v>2096</v>
      </c>
      <c r="N363">
        <v>-2800</v>
      </c>
      <c r="O363">
        <v>28000</v>
      </c>
      <c r="P363" t="s">
        <v>643</v>
      </c>
      <c r="Q363" t="s">
        <v>2097</v>
      </c>
      <c r="R363" t="s">
        <v>61</v>
      </c>
    </row>
    <row r="364" spans="1:18" x14ac:dyDescent="0.3">
      <c r="A364" t="s">
        <v>2098</v>
      </c>
      <c r="B364" t="s">
        <v>2099</v>
      </c>
      <c r="C364" t="s">
        <v>2100</v>
      </c>
      <c r="D364" t="s">
        <v>1304</v>
      </c>
      <c r="E364" t="s">
        <v>2101</v>
      </c>
      <c r="F364" t="s">
        <v>153</v>
      </c>
      <c r="G364" t="s">
        <v>24</v>
      </c>
      <c r="H364" t="s">
        <v>2102</v>
      </c>
      <c r="I364" t="s">
        <v>26</v>
      </c>
      <c r="J364" t="s">
        <v>510</v>
      </c>
      <c r="K364" t="s">
        <v>493</v>
      </c>
      <c r="L364" t="s">
        <v>522</v>
      </c>
      <c r="M364">
        <v>7</v>
      </c>
      <c r="N364" t="s">
        <v>330</v>
      </c>
      <c r="O364">
        <v>29400</v>
      </c>
      <c r="P364" t="s">
        <v>2103</v>
      </c>
      <c r="Q364" t="s">
        <v>2104</v>
      </c>
      <c r="R364" t="s">
        <v>32</v>
      </c>
    </row>
    <row r="365" spans="1:18" x14ac:dyDescent="0.3">
      <c r="A365" t="s">
        <v>2105</v>
      </c>
      <c r="B365" t="s">
        <v>2106</v>
      </c>
      <c r="C365" t="s">
        <v>1368</v>
      </c>
      <c r="D365" t="s">
        <v>743</v>
      </c>
      <c r="E365" t="s">
        <v>93</v>
      </c>
      <c r="F365" t="s">
        <v>2107</v>
      </c>
      <c r="G365" t="s">
        <v>68</v>
      </c>
      <c r="H365" t="s">
        <v>109</v>
      </c>
      <c r="I365" t="s">
        <v>491</v>
      </c>
      <c r="J365" t="s">
        <v>442</v>
      </c>
      <c r="K365" t="s">
        <v>72</v>
      </c>
      <c r="L365" t="s">
        <v>58</v>
      </c>
      <c r="M365">
        <v>1</v>
      </c>
      <c r="N365">
        <v>3600</v>
      </c>
      <c r="O365">
        <v>3600</v>
      </c>
      <c r="P365" t="s">
        <v>2108</v>
      </c>
      <c r="Q365" t="s">
        <v>2109</v>
      </c>
      <c r="R365" t="s">
        <v>32</v>
      </c>
    </row>
    <row r="366" spans="1:18" x14ac:dyDescent="0.3">
      <c r="A366" t="s">
        <v>2110</v>
      </c>
      <c r="B366" t="s">
        <v>2111</v>
      </c>
      <c r="C366" t="s">
        <v>2112</v>
      </c>
      <c r="D366" t="s">
        <v>151</v>
      </c>
      <c r="E366" t="s">
        <v>66</v>
      </c>
      <c r="F366" t="s">
        <v>67</v>
      </c>
      <c r="G366" t="s">
        <v>120</v>
      </c>
      <c r="H366" t="s">
        <v>121</v>
      </c>
      <c r="I366" t="s">
        <v>41</v>
      </c>
      <c r="J366" t="s">
        <v>97</v>
      </c>
      <c r="K366" t="s">
        <v>84</v>
      </c>
      <c r="L366" t="s">
        <v>182</v>
      </c>
      <c r="M366" t="s">
        <v>1595</v>
      </c>
      <c r="N366">
        <v>850</v>
      </c>
      <c r="O366">
        <v>9350</v>
      </c>
      <c r="P366" t="s">
        <v>2113</v>
      </c>
      <c r="Q366" t="s">
        <v>2114</v>
      </c>
      <c r="R366" t="s">
        <v>61</v>
      </c>
    </row>
    <row r="367" spans="1:18" x14ac:dyDescent="0.3">
      <c r="A367" t="s">
        <v>2115</v>
      </c>
      <c r="B367" t="s">
        <v>2116</v>
      </c>
      <c r="C367" t="s">
        <v>1043</v>
      </c>
      <c r="D367" t="s">
        <v>92</v>
      </c>
      <c r="E367" t="s">
        <v>22</v>
      </c>
      <c r="F367" t="s">
        <v>181</v>
      </c>
      <c r="G367" t="s">
        <v>303</v>
      </c>
      <c r="H367" t="s">
        <v>320</v>
      </c>
      <c r="I367" t="s">
        <v>41</v>
      </c>
      <c r="J367" t="s">
        <v>83</v>
      </c>
      <c r="K367" t="s">
        <v>921</v>
      </c>
      <c r="L367" t="s">
        <v>1386</v>
      </c>
      <c r="M367">
        <v>6</v>
      </c>
      <c r="N367" t="s">
        <v>2117</v>
      </c>
      <c r="O367">
        <v>14400</v>
      </c>
      <c r="P367" t="s">
        <v>2118</v>
      </c>
      <c r="Q367" t="s">
        <v>2119</v>
      </c>
      <c r="R367" t="s">
        <v>32</v>
      </c>
    </row>
    <row r="368" spans="1:18" x14ac:dyDescent="0.3">
      <c r="A368" t="s">
        <v>2120</v>
      </c>
      <c r="B368" t="s">
        <v>2121</v>
      </c>
      <c r="C368" t="s">
        <v>890</v>
      </c>
      <c r="D368" t="s">
        <v>65</v>
      </c>
      <c r="E368" t="s">
        <v>703</v>
      </c>
      <c r="F368" t="s">
        <v>181</v>
      </c>
      <c r="G368" t="s">
        <v>142</v>
      </c>
      <c r="H368" t="s">
        <v>2086</v>
      </c>
      <c r="I368" t="s">
        <v>26</v>
      </c>
      <c r="J368" t="s">
        <v>393</v>
      </c>
      <c r="K368" t="s">
        <v>98</v>
      </c>
      <c r="L368" t="s">
        <v>1882</v>
      </c>
      <c r="M368">
        <v>3</v>
      </c>
      <c r="N368" t="s">
        <v>133</v>
      </c>
      <c r="O368">
        <v>1260</v>
      </c>
      <c r="P368" t="s">
        <v>2122</v>
      </c>
      <c r="Q368" t="s">
        <v>2123</v>
      </c>
      <c r="R368" t="s">
        <v>32</v>
      </c>
    </row>
    <row r="369" spans="1:18" x14ac:dyDescent="0.3">
      <c r="A369" t="s">
        <v>2124</v>
      </c>
      <c r="B369" t="s">
        <v>1918</v>
      </c>
      <c r="C369" t="s">
        <v>877</v>
      </c>
      <c r="D369" t="s">
        <v>21</v>
      </c>
      <c r="E369" t="s">
        <v>22</v>
      </c>
      <c r="F369" t="s">
        <v>228</v>
      </c>
      <c r="G369" t="s">
        <v>68</v>
      </c>
      <c r="H369" t="s">
        <v>109</v>
      </c>
      <c r="I369" t="s">
        <v>110</v>
      </c>
      <c r="J369" t="s">
        <v>27</v>
      </c>
      <c r="K369" t="s">
        <v>1087</v>
      </c>
      <c r="L369" t="s">
        <v>1882</v>
      </c>
      <c r="M369" t="s">
        <v>2125</v>
      </c>
      <c r="N369">
        <v>3600</v>
      </c>
      <c r="O369">
        <v>25200</v>
      </c>
      <c r="P369" t="s">
        <v>2126</v>
      </c>
      <c r="Q369" t="s">
        <v>2127</v>
      </c>
      <c r="R369" t="s">
        <v>61</v>
      </c>
    </row>
    <row r="370" spans="1:18" x14ac:dyDescent="0.3">
      <c r="A370" t="s">
        <v>2128</v>
      </c>
      <c r="B370" t="s">
        <v>2129</v>
      </c>
      <c r="C370" t="s">
        <v>2130</v>
      </c>
      <c r="D370" t="s">
        <v>199</v>
      </c>
      <c r="F370" t="s">
        <v>457</v>
      </c>
      <c r="G370" t="s">
        <v>39</v>
      </c>
      <c r="H370" t="s">
        <v>336</v>
      </c>
      <c r="I370" t="s">
        <v>41</v>
      </c>
      <c r="J370" t="s">
        <v>83</v>
      </c>
      <c r="K370" t="s">
        <v>1148</v>
      </c>
      <c r="L370" t="s">
        <v>165</v>
      </c>
      <c r="M370">
        <v>4</v>
      </c>
      <c r="N370">
        <v>1900</v>
      </c>
      <c r="O370">
        <v>7600</v>
      </c>
      <c r="P370" t="s">
        <v>2131</v>
      </c>
      <c r="Q370" t="s">
        <v>2132</v>
      </c>
      <c r="R370" t="s">
        <v>61</v>
      </c>
    </row>
    <row r="371" spans="1:18" x14ac:dyDescent="0.3">
      <c r="A371" t="s">
        <v>2133</v>
      </c>
      <c r="B371" t="s">
        <v>2134</v>
      </c>
      <c r="C371" t="s">
        <v>1105</v>
      </c>
      <c r="D371" t="s">
        <v>80</v>
      </c>
      <c r="E371" t="s">
        <v>2135</v>
      </c>
      <c r="F371" t="s">
        <v>264</v>
      </c>
      <c r="G371" t="s">
        <v>239</v>
      </c>
      <c r="H371" t="s">
        <v>939</v>
      </c>
      <c r="I371" t="s">
        <v>279</v>
      </c>
      <c r="J371" t="s">
        <v>56</v>
      </c>
      <c r="K371" t="s">
        <v>98</v>
      </c>
      <c r="L371" t="s">
        <v>165</v>
      </c>
      <c r="M371">
        <v>7</v>
      </c>
      <c r="N371" t="s">
        <v>1508</v>
      </c>
      <c r="O371">
        <v>6860</v>
      </c>
      <c r="P371" t="s">
        <v>2136</v>
      </c>
      <c r="Q371" t="s">
        <v>2137</v>
      </c>
      <c r="R371" t="s">
        <v>157</v>
      </c>
    </row>
    <row r="372" spans="1:18" x14ac:dyDescent="0.3">
      <c r="A372" t="s">
        <v>2138</v>
      </c>
      <c r="B372" t="s">
        <v>2139</v>
      </c>
      <c r="C372" t="s">
        <v>198</v>
      </c>
      <c r="D372" t="s">
        <v>151</v>
      </c>
      <c r="E372" t="s">
        <v>161</v>
      </c>
      <c r="F372" t="s">
        <v>153</v>
      </c>
      <c r="G372" t="s">
        <v>239</v>
      </c>
      <c r="H372" t="s">
        <v>240</v>
      </c>
      <c r="I372" t="s">
        <v>241</v>
      </c>
      <c r="J372" t="s">
        <v>337</v>
      </c>
      <c r="K372" t="s">
        <v>321</v>
      </c>
      <c r="L372" t="s">
        <v>111</v>
      </c>
      <c r="M372">
        <v>5</v>
      </c>
      <c r="N372">
        <v>980</v>
      </c>
      <c r="O372">
        <v>4900</v>
      </c>
      <c r="P372" t="s">
        <v>2140</v>
      </c>
      <c r="Q372" t="s">
        <v>2141</v>
      </c>
      <c r="R372" t="s">
        <v>32</v>
      </c>
    </row>
    <row r="373" spans="1:18" x14ac:dyDescent="0.3">
      <c r="A373" t="s">
        <v>2142</v>
      </c>
      <c r="B373" t="s">
        <v>1680</v>
      </c>
      <c r="C373" t="s">
        <v>1481</v>
      </c>
      <c r="D373" t="s">
        <v>172</v>
      </c>
      <c r="E373" t="s">
        <v>1601</v>
      </c>
      <c r="F373" t="s">
        <v>23</v>
      </c>
      <c r="G373" t="s">
        <v>162</v>
      </c>
      <c r="H373" t="s">
        <v>163</v>
      </c>
      <c r="I373" t="s">
        <v>110</v>
      </c>
      <c r="J373" t="s">
        <v>97</v>
      </c>
      <c r="K373" t="s">
        <v>758</v>
      </c>
      <c r="L373" t="s">
        <v>58</v>
      </c>
      <c r="M373">
        <v>2</v>
      </c>
      <c r="N373">
        <v>620</v>
      </c>
      <c r="O373">
        <v>1240</v>
      </c>
      <c r="P373" t="s">
        <v>2143</v>
      </c>
      <c r="Q373" t="s">
        <v>2144</v>
      </c>
      <c r="R373" t="s">
        <v>46</v>
      </c>
    </row>
    <row r="374" spans="1:18" x14ac:dyDescent="0.3">
      <c r="A374" t="s">
        <v>2145</v>
      </c>
      <c r="C374" t="s">
        <v>2146</v>
      </c>
      <c r="D374" t="s">
        <v>50</v>
      </c>
      <c r="E374" t="s">
        <v>2147</v>
      </c>
      <c r="F374" t="s">
        <v>228</v>
      </c>
      <c r="G374" t="s">
        <v>39</v>
      </c>
      <c r="H374" t="s">
        <v>336</v>
      </c>
      <c r="I374" t="s">
        <v>41</v>
      </c>
      <c r="J374" t="s">
        <v>71</v>
      </c>
      <c r="K374" t="s">
        <v>1087</v>
      </c>
      <c r="L374" t="s">
        <v>799</v>
      </c>
      <c r="M374">
        <v>6</v>
      </c>
      <c r="N374">
        <v>1900</v>
      </c>
      <c r="O374">
        <v>11400</v>
      </c>
      <c r="P374" t="s">
        <v>2148</v>
      </c>
      <c r="Q374" t="s">
        <v>2149</v>
      </c>
      <c r="R374" t="s">
        <v>46</v>
      </c>
    </row>
    <row r="375" spans="1:18" x14ac:dyDescent="0.3">
      <c r="A375" t="s">
        <v>2150</v>
      </c>
      <c r="B375" t="s">
        <v>2151</v>
      </c>
      <c r="C375" t="s">
        <v>1330</v>
      </c>
      <c r="D375" t="s">
        <v>793</v>
      </c>
      <c r="E375" t="s">
        <v>978</v>
      </c>
      <c r="F375" t="s">
        <v>38</v>
      </c>
      <c r="G375" t="s">
        <v>142</v>
      </c>
      <c r="H375" t="s">
        <v>143</v>
      </c>
      <c r="I375" t="s">
        <v>26</v>
      </c>
      <c r="J375" t="s">
        <v>27</v>
      </c>
      <c r="K375" t="s">
        <v>624</v>
      </c>
      <c r="L375" t="s">
        <v>85</v>
      </c>
      <c r="M375" t="s">
        <v>726</v>
      </c>
      <c r="N375">
        <v>420</v>
      </c>
      <c r="O375">
        <v>1780</v>
      </c>
      <c r="P375" t="s">
        <v>2152</v>
      </c>
      <c r="Q375" t="s">
        <v>2153</v>
      </c>
      <c r="R375" t="s">
        <v>61</v>
      </c>
    </row>
    <row r="376" spans="1:18" x14ac:dyDescent="0.3">
      <c r="A376" t="s">
        <v>2154</v>
      </c>
      <c r="B376" t="s">
        <v>63</v>
      </c>
      <c r="C376" t="s">
        <v>774</v>
      </c>
      <c r="D376" t="s">
        <v>139</v>
      </c>
      <c r="E376" t="s">
        <v>140</v>
      </c>
      <c r="F376" t="s">
        <v>228</v>
      </c>
      <c r="G376" t="s">
        <v>120</v>
      </c>
      <c r="H376" t="s">
        <v>1432</v>
      </c>
      <c r="I376" t="s">
        <v>41</v>
      </c>
      <c r="J376" t="s">
        <v>97</v>
      </c>
      <c r="K376" t="s">
        <v>84</v>
      </c>
      <c r="L376" t="s">
        <v>182</v>
      </c>
      <c r="M376">
        <v>11</v>
      </c>
      <c r="N376" t="s">
        <v>123</v>
      </c>
      <c r="O376">
        <v>9350</v>
      </c>
      <c r="P376" t="s">
        <v>2155</v>
      </c>
      <c r="Q376" t="s">
        <v>2156</v>
      </c>
      <c r="R376" t="s">
        <v>32</v>
      </c>
    </row>
    <row r="377" spans="1:18" x14ac:dyDescent="0.3">
      <c r="A377" t="s">
        <v>2157</v>
      </c>
      <c r="B377" t="s">
        <v>2158</v>
      </c>
      <c r="C377" t="s">
        <v>2159</v>
      </c>
      <c r="D377" t="s">
        <v>926</v>
      </c>
      <c r="E377" t="s">
        <v>173</v>
      </c>
      <c r="F377" t="s">
        <v>311</v>
      </c>
      <c r="G377" t="s">
        <v>68</v>
      </c>
      <c r="H377" t="s">
        <v>109</v>
      </c>
      <c r="I377" t="s">
        <v>230</v>
      </c>
      <c r="J377" t="s">
        <v>305</v>
      </c>
      <c r="K377" t="s">
        <v>72</v>
      </c>
      <c r="L377" t="s">
        <v>1023</v>
      </c>
      <c r="M377">
        <v>6</v>
      </c>
      <c r="N377">
        <v>3600</v>
      </c>
      <c r="O377">
        <v>21600</v>
      </c>
      <c r="P377" t="s">
        <v>2160</v>
      </c>
      <c r="Q377" t="s">
        <v>2161</v>
      </c>
      <c r="R377" t="s">
        <v>157</v>
      </c>
    </row>
    <row r="378" spans="1:18" x14ac:dyDescent="0.3">
      <c r="A378" t="s">
        <v>2162</v>
      </c>
      <c r="B378" t="s">
        <v>2163</v>
      </c>
      <c r="C378" t="s">
        <v>1266</v>
      </c>
      <c r="D378" t="s">
        <v>92</v>
      </c>
      <c r="E378" t="s">
        <v>66</v>
      </c>
      <c r="F378" t="s">
        <v>38</v>
      </c>
      <c r="G378" t="s">
        <v>81</v>
      </c>
      <c r="H378" t="s">
        <v>425</v>
      </c>
      <c r="I378" t="s">
        <v>110</v>
      </c>
      <c r="J378" t="s">
        <v>97</v>
      </c>
      <c r="K378" t="s">
        <v>84</v>
      </c>
      <c r="L378" t="s">
        <v>165</v>
      </c>
      <c r="M378">
        <v>2</v>
      </c>
      <c r="N378" t="s">
        <v>540</v>
      </c>
      <c r="O378">
        <v>2500</v>
      </c>
      <c r="P378" t="s">
        <v>2164</v>
      </c>
      <c r="Q378" t="s">
        <v>2165</v>
      </c>
      <c r="R378" t="s">
        <v>32</v>
      </c>
    </row>
    <row r="379" spans="1:18" x14ac:dyDescent="0.3">
      <c r="A379" t="s">
        <v>2166</v>
      </c>
      <c r="B379" t="s">
        <v>2167</v>
      </c>
      <c r="C379" t="s">
        <v>2168</v>
      </c>
      <c r="D379" t="s">
        <v>271</v>
      </c>
      <c r="E379" t="s">
        <v>161</v>
      </c>
      <c r="F379" t="s">
        <v>228</v>
      </c>
      <c r="G379" t="s">
        <v>24</v>
      </c>
      <c r="H379" t="s">
        <v>434</v>
      </c>
      <c r="I379" t="s">
        <v>220</v>
      </c>
      <c r="J379" t="s">
        <v>97</v>
      </c>
      <c r="K379" t="s">
        <v>98</v>
      </c>
      <c r="L379" t="s">
        <v>132</v>
      </c>
      <c r="M379">
        <v>5</v>
      </c>
      <c r="N379">
        <v>4200</v>
      </c>
      <c r="O379">
        <v>21000</v>
      </c>
      <c r="P379" t="s">
        <v>2169</v>
      </c>
      <c r="Q379" t="s">
        <v>2170</v>
      </c>
      <c r="R379" t="s">
        <v>46</v>
      </c>
    </row>
    <row r="380" spans="1:18" x14ac:dyDescent="0.3">
      <c r="A380" t="s">
        <v>2171</v>
      </c>
      <c r="B380" t="s">
        <v>1982</v>
      </c>
      <c r="C380" t="s">
        <v>2172</v>
      </c>
      <c r="D380" t="s">
        <v>21</v>
      </c>
      <c r="E380" t="s">
        <v>173</v>
      </c>
      <c r="F380" t="s">
        <v>590</v>
      </c>
      <c r="G380" t="s">
        <v>24</v>
      </c>
      <c r="H380" t="s">
        <v>2173</v>
      </c>
      <c r="I380" t="s">
        <v>26</v>
      </c>
      <c r="J380" t="s">
        <v>221</v>
      </c>
      <c r="K380" t="s">
        <v>98</v>
      </c>
      <c r="L380" t="s">
        <v>338</v>
      </c>
      <c r="M380">
        <v>4</v>
      </c>
      <c r="N380">
        <v>4200</v>
      </c>
      <c r="O380">
        <v>16800</v>
      </c>
      <c r="P380" t="s">
        <v>2174</v>
      </c>
      <c r="Q380" t="s">
        <v>2175</v>
      </c>
      <c r="R380" t="s">
        <v>32</v>
      </c>
    </row>
    <row r="381" spans="1:18" x14ac:dyDescent="0.3">
      <c r="A381" t="s">
        <v>2176</v>
      </c>
      <c r="B381" t="s">
        <v>2177</v>
      </c>
      <c r="C381" t="s">
        <v>1358</v>
      </c>
      <c r="E381" t="s">
        <v>173</v>
      </c>
      <c r="F381" t="s">
        <v>153</v>
      </c>
      <c r="G381" t="s">
        <v>162</v>
      </c>
      <c r="H381" t="s">
        <v>163</v>
      </c>
      <c r="I381" t="s">
        <v>110</v>
      </c>
      <c r="J381" t="s">
        <v>83</v>
      </c>
      <c r="K381" t="s">
        <v>72</v>
      </c>
      <c r="L381" t="s">
        <v>502</v>
      </c>
      <c r="M381">
        <v>11</v>
      </c>
      <c r="N381">
        <v>620</v>
      </c>
      <c r="P381" t="s">
        <v>2178</v>
      </c>
      <c r="Q381" t="s">
        <v>2179</v>
      </c>
      <c r="R381" t="s">
        <v>61</v>
      </c>
    </row>
    <row r="382" spans="1:18" x14ac:dyDescent="0.3">
      <c r="A382" t="s">
        <v>2180</v>
      </c>
      <c r="B382" t="s">
        <v>2181</v>
      </c>
      <c r="C382" t="s">
        <v>2073</v>
      </c>
      <c r="D382" t="s">
        <v>905</v>
      </c>
      <c r="E382" t="s">
        <v>190</v>
      </c>
      <c r="F382" t="s">
        <v>67</v>
      </c>
      <c r="G382" t="s">
        <v>303</v>
      </c>
      <c r="H382" t="s">
        <v>1094</v>
      </c>
      <c r="I382" t="s">
        <v>41</v>
      </c>
      <c r="J382" t="s">
        <v>501</v>
      </c>
      <c r="K382" t="s">
        <v>1148</v>
      </c>
      <c r="L382" t="s">
        <v>182</v>
      </c>
      <c r="M382" t="s">
        <v>2182</v>
      </c>
      <c r="N382">
        <v>2400</v>
      </c>
      <c r="O382">
        <v>24000</v>
      </c>
      <c r="P382" t="s">
        <v>2183</v>
      </c>
      <c r="Q382" t="s">
        <v>2184</v>
      </c>
      <c r="R382" t="s">
        <v>157</v>
      </c>
    </row>
    <row r="383" spans="1:18" x14ac:dyDescent="0.3">
      <c r="A383" t="s">
        <v>2185</v>
      </c>
      <c r="B383" t="s">
        <v>2134</v>
      </c>
      <c r="C383" t="s">
        <v>2186</v>
      </c>
      <c r="D383" t="s">
        <v>271</v>
      </c>
      <c r="E383" t="s">
        <v>2101</v>
      </c>
      <c r="F383" t="s">
        <v>200</v>
      </c>
      <c r="G383" t="s">
        <v>81</v>
      </c>
      <c r="H383" t="s">
        <v>2187</v>
      </c>
      <c r="I383" t="s">
        <v>491</v>
      </c>
      <c r="J383" t="s">
        <v>97</v>
      </c>
      <c r="K383" t="s">
        <v>660</v>
      </c>
      <c r="L383" t="s">
        <v>58</v>
      </c>
      <c r="M383" t="s">
        <v>426</v>
      </c>
      <c r="N383">
        <v>1250</v>
      </c>
      <c r="O383">
        <v>3750</v>
      </c>
      <c r="P383" t="s">
        <v>2188</v>
      </c>
      <c r="Q383" t="s">
        <v>2189</v>
      </c>
      <c r="R383" t="s">
        <v>32</v>
      </c>
    </row>
    <row r="384" spans="1:18" x14ac:dyDescent="0.3">
      <c r="A384" t="s">
        <v>2190</v>
      </c>
      <c r="B384" t="s">
        <v>2191</v>
      </c>
      <c r="C384" t="s">
        <v>2192</v>
      </c>
      <c r="D384" t="s">
        <v>80</v>
      </c>
      <c r="E384" t="s">
        <v>37</v>
      </c>
      <c r="F384" t="s">
        <v>1594</v>
      </c>
      <c r="G384" t="s">
        <v>68</v>
      </c>
      <c r="H384" t="s">
        <v>109</v>
      </c>
      <c r="I384" t="s">
        <v>110</v>
      </c>
      <c r="J384" t="s">
        <v>221</v>
      </c>
      <c r="K384" t="s">
        <v>57</v>
      </c>
      <c r="L384" t="s">
        <v>165</v>
      </c>
      <c r="M384">
        <v>7</v>
      </c>
      <c r="N384">
        <v>3600</v>
      </c>
      <c r="O384">
        <v>25200</v>
      </c>
      <c r="P384" t="s">
        <v>2193</v>
      </c>
      <c r="Q384" t="s">
        <v>2194</v>
      </c>
      <c r="R384" t="s">
        <v>157</v>
      </c>
    </row>
    <row r="385" spans="1:18" x14ac:dyDescent="0.3">
      <c r="A385" t="s">
        <v>2195</v>
      </c>
      <c r="B385" t="s">
        <v>2196</v>
      </c>
      <c r="C385" t="s">
        <v>1183</v>
      </c>
      <c r="D385" t="s">
        <v>366</v>
      </c>
      <c r="E385" t="s">
        <v>129</v>
      </c>
      <c r="F385" t="s">
        <v>23</v>
      </c>
      <c r="G385" t="s">
        <v>120</v>
      </c>
      <c r="H385" t="s">
        <v>121</v>
      </c>
      <c r="I385" t="s">
        <v>41</v>
      </c>
      <c r="J385" t="s">
        <v>83</v>
      </c>
      <c r="K385" t="s">
        <v>493</v>
      </c>
      <c r="L385" t="s">
        <v>338</v>
      </c>
      <c r="M385" t="s">
        <v>383</v>
      </c>
      <c r="N385">
        <v>-850</v>
      </c>
      <c r="O385">
        <v>5950</v>
      </c>
      <c r="P385" t="s">
        <v>2197</v>
      </c>
      <c r="Q385" t="s">
        <v>2198</v>
      </c>
      <c r="R385" t="s">
        <v>32</v>
      </c>
    </row>
    <row r="386" spans="1:18" x14ac:dyDescent="0.3">
      <c r="A386" t="s">
        <v>2199</v>
      </c>
      <c r="B386" t="s">
        <v>2200</v>
      </c>
      <c r="C386" t="s">
        <v>2201</v>
      </c>
      <c r="D386" t="s">
        <v>151</v>
      </c>
      <c r="E386" t="s">
        <v>173</v>
      </c>
      <c r="F386" t="s">
        <v>153</v>
      </c>
      <c r="G386" t="s">
        <v>120</v>
      </c>
      <c r="H386" t="s">
        <v>121</v>
      </c>
      <c r="I386" t="s">
        <v>41</v>
      </c>
      <c r="J386" t="s">
        <v>272</v>
      </c>
      <c r="K386" t="s">
        <v>98</v>
      </c>
      <c r="L386" t="s">
        <v>1386</v>
      </c>
      <c r="M386">
        <v>9</v>
      </c>
      <c r="N386">
        <v>850</v>
      </c>
      <c r="O386">
        <v>7650</v>
      </c>
      <c r="P386" t="s">
        <v>2202</v>
      </c>
      <c r="Q386" t="s">
        <v>2203</v>
      </c>
      <c r="R386" t="s">
        <v>157</v>
      </c>
    </row>
    <row r="387" spans="1:18" x14ac:dyDescent="0.3">
      <c r="A387" t="s">
        <v>2204</v>
      </c>
      <c r="B387" t="s">
        <v>2205</v>
      </c>
      <c r="C387" t="s">
        <v>551</v>
      </c>
      <c r="D387" t="s">
        <v>1168</v>
      </c>
      <c r="E387" t="s">
        <v>93</v>
      </c>
      <c r="F387" t="s">
        <v>962</v>
      </c>
      <c r="G387" t="s">
        <v>218</v>
      </c>
      <c r="H387" t="s">
        <v>312</v>
      </c>
      <c r="I387" t="s">
        <v>26</v>
      </c>
      <c r="J387" t="s">
        <v>97</v>
      </c>
      <c r="K387" t="s">
        <v>84</v>
      </c>
      <c r="L387" t="s">
        <v>85</v>
      </c>
      <c r="M387" t="s">
        <v>383</v>
      </c>
      <c r="N387">
        <v>2800</v>
      </c>
      <c r="O387">
        <v>19600</v>
      </c>
      <c r="P387" t="s">
        <v>2206</v>
      </c>
      <c r="Q387" t="s">
        <v>2207</v>
      </c>
      <c r="R387" t="s">
        <v>61</v>
      </c>
    </row>
    <row r="388" spans="1:18" x14ac:dyDescent="0.3">
      <c r="A388" t="s">
        <v>2208</v>
      </c>
      <c r="B388" t="s">
        <v>2209</v>
      </c>
      <c r="C388" t="s">
        <v>1199</v>
      </c>
      <c r="D388" t="s">
        <v>172</v>
      </c>
      <c r="E388" t="s">
        <v>37</v>
      </c>
      <c r="F388" t="s">
        <v>153</v>
      </c>
      <c r="G388" t="s">
        <v>303</v>
      </c>
      <c r="H388" t="s">
        <v>399</v>
      </c>
      <c r="I388" t="s">
        <v>41</v>
      </c>
      <c r="J388" t="s">
        <v>83</v>
      </c>
      <c r="K388" t="s">
        <v>84</v>
      </c>
      <c r="L388" t="s">
        <v>132</v>
      </c>
      <c r="M388" t="s">
        <v>726</v>
      </c>
      <c r="N388">
        <v>2400</v>
      </c>
      <c r="O388">
        <v>9600</v>
      </c>
      <c r="P388" t="s">
        <v>2210</v>
      </c>
      <c r="Q388" t="s">
        <v>2211</v>
      </c>
      <c r="R388" t="s">
        <v>157</v>
      </c>
    </row>
    <row r="389" spans="1:18" x14ac:dyDescent="0.3">
      <c r="A389" t="s">
        <v>2212</v>
      </c>
      <c r="B389" t="s">
        <v>2213</v>
      </c>
      <c r="C389" t="s">
        <v>1324</v>
      </c>
      <c r="D389" t="s">
        <v>106</v>
      </c>
      <c r="E389" t="s">
        <v>140</v>
      </c>
      <c r="F389" t="s">
        <v>119</v>
      </c>
      <c r="G389" t="s">
        <v>218</v>
      </c>
      <c r="H389" t="s">
        <v>312</v>
      </c>
      <c r="I389" t="s">
        <v>382</v>
      </c>
      <c r="J389" t="s">
        <v>97</v>
      </c>
      <c r="K389" t="s">
        <v>57</v>
      </c>
      <c r="L389" t="s">
        <v>111</v>
      </c>
      <c r="M389" t="s">
        <v>2214</v>
      </c>
      <c r="N389" t="s">
        <v>979</v>
      </c>
      <c r="O389">
        <v>16800</v>
      </c>
      <c r="P389" t="s">
        <v>2215</v>
      </c>
      <c r="Q389" t="s">
        <v>2216</v>
      </c>
      <c r="R389" t="s">
        <v>61</v>
      </c>
    </row>
    <row r="390" spans="1:18" x14ac:dyDescent="0.3">
      <c r="A390" t="s">
        <v>2217</v>
      </c>
      <c r="B390" t="s">
        <v>2218</v>
      </c>
      <c r="C390" t="s">
        <v>2219</v>
      </c>
      <c r="D390" t="s">
        <v>366</v>
      </c>
      <c r="E390" t="s">
        <v>173</v>
      </c>
      <c r="F390" t="s">
        <v>67</v>
      </c>
      <c r="G390" t="s">
        <v>162</v>
      </c>
      <c r="H390" t="s">
        <v>500</v>
      </c>
      <c r="I390" t="s">
        <v>230</v>
      </c>
      <c r="J390" t="s">
        <v>97</v>
      </c>
      <c r="K390" t="s">
        <v>231</v>
      </c>
      <c r="L390" t="s">
        <v>182</v>
      </c>
      <c r="M390">
        <v>7</v>
      </c>
      <c r="N390">
        <v>620</v>
      </c>
      <c r="O390">
        <v>4340</v>
      </c>
      <c r="P390" t="s">
        <v>2220</v>
      </c>
      <c r="Q390" t="s">
        <v>2221</v>
      </c>
      <c r="R390" t="s">
        <v>61</v>
      </c>
    </row>
    <row r="391" spans="1:18" x14ac:dyDescent="0.3">
      <c r="A391" t="s">
        <v>2222</v>
      </c>
      <c r="B391" t="s">
        <v>970</v>
      </c>
      <c r="C391" t="s">
        <v>1923</v>
      </c>
      <c r="D391" t="s">
        <v>80</v>
      </c>
      <c r="E391" t="s">
        <v>173</v>
      </c>
      <c r="F391" t="s">
        <v>1718</v>
      </c>
      <c r="G391" t="s">
        <v>191</v>
      </c>
      <c r="H391" t="s">
        <v>757</v>
      </c>
      <c r="I391" t="s">
        <v>781</v>
      </c>
      <c r="J391" t="s">
        <v>27</v>
      </c>
      <c r="K391" t="s">
        <v>458</v>
      </c>
      <c r="L391" t="s">
        <v>58</v>
      </c>
      <c r="M391" t="s">
        <v>2223</v>
      </c>
      <c r="N391">
        <v>1650</v>
      </c>
      <c r="O391">
        <v>1650</v>
      </c>
      <c r="P391" t="s">
        <v>2224</v>
      </c>
      <c r="Q391" t="s">
        <v>2225</v>
      </c>
      <c r="R391" t="s">
        <v>46</v>
      </c>
    </row>
    <row r="392" spans="1:18" x14ac:dyDescent="0.3">
      <c r="A392" t="s">
        <v>2226</v>
      </c>
      <c r="B392" t="s">
        <v>1749</v>
      </c>
      <c r="C392" t="s">
        <v>2227</v>
      </c>
      <c r="D392" t="s">
        <v>106</v>
      </c>
      <c r="E392" t="s">
        <v>190</v>
      </c>
      <c r="F392" t="s">
        <v>108</v>
      </c>
      <c r="G392" t="s">
        <v>81</v>
      </c>
      <c r="H392" t="s">
        <v>425</v>
      </c>
      <c r="I392" t="s">
        <v>110</v>
      </c>
      <c r="J392" t="s">
        <v>83</v>
      </c>
      <c r="K392" t="s">
        <v>57</v>
      </c>
      <c r="L392" t="s">
        <v>182</v>
      </c>
      <c r="M392">
        <v>12</v>
      </c>
      <c r="N392">
        <v>1250</v>
      </c>
      <c r="O392">
        <v>15000</v>
      </c>
      <c r="P392" t="s">
        <v>2228</v>
      </c>
      <c r="Q392" t="s">
        <v>2229</v>
      </c>
      <c r="R392" t="s">
        <v>32</v>
      </c>
    </row>
    <row r="393" spans="1:18" x14ac:dyDescent="0.3">
      <c r="A393" t="s">
        <v>2230</v>
      </c>
      <c r="B393" t="s">
        <v>2231</v>
      </c>
      <c r="C393" t="s">
        <v>2232</v>
      </c>
      <c r="D393" t="s">
        <v>380</v>
      </c>
      <c r="E393" t="s">
        <v>161</v>
      </c>
      <c r="F393" t="s">
        <v>256</v>
      </c>
      <c r="G393" t="s">
        <v>53</v>
      </c>
      <c r="H393" t="s">
        <v>95</v>
      </c>
      <c r="I393" t="s">
        <v>1086</v>
      </c>
      <c r="J393" t="s">
        <v>83</v>
      </c>
      <c r="K393" t="s">
        <v>1087</v>
      </c>
      <c r="L393" t="s">
        <v>58</v>
      </c>
      <c r="M393">
        <v>11</v>
      </c>
      <c r="N393">
        <v>180</v>
      </c>
      <c r="O393">
        <v>1980</v>
      </c>
      <c r="P393" t="s">
        <v>2233</v>
      </c>
      <c r="Q393" t="s">
        <v>2234</v>
      </c>
      <c r="R393" t="s">
        <v>46</v>
      </c>
    </row>
    <row r="394" spans="1:18" x14ac:dyDescent="0.3">
      <c r="A394" t="s">
        <v>2235</v>
      </c>
      <c r="B394" t="s">
        <v>1993</v>
      </c>
      <c r="C394" t="s">
        <v>653</v>
      </c>
      <c r="D394" t="s">
        <v>92</v>
      </c>
      <c r="E394" t="s">
        <v>161</v>
      </c>
      <c r="F394" t="s">
        <v>119</v>
      </c>
      <c r="G394" t="s">
        <v>68</v>
      </c>
      <c r="H394" t="s">
        <v>109</v>
      </c>
      <c r="I394" t="s">
        <v>110</v>
      </c>
      <c r="J394" t="s">
        <v>83</v>
      </c>
      <c r="K394" t="s">
        <v>72</v>
      </c>
      <c r="L394" t="s">
        <v>58</v>
      </c>
      <c r="M394">
        <v>10</v>
      </c>
      <c r="N394">
        <v>3600</v>
      </c>
      <c r="O394">
        <v>36000</v>
      </c>
      <c r="P394" t="s">
        <v>2236</v>
      </c>
      <c r="Q394" t="s">
        <v>2237</v>
      </c>
      <c r="R394" t="s">
        <v>157</v>
      </c>
    </row>
    <row r="395" spans="1:18" x14ac:dyDescent="0.3">
      <c r="A395" t="s">
        <v>2238</v>
      </c>
      <c r="C395" t="s">
        <v>2239</v>
      </c>
      <c r="D395" t="s">
        <v>80</v>
      </c>
      <c r="E395" t="s">
        <v>51</v>
      </c>
      <c r="F395" t="s">
        <v>119</v>
      </c>
      <c r="G395" t="s">
        <v>81</v>
      </c>
      <c r="H395" t="s">
        <v>449</v>
      </c>
      <c r="I395" t="s">
        <v>110</v>
      </c>
      <c r="J395" t="s">
        <v>83</v>
      </c>
      <c r="K395" t="s">
        <v>72</v>
      </c>
      <c r="L395" t="s">
        <v>165</v>
      </c>
      <c r="M395">
        <v>11</v>
      </c>
      <c r="N395" t="s">
        <v>2240</v>
      </c>
      <c r="O395">
        <v>13750</v>
      </c>
      <c r="P395" t="s">
        <v>2241</v>
      </c>
      <c r="Q395" t="s">
        <v>2242</v>
      </c>
      <c r="R395" t="s">
        <v>61</v>
      </c>
    </row>
    <row r="396" spans="1:18" x14ac:dyDescent="0.3">
      <c r="A396" t="s">
        <v>2243</v>
      </c>
      <c r="B396" t="s">
        <v>2244</v>
      </c>
      <c r="C396" t="s">
        <v>2245</v>
      </c>
      <c r="D396" t="s">
        <v>1341</v>
      </c>
      <c r="E396" t="s">
        <v>933</v>
      </c>
      <c r="F396" t="s">
        <v>464</v>
      </c>
      <c r="G396" t="s">
        <v>24</v>
      </c>
      <c r="H396" t="s">
        <v>2102</v>
      </c>
      <c r="I396" t="s">
        <v>26</v>
      </c>
      <c r="J396" t="s">
        <v>272</v>
      </c>
      <c r="K396" t="s">
        <v>98</v>
      </c>
      <c r="L396" t="s">
        <v>111</v>
      </c>
      <c r="M396">
        <v>6</v>
      </c>
      <c r="N396">
        <v>4200</v>
      </c>
      <c r="O396">
        <v>25200</v>
      </c>
      <c r="P396" t="s">
        <v>2246</v>
      </c>
      <c r="Q396" t="s">
        <v>2247</v>
      </c>
      <c r="R396" t="s">
        <v>157</v>
      </c>
    </row>
    <row r="397" spans="1:18" x14ac:dyDescent="0.3">
      <c r="A397" t="s">
        <v>2248</v>
      </c>
      <c r="B397" t="s">
        <v>943</v>
      </c>
      <c r="C397" t="s">
        <v>379</v>
      </c>
      <c r="D397" t="s">
        <v>172</v>
      </c>
      <c r="E397" t="s">
        <v>51</v>
      </c>
      <c r="F397" t="s">
        <v>23</v>
      </c>
      <c r="G397" t="s">
        <v>239</v>
      </c>
      <c r="H397" t="s">
        <v>2249</v>
      </c>
      <c r="I397" t="s">
        <v>279</v>
      </c>
      <c r="J397" t="s">
        <v>510</v>
      </c>
      <c r="K397" t="s">
        <v>921</v>
      </c>
      <c r="L397" t="s">
        <v>43</v>
      </c>
      <c r="M397" t="s">
        <v>383</v>
      </c>
      <c r="N397">
        <v>-980</v>
      </c>
      <c r="O397">
        <v>6860</v>
      </c>
      <c r="P397" t="s">
        <v>2250</v>
      </c>
      <c r="Q397" t="s">
        <v>2251</v>
      </c>
      <c r="R397" t="s">
        <v>46</v>
      </c>
    </row>
    <row r="398" spans="1:18" x14ac:dyDescent="0.3">
      <c r="A398" t="s">
        <v>2252</v>
      </c>
      <c r="B398" t="s">
        <v>1899</v>
      </c>
      <c r="C398" t="s">
        <v>2253</v>
      </c>
      <c r="D398" t="s">
        <v>366</v>
      </c>
      <c r="E398" t="s">
        <v>237</v>
      </c>
      <c r="F398" t="s">
        <v>153</v>
      </c>
      <c r="G398" t="s">
        <v>39</v>
      </c>
      <c r="H398" t="s">
        <v>336</v>
      </c>
      <c r="I398" t="s">
        <v>122</v>
      </c>
      <c r="J398" t="s">
        <v>71</v>
      </c>
      <c r="K398" t="s">
        <v>72</v>
      </c>
      <c r="L398" t="s">
        <v>85</v>
      </c>
      <c r="M398">
        <v>7</v>
      </c>
      <c r="N398" t="s">
        <v>2074</v>
      </c>
      <c r="P398" t="s">
        <v>2254</v>
      </c>
      <c r="Q398" t="s">
        <v>2255</v>
      </c>
      <c r="R398" t="s">
        <v>61</v>
      </c>
    </row>
    <row r="399" spans="1:18" x14ac:dyDescent="0.3">
      <c r="A399" t="s">
        <v>2256</v>
      </c>
      <c r="B399" t="s">
        <v>2257</v>
      </c>
      <c r="C399" t="s">
        <v>2258</v>
      </c>
      <c r="D399" t="s">
        <v>139</v>
      </c>
      <c r="E399" t="s">
        <v>152</v>
      </c>
      <c r="F399" t="s">
        <v>391</v>
      </c>
      <c r="G399" t="s">
        <v>24</v>
      </c>
      <c r="H399" t="s">
        <v>434</v>
      </c>
      <c r="I399" t="s">
        <v>26</v>
      </c>
      <c r="J399" t="s">
        <v>305</v>
      </c>
      <c r="K399" t="s">
        <v>758</v>
      </c>
      <c r="L399" t="s">
        <v>165</v>
      </c>
      <c r="M399">
        <v>1</v>
      </c>
      <c r="N399">
        <v>4200</v>
      </c>
      <c r="O399">
        <v>4200</v>
      </c>
      <c r="P399" t="s">
        <v>2259</v>
      </c>
      <c r="Q399" t="s">
        <v>2260</v>
      </c>
      <c r="R399" t="s">
        <v>157</v>
      </c>
    </row>
    <row r="400" spans="1:18" x14ac:dyDescent="0.3">
      <c r="A400" t="s">
        <v>2261</v>
      </c>
      <c r="B400" t="s">
        <v>828</v>
      </c>
      <c r="C400" t="s">
        <v>872</v>
      </c>
      <c r="D400" t="s">
        <v>432</v>
      </c>
      <c r="E400" t="s">
        <v>237</v>
      </c>
      <c r="F400" t="s">
        <v>228</v>
      </c>
      <c r="G400" t="s">
        <v>24</v>
      </c>
      <c r="H400" t="s">
        <v>434</v>
      </c>
      <c r="I400" t="s">
        <v>220</v>
      </c>
      <c r="J400" t="s">
        <v>83</v>
      </c>
      <c r="K400" t="s">
        <v>57</v>
      </c>
      <c r="L400" t="s">
        <v>182</v>
      </c>
      <c r="M400">
        <v>7</v>
      </c>
      <c r="N400" t="s">
        <v>133</v>
      </c>
      <c r="O400">
        <v>29400</v>
      </c>
      <c r="P400" t="s">
        <v>2262</v>
      </c>
      <c r="Q400" t="s">
        <v>2263</v>
      </c>
      <c r="R400" t="s">
        <v>157</v>
      </c>
    </row>
    <row r="401" spans="1:18" x14ac:dyDescent="0.3">
      <c r="A401" t="s">
        <v>2264</v>
      </c>
      <c r="B401" t="s">
        <v>2265</v>
      </c>
      <c r="C401" t="s">
        <v>925</v>
      </c>
      <c r="D401" t="s">
        <v>50</v>
      </c>
      <c r="E401" t="s">
        <v>173</v>
      </c>
      <c r="F401" t="s">
        <v>108</v>
      </c>
      <c r="G401" t="s">
        <v>162</v>
      </c>
      <c r="H401" t="s">
        <v>163</v>
      </c>
      <c r="I401" t="s">
        <v>110</v>
      </c>
      <c r="J401" t="s">
        <v>221</v>
      </c>
      <c r="K401" t="s">
        <v>84</v>
      </c>
      <c r="L401" t="s">
        <v>58</v>
      </c>
      <c r="M401" t="s">
        <v>726</v>
      </c>
      <c r="N401">
        <v>620</v>
      </c>
      <c r="O401">
        <v>2480</v>
      </c>
      <c r="P401" t="s">
        <v>2266</v>
      </c>
      <c r="Q401" t="s">
        <v>2267</v>
      </c>
      <c r="R401" t="s">
        <v>46</v>
      </c>
    </row>
    <row r="402" spans="1:18" x14ac:dyDescent="0.3">
      <c r="A402" t="s">
        <v>2268</v>
      </c>
      <c r="B402" t="s">
        <v>2269</v>
      </c>
      <c r="C402" t="s">
        <v>742</v>
      </c>
      <c r="D402" t="s">
        <v>743</v>
      </c>
      <c r="E402" t="s">
        <v>237</v>
      </c>
      <c r="F402" t="s">
        <v>67</v>
      </c>
      <c r="G402" t="s">
        <v>24</v>
      </c>
      <c r="H402" t="s">
        <v>130</v>
      </c>
      <c r="I402" t="s">
        <v>329</v>
      </c>
      <c r="J402" t="s">
        <v>685</v>
      </c>
      <c r="K402" t="s">
        <v>84</v>
      </c>
      <c r="L402" t="s">
        <v>182</v>
      </c>
      <c r="M402">
        <v>11</v>
      </c>
      <c r="N402">
        <v>-50</v>
      </c>
      <c r="O402">
        <v>46200</v>
      </c>
      <c r="P402" t="s">
        <v>2270</v>
      </c>
      <c r="Q402" t="s">
        <v>2271</v>
      </c>
      <c r="R402" t="s">
        <v>61</v>
      </c>
    </row>
    <row r="403" spans="1:18" x14ac:dyDescent="0.3">
      <c r="A403" t="s">
        <v>2272</v>
      </c>
      <c r="B403" t="s">
        <v>2273</v>
      </c>
      <c r="C403" t="s">
        <v>1565</v>
      </c>
      <c r="D403" t="s">
        <v>1789</v>
      </c>
      <c r="E403" t="s">
        <v>37</v>
      </c>
      <c r="F403" t="s">
        <v>352</v>
      </c>
      <c r="G403" t="s">
        <v>81</v>
      </c>
      <c r="H403" t="s">
        <v>425</v>
      </c>
      <c r="I403" t="s">
        <v>110</v>
      </c>
      <c r="J403" t="s">
        <v>97</v>
      </c>
      <c r="K403" t="s">
        <v>98</v>
      </c>
      <c r="L403" t="s">
        <v>58</v>
      </c>
      <c r="M403">
        <v>11</v>
      </c>
      <c r="N403" t="s">
        <v>584</v>
      </c>
      <c r="O403">
        <v>13750</v>
      </c>
      <c r="P403" t="s">
        <v>643</v>
      </c>
      <c r="Q403" t="s">
        <v>2274</v>
      </c>
      <c r="R403" t="s">
        <v>61</v>
      </c>
    </row>
    <row r="404" spans="1:18" x14ac:dyDescent="0.3">
      <c r="A404" t="s">
        <v>2275</v>
      </c>
      <c r="B404" t="s">
        <v>2276</v>
      </c>
      <c r="C404" t="s">
        <v>1614</v>
      </c>
      <c r="D404" t="s">
        <v>209</v>
      </c>
      <c r="E404" t="s">
        <v>51</v>
      </c>
      <c r="F404" t="s">
        <v>464</v>
      </c>
      <c r="G404" t="s">
        <v>120</v>
      </c>
      <c r="H404" t="s">
        <v>121</v>
      </c>
      <c r="I404" t="s">
        <v>41</v>
      </c>
      <c r="J404" t="s">
        <v>249</v>
      </c>
      <c r="K404" t="s">
        <v>57</v>
      </c>
      <c r="L404" t="s">
        <v>111</v>
      </c>
      <c r="N404">
        <v>850</v>
      </c>
      <c r="O404">
        <v>5100</v>
      </c>
      <c r="P404" t="s">
        <v>2277</v>
      </c>
      <c r="Q404" t="s">
        <v>2278</v>
      </c>
      <c r="R404" t="s">
        <v>157</v>
      </c>
    </row>
    <row r="405" spans="1:18" x14ac:dyDescent="0.3">
      <c r="A405" t="s">
        <v>2279</v>
      </c>
      <c r="B405" t="s">
        <v>2273</v>
      </c>
      <c r="C405" t="s">
        <v>2280</v>
      </c>
      <c r="D405" t="s">
        <v>366</v>
      </c>
      <c r="E405" t="s">
        <v>93</v>
      </c>
      <c r="F405" t="s">
        <v>780</v>
      </c>
      <c r="G405" t="s">
        <v>120</v>
      </c>
      <c r="H405" t="s">
        <v>683</v>
      </c>
      <c r="I405" t="s">
        <v>122</v>
      </c>
      <c r="J405" t="s">
        <v>249</v>
      </c>
      <c r="K405" t="s">
        <v>98</v>
      </c>
      <c r="L405" t="s">
        <v>165</v>
      </c>
      <c r="M405">
        <v>11</v>
      </c>
      <c r="N405">
        <v>850</v>
      </c>
      <c r="O405">
        <v>9350</v>
      </c>
      <c r="P405" t="s">
        <v>2281</v>
      </c>
      <c r="Q405" t="s">
        <v>2282</v>
      </c>
      <c r="R405" t="s">
        <v>46</v>
      </c>
    </row>
    <row r="406" spans="1:18" x14ac:dyDescent="0.3">
      <c r="A406" t="s">
        <v>2283</v>
      </c>
      <c r="B406" t="s">
        <v>2284</v>
      </c>
      <c r="C406" t="s">
        <v>2285</v>
      </c>
      <c r="D406" t="s">
        <v>905</v>
      </c>
      <c r="E406" t="s">
        <v>22</v>
      </c>
      <c r="F406" t="s">
        <v>67</v>
      </c>
      <c r="G406" t="s">
        <v>142</v>
      </c>
      <c r="H406" t="s">
        <v>143</v>
      </c>
      <c r="I406" t="s">
        <v>26</v>
      </c>
      <c r="J406" t="s">
        <v>27</v>
      </c>
      <c r="K406" t="s">
        <v>1087</v>
      </c>
      <c r="L406" t="s">
        <v>111</v>
      </c>
      <c r="M406">
        <v>9</v>
      </c>
      <c r="N406">
        <v>420</v>
      </c>
      <c r="O406">
        <v>3780</v>
      </c>
      <c r="P406" t="s">
        <v>2286</v>
      </c>
      <c r="Q406" t="s">
        <v>2287</v>
      </c>
      <c r="R406" t="s">
        <v>46</v>
      </c>
    </row>
    <row r="407" spans="1:18" x14ac:dyDescent="0.3">
      <c r="A407" t="s">
        <v>2288</v>
      </c>
      <c r="B407" t="s">
        <v>2289</v>
      </c>
      <c r="C407" t="s">
        <v>737</v>
      </c>
      <c r="D407" t="s">
        <v>151</v>
      </c>
      <c r="E407" t="s">
        <v>1472</v>
      </c>
      <c r="F407" t="s">
        <v>108</v>
      </c>
      <c r="G407" t="s">
        <v>120</v>
      </c>
      <c r="H407" t="s">
        <v>683</v>
      </c>
      <c r="I407" t="s">
        <v>41</v>
      </c>
      <c r="J407" t="s">
        <v>393</v>
      </c>
      <c r="K407" t="s">
        <v>624</v>
      </c>
      <c r="L407" t="s">
        <v>565</v>
      </c>
      <c r="M407">
        <v>11</v>
      </c>
      <c r="N407" t="s">
        <v>2290</v>
      </c>
      <c r="O407">
        <v>9350</v>
      </c>
      <c r="P407" t="s">
        <v>2291</v>
      </c>
      <c r="Q407" t="s">
        <v>2292</v>
      </c>
      <c r="R407" t="s">
        <v>32</v>
      </c>
    </row>
    <row r="408" spans="1:18" x14ac:dyDescent="0.3">
      <c r="A408" t="s">
        <v>2293</v>
      </c>
      <c r="B408" t="s">
        <v>2294</v>
      </c>
      <c r="C408" t="s">
        <v>1868</v>
      </c>
      <c r="D408" t="s">
        <v>366</v>
      </c>
      <c r="E408" t="s">
        <v>173</v>
      </c>
      <c r="F408" t="s">
        <v>181</v>
      </c>
      <c r="G408" t="s">
        <v>239</v>
      </c>
      <c r="H408" t="s">
        <v>2249</v>
      </c>
      <c r="I408" t="s">
        <v>279</v>
      </c>
      <c r="J408" t="s">
        <v>97</v>
      </c>
      <c r="K408" t="s">
        <v>84</v>
      </c>
      <c r="L408" t="s">
        <v>58</v>
      </c>
      <c r="M408">
        <v>-2</v>
      </c>
      <c r="N408">
        <v>980</v>
      </c>
      <c r="O408">
        <v>1960</v>
      </c>
      <c r="P408" t="s">
        <v>2295</v>
      </c>
      <c r="Q408" t="s">
        <v>2296</v>
      </c>
      <c r="R408" t="s">
        <v>157</v>
      </c>
    </row>
    <row r="409" spans="1:18" x14ac:dyDescent="0.3">
      <c r="A409" t="s">
        <v>2297</v>
      </c>
      <c r="B409" t="s">
        <v>1339</v>
      </c>
      <c r="C409" t="s">
        <v>2298</v>
      </c>
      <c r="D409" t="s">
        <v>50</v>
      </c>
      <c r="E409" t="s">
        <v>190</v>
      </c>
      <c r="F409" t="s">
        <v>67</v>
      </c>
      <c r="G409" t="s">
        <v>53</v>
      </c>
      <c r="H409" t="s">
        <v>648</v>
      </c>
      <c r="I409" t="s">
        <v>96</v>
      </c>
      <c r="J409" t="s">
        <v>83</v>
      </c>
      <c r="K409" t="s">
        <v>144</v>
      </c>
      <c r="L409" t="s">
        <v>165</v>
      </c>
      <c r="M409">
        <v>6</v>
      </c>
      <c r="N409" t="s">
        <v>2054</v>
      </c>
      <c r="O409">
        <v>1080</v>
      </c>
      <c r="P409" t="s">
        <v>2299</v>
      </c>
      <c r="Q409" t="s">
        <v>2300</v>
      </c>
      <c r="R409" t="s">
        <v>46</v>
      </c>
    </row>
    <row r="410" spans="1:18" x14ac:dyDescent="0.3">
      <c r="A410" t="s">
        <v>2301</v>
      </c>
      <c r="B410" t="s">
        <v>2302</v>
      </c>
      <c r="C410" t="s">
        <v>490</v>
      </c>
      <c r="D410" t="s">
        <v>106</v>
      </c>
      <c r="E410" t="s">
        <v>129</v>
      </c>
      <c r="F410" t="s">
        <v>38</v>
      </c>
      <c r="G410" t="s">
        <v>68</v>
      </c>
      <c r="H410" t="s">
        <v>109</v>
      </c>
      <c r="I410" t="s">
        <v>450</v>
      </c>
      <c r="J410" t="s">
        <v>83</v>
      </c>
      <c r="K410" t="s">
        <v>84</v>
      </c>
      <c r="L410" t="s">
        <v>165</v>
      </c>
      <c r="M410">
        <v>7</v>
      </c>
      <c r="N410">
        <v>3600</v>
      </c>
      <c r="O410">
        <v>25200</v>
      </c>
      <c r="P410" t="s">
        <v>2303</v>
      </c>
      <c r="Q410" t="s">
        <v>2304</v>
      </c>
      <c r="R410" t="s">
        <v>61</v>
      </c>
    </row>
    <row r="411" spans="1:18" x14ac:dyDescent="0.3">
      <c r="A411" t="s">
        <v>2305</v>
      </c>
      <c r="B411" t="s">
        <v>2306</v>
      </c>
      <c r="C411" t="s">
        <v>2307</v>
      </c>
      <c r="D411" t="s">
        <v>905</v>
      </c>
      <c r="E411" t="s">
        <v>190</v>
      </c>
      <c r="F411" t="s">
        <v>119</v>
      </c>
      <c r="G411" t="s">
        <v>303</v>
      </c>
      <c r="H411" t="s">
        <v>399</v>
      </c>
      <c r="I411" t="s">
        <v>41</v>
      </c>
      <c r="J411" t="s">
        <v>305</v>
      </c>
      <c r="K411" t="s">
        <v>72</v>
      </c>
      <c r="L411" t="s">
        <v>85</v>
      </c>
      <c r="M411" t="s">
        <v>2308</v>
      </c>
      <c r="N411">
        <v>2400</v>
      </c>
      <c r="O411">
        <v>26400</v>
      </c>
      <c r="P411" t="s">
        <v>2309</v>
      </c>
      <c r="Q411" t="s">
        <v>2310</v>
      </c>
      <c r="R411" t="s">
        <v>157</v>
      </c>
    </row>
    <row r="412" spans="1:18" x14ac:dyDescent="0.3">
      <c r="A412" t="s">
        <v>2311</v>
      </c>
      <c r="B412" t="s">
        <v>2312</v>
      </c>
      <c r="C412" t="s">
        <v>601</v>
      </c>
      <c r="D412" t="s">
        <v>559</v>
      </c>
      <c r="E412" t="s">
        <v>161</v>
      </c>
      <c r="F412" t="s">
        <v>119</v>
      </c>
      <c r="G412" t="s">
        <v>303</v>
      </c>
      <c r="H412" t="s">
        <v>399</v>
      </c>
      <c r="I412" t="s">
        <v>41</v>
      </c>
      <c r="J412" t="s">
        <v>27</v>
      </c>
      <c r="K412" t="s">
        <v>72</v>
      </c>
      <c r="L412" t="s">
        <v>58</v>
      </c>
      <c r="M412">
        <v>8</v>
      </c>
      <c r="N412">
        <v>2400</v>
      </c>
      <c r="O412">
        <v>19200</v>
      </c>
      <c r="P412" t="s">
        <v>643</v>
      </c>
      <c r="Q412" t="s">
        <v>2313</v>
      </c>
      <c r="R412" t="s">
        <v>32</v>
      </c>
    </row>
    <row r="413" spans="1:18" x14ac:dyDescent="0.3">
      <c r="A413" t="s">
        <v>2314</v>
      </c>
      <c r="B413" t="s">
        <v>2315</v>
      </c>
      <c r="C413" t="s">
        <v>1358</v>
      </c>
      <c r="D413" t="s">
        <v>271</v>
      </c>
      <c r="E413" t="s">
        <v>667</v>
      </c>
      <c r="F413" t="s">
        <v>67</v>
      </c>
      <c r="G413" t="s">
        <v>68</v>
      </c>
      <c r="H413" t="s">
        <v>109</v>
      </c>
      <c r="I413" t="s">
        <v>818</v>
      </c>
      <c r="J413" t="s">
        <v>27</v>
      </c>
      <c r="K413" t="s">
        <v>758</v>
      </c>
      <c r="L413" t="s">
        <v>182</v>
      </c>
      <c r="M413">
        <v>7</v>
      </c>
      <c r="N413" t="s">
        <v>2316</v>
      </c>
      <c r="O413">
        <v>25200</v>
      </c>
      <c r="P413" t="s">
        <v>2317</v>
      </c>
      <c r="Q413" t="s">
        <v>2318</v>
      </c>
      <c r="R413" t="s">
        <v>61</v>
      </c>
    </row>
    <row r="414" spans="1:18" x14ac:dyDescent="0.3">
      <c r="A414" t="s">
        <v>2319</v>
      </c>
      <c r="B414" t="s">
        <v>2320</v>
      </c>
      <c r="C414" t="s">
        <v>2321</v>
      </c>
      <c r="D414" t="s">
        <v>810</v>
      </c>
      <c r="E414" t="s">
        <v>2101</v>
      </c>
      <c r="F414" t="s">
        <v>38</v>
      </c>
      <c r="G414" t="s">
        <v>239</v>
      </c>
      <c r="H414" t="s">
        <v>240</v>
      </c>
      <c r="I414" t="s">
        <v>241</v>
      </c>
      <c r="J414" t="s">
        <v>97</v>
      </c>
      <c r="K414" t="s">
        <v>57</v>
      </c>
      <c r="L414" t="s">
        <v>799</v>
      </c>
      <c r="M414">
        <v>6</v>
      </c>
      <c r="N414">
        <v>980</v>
      </c>
      <c r="O414">
        <v>5880</v>
      </c>
      <c r="P414" t="s">
        <v>2322</v>
      </c>
      <c r="Q414" t="s">
        <v>2323</v>
      </c>
      <c r="R414" t="s">
        <v>32</v>
      </c>
    </row>
    <row r="415" spans="1:18" x14ac:dyDescent="0.3">
      <c r="A415" t="s">
        <v>2324</v>
      </c>
      <c r="B415" t="s">
        <v>2325</v>
      </c>
      <c r="C415" t="s">
        <v>2326</v>
      </c>
      <c r="D415" t="s">
        <v>80</v>
      </c>
      <c r="E415" t="s">
        <v>173</v>
      </c>
      <c r="F415" t="s">
        <v>228</v>
      </c>
      <c r="G415" t="s">
        <v>218</v>
      </c>
      <c r="H415" t="s">
        <v>219</v>
      </c>
      <c r="I415" t="s">
        <v>26</v>
      </c>
      <c r="J415" t="s">
        <v>97</v>
      </c>
      <c r="K415" t="s">
        <v>174</v>
      </c>
      <c r="L415" t="s">
        <v>43</v>
      </c>
      <c r="M415">
        <v>12</v>
      </c>
      <c r="N415">
        <v>2800</v>
      </c>
      <c r="O415">
        <v>33600</v>
      </c>
      <c r="P415" t="s">
        <v>2327</v>
      </c>
      <c r="Q415" t="s">
        <v>2328</v>
      </c>
      <c r="R415" t="s">
        <v>32</v>
      </c>
    </row>
    <row r="416" spans="1:18" x14ac:dyDescent="0.3">
      <c r="A416" t="s">
        <v>2329</v>
      </c>
      <c r="B416" t="s">
        <v>2330</v>
      </c>
      <c r="C416" t="s">
        <v>2005</v>
      </c>
      <c r="D416" t="s">
        <v>810</v>
      </c>
      <c r="E416" t="s">
        <v>190</v>
      </c>
      <c r="F416" t="s">
        <v>1022</v>
      </c>
      <c r="G416" t="s">
        <v>68</v>
      </c>
      <c r="H416" t="s">
        <v>109</v>
      </c>
      <c r="I416" t="s">
        <v>491</v>
      </c>
      <c r="J416" t="s">
        <v>83</v>
      </c>
      <c r="K416" t="s">
        <v>57</v>
      </c>
      <c r="L416" t="s">
        <v>182</v>
      </c>
      <c r="M416">
        <v>1</v>
      </c>
      <c r="N416">
        <v>3600</v>
      </c>
      <c r="O416">
        <v>3600</v>
      </c>
      <c r="P416" t="s">
        <v>2331</v>
      </c>
      <c r="Q416" t="s">
        <v>2332</v>
      </c>
      <c r="R416" t="s">
        <v>46</v>
      </c>
    </row>
    <row r="417" spans="1:18" x14ac:dyDescent="0.3">
      <c r="A417" t="s">
        <v>2333</v>
      </c>
      <c r="B417" t="s">
        <v>2334</v>
      </c>
      <c r="C417" t="s">
        <v>2335</v>
      </c>
      <c r="D417" t="s">
        <v>21</v>
      </c>
      <c r="E417" t="s">
        <v>22</v>
      </c>
      <c r="F417" t="s">
        <v>23</v>
      </c>
      <c r="G417" t="s">
        <v>191</v>
      </c>
      <c r="H417" t="s">
        <v>278</v>
      </c>
      <c r="I417" t="s">
        <v>527</v>
      </c>
      <c r="J417" t="s">
        <v>27</v>
      </c>
      <c r="K417" t="s">
        <v>57</v>
      </c>
      <c r="L417" t="s">
        <v>165</v>
      </c>
      <c r="M417">
        <v>7</v>
      </c>
      <c r="N417" t="s">
        <v>1185</v>
      </c>
      <c r="O417">
        <v>11550</v>
      </c>
      <c r="P417" t="s">
        <v>2336</v>
      </c>
      <c r="Q417" t="s">
        <v>2337</v>
      </c>
      <c r="R417" t="s">
        <v>157</v>
      </c>
    </row>
    <row r="418" spans="1:18" x14ac:dyDescent="0.3">
      <c r="A418" t="s">
        <v>2338</v>
      </c>
      <c r="B418" t="s">
        <v>2339</v>
      </c>
      <c r="C418" t="s">
        <v>2340</v>
      </c>
      <c r="D418" t="s">
        <v>1863</v>
      </c>
      <c r="E418" t="s">
        <v>237</v>
      </c>
      <c r="F418" t="s">
        <v>264</v>
      </c>
      <c r="G418" t="s">
        <v>162</v>
      </c>
      <c r="H418" t="s">
        <v>163</v>
      </c>
      <c r="I418" t="s">
        <v>110</v>
      </c>
      <c r="J418" t="s">
        <v>492</v>
      </c>
      <c r="K418" t="s">
        <v>84</v>
      </c>
      <c r="L418" t="s">
        <v>111</v>
      </c>
      <c r="M418">
        <v>5</v>
      </c>
      <c r="N418">
        <v>620</v>
      </c>
      <c r="O418">
        <v>3100</v>
      </c>
      <c r="P418" t="s">
        <v>2341</v>
      </c>
      <c r="Q418" t="s">
        <v>2342</v>
      </c>
      <c r="R418" t="s">
        <v>46</v>
      </c>
    </row>
    <row r="419" spans="1:18" x14ac:dyDescent="0.3">
      <c r="A419" t="s">
        <v>2343</v>
      </c>
      <c r="B419" t="s">
        <v>2344</v>
      </c>
      <c r="C419" t="s">
        <v>2245</v>
      </c>
      <c r="D419" t="s">
        <v>271</v>
      </c>
      <c r="E419" t="s">
        <v>190</v>
      </c>
      <c r="F419" t="s">
        <v>181</v>
      </c>
      <c r="G419" t="s">
        <v>239</v>
      </c>
      <c r="H419" t="s">
        <v>2249</v>
      </c>
      <c r="I419" t="s">
        <v>2345</v>
      </c>
      <c r="J419" t="s">
        <v>492</v>
      </c>
      <c r="K419" t="s">
        <v>42</v>
      </c>
      <c r="L419" t="s">
        <v>182</v>
      </c>
      <c r="M419" t="s">
        <v>1100</v>
      </c>
      <c r="N419">
        <v>980</v>
      </c>
      <c r="O419">
        <v>11760</v>
      </c>
      <c r="P419" t="s">
        <v>2346</v>
      </c>
      <c r="Q419" t="s">
        <v>2347</v>
      </c>
      <c r="R419" t="s">
        <v>61</v>
      </c>
    </row>
    <row r="420" spans="1:18" x14ac:dyDescent="0.3">
      <c r="A420" t="s">
        <v>2348</v>
      </c>
      <c r="B420" t="s">
        <v>996</v>
      </c>
      <c r="C420" t="s">
        <v>91</v>
      </c>
      <c r="D420" t="s">
        <v>92</v>
      </c>
      <c r="E420" t="s">
        <v>93</v>
      </c>
      <c r="F420" t="s">
        <v>210</v>
      </c>
      <c r="G420" t="s">
        <v>53</v>
      </c>
      <c r="H420" t="s">
        <v>95</v>
      </c>
      <c r="I420" t="s">
        <v>96</v>
      </c>
      <c r="J420" t="s">
        <v>27</v>
      </c>
      <c r="K420" t="s">
        <v>57</v>
      </c>
      <c r="L420" t="s">
        <v>222</v>
      </c>
      <c r="M420">
        <v>9</v>
      </c>
      <c r="N420">
        <v>180</v>
      </c>
      <c r="O420">
        <v>1620</v>
      </c>
      <c r="P420" t="s">
        <v>2349</v>
      </c>
      <c r="Q420" t="s">
        <v>2350</v>
      </c>
      <c r="R420" t="s">
        <v>32</v>
      </c>
    </row>
    <row r="421" spans="1:18" x14ac:dyDescent="0.3">
      <c r="A421" t="s">
        <v>2351</v>
      </c>
      <c r="B421" t="s">
        <v>2352</v>
      </c>
      <c r="C421" t="s">
        <v>2353</v>
      </c>
      <c r="D421" t="s">
        <v>92</v>
      </c>
      <c r="E421" t="s">
        <v>37</v>
      </c>
      <c r="F421" t="s">
        <v>883</v>
      </c>
      <c r="G421" t="s">
        <v>218</v>
      </c>
      <c r="H421" t="s">
        <v>312</v>
      </c>
      <c r="I421" t="s">
        <v>26</v>
      </c>
      <c r="J421" t="s">
        <v>97</v>
      </c>
      <c r="K421" t="s">
        <v>72</v>
      </c>
      <c r="L421" t="s">
        <v>58</v>
      </c>
      <c r="M421">
        <v>-5</v>
      </c>
      <c r="N421" t="s">
        <v>979</v>
      </c>
      <c r="O421">
        <v>5600</v>
      </c>
      <c r="P421" t="s">
        <v>2354</v>
      </c>
      <c r="Q421" t="s">
        <v>2355</v>
      </c>
      <c r="R421" t="s">
        <v>157</v>
      </c>
    </row>
    <row r="422" spans="1:18" x14ac:dyDescent="0.3">
      <c r="A422" t="s">
        <v>2356</v>
      </c>
      <c r="B422" t="s">
        <v>2357</v>
      </c>
      <c r="C422" t="s">
        <v>2358</v>
      </c>
      <c r="D422" t="s">
        <v>80</v>
      </c>
      <c r="E422" t="s">
        <v>93</v>
      </c>
      <c r="F422" t="s">
        <v>67</v>
      </c>
      <c r="G422" t="s">
        <v>191</v>
      </c>
      <c r="H422" t="s">
        <v>278</v>
      </c>
      <c r="I422" t="s">
        <v>527</v>
      </c>
      <c r="J422" t="s">
        <v>83</v>
      </c>
      <c r="K422" t="s">
        <v>72</v>
      </c>
      <c r="L422" t="s">
        <v>182</v>
      </c>
      <c r="M422">
        <v>4</v>
      </c>
      <c r="N422">
        <v>1650</v>
      </c>
      <c r="O422">
        <v>6600</v>
      </c>
      <c r="P422" t="s">
        <v>2359</v>
      </c>
      <c r="Q422" t="s">
        <v>2360</v>
      </c>
      <c r="R422" t="s">
        <v>61</v>
      </c>
    </row>
    <row r="423" spans="1:18" x14ac:dyDescent="0.3">
      <c r="A423" t="s">
        <v>1519</v>
      </c>
      <c r="B423" t="s">
        <v>1520</v>
      </c>
      <c r="C423" t="s">
        <v>1521</v>
      </c>
      <c r="D423" t="s">
        <v>80</v>
      </c>
      <c r="E423" t="s">
        <v>190</v>
      </c>
      <c r="F423" t="s">
        <v>1397</v>
      </c>
      <c r="G423" t="s">
        <v>142</v>
      </c>
      <c r="H423" t="s">
        <v>201</v>
      </c>
      <c r="I423" t="s">
        <v>26</v>
      </c>
      <c r="J423" t="s">
        <v>27</v>
      </c>
      <c r="K423" t="s">
        <v>84</v>
      </c>
      <c r="L423" t="s">
        <v>1023</v>
      </c>
      <c r="M423" t="s">
        <v>1522</v>
      </c>
      <c r="N423" t="s">
        <v>203</v>
      </c>
      <c r="O423">
        <v>2520</v>
      </c>
      <c r="P423" t="s">
        <v>1523</v>
      </c>
      <c r="Q423" t="s">
        <v>1524</v>
      </c>
      <c r="R423" t="s">
        <v>46</v>
      </c>
    </row>
    <row r="424" spans="1:18" x14ac:dyDescent="0.3">
      <c r="A424" t="s">
        <v>2361</v>
      </c>
      <c r="B424" t="s">
        <v>2362</v>
      </c>
      <c r="C424" t="s">
        <v>1717</v>
      </c>
      <c r="D424" t="s">
        <v>743</v>
      </c>
      <c r="E424" t="s">
        <v>237</v>
      </c>
      <c r="F424" t="s">
        <v>94</v>
      </c>
      <c r="G424" t="s">
        <v>120</v>
      </c>
      <c r="H424" t="s">
        <v>121</v>
      </c>
      <c r="I424" t="s">
        <v>1005</v>
      </c>
      <c r="J424" t="s">
        <v>27</v>
      </c>
      <c r="K424" t="s">
        <v>42</v>
      </c>
      <c r="L424" t="s">
        <v>165</v>
      </c>
      <c r="M424" t="s">
        <v>607</v>
      </c>
      <c r="O424">
        <v>1700</v>
      </c>
      <c r="P424" t="s">
        <v>2363</v>
      </c>
      <c r="Q424" t="s">
        <v>2364</v>
      </c>
      <c r="R424" t="s">
        <v>32</v>
      </c>
    </row>
    <row r="425" spans="1:18" x14ac:dyDescent="0.3">
      <c r="A425" t="s">
        <v>2365</v>
      </c>
      <c r="B425" t="s">
        <v>2366</v>
      </c>
      <c r="C425" t="s">
        <v>1237</v>
      </c>
      <c r="D425" t="s">
        <v>151</v>
      </c>
      <c r="E425" t="s">
        <v>949</v>
      </c>
      <c r="F425" t="s">
        <v>1127</v>
      </c>
      <c r="G425" t="s">
        <v>120</v>
      </c>
      <c r="H425" t="s">
        <v>121</v>
      </c>
      <c r="I425" t="s">
        <v>41</v>
      </c>
      <c r="J425" t="s">
        <v>501</v>
      </c>
      <c r="K425" t="s">
        <v>72</v>
      </c>
      <c r="L425" t="s">
        <v>165</v>
      </c>
      <c r="M425">
        <v>10</v>
      </c>
      <c r="N425" t="s">
        <v>123</v>
      </c>
      <c r="O425">
        <v>8500</v>
      </c>
      <c r="P425" t="s">
        <v>2367</v>
      </c>
      <c r="Q425" t="s">
        <v>2368</v>
      </c>
      <c r="R425" t="s">
        <v>157</v>
      </c>
    </row>
    <row r="426" spans="1:18" x14ac:dyDescent="0.3">
      <c r="A426" t="s">
        <v>2369</v>
      </c>
      <c r="B426" t="s">
        <v>2370</v>
      </c>
      <c r="C426" t="s">
        <v>1153</v>
      </c>
      <c r="D426" t="s">
        <v>65</v>
      </c>
      <c r="E426" t="s">
        <v>190</v>
      </c>
      <c r="F426" t="s">
        <v>1127</v>
      </c>
      <c r="G426" t="s">
        <v>303</v>
      </c>
      <c r="H426" t="s">
        <v>304</v>
      </c>
      <c r="I426" t="s">
        <v>1005</v>
      </c>
      <c r="J426" t="s">
        <v>97</v>
      </c>
      <c r="K426" t="s">
        <v>84</v>
      </c>
      <c r="L426" t="s">
        <v>182</v>
      </c>
      <c r="M426">
        <v>3</v>
      </c>
      <c r="N426">
        <v>2400</v>
      </c>
      <c r="O426">
        <v>7200</v>
      </c>
      <c r="P426" t="s">
        <v>2371</v>
      </c>
      <c r="Q426" t="s">
        <v>2372</v>
      </c>
      <c r="R426" t="s">
        <v>157</v>
      </c>
    </row>
    <row r="427" spans="1:18" x14ac:dyDescent="0.3">
      <c r="A427" t="s">
        <v>2373</v>
      </c>
      <c r="B427" t="s">
        <v>2374</v>
      </c>
      <c r="C427" t="s">
        <v>1766</v>
      </c>
      <c r="D427" t="s">
        <v>271</v>
      </c>
      <c r="E427" t="s">
        <v>129</v>
      </c>
      <c r="F427" t="s">
        <v>38</v>
      </c>
      <c r="G427" t="s">
        <v>120</v>
      </c>
      <c r="H427" t="s">
        <v>121</v>
      </c>
      <c r="I427" t="s">
        <v>122</v>
      </c>
      <c r="J427" t="s">
        <v>83</v>
      </c>
      <c r="K427" t="s">
        <v>174</v>
      </c>
      <c r="L427" t="s">
        <v>182</v>
      </c>
      <c r="M427">
        <v>3</v>
      </c>
      <c r="N427">
        <v>850</v>
      </c>
      <c r="O427">
        <v>2550</v>
      </c>
      <c r="P427" t="s">
        <v>2375</v>
      </c>
      <c r="Q427" t="s">
        <v>2376</v>
      </c>
      <c r="R427" t="s">
        <v>157</v>
      </c>
    </row>
    <row r="428" spans="1:18" x14ac:dyDescent="0.3">
      <c r="A428" t="s">
        <v>2377</v>
      </c>
      <c r="B428" t="s">
        <v>2378</v>
      </c>
      <c r="C428" t="s">
        <v>1447</v>
      </c>
      <c r="D428" t="s">
        <v>151</v>
      </c>
      <c r="E428" t="s">
        <v>173</v>
      </c>
      <c r="F428" t="s">
        <v>141</v>
      </c>
      <c r="G428" t="s">
        <v>303</v>
      </c>
      <c r="H428" t="s">
        <v>399</v>
      </c>
      <c r="I428" t="s">
        <v>41</v>
      </c>
      <c r="J428" t="s">
        <v>97</v>
      </c>
      <c r="K428" t="s">
        <v>84</v>
      </c>
      <c r="L428" t="s">
        <v>58</v>
      </c>
      <c r="M428">
        <v>12</v>
      </c>
      <c r="N428">
        <v>2400</v>
      </c>
      <c r="O428">
        <v>28800</v>
      </c>
      <c r="P428" t="s">
        <v>2379</v>
      </c>
      <c r="Q428" t="s">
        <v>2380</v>
      </c>
      <c r="R428" t="s">
        <v>46</v>
      </c>
    </row>
    <row r="429" spans="1:18" x14ac:dyDescent="0.3">
      <c r="A429" t="s">
        <v>2381</v>
      </c>
      <c r="B429" t="s">
        <v>2382</v>
      </c>
      <c r="C429" t="s">
        <v>1318</v>
      </c>
      <c r="D429" t="s">
        <v>139</v>
      </c>
      <c r="E429" t="s">
        <v>978</v>
      </c>
      <c r="F429" t="s">
        <v>141</v>
      </c>
      <c r="G429" t="s">
        <v>120</v>
      </c>
      <c r="H429" t="s">
        <v>121</v>
      </c>
      <c r="I429" t="s">
        <v>41</v>
      </c>
      <c r="J429" t="s">
        <v>97</v>
      </c>
      <c r="K429" t="s">
        <v>458</v>
      </c>
      <c r="L429" t="s">
        <v>182</v>
      </c>
      <c r="M429">
        <v>3</v>
      </c>
      <c r="N429">
        <v>750</v>
      </c>
      <c r="O429">
        <v>2250</v>
      </c>
      <c r="P429" t="s">
        <v>2383</v>
      </c>
      <c r="Q429" t="s">
        <v>2384</v>
      </c>
      <c r="R429" t="s">
        <v>46</v>
      </c>
    </row>
    <row r="430" spans="1:18" x14ac:dyDescent="0.3">
      <c r="A430" t="s">
        <v>2385</v>
      </c>
      <c r="B430" t="s">
        <v>2386</v>
      </c>
      <c r="C430" t="s">
        <v>2280</v>
      </c>
      <c r="D430" t="s">
        <v>366</v>
      </c>
      <c r="E430" t="s">
        <v>552</v>
      </c>
      <c r="F430" t="s">
        <v>319</v>
      </c>
      <c r="G430" t="s">
        <v>142</v>
      </c>
      <c r="H430" t="s">
        <v>143</v>
      </c>
      <c r="I430" t="s">
        <v>26</v>
      </c>
      <c r="J430" t="s">
        <v>27</v>
      </c>
      <c r="K430" t="s">
        <v>174</v>
      </c>
      <c r="L430" t="s">
        <v>565</v>
      </c>
      <c r="M430" t="s">
        <v>2387</v>
      </c>
      <c r="N430">
        <v>420</v>
      </c>
      <c r="O430">
        <v>5040</v>
      </c>
      <c r="P430" t="s">
        <v>2388</v>
      </c>
      <c r="Q430" t="s">
        <v>2389</v>
      </c>
      <c r="R430" t="s">
        <v>61</v>
      </c>
    </row>
    <row r="431" spans="1:18" x14ac:dyDescent="0.3">
      <c r="A431" t="s">
        <v>562</v>
      </c>
      <c r="B431" t="s">
        <v>2390</v>
      </c>
      <c r="C431" t="s">
        <v>1194</v>
      </c>
      <c r="D431" t="s">
        <v>1106</v>
      </c>
      <c r="E431" t="s">
        <v>93</v>
      </c>
      <c r="F431" t="s">
        <v>119</v>
      </c>
      <c r="G431" t="s">
        <v>218</v>
      </c>
      <c r="H431" t="s">
        <v>312</v>
      </c>
      <c r="I431" t="s">
        <v>26</v>
      </c>
      <c r="J431" t="s">
        <v>492</v>
      </c>
      <c r="K431" t="s">
        <v>57</v>
      </c>
      <c r="L431" t="s">
        <v>280</v>
      </c>
      <c r="M431">
        <v>12</v>
      </c>
      <c r="N431">
        <v>2800</v>
      </c>
      <c r="O431">
        <v>33600</v>
      </c>
      <c r="P431" t="s">
        <v>2391</v>
      </c>
      <c r="Q431" t="s">
        <v>2392</v>
      </c>
      <c r="R431" t="s">
        <v>32</v>
      </c>
    </row>
    <row r="432" spans="1:18" x14ac:dyDescent="0.3">
      <c r="A432" t="s">
        <v>2393</v>
      </c>
      <c r="B432" t="s">
        <v>2394</v>
      </c>
      <c r="C432" t="s">
        <v>634</v>
      </c>
      <c r="D432" t="s">
        <v>21</v>
      </c>
      <c r="E432" t="s">
        <v>152</v>
      </c>
      <c r="F432" t="s">
        <v>67</v>
      </c>
      <c r="G432" t="s">
        <v>162</v>
      </c>
      <c r="H432" t="s">
        <v>163</v>
      </c>
      <c r="I432" t="s">
        <v>110</v>
      </c>
      <c r="J432" t="s">
        <v>2395</v>
      </c>
      <c r="K432" t="s">
        <v>57</v>
      </c>
      <c r="L432" t="s">
        <v>165</v>
      </c>
      <c r="M432">
        <v>5</v>
      </c>
      <c r="N432" t="s">
        <v>2396</v>
      </c>
      <c r="O432">
        <v>3100</v>
      </c>
      <c r="P432" t="s">
        <v>2397</v>
      </c>
      <c r="Q432" t="s">
        <v>2398</v>
      </c>
      <c r="R432" t="s">
        <v>32</v>
      </c>
    </row>
    <row r="433" spans="1:18" x14ac:dyDescent="0.3">
      <c r="A433" t="s">
        <v>2399</v>
      </c>
      <c r="B433" t="s">
        <v>2400</v>
      </c>
      <c r="C433" t="s">
        <v>2159</v>
      </c>
      <c r="D433" t="s">
        <v>50</v>
      </c>
      <c r="E433" t="s">
        <v>906</v>
      </c>
      <c r="F433" t="s">
        <v>119</v>
      </c>
      <c r="G433" t="s">
        <v>191</v>
      </c>
      <c r="H433" t="s">
        <v>745</v>
      </c>
      <c r="I433" t="s">
        <v>279</v>
      </c>
      <c r="J433" t="s">
        <v>221</v>
      </c>
      <c r="K433" t="s">
        <v>921</v>
      </c>
      <c r="L433" t="s">
        <v>111</v>
      </c>
      <c r="M433" t="s">
        <v>726</v>
      </c>
      <c r="N433">
        <v>1650</v>
      </c>
      <c r="O433">
        <v>6600</v>
      </c>
      <c r="P433" t="s">
        <v>2401</v>
      </c>
      <c r="Q433" t="s">
        <v>2402</v>
      </c>
      <c r="R433" t="s">
        <v>61</v>
      </c>
    </row>
    <row r="434" spans="1:18" x14ac:dyDescent="0.3">
      <c r="A434" t="s">
        <v>2403</v>
      </c>
      <c r="B434" t="s">
        <v>2404</v>
      </c>
      <c r="C434" t="s">
        <v>431</v>
      </c>
      <c r="D434" t="s">
        <v>366</v>
      </c>
      <c r="E434" t="s">
        <v>190</v>
      </c>
      <c r="F434" t="s">
        <v>2405</v>
      </c>
      <c r="G434" t="s">
        <v>120</v>
      </c>
      <c r="H434" t="s">
        <v>121</v>
      </c>
      <c r="I434" t="s">
        <v>265</v>
      </c>
      <c r="J434" t="s">
        <v>97</v>
      </c>
      <c r="K434" t="s">
        <v>458</v>
      </c>
      <c r="L434" t="s">
        <v>675</v>
      </c>
      <c r="M434" t="s">
        <v>2308</v>
      </c>
      <c r="N434">
        <v>850</v>
      </c>
      <c r="O434">
        <v>9350</v>
      </c>
      <c r="P434" t="s">
        <v>2406</v>
      </c>
      <c r="Q434" t="s">
        <v>2407</v>
      </c>
      <c r="R434" t="s">
        <v>61</v>
      </c>
    </row>
    <row r="435" spans="1:18" x14ac:dyDescent="0.3">
      <c r="A435" t="s">
        <v>1992</v>
      </c>
      <c r="B435" t="s">
        <v>1993</v>
      </c>
      <c r="C435" t="s">
        <v>1994</v>
      </c>
      <c r="D435" t="s">
        <v>106</v>
      </c>
      <c r="E435" t="s">
        <v>129</v>
      </c>
      <c r="F435" t="s">
        <v>119</v>
      </c>
      <c r="G435" t="s">
        <v>68</v>
      </c>
      <c r="H435" t="s">
        <v>109</v>
      </c>
      <c r="I435" t="s">
        <v>110</v>
      </c>
      <c r="J435" t="s">
        <v>83</v>
      </c>
      <c r="K435" t="s">
        <v>57</v>
      </c>
      <c r="L435" t="s">
        <v>799</v>
      </c>
      <c r="M435">
        <v>3</v>
      </c>
      <c r="N435">
        <v>3600</v>
      </c>
      <c r="O435">
        <v>10800</v>
      </c>
      <c r="P435" t="s">
        <v>1995</v>
      </c>
      <c r="Q435" t="s">
        <v>1996</v>
      </c>
      <c r="R435" t="s">
        <v>32</v>
      </c>
    </row>
    <row r="436" spans="1:18" x14ac:dyDescent="0.3">
      <c r="A436" t="s">
        <v>2408</v>
      </c>
      <c r="B436" t="s">
        <v>2409</v>
      </c>
      <c r="C436" t="s">
        <v>925</v>
      </c>
      <c r="D436" t="s">
        <v>516</v>
      </c>
      <c r="E436" t="s">
        <v>2410</v>
      </c>
      <c r="F436" t="s">
        <v>590</v>
      </c>
      <c r="G436" t="s">
        <v>39</v>
      </c>
      <c r="H436" t="s">
        <v>719</v>
      </c>
      <c r="I436" t="s">
        <v>684</v>
      </c>
      <c r="J436" t="s">
        <v>685</v>
      </c>
      <c r="K436" t="s">
        <v>84</v>
      </c>
      <c r="L436" t="s">
        <v>165</v>
      </c>
      <c r="M436">
        <v>8</v>
      </c>
      <c r="N436">
        <v>1900</v>
      </c>
      <c r="O436">
        <v>15200</v>
      </c>
      <c r="P436" t="s">
        <v>2411</v>
      </c>
      <c r="Q436" t="s">
        <v>2412</v>
      </c>
      <c r="R436" t="s">
        <v>32</v>
      </c>
    </row>
    <row r="437" spans="1:18" x14ac:dyDescent="0.3">
      <c r="A437" t="s">
        <v>2413</v>
      </c>
      <c r="B437" t="s">
        <v>2414</v>
      </c>
      <c r="C437" t="s">
        <v>545</v>
      </c>
      <c r="D437" t="s">
        <v>172</v>
      </c>
      <c r="E437" t="s">
        <v>140</v>
      </c>
      <c r="F437" t="s">
        <v>23</v>
      </c>
      <c r="G437" t="s">
        <v>53</v>
      </c>
      <c r="H437" t="s">
        <v>54</v>
      </c>
      <c r="I437" t="s">
        <v>96</v>
      </c>
      <c r="J437" t="s">
        <v>305</v>
      </c>
      <c r="K437" t="s">
        <v>98</v>
      </c>
      <c r="L437" t="s">
        <v>111</v>
      </c>
      <c r="M437">
        <v>6</v>
      </c>
      <c r="N437" t="s">
        <v>847</v>
      </c>
      <c r="O437">
        <v>1080</v>
      </c>
      <c r="P437" t="s">
        <v>2415</v>
      </c>
      <c r="Q437" t="s">
        <v>2416</v>
      </c>
      <c r="R437" t="s">
        <v>61</v>
      </c>
    </row>
    <row r="438" spans="1:18" x14ac:dyDescent="0.3">
      <c r="A438" t="s">
        <v>2417</v>
      </c>
      <c r="B438" t="s">
        <v>2418</v>
      </c>
      <c r="C438" t="s">
        <v>570</v>
      </c>
      <c r="D438" t="s">
        <v>1756</v>
      </c>
      <c r="E438" t="s">
        <v>956</v>
      </c>
      <c r="F438" t="s">
        <v>228</v>
      </c>
      <c r="G438" t="s">
        <v>142</v>
      </c>
      <c r="H438" t="s">
        <v>143</v>
      </c>
      <c r="I438" t="s">
        <v>26</v>
      </c>
      <c r="J438" t="s">
        <v>685</v>
      </c>
      <c r="K438" t="s">
        <v>98</v>
      </c>
      <c r="L438" t="s">
        <v>165</v>
      </c>
      <c r="M438">
        <v>1</v>
      </c>
      <c r="N438">
        <v>420</v>
      </c>
      <c r="O438">
        <v>420</v>
      </c>
      <c r="P438" t="s">
        <v>2419</v>
      </c>
      <c r="Q438" t="s">
        <v>2420</v>
      </c>
      <c r="R438" t="s">
        <v>32</v>
      </c>
    </row>
    <row r="439" spans="1:18" x14ac:dyDescent="0.3">
      <c r="A439" t="s">
        <v>2421</v>
      </c>
      <c r="B439" t="s">
        <v>2422</v>
      </c>
      <c r="C439" t="s">
        <v>2423</v>
      </c>
      <c r="D439" t="s">
        <v>992</v>
      </c>
      <c r="E439" t="s">
        <v>22</v>
      </c>
      <c r="F439" t="s">
        <v>38</v>
      </c>
      <c r="G439" t="s">
        <v>239</v>
      </c>
      <c r="H439" t="s">
        <v>240</v>
      </c>
      <c r="I439" t="s">
        <v>193</v>
      </c>
      <c r="J439" t="s">
        <v>27</v>
      </c>
      <c r="K439" t="s">
        <v>98</v>
      </c>
      <c r="L439" t="s">
        <v>565</v>
      </c>
      <c r="M439">
        <v>8</v>
      </c>
      <c r="N439" t="s">
        <v>1508</v>
      </c>
      <c r="O439">
        <v>7840</v>
      </c>
      <c r="P439" t="s">
        <v>2424</v>
      </c>
      <c r="Q439" t="s">
        <v>2425</v>
      </c>
      <c r="R439" t="s">
        <v>61</v>
      </c>
    </row>
    <row r="440" spans="1:18" x14ac:dyDescent="0.3">
      <c r="A440" t="s">
        <v>2426</v>
      </c>
      <c r="B440" t="s">
        <v>2427</v>
      </c>
      <c r="C440" t="s">
        <v>1163</v>
      </c>
      <c r="D440" t="s">
        <v>50</v>
      </c>
      <c r="E440" t="s">
        <v>2101</v>
      </c>
      <c r="F440" t="s">
        <v>94</v>
      </c>
      <c r="G440" t="s">
        <v>303</v>
      </c>
      <c r="H440" t="s">
        <v>1094</v>
      </c>
      <c r="I440" t="s">
        <v>684</v>
      </c>
      <c r="J440" t="s">
        <v>27</v>
      </c>
      <c r="K440" t="s">
        <v>84</v>
      </c>
      <c r="L440" t="s">
        <v>111</v>
      </c>
      <c r="M440" t="s">
        <v>202</v>
      </c>
      <c r="N440" t="s">
        <v>2117</v>
      </c>
      <c r="O440">
        <v>7200</v>
      </c>
      <c r="P440" t="s">
        <v>2428</v>
      </c>
      <c r="Q440" t="s">
        <v>2429</v>
      </c>
      <c r="R440" t="s">
        <v>157</v>
      </c>
    </row>
    <row r="441" spans="1:18" x14ac:dyDescent="0.3">
      <c r="A441" t="s">
        <v>2430</v>
      </c>
      <c r="B441" t="s">
        <v>857</v>
      </c>
      <c r="C441" t="s">
        <v>2431</v>
      </c>
      <c r="D441" t="s">
        <v>1727</v>
      </c>
      <c r="E441" t="s">
        <v>107</v>
      </c>
      <c r="F441" t="s">
        <v>181</v>
      </c>
      <c r="G441" t="s">
        <v>239</v>
      </c>
      <c r="H441" t="s">
        <v>417</v>
      </c>
      <c r="I441" t="s">
        <v>193</v>
      </c>
      <c r="J441" t="s">
        <v>56</v>
      </c>
      <c r="K441" t="s">
        <v>624</v>
      </c>
      <c r="L441" t="s">
        <v>182</v>
      </c>
      <c r="M441">
        <v>5</v>
      </c>
      <c r="N441">
        <v>980</v>
      </c>
      <c r="O441">
        <v>4900</v>
      </c>
      <c r="P441" t="s">
        <v>2432</v>
      </c>
      <c r="Q441" t="s">
        <v>2433</v>
      </c>
      <c r="R441" t="s">
        <v>46</v>
      </c>
    </row>
    <row r="442" spans="1:18" x14ac:dyDescent="0.3">
      <c r="A442" t="s">
        <v>2434</v>
      </c>
      <c r="B442" t="s">
        <v>2435</v>
      </c>
      <c r="C442" t="s">
        <v>2436</v>
      </c>
      <c r="D442" t="s">
        <v>65</v>
      </c>
      <c r="E442" t="s">
        <v>129</v>
      </c>
      <c r="F442" t="s">
        <v>2437</v>
      </c>
      <c r="G442" t="s">
        <v>162</v>
      </c>
      <c r="H442" t="s">
        <v>163</v>
      </c>
      <c r="I442" t="s">
        <v>110</v>
      </c>
      <c r="J442" t="s">
        <v>83</v>
      </c>
      <c r="K442" t="s">
        <v>660</v>
      </c>
      <c r="L442" t="s">
        <v>353</v>
      </c>
      <c r="M442">
        <v>7</v>
      </c>
      <c r="N442">
        <v>-620</v>
      </c>
      <c r="O442">
        <v>4340</v>
      </c>
      <c r="P442" t="s">
        <v>2438</v>
      </c>
      <c r="Q442" t="s">
        <v>2439</v>
      </c>
      <c r="R442" t="s">
        <v>32</v>
      </c>
    </row>
    <row r="443" spans="1:18" x14ac:dyDescent="0.3">
      <c r="A443" t="s">
        <v>2440</v>
      </c>
      <c r="B443" t="s">
        <v>2441</v>
      </c>
      <c r="C443" t="s">
        <v>2423</v>
      </c>
      <c r="D443" t="s">
        <v>151</v>
      </c>
      <c r="E443" t="s">
        <v>22</v>
      </c>
      <c r="F443" t="s">
        <v>153</v>
      </c>
      <c r="G443" t="s">
        <v>142</v>
      </c>
      <c r="H443" t="s">
        <v>143</v>
      </c>
      <c r="I443" t="s">
        <v>26</v>
      </c>
      <c r="J443" t="s">
        <v>97</v>
      </c>
      <c r="K443" t="s">
        <v>84</v>
      </c>
      <c r="L443" t="s">
        <v>182</v>
      </c>
      <c r="M443">
        <v>2</v>
      </c>
      <c r="N443">
        <v>320</v>
      </c>
      <c r="O443">
        <v>640</v>
      </c>
      <c r="P443" t="s">
        <v>2442</v>
      </c>
      <c r="Q443" t="s">
        <v>2443</v>
      </c>
      <c r="R443" t="s">
        <v>46</v>
      </c>
    </row>
    <row r="444" spans="1:18" x14ac:dyDescent="0.3">
      <c r="A444" t="s">
        <v>2444</v>
      </c>
      <c r="B444" t="s">
        <v>2445</v>
      </c>
      <c r="C444" t="s">
        <v>932</v>
      </c>
      <c r="D444" t="s">
        <v>390</v>
      </c>
      <c r="E444" t="s">
        <v>22</v>
      </c>
      <c r="F444" t="s">
        <v>119</v>
      </c>
      <c r="G444" t="s">
        <v>24</v>
      </c>
      <c r="H444" t="s">
        <v>434</v>
      </c>
      <c r="I444" t="s">
        <v>26</v>
      </c>
      <c r="J444" t="s">
        <v>83</v>
      </c>
      <c r="K444" t="s">
        <v>84</v>
      </c>
      <c r="L444" t="s">
        <v>182</v>
      </c>
      <c r="M444">
        <v>8</v>
      </c>
      <c r="N444">
        <v>4200</v>
      </c>
      <c r="O444">
        <v>33600</v>
      </c>
      <c r="P444" t="s">
        <v>2446</v>
      </c>
      <c r="Q444" t="s">
        <v>2447</v>
      </c>
      <c r="R444" t="s">
        <v>32</v>
      </c>
    </row>
    <row r="445" spans="1:18" x14ac:dyDescent="0.3">
      <c r="A445" t="s">
        <v>2448</v>
      </c>
      <c r="B445" t="s">
        <v>2449</v>
      </c>
      <c r="C445" t="s">
        <v>1928</v>
      </c>
      <c r="D445" t="s">
        <v>21</v>
      </c>
      <c r="E445" t="s">
        <v>152</v>
      </c>
      <c r="F445" t="s">
        <v>2107</v>
      </c>
      <c r="G445" t="s">
        <v>53</v>
      </c>
      <c r="H445" t="s">
        <v>95</v>
      </c>
      <c r="I445" t="s">
        <v>1634</v>
      </c>
      <c r="J445" t="s">
        <v>864</v>
      </c>
      <c r="K445" t="s">
        <v>98</v>
      </c>
      <c r="L445" t="s">
        <v>165</v>
      </c>
      <c r="M445">
        <v>2</v>
      </c>
      <c r="N445">
        <v>180</v>
      </c>
      <c r="O445">
        <v>360</v>
      </c>
      <c r="P445" t="s">
        <v>2450</v>
      </c>
      <c r="Q445" t="s">
        <v>2451</v>
      </c>
      <c r="R445" t="s">
        <v>61</v>
      </c>
    </row>
    <row r="446" spans="1:18" x14ac:dyDescent="0.3">
      <c r="A446" t="s">
        <v>2452</v>
      </c>
      <c r="B446" t="s">
        <v>2453</v>
      </c>
      <c r="C446" t="s">
        <v>2454</v>
      </c>
      <c r="E446" t="s">
        <v>37</v>
      </c>
      <c r="F446" t="s">
        <v>181</v>
      </c>
      <c r="G446" t="s">
        <v>39</v>
      </c>
      <c r="H446" t="s">
        <v>336</v>
      </c>
      <c r="I446" t="s">
        <v>41</v>
      </c>
      <c r="J446" t="s">
        <v>83</v>
      </c>
      <c r="K446" t="s">
        <v>98</v>
      </c>
      <c r="L446" t="s">
        <v>353</v>
      </c>
      <c r="M446">
        <v>11</v>
      </c>
      <c r="N446">
        <v>1900</v>
      </c>
      <c r="O446">
        <v>20900</v>
      </c>
      <c r="P446" t="s">
        <v>2455</v>
      </c>
      <c r="Q446" t="s">
        <v>2456</v>
      </c>
      <c r="R446" t="s">
        <v>32</v>
      </c>
    </row>
    <row r="447" spans="1:18" x14ac:dyDescent="0.3">
      <c r="A447" t="s">
        <v>2457</v>
      </c>
      <c r="B447" t="s">
        <v>2458</v>
      </c>
      <c r="C447" t="s">
        <v>2459</v>
      </c>
      <c r="D447" t="s">
        <v>366</v>
      </c>
      <c r="E447" t="s">
        <v>173</v>
      </c>
      <c r="F447" t="s">
        <v>67</v>
      </c>
      <c r="G447" t="s">
        <v>68</v>
      </c>
      <c r="H447" t="s">
        <v>985</v>
      </c>
      <c r="I447" t="s">
        <v>230</v>
      </c>
      <c r="J447" t="s">
        <v>27</v>
      </c>
      <c r="K447" t="s">
        <v>57</v>
      </c>
      <c r="L447" t="s">
        <v>675</v>
      </c>
      <c r="M447">
        <v>10</v>
      </c>
      <c r="N447">
        <v>3650</v>
      </c>
      <c r="O447">
        <v>36500</v>
      </c>
      <c r="P447" t="s">
        <v>643</v>
      </c>
      <c r="Q447" t="s">
        <v>2460</v>
      </c>
      <c r="R447" t="s">
        <v>32</v>
      </c>
    </row>
    <row r="448" spans="1:18" x14ac:dyDescent="0.3">
      <c r="A448" t="s">
        <v>2461</v>
      </c>
      <c r="B448" t="s">
        <v>2462</v>
      </c>
      <c r="C448" t="s">
        <v>20</v>
      </c>
      <c r="D448" t="s">
        <v>21</v>
      </c>
      <c r="E448" t="s">
        <v>22</v>
      </c>
      <c r="F448" t="s">
        <v>108</v>
      </c>
      <c r="G448" t="s">
        <v>81</v>
      </c>
      <c r="H448" t="s">
        <v>425</v>
      </c>
      <c r="I448" t="s">
        <v>110</v>
      </c>
      <c r="J448" t="s">
        <v>97</v>
      </c>
      <c r="K448" t="s">
        <v>84</v>
      </c>
      <c r="L448" t="s">
        <v>165</v>
      </c>
      <c r="M448">
        <v>4</v>
      </c>
      <c r="N448">
        <v>1150</v>
      </c>
      <c r="O448">
        <v>4600</v>
      </c>
      <c r="P448" t="s">
        <v>2463</v>
      </c>
      <c r="Q448" t="s">
        <v>2464</v>
      </c>
      <c r="R448" t="s">
        <v>61</v>
      </c>
    </row>
    <row r="449" spans="1:18" x14ac:dyDescent="0.3">
      <c r="A449" t="s">
        <v>2465</v>
      </c>
      <c r="B449" t="s">
        <v>2466</v>
      </c>
      <c r="C449" t="s">
        <v>763</v>
      </c>
      <c r="D449" t="s">
        <v>50</v>
      </c>
      <c r="E449" t="s">
        <v>22</v>
      </c>
      <c r="F449" t="s">
        <v>38</v>
      </c>
      <c r="G449" t="s">
        <v>162</v>
      </c>
      <c r="H449" t="s">
        <v>500</v>
      </c>
      <c r="I449" t="s">
        <v>110</v>
      </c>
      <c r="J449" t="s">
        <v>393</v>
      </c>
      <c r="K449" t="s">
        <v>321</v>
      </c>
      <c r="L449" t="s">
        <v>819</v>
      </c>
      <c r="M449">
        <v>6</v>
      </c>
      <c r="N449">
        <v>620</v>
      </c>
      <c r="O449">
        <v>3720</v>
      </c>
      <c r="P449" t="s">
        <v>2467</v>
      </c>
      <c r="Q449" t="s">
        <v>2468</v>
      </c>
      <c r="R449" t="s">
        <v>46</v>
      </c>
    </row>
    <row r="450" spans="1:18" x14ac:dyDescent="0.3">
      <c r="A450" t="s">
        <v>2469</v>
      </c>
      <c r="B450" t="s">
        <v>2470</v>
      </c>
      <c r="C450" t="s">
        <v>1651</v>
      </c>
      <c r="D450" t="s">
        <v>92</v>
      </c>
      <c r="E450" t="s">
        <v>129</v>
      </c>
      <c r="F450" t="s">
        <v>153</v>
      </c>
      <c r="G450" t="s">
        <v>39</v>
      </c>
      <c r="H450" t="s">
        <v>336</v>
      </c>
      <c r="I450" t="s">
        <v>265</v>
      </c>
      <c r="J450" t="s">
        <v>83</v>
      </c>
      <c r="K450" t="s">
        <v>72</v>
      </c>
      <c r="L450" t="s">
        <v>111</v>
      </c>
      <c r="M450">
        <v>4</v>
      </c>
      <c r="N450" t="s">
        <v>2074</v>
      </c>
      <c r="O450">
        <v>7600</v>
      </c>
      <c r="P450" t="s">
        <v>2471</v>
      </c>
      <c r="Q450" t="s">
        <v>2472</v>
      </c>
      <c r="R450" t="s">
        <v>46</v>
      </c>
    </row>
    <row r="451" spans="1:18" x14ac:dyDescent="0.3">
      <c r="A451" t="s">
        <v>2473</v>
      </c>
      <c r="B451" t="s">
        <v>2474</v>
      </c>
      <c r="C451" t="s">
        <v>1299</v>
      </c>
      <c r="D451" t="s">
        <v>65</v>
      </c>
      <c r="E451" t="s">
        <v>22</v>
      </c>
      <c r="F451" t="s">
        <v>883</v>
      </c>
      <c r="G451" t="s">
        <v>81</v>
      </c>
      <c r="H451" t="s">
        <v>425</v>
      </c>
      <c r="I451" t="s">
        <v>110</v>
      </c>
      <c r="J451" t="s">
        <v>97</v>
      </c>
      <c r="K451" t="s">
        <v>84</v>
      </c>
      <c r="L451" t="s">
        <v>29</v>
      </c>
      <c r="M451">
        <v>12</v>
      </c>
      <c r="N451">
        <v>1250</v>
      </c>
      <c r="O451">
        <v>15000</v>
      </c>
      <c r="P451" t="s">
        <v>2475</v>
      </c>
      <c r="Q451" t="s">
        <v>2476</v>
      </c>
      <c r="R451" t="s">
        <v>46</v>
      </c>
    </row>
    <row r="452" spans="1:18" x14ac:dyDescent="0.3">
      <c r="A452" t="s">
        <v>2477</v>
      </c>
      <c r="B452" t="s">
        <v>2478</v>
      </c>
      <c r="C452" t="s">
        <v>91</v>
      </c>
      <c r="D452" t="s">
        <v>92</v>
      </c>
      <c r="E452" t="s">
        <v>93</v>
      </c>
      <c r="F452" t="s">
        <v>23</v>
      </c>
      <c r="G452" t="s">
        <v>24</v>
      </c>
      <c r="H452" t="s">
        <v>434</v>
      </c>
      <c r="I452" t="s">
        <v>26</v>
      </c>
      <c r="J452" t="s">
        <v>442</v>
      </c>
      <c r="K452" t="s">
        <v>288</v>
      </c>
      <c r="L452" t="s">
        <v>182</v>
      </c>
      <c r="M452" t="s">
        <v>577</v>
      </c>
      <c r="N452">
        <v>4200</v>
      </c>
      <c r="O452">
        <v>50400</v>
      </c>
      <c r="P452" t="s">
        <v>2479</v>
      </c>
      <c r="Q452" t="s">
        <v>2480</v>
      </c>
      <c r="R452" t="s">
        <v>32</v>
      </c>
    </row>
    <row r="453" spans="1:18" x14ac:dyDescent="0.3">
      <c r="A453" t="s">
        <v>2481</v>
      </c>
      <c r="B453" t="s">
        <v>2482</v>
      </c>
      <c r="C453" t="s">
        <v>786</v>
      </c>
      <c r="D453" t="s">
        <v>696</v>
      </c>
      <c r="E453" t="s">
        <v>1988</v>
      </c>
      <c r="F453" t="s">
        <v>23</v>
      </c>
      <c r="G453" t="s">
        <v>162</v>
      </c>
      <c r="H453" t="s">
        <v>163</v>
      </c>
      <c r="I453" t="s">
        <v>110</v>
      </c>
      <c r="J453" t="s">
        <v>83</v>
      </c>
      <c r="K453" t="s">
        <v>57</v>
      </c>
      <c r="L453" t="s">
        <v>58</v>
      </c>
      <c r="M453" t="s">
        <v>720</v>
      </c>
      <c r="N453" t="s">
        <v>1934</v>
      </c>
      <c r="O453">
        <v>3720</v>
      </c>
      <c r="P453" t="s">
        <v>2483</v>
      </c>
      <c r="Q453" t="s">
        <v>2484</v>
      </c>
      <c r="R453" t="s">
        <v>157</v>
      </c>
    </row>
    <row r="454" spans="1:18" x14ac:dyDescent="0.3">
      <c r="A454" t="s">
        <v>2485</v>
      </c>
      <c r="B454" t="s">
        <v>2486</v>
      </c>
      <c r="C454" t="s">
        <v>301</v>
      </c>
      <c r="D454" t="s">
        <v>92</v>
      </c>
      <c r="E454" t="s">
        <v>161</v>
      </c>
      <c r="F454" t="s">
        <v>228</v>
      </c>
      <c r="G454" t="s">
        <v>68</v>
      </c>
      <c r="H454" t="s">
        <v>109</v>
      </c>
      <c r="I454" t="s">
        <v>70</v>
      </c>
      <c r="J454" t="s">
        <v>501</v>
      </c>
      <c r="K454" t="s">
        <v>98</v>
      </c>
      <c r="L454" t="s">
        <v>182</v>
      </c>
      <c r="M454">
        <v>9</v>
      </c>
      <c r="N454">
        <v>3600</v>
      </c>
      <c r="O454">
        <v>32400</v>
      </c>
      <c r="P454" t="s">
        <v>2487</v>
      </c>
      <c r="Q454" t="s">
        <v>2488</v>
      </c>
      <c r="R454" t="s">
        <v>61</v>
      </c>
    </row>
    <row r="455" spans="1:18" x14ac:dyDescent="0.3">
      <c r="A455" t="s">
        <v>2489</v>
      </c>
      <c r="B455" t="s">
        <v>2490</v>
      </c>
      <c r="C455" t="s">
        <v>2358</v>
      </c>
      <c r="D455" t="s">
        <v>80</v>
      </c>
      <c r="E455" t="s">
        <v>93</v>
      </c>
      <c r="F455" t="s">
        <v>372</v>
      </c>
      <c r="G455" t="s">
        <v>24</v>
      </c>
      <c r="H455" t="s">
        <v>769</v>
      </c>
      <c r="I455" t="s">
        <v>26</v>
      </c>
      <c r="J455" t="s">
        <v>249</v>
      </c>
      <c r="K455" t="s">
        <v>57</v>
      </c>
      <c r="L455" t="s">
        <v>165</v>
      </c>
      <c r="M455">
        <v>8</v>
      </c>
      <c r="N455">
        <v>4200</v>
      </c>
      <c r="O455">
        <v>33600</v>
      </c>
      <c r="P455" t="s">
        <v>2491</v>
      </c>
      <c r="Q455" t="s">
        <v>2492</v>
      </c>
      <c r="R455" t="s">
        <v>32</v>
      </c>
    </row>
    <row r="456" spans="1:18" x14ac:dyDescent="0.3">
      <c r="A456" t="s">
        <v>2493</v>
      </c>
      <c r="B456" t="s">
        <v>2494</v>
      </c>
      <c r="C456" t="s">
        <v>1923</v>
      </c>
      <c r="D456" t="s">
        <v>80</v>
      </c>
      <c r="E456" t="s">
        <v>906</v>
      </c>
      <c r="F456" t="s">
        <v>883</v>
      </c>
      <c r="G456" t="s">
        <v>303</v>
      </c>
      <c r="H456" t="s">
        <v>320</v>
      </c>
      <c r="I456" t="s">
        <v>41</v>
      </c>
      <c r="J456" t="s">
        <v>97</v>
      </c>
      <c r="K456" t="s">
        <v>98</v>
      </c>
      <c r="L456" t="s">
        <v>675</v>
      </c>
      <c r="M456">
        <v>4</v>
      </c>
      <c r="N456">
        <v>2400</v>
      </c>
      <c r="O456">
        <v>9600</v>
      </c>
      <c r="P456" t="s">
        <v>2495</v>
      </c>
      <c r="Q456" t="s">
        <v>2328</v>
      </c>
      <c r="R456" t="s">
        <v>61</v>
      </c>
    </row>
    <row r="457" spans="1:18" x14ac:dyDescent="0.3">
      <c r="A457" t="s">
        <v>2496</v>
      </c>
      <c r="B457" t="s">
        <v>2497</v>
      </c>
      <c r="C457" t="s">
        <v>2498</v>
      </c>
      <c r="D457" t="s">
        <v>2499</v>
      </c>
      <c r="E457" t="s">
        <v>129</v>
      </c>
      <c r="F457" t="s">
        <v>23</v>
      </c>
      <c r="G457" t="s">
        <v>239</v>
      </c>
      <c r="H457" t="s">
        <v>1728</v>
      </c>
      <c r="I457" t="s">
        <v>527</v>
      </c>
      <c r="J457" t="s">
        <v>83</v>
      </c>
      <c r="K457" t="s">
        <v>321</v>
      </c>
      <c r="L457" t="s">
        <v>222</v>
      </c>
      <c r="M457" t="s">
        <v>360</v>
      </c>
      <c r="N457" t="s">
        <v>242</v>
      </c>
      <c r="O457">
        <v>8820</v>
      </c>
      <c r="P457" t="s">
        <v>2500</v>
      </c>
      <c r="Q457" t="s">
        <v>2501</v>
      </c>
      <c r="R457" t="s">
        <v>61</v>
      </c>
    </row>
    <row r="458" spans="1:18" x14ac:dyDescent="0.3">
      <c r="A458" t="s">
        <v>2502</v>
      </c>
      <c r="B458" t="s">
        <v>881</v>
      </c>
      <c r="C458" t="s">
        <v>1077</v>
      </c>
      <c r="D458" t="s">
        <v>50</v>
      </c>
      <c r="E458" t="s">
        <v>129</v>
      </c>
      <c r="F458" t="s">
        <v>1127</v>
      </c>
      <c r="G458" t="s">
        <v>53</v>
      </c>
      <c r="H458" t="s">
        <v>95</v>
      </c>
      <c r="I458" t="s">
        <v>96</v>
      </c>
      <c r="J458" t="s">
        <v>864</v>
      </c>
      <c r="K458" t="s">
        <v>72</v>
      </c>
      <c r="L458" t="s">
        <v>280</v>
      </c>
      <c r="M458">
        <v>3</v>
      </c>
      <c r="N458" t="s">
        <v>847</v>
      </c>
      <c r="O458">
        <v>540</v>
      </c>
      <c r="P458" t="s">
        <v>2503</v>
      </c>
      <c r="Q458" t="s">
        <v>2504</v>
      </c>
      <c r="R458" t="s">
        <v>61</v>
      </c>
    </row>
    <row r="459" spans="1:18" x14ac:dyDescent="0.3">
      <c r="A459" t="s">
        <v>2505</v>
      </c>
      <c r="B459" t="s">
        <v>2506</v>
      </c>
      <c r="C459" t="s">
        <v>877</v>
      </c>
      <c r="D459" t="s">
        <v>2507</v>
      </c>
      <c r="E459" t="s">
        <v>22</v>
      </c>
      <c r="F459" t="s">
        <v>119</v>
      </c>
      <c r="G459" t="s">
        <v>191</v>
      </c>
      <c r="H459" t="s">
        <v>192</v>
      </c>
      <c r="I459" t="s">
        <v>241</v>
      </c>
      <c r="J459" t="s">
        <v>492</v>
      </c>
      <c r="K459" t="s">
        <v>1385</v>
      </c>
      <c r="L459" t="s">
        <v>182</v>
      </c>
      <c r="M459" t="s">
        <v>183</v>
      </c>
      <c r="N459">
        <v>1650</v>
      </c>
      <c r="O459">
        <v>13200</v>
      </c>
      <c r="P459" t="s">
        <v>2508</v>
      </c>
      <c r="Q459" t="s">
        <v>2509</v>
      </c>
      <c r="R459" t="s">
        <v>46</v>
      </c>
    </row>
    <row r="460" spans="1:18" x14ac:dyDescent="0.3">
      <c r="A460" t="s">
        <v>2510</v>
      </c>
      <c r="B460" t="s">
        <v>2030</v>
      </c>
      <c r="C460" t="s">
        <v>2511</v>
      </c>
      <c r="D460" t="s">
        <v>302</v>
      </c>
      <c r="E460" t="s">
        <v>237</v>
      </c>
      <c r="F460" t="s">
        <v>108</v>
      </c>
      <c r="G460" t="s">
        <v>162</v>
      </c>
      <c r="H460" t="s">
        <v>163</v>
      </c>
      <c r="I460" t="s">
        <v>450</v>
      </c>
      <c r="J460" t="s">
        <v>97</v>
      </c>
      <c r="K460" t="s">
        <v>98</v>
      </c>
      <c r="L460" t="s">
        <v>111</v>
      </c>
      <c r="M460" t="s">
        <v>133</v>
      </c>
      <c r="N460">
        <v>520</v>
      </c>
      <c r="O460">
        <v>5200</v>
      </c>
      <c r="P460" t="s">
        <v>2512</v>
      </c>
      <c r="Q460" t="s">
        <v>2513</v>
      </c>
      <c r="R460" t="s">
        <v>61</v>
      </c>
    </row>
    <row r="461" spans="1:18" x14ac:dyDescent="0.3">
      <c r="A461" t="s">
        <v>2514</v>
      </c>
      <c r="B461" t="s">
        <v>2515</v>
      </c>
      <c r="C461" t="s">
        <v>456</v>
      </c>
      <c r="D461" t="s">
        <v>80</v>
      </c>
      <c r="E461" t="s">
        <v>37</v>
      </c>
      <c r="F461" t="s">
        <v>238</v>
      </c>
      <c r="G461" t="s">
        <v>303</v>
      </c>
      <c r="H461" t="s">
        <v>399</v>
      </c>
      <c r="I461" t="s">
        <v>41</v>
      </c>
      <c r="J461" t="s">
        <v>249</v>
      </c>
      <c r="K461" t="s">
        <v>57</v>
      </c>
      <c r="L461" t="s">
        <v>58</v>
      </c>
      <c r="M461">
        <v>6</v>
      </c>
      <c r="N461">
        <v>2400</v>
      </c>
      <c r="O461">
        <v>14400</v>
      </c>
      <c r="P461" t="s">
        <v>2516</v>
      </c>
      <c r="Q461" t="s">
        <v>2517</v>
      </c>
      <c r="R461" t="s">
        <v>32</v>
      </c>
    </row>
    <row r="462" spans="1:18" x14ac:dyDescent="0.3">
      <c r="A462" t="s">
        <v>2518</v>
      </c>
      <c r="B462" t="s">
        <v>1303</v>
      </c>
      <c r="C462" t="s">
        <v>2519</v>
      </c>
      <c r="D462" t="s">
        <v>139</v>
      </c>
      <c r="E462" t="s">
        <v>237</v>
      </c>
      <c r="F462" t="s">
        <v>38</v>
      </c>
      <c r="G462" t="s">
        <v>303</v>
      </c>
      <c r="H462" t="s">
        <v>2000</v>
      </c>
      <c r="I462" t="s">
        <v>41</v>
      </c>
      <c r="J462" t="s">
        <v>27</v>
      </c>
      <c r="K462" t="s">
        <v>830</v>
      </c>
      <c r="L462" t="s">
        <v>58</v>
      </c>
      <c r="M462">
        <v>11</v>
      </c>
      <c r="N462">
        <v>2400</v>
      </c>
      <c r="O462">
        <v>26400</v>
      </c>
      <c r="P462" t="s">
        <v>2520</v>
      </c>
      <c r="Q462" t="s">
        <v>2521</v>
      </c>
      <c r="R462" t="s">
        <v>32</v>
      </c>
    </row>
    <row r="463" spans="1:18" x14ac:dyDescent="0.3">
      <c r="A463" t="s">
        <v>2522</v>
      </c>
      <c r="B463" t="s">
        <v>2523</v>
      </c>
      <c r="C463" t="s">
        <v>882</v>
      </c>
      <c r="D463" t="s">
        <v>80</v>
      </c>
      <c r="E463" t="s">
        <v>140</v>
      </c>
      <c r="F463" t="s">
        <v>181</v>
      </c>
      <c r="G463" t="s">
        <v>39</v>
      </c>
      <c r="H463" t="s">
        <v>1122</v>
      </c>
      <c r="I463" t="s">
        <v>41</v>
      </c>
      <c r="J463" t="s">
        <v>27</v>
      </c>
      <c r="K463" t="s">
        <v>98</v>
      </c>
      <c r="L463" t="s">
        <v>111</v>
      </c>
      <c r="M463">
        <v>8</v>
      </c>
      <c r="N463" t="s">
        <v>1072</v>
      </c>
      <c r="O463">
        <v>15200</v>
      </c>
      <c r="P463" t="s">
        <v>2524</v>
      </c>
      <c r="Q463" t="s">
        <v>2525</v>
      </c>
      <c r="R463" t="s">
        <v>32</v>
      </c>
    </row>
    <row r="464" spans="1:18" x14ac:dyDescent="0.3">
      <c r="A464" t="s">
        <v>2526</v>
      </c>
      <c r="B464" t="s">
        <v>2527</v>
      </c>
      <c r="C464" t="s">
        <v>690</v>
      </c>
      <c r="D464" t="s">
        <v>172</v>
      </c>
      <c r="E464" t="s">
        <v>405</v>
      </c>
      <c r="F464" t="s">
        <v>153</v>
      </c>
      <c r="G464" t="s">
        <v>120</v>
      </c>
      <c r="H464" t="s">
        <v>121</v>
      </c>
      <c r="I464" t="s">
        <v>41</v>
      </c>
      <c r="J464" t="s">
        <v>685</v>
      </c>
      <c r="K464" t="s">
        <v>72</v>
      </c>
      <c r="L464" t="s">
        <v>58</v>
      </c>
      <c r="M464">
        <v>1</v>
      </c>
      <c r="N464">
        <v>850</v>
      </c>
      <c r="O464">
        <v>850</v>
      </c>
      <c r="P464" t="s">
        <v>2528</v>
      </c>
      <c r="Q464" t="s">
        <v>2529</v>
      </c>
      <c r="R464" t="s">
        <v>46</v>
      </c>
    </row>
    <row r="465" spans="1:18" x14ac:dyDescent="0.3">
      <c r="A465" t="s">
        <v>2530</v>
      </c>
      <c r="B465" t="s">
        <v>2531</v>
      </c>
      <c r="C465" t="s">
        <v>1214</v>
      </c>
      <c r="D465" t="s">
        <v>172</v>
      </c>
      <c r="E465" t="s">
        <v>93</v>
      </c>
      <c r="F465" t="s">
        <v>52</v>
      </c>
      <c r="G465" t="s">
        <v>191</v>
      </c>
      <c r="H465" t="s">
        <v>278</v>
      </c>
      <c r="I465" t="s">
        <v>527</v>
      </c>
      <c r="J465" t="s">
        <v>71</v>
      </c>
      <c r="K465" t="s">
        <v>921</v>
      </c>
      <c r="L465" t="s">
        <v>111</v>
      </c>
      <c r="M465">
        <v>7</v>
      </c>
      <c r="N465">
        <v>1650</v>
      </c>
      <c r="O465">
        <v>11550</v>
      </c>
      <c r="P465" t="s">
        <v>643</v>
      </c>
      <c r="Q465" t="s">
        <v>2532</v>
      </c>
      <c r="R465" t="s">
        <v>46</v>
      </c>
    </row>
    <row r="466" spans="1:18" x14ac:dyDescent="0.3">
      <c r="A466" t="s">
        <v>2533</v>
      </c>
      <c r="B466" t="s">
        <v>2534</v>
      </c>
      <c r="C466" t="s">
        <v>1028</v>
      </c>
      <c r="D466" t="s">
        <v>92</v>
      </c>
      <c r="E466" t="s">
        <v>51</v>
      </c>
      <c r="F466" t="s">
        <v>38</v>
      </c>
      <c r="G466" t="s">
        <v>162</v>
      </c>
      <c r="H466" t="s">
        <v>163</v>
      </c>
      <c r="I466" t="s">
        <v>110</v>
      </c>
      <c r="J466" t="s">
        <v>71</v>
      </c>
      <c r="K466" t="s">
        <v>84</v>
      </c>
      <c r="L466" t="s">
        <v>111</v>
      </c>
      <c r="M466">
        <v>9</v>
      </c>
      <c r="N466">
        <v>620</v>
      </c>
      <c r="O466">
        <v>5080</v>
      </c>
      <c r="P466" t="s">
        <v>2535</v>
      </c>
      <c r="Q466" t="s">
        <v>2536</v>
      </c>
      <c r="R466" t="s">
        <v>32</v>
      </c>
    </row>
    <row r="467" spans="1:18" x14ac:dyDescent="0.3">
      <c r="A467" t="s">
        <v>2537</v>
      </c>
      <c r="B467" t="s">
        <v>2538</v>
      </c>
      <c r="C467" t="s">
        <v>2539</v>
      </c>
      <c r="D467" t="s">
        <v>1071</v>
      </c>
      <c r="E467" t="s">
        <v>237</v>
      </c>
      <c r="F467" t="s">
        <v>538</v>
      </c>
      <c r="G467" t="s">
        <v>191</v>
      </c>
      <c r="H467" t="s">
        <v>278</v>
      </c>
      <c r="I467" t="s">
        <v>279</v>
      </c>
      <c r="J467" t="s">
        <v>97</v>
      </c>
      <c r="K467" t="s">
        <v>72</v>
      </c>
      <c r="L467" t="s">
        <v>58</v>
      </c>
      <c r="M467">
        <v>12</v>
      </c>
      <c r="N467" t="s">
        <v>1708</v>
      </c>
      <c r="O467">
        <v>19800</v>
      </c>
      <c r="P467" t="s">
        <v>2540</v>
      </c>
      <c r="Q467" t="s">
        <v>2541</v>
      </c>
      <c r="R467" t="s">
        <v>32</v>
      </c>
    </row>
    <row r="468" spans="1:18" x14ac:dyDescent="0.3">
      <c r="A468" t="s">
        <v>2542</v>
      </c>
      <c r="B468" t="s">
        <v>2543</v>
      </c>
      <c r="C468" t="s">
        <v>1560</v>
      </c>
      <c r="D468" t="s">
        <v>139</v>
      </c>
      <c r="E468" t="s">
        <v>1003</v>
      </c>
      <c r="F468" t="s">
        <v>67</v>
      </c>
      <c r="G468" t="s">
        <v>81</v>
      </c>
      <c r="H468" t="s">
        <v>853</v>
      </c>
      <c r="I468" t="s">
        <v>110</v>
      </c>
      <c r="J468" t="s">
        <v>97</v>
      </c>
      <c r="K468" t="s">
        <v>84</v>
      </c>
      <c r="L468" t="s">
        <v>73</v>
      </c>
      <c r="M468">
        <v>1</v>
      </c>
      <c r="N468" t="s">
        <v>2544</v>
      </c>
      <c r="O468">
        <v>1250</v>
      </c>
      <c r="P468" t="s">
        <v>2545</v>
      </c>
      <c r="Q468" t="s">
        <v>2546</v>
      </c>
      <c r="R468" t="s">
        <v>32</v>
      </c>
    </row>
    <row r="469" spans="1:18" x14ac:dyDescent="0.3">
      <c r="A469" t="s">
        <v>2547</v>
      </c>
      <c r="B469" t="s">
        <v>2548</v>
      </c>
      <c r="C469" t="s">
        <v>2112</v>
      </c>
      <c r="D469" t="s">
        <v>151</v>
      </c>
      <c r="E469" t="s">
        <v>66</v>
      </c>
      <c r="F469" t="s">
        <v>38</v>
      </c>
      <c r="G469" t="s">
        <v>191</v>
      </c>
      <c r="H469" t="s">
        <v>278</v>
      </c>
      <c r="I469" t="s">
        <v>279</v>
      </c>
      <c r="J469" t="s">
        <v>442</v>
      </c>
      <c r="K469" t="s">
        <v>174</v>
      </c>
      <c r="L469" t="s">
        <v>154</v>
      </c>
      <c r="M469">
        <v>5</v>
      </c>
      <c r="N469">
        <v>-50</v>
      </c>
      <c r="O469">
        <v>8250</v>
      </c>
      <c r="P469" t="s">
        <v>2549</v>
      </c>
      <c r="Q469" t="s">
        <v>2550</v>
      </c>
      <c r="R469" t="s">
        <v>61</v>
      </c>
    </row>
    <row r="470" spans="1:18" x14ac:dyDescent="0.3">
      <c r="A470" t="s">
        <v>2551</v>
      </c>
      <c r="B470" t="s">
        <v>2552</v>
      </c>
      <c r="C470" t="s">
        <v>1862</v>
      </c>
      <c r="D470" t="s">
        <v>583</v>
      </c>
      <c r="E470" t="s">
        <v>811</v>
      </c>
      <c r="F470" t="s">
        <v>108</v>
      </c>
      <c r="G470" t="s">
        <v>239</v>
      </c>
      <c r="H470" t="s">
        <v>939</v>
      </c>
      <c r="I470" t="s">
        <v>279</v>
      </c>
      <c r="J470" t="s">
        <v>27</v>
      </c>
      <c r="K470" t="s">
        <v>660</v>
      </c>
      <c r="L470" t="s">
        <v>58</v>
      </c>
      <c r="M470">
        <v>3</v>
      </c>
      <c r="N470">
        <v>980</v>
      </c>
      <c r="O470">
        <v>2940</v>
      </c>
      <c r="P470" t="s">
        <v>2553</v>
      </c>
      <c r="Q470" t="s">
        <v>2554</v>
      </c>
      <c r="R470" t="s">
        <v>32</v>
      </c>
    </row>
    <row r="471" spans="1:18" x14ac:dyDescent="0.3">
      <c r="A471" t="s">
        <v>1378</v>
      </c>
      <c r="B471" t="s">
        <v>1788</v>
      </c>
      <c r="C471" t="s">
        <v>1177</v>
      </c>
      <c r="D471" t="s">
        <v>106</v>
      </c>
      <c r="E471" t="s">
        <v>93</v>
      </c>
      <c r="F471" t="s">
        <v>228</v>
      </c>
      <c r="G471" t="s">
        <v>303</v>
      </c>
      <c r="H471" t="s">
        <v>399</v>
      </c>
      <c r="I471" t="s">
        <v>684</v>
      </c>
      <c r="J471" t="s">
        <v>97</v>
      </c>
      <c r="K471" t="s">
        <v>458</v>
      </c>
      <c r="L471" t="s">
        <v>111</v>
      </c>
      <c r="M471" t="s">
        <v>202</v>
      </c>
      <c r="N471">
        <v>2400</v>
      </c>
      <c r="O471">
        <v>7200</v>
      </c>
      <c r="P471" t="s">
        <v>2555</v>
      </c>
      <c r="Q471" t="s">
        <v>2556</v>
      </c>
      <c r="R471" t="s">
        <v>157</v>
      </c>
    </row>
    <row r="472" spans="1:18" x14ac:dyDescent="0.3">
      <c r="A472" t="s">
        <v>2557</v>
      </c>
      <c r="B472" t="s">
        <v>2558</v>
      </c>
      <c r="C472" t="s">
        <v>690</v>
      </c>
      <c r="D472" t="s">
        <v>172</v>
      </c>
      <c r="E472" t="s">
        <v>381</v>
      </c>
      <c r="F472" t="s">
        <v>67</v>
      </c>
      <c r="G472" t="s">
        <v>68</v>
      </c>
      <c r="H472" t="s">
        <v>109</v>
      </c>
      <c r="I472" t="s">
        <v>884</v>
      </c>
      <c r="J472" t="s">
        <v>97</v>
      </c>
      <c r="K472" t="s">
        <v>539</v>
      </c>
      <c r="L472" t="s">
        <v>29</v>
      </c>
      <c r="M472" t="s">
        <v>1522</v>
      </c>
      <c r="N472">
        <v>3600</v>
      </c>
      <c r="O472">
        <v>21600</v>
      </c>
      <c r="P472" t="s">
        <v>2559</v>
      </c>
      <c r="Q472" t="s">
        <v>2251</v>
      </c>
      <c r="R472" t="s">
        <v>46</v>
      </c>
    </row>
    <row r="473" spans="1:18" x14ac:dyDescent="0.3">
      <c r="A473" t="s">
        <v>2560</v>
      </c>
      <c r="B473" t="s">
        <v>2561</v>
      </c>
      <c r="C473" t="s">
        <v>938</v>
      </c>
      <c r="D473" t="s">
        <v>92</v>
      </c>
      <c r="E473" t="s">
        <v>190</v>
      </c>
      <c r="F473" t="s">
        <v>23</v>
      </c>
      <c r="G473" t="s">
        <v>24</v>
      </c>
      <c r="H473" t="s">
        <v>434</v>
      </c>
      <c r="I473" t="s">
        <v>26</v>
      </c>
      <c r="J473" t="s">
        <v>97</v>
      </c>
      <c r="K473" t="s">
        <v>98</v>
      </c>
      <c r="L473" t="s">
        <v>182</v>
      </c>
      <c r="M473">
        <v>9</v>
      </c>
      <c r="N473">
        <v>4200</v>
      </c>
      <c r="O473">
        <v>37800</v>
      </c>
      <c r="P473" t="s">
        <v>2562</v>
      </c>
      <c r="Q473" t="s">
        <v>2563</v>
      </c>
      <c r="R473" t="s">
        <v>61</v>
      </c>
    </row>
    <row r="474" spans="1:18" x14ac:dyDescent="0.3">
      <c r="A474" t="s">
        <v>2564</v>
      </c>
      <c r="B474" t="s">
        <v>2565</v>
      </c>
      <c r="C474" t="s">
        <v>2100</v>
      </c>
      <c r="D474" t="s">
        <v>366</v>
      </c>
      <c r="E474" t="s">
        <v>152</v>
      </c>
      <c r="F474" t="s">
        <v>38</v>
      </c>
      <c r="G474" t="s">
        <v>142</v>
      </c>
      <c r="H474" t="s">
        <v>143</v>
      </c>
      <c r="I474" t="s">
        <v>382</v>
      </c>
      <c r="J474" t="s">
        <v>27</v>
      </c>
      <c r="K474" t="s">
        <v>458</v>
      </c>
      <c r="L474" t="s">
        <v>43</v>
      </c>
      <c r="M474" t="s">
        <v>726</v>
      </c>
      <c r="N474">
        <v>420</v>
      </c>
      <c r="O474">
        <v>1680</v>
      </c>
      <c r="P474" t="s">
        <v>2566</v>
      </c>
      <c r="Q474" t="s">
        <v>2567</v>
      </c>
      <c r="R474" t="s">
        <v>32</v>
      </c>
    </row>
    <row r="475" spans="1:18" x14ac:dyDescent="0.3">
      <c r="A475" t="s">
        <v>2568</v>
      </c>
      <c r="B475" t="s">
        <v>2569</v>
      </c>
      <c r="C475" t="s">
        <v>2570</v>
      </c>
      <c r="D475" t="s">
        <v>1457</v>
      </c>
      <c r="E475" t="s">
        <v>93</v>
      </c>
      <c r="F475" t="s">
        <v>119</v>
      </c>
      <c r="G475" t="s">
        <v>24</v>
      </c>
      <c r="H475" t="s">
        <v>25</v>
      </c>
      <c r="I475" t="s">
        <v>26</v>
      </c>
      <c r="J475" t="s">
        <v>685</v>
      </c>
      <c r="K475" t="s">
        <v>84</v>
      </c>
      <c r="L475" t="s">
        <v>73</v>
      </c>
      <c r="M475">
        <v>8</v>
      </c>
      <c r="O475">
        <v>33600</v>
      </c>
      <c r="P475" t="s">
        <v>2571</v>
      </c>
      <c r="Q475" t="s">
        <v>2572</v>
      </c>
      <c r="R475" t="s">
        <v>46</v>
      </c>
    </row>
    <row r="476" spans="1:18" x14ac:dyDescent="0.3">
      <c r="A476" t="s">
        <v>2573</v>
      </c>
      <c r="B476" t="s">
        <v>2574</v>
      </c>
      <c r="C476" t="s">
        <v>1120</v>
      </c>
      <c r="D476" t="s">
        <v>635</v>
      </c>
      <c r="E476" t="s">
        <v>1472</v>
      </c>
      <c r="F476" t="s">
        <v>200</v>
      </c>
      <c r="G476" t="s">
        <v>24</v>
      </c>
      <c r="H476" t="s">
        <v>2102</v>
      </c>
      <c r="I476" t="s">
        <v>131</v>
      </c>
      <c r="J476" t="s">
        <v>27</v>
      </c>
      <c r="K476" t="s">
        <v>98</v>
      </c>
      <c r="L476" t="s">
        <v>58</v>
      </c>
      <c r="M476">
        <v>1</v>
      </c>
      <c r="N476">
        <v>4200</v>
      </c>
      <c r="O476">
        <v>4200</v>
      </c>
      <c r="P476" t="s">
        <v>2575</v>
      </c>
      <c r="Q476" t="s">
        <v>2576</v>
      </c>
      <c r="R476" t="s">
        <v>157</v>
      </c>
    </row>
    <row r="477" spans="1:18" x14ac:dyDescent="0.3">
      <c r="A477" t="s">
        <v>2577</v>
      </c>
      <c r="B477" t="s">
        <v>2578</v>
      </c>
      <c r="C477" t="s">
        <v>674</v>
      </c>
      <c r="D477" t="s">
        <v>1106</v>
      </c>
      <c r="E477" t="s">
        <v>37</v>
      </c>
      <c r="F477" t="s">
        <v>391</v>
      </c>
      <c r="G477" t="s">
        <v>68</v>
      </c>
      <c r="H477" t="s">
        <v>109</v>
      </c>
      <c r="I477" t="s">
        <v>230</v>
      </c>
      <c r="J477" t="s">
        <v>83</v>
      </c>
      <c r="K477" t="s">
        <v>57</v>
      </c>
      <c r="L477" t="s">
        <v>29</v>
      </c>
      <c r="M477">
        <v>9</v>
      </c>
      <c r="N477" t="s">
        <v>1319</v>
      </c>
      <c r="O477">
        <v>32400</v>
      </c>
      <c r="P477" t="s">
        <v>2579</v>
      </c>
      <c r="Q477" t="s">
        <v>2580</v>
      </c>
      <c r="R477" t="s">
        <v>61</v>
      </c>
    </row>
    <row r="478" spans="1:18" x14ac:dyDescent="0.3">
      <c r="A478" t="s">
        <v>2581</v>
      </c>
      <c r="B478" t="s">
        <v>2582</v>
      </c>
      <c r="C478" t="s">
        <v>2583</v>
      </c>
      <c r="D478" t="s">
        <v>743</v>
      </c>
      <c r="E478" t="s">
        <v>51</v>
      </c>
      <c r="F478" t="s">
        <v>153</v>
      </c>
      <c r="G478" t="s">
        <v>53</v>
      </c>
      <c r="H478" t="s">
        <v>95</v>
      </c>
      <c r="I478" t="s">
        <v>1662</v>
      </c>
      <c r="J478" t="s">
        <v>221</v>
      </c>
      <c r="K478" t="s">
        <v>57</v>
      </c>
      <c r="L478" t="s">
        <v>111</v>
      </c>
      <c r="M478">
        <v>6</v>
      </c>
      <c r="N478" t="s">
        <v>847</v>
      </c>
      <c r="O478">
        <v>1080</v>
      </c>
      <c r="P478" t="s">
        <v>2584</v>
      </c>
      <c r="Q478" t="s">
        <v>2585</v>
      </c>
      <c r="R478" t="s">
        <v>32</v>
      </c>
    </row>
    <row r="479" spans="1:18" x14ac:dyDescent="0.3">
      <c r="A479" t="s">
        <v>2586</v>
      </c>
      <c r="B479" t="s">
        <v>2587</v>
      </c>
      <c r="C479" t="s">
        <v>915</v>
      </c>
      <c r="D479" t="s">
        <v>80</v>
      </c>
      <c r="E479" t="s">
        <v>173</v>
      </c>
      <c r="F479" t="s">
        <v>2107</v>
      </c>
      <c r="G479" t="s">
        <v>53</v>
      </c>
      <c r="H479" t="s">
        <v>54</v>
      </c>
      <c r="I479" t="s">
        <v>96</v>
      </c>
      <c r="J479" t="s">
        <v>501</v>
      </c>
      <c r="K479" t="s">
        <v>84</v>
      </c>
      <c r="L479" t="s">
        <v>85</v>
      </c>
      <c r="M479" t="s">
        <v>2308</v>
      </c>
      <c r="N479">
        <v>180</v>
      </c>
      <c r="O479">
        <v>1980</v>
      </c>
      <c r="P479" t="s">
        <v>2588</v>
      </c>
      <c r="Q479" t="s">
        <v>2589</v>
      </c>
      <c r="R479" t="s">
        <v>32</v>
      </c>
    </row>
    <row r="480" spans="1:18" x14ac:dyDescent="0.3">
      <c r="A480" t="s">
        <v>2590</v>
      </c>
      <c r="B480" t="s">
        <v>2591</v>
      </c>
      <c r="C480" t="s">
        <v>2095</v>
      </c>
      <c r="D480" t="s">
        <v>635</v>
      </c>
      <c r="E480" t="s">
        <v>173</v>
      </c>
      <c r="F480" t="s">
        <v>108</v>
      </c>
      <c r="G480" t="s">
        <v>39</v>
      </c>
      <c r="H480" t="s">
        <v>40</v>
      </c>
      <c r="I480" t="s">
        <v>41</v>
      </c>
      <c r="J480" t="s">
        <v>27</v>
      </c>
      <c r="K480" t="s">
        <v>84</v>
      </c>
      <c r="L480" t="s">
        <v>799</v>
      </c>
      <c r="M480">
        <v>9</v>
      </c>
      <c r="N480">
        <v>1900</v>
      </c>
      <c r="O480">
        <v>17100</v>
      </c>
      <c r="P480" t="s">
        <v>2592</v>
      </c>
      <c r="Q480" t="s">
        <v>2593</v>
      </c>
      <c r="R480" t="s">
        <v>46</v>
      </c>
    </row>
    <row r="481" spans="1:18" x14ac:dyDescent="0.3">
      <c r="A481" t="s">
        <v>2594</v>
      </c>
      <c r="B481" t="s">
        <v>2595</v>
      </c>
      <c r="C481" t="s">
        <v>976</v>
      </c>
      <c r="D481" t="s">
        <v>271</v>
      </c>
      <c r="E481" t="s">
        <v>51</v>
      </c>
      <c r="F481" t="s">
        <v>181</v>
      </c>
      <c r="G481" t="s">
        <v>218</v>
      </c>
      <c r="H481" t="s">
        <v>312</v>
      </c>
      <c r="I481" t="s">
        <v>26</v>
      </c>
      <c r="J481" t="s">
        <v>97</v>
      </c>
      <c r="K481" t="s">
        <v>98</v>
      </c>
      <c r="L481" t="s">
        <v>451</v>
      </c>
      <c r="M481">
        <v>2</v>
      </c>
      <c r="N481">
        <v>2800</v>
      </c>
      <c r="O481">
        <v>5600</v>
      </c>
      <c r="P481" t="s">
        <v>2596</v>
      </c>
      <c r="Q481" t="s">
        <v>2597</v>
      </c>
      <c r="R481" t="s">
        <v>157</v>
      </c>
    </row>
    <row r="482" spans="1:18" x14ac:dyDescent="0.3">
      <c r="A482" t="s">
        <v>2598</v>
      </c>
      <c r="B482" t="s">
        <v>2599</v>
      </c>
      <c r="C482" t="s">
        <v>1717</v>
      </c>
      <c r="D482" t="s">
        <v>743</v>
      </c>
      <c r="E482" t="s">
        <v>237</v>
      </c>
      <c r="F482" t="s">
        <v>23</v>
      </c>
      <c r="G482" t="s">
        <v>81</v>
      </c>
      <c r="H482" t="s">
        <v>425</v>
      </c>
      <c r="I482" t="s">
        <v>884</v>
      </c>
      <c r="J482" t="s">
        <v>97</v>
      </c>
      <c r="K482" t="s">
        <v>84</v>
      </c>
      <c r="L482" t="s">
        <v>111</v>
      </c>
      <c r="M482">
        <v>10</v>
      </c>
      <c r="N482">
        <v>1200</v>
      </c>
      <c r="O482">
        <v>12000</v>
      </c>
      <c r="P482" t="s">
        <v>2600</v>
      </c>
      <c r="Q482" t="s">
        <v>2601</v>
      </c>
      <c r="R482" t="s">
        <v>32</v>
      </c>
    </row>
    <row r="483" spans="1:18" x14ac:dyDescent="0.3">
      <c r="A483" t="s">
        <v>2602</v>
      </c>
      <c r="B483" t="s">
        <v>2603</v>
      </c>
      <c r="C483" t="s">
        <v>2073</v>
      </c>
      <c r="D483" t="s">
        <v>732</v>
      </c>
      <c r="E483" t="s">
        <v>66</v>
      </c>
      <c r="F483" t="s">
        <v>2040</v>
      </c>
      <c r="G483" t="s">
        <v>239</v>
      </c>
      <c r="H483" t="s">
        <v>2604</v>
      </c>
      <c r="I483" t="s">
        <v>241</v>
      </c>
      <c r="J483" t="s">
        <v>83</v>
      </c>
      <c r="K483" t="s">
        <v>57</v>
      </c>
      <c r="L483" t="s">
        <v>182</v>
      </c>
      <c r="M483" t="s">
        <v>1522</v>
      </c>
      <c r="N483">
        <v>980</v>
      </c>
      <c r="O483">
        <v>5880</v>
      </c>
      <c r="P483" t="s">
        <v>2605</v>
      </c>
      <c r="Q483" t="s">
        <v>2606</v>
      </c>
      <c r="R483" t="s">
        <v>32</v>
      </c>
    </row>
    <row r="484" spans="1:18" x14ac:dyDescent="0.3">
      <c r="A484" t="s">
        <v>2607</v>
      </c>
      <c r="B484" t="s">
        <v>2608</v>
      </c>
      <c r="C484" t="s">
        <v>786</v>
      </c>
      <c r="D484" t="s">
        <v>271</v>
      </c>
      <c r="E484" t="s">
        <v>508</v>
      </c>
      <c r="F484" t="s">
        <v>38</v>
      </c>
      <c r="G484" t="s">
        <v>68</v>
      </c>
      <c r="H484" t="s">
        <v>109</v>
      </c>
      <c r="I484" t="s">
        <v>110</v>
      </c>
      <c r="J484" t="s">
        <v>27</v>
      </c>
      <c r="K484" t="s">
        <v>72</v>
      </c>
      <c r="L484" t="s">
        <v>154</v>
      </c>
      <c r="M484">
        <v>9</v>
      </c>
      <c r="N484">
        <v>3600</v>
      </c>
      <c r="O484">
        <v>32400</v>
      </c>
      <c r="P484" t="s">
        <v>2609</v>
      </c>
      <c r="Q484" t="s">
        <v>2610</v>
      </c>
      <c r="R484" t="s">
        <v>61</v>
      </c>
    </row>
    <row r="485" spans="1:18" x14ac:dyDescent="0.3">
      <c r="A485" t="s">
        <v>2611</v>
      </c>
      <c r="C485" t="s">
        <v>1437</v>
      </c>
      <c r="D485" t="s">
        <v>559</v>
      </c>
      <c r="E485" t="s">
        <v>93</v>
      </c>
      <c r="F485" t="s">
        <v>67</v>
      </c>
      <c r="G485" t="s">
        <v>142</v>
      </c>
      <c r="H485" t="s">
        <v>143</v>
      </c>
      <c r="I485" t="s">
        <v>220</v>
      </c>
      <c r="J485" t="s">
        <v>97</v>
      </c>
      <c r="K485" t="s">
        <v>921</v>
      </c>
      <c r="L485" t="s">
        <v>111</v>
      </c>
      <c r="M485">
        <v>12</v>
      </c>
      <c r="N485">
        <v>420</v>
      </c>
      <c r="O485">
        <v>4940</v>
      </c>
      <c r="P485" t="s">
        <v>2612</v>
      </c>
      <c r="Q485" t="s">
        <v>2613</v>
      </c>
      <c r="R485" t="s">
        <v>157</v>
      </c>
    </row>
    <row r="486" spans="1:18" x14ac:dyDescent="0.3">
      <c r="A486" t="s">
        <v>2614</v>
      </c>
      <c r="B486" t="s">
        <v>2453</v>
      </c>
      <c r="C486" t="s">
        <v>617</v>
      </c>
      <c r="D486" t="s">
        <v>50</v>
      </c>
      <c r="E486" t="s">
        <v>237</v>
      </c>
      <c r="F486" t="s">
        <v>119</v>
      </c>
      <c r="G486" t="s">
        <v>53</v>
      </c>
      <c r="H486" t="s">
        <v>95</v>
      </c>
      <c r="I486" t="s">
        <v>96</v>
      </c>
      <c r="J486" t="s">
        <v>97</v>
      </c>
      <c r="K486" t="s">
        <v>57</v>
      </c>
      <c r="L486" t="s">
        <v>669</v>
      </c>
      <c r="M486">
        <v>6</v>
      </c>
      <c r="N486">
        <v>180</v>
      </c>
      <c r="O486">
        <v>1080</v>
      </c>
      <c r="P486" t="s">
        <v>2615</v>
      </c>
      <c r="Q486" t="s">
        <v>2616</v>
      </c>
      <c r="R486" t="s">
        <v>61</v>
      </c>
    </row>
    <row r="487" spans="1:18" x14ac:dyDescent="0.3">
      <c r="A487" t="s">
        <v>2617</v>
      </c>
      <c r="B487" t="s">
        <v>2618</v>
      </c>
      <c r="C487" t="s">
        <v>2219</v>
      </c>
      <c r="D487" t="s">
        <v>366</v>
      </c>
      <c r="E487" t="s">
        <v>173</v>
      </c>
      <c r="F487" t="s">
        <v>67</v>
      </c>
      <c r="G487" t="s">
        <v>239</v>
      </c>
      <c r="H487" t="s">
        <v>240</v>
      </c>
      <c r="I487" t="s">
        <v>193</v>
      </c>
      <c r="J487" t="s">
        <v>864</v>
      </c>
      <c r="K487" t="s">
        <v>98</v>
      </c>
      <c r="L487" t="s">
        <v>451</v>
      </c>
      <c r="M487" t="s">
        <v>846</v>
      </c>
      <c r="N487">
        <v>980</v>
      </c>
      <c r="O487">
        <v>980</v>
      </c>
      <c r="P487" t="s">
        <v>2619</v>
      </c>
      <c r="Q487" t="s">
        <v>2620</v>
      </c>
      <c r="R487" t="s">
        <v>61</v>
      </c>
    </row>
    <row r="488" spans="1:18" x14ac:dyDescent="0.3">
      <c r="A488" t="s">
        <v>2621</v>
      </c>
      <c r="B488" t="s">
        <v>2622</v>
      </c>
      <c r="C488" t="s">
        <v>2130</v>
      </c>
      <c r="D488" t="s">
        <v>344</v>
      </c>
      <c r="E488" t="s">
        <v>2410</v>
      </c>
      <c r="F488" t="s">
        <v>228</v>
      </c>
      <c r="G488" t="s">
        <v>142</v>
      </c>
      <c r="H488" t="s">
        <v>143</v>
      </c>
      <c r="I488" t="s">
        <v>382</v>
      </c>
      <c r="J488" t="s">
        <v>83</v>
      </c>
      <c r="K488" t="s">
        <v>98</v>
      </c>
      <c r="L488" t="s">
        <v>182</v>
      </c>
      <c r="M488">
        <v>-3</v>
      </c>
      <c r="N488">
        <v>420</v>
      </c>
      <c r="O488">
        <v>1260</v>
      </c>
      <c r="P488" t="s">
        <v>2623</v>
      </c>
      <c r="Q488" t="s">
        <v>2624</v>
      </c>
      <c r="R488" t="s">
        <v>61</v>
      </c>
    </row>
    <row r="489" spans="1:18" x14ac:dyDescent="0.3">
      <c r="A489" t="s">
        <v>2625</v>
      </c>
      <c r="B489" t="s">
        <v>2626</v>
      </c>
      <c r="C489" t="s">
        <v>2627</v>
      </c>
      <c r="D489" t="s">
        <v>1457</v>
      </c>
      <c r="E489" t="s">
        <v>552</v>
      </c>
      <c r="F489" t="s">
        <v>1127</v>
      </c>
      <c r="G489" t="s">
        <v>142</v>
      </c>
      <c r="H489" t="s">
        <v>201</v>
      </c>
      <c r="I489" t="s">
        <v>26</v>
      </c>
      <c r="J489" t="s">
        <v>27</v>
      </c>
      <c r="K489" t="s">
        <v>57</v>
      </c>
      <c r="L489" t="s">
        <v>165</v>
      </c>
      <c r="M489">
        <v>0</v>
      </c>
      <c r="N489" t="s">
        <v>2628</v>
      </c>
      <c r="O489">
        <v>5040</v>
      </c>
      <c r="P489" t="s">
        <v>2629</v>
      </c>
      <c r="Q489" t="s">
        <v>2630</v>
      </c>
      <c r="R489" t="s">
        <v>46</v>
      </c>
    </row>
    <row r="490" spans="1:18" x14ac:dyDescent="0.3">
      <c r="A490" t="s">
        <v>2631</v>
      </c>
      <c r="B490" t="s">
        <v>2632</v>
      </c>
      <c r="C490" t="s">
        <v>1846</v>
      </c>
      <c r="D490" t="s">
        <v>172</v>
      </c>
      <c r="E490" t="s">
        <v>93</v>
      </c>
      <c r="F490" t="s">
        <v>153</v>
      </c>
      <c r="G490" t="s">
        <v>68</v>
      </c>
      <c r="H490" t="s">
        <v>985</v>
      </c>
      <c r="I490" t="s">
        <v>110</v>
      </c>
      <c r="J490" t="s">
        <v>864</v>
      </c>
      <c r="K490" t="s">
        <v>57</v>
      </c>
      <c r="L490" t="s">
        <v>58</v>
      </c>
      <c r="M490">
        <v>6</v>
      </c>
      <c r="N490">
        <v>3600</v>
      </c>
      <c r="O490">
        <v>21600</v>
      </c>
      <c r="P490" t="s">
        <v>2633</v>
      </c>
      <c r="Q490" t="s">
        <v>2634</v>
      </c>
      <c r="R490" t="s">
        <v>46</v>
      </c>
    </row>
    <row r="491" spans="1:18" x14ac:dyDescent="0.3">
      <c r="A491" t="s">
        <v>2635</v>
      </c>
      <c r="B491" t="s">
        <v>2636</v>
      </c>
      <c r="C491" t="s">
        <v>2637</v>
      </c>
      <c r="D491" t="s">
        <v>366</v>
      </c>
      <c r="E491" t="s">
        <v>107</v>
      </c>
      <c r="F491" t="s">
        <v>181</v>
      </c>
      <c r="G491" t="s">
        <v>162</v>
      </c>
      <c r="H491" t="s">
        <v>934</v>
      </c>
      <c r="I491" t="s">
        <v>230</v>
      </c>
      <c r="J491" t="s">
        <v>492</v>
      </c>
      <c r="K491" t="s">
        <v>539</v>
      </c>
      <c r="L491" t="s">
        <v>222</v>
      </c>
      <c r="M491">
        <v>5</v>
      </c>
      <c r="N491" t="s">
        <v>354</v>
      </c>
      <c r="O491">
        <v>3100</v>
      </c>
      <c r="P491" t="s">
        <v>2638</v>
      </c>
      <c r="Q491" t="s">
        <v>2639</v>
      </c>
      <c r="R491" t="s">
        <v>32</v>
      </c>
    </row>
    <row r="492" spans="1:18" x14ac:dyDescent="0.3">
      <c r="A492" t="s">
        <v>2640</v>
      </c>
      <c r="B492" t="s">
        <v>2641</v>
      </c>
      <c r="C492" t="s">
        <v>2245</v>
      </c>
      <c r="D492" t="s">
        <v>151</v>
      </c>
      <c r="E492" t="s">
        <v>508</v>
      </c>
      <c r="F492" t="s">
        <v>352</v>
      </c>
      <c r="G492" t="s">
        <v>142</v>
      </c>
      <c r="H492" t="s">
        <v>367</v>
      </c>
      <c r="I492" t="s">
        <v>382</v>
      </c>
      <c r="J492" t="s">
        <v>337</v>
      </c>
      <c r="K492" t="s">
        <v>84</v>
      </c>
      <c r="L492" t="s">
        <v>165</v>
      </c>
      <c r="M492">
        <v>3</v>
      </c>
      <c r="N492">
        <v>420</v>
      </c>
      <c r="O492">
        <v>1260</v>
      </c>
      <c r="P492" t="s">
        <v>2642</v>
      </c>
      <c r="Q492" t="s">
        <v>2643</v>
      </c>
      <c r="R492" t="s">
        <v>61</v>
      </c>
    </row>
    <row r="493" spans="1:18" x14ac:dyDescent="0.3">
      <c r="A493" t="s">
        <v>2644</v>
      </c>
      <c r="B493" t="s">
        <v>2645</v>
      </c>
      <c r="C493" t="s">
        <v>1368</v>
      </c>
      <c r="D493" t="s">
        <v>743</v>
      </c>
      <c r="E493" t="s">
        <v>93</v>
      </c>
      <c r="F493" t="s">
        <v>2437</v>
      </c>
      <c r="G493" t="s">
        <v>53</v>
      </c>
      <c r="H493" t="s">
        <v>287</v>
      </c>
      <c r="I493" t="s">
        <v>1634</v>
      </c>
      <c r="J493" t="s">
        <v>27</v>
      </c>
      <c r="K493" t="s">
        <v>624</v>
      </c>
      <c r="L493" t="s">
        <v>522</v>
      </c>
      <c r="M493">
        <v>1</v>
      </c>
      <c r="N493">
        <v>180</v>
      </c>
      <c r="O493">
        <v>180</v>
      </c>
      <c r="P493" t="s">
        <v>2646</v>
      </c>
      <c r="Q493" t="s">
        <v>2647</v>
      </c>
      <c r="R493" t="s">
        <v>61</v>
      </c>
    </row>
    <row r="494" spans="1:18" x14ac:dyDescent="0.3">
      <c r="A494" t="s">
        <v>2648</v>
      </c>
      <c r="B494" t="s">
        <v>1303</v>
      </c>
      <c r="C494" t="s">
        <v>545</v>
      </c>
      <c r="D494" t="s">
        <v>1457</v>
      </c>
      <c r="E494" t="s">
        <v>140</v>
      </c>
      <c r="F494" t="s">
        <v>1718</v>
      </c>
      <c r="G494" t="s">
        <v>53</v>
      </c>
      <c r="H494" t="s">
        <v>95</v>
      </c>
      <c r="I494" t="s">
        <v>96</v>
      </c>
      <c r="J494" t="s">
        <v>492</v>
      </c>
      <c r="K494" t="s">
        <v>98</v>
      </c>
      <c r="L494" t="s">
        <v>43</v>
      </c>
      <c r="M494" t="s">
        <v>2214</v>
      </c>
      <c r="N494">
        <v>-180</v>
      </c>
      <c r="O494">
        <v>1080</v>
      </c>
      <c r="P494" t="s">
        <v>2649</v>
      </c>
      <c r="Q494" t="s">
        <v>2650</v>
      </c>
      <c r="R494" t="s">
        <v>157</v>
      </c>
    </row>
    <row r="495" spans="1:18" x14ac:dyDescent="0.3">
      <c r="A495" t="s">
        <v>2651</v>
      </c>
      <c r="B495" t="s">
        <v>2652</v>
      </c>
      <c r="C495" t="s">
        <v>2298</v>
      </c>
      <c r="D495" t="s">
        <v>36</v>
      </c>
      <c r="E495" t="s">
        <v>190</v>
      </c>
      <c r="F495" t="s">
        <v>228</v>
      </c>
      <c r="G495" t="s">
        <v>142</v>
      </c>
      <c r="H495" t="s">
        <v>2653</v>
      </c>
      <c r="I495" t="s">
        <v>220</v>
      </c>
      <c r="J495" t="s">
        <v>83</v>
      </c>
      <c r="K495" t="s">
        <v>84</v>
      </c>
      <c r="L495" t="s">
        <v>775</v>
      </c>
      <c r="M495">
        <v>1</v>
      </c>
      <c r="N495">
        <v>520</v>
      </c>
      <c r="O495">
        <v>520</v>
      </c>
      <c r="P495" t="s">
        <v>2654</v>
      </c>
      <c r="Q495" t="s">
        <v>2655</v>
      </c>
      <c r="R495" t="s">
        <v>61</v>
      </c>
    </row>
    <row r="496" spans="1:18" x14ac:dyDescent="0.3">
      <c r="A496" t="s">
        <v>2656</v>
      </c>
      <c r="B496" t="s">
        <v>2657</v>
      </c>
      <c r="C496" t="s">
        <v>1639</v>
      </c>
      <c r="D496" t="s">
        <v>1789</v>
      </c>
      <c r="E496" t="s">
        <v>744</v>
      </c>
      <c r="F496" t="s">
        <v>38</v>
      </c>
      <c r="G496" t="s">
        <v>81</v>
      </c>
      <c r="H496" t="s">
        <v>425</v>
      </c>
      <c r="I496" t="s">
        <v>110</v>
      </c>
      <c r="J496" t="s">
        <v>501</v>
      </c>
      <c r="K496" t="s">
        <v>72</v>
      </c>
      <c r="L496" t="s">
        <v>111</v>
      </c>
      <c r="M496">
        <v>3</v>
      </c>
      <c r="N496">
        <v>1250</v>
      </c>
      <c r="O496">
        <v>3750</v>
      </c>
      <c r="P496" t="s">
        <v>2658</v>
      </c>
      <c r="Q496" t="s">
        <v>2659</v>
      </c>
      <c r="R496" t="s">
        <v>157</v>
      </c>
    </row>
    <row r="497" spans="1:18" x14ac:dyDescent="0.3">
      <c r="A497" t="s">
        <v>2660</v>
      </c>
      <c r="B497" t="s">
        <v>2320</v>
      </c>
      <c r="C497" t="s">
        <v>2661</v>
      </c>
      <c r="D497" t="s">
        <v>1457</v>
      </c>
      <c r="E497" t="s">
        <v>682</v>
      </c>
      <c r="F497" t="s">
        <v>23</v>
      </c>
      <c r="G497" t="s">
        <v>218</v>
      </c>
      <c r="H497" t="s">
        <v>312</v>
      </c>
      <c r="I497" t="s">
        <v>26</v>
      </c>
      <c r="J497" t="s">
        <v>83</v>
      </c>
      <c r="K497" t="s">
        <v>98</v>
      </c>
      <c r="L497" t="s">
        <v>1386</v>
      </c>
      <c r="M497">
        <v>3</v>
      </c>
      <c r="N497">
        <v>2800</v>
      </c>
      <c r="O497">
        <v>8400</v>
      </c>
      <c r="P497" t="s">
        <v>2662</v>
      </c>
      <c r="Q497" t="s">
        <v>2663</v>
      </c>
      <c r="R497" t="s">
        <v>157</v>
      </c>
    </row>
    <row r="498" spans="1:18" x14ac:dyDescent="0.3">
      <c r="A498" t="s">
        <v>2664</v>
      </c>
      <c r="B498" t="s">
        <v>2665</v>
      </c>
      <c r="C498" t="s">
        <v>1043</v>
      </c>
      <c r="D498" t="s">
        <v>302</v>
      </c>
      <c r="E498" t="s">
        <v>933</v>
      </c>
      <c r="F498" t="s">
        <v>119</v>
      </c>
      <c r="G498" t="s">
        <v>120</v>
      </c>
      <c r="H498" t="s">
        <v>121</v>
      </c>
      <c r="I498" t="s">
        <v>41</v>
      </c>
      <c r="J498" t="s">
        <v>83</v>
      </c>
      <c r="K498" t="s">
        <v>84</v>
      </c>
      <c r="L498" t="s">
        <v>182</v>
      </c>
      <c r="M498" t="s">
        <v>202</v>
      </c>
      <c r="N498" t="s">
        <v>2290</v>
      </c>
      <c r="O498">
        <v>2550</v>
      </c>
      <c r="P498" t="s">
        <v>2666</v>
      </c>
      <c r="Q498" t="s">
        <v>2667</v>
      </c>
      <c r="R498" t="s">
        <v>61</v>
      </c>
    </row>
    <row r="499" spans="1:18" x14ac:dyDescent="0.3">
      <c r="A499" t="s">
        <v>1125</v>
      </c>
      <c r="B499" t="s">
        <v>1126</v>
      </c>
      <c r="C499" t="s">
        <v>404</v>
      </c>
      <c r="D499" t="s">
        <v>139</v>
      </c>
      <c r="E499" t="s">
        <v>51</v>
      </c>
      <c r="F499" t="s">
        <v>1127</v>
      </c>
      <c r="G499" t="s">
        <v>39</v>
      </c>
      <c r="H499" t="s">
        <v>336</v>
      </c>
      <c r="I499" t="s">
        <v>41</v>
      </c>
      <c r="J499" t="s">
        <v>97</v>
      </c>
      <c r="K499" t="s">
        <v>539</v>
      </c>
      <c r="L499" t="s">
        <v>165</v>
      </c>
      <c r="M499">
        <v>6</v>
      </c>
      <c r="N499">
        <v>1900</v>
      </c>
      <c r="O499">
        <v>11400</v>
      </c>
      <c r="P499" t="s">
        <v>1128</v>
      </c>
      <c r="Q499" t="s">
        <v>1129</v>
      </c>
      <c r="R499" t="s">
        <v>61</v>
      </c>
    </row>
    <row r="500" spans="1:18" x14ac:dyDescent="0.3">
      <c r="A500" t="s">
        <v>2668</v>
      </c>
      <c r="B500" t="s">
        <v>2669</v>
      </c>
      <c r="C500" t="s">
        <v>852</v>
      </c>
      <c r="D500" t="s">
        <v>1184</v>
      </c>
      <c r="E500" t="s">
        <v>552</v>
      </c>
      <c r="F500" t="s">
        <v>181</v>
      </c>
      <c r="G500" t="s">
        <v>239</v>
      </c>
      <c r="H500" t="s">
        <v>240</v>
      </c>
      <c r="I500" t="s">
        <v>279</v>
      </c>
      <c r="J500" t="s">
        <v>864</v>
      </c>
      <c r="K500" t="s">
        <v>72</v>
      </c>
      <c r="L500" t="s">
        <v>182</v>
      </c>
      <c r="M500">
        <v>9</v>
      </c>
      <c r="N500">
        <v>980</v>
      </c>
      <c r="O500">
        <v>8820</v>
      </c>
      <c r="P500" t="s">
        <v>2670</v>
      </c>
      <c r="Q500" t="s">
        <v>2671</v>
      </c>
      <c r="R500" t="s">
        <v>32</v>
      </c>
    </row>
    <row r="501" spans="1:18" x14ac:dyDescent="0.3">
      <c r="A501" t="s">
        <v>2672</v>
      </c>
      <c r="B501" t="s">
        <v>2673</v>
      </c>
      <c r="C501" t="s">
        <v>2674</v>
      </c>
      <c r="D501" t="s">
        <v>302</v>
      </c>
      <c r="E501" t="s">
        <v>129</v>
      </c>
      <c r="F501" t="s">
        <v>153</v>
      </c>
      <c r="G501" t="s">
        <v>218</v>
      </c>
      <c r="H501" t="s">
        <v>1179</v>
      </c>
      <c r="I501" t="s">
        <v>26</v>
      </c>
      <c r="J501" t="s">
        <v>83</v>
      </c>
      <c r="K501" t="s">
        <v>72</v>
      </c>
      <c r="L501" t="s">
        <v>522</v>
      </c>
      <c r="M501">
        <v>4</v>
      </c>
      <c r="N501">
        <v>2700</v>
      </c>
      <c r="O501">
        <v>10800</v>
      </c>
      <c r="P501" t="s">
        <v>2675</v>
      </c>
      <c r="Q501" t="s">
        <v>2676</v>
      </c>
      <c r="R501" t="s">
        <v>61</v>
      </c>
    </row>
    <row r="502" spans="1:18" x14ac:dyDescent="0.3">
      <c r="A502" t="s">
        <v>2677</v>
      </c>
      <c r="B502" t="s">
        <v>2678</v>
      </c>
      <c r="C502" t="s">
        <v>2298</v>
      </c>
      <c r="D502" t="s">
        <v>516</v>
      </c>
      <c r="E502" t="s">
        <v>811</v>
      </c>
      <c r="F502" t="s">
        <v>94</v>
      </c>
      <c r="G502" t="s">
        <v>191</v>
      </c>
      <c r="H502" t="s">
        <v>757</v>
      </c>
      <c r="I502" t="s">
        <v>279</v>
      </c>
      <c r="J502" t="s">
        <v>393</v>
      </c>
      <c r="K502" t="s">
        <v>98</v>
      </c>
      <c r="L502" t="s">
        <v>165</v>
      </c>
      <c r="M502" t="s">
        <v>133</v>
      </c>
      <c r="N502">
        <v>1650</v>
      </c>
      <c r="O502">
        <v>1650</v>
      </c>
      <c r="P502" t="s">
        <v>2679</v>
      </c>
      <c r="Q502" t="s">
        <v>2680</v>
      </c>
      <c r="R502" t="s">
        <v>32</v>
      </c>
    </row>
    <row r="503" spans="1:18" x14ac:dyDescent="0.3">
      <c r="A503" t="s">
        <v>2681</v>
      </c>
      <c r="B503" t="s">
        <v>1998</v>
      </c>
      <c r="C503" t="s">
        <v>301</v>
      </c>
      <c r="E503" t="s">
        <v>161</v>
      </c>
      <c r="F503" t="s">
        <v>228</v>
      </c>
      <c r="G503" t="s">
        <v>162</v>
      </c>
      <c r="H503" t="s">
        <v>163</v>
      </c>
      <c r="I503" t="s">
        <v>110</v>
      </c>
      <c r="J503" t="s">
        <v>97</v>
      </c>
      <c r="K503" t="s">
        <v>84</v>
      </c>
      <c r="L503" t="s">
        <v>73</v>
      </c>
      <c r="M503">
        <v>3</v>
      </c>
      <c r="N503">
        <v>620</v>
      </c>
      <c r="O503">
        <v>1860</v>
      </c>
      <c r="P503" t="s">
        <v>2682</v>
      </c>
      <c r="Q503" t="s">
        <v>2683</v>
      </c>
      <c r="R503" t="s">
        <v>61</v>
      </c>
    </row>
    <row r="504" spans="1:18" x14ac:dyDescent="0.3">
      <c r="A504" t="s">
        <v>2684</v>
      </c>
      <c r="B504" t="s">
        <v>2685</v>
      </c>
      <c r="C504" t="s">
        <v>1876</v>
      </c>
      <c r="D504" t="s">
        <v>793</v>
      </c>
      <c r="E504" t="s">
        <v>140</v>
      </c>
      <c r="F504" t="s">
        <v>23</v>
      </c>
      <c r="G504" t="s">
        <v>239</v>
      </c>
      <c r="H504" t="s">
        <v>417</v>
      </c>
      <c r="J504" t="s">
        <v>83</v>
      </c>
      <c r="K504" t="s">
        <v>57</v>
      </c>
      <c r="L504" t="s">
        <v>58</v>
      </c>
      <c r="M504">
        <v>3</v>
      </c>
      <c r="N504" t="s">
        <v>242</v>
      </c>
      <c r="O504">
        <v>2940</v>
      </c>
      <c r="P504" t="s">
        <v>2686</v>
      </c>
      <c r="Q504" t="s">
        <v>2687</v>
      </c>
      <c r="R504" t="s">
        <v>157</v>
      </c>
    </row>
    <row r="505" spans="1:18" x14ac:dyDescent="0.3">
      <c r="A505" t="s">
        <v>2688</v>
      </c>
      <c r="B505" t="s">
        <v>536</v>
      </c>
      <c r="C505" t="s">
        <v>824</v>
      </c>
      <c r="D505" t="s">
        <v>271</v>
      </c>
      <c r="E505" t="s">
        <v>906</v>
      </c>
      <c r="F505" t="s">
        <v>119</v>
      </c>
      <c r="G505" t="s">
        <v>191</v>
      </c>
      <c r="H505" t="s">
        <v>192</v>
      </c>
      <c r="I505" t="s">
        <v>2345</v>
      </c>
      <c r="J505" t="s">
        <v>221</v>
      </c>
      <c r="K505" t="s">
        <v>57</v>
      </c>
      <c r="L505" t="s">
        <v>182</v>
      </c>
      <c r="M505">
        <v>12</v>
      </c>
      <c r="N505">
        <v>1650</v>
      </c>
      <c r="O505">
        <v>19800</v>
      </c>
      <c r="P505" t="s">
        <v>2689</v>
      </c>
      <c r="Q505" t="s">
        <v>2690</v>
      </c>
      <c r="R505" t="s">
        <v>157</v>
      </c>
    </row>
    <row r="506" spans="1:18" x14ac:dyDescent="0.3">
      <c r="A506" t="s">
        <v>2691</v>
      </c>
      <c r="B506" t="s">
        <v>2692</v>
      </c>
      <c r="C506" t="s">
        <v>1099</v>
      </c>
      <c r="D506" t="s">
        <v>65</v>
      </c>
      <c r="E506" t="s">
        <v>93</v>
      </c>
      <c r="F506" t="s">
        <v>256</v>
      </c>
      <c r="G506" t="s">
        <v>81</v>
      </c>
      <c r="H506" t="s">
        <v>425</v>
      </c>
      <c r="I506" t="s">
        <v>110</v>
      </c>
      <c r="J506" t="s">
        <v>492</v>
      </c>
      <c r="K506" t="s">
        <v>321</v>
      </c>
      <c r="L506" t="s">
        <v>182</v>
      </c>
      <c r="M506">
        <v>1</v>
      </c>
      <c r="N506">
        <v>1250</v>
      </c>
      <c r="O506">
        <v>1250</v>
      </c>
      <c r="P506" t="s">
        <v>2693</v>
      </c>
      <c r="Q506" t="s">
        <v>2694</v>
      </c>
      <c r="R506" t="s">
        <v>32</v>
      </c>
    </row>
    <row r="507" spans="1:18" x14ac:dyDescent="0.3">
      <c r="A507" t="s">
        <v>2695</v>
      </c>
      <c r="B507" t="s">
        <v>2696</v>
      </c>
      <c r="C507" t="s">
        <v>236</v>
      </c>
      <c r="D507" t="s">
        <v>1106</v>
      </c>
      <c r="E507" t="s">
        <v>1640</v>
      </c>
      <c r="F507" t="s">
        <v>1718</v>
      </c>
      <c r="G507" t="s">
        <v>39</v>
      </c>
      <c r="H507" t="s">
        <v>40</v>
      </c>
      <c r="I507" t="s">
        <v>265</v>
      </c>
      <c r="J507" t="s">
        <v>97</v>
      </c>
      <c r="K507" t="s">
        <v>84</v>
      </c>
      <c r="L507" t="s">
        <v>819</v>
      </c>
      <c r="M507">
        <v>4</v>
      </c>
      <c r="N507">
        <v>1900</v>
      </c>
      <c r="O507">
        <v>7600</v>
      </c>
      <c r="P507" t="s">
        <v>2697</v>
      </c>
      <c r="Q507" t="s">
        <v>2698</v>
      </c>
      <c r="R507" t="s">
        <v>157</v>
      </c>
    </row>
    <row r="508" spans="1:18" x14ac:dyDescent="0.3">
      <c r="A508" t="s">
        <v>2699</v>
      </c>
      <c r="B508" t="s">
        <v>2063</v>
      </c>
      <c r="C508" t="s">
        <v>2431</v>
      </c>
      <c r="D508" t="s">
        <v>1727</v>
      </c>
      <c r="E508" t="s">
        <v>93</v>
      </c>
      <c r="F508" t="s">
        <v>1877</v>
      </c>
      <c r="G508" t="s">
        <v>120</v>
      </c>
      <c r="H508" t="s">
        <v>121</v>
      </c>
      <c r="I508" t="s">
        <v>41</v>
      </c>
      <c r="J508" t="s">
        <v>27</v>
      </c>
      <c r="K508" t="s">
        <v>84</v>
      </c>
      <c r="L508" t="s">
        <v>111</v>
      </c>
      <c r="M508">
        <v>7</v>
      </c>
      <c r="N508">
        <v>850</v>
      </c>
      <c r="O508">
        <v>5950</v>
      </c>
      <c r="P508" t="s">
        <v>2700</v>
      </c>
      <c r="Q508" t="s">
        <v>2701</v>
      </c>
      <c r="R508" t="s">
        <v>46</v>
      </c>
    </row>
    <row r="509" spans="1:18" x14ac:dyDescent="0.3">
      <c r="A509" t="s">
        <v>2702</v>
      </c>
      <c r="B509" t="s">
        <v>2703</v>
      </c>
      <c r="C509" t="s">
        <v>695</v>
      </c>
      <c r="D509" t="s">
        <v>583</v>
      </c>
      <c r="E509" t="s">
        <v>51</v>
      </c>
      <c r="F509" t="s">
        <v>2405</v>
      </c>
      <c r="G509" t="s">
        <v>68</v>
      </c>
      <c r="H509" t="s">
        <v>109</v>
      </c>
      <c r="I509" t="s">
        <v>491</v>
      </c>
      <c r="J509" t="s">
        <v>393</v>
      </c>
      <c r="K509" t="s">
        <v>57</v>
      </c>
      <c r="L509" t="s">
        <v>132</v>
      </c>
      <c r="M509">
        <v>7</v>
      </c>
      <c r="N509">
        <v>3600</v>
      </c>
      <c r="O509">
        <v>25200</v>
      </c>
      <c r="P509" t="s">
        <v>2704</v>
      </c>
      <c r="Q509" t="s">
        <v>2705</v>
      </c>
      <c r="R509" t="s">
        <v>157</v>
      </c>
    </row>
    <row r="510" spans="1:18" x14ac:dyDescent="0.3">
      <c r="A510" t="s">
        <v>2706</v>
      </c>
      <c r="B510" t="s">
        <v>2707</v>
      </c>
      <c r="C510" t="s">
        <v>2708</v>
      </c>
      <c r="D510" t="s">
        <v>271</v>
      </c>
      <c r="E510" t="s">
        <v>1003</v>
      </c>
      <c r="F510" t="s">
        <v>38</v>
      </c>
      <c r="G510" t="s">
        <v>142</v>
      </c>
      <c r="H510" t="s">
        <v>1313</v>
      </c>
      <c r="I510" t="s">
        <v>329</v>
      </c>
      <c r="J510" t="s">
        <v>97</v>
      </c>
      <c r="K510" t="s">
        <v>830</v>
      </c>
      <c r="L510" t="s">
        <v>111</v>
      </c>
      <c r="M510">
        <v>4</v>
      </c>
      <c r="N510">
        <v>420</v>
      </c>
      <c r="O510">
        <v>1680</v>
      </c>
      <c r="P510" t="s">
        <v>2709</v>
      </c>
      <c r="Q510" t="s">
        <v>2710</v>
      </c>
      <c r="R510" t="s">
        <v>46</v>
      </c>
    </row>
    <row r="511" spans="1:18" x14ac:dyDescent="0.3">
      <c r="A511" t="s">
        <v>2711</v>
      </c>
      <c r="B511" t="s">
        <v>2712</v>
      </c>
      <c r="C511" t="s">
        <v>64</v>
      </c>
      <c r="D511" t="s">
        <v>65</v>
      </c>
      <c r="E511" t="s">
        <v>66</v>
      </c>
      <c r="F511" t="s">
        <v>1718</v>
      </c>
      <c r="G511" t="s">
        <v>142</v>
      </c>
      <c r="H511" t="s">
        <v>143</v>
      </c>
      <c r="I511" t="s">
        <v>26</v>
      </c>
      <c r="J511" t="s">
        <v>685</v>
      </c>
      <c r="K511" t="s">
        <v>98</v>
      </c>
      <c r="L511" t="s">
        <v>565</v>
      </c>
      <c r="M511">
        <v>7</v>
      </c>
      <c r="N511">
        <v>420</v>
      </c>
      <c r="O511">
        <v>2940</v>
      </c>
      <c r="P511" t="s">
        <v>2713</v>
      </c>
      <c r="Q511" t="s">
        <v>2714</v>
      </c>
      <c r="R511" t="s">
        <v>61</v>
      </c>
    </row>
    <row r="512" spans="1:18" x14ac:dyDescent="0.3">
      <c r="A512" t="s">
        <v>2715</v>
      </c>
      <c r="B512" t="s">
        <v>893</v>
      </c>
      <c r="C512" t="s">
        <v>984</v>
      </c>
      <c r="D512" t="s">
        <v>172</v>
      </c>
      <c r="E512" t="s">
        <v>140</v>
      </c>
      <c r="F512" t="s">
        <v>23</v>
      </c>
      <c r="G512" t="s">
        <v>162</v>
      </c>
      <c r="H512" t="s">
        <v>163</v>
      </c>
      <c r="I512" t="s">
        <v>491</v>
      </c>
      <c r="J512" t="s">
        <v>685</v>
      </c>
      <c r="K512" t="s">
        <v>1148</v>
      </c>
      <c r="L512" t="s">
        <v>58</v>
      </c>
      <c r="M512">
        <v>10</v>
      </c>
      <c r="N512">
        <v>620</v>
      </c>
      <c r="O512">
        <v>6200</v>
      </c>
      <c r="P512" t="s">
        <v>2716</v>
      </c>
      <c r="Q512" t="s">
        <v>2717</v>
      </c>
      <c r="R512" t="s">
        <v>46</v>
      </c>
    </row>
    <row r="513" spans="1:18" x14ac:dyDescent="0.3">
      <c r="A513" t="s">
        <v>2718</v>
      </c>
      <c r="B513" t="s">
        <v>2719</v>
      </c>
      <c r="C513" t="s">
        <v>2423</v>
      </c>
      <c r="D513" t="s">
        <v>151</v>
      </c>
      <c r="E513" t="s">
        <v>263</v>
      </c>
      <c r="F513" t="s">
        <v>153</v>
      </c>
      <c r="G513" t="s">
        <v>239</v>
      </c>
      <c r="H513" t="s">
        <v>240</v>
      </c>
      <c r="I513" t="s">
        <v>193</v>
      </c>
      <c r="J513" t="s">
        <v>27</v>
      </c>
      <c r="K513" t="s">
        <v>72</v>
      </c>
      <c r="L513" t="s">
        <v>182</v>
      </c>
      <c r="M513">
        <v>4</v>
      </c>
      <c r="N513">
        <v>-1080</v>
      </c>
      <c r="O513">
        <v>4320</v>
      </c>
      <c r="P513" t="s">
        <v>2720</v>
      </c>
      <c r="Q513" t="s">
        <v>2721</v>
      </c>
      <c r="R513" t="s">
        <v>157</v>
      </c>
    </row>
    <row r="514" spans="1:18" x14ac:dyDescent="0.3">
      <c r="A514" t="s">
        <v>2722</v>
      </c>
      <c r="B514" t="s">
        <v>2723</v>
      </c>
      <c r="C514" t="s">
        <v>1146</v>
      </c>
      <c r="D514" t="s">
        <v>92</v>
      </c>
      <c r="E514" t="s">
        <v>140</v>
      </c>
      <c r="F514" t="s">
        <v>780</v>
      </c>
      <c r="G514" t="s">
        <v>81</v>
      </c>
      <c r="H514" t="s">
        <v>853</v>
      </c>
      <c r="I514" t="s">
        <v>818</v>
      </c>
      <c r="J514" t="s">
        <v>305</v>
      </c>
      <c r="K514" t="s">
        <v>72</v>
      </c>
      <c r="L514" t="s">
        <v>565</v>
      </c>
      <c r="M514">
        <v>9</v>
      </c>
      <c r="N514" t="s">
        <v>133</v>
      </c>
      <c r="O514">
        <v>11250</v>
      </c>
      <c r="P514" t="s">
        <v>2724</v>
      </c>
      <c r="Q514" t="s">
        <v>2725</v>
      </c>
      <c r="R514" t="s">
        <v>61</v>
      </c>
    </row>
    <row r="515" spans="1:18" x14ac:dyDescent="0.3">
      <c r="A515" t="s">
        <v>2726</v>
      </c>
      <c r="B515" t="s">
        <v>2727</v>
      </c>
      <c r="C515" t="s">
        <v>2321</v>
      </c>
      <c r="D515" t="s">
        <v>172</v>
      </c>
      <c r="E515" t="s">
        <v>140</v>
      </c>
      <c r="F515" t="s">
        <v>238</v>
      </c>
      <c r="G515" t="s">
        <v>162</v>
      </c>
      <c r="H515" t="s">
        <v>163</v>
      </c>
      <c r="I515" t="s">
        <v>450</v>
      </c>
      <c r="J515" t="s">
        <v>83</v>
      </c>
      <c r="K515" t="s">
        <v>144</v>
      </c>
      <c r="L515" t="s">
        <v>111</v>
      </c>
      <c r="M515" t="s">
        <v>212</v>
      </c>
      <c r="N515" t="s">
        <v>354</v>
      </c>
      <c r="O515">
        <v>6200</v>
      </c>
      <c r="P515" t="s">
        <v>2728</v>
      </c>
      <c r="Q515" t="s">
        <v>2729</v>
      </c>
      <c r="R515" t="s">
        <v>61</v>
      </c>
    </row>
    <row r="516" spans="1:18" x14ac:dyDescent="0.3">
      <c r="A516" t="s">
        <v>2730</v>
      </c>
      <c r="B516" t="s">
        <v>1145</v>
      </c>
      <c r="C516" t="s">
        <v>2731</v>
      </c>
      <c r="D516" t="s">
        <v>1184</v>
      </c>
      <c r="E516" t="s">
        <v>22</v>
      </c>
      <c r="F516" t="s">
        <v>38</v>
      </c>
      <c r="G516" t="s">
        <v>191</v>
      </c>
      <c r="H516" t="s">
        <v>1267</v>
      </c>
      <c r="I516" t="s">
        <v>193</v>
      </c>
      <c r="J516" t="s">
        <v>83</v>
      </c>
      <c r="K516" t="s">
        <v>321</v>
      </c>
      <c r="L516" t="s">
        <v>451</v>
      </c>
      <c r="M516">
        <v>9</v>
      </c>
      <c r="N516" t="s">
        <v>1185</v>
      </c>
      <c r="O516">
        <v>14850</v>
      </c>
      <c r="P516" t="s">
        <v>2732</v>
      </c>
      <c r="Q516" t="s">
        <v>2733</v>
      </c>
      <c r="R516" t="s">
        <v>32</v>
      </c>
    </row>
    <row r="517" spans="1:18" x14ac:dyDescent="0.3">
      <c r="A517" t="s">
        <v>2734</v>
      </c>
      <c r="B517" t="s">
        <v>2735</v>
      </c>
      <c r="C517" t="s">
        <v>2511</v>
      </c>
      <c r="D517" t="s">
        <v>92</v>
      </c>
      <c r="E517" t="s">
        <v>237</v>
      </c>
      <c r="F517" t="s">
        <v>108</v>
      </c>
      <c r="G517" t="s">
        <v>68</v>
      </c>
      <c r="H517" t="s">
        <v>69</v>
      </c>
      <c r="I517" t="s">
        <v>491</v>
      </c>
      <c r="J517" t="s">
        <v>272</v>
      </c>
      <c r="K517" t="s">
        <v>288</v>
      </c>
      <c r="L517" t="s">
        <v>165</v>
      </c>
      <c r="M517">
        <v>9</v>
      </c>
      <c r="N517">
        <v>3600</v>
      </c>
      <c r="O517">
        <v>32400</v>
      </c>
      <c r="P517" t="s">
        <v>2736</v>
      </c>
      <c r="Q517" t="s">
        <v>2737</v>
      </c>
      <c r="R517" t="s">
        <v>46</v>
      </c>
    </row>
    <row r="518" spans="1:18" x14ac:dyDescent="0.3">
      <c r="A518" t="s">
        <v>2738</v>
      </c>
      <c r="B518" t="s">
        <v>2739</v>
      </c>
      <c r="C518" t="s">
        <v>537</v>
      </c>
      <c r="D518" t="s">
        <v>2499</v>
      </c>
      <c r="E518" t="s">
        <v>37</v>
      </c>
      <c r="F518" t="s">
        <v>119</v>
      </c>
      <c r="G518" t="s">
        <v>239</v>
      </c>
      <c r="H518" t="s">
        <v>240</v>
      </c>
      <c r="I518" t="s">
        <v>279</v>
      </c>
      <c r="J518" t="s">
        <v>97</v>
      </c>
      <c r="K518" t="s">
        <v>660</v>
      </c>
      <c r="L518" t="s">
        <v>111</v>
      </c>
      <c r="M518">
        <v>8</v>
      </c>
      <c r="N518">
        <v>980</v>
      </c>
      <c r="O518">
        <v>7840</v>
      </c>
      <c r="P518" t="s">
        <v>2740</v>
      </c>
      <c r="Q518" t="s">
        <v>2741</v>
      </c>
      <c r="R518" t="s">
        <v>157</v>
      </c>
    </row>
    <row r="519" spans="1:18" x14ac:dyDescent="0.3">
      <c r="A519" t="s">
        <v>2742</v>
      </c>
      <c r="B519" t="s">
        <v>1421</v>
      </c>
      <c r="C519" t="s">
        <v>2661</v>
      </c>
      <c r="D519" t="s">
        <v>1457</v>
      </c>
      <c r="E519" t="s">
        <v>93</v>
      </c>
      <c r="F519" t="s">
        <v>38</v>
      </c>
      <c r="G519" t="s">
        <v>218</v>
      </c>
      <c r="H519" t="s">
        <v>312</v>
      </c>
      <c r="I519" t="s">
        <v>26</v>
      </c>
      <c r="J519" t="s">
        <v>27</v>
      </c>
      <c r="K519" t="s">
        <v>624</v>
      </c>
      <c r="L519" t="s">
        <v>182</v>
      </c>
      <c r="M519">
        <v>9</v>
      </c>
      <c r="N519">
        <v>2800</v>
      </c>
      <c r="O519">
        <v>24700</v>
      </c>
      <c r="P519" t="s">
        <v>2743</v>
      </c>
      <c r="Q519" t="s">
        <v>2744</v>
      </c>
      <c r="R519" t="s">
        <v>32</v>
      </c>
    </row>
    <row r="520" spans="1:18" x14ac:dyDescent="0.3">
      <c r="A520" t="s">
        <v>2745</v>
      </c>
      <c r="B520" t="s">
        <v>1231</v>
      </c>
      <c r="C520" t="s">
        <v>2227</v>
      </c>
      <c r="D520" t="s">
        <v>106</v>
      </c>
      <c r="E520" t="s">
        <v>190</v>
      </c>
      <c r="F520" t="s">
        <v>108</v>
      </c>
      <c r="G520" t="s">
        <v>24</v>
      </c>
      <c r="H520" t="s">
        <v>434</v>
      </c>
      <c r="I520" t="s">
        <v>26</v>
      </c>
      <c r="J520" t="s">
        <v>83</v>
      </c>
      <c r="K520" t="s">
        <v>758</v>
      </c>
      <c r="L520" t="s">
        <v>111</v>
      </c>
      <c r="M520">
        <v>5</v>
      </c>
      <c r="N520">
        <v>4200</v>
      </c>
      <c r="O520">
        <v>21000</v>
      </c>
      <c r="P520" t="s">
        <v>2746</v>
      </c>
      <c r="Q520" t="s">
        <v>2747</v>
      </c>
      <c r="R520" t="s">
        <v>61</v>
      </c>
    </row>
    <row r="521" spans="1:18" x14ac:dyDescent="0.3">
      <c r="A521" t="s">
        <v>2748</v>
      </c>
      <c r="B521" t="s">
        <v>2749</v>
      </c>
      <c r="C521" t="s">
        <v>2454</v>
      </c>
      <c r="D521" t="s">
        <v>926</v>
      </c>
      <c r="E521" t="s">
        <v>37</v>
      </c>
      <c r="F521" t="s">
        <v>67</v>
      </c>
      <c r="G521" t="s">
        <v>120</v>
      </c>
      <c r="H521" t="s">
        <v>829</v>
      </c>
      <c r="I521" t="s">
        <v>41</v>
      </c>
      <c r="J521" t="s">
        <v>501</v>
      </c>
      <c r="K521" t="s">
        <v>57</v>
      </c>
      <c r="L521" t="s">
        <v>73</v>
      </c>
      <c r="M521" t="s">
        <v>596</v>
      </c>
      <c r="N521" t="s">
        <v>2750</v>
      </c>
      <c r="O521">
        <v>1700</v>
      </c>
      <c r="P521" t="s">
        <v>2751</v>
      </c>
      <c r="Q521" t="s">
        <v>2752</v>
      </c>
      <c r="R521" t="s">
        <v>157</v>
      </c>
    </row>
    <row r="522" spans="1:18" x14ac:dyDescent="0.3">
      <c r="A522" t="s">
        <v>2753</v>
      </c>
      <c r="B522" t="s">
        <v>1493</v>
      </c>
      <c r="C522" t="s">
        <v>1422</v>
      </c>
      <c r="D522" t="s">
        <v>1288</v>
      </c>
      <c r="E522" t="s">
        <v>1147</v>
      </c>
      <c r="F522" t="s">
        <v>38</v>
      </c>
      <c r="G522" t="s">
        <v>162</v>
      </c>
      <c r="H522" t="s">
        <v>163</v>
      </c>
      <c r="I522" t="s">
        <v>230</v>
      </c>
      <c r="J522" t="s">
        <v>83</v>
      </c>
      <c r="K522" t="s">
        <v>57</v>
      </c>
      <c r="L522" t="s">
        <v>165</v>
      </c>
      <c r="M522" t="s">
        <v>112</v>
      </c>
      <c r="N522">
        <v>620</v>
      </c>
      <c r="O522">
        <v>2480</v>
      </c>
      <c r="P522" t="s">
        <v>2754</v>
      </c>
      <c r="Q522" t="s">
        <v>2755</v>
      </c>
      <c r="R522" t="s">
        <v>46</v>
      </c>
    </row>
    <row r="523" spans="1:18" x14ac:dyDescent="0.3">
      <c r="A523" t="s">
        <v>2756</v>
      </c>
      <c r="B523" t="s">
        <v>2757</v>
      </c>
      <c r="C523" t="s">
        <v>365</v>
      </c>
      <c r="D523" t="s">
        <v>366</v>
      </c>
      <c r="E523" t="s">
        <v>2101</v>
      </c>
      <c r="F523" t="s">
        <v>108</v>
      </c>
      <c r="G523" t="s">
        <v>191</v>
      </c>
      <c r="H523" t="s">
        <v>1641</v>
      </c>
      <c r="I523" t="s">
        <v>279</v>
      </c>
      <c r="J523" t="s">
        <v>97</v>
      </c>
      <c r="K523" t="s">
        <v>1087</v>
      </c>
      <c r="L523" t="s">
        <v>353</v>
      </c>
      <c r="M523" t="s">
        <v>2223</v>
      </c>
      <c r="N523">
        <v>1650</v>
      </c>
      <c r="O523">
        <v>1650</v>
      </c>
      <c r="P523" t="s">
        <v>2758</v>
      </c>
      <c r="Q523" t="s">
        <v>2759</v>
      </c>
      <c r="R523" t="s">
        <v>46</v>
      </c>
    </row>
    <row r="524" spans="1:18" x14ac:dyDescent="0.3">
      <c r="A524" t="s">
        <v>2760</v>
      </c>
      <c r="B524" t="s">
        <v>1352</v>
      </c>
      <c r="C524" t="s">
        <v>984</v>
      </c>
      <c r="D524" t="s">
        <v>1847</v>
      </c>
      <c r="E524" t="s">
        <v>140</v>
      </c>
      <c r="F524" t="s">
        <v>464</v>
      </c>
      <c r="G524" t="s">
        <v>142</v>
      </c>
      <c r="H524" t="s">
        <v>143</v>
      </c>
      <c r="I524" t="s">
        <v>26</v>
      </c>
      <c r="J524" t="s">
        <v>97</v>
      </c>
      <c r="K524" t="s">
        <v>57</v>
      </c>
      <c r="L524" t="s">
        <v>58</v>
      </c>
      <c r="M524">
        <v>-5</v>
      </c>
      <c r="N524">
        <v>420</v>
      </c>
      <c r="O524">
        <v>5040</v>
      </c>
      <c r="P524" t="s">
        <v>643</v>
      </c>
      <c r="Q524" t="s">
        <v>2761</v>
      </c>
      <c r="R524" t="s">
        <v>32</v>
      </c>
    </row>
    <row r="525" spans="1:18" x14ac:dyDescent="0.3">
      <c r="A525" t="s">
        <v>2762</v>
      </c>
      <c r="B525" t="s">
        <v>2763</v>
      </c>
      <c r="C525" t="s">
        <v>1876</v>
      </c>
      <c r="D525" t="s">
        <v>50</v>
      </c>
      <c r="E525" t="s">
        <v>140</v>
      </c>
      <c r="F525" t="s">
        <v>2107</v>
      </c>
      <c r="G525" t="s">
        <v>68</v>
      </c>
      <c r="H525" t="s">
        <v>109</v>
      </c>
      <c r="I525" t="s">
        <v>491</v>
      </c>
      <c r="J525" t="s">
        <v>27</v>
      </c>
      <c r="K525" t="s">
        <v>72</v>
      </c>
      <c r="L525" t="s">
        <v>85</v>
      </c>
      <c r="M525">
        <v>7</v>
      </c>
      <c r="N525">
        <v>3600</v>
      </c>
      <c r="O525">
        <v>25200</v>
      </c>
      <c r="P525" t="s">
        <v>2764</v>
      </c>
      <c r="Q525" t="s">
        <v>2765</v>
      </c>
      <c r="R525" t="s">
        <v>61</v>
      </c>
    </row>
    <row r="526" spans="1:18" x14ac:dyDescent="0.3">
      <c r="A526" t="s">
        <v>2766</v>
      </c>
      <c r="B526" t="s">
        <v>2767</v>
      </c>
      <c r="C526" t="s">
        <v>2768</v>
      </c>
      <c r="D526" t="s">
        <v>696</v>
      </c>
      <c r="E526" t="s">
        <v>140</v>
      </c>
      <c r="F526" t="s">
        <v>181</v>
      </c>
      <c r="G526" t="s">
        <v>81</v>
      </c>
      <c r="H526" t="s">
        <v>425</v>
      </c>
      <c r="I526" t="s">
        <v>110</v>
      </c>
      <c r="J526" t="s">
        <v>83</v>
      </c>
      <c r="K526" t="s">
        <v>84</v>
      </c>
      <c r="L526" t="s">
        <v>58</v>
      </c>
      <c r="M526">
        <v>7</v>
      </c>
      <c r="N526">
        <v>1250</v>
      </c>
      <c r="O526">
        <v>8750</v>
      </c>
      <c r="P526" t="s">
        <v>2769</v>
      </c>
      <c r="Q526" t="s">
        <v>2770</v>
      </c>
      <c r="R526" t="s">
        <v>61</v>
      </c>
    </row>
    <row r="527" spans="1:18" x14ac:dyDescent="0.3">
      <c r="A527" t="s">
        <v>2771</v>
      </c>
      <c r="B527" t="s">
        <v>2772</v>
      </c>
      <c r="C527" t="s">
        <v>2773</v>
      </c>
      <c r="D527" t="s">
        <v>80</v>
      </c>
      <c r="E527" t="s">
        <v>1283</v>
      </c>
      <c r="F527" t="s">
        <v>181</v>
      </c>
      <c r="G527" t="s">
        <v>218</v>
      </c>
      <c r="H527" t="s">
        <v>312</v>
      </c>
      <c r="I527" t="s">
        <v>329</v>
      </c>
      <c r="J527" t="s">
        <v>27</v>
      </c>
      <c r="K527" t="s">
        <v>57</v>
      </c>
      <c r="L527" t="s">
        <v>58</v>
      </c>
      <c r="M527">
        <v>9</v>
      </c>
      <c r="N527">
        <v>2800</v>
      </c>
      <c r="O527">
        <v>25200</v>
      </c>
      <c r="P527" t="s">
        <v>2774</v>
      </c>
      <c r="Q527" t="s">
        <v>2775</v>
      </c>
      <c r="R527" t="s">
        <v>32</v>
      </c>
    </row>
    <row r="528" spans="1:18" x14ac:dyDescent="0.3">
      <c r="A528" t="s">
        <v>2776</v>
      </c>
      <c r="B528" t="s">
        <v>2777</v>
      </c>
      <c r="C528" t="s">
        <v>469</v>
      </c>
      <c r="D528" t="s">
        <v>172</v>
      </c>
      <c r="E528" t="s">
        <v>173</v>
      </c>
      <c r="F528" t="s">
        <v>457</v>
      </c>
      <c r="G528" t="s">
        <v>53</v>
      </c>
      <c r="H528" t="s">
        <v>95</v>
      </c>
      <c r="I528" t="s">
        <v>96</v>
      </c>
      <c r="J528" t="s">
        <v>492</v>
      </c>
      <c r="K528" t="s">
        <v>458</v>
      </c>
      <c r="L528" t="s">
        <v>165</v>
      </c>
      <c r="M528">
        <v>12</v>
      </c>
      <c r="N528" t="s">
        <v>2054</v>
      </c>
      <c r="O528">
        <v>2160</v>
      </c>
      <c r="P528" t="s">
        <v>2778</v>
      </c>
      <c r="Q528" t="s">
        <v>2779</v>
      </c>
      <c r="R528" t="s">
        <v>61</v>
      </c>
    </row>
    <row r="529" spans="1:18" x14ac:dyDescent="0.3">
      <c r="A529" t="s">
        <v>2780</v>
      </c>
      <c r="B529" t="s">
        <v>2781</v>
      </c>
      <c r="C529" t="s">
        <v>2570</v>
      </c>
      <c r="D529" t="s">
        <v>172</v>
      </c>
      <c r="E529" t="s">
        <v>93</v>
      </c>
      <c r="F529" t="s">
        <v>883</v>
      </c>
      <c r="G529" t="s">
        <v>162</v>
      </c>
      <c r="H529" t="s">
        <v>163</v>
      </c>
      <c r="I529" t="s">
        <v>110</v>
      </c>
      <c r="J529" t="s">
        <v>501</v>
      </c>
      <c r="K529" t="s">
        <v>57</v>
      </c>
      <c r="L529" t="s">
        <v>165</v>
      </c>
      <c r="M529" t="s">
        <v>133</v>
      </c>
      <c r="N529">
        <v>620</v>
      </c>
      <c r="O529">
        <v>1240</v>
      </c>
      <c r="P529" t="s">
        <v>2782</v>
      </c>
      <c r="Q529" t="s">
        <v>2783</v>
      </c>
      <c r="R529" t="s">
        <v>157</v>
      </c>
    </row>
    <row r="530" spans="1:18" x14ac:dyDescent="0.3">
      <c r="A530" t="s">
        <v>2784</v>
      </c>
      <c r="B530" t="s">
        <v>1193</v>
      </c>
      <c r="C530" t="s">
        <v>138</v>
      </c>
      <c r="D530" t="s">
        <v>905</v>
      </c>
      <c r="E530" t="s">
        <v>140</v>
      </c>
      <c r="F530" t="s">
        <v>119</v>
      </c>
      <c r="G530" t="s">
        <v>162</v>
      </c>
      <c r="H530" t="s">
        <v>163</v>
      </c>
      <c r="I530" t="s">
        <v>884</v>
      </c>
      <c r="J530" t="s">
        <v>27</v>
      </c>
      <c r="K530" t="s">
        <v>98</v>
      </c>
      <c r="L530" t="s">
        <v>132</v>
      </c>
      <c r="M530">
        <v>9</v>
      </c>
      <c r="N530">
        <v>620</v>
      </c>
      <c r="O530">
        <v>5580</v>
      </c>
      <c r="P530" t="s">
        <v>2785</v>
      </c>
      <c r="Q530" t="s">
        <v>2786</v>
      </c>
      <c r="R530" t="s">
        <v>46</v>
      </c>
    </row>
    <row r="531" spans="1:18" x14ac:dyDescent="0.3">
      <c r="A531" t="s">
        <v>1796</v>
      </c>
      <c r="B531" t="s">
        <v>506</v>
      </c>
      <c r="C531" t="s">
        <v>1324</v>
      </c>
      <c r="D531" t="s">
        <v>106</v>
      </c>
      <c r="E531" t="s">
        <v>2101</v>
      </c>
      <c r="F531" t="s">
        <v>153</v>
      </c>
      <c r="G531" t="s">
        <v>218</v>
      </c>
      <c r="H531" t="s">
        <v>312</v>
      </c>
      <c r="I531" t="s">
        <v>313</v>
      </c>
      <c r="J531" t="s">
        <v>97</v>
      </c>
      <c r="K531" t="s">
        <v>57</v>
      </c>
      <c r="L531" t="s">
        <v>182</v>
      </c>
      <c r="M531">
        <v>1</v>
      </c>
      <c r="N531">
        <v>2800</v>
      </c>
      <c r="O531">
        <v>2800</v>
      </c>
      <c r="P531" t="s">
        <v>2787</v>
      </c>
      <c r="Q531" t="s">
        <v>2788</v>
      </c>
      <c r="R531" t="s">
        <v>61</v>
      </c>
    </row>
    <row r="532" spans="1:18" x14ac:dyDescent="0.3">
      <c r="A532" t="s">
        <v>2789</v>
      </c>
      <c r="B532" t="s">
        <v>2790</v>
      </c>
      <c r="C532" t="s">
        <v>2791</v>
      </c>
      <c r="D532" t="s">
        <v>743</v>
      </c>
      <c r="E532" t="s">
        <v>161</v>
      </c>
      <c r="F532" t="s">
        <v>108</v>
      </c>
      <c r="G532" t="s">
        <v>81</v>
      </c>
      <c r="H532" t="s">
        <v>425</v>
      </c>
      <c r="I532" t="s">
        <v>110</v>
      </c>
      <c r="J532" t="s">
        <v>27</v>
      </c>
      <c r="K532" t="s">
        <v>72</v>
      </c>
      <c r="L532" t="s">
        <v>819</v>
      </c>
      <c r="M532">
        <v>2</v>
      </c>
      <c r="N532">
        <v>1250</v>
      </c>
      <c r="O532">
        <v>2500</v>
      </c>
      <c r="P532" t="s">
        <v>2792</v>
      </c>
      <c r="Q532" t="s">
        <v>2793</v>
      </c>
      <c r="R532" t="s">
        <v>32</v>
      </c>
    </row>
    <row r="533" spans="1:18" x14ac:dyDescent="0.3">
      <c r="A533" t="s">
        <v>2794</v>
      </c>
      <c r="B533" t="s">
        <v>2561</v>
      </c>
      <c r="C533" t="s">
        <v>498</v>
      </c>
      <c r="D533" t="s">
        <v>905</v>
      </c>
      <c r="E533" t="s">
        <v>129</v>
      </c>
      <c r="F533" t="s">
        <v>181</v>
      </c>
      <c r="G533" t="s">
        <v>303</v>
      </c>
      <c r="H533" t="s">
        <v>399</v>
      </c>
      <c r="I533" t="s">
        <v>41</v>
      </c>
      <c r="J533" t="s">
        <v>27</v>
      </c>
      <c r="K533" t="s">
        <v>493</v>
      </c>
      <c r="L533" t="s">
        <v>182</v>
      </c>
      <c r="M533">
        <v>10</v>
      </c>
      <c r="N533">
        <v>2400</v>
      </c>
      <c r="O533">
        <v>24000</v>
      </c>
      <c r="P533" t="s">
        <v>2795</v>
      </c>
      <c r="Q533" t="s">
        <v>2796</v>
      </c>
      <c r="R533" t="s">
        <v>157</v>
      </c>
    </row>
    <row r="534" spans="1:18" x14ac:dyDescent="0.3">
      <c r="A534" t="s">
        <v>2797</v>
      </c>
      <c r="B534" t="s">
        <v>2798</v>
      </c>
      <c r="C534" t="s">
        <v>150</v>
      </c>
      <c r="D534" t="s">
        <v>151</v>
      </c>
      <c r="E534" t="s">
        <v>140</v>
      </c>
      <c r="F534" t="s">
        <v>23</v>
      </c>
      <c r="G534" t="s">
        <v>239</v>
      </c>
      <c r="H534" t="s">
        <v>240</v>
      </c>
      <c r="I534" t="s">
        <v>781</v>
      </c>
      <c r="J534" t="s">
        <v>27</v>
      </c>
      <c r="K534" t="s">
        <v>624</v>
      </c>
      <c r="L534" t="s">
        <v>165</v>
      </c>
      <c r="M534">
        <v>7</v>
      </c>
      <c r="N534">
        <v>980</v>
      </c>
      <c r="O534">
        <v>6860</v>
      </c>
      <c r="P534" t="s">
        <v>643</v>
      </c>
      <c r="Q534" t="s">
        <v>2799</v>
      </c>
      <c r="R534" t="s">
        <v>157</v>
      </c>
    </row>
    <row r="535" spans="1:18" x14ac:dyDescent="0.3">
      <c r="A535" t="s">
        <v>2800</v>
      </c>
      <c r="B535" t="s">
        <v>2801</v>
      </c>
      <c r="C535" t="s">
        <v>1676</v>
      </c>
      <c r="D535" t="s">
        <v>21</v>
      </c>
      <c r="E535" t="s">
        <v>161</v>
      </c>
      <c r="F535" t="s">
        <v>181</v>
      </c>
      <c r="G535" t="s">
        <v>53</v>
      </c>
      <c r="H535" t="s">
        <v>95</v>
      </c>
      <c r="I535" t="s">
        <v>1662</v>
      </c>
      <c r="J535" t="s">
        <v>249</v>
      </c>
      <c r="K535" t="s">
        <v>72</v>
      </c>
      <c r="L535" t="s">
        <v>165</v>
      </c>
      <c r="M535" t="s">
        <v>2802</v>
      </c>
      <c r="N535">
        <v>180</v>
      </c>
      <c r="O535">
        <v>1980</v>
      </c>
      <c r="P535" t="s">
        <v>2803</v>
      </c>
      <c r="Q535" t="s">
        <v>2804</v>
      </c>
      <c r="R535" t="s">
        <v>32</v>
      </c>
    </row>
    <row r="536" spans="1:18" x14ac:dyDescent="0.3">
      <c r="A536" t="s">
        <v>2805</v>
      </c>
      <c r="B536" t="s">
        <v>1367</v>
      </c>
      <c r="C536" t="s">
        <v>1177</v>
      </c>
      <c r="D536" t="s">
        <v>106</v>
      </c>
      <c r="E536" t="s">
        <v>93</v>
      </c>
      <c r="G536" t="s">
        <v>218</v>
      </c>
      <c r="H536" t="s">
        <v>312</v>
      </c>
      <c r="I536" t="s">
        <v>26</v>
      </c>
      <c r="J536" t="s">
        <v>97</v>
      </c>
      <c r="K536" t="s">
        <v>98</v>
      </c>
      <c r="L536" t="s">
        <v>58</v>
      </c>
      <c r="M536">
        <v>2</v>
      </c>
      <c r="N536">
        <v>2800</v>
      </c>
      <c r="O536">
        <v>5600</v>
      </c>
      <c r="P536" t="s">
        <v>2806</v>
      </c>
      <c r="Q536" t="s">
        <v>2807</v>
      </c>
      <c r="R536" t="s">
        <v>32</v>
      </c>
    </row>
    <row r="537" spans="1:18" x14ac:dyDescent="0.3">
      <c r="A537" t="s">
        <v>2808</v>
      </c>
      <c r="B537" t="s">
        <v>2809</v>
      </c>
      <c r="C537" t="s">
        <v>447</v>
      </c>
      <c r="D537" t="s">
        <v>423</v>
      </c>
      <c r="E537" t="s">
        <v>93</v>
      </c>
      <c r="F537" t="s">
        <v>23</v>
      </c>
      <c r="G537" t="s">
        <v>162</v>
      </c>
      <c r="H537" t="s">
        <v>163</v>
      </c>
      <c r="I537" t="s">
        <v>110</v>
      </c>
      <c r="J537" t="s">
        <v>337</v>
      </c>
      <c r="K537" t="s">
        <v>84</v>
      </c>
      <c r="L537" t="s">
        <v>165</v>
      </c>
      <c r="M537">
        <v>8</v>
      </c>
      <c r="N537">
        <v>-520</v>
      </c>
      <c r="O537">
        <v>4160</v>
      </c>
      <c r="P537" t="s">
        <v>2810</v>
      </c>
      <c r="Q537" t="s">
        <v>2811</v>
      </c>
      <c r="R537" t="s">
        <v>157</v>
      </c>
    </row>
    <row r="538" spans="1:18" x14ac:dyDescent="0.3">
      <c r="A538" t="s">
        <v>2812</v>
      </c>
      <c r="B538" t="s">
        <v>966</v>
      </c>
      <c r="C538" t="s">
        <v>852</v>
      </c>
      <c r="D538" t="s">
        <v>1158</v>
      </c>
      <c r="E538" t="s">
        <v>93</v>
      </c>
      <c r="F538" t="s">
        <v>119</v>
      </c>
      <c r="G538" t="s">
        <v>24</v>
      </c>
      <c r="H538" t="s">
        <v>2102</v>
      </c>
      <c r="I538" t="s">
        <v>26</v>
      </c>
      <c r="J538" t="s">
        <v>97</v>
      </c>
      <c r="K538" t="s">
        <v>72</v>
      </c>
      <c r="L538" t="s">
        <v>154</v>
      </c>
      <c r="M538">
        <v>7</v>
      </c>
      <c r="N538">
        <v>4200</v>
      </c>
      <c r="O538">
        <v>29400</v>
      </c>
      <c r="P538" t="s">
        <v>2813</v>
      </c>
      <c r="Q538" t="s">
        <v>2814</v>
      </c>
      <c r="R538" t="s">
        <v>157</v>
      </c>
    </row>
    <row r="539" spans="1:18" x14ac:dyDescent="0.3">
      <c r="A539" t="s">
        <v>2815</v>
      </c>
      <c r="B539" t="s">
        <v>2816</v>
      </c>
      <c r="C539" t="s">
        <v>2637</v>
      </c>
      <c r="D539" t="s">
        <v>432</v>
      </c>
      <c r="E539" t="s">
        <v>1988</v>
      </c>
      <c r="F539" t="s">
        <v>311</v>
      </c>
      <c r="G539" t="s">
        <v>81</v>
      </c>
      <c r="H539" t="s">
        <v>1045</v>
      </c>
      <c r="I539" t="s">
        <v>110</v>
      </c>
      <c r="J539" t="s">
        <v>27</v>
      </c>
      <c r="K539" t="s">
        <v>98</v>
      </c>
      <c r="L539" t="s">
        <v>111</v>
      </c>
      <c r="M539">
        <v>8</v>
      </c>
      <c r="N539">
        <v>-1250</v>
      </c>
      <c r="O539">
        <v>10000</v>
      </c>
      <c r="P539" t="s">
        <v>2817</v>
      </c>
      <c r="Q539" t="s">
        <v>2818</v>
      </c>
      <c r="R539" t="s">
        <v>32</v>
      </c>
    </row>
    <row r="540" spans="1:18" x14ac:dyDescent="0.3">
      <c r="A540" t="s">
        <v>2819</v>
      </c>
      <c r="B540" t="s">
        <v>2820</v>
      </c>
      <c r="C540" t="s">
        <v>2186</v>
      </c>
      <c r="D540" t="s">
        <v>271</v>
      </c>
      <c r="E540" t="s">
        <v>140</v>
      </c>
      <c r="F540" t="s">
        <v>210</v>
      </c>
      <c r="G540" t="s">
        <v>81</v>
      </c>
      <c r="H540" t="s">
        <v>425</v>
      </c>
      <c r="I540" t="s">
        <v>110</v>
      </c>
      <c r="J540" t="s">
        <v>56</v>
      </c>
      <c r="K540" t="s">
        <v>84</v>
      </c>
      <c r="L540" t="s">
        <v>182</v>
      </c>
      <c r="M540" t="s">
        <v>133</v>
      </c>
      <c r="N540">
        <v>1250</v>
      </c>
      <c r="O540">
        <v>13750</v>
      </c>
      <c r="P540" t="s">
        <v>2821</v>
      </c>
      <c r="Q540" t="s">
        <v>2822</v>
      </c>
      <c r="R540" t="s">
        <v>61</v>
      </c>
    </row>
    <row r="541" spans="1:18" x14ac:dyDescent="0.3">
      <c r="A541" t="s">
        <v>2823</v>
      </c>
      <c r="B541" t="s">
        <v>2824</v>
      </c>
      <c r="C541" t="s">
        <v>2825</v>
      </c>
      <c r="D541" t="s">
        <v>641</v>
      </c>
      <c r="E541" t="s">
        <v>237</v>
      </c>
      <c r="F541" t="s">
        <v>618</v>
      </c>
      <c r="G541" t="s">
        <v>191</v>
      </c>
      <c r="H541" t="s">
        <v>278</v>
      </c>
      <c r="I541" t="s">
        <v>193</v>
      </c>
      <c r="J541" t="s">
        <v>510</v>
      </c>
      <c r="K541" t="s">
        <v>84</v>
      </c>
      <c r="L541" t="s">
        <v>111</v>
      </c>
      <c r="M541" t="s">
        <v>212</v>
      </c>
      <c r="N541">
        <v>1650</v>
      </c>
      <c r="O541">
        <v>16500</v>
      </c>
      <c r="P541" t="s">
        <v>2826</v>
      </c>
      <c r="Q541" t="s">
        <v>2827</v>
      </c>
      <c r="R541" t="s">
        <v>157</v>
      </c>
    </row>
    <row r="542" spans="1:18" x14ac:dyDescent="0.3">
      <c r="A542" t="s">
        <v>2828</v>
      </c>
      <c r="B542" t="s">
        <v>2829</v>
      </c>
      <c r="C542" t="s">
        <v>1403</v>
      </c>
      <c r="D542" t="s">
        <v>423</v>
      </c>
      <c r="E542" t="s">
        <v>237</v>
      </c>
      <c r="F542" t="s">
        <v>1022</v>
      </c>
      <c r="G542" t="s">
        <v>239</v>
      </c>
      <c r="H542" t="s">
        <v>240</v>
      </c>
      <c r="I542" t="s">
        <v>279</v>
      </c>
      <c r="J542" t="s">
        <v>249</v>
      </c>
      <c r="K542" t="s">
        <v>1148</v>
      </c>
      <c r="L542" t="s">
        <v>182</v>
      </c>
      <c r="M542">
        <v>4</v>
      </c>
      <c r="N542" t="s">
        <v>242</v>
      </c>
      <c r="O542">
        <v>3920</v>
      </c>
      <c r="P542" t="s">
        <v>2830</v>
      </c>
      <c r="Q542" t="s">
        <v>2831</v>
      </c>
      <c r="R542" t="s">
        <v>157</v>
      </c>
    </row>
    <row r="543" spans="1:18" x14ac:dyDescent="0.3">
      <c r="A543" t="s">
        <v>2832</v>
      </c>
      <c r="B543" t="s">
        <v>2833</v>
      </c>
      <c r="C543" t="s">
        <v>2834</v>
      </c>
      <c r="D543" t="s">
        <v>151</v>
      </c>
      <c r="E543" t="s">
        <v>51</v>
      </c>
      <c r="F543" t="s">
        <v>153</v>
      </c>
      <c r="G543" t="s">
        <v>81</v>
      </c>
      <c r="H543" t="s">
        <v>425</v>
      </c>
      <c r="I543" t="s">
        <v>110</v>
      </c>
      <c r="J543" t="s">
        <v>97</v>
      </c>
      <c r="K543" t="s">
        <v>98</v>
      </c>
      <c r="L543" t="s">
        <v>182</v>
      </c>
      <c r="M543">
        <v>2</v>
      </c>
      <c r="N543" t="s">
        <v>2544</v>
      </c>
      <c r="O543">
        <v>2500</v>
      </c>
      <c r="P543" t="s">
        <v>2835</v>
      </c>
      <c r="Q543" t="s">
        <v>2836</v>
      </c>
      <c r="R543" t="s">
        <v>46</v>
      </c>
    </row>
    <row r="544" spans="1:18" x14ac:dyDescent="0.3">
      <c r="A544" t="s">
        <v>2837</v>
      </c>
      <c r="B544" t="s">
        <v>2838</v>
      </c>
      <c r="C544" t="s">
        <v>2307</v>
      </c>
      <c r="D544" t="s">
        <v>139</v>
      </c>
      <c r="E544" t="s">
        <v>190</v>
      </c>
      <c r="F544" t="s">
        <v>38</v>
      </c>
      <c r="G544" t="s">
        <v>53</v>
      </c>
      <c r="H544" t="s">
        <v>95</v>
      </c>
      <c r="I544" t="s">
        <v>96</v>
      </c>
      <c r="J544" t="s">
        <v>27</v>
      </c>
      <c r="K544" t="s">
        <v>84</v>
      </c>
      <c r="L544" t="s">
        <v>182</v>
      </c>
      <c r="M544">
        <v>6</v>
      </c>
      <c r="N544" t="s">
        <v>2054</v>
      </c>
      <c r="O544">
        <v>1080</v>
      </c>
      <c r="P544" t="s">
        <v>2839</v>
      </c>
      <c r="Q544" t="s">
        <v>2840</v>
      </c>
      <c r="R544" t="s">
        <v>46</v>
      </c>
    </row>
    <row r="545" spans="1:18" x14ac:dyDescent="0.3">
      <c r="A545" t="s">
        <v>2841</v>
      </c>
      <c r="B545" t="s">
        <v>2842</v>
      </c>
      <c r="C545" t="s">
        <v>227</v>
      </c>
      <c r="D545" t="s">
        <v>151</v>
      </c>
      <c r="E545" t="s">
        <v>190</v>
      </c>
      <c r="F545" t="s">
        <v>1220</v>
      </c>
      <c r="G545" t="s">
        <v>24</v>
      </c>
      <c r="H545" t="s">
        <v>434</v>
      </c>
      <c r="I545" t="s">
        <v>131</v>
      </c>
      <c r="J545" t="s">
        <v>27</v>
      </c>
      <c r="K545" t="s">
        <v>98</v>
      </c>
      <c r="L545" t="s">
        <v>43</v>
      </c>
      <c r="M545" t="s">
        <v>1902</v>
      </c>
      <c r="N545" t="s">
        <v>330</v>
      </c>
      <c r="O545">
        <v>37800</v>
      </c>
      <c r="P545" t="s">
        <v>2843</v>
      </c>
      <c r="Q545" t="s">
        <v>2844</v>
      </c>
      <c r="R545" t="s">
        <v>157</v>
      </c>
    </row>
    <row r="546" spans="1:18" x14ac:dyDescent="0.3">
      <c r="A546" t="s">
        <v>2845</v>
      </c>
      <c r="B546" t="s">
        <v>2846</v>
      </c>
      <c r="C546" t="s">
        <v>1526</v>
      </c>
      <c r="D546" t="s">
        <v>366</v>
      </c>
      <c r="E546" t="s">
        <v>173</v>
      </c>
      <c r="F546" t="s">
        <v>181</v>
      </c>
      <c r="G546" t="s">
        <v>218</v>
      </c>
      <c r="H546" t="s">
        <v>312</v>
      </c>
      <c r="I546" t="s">
        <v>26</v>
      </c>
      <c r="J546" t="s">
        <v>97</v>
      </c>
      <c r="K546" t="s">
        <v>57</v>
      </c>
      <c r="L546" t="s">
        <v>154</v>
      </c>
      <c r="M546" t="s">
        <v>885</v>
      </c>
      <c r="N546">
        <v>2800</v>
      </c>
      <c r="O546">
        <v>33600</v>
      </c>
      <c r="P546" t="s">
        <v>2847</v>
      </c>
      <c r="Q546" t="s">
        <v>2848</v>
      </c>
      <c r="R546" t="s">
        <v>157</v>
      </c>
    </row>
    <row r="547" spans="1:18" x14ac:dyDescent="0.3">
      <c r="A547" t="s">
        <v>2849</v>
      </c>
      <c r="B547" t="s">
        <v>2850</v>
      </c>
      <c r="C547" t="s">
        <v>2321</v>
      </c>
      <c r="D547" t="s">
        <v>380</v>
      </c>
      <c r="E547" t="s">
        <v>2147</v>
      </c>
      <c r="F547" t="s">
        <v>1348</v>
      </c>
      <c r="G547" t="s">
        <v>218</v>
      </c>
      <c r="H547" t="s">
        <v>1404</v>
      </c>
      <c r="I547" t="s">
        <v>26</v>
      </c>
      <c r="J547" t="s">
        <v>27</v>
      </c>
      <c r="K547" t="s">
        <v>144</v>
      </c>
      <c r="L547" t="s">
        <v>819</v>
      </c>
      <c r="M547">
        <v>2</v>
      </c>
      <c r="N547">
        <v>2800</v>
      </c>
      <c r="O547">
        <v>5600</v>
      </c>
      <c r="P547" t="s">
        <v>2851</v>
      </c>
      <c r="Q547" t="s">
        <v>2761</v>
      </c>
      <c r="R547" t="s">
        <v>46</v>
      </c>
    </row>
    <row r="548" spans="1:18" x14ac:dyDescent="0.3">
      <c r="A548" t="s">
        <v>2852</v>
      </c>
      <c r="B548" t="s">
        <v>689</v>
      </c>
      <c r="C548" t="s">
        <v>2853</v>
      </c>
      <c r="D548" t="s">
        <v>50</v>
      </c>
      <c r="E548" t="s">
        <v>237</v>
      </c>
      <c r="F548" t="s">
        <v>108</v>
      </c>
      <c r="G548" t="s">
        <v>81</v>
      </c>
      <c r="H548" t="s">
        <v>2854</v>
      </c>
      <c r="I548" t="s">
        <v>110</v>
      </c>
      <c r="J548" t="s">
        <v>249</v>
      </c>
      <c r="K548" t="s">
        <v>1148</v>
      </c>
      <c r="L548" t="s">
        <v>280</v>
      </c>
      <c r="M548">
        <v>5</v>
      </c>
      <c r="N548">
        <v>1200</v>
      </c>
      <c r="O548">
        <v>5900</v>
      </c>
      <c r="P548" t="s">
        <v>2855</v>
      </c>
      <c r="Q548" t="s">
        <v>2856</v>
      </c>
      <c r="R548" t="s">
        <v>157</v>
      </c>
    </row>
    <row r="549" spans="1:18" x14ac:dyDescent="0.3">
      <c r="A549" t="s">
        <v>2857</v>
      </c>
      <c r="B549" t="s">
        <v>622</v>
      </c>
      <c r="C549" t="s">
        <v>2858</v>
      </c>
      <c r="D549" t="s">
        <v>905</v>
      </c>
      <c r="E549" t="s">
        <v>1640</v>
      </c>
      <c r="F549" t="s">
        <v>38</v>
      </c>
      <c r="G549" t="s">
        <v>239</v>
      </c>
      <c r="H549" t="s">
        <v>240</v>
      </c>
      <c r="I549" t="s">
        <v>279</v>
      </c>
      <c r="J549" t="s">
        <v>71</v>
      </c>
      <c r="K549" t="s">
        <v>57</v>
      </c>
      <c r="L549" t="s">
        <v>165</v>
      </c>
      <c r="M549">
        <v>6</v>
      </c>
      <c r="N549" t="s">
        <v>1508</v>
      </c>
      <c r="O549">
        <v>5880</v>
      </c>
      <c r="P549" t="s">
        <v>2859</v>
      </c>
      <c r="Q549" t="s">
        <v>2860</v>
      </c>
      <c r="R549" t="s">
        <v>46</v>
      </c>
    </row>
    <row r="550" spans="1:18" x14ac:dyDescent="0.3">
      <c r="A550" t="s">
        <v>2861</v>
      </c>
      <c r="B550" t="s">
        <v>1675</v>
      </c>
      <c r="C550" t="s">
        <v>1928</v>
      </c>
      <c r="D550" t="s">
        <v>21</v>
      </c>
      <c r="E550" t="s">
        <v>140</v>
      </c>
      <c r="F550" t="s">
        <v>210</v>
      </c>
      <c r="G550" t="s">
        <v>39</v>
      </c>
      <c r="H550" t="s">
        <v>392</v>
      </c>
      <c r="I550" t="s">
        <v>41</v>
      </c>
      <c r="J550" t="s">
        <v>305</v>
      </c>
      <c r="K550" t="s">
        <v>57</v>
      </c>
      <c r="L550" t="s">
        <v>111</v>
      </c>
      <c r="M550">
        <v>11</v>
      </c>
      <c r="N550">
        <v>1900</v>
      </c>
      <c r="O550">
        <v>20900</v>
      </c>
      <c r="P550" t="s">
        <v>2862</v>
      </c>
      <c r="Q550" t="s">
        <v>2863</v>
      </c>
      <c r="R550" t="s">
        <v>32</v>
      </c>
    </row>
    <row r="551" spans="1:18" x14ac:dyDescent="0.3">
      <c r="A551" t="s">
        <v>2864</v>
      </c>
      <c r="B551" t="s">
        <v>2865</v>
      </c>
      <c r="C551" t="s">
        <v>589</v>
      </c>
      <c r="D551" t="s">
        <v>139</v>
      </c>
      <c r="E551" t="s">
        <v>433</v>
      </c>
      <c r="F551" t="s">
        <v>108</v>
      </c>
      <c r="G551" t="s">
        <v>68</v>
      </c>
      <c r="H551" t="s">
        <v>109</v>
      </c>
      <c r="I551" t="s">
        <v>818</v>
      </c>
      <c r="J551" t="s">
        <v>83</v>
      </c>
      <c r="K551" t="s">
        <v>2866</v>
      </c>
      <c r="L551" t="s">
        <v>73</v>
      </c>
      <c r="M551" t="s">
        <v>74</v>
      </c>
      <c r="N551">
        <v>3600</v>
      </c>
      <c r="O551">
        <v>28800</v>
      </c>
      <c r="P551" t="s">
        <v>2867</v>
      </c>
      <c r="Q551" t="s">
        <v>2868</v>
      </c>
      <c r="R551" t="s">
        <v>157</v>
      </c>
    </row>
    <row r="552" spans="1:18" x14ac:dyDescent="0.3">
      <c r="A552" t="s">
        <v>2869</v>
      </c>
      <c r="B552" t="s">
        <v>2870</v>
      </c>
      <c r="C552" t="s">
        <v>2871</v>
      </c>
      <c r="D552" t="s">
        <v>80</v>
      </c>
      <c r="E552" t="s">
        <v>140</v>
      </c>
      <c r="F552" t="s">
        <v>153</v>
      </c>
      <c r="G552" t="s">
        <v>68</v>
      </c>
      <c r="H552" t="s">
        <v>109</v>
      </c>
      <c r="I552" t="s">
        <v>230</v>
      </c>
      <c r="J552" t="s">
        <v>97</v>
      </c>
      <c r="K552" t="s">
        <v>98</v>
      </c>
      <c r="L552" t="s">
        <v>165</v>
      </c>
      <c r="M552" t="s">
        <v>133</v>
      </c>
      <c r="N552">
        <v>3600</v>
      </c>
      <c r="O552">
        <v>14400</v>
      </c>
      <c r="P552" t="s">
        <v>2872</v>
      </c>
      <c r="Q552" t="s">
        <v>2873</v>
      </c>
      <c r="R552" t="s">
        <v>157</v>
      </c>
    </row>
    <row r="553" spans="1:18" x14ac:dyDescent="0.3">
      <c r="A553" t="s">
        <v>2874</v>
      </c>
      <c r="B553" t="s">
        <v>2875</v>
      </c>
      <c r="C553" t="s">
        <v>2876</v>
      </c>
      <c r="D553" t="s">
        <v>172</v>
      </c>
      <c r="E553" t="s">
        <v>140</v>
      </c>
      <c r="F553" t="s">
        <v>352</v>
      </c>
      <c r="G553" t="s">
        <v>239</v>
      </c>
      <c r="H553" t="s">
        <v>417</v>
      </c>
      <c r="I553" t="s">
        <v>279</v>
      </c>
      <c r="J553" t="s">
        <v>501</v>
      </c>
      <c r="K553" t="s">
        <v>72</v>
      </c>
      <c r="L553" t="s">
        <v>1023</v>
      </c>
      <c r="M553">
        <v>2</v>
      </c>
      <c r="N553">
        <v>980</v>
      </c>
      <c r="O553">
        <v>1960</v>
      </c>
      <c r="P553" t="s">
        <v>2877</v>
      </c>
      <c r="Q553" t="s">
        <v>2878</v>
      </c>
      <c r="R553" t="s">
        <v>61</v>
      </c>
    </row>
    <row r="554" spans="1:18" x14ac:dyDescent="0.3">
      <c r="A554" t="s">
        <v>2879</v>
      </c>
      <c r="B554" t="s">
        <v>2880</v>
      </c>
      <c r="C554" t="s">
        <v>894</v>
      </c>
      <c r="D554" t="s">
        <v>411</v>
      </c>
      <c r="E554" t="s">
        <v>933</v>
      </c>
      <c r="F554" t="s">
        <v>464</v>
      </c>
      <c r="G554" t="s">
        <v>68</v>
      </c>
      <c r="H554" t="s">
        <v>1751</v>
      </c>
      <c r="I554" t="s">
        <v>884</v>
      </c>
      <c r="J554" t="s">
        <v>164</v>
      </c>
      <c r="K554" t="s">
        <v>57</v>
      </c>
      <c r="L554" t="s">
        <v>775</v>
      </c>
      <c r="M554">
        <v>12</v>
      </c>
      <c r="N554">
        <v>3600</v>
      </c>
      <c r="O554">
        <v>43200</v>
      </c>
      <c r="P554" t="s">
        <v>2881</v>
      </c>
      <c r="Q554" t="s">
        <v>2882</v>
      </c>
      <c r="R554" t="s">
        <v>46</v>
      </c>
    </row>
    <row r="555" spans="1:18" x14ac:dyDescent="0.3">
      <c r="A555" t="s">
        <v>2883</v>
      </c>
      <c r="B555" t="s">
        <v>2884</v>
      </c>
      <c r="C555" t="s">
        <v>1293</v>
      </c>
      <c r="D555" t="s">
        <v>65</v>
      </c>
      <c r="E555" t="s">
        <v>190</v>
      </c>
      <c r="F555" t="s">
        <v>153</v>
      </c>
      <c r="G555" t="s">
        <v>239</v>
      </c>
      <c r="H555" t="s">
        <v>240</v>
      </c>
      <c r="I555" t="s">
        <v>279</v>
      </c>
      <c r="J555" t="s">
        <v>249</v>
      </c>
      <c r="K555" t="s">
        <v>57</v>
      </c>
      <c r="L555" t="s">
        <v>165</v>
      </c>
      <c r="M555">
        <v>4</v>
      </c>
      <c r="N555">
        <v>-980</v>
      </c>
      <c r="O555">
        <v>3920</v>
      </c>
      <c r="P555" t="s">
        <v>2885</v>
      </c>
      <c r="Q555" t="s">
        <v>2886</v>
      </c>
      <c r="R555" t="s">
        <v>46</v>
      </c>
    </row>
    <row r="556" spans="1:18" x14ac:dyDescent="0.3">
      <c r="A556" t="s">
        <v>2887</v>
      </c>
      <c r="B556" t="s">
        <v>2888</v>
      </c>
      <c r="C556" t="s">
        <v>2889</v>
      </c>
      <c r="D556" t="s">
        <v>50</v>
      </c>
      <c r="E556" t="s">
        <v>1472</v>
      </c>
      <c r="F556" t="s">
        <v>38</v>
      </c>
      <c r="G556" t="s">
        <v>162</v>
      </c>
      <c r="H556" t="s">
        <v>500</v>
      </c>
      <c r="I556" t="s">
        <v>70</v>
      </c>
      <c r="J556" t="s">
        <v>221</v>
      </c>
      <c r="K556" t="s">
        <v>84</v>
      </c>
      <c r="L556" t="s">
        <v>522</v>
      </c>
      <c r="M556">
        <v>8</v>
      </c>
      <c r="N556">
        <v>620</v>
      </c>
      <c r="O556">
        <v>4860</v>
      </c>
      <c r="P556" t="s">
        <v>2890</v>
      </c>
      <c r="Q556" t="s">
        <v>2891</v>
      </c>
      <c r="R556" t="s">
        <v>46</v>
      </c>
    </row>
    <row r="557" spans="1:18" x14ac:dyDescent="0.3">
      <c r="A557" t="s">
        <v>2892</v>
      </c>
      <c r="B557" t="s">
        <v>2893</v>
      </c>
      <c r="C557" t="s">
        <v>1251</v>
      </c>
      <c r="D557" t="s">
        <v>50</v>
      </c>
      <c r="E557" t="s">
        <v>237</v>
      </c>
      <c r="F557" t="s">
        <v>141</v>
      </c>
      <c r="G557" t="s">
        <v>24</v>
      </c>
      <c r="H557" t="s">
        <v>2102</v>
      </c>
      <c r="I557" t="s">
        <v>26</v>
      </c>
      <c r="J557" t="s">
        <v>442</v>
      </c>
      <c r="K557" t="s">
        <v>72</v>
      </c>
      <c r="L557" t="s">
        <v>1023</v>
      </c>
      <c r="M557">
        <v>3</v>
      </c>
      <c r="N557" t="s">
        <v>133</v>
      </c>
      <c r="O557">
        <v>12600</v>
      </c>
      <c r="P557" t="s">
        <v>2894</v>
      </c>
      <c r="Q557" t="s">
        <v>2895</v>
      </c>
      <c r="R557" t="s">
        <v>157</v>
      </c>
    </row>
    <row r="558" spans="1:18" x14ac:dyDescent="0.3">
      <c r="A558" t="s">
        <v>2896</v>
      </c>
      <c r="B558" t="s">
        <v>2897</v>
      </c>
      <c r="C558" t="s">
        <v>890</v>
      </c>
      <c r="D558" t="s">
        <v>1789</v>
      </c>
      <c r="E558" t="s">
        <v>173</v>
      </c>
      <c r="F558" t="s">
        <v>119</v>
      </c>
      <c r="G558" t="s">
        <v>191</v>
      </c>
      <c r="H558" t="s">
        <v>192</v>
      </c>
      <c r="I558" t="s">
        <v>279</v>
      </c>
      <c r="J558" t="s">
        <v>27</v>
      </c>
      <c r="K558" t="s">
        <v>42</v>
      </c>
      <c r="L558" t="s">
        <v>58</v>
      </c>
      <c r="M558">
        <v>5</v>
      </c>
      <c r="N558" t="s">
        <v>133</v>
      </c>
      <c r="O558">
        <v>8250</v>
      </c>
      <c r="P558" t="s">
        <v>2898</v>
      </c>
      <c r="Q558" t="s">
        <v>2899</v>
      </c>
      <c r="R558" t="s">
        <v>46</v>
      </c>
    </row>
    <row r="559" spans="1:18" x14ac:dyDescent="0.3">
      <c r="A559" t="s">
        <v>2900</v>
      </c>
      <c r="B559" t="s">
        <v>2901</v>
      </c>
      <c r="C559" t="s">
        <v>480</v>
      </c>
      <c r="D559" t="s">
        <v>50</v>
      </c>
      <c r="E559" t="s">
        <v>2902</v>
      </c>
      <c r="F559" t="s">
        <v>1877</v>
      </c>
      <c r="G559" t="s">
        <v>191</v>
      </c>
      <c r="H559" t="s">
        <v>895</v>
      </c>
      <c r="I559" t="s">
        <v>279</v>
      </c>
      <c r="J559" t="s">
        <v>864</v>
      </c>
      <c r="K559" t="s">
        <v>72</v>
      </c>
      <c r="L559" t="s">
        <v>58</v>
      </c>
      <c r="M559">
        <v>8</v>
      </c>
      <c r="N559">
        <v>1650</v>
      </c>
      <c r="O559">
        <v>13200</v>
      </c>
      <c r="P559" t="s">
        <v>2903</v>
      </c>
      <c r="Q559" t="s">
        <v>2904</v>
      </c>
      <c r="R559" t="s">
        <v>32</v>
      </c>
    </row>
    <row r="560" spans="1:18" x14ac:dyDescent="0.3">
      <c r="A560" t="s">
        <v>2905</v>
      </c>
      <c r="B560" t="s">
        <v>2906</v>
      </c>
      <c r="C560" t="s">
        <v>1813</v>
      </c>
      <c r="D560" t="s">
        <v>743</v>
      </c>
      <c r="E560" t="s">
        <v>22</v>
      </c>
      <c r="F560" t="s">
        <v>153</v>
      </c>
      <c r="G560" t="s">
        <v>120</v>
      </c>
      <c r="H560" t="s">
        <v>121</v>
      </c>
      <c r="I560" t="s">
        <v>41</v>
      </c>
      <c r="J560" t="s">
        <v>83</v>
      </c>
      <c r="K560" t="s">
        <v>84</v>
      </c>
      <c r="L560" t="s">
        <v>111</v>
      </c>
      <c r="M560">
        <v>4</v>
      </c>
      <c r="N560">
        <v>850</v>
      </c>
      <c r="O560">
        <v>3400</v>
      </c>
      <c r="P560" t="s">
        <v>2907</v>
      </c>
      <c r="Q560" t="s">
        <v>2908</v>
      </c>
      <c r="R560" t="s">
        <v>32</v>
      </c>
    </row>
    <row r="561" spans="1:18" x14ac:dyDescent="0.3">
      <c r="A561" t="s">
        <v>2909</v>
      </c>
      <c r="B561" t="s">
        <v>2910</v>
      </c>
      <c r="C561" t="s">
        <v>2232</v>
      </c>
      <c r="D561" t="s">
        <v>470</v>
      </c>
      <c r="E561" t="s">
        <v>161</v>
      </c>
      <c r="F561" t="s">
        <v>210</v>
      </c>
      <c r="G561" t="s">
        <v>68</v>
      </c>
      <c r="H561" t="s">
        <v>109</v>
      </c>
      <c r="I561" t="s">
        <v>230</v>
      </c>
      <c r="J561" t="s">
        <v>97</v>
      </c>
      <c r="K561" t="s">
        <v>758</v>
      </c>
      <c r="L561" t="s">
        <v>775</v>
      </c>
      <c r="M561">
        <v>4</v>
      </c>
      <c r="N561">
        <v>3600</v>
      </c>
      <c r="O561">
        <v>14400</v>
      </c>
      <c r="P561" t="s">
        <v>2911</v>
      </c>
      <c r="Q561" t="s">
        <v>2912</v>
      </c>
      <c r="R561" t="s">
        <v>157</v>
      </c>
    </row>
    <row r="562" spans="1:18" x14ac:dyDescent="0.3">
      <c r="A562" t="s">
        <v>2913</v>
      </c>
      <c r="B562" t="s">
        <v>1899</v>
      </c>
      <c r="C562" t="s">
        <v>1507</v>
      </c>
      <c r="D562" t="s">
        <v>2507</v>
      </c>
      <c r="E562" t="s">
        <v>190</v>
      </c>
      <c r="F562" t="s">
        <v>1022</v>
      </c>
      <c r="G562" t="s">
        <v>120</v>
      </c>
      <c r="H562" t="s">
        <v>121</v>
      </c>
      <c r="I562" t="s">
        <v>41</v>
      </c>
      <c r="J562" t="s">
        <v>249</v>
      </c>
      <c r="K562" t="s">
        <v>98</v>
      </c>
      <c r="L562" t="s">
        <v>58</v>
      </c>
      <c r="M562">
        <v>5</v>
      </c>
      <c r="N562">
        <v>850</v>
      </c>
      <c r="O562">
        <v>4250</v>
      </c>
      <c r="P562" t="s">
        <v>2914</v>
      </c>
      <c r="Q562" t="s">
        <v>2915</v>
      </c>
      <c r="R562" t="s">
        <v>61</v>
      </c>
    </row>
    <row r="563" spans="1:18" x14ac:dyDescent="0.3">
      <c r="A563" t="s">
        <v>2916</v>
      </c>
      <c r="B563" t="s">
        <v>1836</v>
      </c>
      <c r="C563" t="s">
        <v>1742</v>
      </c>
      <c r="D563" t="s">
        <v>271</v>
      </c>
      <c r="E563" t="s">
        <v>161</v>
      </c>
      <c r="F563" t="s">
        <v>119</v>
      </c>
      <c r="G563" t="s">
        <v>239</v>
      </c>
      <c r="H563" t="s">
        <v>240</v>
      </c>
      <c r="I563" t="s">
        <v>241</v>
      </c>
      <c r="J563" t="s">
        <v>97</v>
      </c>
      <c r="K563" t="s">
        <v>84</v>
      </c>
      <c r="L563" t="s">
        <v>819</v>
      </c>
      <c r="M563" t="s">
        <v>145</v>
      </c>
      <c r="N563">
        <v>980</v>
      </c>
      <c r="O563">
        <v>4900</v>
      </c>
      <c r="P563" t="s">
        <v>2917</v>
      </c>
      <c r="Q563" t="s">
        <v>2918</v>
      </c>
      <c r="R563" t="s">
        <v>46</v>
      </c>
    </row>
    <row r="564" spans="1:18" x14ac:dyDescent="0.3">
      <c r="A564" t="s">
        <v>2919</v>
      </c>
      <c r="B564" t="s">
        <v>2129</v>
      </c>
      <c r="C564" t="s">
        <v>2423</v>
      </c>
      <c r="D564" t="s">
        <v>151</v>
      </c>
      <c r="E564" t="s">
        <v>22</v>
      </c>
      <c r="F564" t="s">
        <v>23</v>
      </c>
      <c r="G564" t="s">
        <v>239</v>
      </c>
      <c r="H564" t="s">
        <v>1728</v>
      </c>
      <c r="I564" t="s">
        <v>1762</v>
      </c>
      <c r="J564" t="s">
        <v>501</v>
      </c>
      <c r="K564" t="s">
        <v>57</v>
      </c>
      <c r="L564" t="s">
        <v>111</v>
      </c>
      <c r="M564">
        <v>11</v>
      </c>
      <c r="N564">
        <v>1080</v>
      </c>
      <c r="O564">
        <v>11880</v>
      </c>
      <c r="P564" t="s">
        <v>2920</v>
      </c>
      <c r="Q564" t="s">
        <v>2921</v>
      </c>
      <c r="R564" t="s">
        <v>157</v>
      </c>
    </row>
    <row r="565" spans="1:18" x14ac:dyDescent="0.3">
      <c r="A565" t="s">
        <v>2922</v>
      </c>
      <c r="B565" t="s">
        <v>2923</v>
      </c>
      <c r="C565" t="s">
        <v>1900</v>
      </c>
      <c r="D565" t="s">
        <v>65</v>
      </c>
      <c r="E565" t="s">
        <v>22</v>
      </c>
      <c r="F565" t="s">
        <v>23</v>
      </c>
      <c r="G565" t="s">
        <v>191</v>
      </c>
      <c r="H565" t="s">
        <v>278</v>
      </c>
      <c r="I565" t="s">
        <v>279</v>
      </c>
      <c r="J565" t="s">
        <v>97</v>
      </c>
      <c r="K565" t="s">
        <v>921</v>
      </c>
      <c r="L565" t="s">
        <v>132</v>
      </c>
      <c r="M565" t="s">
        <v>607</v>
      </c>
      <c r="N565">
        <v>1650</v>
      </c>
      <c r="O565">
        <v>3300</v>
      </c>
      <c r="P565" t="s">
        <v>2924</v>
      </c>
      <c r="Q565" t="s">
        <v>2925</v>
      </c>
      <c r="R565" t="s">
        <v>61</v>
      </c>
    </row>
    <row r="566" spans="1:18" x14ac:dyDescent="0.3">
      <c r="A566" t="s">
        <v>2926</v>
      </c>
      <c r="B566" t="s">
        <v>2927</v>
      </c>
      <c r="C566" t="s">
        <v>2022</v>
      </c>
      <c r="D566" t="s">
        <v>366</v>
      </c>
      <c r="E566" t="s">
        <v>552</v>
      </c>
      <c r="F566" t="s">
        <v>67</v>
      </c>
      <c r="G566" t="s">
        <v>81</v>
      </c>
      <c r="H566" t="s">
        <v>425</v>
      </c>
      <c r="I566" t="s">
        <v>110</v>
      </c>
      <c r="J566" t="s">
        <v>27</v>
      </c>
      <c r="K566" t="s">
        <v>72</v>
      </c>
      <c r="L566" t="s">
        <v>338</v>
      </c>
      <c r="M566">
        <v>7</v>
      </c>
      <c r="N566">
        <v>1250</v>
      </c>
      <c r="O566">
        <v>8750</v>
      </c>
      <c r="P566" t="s">
        <v>2928</v>
      </c>
      <c r="Q566" t="s">
        <v>2929</v>
      </c>
      <c r="R566" t="s">
        <v>46</v>
      </c>
    </row>
    <row r="567" spans="1:18" x14ac:dyDescent="0.3">
      <c r="A567" t="s">
        <v>2930</v>
      </c>
      <c r="B567" t="s">
        <v>2931</v>
      </c>
      <c r="C567" t="s">
        <v>1462</v>
      </c>
      <c r="D567" t="s">
        <v>1288</v>
      </c>
      <c r="E567" t="s">
        <v>140</v>
      </c>
      <c r="F567" t="s">
        <v>153</v>
      </c>
      <c r="G567" t="s">
        <v>142</v>
      </c>
      <c r="H567" t="s">
        <v>143</v>
      </c>
      <c r="I567" t="s">
        <v>26</v>
      </c>
      <c r="J567" t="s">
        <v>71</v>
      </c>
      <c r="K567" t="s">
        <v>758</v>
      </c>
      <c r="L567" t="s">
        <v>182</v>
      </c>
      <c r="M567">
        <v>6</v>
      </c>
      <c r="N567" t="s">
        <v>203</v>
      </c>
      <c r="O567">
        <v>2520</v>
      </c>
      <c r="P567" t="s">
        <v>2932</v>
      </c>
      <c r="Q567" t="s">
        <v>2933</v>
      </c>
      <c r="R567" t="s">
        <v>61</v>
      </c>
    </row>
    <row r="568" spans="1:18" x14ac:dyDescent="0.3">
      <c r="A568" t="s">
        <v>2934</v>
      </c>
      <c r="B568" t="s">
        <v>1119</v>
      </c>
      <c r="C568" t="s">
        <v>2661</v>
      </c>
      <c r="D568" t="s">
        <v>1457</v>
      </c>
      <c r="E568" t="s">
        <v>93</v>
      </c>
      <c r="F568" t="s">
        <v>391</v>
      </c>
      <c r="G568" t="s">
        <v>191</v>
      </c>
      <c r="H568" t="s">
        <v>278</v>
      </c>
      <c r="I568" t="s">
        <v>781</v>
      </c>
      <c r="J568" t="s">
        <v>97</v>
      </c>
      <c r="K568" t="s">
        <v>57</v>
      </c>
      <c r="L568" t="s">
        <v>111</v>
      </c>
      <c r="M568">
        <v>5</v>
      </c>
      <c r="N568">
        <v>1650</v>
      </c>
      <c r="O568">
        <v>8250</v>
      </c>
      <c r="P568" t="s">
        <v>2935</v>
      </c>
      <c r="Q568" t="s">
        <v>2936</v>
      </c>
      <c r="R568" t="s">
        <v>32</v>
      </c>
    </row>
    <row r="569" spans="1:18" x14ac:dyDescent="0.3">
      <c r="A569" t="s">
        <v>2937</v>
      </c>
      <c r="B569" t="s">
        <v>2938</v>
      </c>
      <c r="C569" t="s">
        <v>1761</v>
      </c>
      <c r="D569" t="s">
        <v>92</v>
      </c>
      <c r="E569" t="s">
        <v>190</v>
      </c>
      <c r="F569" t="s">
        <v>23</v>
      </c>
      <c r="G569" t="s">
        <v>24</v>
      </c>
      <c r="H569" t="s">
        <v>434</v>
      </c>
      <c r="I569" t="s">
        <v>26</v>
      </c>
      <c r="J569" t="s">
        <v>27</v>
      </c>
      <c r="K569" t="s">
        <v>758</v>
      </c>
      <c r="L569" t="s">
        <v>111</v>
      </c>
      <c r="M569">
        <v>12</v>
      </c>
      <c r="N569">
        <v>4200</v>
      </c>
      <c r="O569">
        <v>50400</v>
      </c>
      <c r="P569" t="s">
        <v>2939</v>
      </c>
      <c r="Q569" t="s">
        <v>2940</v>
      </c>
      <c r="R569" t="s">
        <v>46</v>
      </c>
    </row>
    <row r="570" spans="1:18" x14ac:dyDescent="0.3">
      <c r="A570" t="s">
        <v>2941</v>
      </c>
      <c r="B570" t="s">
        <v>2044</v>
      </c>
      <c r="C570" t="s">
        <v>1324</v>
      </c>
      <c r="D570" t="s">
        <v>106</v>
      </c>
      <c r="E570" t="s">
        <v>1147</v>
      </c>
      <c r="F570" t="s">
        <v>67</v>
      </c>
      <c r="G570" t="s">
        <v>39</v>
      </c>
      <c r="H570" t="s">
        <v>336</v>
      </c>
      <c r="I570" t="s">
        <v>41</v>
      </c>
      <c r="J570" t="s">
        <v>97</v>
      </c>
      <c r="K570" t="s">
        <v>28</v>
      </c>
      <c r="L570" t="s">
        <v>58</v>
      </c>
      <c r="M570">
        <v>3</v>
      </c>
      <c r="N570">
        <v>1900</v>
      </c>
      <c r="O570">
        <v>5700</v>
      </c>
      <c r="P570" t="s">
        <v>2942</v>
      </c>
      <c r="Q570" t="s">
        <v>2943</v>
      </c>
      <c r="R570" t="s">
        <v>61</v>
      </c>
    </row>
    <row r="571" spans="1:18" x14ac:dyDescent="0.3">
      <c r="A571" t="s">
        <v>2944</v>
      </c>
      <c r="B571" t="s">
        <v>2200</v>
      </c>
      <c r="C571" t="s">
        <v>422</v>
      </c>
      <c r="D571" t="s">
        <v>92</v>
      </c>
      <c r="E571" t="s">
        <v>51</v>
      </c>
      <c r="F571" t="s">
        <v>311</v>
      </c>
      <c r="G571" t="s">
        <v>239</v>
      </c>
      <c r="H571" t="s">
        <v>240</v>
      </c>
      <c r="I571" t="s">
        <v>2345</v>
      </c>
      <c r="J571" t="s">
        <v>71</v>
      </c>
      <c r="K571" t="s">
        <v>1385</v>
      </c>
      <c r="L571" t="s">
        <v>58</v>
      </c>
      <c r="M571" t="s">
        <v>2945</v>
      </c>
      <c r="N571" t="s">
        <v>242</v>
      </c>
      <c r="O571">
        <v>8820</v>
      </c>
      <c r="P571" t="s">
        <v>2946</v>
      </c>
      <c r="Q571" t="s">
        <v>2947</v>
      </c>
      <c r="R571" t="s">
        <v>32</v>
      </c>
    </row>
    <row r="572" spans="1:18" x14ac:dyDescent="0.3">
      <c r="A572" t="s">
        <v>2948</v>
      </c>
      <c r="C572" t="s">
        <v>2130</v>
      </c>
      <c r="D572" t="s">
        <v>151</v>
      </c>
      <c r="E572" t="s">
        <v>173</v>
      </c>
      <c r="F572" t="s">
        <v>957</v>
      </c>
      <c r="G572" t="s">
        <v>81</v>
      </c>
      <c r="H572" t="s">
        <v>425</v>
      </c>
      <c r="I572" t="s">
        <v>110</v>
      </c>
      <c r="J572" t="s">
        <v>393</v>
      </c>
      <c r="K572" t="s">
        <v>921</v>
      </c>
      <c r="L572" t="s">
        <v>819</v>
      </c>
      <c r="M572" t="s">
        <v>202</v>
      </c>
      <c r="N572">
        <v>1250</v>
      </c>
      <c r="O572">
        <v>3750</v>
      </c>
      <c r="P572" t="s">
        <v>2949</v>
      </c>
      <c r="Q572" t="s">
        <v>2950</v>
      </c>
      <c r="R572" t="s">
        <v>157</v>
      </c>
    </row>
    <row r="573" spans="1:18" x14ac:dyDescent="0.3">
      <c r="A573" t="s">
        <v>2951</v>
      </c>
      <c r="B573" t="s">
        <v>2897</v>
      </c>
      <c r="C573" t="s">
        <v>2952</v>
      </c>
      <c r="D573" t="s">
        <v>1071</v>
      </c>
      <c r="E573" t="s">
        <v>237</v>
      </c>
      <c r="F573" t="s">
        <v>119</v>
      </c>
      <c r="G573" t="s">
        <v>218</v>
      </c>
      <c r="H573" t="s">
        <v>1179</v>
      </c>
      <c r="I573" t="s">
        <v>382</v>
      </c>
      <c r="J573" t="s">
        <v>83</v>
      </c>
      <c r="K573" t="s">
        <v>84</v>
      </c>
      <c r="L573" t="s">
        <v>111</v>
      </c>
      <c r="M573">
        <v>11</v>
      </c>
      <c r="N573">
        <v>2800</v>
      </c>
      <c r="O573">
        <v>30800</v>
      </c>
      <c r="P573" t="s">
        <v>2953</v>
      </c>
      <c r="Q573" t="s">
        <v>2954</v>
      </c>
      <c r="R573" t="s">
        <v>61</v>
      </c>
    </row>
    <row r="574" spans="1:18" x14ac:dyDescent="0.3">
      <c r="A574" t="s">
        <v>2955</v>
      </c>
      <c r="B574" t="s">
        <v>2956</v>
      </c>
      <c r="C574" t="s">
        <v>558</v>
      </c>
      <c r="D574" t="s">
        <v>302</v>
      </c>
      <c r="E574" t="s">
        <v>1682</v>
      </c>
      <c r="F574" t="s">
        <v>228</v>
      </c>
      <c r="G574" t="s">
        <v>239</v>
      </c>
      <c r="H574" t="s">
        <v>240</v>
      </c>
      <c r="I574" t="s">
        <v>279</v>
      </c>
      <c r="J574" t="s">
        <v>27</v>
      </c>
      <c r="K574" t="s">
        <v>481</v>
      </c>
      <c r="L574" t="s">
        <v>132</v>
      </c>
      <c r="M574" t="s">
        <v>86</v>
      </c>
      <c r="N574" t="s">
        <v>242</v>
      </c>
      <c r="O574">
        <v>4900</v>
      </c>
      <c r="P574" t="s">
        <v>2957</v>
      </c>
      <c r="Q574" t="s">
        <v>2958</v>
      </c>
      <c r="R574" t="s">
        <v>61</v>
      </c>
    </row>
    <row r="575" spans="1:18" x14ac:dyDescent="0.3">
      <c r="A575" t="s">
        <v>2959</v>
      </c>
      <c r="B575" t="s">
        <v>724</v>
      </c>
      <c r="C575" t="s">
        <v>2960</v>
      </c>
      <c r="D575" t="s">
        <v>366</v>
      </c>
      <c r="E575" t="s">
        <v>118</v>
      </c>
      <c r="F575" t="s">
        <v>181</v>
      </c>
      <c r="G575" t="s">
        <v>191</v>
      </c>
      <c r="H575" t="s">
        <v>278</v>
      </c>
      <c r="I575" t="s">
        <v>279</v>
      </c>
      <c r="J575" t="s">
        <v>272</v>
      </c>
      <c r="K575" t="s">
        <v>98</v>
      </c>
      <c r="L575" t="s">
        <v>111</v>
      </c>
      <c r="M575">
        <v>4</v>
      </c>
      <c r="N575" t="s">
        <v>1185</v>
      </c>
      <c r="O575">
        <v>6600</v>
      </c>
      <c r="P575" t="s">
        <v>2961</v>
      </c>
      <c r="Q575" t="s">
        <v>2962</v>
      </c>
      <c r="R575" t="s">
        <v>157</v>
      </c>
    </row>
    <row r="576" spans="1:18" x14ac:dyDescent="0.3">
      <c r="A576" t="s">
        <v>2963</v>
      </c>
      <c r="B576" t="s">
        <v>2964</v>
      </c>
      <c r="C576" t="s">
        <v>2965</v>
      </c>
      <c r="D576" t="s">
        <v>21</v>
      </c>
      <c r="E576" t="s">
        <v>93</v>
      </c>
      <c r="F576" t="s">
        <v>94</v>
      </c>
      <c r="G576" t="s">
        <v>927</v>
      </c>
      <c r="H576" t="s">
        <v>121</v>
      </c>
      <c r="I576" t="s">
        <v>41</v>
      </c>
      <c r="J576" t="s">
        <v>27</v>
      </c>
      <c r="K576" t="s">
        <v>57</v>
      </c>
      <c r="L576" t="s">
        <v>819</v>
      </c>
      <c r="M576">
        <v>1</v>
      </c>
      <c r="N576">
        <v>850</v>
      </c>
      <c r="O576">
        <v>850</v>
      </c>
      <c r="P576" t="s">
        <v>2966</v>
      </c>
      <c r="Q576" t="s">
        <v>2967</v>
      </c>
      <c r="R576" t="s">
        <v>32</v>
      </c>
    </row>
    <row r="577" spans="1:18" x14ac:dyDescent="0.3">
      <c r="A577" t="s">
        <v>2968</v>
      </c>
      <c r="B577" t="s">
        <v>235</v>
      </c>
      <c r="C577" t="s">
        <v>2969</v>
      </c>
      <c r="D577" t="s">
        <v>106</v>
      </c>
      <c r="E577" t="s">
        <v>51</v>
      </c>
      <c r="F577" t="s">
        <v>181</v>
      </c>
      <c r="G577" t="s">
        <v>211</v>
      </c>
      <c r="H577" t="s">
        <v>1267</v>
      </c>
      <c r="I577" t="s">
        <v>193</v>
      </c>
      <c r="J577" t="s">
        <v>27</v>
      </c>
      <c r="K577" t="s">
        <v>84</v>
      </c>
      <c r="L577" t="s">
        <v>182</v>
      </c>
      <c r="M577" t="s">
        <v>986</v>
      </c>
      <c r="N577">
        <v>1650</v>
      </c>
      <c r="O577">
        <v>14850</v>
      </c>
      <c r="P577" t="s">
        <v>2970</v>
      </c>
      <c r="Q577" t="s">
        <v>2971</v>
      </c>
      <c r="R577" t="s">
        <v>32</v>
      </c>
    </row>
    <row r="578" spans="1:18" x14ac:dyDescent="0.3">
      <c r="A578" t="s">
        <v>2972</v>
      </c>
      <c r="B578" t="s">
        <v>2400</v>
      </c>
      <c r="C578" t="s">
        <v>1227</v>
      </c>
      <c r="D578" t="s">
        <v>583</v>
      </c>
      <c r="E578" t="s">
        <v>93</v>
      </c>
      <c r="F578" t="s">
        <v>1022</v>
      </c>
      <c r="G578" t="s">
        <v>120</v>
      </c>
      <c r="H578" t="s">
        <v>121</v>
      </c>
      <c r="I578" t="s">
        <v>265</v>
      </c>
      <c r="J578" t="s">
        <v>27</v>
      </c>
      <c r="K578" t="s">
        <v>84</v>
      </c>
      <c r="L578" t="s">
        <v>522</v>
      </c>
      <c r="M578" t="s">
        <v>607</v>
      </c>
      <c r="N578">
        <v>850</v>
      </c>
      <c r="O578">
        <v>1700</v>
      </c>
      <c r="P578" t="s">
        <v>2973</v>
      </c>
      <c r="Q578" t="s">
        <v>2974</v>
      </c>
      <c r="R578" t="s">
        <v>157</v>
      </c>
    </row>
    <row r="579" spans="1:18" x14ac:dyDescent="0.3">
      <c r="A579" t="s">
        <v>2975</v>
      </c>
      <c r="B579" t="s">
        <v>2976</v>
      </c>
      <c r="C579" t="s">
        <v>1282</v>
      </c>
      <c r="D579" t="s">
        <v>139</v>
      </c>
      <c r="E579" t="s">
        <v>129</v>
      </c>
      <c r="F579" t="s">
        <v>200</v>
      </c>
      <c r="G579" t="s">
        <v>239</v>
      </c>
      <c r="H579" t="s">
        <v>240</v>
      </c>
      <c r="I579" t="s">
        <v>279</v>
      </c>
      <c r="J579" t="s">
        <v>27</v>
      </c>
      <c r="K579" t="s">
        <v>98</v>
      </c>
      <c r="L579" t="s">
        <v>43</v>
      </c>
      <c r="M579">
        <v>-7</v>
      </c>
      <c r="N579">
        <v>980</v>
      </c>
      <c r="O579">
        <v>6860</v>
      </c>
      <c r="P579" t="s">
        <v>2977</v>
      </c>
      <c r="Q579" t="s">
        <v>2978</v>
      </c>
      <c r="R579" t="s">
        <v>61</v>
      </c>
    </row>
    <row r="580" spans="1:18" x14ac:dyDescent="0.3">
      <c r="A580" t="s">
        <v>2979</v>
      </c>
      <c r="B580" t="s">
        <v>2980</v>
      </c>
      <c r="C580" t="s">
        <v>1933</v>
      </c>
      <c r="D580" t="s">
        <v>80</v>
      </c>
      <c r="E580" t="s">
        <v>906</v>
      </c>
      <c r="F580" t="s">
        <v>94</v>
      </c>
      <c r="G580" t="s">
        <v>68</v>
      </c>
      <c r="H580" t="s">
        <v>109</v>
      </c>
      <c r="I580" t="s">
        <v>491</v>
      </c>
      <c r="J580" t="s">
        <v>97</v>
      </c>
      <c r="K580" t="s">
        <v>174</v>
      </c>
      <c r="L580" t="s">
        <v>111</v>
      </c>
      <c r="M580" t="s">
        <v>1079</v>
      </c>
      <c r="N580" t="s">
        <v>1319</v>
      </c>
      <c r="O580">
        <v>18000</v>
      </c>
      <c r="P580" t="s">
        <v>2981</v>
      </c>
      <c r="Q580" t="s">
        <v>2982</v>
      </c>
      <c r="R580" t="s">
        <v>61</v>
      </c>
    </row>
    <row r="581" spans="1:18" x14ac:dyDescent="0.3">
      <c r="A581" t="s">
        <v>2983</v>
      </c>
      <c r="B581" t="s">
        <v>889</v>
      </c>
      <c r="C581" t="s">
        <v>463</v>
      </c>
      <c r="D581" t="s">
        <v>366</v>
      </c>
      <c r="E581" t="s">
        <v>129</v>
      </c>
      <c r="F581" t="s">
        <v>153</v>
      </c>
      <c r="G581" t="s">
        <v>239</v>
      </c>
      <c r="H581" t="s">
        <v>240</v>
      </c>
      <c r="I581" t="s">
        <v>1762</v>
      </c>
      <c r="J581" t="s">
        <v>97</v>
      </c>
      <c r="K581" t="s">
        <v>72</v>
      </c>
      <c r="L581" t="s">
        <v>182</v>
      </c>
      <c r="M581">
        <v>12</v>
      </c>
      <c r="N581">
        <v>980</v>
      </c>
      <c r="O581">
        <v>11760</v>
      </c>
      <c r="P581" t="s">
        <v>643</v>
      </c>
      <c r="Q581" t="s">
        <v>2984</v>
      </c>
      <c r="R581" t="s">
        <v>157</v>
      </c>
    </row>
    <row r="582" spans="1:18" x14ac:dyDescent="0.3">
      <c r="A582" t="s">
        <v>2985</v>
      </c>
      <c r="B582" t="s">
        <v>2986</v>
      </c>
      <c r="C582" t="s">
        <v>1011</v>
      </c>
      <c r="D582" t="s">
        <v>106</v>
      </c>
      <c r="E582" t="s">
        <v>441</v>
      </c>
      <c r="F582" t="s">
        <v>23</v>
      </c>
      <c r="G582" t="s">
        <v>68</v>
      </c>
      <c r="H582" t="s">
        <v>2987</v>
      </c>
      <c r="I582" t="s">
        <v>110</v>
      </c>
      <c r="J582" t="s">
        <v>864</v>
      </c>
      <c r="K582" t="s">
        <v>84</v>
      </c>
      <c r="L582" t="s">
        <v>182</v>
      </c>
      <c r="M582" t="s">
        <v>145</v>
      </c>
      <c r="N582" t="s">
        <v>2988</v>
      </c>
      <c r="O582">
        <v>18000</v>
      </c>
      <c r="P582" t="s">
        <v>2989</v>
      </c>
      <c r="Q582" t="s">
        <v>2990</v>
      </c>
      <c r="R582" t="s">
        <v>32</v>
      </c>
    </row>
    <row r="583" spans="1:18" x14ac:dyDescent="0.3">
      <c r="A583" t="s">
        <v>2991</v>
      </c>
      <c r="B583" t="s">
        <v>2992</v>
      </c>
      <c r="C583" t="s">
        <v>2298</v>
      </c>
      <c r="D583" t="s">
        <v>50</v>
      </c>
      <c r="E583" t="s">
        <v>949</v>
      </c>
      <c r="F583" t="s">
        <v>38</v>
      </c>
      <c r="G583" t="s">
        <v>53</v>
      </c>
      <c r="H583" t="s">
        <v>95</v>
      </c>
      <c r="I583" t="s">
        <v>96</v>
      </c>
      <c r="J583" t="s">
        <v>393</v>
      </c>
      <c r="K583" t="s">
        <v>57</v>
      </c>
      <c r="L583" t="s">
        <v>165</v>
      </c>
      <c r="M583">
        <v>8</v>
      </c>
      <c r="N583">
        <v>180</v>
      </c>
      <c r="O583">
        <v>1440</v>
      </c>
      <c r="P583" t="s">
        <v>2993</v>
      </c>
      <c r="Q583" t="s">
        <v>2994</v>
      </c>
      <c r="R583" t="s">
        <v>61</v>
      </c>
    </row>
    <row r="584" spans="1:18" x14ac:dyDescent="0.3">
      <c r="A584" t="s">
        <v>2995</v>
      </c>
      <c r="B584" t="s">
        <v>2996</v>
      </c>
      <c r="C584" t="s">
        <v>1146</v>
      </c>
      <c r="D584" t="s">
        <v>92</v>
      </c>
      <c r="E584" t="s">
        <v>140</v>
      </c>
      <c r="F584" t="s">
        <v>457</v>
      </c>
      <c r="G584" t="s">
        <v>120</v>
      </c>
      <c r="H584" t="s">
        <v>1432</v>
      </c>
      <c r="I584" t="s">
        <v>41</v>
      </c>
      <c r="J584" t="s">
        <v>83</v>
      </c>
      <c r="K584" t="s">
        <v>921</v>
      </c>
      <c r="L584" t="s">
        <v>222</v>
      </c>
      <c r="M584">
        <v>4</v>
      </c>
      <c r="N584">
        <v>850</v>
      </c>
      <c r="O584">
        <v>3400</v>
      </c>
      <c r="P584" t="s">
        <v>2997</v>
      </c>
      <c r="Q584" t="s">
        <v>2998</v>
      </c>
      <c r="R584" t="s">
        <v>157</v>
      </c>
    </row>
    <row r="585" spans="1:18" x14ac:dyDescent="0.3">
      <c r="A585" t="s">
        <v>2999</v>
      </c>
      <c r="B585" t="s">
        <v>3000</v>
      </c>
      <c r="C585" t="s">
        <v>2186</v>
      </c>
      <c r="D585" t="s">
        <v>583</v>
      </c>
      <c r="E585" t="s">
        <v>2147</v>
      </c>
      <c r="F585" t="s">
        <v>108</v>
      </c>
      <c r="G585" t="s">
        <v>142</v>
      </c>
      <c r="H585" t="s">
        <v>201</v>
      </c>
      <c r="I585" t="s">
        <v>220</v>
      </c>
      <c r="J585" t="s">
        <v>221</v>
      </c>
      <c r="K585" t="s">
        <v>72</v>
      </c>
      <c r="L585" t="s">
        <v>165</v>
      </c>
      <c r="M585" t="s">
        <v>2096</v>
      </c>
      <c r="N585" t="s">
        <v>3001</v>
      </c>
      <c r="O585">
        <v>3700</v>
      </c>
      <c r="P585" t="s">
        <v>3002</v>
      </c>
      <c r="Q585" t="s">
        <v>3003</v>
      </c>
      <c r="R585" t="s">
        <v>157</v>
      </c>
    </row>
    <row r="586" spans="1:18" x14ac:dyDescent="0.3">
      <c r="A586" t="s">
        <v>3004</v>
      </c>
      <c r="B586" t="s">
        <v>3005</v>
      </c>
      <c r="C586" t="s">
        <v>171</v>
      </c>
      <c r="D586" t="s">
        <v>172</v>
      </c>
      <c r="E586" t="s">
        <v>173</v>
      </c>
      <c r="F586" t="s">
        <v>119</v>
      </c>
      <c r="G586" t="s">
        <v>142</v>
      </c>
      <c r="H586" t="s">
        <v>2653</v>
      </c>
      <c r="I586" t="s">
        <v>382</v>
      </c>
      <c r="J586" t="s">
        <v>272</v>
      </c>
      <c r="K586" t="s">
        <v>84</v>
      </c>
      <c r="L586" t="s">
        <v>338</v>
      </c>
      <c r="M586">
        <v>2</v>
      </c>
      <c r="N586">
        <v>420</v>
      </c>
      <c r="O586">
        <v>840</v>
      </c>
      <c r="P586" t="s">
        <v>3006</v>
      </c>
      <c r="Q586" t="s">
        <v>3007</v>
      </c>
      <c r="R586" t="s">
        <v>157</v>
      </c>
    </row>
    <row r="587" spans="1:18" x14ac:dyDescent="0.3">
      <c r="A587" t="s">
        <v>3008</v>
      </c>
      <c r="B587" t="s">
        <v>3009</v>
      </c>
      <c r="C587" t="s">
        <v>3010</v>
      </c>
      <c r="D587" t="s">
        <v>743</v>
      </c>
      <c r="E587" t="s">
        <v>140</v>
      </c>
      <c r="F587" t="s">
        <v>962</v>
      </c>
      <c r="G587" t="s">
        <v>191</v>
      </c>
      <c r="H587" t="s">
        <v>192</v>
      </c>
      <c r="I587" t="s">
        <v>279</v>
      </c>
      <c r="J587" t="s">
        <v>71</v>
      </c>
      <c r="K587" t="s">
        <v>231</v>
      </c>
      <c r="L587" t="s">
        <v>111</v>
      </c>
      <c r="M587">
        <v>10</v>
      </c>
      <c r="N587" t="s">
        <v>1708</v>
      </c>
      <c r="O587">
        <v>16500</v>
      </c>
      <c r="P587" t="s">
        <v>3011</v>
      </c>
      <c r="Q587" t="s">
        <v>3012</v>
      </c>
      <c r="R587" t="s">
        <v>157</v>
      </c>
    </row>
    <row r="588" spans="1:18" x14ac:dyDescent="0.3">
      <c r="A588" t="s">
        <v>3013</v>
      </c>
      <c r="B588" t="s">
        <v>3014</v>
      </c>
      <c r="C588" t="s">
        <v>3015</v>
      </c>
      <c r="D588" t="s">
        <v>475</v>
      </c>
      <c r="E588" t="s">
        <v>173</v>
      </c>
      <c r="F588" t="s">
        <v>108</v>
      </c>
      <c r="G588" t="s">
        <v>39</v>
      </c>
      <c r="H588" t="s">
        <v>336</v>
      </c>
      <c r="I588" t="s">
        <v>122</v>
      </c>
      <c r="J588" t="s">
        <v>71</v>
      </c>
      <c r="K588" t="s">
        <v>57</v>
      </c>
      <c r="L588" t="s">
        <v>29</v>
      </c>
      <c r="M588">
        <v>2</v>
      </c>
      <c r="N588" t="s">
        <v>3016</v>
      </c>
      <c r="O588">
        <v>3800</v>
      </c>
      <c r="P588" t="s">
        <v>3017</v>
      </c>
      <c r="Q588" t="s">
        <v>3018</v>
      </c>
      <c r="R588" t="s">
        <v>46</v>
      </c>
    </row>
    <row r="589" spans="1:18" x14ac:dyDescent="0.3">
      <c r="A589" t="s">
        <v>3019</v>
      </c>
      <c r="B589" t="s">
        <v>1890</v>
      </c>
      <c r="C589" t="s">
        <v>2731</v>
      </c>
      <c r="D589" t="s">
        <v>366</v>
      </c>
      <c r="E589" t="s">
        <v>22</v>
      </c>
      <c r="F589" t="s">
        <v>38</v>
      </c>
      <c r="G589" t="s">
        <v>53</v>
      </c>
      <c r="H589" t="s">
        <v>95</v>
      </c>
      <c r="I589" t="s">
        <v>96</v>
      </c>
      <c r="J589" t="s">
        <v>97</v>
      </c>
      <c r="K589" t="s">
        <v>84</v>
      </c>
      <c r="L589" t="s">
        <v>111</v>
      </c>
      <c r="M589">
        <v>6</v>
      </c>
      <c r="N589">
        <v>180</v>
      </c>
      <c r="O589">
        <v>1080</v>
      </c>
      <c r="P589" t="s">
        <v>3020</v>
      </c>
      <c r="Q589" t="s">
        <v>3021</v>
      </c>
      <c r="R589" t="s">
        <v>157</v>
      </c>
    </row>
    <row r="590" spans="1:18" x14ac:dyDescent="0.3">
      <c r="A590" t="s">
        <v>3022</v>
      </c>
      <c r="B590" t="s">
        <v>3023</v>
      </c>
      <c r="C590" t="s">
        <v>3024</v>
      </c>
      <c r="D590" t="s">
        <v>516</v>
      </c>
      <c r="E590" t="s">
        <v>37</v>
      </c>
      <c r="F590" t="s">
        <v>509</v>
      </c>
      <c r="G590" t="s">
        <v>162</v>
      </c>
      <c r="H590" t="s">
        <v>1641</v>
      </c>
      <c r="I590" t="s">
        <v>110</v>
      </c>
      <c r="J590" t="s">
        <v>83</v>
      </c>
      <c r="K590" t="s">
        <v>84</v>
      </c>
      <c r="L590" t="s">
        <v>165</v>
      </c>
      <c r="M590" t="s">
        <v>99</v>
      </c>
      <c r="N590">
        <v>620</v>
      </c>
      <c r="O590">
        <v>6820</v>
      </c>
      <c r="P590" t="s">
        <v>3025</v>
      </c>
      <c r="Q590" t="s">
        <v>3026</v>
      </c>
      <c r="R590" t="s">
        <v>46</v>
      </c>
    </row>
    <row r="591" spans="1:18" x14ac:dyDescent="0.3">
      <c r="A591" t="s">
        <v>3027</v>
      </c>
      <c r="B591" t="s">
        <v>3028</v>
      </c>
      <c r="C591" t="s">
        <v>976</v>
      </c>
      <c r="D591" t="s">
        <v>271</v>
      </c>
      <c r="E591" t="s">
        <v>978</v>
      </c>
      <c r="F591" t="s">
        <v>108</v>
      </c>
      <c r="G591" t="s">
        <v>239</v>
      </c>
      <c r="H591" t="s">
        <v>417</v>
      </c>
      <c r="I591" t="s">
        <v>279</v>
      </c>
      <c r="J591" t="s">
        <v>221</v>
      </c>
      <c r="K591" t="s">
        <v>1087</v>
      </c>
      <c r="L591" t="s">
        <v>1023</v>
      </c>
      <c r="M591">
        <v>9</v>
      </c>
      <c r="N591">
        <v>-980</v>
      </c>
      <c r="O591">
        <v>8820</v>
      </c>
      <c r="P591" t="s">
        <v>3029</v>
      </c>
      <c r="Q591" t="s">
        <v>3030</v>
      </c>
      <c r="R591" t="s">
        <v>157</v>
      </c>
    </row>
    <row r="592" spans="1:18" x14ac:dyDescent="0.3">
      <c r="A592" t="s">
        <v>3031</v>
      </c>
      <c r="B592" t="s">
        <v>3032</v>
      </c>
      <c r="C592" t="s">
        <v>1807</v>
      </c>
      <c r="D592" t="s">
        <v>139</v>
      </c>
      <c r="E592" t="s">
        <v>22</v>
      </c>
      <c r="F592" t="s">
        <v>141</v>
      </c>
      <c r="G592" t="s">
        <v>24</v>
      </c>
      <c r="H592" t="s">
        <v>434</v>
      </c>
      <c r="I592" t="s">
        <v>131</v>
      </c>
      <c r="J592" t="s">
        <v>27</v>
      </c>
      <c r="K592" t="s">
        <v>84</v>
      </c>
      <c r="L592" t="s">
        <v>165</v>
      </c>
      <c r="M592" t="s">
        <v>383</v>
      </c>
      <c r="N592" t="s">
        <v>384</v>
      </c>
      <c r="O592">
        <v>29400</v>
      </c>
      <c r="P592" t="s">
        <v>3033</v>
      </c>
      <c r="Q592" t="s">
        <v>3034</v>
      </c>
      <c r="R592" t="s">
        <v>157</v>
      </c>
    </row>
    <row r="593" spans="1:18" x14ac:dyDescent="0.3">
      <c r="A593" t="s">
        <v>3035</v>
      </c>
      <c r="B593" t="s">
        <v>3036</v>
      </c>
      <c r="C593" t="s">
        <v>1933</v>
      </c>
      <c r="D593" t="s">
        <v>440</v>
      </c>
      <c r="E593" t="s">
        <v>173</v>
      </c>
      <c r="F593" t="s">
        <v>228</v>
      </c>
      <c r="G593" t="s">
        <v>162</v>
      </c>
      <c r="H593" t="s">
        <v>163</v>
      </c>
      <c r="I593" t="s">
        <v>110</v>
      </c>
      <c r="J593" t="s">
        <v>27</v>
      </c>
      <c r="K593" t="s">
        <v>57</v>
      </c>
      <c r="L593" t="s">
        <v>338</v>
      </c>
      <c r="M593">
        <v>9</v>
      </c>
      <c r="N593">
        <v>620</v>
      </c>
      <c r="O593">
        <v>5580</v>
      </c>
      <c r="P593" t="s">
        <v>3037</v>
      </c>
      <c r="Q593" t="s">
        <v>3038</v>
      </c>
      <c r="R593" t="s">
        <v>32</v>
      </c>
    </row>
    <row r="594" spans="1:18" x14ac:dyDescent="0.3">
      <c r="A594" t="s">
        <v>3039</v>
      </c>
      <c r="B594" t="s">
        <v>3040</v>
      </c>
      <c r="C594" t="s">
        <v>1375</v>
      </c>
      <c r="D594" t="s">
        <v>1219</v>
      </c>
      <c r="E594" t="s">
        <v>718</v>
      </c>
      <c r="F594" t="s">
        <v>228</v>
      </c>
      <c r="G594" t="s">
        <v>120</v>
      </c>
      <c r="H594" t="s">
        <v>121</v>
      </c>
      <c r="I594" t="s">
        <v>684</v>
      </c>
      <c r="J594" t="s">
        <v>27</v>
      </c>
      <c r="K594" t="s">
        <v>57</v>
      </c>
      <c r="L594" t="s">
        <v>775</v>
      </c>
      <c r="M594">
        <v>10</v>
      </c>
      <c r="N594">
        <v>850</v>
      </c>
      <c r="O594">
        <v>8500</v>
      </c>
      <c r="P594" t="s">
        <v>3041</v>
      </c>
      <c r="Q594" t="s">
        <v>3042</v>
      </c>
      <c r="R594" t="s">
        <v>46</v>
      </c>
    </row>
    <row r="595" spans="1:18" x14ac:dyDescent="0.3">
      <c r="A595" t="s">
        <v>3043</v>
      </c>
      <c r="B595" t="s">
        <v>2039</v>
      </c>
      <c r="C595" t="s">
        <v>3044</v>
      </c>
      <c r="D595" t="s">
        <v>172</v>
      </c>
      <c r="E595" t="s">
        <v>51</v>
      </c>
      <c r="F595" t="s">
        <v>153</v>
      </c>
      <c r="G595" t="s">
        <v>303</v>
      </c>
      <c r="H595" t="s">
        <v>399</v>
      </c>
      <c r="I595" t="s">
        <v>41</v>
      </c>
      <c r="J595" t="s">
        <v>27</v>
      </c>
      <c r="K595" t="s">
        <v>57</v>
      </c>
      <c r="L595" t="s">
        <v>165</v>
      </c>
      <c r="M595" t="s">
        <v>74</v>
      </c>
      <c r="N595" t="s">
        <v>553</v>
      </c>
      <c r="O595">
        <v>19200</v>
      </c>
      <c r="P595" t="s">
        <v>3045</v>
      </c>
      <c r="Q595" t="s">
        <v>3046</v>
      </c>
      <c r="R595" t="s">
        <v>157</v>
      </c>
    </row>
    <row r="596" spans="1:18" x14ac:dyDescent="0.3">
      <c r="A596" t="s">
        <v>3047</v>
      </c>
      <c r="B596" t="s">
        <v>1618</v>
      </c>
      <c r="C596" t="s">
        <v>3048</v>
      </c>
      <c r="D596" t="s">
        <v>743</v>
      </c>
      <c r="E596" t="s">
        <v>93</v>
      </c>
      <c r="F596" t="s">
        <v>1127</v>
      </c>
      <c r="G596" t="s">
        <v>218</v>
      </c>
      <c r="H596" t="s">
        <v>1179</v>
      </c>
      <c r="I596" t="s">
        <v>26</v>
      </c>
      <c r="J596" t="s">
        <v>27</v>
      </c>
      <c r="K596" t="s">
        <v>458</v>
      </c>
      <c r="L596" t="s">
        <v>165</v>
      </c>
      <c r="M596">
        <v>12</v>
      </c>
      <c r="N596">
        <v>2800</v>
      </c>
      <c r="O596">
        <v>33600</v>
      </c>
      <c r="P596" t="s">
        <v>3049</v>
      </c>
      <c r="Q596" t="s">
        <v>3050</v>
      </c>
      <c r="R596" t="s">
        <v>61</v>
      </c>
    </row>
    <row r="597" spans="1:18" x14ac:dyDescent="0.3">
      <c r="A597" t="s">
        <v>3051</v>
      </c>
      <c r="B597" t="s">
        <v>680</v>
      </c>
      <c r="C597" t="s">
        <v>1813</v>
      </c>
      <c r="E597" t="s">
        <v>22</v>
      </c>
      <c r="F597" t="s">
        <v>119</v>
      </c>
      <c r="G597" t="s">
        <v>53</v>
      </c>
      <c r="H597" t="s">
        <v>3052</v>
      </c>
      <c r="I597" t="s">
        <v>96</v>
      </c>
      <c r="J597" t="s">
        <v>83</v>
      </c>
      <c r="K597" t="s">
        <v>84</v>
      </c>
      <c r="L597" t="s">
        <v>58</v>
      </c>
      <c r="M597">
        <v>10</v>
      </c>
      <c r="N597">
        <v>180</v>
      </c>
      <c r="O597">
        <v>1800</v>
      </c>
      <c r="P597" t="s">
        <v>3053</v>
      </c>
      <c r="Q597" t="s">
        <v>3054</v>
      </c>
      <c r="R597" t="s">
        <v>157</v>
      </c>
    </row>
    <row r="598" spans="1:18" x14ac:dyDescent="0.3">
      <c r="A598" t="s">
        <v>3055</v>
      </c>
      <c r="B598" t="s">
        <v>3056</v>
      </c>
      <c r="C598" t="s">
        <v>1606</v>
      </c>
      <c r="D598" t="s">
        <v>1106</v>
      </c>
      <c r="E598" t="s">
        <v>237</v>
      </c>
      <c r="F598" t="s">
        <v>153</v>
      </c>
      <c r="G598" t="s">
        <v>120</v>
      </c>
      <c r="H598" t="s">
        <v>121</v>
      </c>
      <c r="I598" t="s">
        <v>41</v>
      </c>
      <c r="J598" t="s">
        <v>864</v>
      </c>
      <c r="K598" t="s">
        <v>57</v>
      </c>
      <c r="L598" t="s">
        <v>182</v>
      </c>
      <c r="M598" t="s">
        <v>360</v>
      </c>
      <c r="N598">
        <v>850</v>
      </c>
      <c r="O598">
        <v>7650</v>
      </c>
      <c r="P598" t="s">
        <v>3057</v>
      </c>
      <c r="Q598" t="s">
        <v>3058</v>
      </c>
      <c r="R598" t="s">
        <v>32</v>
      </c>
    </row>
    <row r="599" spans="1:18" x14ac:dyDescent="0.3">
      <c r="A599" t="s">
        <v>3059</v>
      </c>
      <c r="B599" t="s">
        <v>1890</v>
      </c>
      <c r="C599" t="s">
        <v>498</v>
      </c>
      <c r="D599" t="s">
        <v>139</v>
      </c>
      <c r="E599" t="s">
        <v>129</v>
      </c>
      <c r="F599" t="s">
        <v>153</v>
      </c>
      <c r="G599" t="s">
        <v>120</v>
      </c>
      <c r="H599" t="s">
        <v>2854</v>
      </c>
      <c r="I599" t="s">
        <v>41</v>
      </c>
      <c r="J599" t="s">
        <v>83</v>
      </c>
      <c r="K599" t="s">
        <v>660</v>
      </c>
      <c r="L599" t="s">
        <v>280</v>
      </c>
      <c r="M599">
        <v>6</v>
      </c>
      <c r="N599">
        <v>850</v>
      </c>
      <c r="O599">
        <v>5100</v>
      </c>
      <c r="P599" t="s">
        <v>3060</v>
      </c>
      <c r="Q599" t="s">
        <v>3061</v>
      </c>
      <c r="R599" t="s">
        <v>61</v>
      </c>
    </row>
    <row r="600" spans="1:18" x14ac:dyDescent="0.3">
      <c r="A600" t="s">
        <v>3062</v>
      </c>
      <c r="B600" t="s">
        <v>3063</v>
      </c>
      <c r="C600" t="s">
        <v>3064</v>
      </c>
      <c r="D600" t="s">
        <v>21</v>
      </c>
      <c r="E600" t="s">
        <v>22</v>
      </c>
      <c r="F600" t="s">
        <v>311</v>
      </c>
      <c r="G600" t="s">
        <v>39</v>
      </c>
      <c r="H600" t="s">
        <v>336</v>
      </c>
      <c r="I600" t="s">
        <v>41</v>
      </c>
      <c r="J600" t="s">
        <v>97</v>
      </c>
      <c r="K600" t="s">
        <v>57</v>
      </c>
      <c r="L600" t="s">
        <v>111</v>
      </c>
      <c r="M600" t="s">
        <v>577</v>
      </c>
      <c r="N600">
        <v>1900</v>
      </c>
      <c r="O600">
        <v>22800</v>
      </c>
      <c r="P600" t="s">
        <v>3065</v>
      </c>
      <c r="Q600" t="s">
        <v>3066</v>
      </c>
      <c r="R600" t="s">
        <v>61</v>
      </c>
    </row>
    <row r="601" spans="1:18" x14ac:dyDescent="0.3">
      <c r="A601" t="s">
        <v>3067</v>
      </c>
      <c r="B601" t="s">
        <v>3068</v>
      </c>
      <c r="C601" t="s">
        <v>469</v>
      </c>
      <c r="D601" t="s">
        <v>172</v>
      </c>
      <c r="E601" t="s">
        <v>173</v>
      </c>
      <c r="F601" t="s">
        <v>141</v>
      </c>
      <c r="G601" t="s">
        <v>142</v>
      </c>
      <c r="H601" t="s">
        <v>143</v>
      </c>
      <c r="I601" t="s">
        <v>26</v>
      </c>
      <c r="J601" t="s">
        <v>27</v>
      </c>
      <c r="K601" t="s">
        <v>921</v>
      </c>
      <c r="L601" t="s">
        <v>111</v>
      </c>
      <c r="M601">
        <v>10</v>
      </c>
      <c r="N601">
        <v>420</v>
      </c>
      <c r="O601">
        <v>4200</v>
      </c>
      <c r="P601" t="s">
        <v>3069</v>
      </c>
      <c r="Q601" t="s">
        <v>3070</v>
      </c>
      <c r="R601" t="s">
        <v>61</v>
      </c>
    </row>
    <row r="602" spans="1:18" x14ac:dyDescent="0.3">
      <c r="A602" t="s">
        <v>3071</v>
      </c>
      <c r="B602" t="s">
        <v>1998</v>
      </c>
      <c r="C602" t="s">
        <v>171</v>
      </c>
      <c r="D602" t="s">
        <v>172</v>
      </c>
      <c r="E602" t="s">
        <v>173</v>
      </c>
      <c r="F602" t="s">
        <v>181</v>
      </c>
      <c r="G602" t="s">
        <v>191</v>
      </c>
      <c r="H602" t="s">
        <v>668</v>
      </c>
      <c r="I602" t="s">
        <v>781</v>
      </c>
      <c r="J602" t="s">
        <v>97</v>
      </c>
      <c r="K602" t="s">
        <v>57</v>
      </c>
      <c r="L602" t="s">
        <v>73</v>
      </c>
      <c r="M602">
        <v>4</v>
      </c>
      <c r="N602">
        <v>1650</v>
      </c>
      <c r="O602">
        <v>6600</v>
      </c>
      <c r="P602" t="s">
        <v>3072</v>
      </c>
      <c r="Q602" t="s">
        <v>3073</v>
      </c>
      <c r="R602" t="s">
        <v>32</v>
      </c>
    </row>
    <row r="603" spans="1:18" x14ac:dyDescent="0.3">
      <c r="A603" t="s">
        <v>3074</v>
      </c>
      <c r="B603" t="s">
        <v>3014</v>
      </c>
      <c r="C603" t="s">
        <v>1237</v>
      </c>
      <c r="D603" t="s">
        <v>151</v>
      </c>
      <c r="E603" t="s">
        <v>190</v>
      </c>
      <c r="F603" t="s">
        <v>238</v>
      </c>
      <c r="G603" t="s">
        <v>191</v>
      </c>
      <c r="H603" t="s">
        <v>817</v>
      </c>
      <c r="I603" t="s">
        <v>279</v>
      </c>
      <c r="J603" t="s">
        <v>97</v>
      </c>
      <c r="K603" t="s">
        <v>231</v>
      </c>
      <c r="L603" t="s">
        <v>111</v>
      </c>
      <c r="M603">
        <v>9</v>
      </c>
      <c r="N603">
        <v>1650</v>
      </c>
      <c r="O603">
        <v>14850</v>
      </c>
      <c r="P603" t="s">
        <v>3075</v>
      </c>
      <c r="Q603" t="s">
        <v>233</v>
      </c>
      <c r="R603" t="s">
        <v>157</v>
      </c>
    </row>
    <row r="604" spans="1:18" x14ac:dyDescent="0.3">
      <c r="A604" t="s">
        <v>3076</v>
      </c>
      <c r="B604" t="s">
        <v>3077</v>
      </c>
      <c r="C604" t="s">
        <v>1214</v>
      </c>
      <c r="D604" t="s">
        <v>810</v>
      </c>
      <c r="E604" t="s">
        <v>93</v>
      </c>
      <c r="F604" t="s">
        <v>23</v>
      </c>
      <c r="G604" t="s">
        <v>142</v>
      </c>
      <c r="H604" t="s">
        <v>143</v>
      </c>
      <c r="I604" t="s">
        <v>26</v>
      </c>
      <c r="J604" t="s">
        <v>27</v>
      </c>
      <c r="K604" t="s">
        <v>84</v>
      </c>
      <c r="L604" t="s">
        <v>3078</v>
      </c>
      <c r="M604">
        <v>1</v>
      </c>
      <c r="N604" t="s">
        <v>2628</v>
      </c>
      <c r="O604">
        <v>420</v>
      </c>
      <c r="P604" t="s">
        <v>643</v>
      </c>
      <c r="Q604" t="s">
        <v>3079</v>
      </c>
      <c r="R604" t="s">
        <v>61</v>
      </c>
    </row>
    <row r="605" spans="1:18" x14ac:dyDescent="0.3">
      <c r="A605" t="s">
        <v>3080</v>
      </c>
      <c r="B605" t="s">
        <v>3081</v>
      </c>
      <c r="C605" t="s">
        <v>1526</v>
      </c>
      <c r="E605" t="s">
        <v>173</v>
      </c>
      <c r="F605" t="s">
        <v>23</v>
      </c>
      <c r="G605" t="s">
        <v>39</v>
      </c>
      <c r="H605" t="s">
        <v>392</v>
      </c>
      <c r="I605" t="s">
        <v>684</v>
      </c>
      <c r="J605" t="s">
        <v>221</v>
      </c>
      <c r="K605" t="s">
        <v>84</v>
      </c>
      <c r="L605" t="s">
        <v>338</v>
      </c>
      <c r="M605">
        <v>12</v>
      </c>
      <c r="N605">
        <v>1900</v>
      </c>
      <c r="O605">
        <v>22800</v>
      </c>
      <c r="P605" t="s">
        <v>3082</v>
      </c>
      <c r="Q605" t="s">
        <v>3083</v>
      </c>
      <c r="R605" t="s">
        <v>46</v>
      </c>
    </row>
    <row r="606" spans="1:18" x14ac:dyDescent="0.3">
      <c r="A606" t="s">
        <v>3084</v>
      </c>
      <c r="B606" t="s">
        <v>3085</v>
      </c>
      <c r="C606" t="s">
        <v>1065</v>
      </c>
      <c r="D606" t="s">
        <v>106</v>
      </c>
      <c r="E606" t="s">
        <v>93</v>
      </c>
      <c r="G606" t="s">
        <v>120</v>
      </c>
      <c r="H606" t="s">
        <v>121</v>
      </c>
      <c r="I606" t="s">
        <v>1005</v>
      </c>
      <c r="J606" t="s">
        <v>97</v>
      </c>
      <c r="K606" t="s">
        <v>28</v>
      </c>
      <c r="L606" t="s">
        <v>165</v>
      </c>
      <c r="M606">
        <v>8</v>
      </c>
      <c r="N606">
        <v>850</v>
      </c>
      <c r="O606">
        <v>6800</v>
      </c>
      <c r="P606" t="s">
        <v>3086</v>
      </c>
      <c r="Q606" t="s">
        <v>3087</v>
      </c>
      <c r="R606" t="s">
        <v>32</v>
      </c>
    </row>
    <row r="607" spans="1:18" x14ac:dyDescent="0.3">
      <c r="A607" t="s">
        <v>3088</v>
      </c>
      <c r="B607" t="s">
        <v>3089</v>
      </c>
      <c r="C607" t="s">
        <v>1928</v>
      </c>
      <c r="D607" t="s">
        <v>635</v>
      </c>
      <c r="E607" t="s">
        <v>255</v>
      </c>
      <c r="F607" t="s">
        <v>108</v>
      </c>
      <c r="G607" t="s">
        <v>120</v>
      </c>
      <c r="H607" t="s">
        <v>373</v>
      </c>
      <c r="I607" t="s">
        <v>41</v>
      </c>
      <c r="J607" t="s">
        <v>71</v>
      </c>
      <c r="K607" t="s">
        <v>493</v>
      </c>
      <c r="L607" t="s">
        <v>522</v>
      </c>
      <c r="M607">
        <v>10</v>
      </c>
      <c r="N607">
        <v>850</v>
      </c>
      <c r="O607">
        <v>8500</v>
      </c>
      <c r="P607" t="s">
        <v>3090</v>
      </c>
      <c r="Q607" t="s">
        <v>3091</v>
      </c>
      <c r="R607" t="s">
        <v>61</v>
      </c>
    </row>
    <row r="608" spans="1:18" x14ac:dyDescent="0.3">
      <c r="A608" t="s">
        <v>3092</v>
      </c>
      <c r="B608" t="s">
        <v>3093</v>
      </c>
      <c r="C608" t="s">
        <v>138</v>
      </c>
      <c r="D608" t="s">
        <v>905</v>
      </c>
      <c r="F608" t="s">
        <v>38</v>
      </c>
      <c r="G608" t="s">
        <v>218</v>
      </c>
      <c r="H608" t="s">
        <v>3094</v>
      </c>
      <c r="I608" t="s">
        <v>26</v>
      </c>
      <c r="J608" t="s">
        <v>83</v>
      </c>
      <c r="K608" t="s">
        <v>57</v>
      </c>
      <c r="L608" t="s">
        <v>111</v>
      </c>
      <c r="M608" t="s">
        <v>202</v>
      </c>
      <c r="N608" t="s">
        <v>1528</v>
      </c>
      <c r="O608">
        <v>8400</v>
      </c>
      <c r="P608" t="s">
        <v>3095</v>
      </c>
      <c r="Q608" t="s">
        <v>3096</v>
      </c>
      <c r="R608" t="s">
        <v>46</v>
      </c>
    </row>
    <row r="609" spans="1:18" x14ac:dyDescent="0.3">
      <c r="A609" t="s">
        <v>3097</v>
      </c>
      <c r="B609" t="s">
        <v>3098</v>
      </c>
      <c r="C609" t="s">
        <v>545</v>
      </c>
      <c r="D609" t="s">
        <v>172</v>
      </c>
      <c r="E609" t="s">
        <v>140</v>
      </c>
      <c r="F609" t="s">
        <v>590</v>
      </c>
      <c r="G609" t="s">
        <v>68</v>
      </c>
      <c r="H609" t="s">
        <v>109</v>
      </c>
      <c r="I609" t="s">
        <v>110</v>
      </c>
      <c r="J609" t="s">
        <v>1294</v>
      </c>
      <c r="K609" t="s">
        <v>98</v>
      </c>
      <c r="L609" t="s">
        <v>58</v>
      </c>
      <c r="M609" t="s">
        <v>212</v>
      </c>
      <c r="N609">
        <v>3600</v>
      </c>
      <c r="O609">
        <v>36000</v>
      </c>
      <c r="P609" t="s">
        <v>3099</v>
      </c>
      <c r="Q609" t="s">
        <v>3100</v>
      </c>
      <c r="R609" t="s">
        <v>32</v>
      </c>
    </row>
    <row r="610" spans="1:18" x14ac:dyDescent="0.3">
      <c r="A610" t="s">
        <v>3101</v>
      </c>
      <c r="B610" t="s">
        <v>1702</v>
      </c>
      <c r="C610" t="s">
        <v>1060</v>
      </c>
      <c r="D610" t="s">
        <v>151</v>
      </c>
      <c r="E610" t="s">
        <v>949</v>
      </c>
      <c r="F610" t="s">
        <v>228</v>
      </c>
      <c r="G610" t="s">
        <v>24</v>
      </c>
      <c r="H610" t="s">
        <v>2102</v>
      </c>
      <c r="I610" t="s">
        <v>26</v>
      </c>
      <c r="J610" t="s">
        <v>492</v>
      </c>
      <c r="K610" t="s">
        <v>1136</v>
      </c>
      <c r="L610" t="s">
        <v>58</v>
      </c>
      <c r="M610" t="s">
        <v>202</v>
      </c>
      <c r="N610" t="s">
        <v>330</v>
      </c>
      <c r="O610">
        <v>12600</v>
      </c>
      <c r="P610" t="s">
        <v>3102</v>
      </c>
      <c r="Q610" t="s">
        <v>3103</v>
      </c>
      <c r="R610" t="s">
        <v>61</v>
      </c>
    </row>
    <row r="611" spans="1:18" x14ac:dyDescent="0.3">
      <c r="A611" t="s">
        <v>3104</v>
      </c>
      <c r="B611" t="s">
        <v>3105</v>
      </c>
      <c r="C611" t="s">
        <v>2326</v>
      </c>
      <c r="D611" t="s">
        <v>80</v>
      </c>
      <c r="E611" t="s">
        <v>906</v>
      </c>
      <c r="F611" t="s">
        <v>153</v>
      </c>
      <c r="G611" t="s">
        <v>162</v>
      </c>
      <c r="H611" t="s">
        <v>163</v>
      </c>
      <c r="I611" t="s">
        <v>110</v>
      </c>
      <c r="J611" t="s">
        <v>27</v>
      </c>
      <c r="K611" t="s">
        <v>1136</v>
      </c>
      <c r="L611" t="s">
        <v>165</v>
      </c>
      <c r="M611" t="s">
        <v>383</v>
      </c>
      <c r="N611">
        <v>620</v>
      </c>
      <c r="O611">
        <v>4340</v>
      </c>
      <c r="P611" t="s">
        <v>3106</v>
      </c>
      <c r="Q611" t="s">
        <v>3107</v>
      </c>
      <c r="R611" t="s">
        <v>46</v>
      </c>
    </row>
    <row r="612" spans="1:18" x14ac:dyDescent="0.3">
      <c r="A612" t="s">
        <v>3108</v>
      </c>
      <c r="B612" t="s">
        <v>3109</v>
      </c>
      <c r="C612" t="s">
        <v>318</v>
      </c>
      <c r="D612" t="s">
        <v>423</v>
      </c>
      <c r="E612" t="s">
        <v>190</v>
      </c>
      <c r="F612" t="s">
        <v>424</v>
      </c>
      <c r="G612" t="s">
        <v>53</v>
      </c>
      <c r="H612" t="s">
        <v>3052</v>
      </c>
      <c r="I612" t="s">
        <v>96</v>
      </c>
      <c r="J612" t="s">
        <v>27</v>
      </c>
      <c r="K612" t="s">
        <v>84</v>
      </c>
      <c r="L612" t="s">
        <v>58</v>
      </c>
      <c r="M612">
        <v>3</v>
      </c>
      <c r="N612">
        <v>180</v>
      </c>
      <c r="O612">
        <v>540</v>
      </c>
      <c r="P612" t="s">
        <v>3110</v>
      </c>
      <c r="Q612" t="s">
        <v>3111</v>
      </c>
      <c r="R612" t="s">
        <v>32</v>
      </c>
    </row>
    <row r="613" spans="1:18" x14ac:dyDescent="0.3">
      <c r="A613" t="s">
        <v>3112</v>
      </c>
      <c r="B613" t="s">
        <v>3113</v>
      </c>
      <c r="C613" t="s">
        <v>1560</v>
      </c>
      <c r="D613" t="s">
        <v>3114</v>
      </c>
      <c r="E613" t="s">
        <v>22</v>
      </c>
      <c r="F613" t="s">
        <v>119</v>
      </c>
      <c r="G613" t="s">
        <v>120</v>
      </c>
      <c r="H613" t="s">
        <v>121</v>
      </c>
      <c r="I613" t="s">
        <v>41</v>
      </c>
      <c r="J613" t="s">
        <v>83</v>
      </c>
      <c r="K613" t="s">
        <v>98</v>
      </c>
      <c r="L613" t="s">
        <v>182</v>
      </c>
      <c r="M613">
        <v>9</v>
      </c>
      <c r="N613">
        <v>750</v>
      </c>
      <c r="O613">
        <v>6750</v>
      </c>
      <c r="P613" t="s">
        <v>3115</v>
      </c>
      <c r="Q613" t="s">
        <v>1562</v>
      </c>
      <c r="R613" t="s">
        <v>61</v>
      </c>
    </row>
    <row r="614" spans="1:18" x14ac:dyDescent="0.3">
      <c r="A614" t="s">
        <v>3116</v>
      </c>
      <c r="B614" t="s">
        <v>943</v>
      </c>
      <c r="C614" t="s">
        <v>1923</v>
      </c>
      <c r="D614" t="s">
        <v>80</v>
      </c>
      <c r="E614" t="s">
        <v>2410</v>
      </c>
      <c r="F614" t="s">
        <v>38</v>
      </c>
      <c r="G614" t="s">
        <v>239</v>
      </c>
      <c r="H614" t="s">
        <v>1728</v>
      </c>
      <c r="I614" t="s">
        <v>279</v>
      </c>
      <c r="J614" t="s">
        <v>27</v>
      </c>
      <c r="K614" t="s">
        <v>288</v>
      </c>
      <c r="L614" t="s">
        <v>85</v>
      </c>
      <c r="M614">
        <v>5</v>
      </c>
      <c r="N614">
        <v>980</v>
      </c>
      <c r="O614">
        <v>4900</v>
      </c>
      <c r="P614" t="s">
        <v>3117</v>
      </c>
      <c r="Q614" t="s">
        <v>3118</v>
      </c>
      <c r="R614" t="s">
        <v>32</v>
      </c>
    </row>
    <row r="615" spans="1:18" x14ac:dyDescent="0.3">
      <c r="A615" t="s">
        <v>1622</v>
      </c>
      <c r="B615" t="s">
        <v>2422</v>
      </c>
      <c r="C615" t="s">
        <v>1396</v>
      </c>
      <c r="D615" t="s">
        <v>50</v>
      </c>
      <c r="E615" t="s">
        <v>255</v>
      </c>
      <c r="F615" t="s">
        <v>23</v>
      </c>
      <c r="G615" t="s">
        <v>24</v>
      </c>
      <c r="H615" t="s">
        <v>434</v>
      </c>
      <c r="I615" t="s">
        <v>220</v>
      </c>
      <c r="J615" t="s">
        <v>83</v>
      </c>
      <c r="K615" t="s">
        <v>98</v>
      </c>
      <c r="L615" t="s">
        <v>182</v>
      </c>
      <c r="M615">
        <v>1</v>
      </c>
      <c r="N615">
        <v>4200</v>
      </c>
      <c r="O615">
        <v>4200</v>
      </c>
      <c r="P615" t="s">
        <v>3119</v>
      </c>
      <c r="Q615" t="s">
        <v>3120</v>
      </c>
      <c r="R615" t="s">
        <v>157</v>
      </c>
    </row>
    <row r="616" spans="1:18" x14ac:dyDescent="0.3">
      <c r="A616" t="s">
        <v>3121</v>
      </c>
      <c r="B616" t="s">
        <v>3122</v>
      </c>
      <c r="C616" t="s">
        <v>2969</v>
      </c>
      <c r="D616" t="s">
        <v>106</v>
      </c>
      <c r="E616" t="s">
        <v>51</v>
      </c>
      <c r="F616" t="s">
        <v>210</v>
      </c>
      <c r="G616" t="s">
        <v>218</v>
      </c>
      <c r="H616" t="s">
        <v>312</v>
      </c>
      <c r="I616" t="s">
        <v>382</v>
      </c>
      <c r="J616" t="s">
        <v>97</v>
      </c>
      <c r="K616" t="s">
        <v>72</v>
      </c>
      <c r="L616" t="s">
        <v>165</v>
      </c>
      <c r="M616">
        <v>9</v>
      </c>
      <c r="N616">
        <v>2800</v>
      </c>
      <c r="O616">
        <v>25200</v>
      </c>
      <c r="P616" t="s">
        <v>3123</v>
      </c>
      <c r="Q616" t="s">
        <v>3124</v>
      </c>
      <c r="R616" t="s">
        <v>32</v>
      </c>
    </row>
    <row r="617" spans="1:18" x14ac:dyDescent="0.3">
      <c r="A617" t="s">
        <v>3125</v>
      </c>
      <c r="B617" t="s">
        <v>3126</v>
      </c>
      <c r="C617" t="s">
        <v>1742</v>
      </c>
      <c r="D617" t="s">
        <v>1863</v>
      </c>
      <c r="E617" t="s">
        <v>161</v>
      </c>
      <c r="F617" t="s">
        <v>181</v>
      </c>
      <c r="G617" t="s">
        <v>24</v>
      </c>
      <c r="H617" t="s">
        <v>434</v>
      </c>
      <c r="I617" t="s">
        <v>26</v>
      </c>
      <c r="J617" t="s">
        <v>97</v>
      </c>
      <c r="K617" t="s">
        <v>1087</v>
      </c>
      <c r="L617" t="s">
        <v>165</v>
      </c>
      <c r="M617">
        <v>2</v>
      </c>
      <c r="N617">
        <v>4200</v>
      </c>
      <c r="O617">
        <v>8400</v>
      </c>
      <c r="P617" t="s">
        <v>3127</v>
      </c>
      <c r="Q617" t="s">
        <v>3128</v>
      </c>
      <c r="R617" t="s">
        <v>46</v>
      </c>
    </row>
    <row r="618" spans="1:18" x14ac:dyDescent="0.3">
      <c r="A618" t="s">
        <v>3129</v>
      </c>
      <c r="B618" t="s">
        <v>1650</v>
      </c>
      <c r="C618" t="s">
        <v>1426</v>
      </c>
      <c r="D618" t="s">
        <v>366</v>
      </c>
      <c r="E618" t="s">
        <v>161</v>
      </c>
      <c r="F618" t="s">
        <v>264</v>
      </c>
      <c r="G618" t="s">
        <v>53</v>
      </c>
      <c r="H618" t="s">
        <v>95</v>
      </c>
      <c r="I618" t="s">
        <v>1634</v>
      </c>
      <c r="J618" t="s">
        <v>272</v>
      </c>
      <c r="K618" t="s">
        <v>98</v>
      </c>
      <c r="L618" t="s">
        <v>165</v>
      </c>
      <c r="M618">
        <v>8</v>
      </c>
      <c r="N618">
        <v>180</v>
      </c>
      <c r="O618">
        <v>1440</v>
      </c>
      <c r="P618" t="s">
        <v>3130</v>
      </c>
      <c r="Q618" t="s">
        <v>3131</v>
      </c>
      <c r="R618" t="s">
        <v>46</v>
      </c>
    </row>
    <row r="619" spans="1:18" x14ac:dyDescent="0.3">
      <c r="A619" t="s">
        <v>3132</v>
      </c>
      <c r="B619" t="s">
        <v>3133</v>
      </c>
      <c r="C619" t="s">
        <v>3134</v>
      </c>
      <c r="D619" t="s">
        <v>50</v>
      </c>
      <c r="E619" t="s">
        <v>190</v>
      </c>
      <c r="F619" t="s">
        <v>119</v>
      </c>
      <c r="G619" t="s">
        <v>120</v>
      </c>
      <c r="H619" t="s">
        <v>121</v>
      </c>
      <c r="I619" t="s">
        <v>41</v>
      </c>
      <c r="J619" t="s">
        <v>97</v>
      </c>
      <c r="K619" t="s">
        <v>98</v>
      </c>
      <c r="L619" t="s">
        <v>522</v>
      </c>
      <c r="M619">
        <v>7</v>
      </c>
      <c r="N619">
        <v>850</v>
      </c>
      <c r="O619">
        <v>5950</v>
      </c>
      <c r="P619" t="s">
        <v>3135</v>
      </c>
      <c r="Q619" t="s">
        <v>3136</v>
      </c>
      <c r="R619" t="s">
        <v>32</v>
      </c>
    </row>
    <row r="620" spans="1:18" x14ac:dyDescent="0.3">
      <c r="A620" t="s">
        <v>3137</v>
      </c>
      <c r="B620" t="s">
        <v>1613</v>
      </c>
      <c r="C620" t="s">
        <v>1841</v>
      </c>
      <c r="D620" t="s">
        <v>366</v>
      </c>
      <c r="E620" t="s">
        <v>1527</v>
      </c>
      <c r="F620" t="s">
        <v>181</v>
      </c>
      <c r="G620" t="s">
        <v>303</v>
      </c>
      <c r="H620" t="s">
        <v>399</v>
      </c>
      <c r="I620" t="s">
        <v>265</v>
      </c>
      <c r="J620" t="s">
        <v>27</v>
      </c>
      <c r="K620" t="s">
        <v>98</v>
      </c>
      <c r="L620" t="s">
        <v>58</v>
      </c>
      <c r="M620" t="s">
        <v>885</v>
      </c>
      <c r="N620">
        <v>2400</v>
      </c>
      <c r="O620">
        <v>28800</v>
      </c>
      <c r="P620" t="s">
        <v>3138</v>
      </c>
      <c r="Q620" t="s">
        <v>3139</v>
      </c>
      <c r="R620" t="s">
        <v>61</v>
      </c>
    </row>
    <row r="621" spans="1:18" x14ac:dyDescent="0.3">
      <c r="A621" t="s">
        <v>3140</v>
      </c>
      <c r="B621" t="s">
        <v>3141</v>
      </c>
      <c r="C621" t="s">
        <v>2674</v>
      </c>
      <c r="D621" t="s">
        <v>92</v>
      </c>
      <c r="E621" t="s">
        <v>129</v>
      </c>
      <c r="F621" t="s">
        <v>181</v>
      </c>
      <c r="G621" t="s">
        <v>120</v>
      </c>
      <c r="H621" t="s">
        <v>121</v>
      </c>
      <c r="I621" t="s">
        <v>41</v>
      </c>
      <c r="J621" t="s">
        <v>83</v>
      </c>
      <c r="K621" t="s">
        <v>57</v>
      </c>
      <c r="L621" t="s">
        <v>502</v>
      </c>
      <c r="M621">
        <v>7</v>
      </c>
      <c r="N621">
        <v>850</v>
      </c>
      <c r="O621">
        <v>5950</v>
      </c>
      <c r="P621" t="s">
        <v>3142</v>
      </c>
      <c r="Q621" t="s">
        <v>3143</v>
      </c>
      <c r="R621" t="s">
        <v>32</v>
      </c>
    </row>
    <row r="622" spans="1:18" x14ac:dyDescent="0.3">
      <c r="A622" t="s">
        <v>3144</v>
      </c>
      <c r="B622" t="s">
        <v>2231</v>
      </c>
      <c r="C622" t="s">
        <v>447</v>
      </c>
      <c r="D622" t="s">
        <v>92</v>
      </c>
      <c r="E622" t="s">
        <v>93</v>
      </c>
      <c r="F622" t="s">
        <v>119</v>
      </c>
      <c r="G622" t="s">
        <v>239</v>
      </c>
      <c r="H622" t="s">
        <v>1728</v>
      </c>
      <c r="I622" t="s">
        <v>279</v>
      </c>
      <c r="J622" t="s">
        <v>83</v>
      </c>
      <c r="K622" t="s">
        <v>72</v>
      </c>
      <c r="L622" t="s">
        <v>111</v>
      </c>
      <c r="N622">
        <v>980</v>
      </c>
      <c r="O622">
        <v>10780</v>
      </c>
      <c r="P622" t="s">
        <v>3145</v>
      </c>
      <c r="Q622" t="s">
        <v>3146</v>
      </c>
      <c r="R622" t="s">
        <v>46</v>
      </c>
    </row>
    <row r="623" spans="1:18" x14ac:dyDescent="0.3">
      <c r="A623" t="s">
        <v>3147</v>
      </c>
      <c r="B623" t="s">
        <v>3148</v>
      </c>
      <c r="C623" t="s">
        <v>2340</v>
      </c>
      <c r="D623" t="s">
        <v>271</v>
      </c>
      <c r="E623" t="s">
        <v>237</v>
      </c>
      <c r="F623" t="s">
        <v>23</v>
      </c>
      <c r="G623" t="s">
        <v>53</v>
      </c>
      <c r="H623" t="s">
        <v>95</v>
      </c>
      <c r="I623" t="s">
        <v>55</v>
      </c>
      <c r="J623" t="s">
        <v>864</v>
      </c>
      <c r="K623" t="s">
        <v>72</v>
      </c>
      <c r="L623" t="s">
        <v>775</v>
      </c>
      <c r="M623">
        <v>6</v>
      </c>
      <c r="N623" t="s">
        <v>3149</v>
      </c>
      <c r="O623">
        <v>1080</v>
      </c>
      <c r="P623" t="s">
        <v>3150</v>
      </c>
      <c r="Q623" t="s">
        <v>3151</v>
      </c>
      <c r="R623" t="s">
        <v>32</v>
      </c>
    </row>
    <row r="624" spans="1:18" x14ac:dyDescent="0.3">
      <c r="A624" t="s">
        <v>3152</v>
      </c>
      <c r="B624" t="s">
        <v>446</v>
      </c>
      <c r="C624" t="s">
        <v>1639</v>
      </c>
      <c r="D624" t="s">
        <v>411</v>
      </c>
      <c r="E624" t="s">
        <v>237</v>
      </c>
      <c r="F624" t="s">
        <v>38</v>
      </c>
      <c r="G624" t="s">
        <v>39</v>
      </c>
      <c r="H624" t="s">
        <v>336</v>
      </c>
      <c r="I624" t="s">
        <v>41</v>
      </c>
      <c r="J624" t="s">
        <v>221</v>
      </c>
      <c r="K624" t="s">
        <v>288</v>
      </c>
      <c r="L624" t="s">
        <v>522</v>
      </c>
      <c r="M624">
        <v>10</v>
      </c>
      <c r="N624">
        <v>1900</v>
      </c>
      <c r="O624">
        <v>19000</v>
      </c>
      <c r="P624" t="s">
        <v>3153</v>
      </c>
      <c r="Q624" t="s">
        <v>3154</v>
      </c>
      <c r="R624" t="s">
        <v>32</v>
      </c>
    </row>
    <row r="625" spans="1:18" x14ac:dyDescent="0.3">
      <c r="A625" t="s">
        <v>3155</v>
      </c>
      <c r="B625" t="s">
        <v>3156</v>
      </c>
      <c r="C625" t="s">
        <v>997</v>
      </c>
      <c r="D625" t="s">
        <v>21</v>
      </c>
      <c r="E625" t="s">
        <v>190</v>
      </c>
      <c r="F625" t="s">
        <v>38</v>
      </c>
      <c r="G625" t="s">
        <v>191</v>
      </c>
      <c r="H625" t="s">
        <v>757</v>
      </c>
      <c r="I625" t="s">
        <v>279</v>
      </c>
      <c r="J625" t="s">
        <v>337</v>
      </c>
      <c r="K625" t="s">
        <v>1087</v>
      </c>
      <c r="L625" t="s">
        <v>165</v>
      </c>
      <c r="M625">
        <v>11</v>
      </c>
      <c r="N625">
        <v>1650</v>
      </c>
      <c r="O625">
        <v>18150</v>
      </c>
      <c r="P625" t="s">
        <v>3157</v>
      </c>
      <c r="Q625" t="s">
        <v>3158</v>
      </c>
      <c r="R625" t="s">
        <v>46</v>
      </c>
    </row>
    <row r="626" spans="1:18" x14ac:dyDescent="0.3">
      <c r="A626" t="s">
        <v>3159</v>
      </c>
      <c r="B626" t="s">
        <v>3160</v>
      </c>
      <c r="C626" t="s">
        <v>2960</v>
      </c>
      <c r="D626" t="s">
        <v>1184</v>
      </c>
      <c r="E626" t="s">
        <v>944</v>
      </c>
      <c r="F626" t="s">
        <v>181</v>
      </c>
      <c r="G626" t="s">
        <v>162</v>
      </c>
      <c r="H626" t="s">
        <v>934</v>
      </c>
      <c r="I626" t="s">
        <v>70</v>
      </c>
      <c r="J626" t="s">
        <v>492</v>
      </c>
      <c r="K626" t="s">
        <v>98</v>
      </c>
      <c r="L626" t="s">
        <v>58</v>
      </c>
      <c r="M626">
        <v>5</v>
      </c>
      <c r="N626">
        <v>620</v>
      </c>
      <c r="O626">
        <v>3100</v>
      </c>
      <c r="P626" t="s">
        <v>3161</v>
      </c>
      <c r="Q626" t="s">
        <v>3162</v>
      </c>
      <c r="R626" t="s">
        <v>157</v>
      </c>
    </row>
    <row r="627" spans="1:18" x14ac:dyDescent="0.3">
      <c r="A627" t="s">
        <v>3163</v>
      </c>
      <c r="B627" t="s">
        <v>3014</v>
      </c>
      <c r="C627" t="s">
        <v>1977</v>
      </c>
      <c r="D627" t="s">
        <v>743</v>
      </c>
      <c r="E627" t="s">
        <v>944</v>
      </c>
      <c r="F627" t="s">
        <v>264</v>
      </c>
      <c r="G627" t="s">
        <v>39</v>
      </c>
      <c r="H627" t="s">
        <v>336</v>
      </c>
      <c r="I627" t="s">
        <v>41</v>
      </c>
      <c r="J627" t="s">
        <v>83</v>
      </c>
      <c r="K627" t="s">
        <v>57</v>
      </c>
      <c r="L627" t="s">
        <v>58</v>
      </c>
      <c r="M627">
        <v>3</v>
      </c>
      <c r="N627">
        <v>1900</v>
      </c>
      <c r="O627">
        <v>5700</v>
      </c>
      <c r="P627" t="s">
        <v>3164</v>
      </c>
      <c r="Q627" t="s">
        <v>3165</v>
      </c>
      <c r="R627" t="s">
        <v>157</v>
      </c>
    </row>
    <row r="628" spans="1:18" x14ac:dyDescent="0.3">
      <c r="A628" t="s">
        <v>3166</v>
      </c>
      <c r="B628" t="s">
        <v>3167</v>
      </c>
      <c r="C628" t="s">
        <v>1646</v>
      </c>
      <c r="D628" t="s">
        <v>139</v>
      </c>
      <c r="E628" t="s">
        <v>37</v>
      </c>
      <c r="F628" t="s">
        <v>141</v>
      </c>
      <c r="G628" t="s">
        <v>81</v>
      </c>
      <c r="H628" t="s">
        <v>82</v>
      </c>
      <c r="I628" t="s">
        <v>230</v>
      </c>
      <c r="J628" t="s">
        <v>83</v>
      </c>
      <c r="K628" t="s">
        <v>57</v>
      </c>
      <c r="L628" t="s">
        <v>182</v>
      </c>
      <c r="M628">
        <v>6</v>
      </c>
      <c r="N628">
        <v>1250</v>
      </c>
      <c r="O628">
        <v>7500</v>
      </c>
      <c r="P628" t="s">
        <v>3168</v>
      </c>
      <c r="Q628" t="s">
        <v>3169</v>
      </c>
      <c r="R628" t="s">
        <v>32</v>
      </c>
    </row>
    <row r="629" spans="1:18" x14ac:dyDescent="0.3">
      <c r="A629" t="s">
        <v>3170</v>
      </c>
      <c r="B629" t="s">
        <v>261</v>
      </c>
      <c r="C629" t="s">
        <v>105</v>
      </c>
      <c r="D629" t="s">
        <v>106</v>
      </c>
      <c r="E629" t="s">
        <v>93</v>
      </c>
      <c r="F629" t="s">
        <v>448</v>
      </c>
      <c r="G629" t="s">
        <v>53</v>
      </c>
      <c r="H629" t="s">
        <v>95</v>
      </c>
      <c r="I629" t="s">
        <v>96</v>
      </c>
      <c r="K629" t="s">
        <v>481</v>
      </c>
      <c r="L629" t="s">
        <v>819</v>
      </c>
      <c r="M629" t="s">
        <v>846</v>
      </c>
      <c r="N629" t="s">
        <v>2054</v>
      </c>
      <c r="O629">
        <v>180</v>
      </c>
      <c r="P629" t="s">
        <v>3171</v>
      </c>
      <c r="Q629" t="s">
        <v>3172</v>
      </c>
      <c r="R629" t="s">
        <v>157</v>
      </c>
    </row>
    <row r="630" spans="1:18" x14ac:dyDescent="0.3">
      <c r="A630" t="s">
        <v>3173</v>
      </c>
      <c r="B630" t="s">
        <v>948</v>
      </c>
      <c r="C630" t="s">
        <v>3174</v>
      </c>
      <c r="D630" t="s">
        <v>21</v>
      </c>
      <c r="E630" t="s">
        <v>1527</v>
      </c>
      <c r="F630" t="s">
        <v>67</v>
      </c>
      <c r="G630" t="s">
        <v>191</v>
      </c>
      <c r="H630" t="s">
        <v>278</v>
      </c>
      <c r="I630" t="s">
        <v>279</v>
      </c>
      <c r="J630" t="s">
        <v>27</v>
      </c>
      <c r="K630" t="s">
        <v>98</v>
      </c>
      <c r="L630" t="s">
        <v>58</v>
      </c>
      <c r="M630">
        <v>5</v>
      </c>
      <c r="N630">
        <v>1650</v>
      </c>
      <c r="O630">
        <v>8250</v>
      </c>
      <c r="P630" t="s">
        <v>3175</v>
      </c>
      <c r="Q630" t="s">
        <v>3176</v>
      </c>
      <c r="R630" t="s">
        <v>32</v>
      </c>
    </row>
    <row r="631" spans="1:18" x14ac:dyDescent="0.3">
      <c r="A631" t="s">
        <v>3177</v>
      </c>
      <c r="B631" t="s">
        <v>3178</v>
      </c>
      <c r="C631" t="s">
        <v>2674</v>
      </c>
      <c r="D631" t="s">
        <v>92</v>
      </c>
      <c r="E631" t="s">
        <v>129</v>
      </c>
      <c r="F631" t="s">
        <v>181</v>
      </c>
      <c r="G631" t="s">
        <v>24</v>
      </c>
      <c r="H631" t="s">
        <v>769</v>
      </c>
      <c r="I631" t="s">
        <v>26</v>
      </c>
      <c r="J631" t="s">
        <v>27</v>
      </c>
      <c r="K631" t="s">
        <v>98</v>
      </c>
      <c r="L631" t="s">
        <v>58</v>
      </c>
      <c r="M631">
        <v>12</v>
      </c>
      <c r="N631">
        <v>4250</v>
      </c>
      <c r="O631">
        <v>51000</v>
      </c>
      <c r="P631" t="s">
        <v>3179</v>
      </c>
      <c r="Q631" t="s">
        <v>3180</v>
      </c>
      <c r="R631" t="s">
        <v>46</v>
      </c>
    </row>
    <row r="632" spans="1:18" x14ac:dyDescent="0.3">
      <c r="A632" t="s">
        <v>3181</v>
      </c>
      <c r="B632" t="s">
        <v>3182</v>
      </c>
      <c r="C632" t="s">
        <v>582</v>
      </c>
      <c r="D632" t="s">
        <v>271</v>
      </c>
      <c r="E632" t="s">
        <v>129</v>
      </c>
      <c r="F632" t="s">
        <v>697</v>
      </c>
      <c r="G632" t="s">
        <v>81</v>
      </c>
      <c r="H632" t="s">
        <v>425</v>
      </c>
      <c r="I632" t="s">
        <v>110</v>
      </c>
      <c r="J632" t="s">
        <v>97</v>
      </c>
      <c r="K632" t="s">
        <v>57</v>
      </c>
      <c r="L632" t="s">
        <v>353</v>
      </c>
      <c r="M632">
        <v>10</v>
      </c>
      <c r="N632">
        <v>1250</v>
      </c>
      <c r="O632">
        <v>12500</v>
      </c>
      <c r="P632" t="s">
        <v>3183</v>
      </c>
      <c r="Q632" t="s">
        <v>3184</v>
      </c>
      <c r="R632" t="s">
        <v>61</v>
      </c>
    </row>
    <row r="633" spans="1:18" x14ac:dyDescent="0.3">
      <c r="A633" t="s">
        <v>3185</v>
      </c>
      <c r="B633" t="s">
        <v>3186</v>
      </c>
      <c r="C633" t="s">
        <v>1600</v>
      </c>
      <c r="D633" t="s">
        <v>344</v>
      </c>
      <c r="E633" t="s">
        <v>1550</v>
      </c>
      <c r="F633" t="s">
        <v>108</v>
      </c>
      <c r="G633" t="s">
        <v>24</v>
      </c>
      <c r="H633" t="s">
        <v>434</v>
      </c>
      <c r="I633" t="s">
        <v>26</v>
      </c>
      <c r="J633" t="s">
        <v>27</v>
      </c>
      <c r="K633" t="s">
        <v>57</v>
      </c>
      <c r="L633" t="s">
        <v>565</v>
      </c>
      <c r="M633">
        <v>2</v>
      </c>
      <c r="N633" t="s">
        <v>384</v>
      </c>
      <c r="O633">
        <v>8400</v>
      </c>
      <c r="P633" t="s">
        <v>3187</v>
      </c>
      <c r="Q633" t="s">
        <v>3188</v>
      </c>
      <c r="R633" t="s">
        <v>157</v>
      </c>
    </row>
    <row r="634" spans="1:18" x14ac:dyDescent="0.3">
      <c r="A634" t="s">
        <v>3189</v>
      </c>
      <c r="B634" t="s">
        <v>3190</v>
      </c>
      <c r="C634" t="s">
        <v>128</v>
      </c>
      <c r="D634" t="s">
        <v>92</v>
      </c>
      <c r="E634" t="s">
        <v>129</v>
      </c>
      <c r="F634" t="s">
        <v>618</v>
      </c>
      <c r="G634" t="s">
        <v>53</v>
      </c>
      <c r="H634" t="s">
        <v>95</v>
      </c>
      <c r="I634" t="s">
        <v>96</v>
      </c>
      <c r="J634" t="s">
        <v>97</v>
      </c>
      <c r="K634" t="s">
        <v>57</v>
      </c>
      <c r="L634" t="s">
        <v>675</v>
      </c>
      <c r="M634">
        <v>1</v>
      </c>
      <c r="N634">
        <v>180</v>
      </c>
      <c r="O634">
        <v>180</v>
      </c>
      <c r="P634" t="s">
        <v>3191</v>
      </c>
      <c r="Q634" t="s">
        <v>3192</v>
      </c>
      <c r="R634" t="s">
        <v>46</v>
      </c>
    </row>
    <row r="635" spans="1:18" x14ac:dyDescent="0.3">
      <c r="A635" t="s">
        <v>3193</v>
      </c>
      <c r="B635" t="s">
        <v>3194</v>
      </c>
      <c r="C635" t="s">
        <v>1928</v>
      </c>
      <c r="D635" t="s">
        <v>21</v>
      </c>
      <c r="E635" t="s">
        <v>2147</v>
      </c>
      <c r="F635" t="s">
        <v>108</v>
      </c>
      <c r="G635" t="s">
        <v>239</v>
      </c>
      <c r="H635" t="s">
        <v>2249</v>
      </c>
      <c r="I635" t="s">
        <v>279</v>
      </c>
      <c r="J635" t="s">
        <v>83</v>
      </c>
      <c r="K635" t="s">
        <v>72</v>
      </c>
      <c r="L635" t="s">
        <v>132</v>
      </c>
      <c r="M635">
        <v>3</v>
      </c>
      <c r="N635">
        <v>980</v>
      </c>
      <c r="O635">
        <v>2940</v>
      </c>
      <c r="P635" t="s">
        <v>3195</v>
      </c>
      <c r="Q635" t="s">
        <v>3196</v>
      </c>
      <c r="R635" t="s">
        <v>46</v>
      </c>
    </row>
    <row r="636" spans="1:18" x14ac:dyDescent="0.3">
      <c r="A636" t="s">
        <v>3197</v>
      </c>
      <c r="B636" t="s">
        <v>3198</v>
      </c>
      <c r="C636" t="s">
        <v>150</v>
      </c>
      <c r="D636" t="s">
        <v>151</v>
      </c>
      <c r="E636" t="s">
        <v>255</v>
      </c>
      <c r="F636" t="s">
        <v>1127</v>
      </c>
      <c r="G636" t="s">
        <v>303</v>
      </c>
      <c r="H636" t="s">
        <v>399</v>
      </c>
      <c r="I636" t="s">
        <v>41</v>
      </c>
      <c r="J636" t="s">
        <v>97</v>
      </c>
      <c r="K636" t="s">
        <v>84</v>
      </c>
      <c r="L636" t="s">
        <v>353</v>
      </c>
      <c r="M636">
        <v>4</v>
      </c>
      <c r="N636">
        <v>2400</v>
      </c>
      <c r="O636">
        <v>9600</v>
      </c>
      <c r="P636" t="s">
        <v>3199</v>
      </c>
      <c r="Q636" t="s">
        <v>3200</v>
      </c>
      <c r="R636" t="s">
        <v>32</v>
      </c>
    </row>
    <row r="637" spans="1:18" x14ac:dyDescent="0.3">
      <c r="A637" t="s">
        <v>3201</v>
      </c>
      <c r="B637" t="s">
        <v>1918</v>
      </c>
      <c r="C637" t="s">
        <v>653</v>
      </c>
      <c r="D637" t="s">
        <v>92</v>
      </c>
      <c r="E637" t="s">
        <v>161</v>
      </c>
      <c r="F637" t="s">
        <v>153</v>
      </c>
      <c r="G637" t="s">
        <v>24</v>
      </c>
      <c r="H637" t="s">
        <v>434</v>
      </c>
      <c r="I637" t="s">
        <v>26</v>
      </c>
      <c r="J637" t="s">
        <v>685</v>
      </c>
      <c r="K637" t="s">
        <v>72</v>
      </c>
      <c r="L637" t="s">
        <v>132</v>
      </c>
      <c r="M637">
        <v>-8</v>
      </c>
      <c r="N637">
        <v>-4200</v>
      </c>
      <c r="O637">
        <v>33600</v>
      </c>
      <c r="P637" t="s">
        <v>3202</v>
      </c>
      <c r="Q637" t="s">
        <v>3203</v>
      </c>
      <c r="R637" t="s">
        <v>157</v>
      </c>
    </row>
    <row r="638" spans="1:18" x14ac:dyDescent="0.3">
      <c r="A638" t="s">
        <v>3204</v>
      </c>
      <c r="B638" t="s">
        <v>3205</v>
      </c>
      <c r="C638" t="s">
        <v>3206</v>
      </c>
      <c r="D638" t="s">
        <v>80</v>
      </c>
      <c r="E638" t="s">
        <v>286</v>
      </c>
      <c r="F638" t="s">
        <v>38</v>
      </c>
      <c r="G638" t="s">
        <v>239</v>
      </c>
      <c r="H638" t="s">
        <v>240</v>
      </c>
      <c r="I638" t="s">
        <v>241</v>
      </c>
      <c r="J638" t="s">
        <v>27</v>
      </c>
      <c r="K638" t="s">
        <v>57</v>
      </c>
      <c r="L638" t="s">
        <v>165</v>
      </c>
      <c r="M638">
        <v>9</v>
      </c>
      <c r="N638">
        <v>980</v>
      </c>
      <c r="O638">
        <v>8820</v>
      </c>
      <c r="P638" t="s">
        <v>3207</v>
      </c>
      <c r="Q638" t="s">
        <v>3208</v>
      </c>
      <c r="R638" t="s">
        <v>32</v>
      </c>
    </row>
    <row r="639" spans="1:18" x14ac:dyDescent="0.3">
      <c r="A639" t="s">
        <v>3209</v>
      </c>
      <c r="B639" t="s">
        <v>3210</v>
      </c>
      <c r="C639" t="s">
        <v>1105</v>
      </c>
      <c r="D639" t="s">
        <v>80</v>
      </c>
      <c r="E639" t="s">
        <v>499</v>
      </c>
      <c r="F639" t="s">
        <v>23</v>
      </c>
      <c r="G639" t="s">
        <v>239</v>
      </c>
      <c r="H639" t="s">
        <v>240</v>
      </c>
      <c r="I639" t="s">
        <v>279</v>
      </c>
      <c r="J639" t="s">
        <v>221</v>
      </c>
      <c r="K639" t="s">
        <v>84</v>
      </c>
      <c r="L639" t="s">
        <v>353</v>
      </c>
      <c r="M639" t="s">
        <v>1079</v>
      </c>
      <c r="N639" t="s">
        <v>242</v>
      </c>
      <c r="O639">
        <v>4900</v>
      </c>
      <c r="P639" t="s">
        <v>3211</v>
      </c>
      <c r="Q639" t="s">
        <v>3212</v>
      </c>
      <c r="R639" t="s">
        <v>157</v>
      </c>
    </row>
    <row r="640" spans="1:18" x14ac:dyDescent="0.3">
      <c r="A640" t="s">
        <v>3213</v>
      </c>
      <c r="B640" t="s">
        <v>767</v>
      </c>
      <c r="C640" t="s">
        <v>3214</v>
      </c>
      <c r="D640" t="s">
        <v>1184</v>
      </c>
      <c r="E640" t="s">
        <v>51</v>
      </c>
      <c r="F640" t="s">
        <v>780</v>
      </c>
      <c r="G640" t="s">
        <v>81</v>
      </c>
      <c r="H640" t="s">
        <v>1045</v>
      </c>
      <c r="I640" t="s">
        <v>491</v>
      </c>
      <c r="J640" t="s">
        <v>27</v>
      </c>
      <c r="K640" t="s">
        <v>481</v>
      </c>
      <c r="L640" t="s">
        <v>132</v>
      </c>
      <c r="M640">
        <v>5</v>
      </c>
      <c r="N640" t="s">
        <v>540</v>
      </c>
      <c r="O640">
        <v>6250</v>
      </c>
      <c r="P640" t="s">
        <v>3215</v>
      </c>
      <c r="Q640" t="s">
        <v>3216</v>
      </c>
      <c r="R640" t="s">
        <v>32</v>
      </c>
    </row>
    <row r="641" spans="1:18" x14ac:dyDescent="0.3">
      <c r="A641" t="s">
        <v>3217</v>
      </c>
      <c r="B641" t="s">
        <v>2842</v>
      </c>
      <c r="C641" t="s">
        <v>422</v>
      </c>
      <c r="D641" t="s">
        <v>1219</v>
      </c>
      <c r="E641" t="s">
        <v>978</v>
      </c>
      <c r="F641" t="s">
        <v>67</v>
      </c>
      <c r="G641" t="s">
        <v>303</v>
      </c>
      <c r="H641" t="s">
        <v>320</v>
      </c>
      <c r="I641" t="s">
        <v>41</v>
      </c>
      <c r="J641" t="s">
        <v>83</v>
      </c>
      <c r="K641" t="s">
        <v>758</v>
      </c>
      <c r="L641" t="s">
        <v>58</v>
      </c>
      <c r="M641">
        <v>10</v>
      </c>
      <c r="N641">
        <v>2400</v>
      </c>
      <c r="O641">
        <v>24000</v>
      </c>
      <c r="P641" t="s">
        <v>643</v>
      </c>
      <c r="Q641" t="s">
        <v>3218</v>
      </c>
      <c r="R641" t="s">
        <v>32</v>
      </c>
    </row>
    <row r="642" spans="1:18" x14ac:dyDescent="0.3">
      <c r="A642" t="s">
        <v>3219</v>
      </c>
      <c r="B642" t="s">
        <v>3220</v>
      </c>
      <c r="C642" t="s">
        <v>3221</v>
      </c>
      <c r="D642" t="s">
        <v>106</v>
      </c>
      <c r="E642" t="s">
        <v>1988</v>
      </c>
      <c r="F642" t="s">
        <v>23</v>
      </c>
      <c r="G642" t="s">
        <v>24</v>
      </c>
      <c r="H642" t="s">
        <v>434</v>
      </c>
      <c r="I642" t="s">
        <v>26</v>
      </c>
      <c r="J642" t="s">
        <v>27</v>
      </c>
      <c r="K642" t="s">
        <v>57</v>
      </c>
      <c r="L642" t="s">
        <v>85</v>
      </c>
      <c r="M642">
        <v>1</v>
      </c>
      <c r="N642">
        <v>4200</v>
      </c>
      <c r="O642">
        <v>4200</v>
      </c>
      <c r="P642" t="s">
        <v>3222</v>
      </c>
      <c r="Q642" t="s">
        <v>3223</v>
      </c>
      <c r="R642" t="s">
        <v>32</v>
      </c>
    </row>
    <row r="643" spans="1:18" x14ac:dyDescent="0.3">
      <c r="A643" t="s">
        <v>3224</v>
      </c>
      <c r="B643" t="s">
        <v>3225</v>
      </c>
      <c r="C643" t="s">
        <v>236</v>
      </c>
      <c r="D643" t="s">
        <v>390</v>
      </c>
      <c r="E643" t="s">
        <v>441</v>
      </c>
      <c r="G643" t="s">
        <v>68</v>
      </c>
      <c r="H643" t="s">
        <v>985</v>
      </c>
      <c r="I643" t="s">
        <v>110</v>
      </c>
      <c r="J643" t="s">
        <v>27</v>
      </c>
      <c r="K643" t="s">
        <v>84</v>
      </c>
      <c r="L643" t="s">
        <v>182</v>
      </c>
      <c r="M643">
        <v>7</v>
      </c>
      <c r="N643">
        <v>3600</v>
      </c>
      <c r="O643">
        <v>25200</v>
      </c>
      <c r="P643" t="s">
        <v>3226</v>
      </c>
      <c r="Q643" t="s">
        <v>3227</v>
      </c>
      <c r="R643" t="s">
        <v>157</v>
      </c>
    </row>
    <row r="644" spans="1:18" x14ac:dyDescent="0.3">
      <c r="A644" t="s">
        <v>3228</v>
      </c>
      <c r="B644" t="s">
        <v>3229</v>
      </c>
      <c r="C644" t="s">
        <v>2112</v>
      </c>
      <c r="D644" t="s">
        <v>151</v>
      </c>
      <c r="E644" t="s">
        <v>949</v>
      </c>
      <c r="F644" t="s">
        <v>108</v>
      </c>
      <c r="G644" t="s">
        <v>303</v>
      </c>
      <c r="H644" t="s">
        <v>304</v>
      </c>
      <c r="I644" t="s">
        <v>41</v>
      </c>
      <c r="J644" t="s">
        <v>56</v>
      </c>
      <c r="K644" t="s">
        <v>57</v>
      </c>
      <c r="L644" t="s">
        <v>182</v>
      </c>
      <c r="M644">
        <v>10</v>
      </c>
      <c r="N644">
        <v>2400</v>
      </c>
      <c r="O644">
        <v>24000</v>
      </c>
      <c r="P644" t="s">
        <v>3230</v>
      </c>
      <c r="Q644" t="s">
        <v>3231</v>
      </c>
      <c r="R644" t="s">
        <v>32</v>
      </c>
    </row>
    <row r="645" spans="1:18" x14ac:dyDescent="0.3">
      <c r="A645" t="s">
        <v>3232</v>
      </c>
      <c r="B645" t="s">
        <v>2506</v>
      </c>
      <c r="C645" t="s">
        <v>3015</v>
      </c>
      <c r="D645" t="s">
        <v>65</v>
      </c>
      <c r="E645" t="s">
        <v>906</v>
      </c>
      <c r="F645" t="s">
        <v>23</v>
      </c>
      <c r="G645" t="s">
        <v>239</v>
      </c>
      <c r="H645" t="s">
        <v>240</v>
      </c>
      <c r="I645" t="s">
        <v>279</v>
      </c>
      <c r="J645" t="s">
        <v>27</v>
      </c>
      <c r="K645" t="s">
        <v>98</v>
      </c>
      <c r="L645" t="s">
        <v>73</v>
      </c>
      <c r="M645">
        <v>5</v>
      </c>
      <c r="N645">
        <v>980</v>
      </c>
      <c r="O645">
        <v>4900</v>
      </c>
      <c r="P645" t="s">
        <v>3233</v>
      </c>
      <c r="Q645" t="s">
        <v>3234</v>
      </c>
      <c r="R645" t="s">
        <v>157</v>
      </c>
    </row>
    <row r="646" spans="1:18" x14ac:dyDescent="0.3">
      <c r="A646" t="s">
        <v>3235</v>
      </c>
      <c r="B646" t="s">
        <v>3236</v>
      </c>
      <c r="C646" t="s">
        <v>961</v>
      </c>
      <c r="D646" t="s">
        <v>366</v>
      </c>
      <c r="E646" t="s">
        <v>140</v>
      </c>
      <c r="F646" t="s">
        <v>618</v>
      </c>
      <c r="G646" t="s">
        <v>24</v>
      </c>
      <c r="H646" t="s">
        <v>434</v>
      </c>
      <c r="I646" t="s">
        <v>26</v>
      </c>
      <c r="J646" t="s">
        <v>27</v>
      </c>
      <c r="K646" t="s">
        <v>57</v>
      </c>
      <c r="L646" t="s">
        <v>165</v>
      </c>
      <c r="M646">
        <v>4</v>
      </c>
      <c r="N646">
        <v>4200</v>
      </c>
      <c r="O646">
        <v>16800</v>
      </c>
      <c r="P646" t="s">
        <v>3237</v>
      </c>
      <c r="Q646" t="s">
        <v>3238</v>
      </c>
      <c r="R646" t="s">
        <v>46</v>
      </c>
    </row>
    <row r="647" spans="1:18" x14ac:dyDescent="0.3">
      <c r="A647" t="s">
        <v>3239</v>
      </c>
      <c r="B647" t="s">
        <v>3240</v>
      </c>
      <c r="C647" t="s">
        <v>1560</v>
      </c>
      <c r="D647" t="s">
        <v>139</v>
      </c>
      <c r="E647" t="s">
        <v>1003</v>
      </c>
      <c r="F647" t="s">
        <v>23</v>
      </c>
      <c r="G647" t="s">
        <v>303</v>
      </c>
      <c r="H647" t="s">
        <v>320</v>
      </c>
      <c r="I647" t="s">
        <v>122</v>
      </c>
      <c r="J647" t="s">
        <v>97</v>
      </c>
      <c r="K647" t="s">
        <v>72</v>
      </c>
      <c r="L647" t="s">
        <v>111</v>
      </c>
      <c r="M647">
        <v>12</v>
      </c>
      <c r="N647" t="s">
        <v>1006</v>
      </c>
      <c r="O647">
        <v>29000</v>
      </c>
      <c r="P647" t="s">
        <v>3241</v>
      </c>
      <c r="Q647" t="s">
        <v>3242</v>
      </c>
      <c r="R647" t="s">
        <v>61</v>
      </c>
    </row>
    <row r="648" spans="1:18" x14ac:dyDescent="0.3">
      <c r="A648" t="s">
        <v>3243</v>
      </c>
      <c r="B648" t="s">
        <v>3244</v>
      </c>
      <c r="C648" t="s">
        <v>2969</v>
      </c>
      <c r="D648" t="s">
        <v>106</v>
      </c>
      <c r="E648" t="s">
        <v>51</v>
      </c>
      <c r="F648" t="s">
        <v>153</v>
      </c>
      <c r="G648" t="s">
        <v>24</v>
      </c>
      <c r="H648" t="s">
        <v>434</v>
      </c>
      <c r="I648" t="s">
        <v>313</v>
      </c>
      <c r="J648" t="s">
        <v>27</v>
      </c>
      <c r="K648" t="s">
        <v>57</v>
      </c>
      <c r="L648" t="s">
        <v>182</v>
      </c>
      <c r="M648">
        <v>-10</v>
      </c>
      <c r="N648" t="s">
        <v>3245</v>
      </c>
      <c r="O648">
        <v>42000</v>
      </c>
      <c r="P648" t="s">
        <v>3246</v>
      </c>
      <c r="Q648" t="s">
        <v>3247</v>
      </c>
      <c r="R648" t="s">
        <v>61</v>
      </c>
    </row>
    <row r="649" spans="1:18" x14ac:dyDescent="0.3">
      <c r="A649" t="s">
        <v>3248</v>
      </c>
      <c r="B649" t="s">
        <v>2004</v>
      </c>
      <c r="C649" t="s">
        <v>3249</v>
      </c>
      <c r="D649" t="s">
        <v>151</v>
      </c>
      <c r="E649" t="s">
        <v>129</v>
      </c>
      <c r="F649" t="s">
        <v>38</v>
      </c>
      <c r="G649" t="s">
        <v>53</v>
      </c>
      <c r="H649" t="s">
        <v>287</v>
      </c>
      <c r="I649" t="s">
        <v>96</v>
      </c>
      <c r="J649" t="s">
        <v>97</v>
      </c>
      <c r="K649" t="s">
        <v>98</v>
      </c>
      <c r="L649" t="s">
        <v>165</v>
      </c>
      <c r="M649">
        <v>7</v>
      </c>
      <c r="N649" t="s">
        <v>971</v>
      </c>
      <c r="O649">
        <v>1260</v>
      </c>
      <c r="P649" t="s">
        <v>3250</v>
      </c>
      <c r="Q649" t="s">
        <v>3251</v>
      </c>
      <c r="R649" t="s">
        <v>157</v>
      </c>
    </row>
    <row r="650" spans="1:18" x14ac:dyDescent="0.3">
      <c r="A650" t="s">
        <v>3252</v>
      </c>
      <c r="B650" t="s">
        <v>3253</v>
      </c>
      <c r="C650" t="s">
        <v>2768</v>
      </c>
      <c r="D650" t="s">
        <v>271</v>
      </c>
      <c r="E650" t="s">
        <v>140</v>
      </c>
      <c r="F650" t="s">
        <v>181</v>
      </c>
      <c r="G650" t="s">
        <v>120</v>
      </c>
      <c r="H650" t="s">
        <v>829</v>
      </c>
      <c r="I650" t="s">
        <v>41</v>
      </c>
      <c r="J650" t="s">
        <v>97</v>
      </c>
      <c r="K650" t="s">
        <v>72</v>
      </c>
      <c r="L650" t="s">
        <v>182</v>
      </c>
      <c r="M650">
        <v>5</v>
      </c>
      <c r="N650">
        <v>800</v>
      </c>
      <c r="O650">
        <v>4000</v>
      </c>
      <c r="P650" t="s">
        <v>3254</v>
      </c>
      <c r="Q650" t="s">
        <v>3255</v>
      </c>
      <c r="R650" t="s">
        <v>157</v>
      </c>
    </row>
    <row r="651" spans="1:18" x14ac:dyDescent="0.3">
      <c r="A651" t="s">
        <v>3256</v>
      </c>
      <c r="B651" t="s">
        <v>2842</v>
      </c>
      <c r="C651" t="s">
        <v>64</v>
      </c>
      <c r="D651" t="s">
        <v>65</v>
      </c>
      <c r="E651" t="s">
        <v>190</v>
      </c>
      <c r="F651" t="s">
        <v>153</v>
      </c>
      <c r="G651" t="s">
        <v>24</v>
      </c>
      <c r="H651" t="s">
        <v>769</v>
      </c>
      <c r="I651" t="s">
        <v>26</v>
      </c>
      <c r="J651" t="s">
        <v>71</v>
      </c>
      <c r="K651" t="s">
        <v>57</v>
      </c>
      <c r="L651" t="s">
        <v>165</v>
      </c>
      <c r="M651" t="s">
        <v>596</v>
      </c>
      <c r="N651">
        <v>4200</v>
      </c>
      <c r="O651">
        <v>8400</v>
      </c>
      <c r="P651" t="s">
        <v>3257</v>
      </c>
      <c r="Q651" t="s">
        <v>3258</v>
      </c>
      <c r="R651" t="s">
        <v>61</v>
      </c>
    </row>
    <row r="652" spans="1:18" x14ac:dyDescent="0.3">
      <c r="A652" t="s">
        <v>3259</v>
      </c>
      <c r="B652" t="s">
        <v>2014</v>
      </c>
      <c r="C652" t="s">
        <v>1958</v>
      </c>
      <c r="D652" t="s">
        <v>635</v>
      </c>
      <c r="E652" t="s">
        <v>2101</v>
      </c>
      <c r="F652" t="s">
        <v>108</v>
      </c>
      <c r="G652" t="s">
        <v>142</v>
      </c>
      <c r="H652" t="s">
        <v>201</v>
      </c>
      <c r="I652" t="s">
        <v>26</v>
      </c>
      <c r="J652" t="s">
        <v>56</v>
      </c>
      <c r="K652" t="s">
        <v>57</v>
      </c>
      <c r="L652" t="s">
        <v>165</v>
      </c>
      <c r="M652">
        <v>1</v>
      </c>
      <c r="N652" t="s">
        <v>3260</v>
      </c>
      <c r="O652">
        <v>420</v>
      </c>
      <c r="P652" t="s">
        <v>3261</v>
      </c>
      <c r="Q652" t="s">
        <v>3262</v>
      </c>
      <c r="R652" t="s">
        <v>46</v>
      </c>
    </row>
    <row r="653" spans="1:18" x14ac:dyDescent="0.3">
      <c r="A653" t="s">
        <v>3263</v>
      </c>
      <c r="B653" t="s">
        <v>3264</v>
      </c>
      <c r="C653" t="s">
        <v>666</v>
      </c>
      <c r="D653" t="s">
        <v>106</v>
      </c>
      <c r="E653" t="s">
        <v>906</v>
      </c>
      <c r="F653" t="s">
        <v>1078</v>
      </c>
      <c r="G653" t="s">
        <v>191</v>
      </c>
      <c r="H653" t="s">
        <v>1267</v>
      </c>
      <c r="I653" t="s">
        <v>279</v>
      </c>
      <c r="J653" t="s">
        <v>97</v>
      </c>
      <c r="K653" t="s">
        <v>72</v>
      </c>
      <c r="L653" t="s">
        <v>111</v>
      </c>
      <c r="M653">
        <v>6</v>
      </c>
      <c r="N653">
        <v>1650</v>
      </c>
      <c r="O653">
        <v>9900</v>
      </c>
      <c r="P653" t="s">
        <v>3265</v>
      </c>
      <c r="Q653" t="s">
        <v>3266</v>
      </c>
      <c r="R653" t="s">
        <v>61</v>
      </c>
    </row>
    <row r="654" spans="1:18" x14ac:dyDescent="0.3">
      <c r="A654" t="s">
        <v>3267</v>
      </c>
      <c r="B654" t="s">
        <v>3268</v>
      </c>
      <c r="C654" t="s">
        <v>105</v>
      </c>
      <c r="D654" t="s">
        <v>1178</v>
      </c>
      <c r="E654" t="s">
        <v>1988</v>
      </c>
      <c r="F654" t="s">
        <v>38</v>
      </c>
      <c r="G654" t="s">
        <v>191</v>
      </c>
      <c r="H654" t="s">
        <v>192</v>
      </c>
      <c r="I654" t="s">
        <v>279</v>
      </c>
      <c r="J654" t="s">
        <v>164</v>
      </c>
      <c r="K654" t="s">
        <v>57</v>
      </c>
      <c r="L654" t="s">
        <v>111</v>
      </c>
      <c r="M654">
        <v>11</v>
      </c>
      <c r="N654">
        <v>1650</v>
      </c>
      <c r="O654">
        <v>18150</v>
      </c>
      <c r="P654" t="s">
        <v>3269</v>
      </c>
      <c r="Q654" t="s">
        <v>3270</v>
      </c>
      <c r="R654" t="s">
        <v>32</v>
      </c>
    </row>
    <row r="655" spans="1:18" x14ac:dyDescent="0.3">
      <c r="A655" t="s">
        <v>3271</v>
      </c>
      <c r="B655" t="s">
        <v>3272</v>
      </c>
      <c r="C655" t="s">
        <v>469</v>
      </c>
      <c r="D655" t="s">
        <v>1457</v>
      </c>
      <c r="E655" t="s">
        <v>173</v>
      </c>
      <c r="F655" t="s">
        <v>67</v>
      </c>
      <c r="G655" t="s">
        <v>162</v>
      </c>
      <c r="H655" t="s">
        <v>1802</v>
      </c>
      <c r="I655" t="s">
        <v>110</v>
      </c>
      <c r="J655" t="s">
        <v>249</v>
      </c>
      <c r="K655" t="s">
        <v>72</v>
      </c>
      <c r="L655" t="s">
        <v>165</v>
      </c>
      <c r="M655">
        <v>7</v>
      </c>
      <c r="N655" t="s">
        <v>354</v>
      </c>
      <c r="O655">
        <v>4340</v>
      </c>
      <c r="P655" t="s">
        <v>3273</v>
      </c>
      <c r="Q655" t="s">
        <v>3274</v>
      </c>
      <c r="R655" t="s">
        <v>46</v>
      </c>
    </row>
    <row r="656" spans="1:18" x14ac:dyDescent="0.3">
      <c r="A656" t="s">
        <v>3275</v>
      </c>
      <c r="B656" t="s">
        <v>3276</v>
      </c>
      <c r="C656" t="s">
        <v>2112</v>
      </c>
      <c r="D656" t="s">
        <v>992</v>
      </c>
      <c r="E656" t="s">
        <v>190</v>
      </c>
      <c r="F656" t="s">
        <v>52</v>
      </c>
      <c r="G656" t="s">
        <v>24</v>
      </c>
      <c r="H656" t="s">
        <v>25</v>
      </c>
      <c r="I656" t="s">
        <v>329</v>
      </c>
      <c r="J656" t="s">
        <v>71</v>
      </c>
      <c r="K656" t="s">
        <v>98</v>
      </c>
      <c r="L656" t="s">
        <v>819</v>
      </c>
      <c r="M656">
        <v>11</v>
      </c>
      <c r="N656">
        <v>4200</v>
      </c>
      <c r="O656">
        <v>46200</v>
      </c>
      <c r="P656" t="s">
        <v>3277</v>
      </c>
      <c r="Q656" t="s">
        <v>3278</v>
      </c>
      <c r="R656" t="s">
        <v>61</v>
      </c>
    </row>
    <row r="657" spans="1:18" x14ac:dyDescent="0.3">
      <c r="A657" t="s">
        <v>3279</v>
      </c>
      <c r="B657" t="s">
        <v>3280</v>
      </c>
      <c r="C657" t="s">
        <v>991</v>
      </c>
      <c r="D657" t="s">
        <v>151</v>
      </c>
      <c r="E657" t="s">
        <v>1682</v>
      </c>
      <c r="F657" t="s">
        <v>883</v>
      </c>
      <c r="G657" t="s">
        <v>239</v>
      </c>
      <c r="H657" t="s">
        <v>240</v>
      </c>
      <c r="I657" t="s">
        <v>527</v>
      </c>
      <c r="J657" t="s">
        <v>97</v>
      </c>
      <c r="K657" t="s">
        <v>231</v>
      </c>
      <c r="L657" t="s">
        <v>111</v>
      </c>
      <c r="M657" t="s">
        <v>607</v>
      </c>
      <c r="N657">
        <v>980</v>
      </c>
      <c r="O657">
        <v>1960</v>
      </c>
      <c r="P657" t="s">
        <v>3281</v>
      </c>
      <c r="Q657" t="s">
        <v>3282</v>
      </c>
      <c r="R657" t="s">
        <v>61</v>
      </c>
    </row>
    <row r="658" spans="1:18" x14ac:dyDescent="0.3">
      <c r="A658" t="s">
        <v>2611</v>
      </c>
      <c r="B658" t="s">
        <v>2163</v>
      </c>
      <c r="C658" t="s">
        <v>1639</v>
      </c>
      <c r="D658" t="s">
        <v>295</v>
      </c>
      <c r="E658" t="s">
        <v>237</v>
      </c>
      <c r="F658" t="s">
        <v>372</v>
      </c>
      <c r="G658" t="s">
        <v>81</v>
      </c>
      <c r="H658" t="s">
        <v>82</v>
      </c>
      <c r="I658" t="s">
        <v>230</v>
      </c>
      <c r="J658" t="s">
        <v>492</v>
      </c>
      <c r="K658" t="s">
        <v>98</v>
      </c>
      <c r="L658" t="s">
        <v>58</v>
      </c>
      <c r="M658">
        <v>10</v>
      </c>
      <c r="N658">
        <v>1250</v>
      </c>
      <c r="O658">
        <v>12500</v>
      </c>
      <c r="P658" t="s">
        <v>3283</v>
      </c>
      <c r="Q658" t="s">
        <v>3284</v>
      </c>
      <c r="R658" t="s">
        <v>61</v>
      </c>
    </row>
    <row r="659" spans="1:18" x14ac:dyDescent="0.3">
      <c r="A659" t="s">
        <v>3285</v>
      </c>
      <c r="B659" t="s">
        <v>3286</v>
      </c>
      <c r="C659" t="s">
        <v>1033</v>
      </c>
      <c r="D659" t="s">
        <v>1555</v>
      </c>
      <c r="E659" t="s">
        <v>703</v>
      </c>
      <c r="F659" t="s">
        <v>319</v>
      </c>
      <c r="G659" t="s">
        <v>142</v>
      </c>
      <c r="H659" t="s">
        <v>1313</v>
      </c>
      <c r="I659" t="s">
        <v>26</v>
      </c>
      <c r="J659" t="s">
        <v>71</v>
      </c>
      <c r="K659" t="s">
        <v>921</v>
      </c>
      <c r="L659" t="s">
        <v>165</v>
      </c>
      <c r="M659">
        <v>4</v>
      </c>
      <c r="N659">
        <v>420</v>
      </c>
      <c r="O659">
        <v>1680</v>
      </c>
      <c r="P659" t="s">
        <v>3287</v>
      </c>
      <c r="Q659" t="s">
        <v>3288</v>
      </c>
      <c r="R659" t="s">
        <v>61</v>
      </c>
    </row>
    <row r="660" spans="1:18" x14ac:dyDescent="0.3">
      <c r="A660" t="s">
        <v>3289</v>
      </c>
      <c r="B660" t="s">
        <v>3290</v>
      </c>
      <c r="C660" t="s">
        <v>2825</v>
      </c>
      <c r="D660" t="s">
        <v>2507</v>
      </c>
      <c r="E660" t="s">
        <v>441</v>
      </c>
      <c r="F660" t="s">
        <v>108</v>
      </c>
      <c r="G660" t="s">
        <v>120</v>
      </c>
      <c r="H660" t="s">
        <v>1432</v>
      </c>
      <c r="I660" t="s">
        <v>41</v>
      </c>
      <c r="J660" t="s">
        <v>97</v>
      </c>
      <c r="K660" t="s">
        <v>98</v>
      </c>
      <c r="L660" t="s">
        <v>799</v>
      </c>
      <c r="M660" t="s">
        <v>212</v>
      </c>
      <c r="N660">
        <v>850</v>
      </c>
      <c r="O660">
        <v>8500</v>
      </c>
      <c r="P660" t="s">
        <v>3291</v>
      </c>
      <c r="Q660" t="s">
        <v>3292</v>
      </c>
      <c r="R660" t="s">
        <v>46</v>
      </c>
    </row>
    <row r="661" spans="1:18" x14ac:dyDescent="0.3">
      <c r="A661" t="s">
        <v>3293</v>
      </c>
      <c r="B661" t="s">
        <v>3294</v>
      </c>
      <c r="C661" t="s">
        <v>2436</v>
      </c>
      <c r="D661" t="s">
        <v>65</v>
      </c>
      <c r="E661" t="s">
        <v>129</v>
      </c>
      <c r="F661" t="s">
        <v>424</v>
      </c>
      <c r="G661" t="s">
        <v>162</v>
      </c>
      <c r="H661" t="s">
        <v>163</v>
      </c>
      <c r="I661" t="s">
        <v>110</v>
      </c>
      <c r="J661" t="s">
        <v>249</v>
      </c>
      <c r="K661" t="s">
        <v>624</v>
      </c>
      <c r="L661" t="s">
        <v>565</v>
      </c>
      <c r="N661">
        <v>520</v>
      </c>
      <c r="O661">
        <v>5720</v>
      </c>
      <c r="P661" t="s">
        <v>3295</v>
      </c>
      <c r="Q661" t="s">
        <v>3296</v>
      </c>
      <c r="R661" t="s">
        <v>46</v>
      </c>
    </row>
    <row r="662" spans="1:18" x14ac:dyDescent="0.3">
      <c r="A662" t="s">
        <v>3297</v>
      </c>
      <c r="B662" t="s">
        <v>2833</v>
      </c>
      <c r="C662" t="s">
        <v>1092</v>
      </c>
      <c r="D662" t="s">
        <v>21</v>
      </c>
      <c r="E662" t="s">
        <v>161</v>
      </c>
      <c r="F662" t="s">
        <v>464</v>
      </c>
      <c r="G662" t="s">
        <v>218</v>
      </c>
      <c r="H662" t="s">
        <v>3094</v>
      </c>
      <c r="I662" t="s">
        <v>26</v>
      </c>
      <c r="J662" t="s">
        <v>27</v>
      </c>
      <c r="K662" t="s">
        <v>84</v>
      </c>
      <c r="L662" t="s">
        <v>182</v>
      </c>
      <c r="M662">
        <v>11</v>
      </c>
      <c r="N662">
        <v>2800</v>
      </c>
      <c r="O662">
        <v>30800</v>
      </c>
      <c r="P662" t="s">
        <v>643</v>
      </c>
      <c r="Q662" t="s">
        <v>3298</v>
      </c>
      <c r="R662" t="s">
        <v>157</v>
      </c>
    </row>
    <row r="663" spans="1:18" x14ac:dyDescent="0.3">
      <c r="A663" t="s">
        <v>3299</v>
      </c>
      <c r="B663" t="s">
        <v>3300</v>
      </c>
      <c r="C663" t="s">
        <v>3301</v>
      </c>
      <c r="D663" t="s">
        <v>271</v>
      </c>
      <c r="E663" t="s">
        <v>173</v>
      </c>
      <c r="F663" t="s">
        <v>957</v>
      </c>
      <c r="G663" t="s">
        <v>142</v>
      </c>
      <c r="H663" t="s">
        <v>143</v>
      </c>
      <c r="I663" t="s">
        <v>26</v>
      </c>
      <c r="J663" t="s">
        <v>83</v>
      </c>
      <c r="K663" t="s">
        <v>98</v>
      </c>
      <c r="L663" t="s">
        <v>182</v>
      </c>
      <c r="M663">
        <v>-9</v>
      </c>
      <c r="N663">
        <v>420</v>
      </c>
      <c r="O663">
        <v>3780</v>
      </c>
      <c r="P663" t="s">
        <v>3302</v>
      </c>
      <c r="Q663" t="s">
        <v>3303</v>
      </c>
      <c r="R663" t="s">
        <v>157</v>
      </c>
    </row>
    <row r="664" spans="1:18" x14ac:dyDescent="0.3">
      <c r="A664" t="s">
        <v>3304</v>
      </c>
      <c r="B664" t="s">
        <v>3305</v>
      </c>
      <c r="C664" t="s">
        <v>3010</v>
      </c>
      <c r="D664" t="s">
        <v>743</v>
      </c>
      <c r="E664" t="s">
        <v>255</v>
      </c>
      <c r="F664" t="s">
        <v>119</v>
      </c>
      <c r="G664" t="s">
        <v>303</v>
      </c>
      <c r="H664" t="s">
        <v>399</v>
      </c>
      <c r="I664" t="s">
        <v>374</v>
      </c>
      <c r="J664" t="s">
        <v>97</v>
      </c>
      <c r="K664" t="s">
        <v>57</v>
      </c>
      <c r="L664" t="s">
        <v>502</v>
      </c>
      <c r="M664" t="s">
        <v>698</v>
      </c>
      <c r="N664">
        <v>2400</v>
      </c>
      <c r="O664">
        <v>2400</v>
      </c>
      <c r="P664" t="s">
        <v>3306</v>
      </c>
      <c r="Q664" t="s">
        <v>3307</v>
      </c>
      <c r="R664" t="s">
        <v>32</v>
      </c>
    </row>
    <row r="665" spans="1:18" x14ac:dyDescent="0.3">
      <c r="A665" t="s">
        <v>3308</v>
      </c>
      <c r="B665" t="s">
        <v>3309</v>
      </c>
      <c r="C665" t="s">
        <v>2768</v>
      </c>
      <c r="D665" t="s">
        <v>271</v>
      </c>
      <c r="F665" t="s">
        <v>94</v>
      </c>
      <c r="G665" t="s">
        <v>81</v>
      </c>
      <c r="H665" t="s">
        <v>425</v>
      </c>
      <c r="I665" t="s">
        <v>818</v>
      </c>
      <c r="J665" t="s">
        <v>685</v>
      </c>
      <c r="K665" t="s">
        <v>72</v>
      </c>
      <c r="L665" t="s">
        <v>58</v>
      </c>
      <c r="M665">
        <v>4</v>
      </c>
      <c r="N665">
        <v>1250</v>
      </c>
      <c r="O665">
        <v>5000</v>
      </c>
      <c r="P665" t="s">
        <v>3310</v>
      </c>
      <c r="Q665" t="s">
        <v>3311</v>
      </c>
      <c r="R665" t="s">
        <v>157</v>
      </c>
    </row>
    <row r="666" spans="1:18" x14ac:dyDescent="0.3">
      <c r="A666" t="s">
        <v>3312</v>
      </c>
      <c r="B666" t="s">
        <v>3313</v>
      </c>
      <c r="C666" t="s">
        <v>3314</v>
      </c>
      <c r="D666" t="s">
        <v>92</v>
      </c>
      <c r="E666" t="s">
        <v>949</v>
      </c>
      <c r="F666" t="s">
        <v>119</v>
      </c>
      <c r="G666" t="s">
        <v>24</v>
      </c>
      <c r="H666" t="s">
        <v>434</v>
      </c>
      <c r="I666" t="s">
        <v>220</v>
      </c>
      <c r="J666" t="s">
        <v>272</v>
      </c>
      <c r="K666" t="s">
        <v>288</v>
      </c>
      <c r="L666" t="s">
        <v>565</v>
      </c>
      <c r="M666" t="s">
        <v>86</v>
      </c>
      <c r="N666">
        <v>4200</v>
      </c>
      <c r="O666">
        <v>21000</v>
      </c>
      <c r="P666" t="s">
        <v>3315</v>
      </c>
      <c r="Q666" t="s">
        <v>3316</v>
      </c>
      <c r="R666" t="s">
        <v>61</v>
      </c>
    </row>
    <row r="667" spans="1:18" x14ac:dyDescent="0.3">
      <c r="A667" t="s">
        <v>3317</v>
      </c>
      <c r="B667" t="s">
        <v>497</v>
      </c>
      <c r="C667" t="s">
        <v>3318</v>
      </c>
      <c r="D667" t="s">
        <v>50</v>
      </c>
      <c r="E667" t="s">
        <v>161</v>
      </c>
      <c r="F667" t="s">
        <v>228</v>
      </c>
      <c r="G667" t="s">
        <v>239</v>
      </c>
      <c r="H667" t="s">
        <v>240</v>
      </c>
      <c r="I667" t="s">
        <v>781</v>
      </c>
      <c r="J667" t="s">
        <v>97</v>
      </c>
      <c r="K667" t="s">
        <v>57</v>
      </c>
      <c r="L667" t="s">
        <v>58</v>
      </c>
      <c r="M667" t="s">
        <v>726</v>
      </c>
      <c r="N667" t="s">
        <v>242</v>
      </c>
      <c r="O667">
        <v>3920</v>
      </c>
      <c r="P667" t="s">
        <v>3319</v>
      </c>
      <c r="Q667" t="s">
        <v>3320</v>
      </c>
      <c r="R667" t="s">
        <v>32</v>
      </c>
    </row>
    <row r="668" spans="1:18" x14ac:dyDescent="0.3">
      <c r="A668" t="s">
        <v>3321</v>
      </c>
      <c r="B668" t="s">
        <v>1484</v>
      </c>
      <c r="C668" t="s">
        <v>816</v>
      </c>
      <c r="D668" t="s">
        <v>696</v>
      </c>
      <c r="E668" t="s">
        <v>237</v>
      </c>
      <c r="F668" t="s">
        <v>119</v>
      </c>
      <c r="G668" t="s">
        <v>39</v>
      </c>
      <c r="H668" t="s">
        <v>392</v>
      </c>
      <c r="I668" t="s">
        <v>41</v>
      </c>
      <c r="J668" t="s">
        <v>501</v>
      </c>
      <c r="K668" t="s">
        <v>57</v>
      </c>
      <c r="L668" t="s">
        <v>111</v>
      </c>
      <c r="M668">
        <v>3</v>
      </c>
      <c r="N668">
        <v>1900</v>
      </c>
      <c r="O668">
        <v>5700</v>
      </c>
      <c r="P668" t="s">
        <v>3322</v>
      </c>
      <c r="Q668" t="s">
        <v>3323</v>
      </c>
      <c r="R668" t="s">
        <v>61</v>
      </c>
    </row>
    <row r="669" spans="1:18" x14ac:dyDescent="0.3">
      <c r="A669" t="s">
        <v>3324</v>
      </c>
      <c r="B669" t="s">
        <v>1541</v>
      </c>
      <c r="C669" t="s">
        <v>1070</v>
      </c>
      <c r="D669" t="s">
        <v>139</v>
      </c>
      <c r="E669" t="s">
        <v>190</v>
      </c>
      <c r="F669" t="s">
        <v>67</v>
      </c>
      <c r="G669" t="s">
        <v>142</v>
      </c>
      <c r="H669" t="s">
        <v>143</v>
      </c>
      <c r="I669" t="s">
        <v>26</v>
      </c>
      <c r="J669" t="s">
        <v>685</v>
      </c>
      <c r="K669" t="s">
        <v>72</v>
      </c>
      <c r="L669" t="s">
        <v>565</v>
      </c>
      <c r="M669" t="s">
        <v>846</v>
      </c>
      <c r="N669">
        <v>420</v>
      </c>
      <c r="O669">
        <v>420</v>
      </c>
      <c r="P669" t="s">
        <v>3325</v>
      </c>
      <c r="Q669" t="s">
        <v>3326</v>
      </c>
      <c r="R669" t="s">
        <v>157</v>
      </c>
    </row>
    <row r="670" spans="1:18" x14ac:dyDescent="0.3">
      <c r="A670" t="s">
        <v>3327</v>
      </c>
      <c r="B670" t="s">
        <v>3328</v>
      </c>
      <c r="C670" t="s">
        <v>3329</v>
      </c>
      <c r="D670" t="s">
        <v>106</v>
      </c>
      <c r="E670" t="s">
        <v>140</v>
      </c>
      <c r="F670" t="s">
        <v>108</v>
      </c>
      <c r="G670" t="s">
        <v>68</v>
      </c>
      <c r="H670" t="s">
        <v>985</v>
      </c>
      <c r="I670" t="s">
        <v>884</v>
      </c>
      <c r="J670" t="s">
        <v>27</v>
      </c>
      <c r="K670" t="s">
        <v>57</v>
      </c>
      <c r="L670" t="s">
        <v>111</v>
      </c>
      <c r="M670">
        <v>1</v>
      </c>
      <c r="N670">
        <v>3600</v>
      </c>
      <c r="O670">
        <v>3600</v>
      </c>
      <c r="P670" t="s">
        <v>3330</v>
      </c>
      <c r="Q670" t="s">
        <v>3331</v>
      </c>
      <c r="R670" t="s">
        <v>32</v>
      </c>
    </row>
    <row r="671" spans="1:18" x14ac:dyDescent="0.3">
      <c r="A671" t="s">
        <v>3332</v>
      </c>
      <c r="B671" t="s">
        <v>1471</v>
      </c>
      <c r="C671" t="s">
        <v>824</v>
      </c>
      <c r="D671" t="s">
        <v>271</v>
      </c>
      <c r="E671" t="s">
        <v>173</v>
      </c>
      <c r="F671" t="s">
        <v>108</v>
      </c>
      <c r="G671" t="s">
        <v>53</v>
      </c>
      <c r="H671" t="s">
        <v>95</v>
      </c>
      <c r="I671" t="s">
        <v>96</v>
      </c>
      <c r="J671" t="s">
        <v>97</v>
      </c>
      <c r="K671" t="s">
        <v>1148</v>
      </c>
      <c r="L671" t="s">
        <v>58</v>
      </c>
      <c r="M671">
        <v>8</v>
      </c>
      <c r="N671">
        <v>180</v>
      </c>
      <c r="O671">
        <v>1540</v>
      </c>
      <c r="P671" t="s">
        <v>3333</v>
      </c>
      <c r="Q671" t="s">
        <v>3334</v>
      </c>
      <c r="R671" t="s">
        <v>46</v>
      </c>
    </row>
    <row r="672" spans="1:18" x14ac:dyDescent="0.3">
      <c r="A672" t="s">
        <v>3335</v>
      </c>
      <c r="B672" t="s">
        <v>569</v>
      </c>
      <c r="C672" t="s">
        <v>1099</v>
      </c>
      <c r="D672" t="s">
        <v>475</v>
      </c>
      <c r="E672" t="s">
        <v>93</v>
      </c>
      <c r="F672" t="s">
        <v>1022</v>
      </c>
      <c r="G672" t="s">
        <v>162</v>
      </c>
      <c r="H672" t="s">
        <v>163</v>
      </c>
      <c r="I672" t="s">
        <v>110</v>
      </c>
      <c r="J672" t="s">
        <v>97</v>
      </c>
      <c r="K672" t="s">
        <v>72</v>
      </c>
      <c r="L672" t="s">
        <v>565</v>
      </c>
      <c r="M672">
        <v>8</v>
      </c>
      <c r="N672" t="s">
        <v>3336</v>
      </c>
      <c r="O672">
        <v>4960</v>
      </c>
      <c r="P672" t="s">
        <v>3337</v>
      </c>
      <c r="Q672" t="s">
        <v>3338</v>
      </c>
      <c r="R672" t="s">
        <v>157</v>
      </c>
    </row>
    <row r="673" spans="1:18" x14ac:dyDescent="0.3">
      <c r="A673" t="s">
        <v>3339</v>
      </c>
      <c r="B673" t="s">
        <v>3340</v>
      </c>
      <c r="C673" t="s">
        <v>3341</v>
      </c>
      <c r="D673" t="s">
        <v>926</v>
      </c>
      <c r="E673" t="s">
        <v>190</v>
      </c>
      <c r="F673" t="s">
        <v>248</v>
      </c>
      <c r="G673" t="s">
        <v>68</v>
      </c>
      <c r="H673" t="s">
        <v>109</v>
      </c>
      <c r="I673" t="s">
        <v>110</v>
      </c>
      <c r="J673" t="s">
        <v>97</v>
      </c>
      <c r="K673" t="s">
        <v>98</v>
      </c>
      <c r="L673" t="s">
        <v>165</v>
      </c>
      <c r="M673" t="s">
        <v>726</v>
      </c>
      <c r="N673">
        <v>3600</v>
      </c>
      <c r="O673">
        <v>14400</v>
      </c>
      <c r="P673" t="s">
        <v>3342</v>
      </c>
      <c r="Q673" t="s">
        <v>3343</v>
      </c>
      <c r="R673" t="s">
        <v>32</v>
      </c>
    </row>
    <row r="674" spans="1:18" x14ac:dyDescent="0.3">
      <c r="A674" t="s">
        <v>3344</v>
      </c>
      <c r="B674" t="s">
        <v>3345</v>
      </c>
      <c r="C674" t="s">
        <v>1177</v>
      </c>
      <c r="D674" t="s">
        <v>106</v>
      </c>
      <c r="E674" t="s">
        <v>93</v>
      </c>
      <c r="F674" t="s">
        <v>108</v>
      </c>
      <c r="G674" t="s">
        <v>218</v>
      </c>
      <c r="H674" t="s">
        <v>3346</v>
      </c>
      <c r="I674" t="s">
        <v>26</v>
      </c>
      <c r="J674" t="s">
        <v>337</v>
      </c>
      <c r="K674" t="s">
        <v>84</v>
      </c>
      <c r="L674" t="s">
        <v>165</v>
      </c>
      <c r="M674">
        <v>7</v>
      </c>
      <c r="N674" t="s">
        <v>1528</v>
      </c>
      <c r="O674">
        <v>19600</v>
      </c>
      <c r="P674" t="s">
        <v>3347</v>
      </c>
      <c r="Q674" t="s">
        <v>3348</v>
      </c>
      <c r="R674" t="s">
        <v>32</v>
      </c>
    </row>
    <row r="675" spans="1:18" x14ac:dyDescent="0.3">
      <c r="A675" t="s">
        <v>3349</v>
      </c>
      <c r="B675" t="s">
        <v>2622</v>
      </c>
      <c r="C675" t="s">
        <v>2952</v>
      </c>
      <c r="D675" t="s">
        <v>139</v>
      </c>
      <c r="E675" t="s">
        <v>237</v>
      </c>
      <c r="F675" t="s">
        <v>200</v>
      </c>
      <c r="G675" t="s">
        <v>39</v>
      </c>
      <c r="H675" t="s">
        <v>840</v>
      </c>
      <c r="I675" t="s">
        <v>374</v>
      </c>
      <c r="J675" t="s">
        <v>164</v>
      </c>
      <c r="K675" t="s">
        <v>84</v>
      </c>
      <c r="L675" t="s">
        <v>353</v>
      </c>
      <c r="M675" t="s">
        <v>1951</v>
      </c>
      <c r="N675">
        <v>1900</v>
      </c>
      <c r="O675">
        <v>11400</v>
      </c>
      <c r="P675" t="s">
        <v>3350</v>
      </c>
      <c r="Q675" t="s">
        <v>3351</v>
      </c>
      <c r="R675" t="s">
        <v>157</v>
      </c>
    </row>
    <row r="676" spans="1:18" x14ac:dyDescent="0.3">
      <c r="A676" t="s">
        <v>3352</v>
      </c>
      <c r="B676" t="s">
        <v>3028</v>
      </c>
      <c r="C676" t="s">
        <v>365</v>
      </c>
      <c r="D676" t="s">
        <v>366</v>
      </c>
      <c r="E676" t="s">
        <v>140</v>
      </c>
      <c r="F676" t="s">
        <v>181</v>
      </c>
      <c r="G676" t="s">
        <v>142</v>
      </c>
      <c r="H676" t="s">
        <v>201</v>
      </c>
      <c r="I676" t="s">
        <v>220</v>
      </c>
      <c r="J676" t="s">
        <v>27</v>
      </c>
      <c r="K676" t="s">
        <v>57</v>
      </c>
      <c r="L676" t="s">
        <v>111</v>
      </c>
      <c r="M676">
        <v>7</v>
      </c>
      <c r="N676" t="s">
        <v>203</v>
      </c>
      <c r="O676">
        <v>2940</v>
      </c>
      <c r="P676" t="s">
        <v>3353</v>
      </c>
      <c r="Q676" t="s">
        <v>3354</v>
      </c>
      <c r="R676" t="s">
        <v>46</v>
      </c>
    </row>
    <row r="677" spans="1:18" x14ac:dyDescent="0.3">
      <c r="A677" t="s">
        <v>3355</v>
      </c>
      <c r="B677" t="s">
        <v>3356</v>
      </c>
      <c r="C677" t="s">
        <v>2100</v>
      </c>
      <c r="D677" t="s">
        <v>366</v>
      </c>
      <c r="E677" t="s">
        <v>2101</v>
      </c>
      <c r="F677" t="s">
        <v>153</v>
      </c>
      <c r="G677" t="s">
        <v>53</v>
      </c>
      <c r="H677" t="s">
        <v>95</v>
      </c>
      <c r="I677" t="s">
        <v>55</v>
      </c>
      <c r="J677" t="s">
        <v>83</v>
      </c>
      <c r="K677" t="s">
        <v>72</v>
      </c>
      <c r="L677" t="s">
        <v>29</v>
      </c>
      <c r="M677">
        <v>1</v>
      </c>
      <c r="N677">
        <v>180</v>
      </c>
      <c r="O677">
        <v>180</v>
      </c>
      <c r="P677" t="s">
        <v>3357</v>
      </c>
      <c r="Q677" t="s">
        <v>3358</v>
      </c>
      <c r="R677" t="s">
        <v>46</v>
      </c>
    </row>
    <row r="678" spans="1:18" x14ac:dyDescent="0.3">
      <c r="A678" t="s">
        <v>861</v>
      </c>
      <c r="B678" t="s">
        <v>3359</v>
      </c>
      <c r="C678" t="s">
        <v>1801</v>
      </c>
      <c r="D678" t="s">
        <v>1304</v>
      </c>
      <c r="E678" t="s">
        <v>22</v>
      </c>
      <c r="F678" t="s">
        <v>391</v>
      </c>
      <c r="G678" t="s">
        <v>142</v>
      </c>
      <c r="H678" t="s">
        <v>2086</v>
      </c>
      <c r="I678" t="s">
        <v>329</v>
      </c>
      <c r="J678" t="s">
        <v>27</v>
      </c>
      <c r="K678" t="s">
        <v>57</v>
      </c>
      <c r="L678" t="s">
        <v>522</v>
      </c>
      <c r="M678">
        <v>3</v>
      </c>
      <c r="N678">
        <v>420</v>
      </c>
      <c r="O678">
        <v>1260</v>
      </c>
      <c r="P678" t="s">
        <v>3360</v>
      </c>
      <c r="Q678" t="s">
        <v>3361</v>
      </c>
      <c r="R678" t="s">
        <v>61</v>
      </c>
    </row>
    <row r="679" spans="1:18" x14ac:dyDescent="0.3">
      <c r="A679" t="s">
        <v>3362</v>
      </c>
      <c r="B679" t="s">
        <v>3363</v>
      </c>
      <c r="C679" t="s">
        <v>160</v>
      </c>
      <c r="D679" t="s">
        <v>92</v>
      </c>
      <c r="E679" t="s">
        <v>118</v>
      </c>
      <c r="F679" t="s">
        <v>2040</v>
      </c>
      <c r="G679" t="s">
        <v>24</v>
      </c>
      <c r="H679" t="s">
        <v>2102</v>
      </c>
      <c r="I679" t="s">
        <v>26</v>
      </c>
      <c r="J679" t="s">
        <v>272</v>
      </c>
      <c r="K679" t="s">
        <v>98</v>
      </c>
      <c r="L679" t="s">
        <v>58</v>
      </c>
      <c r="M679" t="s">
        <v>1522</v>
      </c>
      <c r="N679">
        <v>4200</v>
      </c>
      <c r="O679">
        <v>25200</v>
      </c>
      <c r="P679" t="s">
        <v>3364</v>
      </c>
      <c r="Q679" t="s">
        <v>3365</v>
      </c>
      <c r="R679" t="s">
        <v>32</v>
      </c>
    </row>
    <row r="680" spans="1:18" x14ac:dyDescent="0.3">
      <c r="A680" t="s">
        <v>3366</v>
      </c>
      <c r="B680" t="s">
        <v>3367</v>
      </c>
      <c r="C680" t="s">
        <v>3329</v>
      </c>
      <c r="D680" t="s">
        <v>106</v>
      </c>
      <c r="E680" t="s">
        <v>140</v>
      </c>
      <c r="F680" t="s">
        <v>38</v>
      </c>
      <c r="G680" t="s">
        <v>68</v>
      </c>
      <c r="H680" t="s">
        <v>109</v>
      </c>
      <c r="I680" t="s">
        <v>230</v>
      </c>
      <c r="J680" t="s">
        <v>393</v>
      </c>
      <c r="K680" t="s">
        <v>72</v>
      </c>
      <c r="L680" t="s">
        <v>182</v>
      </c>
      <c r="M680">
        <v>11</v>
      </c>
      <c r="N680" t="s">
        <v>1319</v>
      </c>
      <c r="O680">
        <v>39600</v>
      </c>
      <c r="P680" t="s">
        <v>3368</v>
      </c>
      <c r="Q680" t="s">
        <v>3369</v>
      </c>
      <c r="R680" t="s">
        <v>32</v>
      </c>
    </row>
    <row r="681" spans="1:18" x14ac:dyDescent="0.3">
      <c r="A681" t="s">
        <v>2948</v>
      </c>
      <c r="C681" t="s">
        <v>2130</v>
      </c>
      <c r="D681" t="s">
        <v>151</v>
      </c>
      <c r="E681" t="s">
        <v>173</v>
      </c>
      <c r="F681" t="s">
        <v>957</v>
      </c>
      <c r="G681" t="s">
        <v>81</v>
      </c>
      <c r="H681" t="s">
        <v>425</v>
      </c>
      <c r="I681" t="s">
        <v>110</v>
      </c>
      <c r="J681" t="s">
        <v>393</v>
      </c>
      <c r="K681" t="s">
        <v>921</v>
      </c>
      <c r="L681" t="s">
        <v>819</v>
      </c>
      <c r="M681" t="s">
        <v>202</v>
      </c>
      <c r="N681">
        <v>1250</v>
      </c>
      <c r="O681">
        <v>3750</v>
      </c>
      <c r="P681" t="s">
        <v>2949</v>
      </c>
      <c r="Q681" t="s">
        <v>2950</v>
      </c>
      <c r="R681" t="s">
        <v>157</v>
      </c>
    </row>
    <row r="682" spans="1:18" x14ac:dyDescent="0.3">
      <c r="A682" t="s">
        <v>3370</v>
      </c>
      <c r="B682" t="s">
        <v>3371</v>
      </c>
      <c r="C682" t="s">
        <v>1055</v>
      </c>
      <c r="D682" t="s">
        <v>172</v>
      </c>
      <c r="E682" t="s">
        <v>237</v>
      </c>
      <c r="F682" t="s">
        <v>228</v>
      </c>
      <c r="G682" t="s">
        <v>218</v>
      </c>
      <c r="H682" t="s">
        <v>312</v>
      </c>
      <c r="I682" t="s">
        <v>26</v>
      </c>
      <c r="J682" t="s">
        <v>27</v>
      </c>
      <c r="K682" t="s">
        <v>98</v>
      </c>
      <c r="L682" t="s">
        <v>451</v>
      </c>
      <c r="M682">
        <v>9</v>
      </c>
      <c r="N682">
        <v>2800</v>
      </c>
      <c r="O682">
        <v>25200</v>
      </c>
      <c r="P682" t="s">
        <v>3372</v>
      </c>
      <c r="Q682" t="s">
        <v>3373</v>
      </c>
      <c r="R682" t="s">
        <v>61</v>
      </c>
    </row>
    <row r="683" spans="1:18" x14ac:dyDescent="0.3">
      <c r="A683" t="s">
        <v>3374</v>
      </c>
      <c r="B683" t="s">
        <v>1732</v>
      </c>
      <c r="C683" t="s">
        <v>659</v>
      </c>
      <c r="D683" t="s">
        <v>366</v>
      </c>
      <c r="E683" t="s">
        <v>237</v>
      </c>
      <c r="F683" t="s">
        <v>38</v>
      </c>
      <c r="G683" t="s">
        <v>120</v>
      </c>
      <c r="H683" t="s">
        <v>121</v>
      </c>
      <c r="I683" t="s">
        <v>684</v>
      </c>
      <c r="J683" t="s">
        <v>501</v>
      </c>
      <c r="K683" t="s">
        <v>84</v>
      </c>
      <c r="L683" t="s">
        <v>165</v>
      </c>
      <c r="M683">
        <v>9</v>
      </c>
      <c r="N683">
        <v>850</v>
      </c>
      <c r="O683">
        <v>7650</v>
      </c>
      <c r="P683" t="s">
        <v>3375</v>
      </c>
      <c r="Q683" t="s">
        <v>3376</v>
      </c>
      <c r="R683" t="s">
        <v>46</v>
      </c>
    </row>
    <row r="684" spans="1:18" x14ac:dyDescent="0.3">
      <c r="A684" t="s">
        <v>3377</v>
      </c>
      <c r="B684" t="s">
        <v>3378</v>
      </c>
      <c r="C684" t="s">
        <v>2436</v>
      </c>
      <c r="D684" t="s">
        <v>65</v>
      </c>
      <c r="E684" t="s">
        <v>1283</v>
      </c>
      <c r="F684" t="s">
        <v>590</v>
      </c>
      <c r="G684" t="s">
        <v>24</v>
      </c>
      <c r="H684" t="s">
        <v>434</v>
      </c>
      <c r="I684" t="s">
        <v>26</v>
      </c>
      <c r="J684" t="s">
        <v>83</v>
      </c>
      <c r="K684" t="s">
        <v>42</v>
      </c>
      <c r="L684" t="s">
        <v>58</v>
      </c>
      <c r="M684">
        <v>11</v>
      </c>
      <c r="N684">
        <v>4200</v>
      </c>
      <c r="O684">
        <v>46200</v>
      </c>
      <c r="P684" t="s">
        <v>3379</v>
      </c>
      <c r="Q684" t="s">
        <v>3380</v>
      </c>
      <c r="R684" t="s">
        <v>61</v>
      </c>
    </row>
    <row r="685" spans="1:18" x14ac:dyDescent="0.3">
      <c r="A685" t="s">
        <v>3381</v>
      </c>
      <c r="B685" t="s">
        <v>3205</v>
      </c>
      <c r="C685" t="s">
        <v>1099</v>
      </c>
      <c r="D685" t="s">
        <v>65</v>
      </c>
      <c r="E685" t="s">
        <v>93</v>
      </c>
      <c r="F685" t="s">
        <v>38</v>
      </c>
      <c r="G685" t="s">
        <v>120</v>
      </c>
      <c r="H685" t="s">
        <v>1432</v>
      </c>
      <c r="I685" t="s">
        <v>41</v>
      </c>
      <c r="J685" t="s">
        <v>27</v>
      </c>
      <c r="K685" t="s">
        <v>321</v>
      </c>
      <c r="L685" t="s">
        <v>58</v>
      </c>
      <c r="M685">
        <v>9</v>
      </c>
      <c r="N685" t="s">
        <v>123</v>
      </c>
      <c r="O685">
        <v>7650</v>
      </c>
      <c r="P685" t="s">
        <v>3382</v>
      </c>
      <c r="Q685" t="s">
        <v>3383</v>
      </c>
      <c r="R685" t="s">
        <v>157</v>
      </c>
    </row>
    <row r="686" spans="1:18" x14ac:dyDescent="0.3">
      <c r="A686" t="s">
        <v>3384</v>
      </c>
      <c r="B686" t="s">
        <v>3385</v>
      </c>
      <c r="C686" t="s">
        <v>2539</v>
      </c>
      <c r="D686" t="s">
        <v>139</v>
      </c>
      <c r="E686" t="s">
        <v>237</v>
      </c>
      <c r="F686" t="s">
        <v>457</v>
      </c>
      <c r="G686" t="s">
        <v>218</v>
      </c>
      <c r="H686" t="s">
        <v>3346</v>
      </c>
      <c r="I686" t="s">
        <v>313</v>
      </c>
      <c r="J686" t="s">
        <v>27</v>
      </c>
      <c r="K686" t="s">
        <v>493</v>
      </c>
      <c r="L686" t="s">
        <v>165</v>
      </c>
      <c r="M686" t="s">
        <v>133</v>
      </c>
      <c r="N686">
        <v>2800</v>
      </c>
      <c r="O686">
        <v>25200</v>
      </c>
      <c r="P686" t="s">
        <v>3386</v>
      </c>
      <c r="Q686" t="s">
        <v>3387</v>
      </c>
      <c r="R686" t="s">
        <v>32</v>
      </c>
    </row>
    <row r="687" spans="1:18" x14ac:dyDescent="0.3">
      <c r="A687" t="s">
        <v>3388</v>
      </c>
      <c r="B687" t="s">
        <v>3389</v>
      </c>
      <c r="C687" t="s">
        <v>1872</v>
      </c>
      <c r="D687" t="s">
        <v>65</v>
      </c>
      <c r="E687" t="s">
        <v>161</v>
      </c>
      <c r="F687" t="s">
        <v>228</v>
      </c>
      <c r="G687" t="s">
        <v>303</v>
      </c>
      <c r="H687" t="s">
        <v>399</v>
      </c>
      <c r="I687" t="s">
        <v>41</v>
      </c>
      <c r="J687" t="s">
        <v>97</v>
      </c>
      <c r="K687" t="s">
        <v>231</v>
      </c>
      <c r="L687" t="s">
        <v>58</v>
      </c>
      <c r="M687" t="s">
        <v>2945</v>
      </c>
      <c r="N687">
        <v>2500</v>
      </c>
      <c r="O687">
        <v>22500</v>
      </c>
      <c r="P687" t="s">
        <v>3390</v>
      </c>
      <c r="Q687" t="s">
        <v>3391</v>
      </c>
      <c r="R687" t="s">
        <v>46</v>
      </c>
    </row>
    <row r="688" spans="1:18" x14ac:dyDescent="0.3">
      <c r="A688" t="s">
        <v>3392</v>
      </c>
      <c r="B688" t="s">
        <v>3393</v>
      </c>
      <c r="C688" t="s">
        <v>3394</v>
      </c>
      <c r="D688" t="s">
        <v>80</v>
      </c>
      <c r="E688" t="s">
        <v>381</v>
      </c>
      <c r="F688" t="s">
        <v>538</v>
      </c>
      <c r="G688" t="s">
        <v>239</v>
      </c>
      <c r="H688" t="s">
        <v>1728</v>
      </c>
      <c r="I688" t="s">
        <v>279</v>
      </c>
      <c r="J688" t="s">
        <v>97</v>
      </c>
      <c r="K688" t="s">
        <v>98</v>
      </c>
      <c r="L688" t="s">
        <v>111</v>
      </c>
      <c r="M688">
        <v>10</v>
      </c>
      <c r="N688">
        <v>980</v>
      </c>
      <c r="O688">
        <v>9800</v>
      </c>
      <c r="P688" t="s">
        <v>3395</v>
      </c>
      <c r="Q688" t="s">
        <v>3396</v>
      </c>
      <c r="R688" t="s">
        <v>46</v>
      </c>
    </row>
    <row r="689" spans="1:18" x14ac:dyDescent="0.3">
      <c r="A689" t="s">
        <v>3397</v>
      </c>
      <c r="B689" t="s">
        <v>3398</v>
      </c>
      <c r="C689" t="s">
        <v>1707</v>
      </c>
      <c r="D689" t="s">
        <v>366</v>
      </c>
      <c r="E689" t="s">
        <v>22</v>
      </c>
      <c r="F689" t="s">
        <v>153</v>
      </c>
      <c r="G689" t="s">
        <v>239</v>
      </c>
      <c r="H689" t="s">
        <v>240</v>
      </c>
      <c r="I689" t="s">
        <v>279</v>
      </c>
      <c r="J689" t="s">
        <v>27</v>
      </c>
      <c r="K689" t="s">
        <v>98</v>
      </c>
      <c r="L689" t="s">
        <v>182</v>
      </c>
      <c r="M689">
        <v>12</v>
      </c>
      <c r="N689" t="s">
        <v>242</v>
      </c>
      <c r="O689">
        <v>11760</v>
      </c>
      <c r="P689" t="s">
        <v>3399</v>
      </c>
      <c r="Q689" t="s">
        <v>3400</v>
      </c>
      <c r="R689" t="s">
        <v>157</v>
      </c>
    </row>
    <row r="690" spans="1:18" x14ac:dyDescent="0.3">
      <c r="A690" t="s">
        <v>3401</v>
      </c>
      <c r="B690" t="s">
        <v>953</v>
      </c>
      <c r="C690" t="s">
        <v>1358</v>
      </c>
      <c r="D690" t="s">
        <v>696</v>
      </c>
      <c r="E690" t="s">
        <v>173</v>
      </c>
      <c r="F690" t="s">
        <v>153</v>
      </c>
      <c r="G690" t="s">
        <v>162</v>
      </c>
      <c r="H690" t="s">
        <v>163</v>
      </c>
      <c r="I690" t="s">
        <v>110</v>
      </c>
      <c r="J690" t="s">
        <v>221</v>
      </c>
      <c r="K690" t="s">
        <v>493</v>
      </c>
      <c r="L690" t="s">
        <v>111</v>
      </c>
      <c r="M690">
        <v>5</v>
      </c>
      <c r="N690">
        <v>620</v>
      </c>
      <c r="O690">
        <v>3100</v>
      </c>
      <c r="P690" t="s">
        <v>3402</v>
      </c>
      <c r="Q690" t="s">
        <v>3403</v>
      </c>
      <c r="R690" t="s">
        <v>157</v>
      </c>
    </row>
    <row r="691" spans="1:18" x14ac:dyDescent="0.3">
      <c r="A691" t="s">
        <v>3404</v>
      </c>
      <c r="B691" t="s">
        <v>3405</v>
      </c>
      <c r="C691" t="s">
        <v>2708</v>
      </c>
      <c r="D691" t="s">
        <v>271</v>
      </c>
      <c r="E691" t="s">
        <v>933</v>
      </c>
      <c r="F691" t="s">
        <v>1078</v>
      </c>
      <c r="G691" t="s">
        <v>162</v>
      </c>
      <c r="H691" t="s">
        <v>163</v>
      </c>
      <c r="I691" t="s">
        <v>110</v>
      </c>
      <c r="J691" t="s">
        <v>864</v>
      </c>
      <c r="K691" t="s">
        <v>84</v>
      </c>
      <c r="L691" t="s">
        <v>819</v>
      </c>
      <c r="M691" t="s">
        <v>1951</v>
      </c>
      <c r="N691">
        <v>620</v>
      </c>
      <c r="O691">
        <v>3720</v>
      </c>
      <c r="P691" t="s">
        <v>3406</v>
      </c>
      <c r="Q691" t="s">
        <v>3407</v>
      </c>
      <c r="R691" t="s">
        <v>46</v>
      </c>
    </row>
    <row r="692" spans="1:18" x14ac:dyDescent="0.3">
      <c r="A692" t="s">
        <v>3408</v>
      </c>
      <c r="B692" t="s">
        <v>581</v>
      </c>
      <c r="C692" t="s">
        <v>2965</v>
      </c>
      <c r="D692" t="s">
        <v>635</v>
      </c>
      <c r="E692" t="s">
        <v>552</v>
      </c>
      <c r="F692" t="s">
        <v>181</v>
      </c>
      <c r="G692" t="s">
        <v>39</v>
      </c>
      <c r="H692" t="s">
        <v>336</v>
      </c>
      <c r="I692" t="s">
        <v>41</v>
      </c>
      <c r="J692" t="s">
        <v>83</v>
      </c>
      <c r="K692" t="s">
        <v>72</v>
      </c>
      <c r="L692" t="s">
        <v>799</v>
      </c>
      <c r="M692">
        <v>10</v>
      </c>
      <c r="N692">
        <v>1900</v>
      </c>
      <c r="O692">
        <v>19000</v>
      </c>
      <c r="P692" t="s">
        <v>3409</v>
      </c>
      <c r="Q692" t="s">
        <v>3410</v>
      </c>
      <c r="R692" t="s">
        <v>61</v>
      </c>
    </row>
    <row r="693" spans="1:18" x14ac:dyDescent="0.3">
      <c r="A693" t="s">
        <v>3411</v>
      </c>
      <c r="B693" t="s">
        <v>3412</v>
      </c>
      <c r="C693" t="s">
        <v>872</v>
      </c>
      <c r="D693" t="s">
        <v>1158</v>
      </c>
      <c r="E693" t="s">
        <v>237</v>
      </c>
      <c r="F693" t="s">
        <v>153</v>
      </c>
      <c r="G693" t="s">
        <v>239</v>
      </c>
      <c r="H693" t="s">
        <v>939</v>
      </c>
      <c r="I693" t="s">
        <v>279</v>
      </c>
      <c r="J693" t="s">
        <v>97</v>
      </c>
      <c r="K693" t="s">
        <v>42</v>
      </c>
      <c r="L693" t="s">
        <v>165</v>
      </c>
      <c r="M693">
        <v>3</v>
      </c>
      <c r="N693">
        <v>980</v>
      </c>
      <c r="O693">
        <v>3040</v>
      </c>
      <c r="P693" t="s">
        <v>3413</v>
      </c>
      <c r="Q693" t="s">
        <v>3414</v>
      </c>
      <c r="R693" t="s">
        <v>157</v>
      </c>
    </row>
    <row r="694" spans="1:18" x14ac:dyDescent="0.3">
      <c r="A694" t="s">
        <v>3415</v>
      </c>
      <c r="B694" t="s">
        <v>3416</v>
      </c>
      <c r="C694" t="s">
        <v>659</v>
      </c>
      <c r="D694" t="s">
        <v>366</v>
      </c>
      <c r="E694" t="s">
        <v>237</v>
      </c>
      <c r="F694" t="s">
        <v>153</v>
      </c>
      <c r="G694" t="s">
        <v>120</v>
      </c>
      <c r="H694" t="s">
        <v>683</v>
      </c>
      <c r="I694" t="s">
        <v>374</v>
      </c>
      <c r="J694" t="s">
        <v>97</v>
      </c>
      <c r="K694" t="s">
        <v>257</v>
      </c>
      <c r="L694" t="s">
        <v>111</v>
      </c>
      <c r="M694">
        <v>7</v>
      </c>
      <c r="N694" t="s">
        <v>123</v>
      </c>
      <c r="O694">
        <v>5950</v>
      </c>
      <c r="P694" t="s">
        <v>3417</v>
      </c>
      <c r="Q694" t="s">
        <v>3418</v>
      </c>
      <c r="R694" t="s">
        <v>61</v>
      </c>
    </row>
    <row r="695" spans="1:18" x14ac:dyDescent="0.3">
      <c r="A695" t="s">
        <v>3419</v>
      </c>
      <c r="B695" t="s">
        <v>3420</v>
      </c>
      <c r="C695" t="s">
        <v>1619</v>
      </c>
      <c r="D695" t="s">
        <v>92</v>
      </c>
      <c r="E695" t="s">
        <v>190</v>
      </c>
      <c r="F695" t="s">
        <v>228</v>
      </c>
      <c r="G695" t="s">
        <v>24</v>
      </c>
      <c r="H695" t="s">
        <v>769</v>
      </c>
      <c r="I695" t="s">
        <v>26</v>
      </c>
      <c r="J695" t="s">
        <v>97</v>
      </c>
      <c r="K695" t="s">
        <v>57</v>
      </c>
      <c r="L695" t="s">
        <v>280</v>
      </c>
      <c r="M695">
        <v>1</v>
      </c>
      <c r="N695">
        <v>4200</v>
      </c>
      <c r="O695">
        <v>4200</v>
      </c>
      <c r="P695" t="s">
        <v>3421</v>
      </c>
      <c r="Q695" t="s">
        <v>3422</v>
      </c>
      <c r="R695" t="s">
        <v>46</v>
      </c>
    </row>
    <row r="696" spans="1:18" x14ac:dyDescent="0.3">
      <c r="A696" t="s">
        <v>3423</v>
      </c>
      <c r="B696" t="s">
        <v>3424</v>
      </c>
      <c r="C696" t="s">
        <v>3134</v>
      </c>
      <c r="D696" t="s">
        <v>793</v>
      </c>
      <c r="E696" t="s">
        <v>949</v>
      </c>
      <c r="F696" t="s">
        <v>618</v>
      </c>
      <c r="G696" t="s">
        <v>191</v>
      </c>
      <c r="H696" t="s">
        <v>278</v>
      </c>
      <c r="I696" t="s">
        <v>279</v>
      </c>
      <c r="J696" t="s">
        <v>27</v>
      </c>
      <c r="K696" t="s">
        <v>257</v>
      </c>
      <c r="L696" t="s">
        <v>338</v>
      </c>
      <c r="M696">
        <v>10</v>
      </c>
      <c r="N696">
        <v>1650</v>
      </c>
      <c r="O696">
        <v>16500</v>
      </c>
      <c r="P696" t="s">
        <v>3425</v>
      </c>
      <c r="Q696" t="s">
        <v>3426</v>
      </c>
      <c r="R696" t="s">
        <v>157</v>
      </c>
    </row>
    <row r="697" spans="1:18" x14ac:dyDescent="0.3">
      <c r="A697" t="s">
        <v>3427</v>
      </c>
      <c r="B697" t="s">
        <v>3428</v>
      </c>
      <c r="C697" t="s">
        <v>1403</v>
      </c>
      <c r="D697" t="s">
        <v>92</v>
      </c>
      <c r="E697" t="s">
        <v>237</v>
      </c>
      <c r="F697" t="s">
        <v>67</v>
      </c>
      <c r="G697" t="s">
        <v>120</v>
      </c>
      <c r="H697" t="s">
        <v>121</v>
      </c>
      <c r="I697" t="s">
        <v>41</v>
      </c>
      <c r="J697" t="s">
        <v>83</v>
      </c>
      <c r="K697" t="s">
        <v>57</v>
      </c>
      <c r="L697" t="s">
        <v>111</v>
      </c>
      <c r="M697">
        <v>11</v>
      </c>
      <c r="N697">
        <v>850</v>
      </c>
      <c r="O697">
        <v>9350</v>
      </c>
      <c r="P697" t="s">
        <v>3429</v>
      </c>
      <c r="Q697" t="s">
        <v>3430</v>
      </c>
      <c r="R697" t="s">
        <v>61</v>
      </c>
    </row>
    <row r="698" spans="1:18" x14ac:dyDescent="0.3">
      <c r="A698" t="s">
        <v>3431</v>
      </c>
      <c r="B698" t="s">
        <v>3432</v>
      </c>
      <c r="C698" t="s">
        <v>646</v>
      </c>
      <c r="D698" t="s">
        <v>80</v>
      </c>
      <c r="E698" t="s">
        <v>647</v>
      </c>
      <c r="F698" t="s">
        <v>264</v>
      </c>
      <c r="G698" t="s">
        <v>303</v>
      </c>
      <c r="H698" t="s">
        <v>399</v>
      </c>
      <c r="I698" t="s">
        <v>122</v>
      </c>
      <c r="J698" t="s">
        <v>97</v>
      </c>
      <c r="K698" t="s">
        <v>84</v>
      </c>
      <c r="L698" t="s">
        <v>182</v>
      </c>
      <c r="M698">
        <v>2</v>
      </c>
      <c r="N698" t="s">
        <v>2117</v>
      </c>
      <c r="O698">
        <v>4800</v>
      </c>
      <c r="P698" t="s">
        <v>3433</v>
      </c>
      <c r="Q698" t="s">
        <v>3434</v>
      </c>
      <c r="R698" t="s">
        <v>157</v>
      </c>
    </row>
    <row r="699" spans="1:18" x14ac:dyDescent="0.3">
      <c r="A699" t="s">
        <v>3435</v>
      </c>
      <c r="B699" t="s">
        <v>2039</v>
      </c>
      <c r="C699" t="s">
        <v>2858</v>
      </c>
      <c r="D699" t="s">
        <v>3114</v>
      </c>
      <c r="E699" t="s">
        <v>237</v>
      </c>
      <c r="F699" t="s">
        <v>153</v>
      </c>
      <c r="G699" t="s">
        <v>162</v>
      </c>
      <c r="H699" t="s">
        <v>934</v>
      </c>
      <c r="I699" t="s">
        <v>110</v>
      </c>
      <c r="J699" t="s">
        <v>27</v>
      </c>
      <c r="K699" t="s">
        <v>98</v>
      </c>
      <c r="L699" t="s">
        <v>165</v>
      </c>
      <c r="M699">
        <v>12</v>
      </c>
      <c r="N699">
        <v>620</v>
      </c>
      <c r="O699">
        <v>7440</v>
      </c>
      <c r="P699" t="s">
        <v>3436</v>
      </c>
      <c r="Q699" t="s">
        <v>3437</v>
      </c>
      <c r="R699" t="s">
        <v>61</v>
      </c>
    </row>
    <row r="700" spans="1:18" x14ac:dyDescent="0.3">
      <c r="A700" t="s">
        <v>3438</v>
      </c>
      <c r="B700" t="s">
        <v>3439</v>
      </c>
      <c r="C700" t="s">
        <v>852</v>
      </c>
      <c r="D700" t="s">
        <v>1158</v>
      </c>
      <c r="E700" t="s">
        <v>93</v>
      </c>
      <c r="F700" t="s">
        <v>153</v>
      </c>
      <c r="G700" t="s">
        <v>53</v>
      </c>
      <c r="H700" t="s">
        <v>95</v>
      </c>
      <c r="I700" t="s">
        <v>1634</v>
      </c>
      <c r="J700" t="s">
        <v>83</v>
      </c>
      <c r="K700" t="s">
        <v>57</v>
      </c>
      <c r="L700" t="s">
        <v>58</v>
      </c>
      <c r="M700">
        <v>10</v>
      </c>
      <c r="N700">
        <v>180</v>
      </c>
      <c r="O700">
        <v>1800</v>
      </c>
      <c r="P700" t="s">
        <v>3440</v>
      </c>
      <c r="Q700" t="s">
        <v>3441</v>
      </c>
      <c r="R700" t="s">
        <v>32</v>
      </c>
    </row>
    <row r="701" spans="1:18" x14ac:dyDescent="0.3">
      <c r="A701" t="s">
        <v>3442</v>
      </c>
      <c r="B701" t="s">
        <v>3443</v>
      </c>
      <c r="C701" t="s">
        <v>439</v>
      </c>
      <c r="D701" t="s">
        <v>80</v>
      </c>
      <c r="E701" t="s">
        <v>237</v>
      </c>
      <c r="F701" t="s">
        <v>141</v>
      </c>
      <c r="G701" t="s">
        <v>142</v>
      </c>
      <c r="H701" t="s">
        <v>2854</v>
      </c>
      <c r="I701" t="s">
        <v>313</v>
      </c>
      <c r="J701" t="s">
        <v>83</v>
      </c>
      <c r="K701" t="s">
        <v>72</v>
      </c>
      <c r="L701" t="s">
        <v>222</v>
      </c>
      <c r="M701">
        <v>5</v>
      </c>
      <c r="N701" t="s">
        <v>133</v>
      </c>
      <c r="O701">
        <v>1600</v>
      </c>
      <c r="P701" t="s">
        <v>3444</v>
      </c>
      <c r="Q701" t="s">
        <v>3445</v>
      </c>
      <c r="R701" t="s">
        <v>32</v>
      </c>
    </row>
    <row r="702" spans="1:18" x14ac:dyDescent="0.3">
      <c r="A702" t="s">
        <v>3446</v>
      </c>
      <c r="B702" t="s">
        <v>3447</v>
      </c>
      <c r="C702" t="s">
        <v>1646</v>
      </c>
      <c r="D702" t="s">
        <v>139</v>
      </c>
      <c r="E702" t="s">
        <v>37</v>
      </c>
      <c r="F702" t="s">
        <v>38</v>
      </c>
      <c r="G702" t="s">
        <v>162</v>
      </c>
      <c r="H702" t="s">
        <v>3448</v>
      </c>
      <c r="I702" t="s">
        <v>110</v>
      </c>
      <c r="J702" t="s">
        <v>83</v>
      </c>
      <c r="K702" t="s">
        <v>57</v>
      </c>
      <c r="L702" t="s">
        <v>58</v>
      </c>
      <c r="M702">
        <v>8</v>
      </c>
      <c r="N702">
        <v>620</v>
      </c>
      <c r="O702">
        <v>4960</v>
      </c>
      <c r="P702" t="s">
        <v>3449</v>
      </c>
      <c r="Q702" t="s">
        <v>3450</v>
      </c>
      <c r="R702" t="s">
        <v>46</v>
      </c>
    </row>
    <row r="703" spans="1:18" x14ac:dyDescent="0.3">
      <c r="A703" t="s">
        <v>3451</v>
      </c>
      <c r="B703" t="s">
        <v>3452</v>
      </c>
      <c r="C703" t="s">
        <v>839</v>
      </c>
      <c r="D703" t="s">
        <v>172</v>
      </c>
      <c r="E703" t="s">
        <v>237</v>
      </c>
      <c r="F703" t="s">
        <v>2040</v>
      </c>
      <c r="G703" t="s">
        <v>68</v>
      </c>
      <c r="H703" t="s">
        <v>109</v>
      </c>
      <c r="I703" t="s">
        <v>70</v>
      </c>
      <c r="J703" t="s">
        <v>442</v>
      </c>
      <c r="K703" t="s">
        <v>72</v>
      </c>
      <c r="L703" t="s">
        <v>182</v>
      </c>
      <c r="M703">
        <v>2</v>
      </c>
      <c r="N703">
        <v>3600</v>
      </c>
      <c r="O703">
        <v>7200</v>
      </c>
      <c r="P703" t="s">
        <v>3453</v>
      </c>
      <c r="Q703" t="s">
        <v>3454</v>
      </c>
      <c r="R703" t="s">
        <v>157</v>
      </c>
    </row>
    <row r="704" spans="1:18" x14ac:dyDescent="0.3">
      <c r="A704" t="s">
        <v>3455</v>
      </c>
      <c r="B704" t="s">
        <v>378</v>
      </c>
      <c r="C704" t="s">
        <v>1299</v>
      </c>
      <c r="D704" t="s">
        <v>65</v>
      </c>
      <c r="E704" t="s">
        <v>22</v>
      </c>
      <c r="F704" t="s">
        <v>210</v>
      </c>
      <c r="G704" t="s">
        <v>303</v>
      </c>
      <c r="H704" t="s">
        <v>399</v>
      </c>
      <c r="I704" t="s">
        <v>41</v>
      </c>
      <c r="J704" t="s">
        <v>97</v>
      </c>
      <c r="K704" t="s">
        <v>84</v>
      </c>
      <c r="L704" t="s">
        <v>165</v>
      </c>
      <c r="M704">
        <v>7</v>
      </c>
      <c r="N704">
        <v>2400</v>
      </c>
      <c r="O704">
        <v>16800</v>
      </c>
      <c r="P704" t="s">
        <v>3456</v>
      </c>
      <c r="Q704" t="s">
        <v>3457</v>
      </c>
      <c r="R704" t="s">
        <v>32</v>
      </c>
    </row>
    <row r="705" spans="1:18" x14ac:dyDescent="0.3">
      <c r="A705" t="s">
        <v>3458</v>
      </c>
      <c r="B705" t="s">
        <v>2739</v>
      </c>
      <c r="C705" t="s">
        <v>2889</v>
      </c>
      <c r="D705" t="s">
        <v>50</v>
      </c>
      <c r="E705" t="s">
        <v>51</v>
      </c>
      <c r="F705" t="s">
        <v>108</v>
      </c>
      <c r="G705" t="s">
        <v>24</v>
      </c>
      <c r="H705" t="s">
        <v>1537</v>
      </c>
      <c r="I705" t="s">
        <v>26</v>
      </c>
      <c r="J705" t="s">
        <v>27</v>
      </c>
      <c r="K705" t="s">
        <v>257</v>
      </c>
      <c r="L705" t="s">
        <v>182</v>
      </c>
      <c r="M705">
        <v>1</v>
      </c>
      <c r="N705">
        <v>4200</v>
      </c>
      <c r="O705">
        <v>4200</v>
      </c>
      <c r="P705" t="s">
        <v>3459</v>
      </c>
      <c r="Q705" t="s">
        <v>3460</v>
      </c>
      <c r="R705" t="s">
        <v>46</v>
      </c>
    </row>
    <row r="706" spans="1:18" x14ac:dyDescent="0.3">
      <c r="A706" t="s">
        <v>3461</v>
      </c>
      <c r="B706" t="s">
        <v>3462</v>
      </c>
      <c r="C706" t="s">
        <v>1619</v>
      </c>
      <c r="D706" t="s">
        <v>92</v>
      </c>
      <c r="F706" t="s">
        <v>464</v>
      </c>
      <c r="G706" t="s">
        <v>239</v>
      </c>
      <c r="H706" t="s">
        <v>240</v>
      </c>
      <c r="I706" t="s">
        <v>279</v>
      </c>
      <c r="J706" t="s">
        <v>27</v>
      </c>
      <c r="K706" t="s">
        <v>1380</v>
      </c>
      <c r="L706" t="s">
        <v>111</v>
      </c>
      <c r="M706">
        <v>5</v>
      </c>
      <c r="N706" t="s">
        <v>133</v>
      </c>
      <c r="O706">
        <v>4900</v>
      </c>
      <c r="P706" t="s">
        <v>3463</v>
      </c>
      <c r="Q706" t="s">
        <v>3464</v>
      </c>
      <c r="R706" t="s">
        <v>46</v>
      </c>
    </row>
    <row r="707" spans="1:18" x14ac:dyDescent="0.3">
      <c r="A707" t="s">
        <v>3465</v>
      </c>
      <c r="B707" t="s">
        <v>3466</v>
      </c>
      <c r="C707" t="s">
        <v>786</v>
      </c>
      <c r="D707" t="s">
        <v>977</v>
      </c>
      <c r="E707" t="s">
        <v>93</v>
      </c>
      <c r="F707" t="s">
        <v>296</v>
      </c>
      <c r="G707" t="s">
        <v>39</v>
      </c>
      <c r="H707" t="s">
        <v>336</v>
      </c>
      <c r="I707" t="s">
        <v>41</v>
      </c>
      <c r="J707" t="s">
        <v>97</v>
      </c>
      <c r="K707" t="s">
        <v>57</v>
      </c>
      <c r="L707" t="s">
        <v>182</v>
      </c>
      <c r="M707">
        <v>3</v>
      </c>
      <c r="N707">
        <v>1900</v>
      </c>
      <c r="O707">
        <v>5700</v>
      </c>
      <c r="P707" t="s">
        <v>3467</v>
      </c>
      <c r="Q707" t="s">
        <v>3468</v>
      </c>
      <c r="R707" t="s">
        <v>61</v>
      </c>
    </row>
    <row r="708" spans="1:18" x14ac:dyDescent="0.3">
      <c r="A708" t="s">
        <v>3469</v>
      </c>
      <c r="B708" t="s">
        <v>3470</v>
      </c>
      <c r="C708" t="s">
        <v>160</v>
      </c>
      <c r="D708" t="s">
        <v>92</v>
      </c>
      <c r="E708" t="s">
        <v>944</v>
      </c>
      <c r="F708" t="s">
        <v>1348</v>
      </c>
      <c r="G708" t="s">
        <v>81</v>
      </c>
      <c r="H708" t="s">
        <v>425</v>
      </c>
      <c r="I708" t="s">
        <v>110</v>
      </c>
      <c r="J708" t="s">
        <v>27</v>
      </c>
      <c r="K708" t="s">
        <v>257</v>
      </c>
      <c r="L708" t="s">
        <v>165</v>
      </c>
      <c r="M708">
        <v>3</v>
      </c>
      <c r="N708" t="s">
        <v>584</v>
      </c>
      <c r="O708">
        <v>3750</v>
      </c>
      <c r="P708" t="s">
        <v>3471</v>
      </c>
      <c r="Q708" t="s">
        <v>3472</v>
      </c>
      <c r="R708" t="s">
        <v>46</v>
      </c>
    </row>
    <row r="709" spans="1:18" x14ac:dyDescent="0.3">
      <c r="A709" t="s">
        <v>3473</v>
      </c>
      <c r="B709" t="s">
        <v>3474</v>
      </c>
      <c r="C709" t="s">
        <v>490</v>
      </c>
      <c r="D709" t="s">
        <v>1178</v>
      </c>
      <c r="E709" t="s">
        <v>129</v>
      </c>
      <c r="F709" t="s">
        <v>119</v>
      </c>
      <c r="G709" t="s">
        <v>120</v>
      </c>
      <c r="H709" t="s">
        <v>121</v>
      </c>
      <c r="I709" t="s">
        <v>41</v>
      </c>
      <c r="J709" t="s">
        <v>83</v>
      </c>
      <c r="K709" t="s">
        <v>98</v>
      </c>
      <c r="L709" t="s">
        <v>58</v>
      </c>
      <c r="M709" t="s">
        <v>360</v>
      </c>
      <c r="N709">
        <v>850</v>
      </c>
      <c r="O709">
        <v>7650</v>
      </c>
      <c r="P709" t="s">
        <v>3475</v>
      </c>
      <c r="Q709" t="s">
        <v>3476</v>
      </c>
      <c r="R709" t="s">
        <v>157</v>
      </c>
    </row>
    <row r="710" spans="1:18" x14ac:dyDescent="0.3">
      <c r="A710" t="s">
        <v>3477</v>
      </c>
      <c r="B710" t="s">
        <v>3478</v>
      </c>
      <c r="C710" t="s">
        <v>1070</v>
      </c>
      <c r="D710" t="s">
        <v>1633</v>
      </c>
      <c r="E710" t="s">
        <v>190</v>
      </c>
      <c r="F710" t="s">
        <v>108</v>
      </c>
      <c r="G710" t="s">
        <v>24</v>
      </c>
      <c r="H710" t="s">
        <v>769</v>
      </c>
      <c r="I710" t="s">
        <v>220</v>
      </c>
      <c r="J710" t="s">
        <v>97</v>
      </c>
      <c r="K710" t="s">
        <v>481</v>
      </c>
      <c r="L710" t="s">
        <v>111</v>
      </c>
      <c r="M710">
        <v>9</v>
      </c>
      <c r="N710">
        <v>4200</v>
      </c>
      <c r="O710">
        <v>37800</v>
      </c>
      <c r="P710" t="s">
        <v>3479</v>
      </c>
      <c r="Q710" t="s">
        <v>3480</v>
      </c>
      <c r="R710" t="s">
        <v>61</v>
      </c>
    </row>
    <row r="711" spans="1:18" x14ac:dyDescent="0.3">
      <c r="A711" t="s">
        <v>3481</v>
      </c>
      <c r="B711" t="s">
        <v>3482</v>
      </c>
      <c r="C711" t="s">
        <v>2064</v>
      </c>
      <c r="D711" t="s">
        <v>50</v>
      </c>
      <c r="E711" t="s">
        <v>237</v>
      </c>
      <c r="F711" t="s">
        <v>23</v>
      </c>
      <c r="G711" t="s">
        <v>24</v>
      </c>
      <c r="H711" t="s">
        <v>130</v>
      </c>
      <c r="I711" t="s">
        <v>26</v>
      </c>
      <c r="J711" t="s">
        <v>83</v>
      </c>
      <c r="K711" t="s">
        <v>72</v>
      </c>
      <c r="L711" t="s">
        <v>565</v>
      </c>
      <c r="M711">
        <v>10</v>
      </c>
      <c r="N711">
        <v>4200</v>
      </c>
      <c r="O711">
        <v>42000</v>
      </c>
      <c r="P711" t="s">
        <v>3483</v>
      </c>
      <c r="Q711" t="s">
        <v>3484</v>
      </c>
      <c r="R711" t="s">
        <v>157</v>
      </c>
    </row>
    <row r="712" spans="1:18" x14ac:dyDescent="0.3">
      <c r="A712" t="s">
        <v>3485</v>
      </c>
      <c r="B712" t="s">
        <v>1666</v>
      </c>
      <c r="C712" t="s">
        <v>2353</v>
      </c>
      <c r="D712" t="s">
        <v>92</v>
      </c>
      <c r="E712" t="s">
        <v>37</v>
      </c>
      <c r="F712" t="s">
        <v>38</v>
      </c>
      <c r="G712" t="s">
        <v>24</v>
      </c>
      <c r="H712" t="s">
        <v>769</v>
      </c>
      <c r="I712" t="s">
        <v>26</v>
      </c>
      <c r="J712" t="s">
        <v>685</v>
      </c>
      <c r="K712" t="s">
        <v>660</v>
      </c>
      <c r="L712" t="s">
        <v>165</v>
      </c>
      <c r="M712">
        <v>8</v>
      </c>
      <c r="N712" t="s">
        <v>384</v>
      </c>
      <c r="O712">
        <v>33600</v>
      </c>
      <c r="P712" t="s">
        <v>3486</v>
      </c>
      <c r="Q712" t="s">
        <v>3487</v>
      </c>
      <c r="R712" t="s">
        <v>46</v>
      </c>
    </row>
    <row r="713" spans="1:18" x14ac:dyDescent="0.3">
      <c r="A713" t="s">
        <v>3488</v>
      </c>
      <c r="B713" t="s">
        <v>3489</v>
      </c>
      <c r="C713" t="s">
        <v>3490</v>
      </c>
      <c r="D713" t="s">
        <v>696</v>
      </c>
      <c r="E713" t="s">
        <v>129</v>
      </c>
      <c r="F713" t="s">
        <v>457</v>
      </c>
      <c r="G713" t="s">
        <v>162</v>
      </c>
      <c r="H713" t="s">
        <v>163</v>
      </c>
      <c r="I713" t="s">
        <v>491</v>
      </c>
      <c r="J713" t="s">
        <v>97</v>
      </c>
      <c r="K713" t="s">
        <v>57</v>
      </c>
      <c r="L713" t="s">
        <v>222</v>
      </c>
      <c r="M713">
        <v>3</v>
      </c>
      <c r="N713" t="s">
        <v>3491</v>
      </c>
      <c r="O713">
        <v>1860</v>
      </c>
      <c r="P713" t="s">
        <v>3492</v>
      </c>
      <c r="Q713" t="s">
        <v>3493</v>
      </c>
      <c r="R713" t="s">
        <v>46</v>
      </c>
    </row>
    <row r="714" spans="1:18" x14ac:dyDescent="0.3">
      <c r="A714" t="s">
        <v>3494</v>
      </c>
      <c r="B714" t="s">
        <v>3495</v>
      </c>
      <c r="C714" t="s">
        <v>3496</v>
      </c>
      <c r="D714" t="s">
        <v>366</v>
      </c>
      <c r="E714" t="s">
        <v>933</v>
      </c>
      <c r="F714" t="s">
        <v>210</v>
      </c>
      <c r="G714" t="s">
        <v>142</v>
      </c>
      <c r="H714" t="s">
        <v>143</v>
      </c>
      <c r="I714" t="s">
        <v>26</v>
      </c>
      <c r="J714" t="s">
        <v>442</v>
      </c>
      <c r="K714" t="s">
        <v>42</v>
      </c>
      <c r="L714" t="s">
        <v>522</v>
      </c>
      <c r="M714">
        <v>1</v>
      </c>
      <c r="N714" t="s">
        <v>3497</v>
      </c>
      <c r="O714">
        <v>470</v>
      </c>
      <c r="P714" t="s">
        <v>3498</v>
      </c>
      <c r="Q714" t="s">
        <v>2733</v>
      </c>
      <c r="R714" t="s">
        <v>32</v>
      </c>
    </row>
    <row r="715" spans="1:18" x14ac:dyDescent="0.3">
      <c r="A715" t="s">
        <v>3499</v>
      </c>
      <c r="B715" t="s">
        <v>468</v>
      </c>
      <c r="C715" t="s">
        <v>666</v>
      </c>
      <c r="D715" t="s">
        <v>106</v>
      </c>
      <c r="E715" t="s">
        <v>2410</v>
      </c>
      <c r="F715" t="s">
        <v>67</v>
      </c>
      <c r="G715" t="s">
        <v>303</v>
      </c>
      <c r="H715" t="s">
        <v>2000</v>
      </c>
      <c r="I715" t="s">
        <v>41</v>
      </c>
      <c r="J715" t="s">
        <v>83</v>
      </c>
      <c r="K715" t="s">
        <v>42</v>
      </c>
      <c r="L715" t="s">
        <v>182</v>
      </c>
      <c r="M715" t="s">
        <v>99</v>
      </c>
      <c r="N715">
        <v>2400</v>
      </c>
      <c r="O715">
        <v>26400</v>
      </c>
      <c r="P715" t="s">
        <v>3500</v>
      </c>
      <c r="Q715" t="s">
        <v>3501</v>
      </c>
      <c r="R715" t="s">
        <v>46</v>
      </c>
    </row>
    <row r="716" spans="1:18" x14ac:dyDescent="0.3">
      <c r="A716" t="s">
        <v>3502</v>
      </c>
      <c r="B716" t="s">
        <v>3503</v>
      </c>
      <c r="C716" t="s">
        <v>2773</v>
      </c>
      <c r="D716" t="s">
        <v>80</v>
      </c>
      <c r="E716" t="s">
        <v>129</v>
      </c>
      <c r="F716" t="s">
        <v>228</v>
      </c>
      <c r="G716" t="s">
        <v>162</v>
      </c>
      <c r="H716" t="s">
        <v>1802</v>
      </c>
      <c r="I716" t="s">
        <v>450</v>
      </c>
      <c r="J716" t="s">
        <v>27</v>
      </c>
      <c r="K716" t="s">
        <v>72</v>
      </c>
      <c r="L716" t="s">
        <v>165</v>
      </c>
      <c r="M716">
        <v>6</v>
      </c>
      <c r="N716">
        <v>620</v>
      </c>
      <c r="O716">
        <v>3720</v>
      </c>
      <c r="P716" t="s">
        <v>3504</v>
      </c>
      <c r="Q716" t="s">
        <v>3505</v>
      </c>
      <c r="R716" t="s">
        <v>32</v>
      </c>
    </row>
    <row r="717" spans="1:18" x14ac:dyDescent="0.3">
      <c r="A717" t="s">
        <v>3506</v>
      </c>
      <c r="B717" t="s">
        <v>3507</v>
      </c>
      <c r="C717" t="s">
        <v>690</v>
      </c>
      <c r="D717" t="s">
        <v>470</v>
      </c>
      <c r="E717" t="s">
        <v>381</v>
      </c>
      <c r="F717" t="s">
        <v>67</v>
      </c>
      <c r="G717" t="s">
        <v>162</v>
      </c>
      <c r="H717" t="s">
        <v>163</v>
      </c>
      <c r="I717" t="s">
        <v>110</v>
      </c>
      <c r="J717" t="s">
        <v>27</v>
      </c>
      <c r="K717" t="s">
        <v>539</v>
      </c>
      <c r="L717" t="s">
        <v>182</v>
      </c>
      <c r="M717">
        <v>12</v>
      </c>
      <c r="N717" t="s">
        <v>354</v>
      </c>
      <c r="O717">
        <v>7440</v>
      </c>
      <c r="P717" t="s">
        <v>3508</v>
      </c>
      <c r="Q717" t="s">
        <v>3509</v>
      </c>
      <c r="R717" t="s">
        <v>32</v>
      </c>
    </row>
    <row r="718" spans="1:18" x14ac:dyDescent="0.3">
      <c r="A718" t="s">
        <v>3510</v>
      </c>
      <c r="B718" t="s">
        <v>1312</v>
      </c>
      <c r="C718" t="s">
        <v>575</v>
      </c>
      <c r="D718" t="s">
        <v>559</v>
      </c>
      <c r="E718" t="s">
        <v>499</v>
      </c>
      <c r="F718" t="s">
        <v>67</v>
      </c>
      <c r="G718" t="s">
        <v>120</v>
      </c>
      <c r="H718" t="s">
        <v>121</v>
      </c>
      <c r="I718" t="s">
        <v>41</v>
      </c>
      <c r="J718" t="s">
        <v>337</v>
      </c>
      <c r="K718" t="s">
        <v>1087</v>
      </c>
      <c r="L718" t="s">
        <v>58</v>
      </c>
      <c r="M718">
        <v>10</v>
      </c>
      <c r="N718">
        <v>850</v>
      </c>
      <c r="O718">
        <v>8500</v>
      </c>
      <c r="P718" t="s">
        <v>3511</v>
      </c>
      <c r="Q718" t="s">
        <v>3512</v>
      </c>
      <c r="R718" t="s">
        <v>46</v>
      </c>
    </row>
    <row r="719" spans="1:18" x14ac:dyDescent="0.3">
      <c r="A719" t="s">
        <v>3513</v>
      </c>
      <c r="B719" t="s">
        <v>3514</v>
      </c>
      <c r="C719" t="s">
        <v>1043</v>
      </c>
      <c r="D719" t="s">
        <v>92</v>
      </c>
      <c r="E719" t="s">
        <v>22</v>
      </c>
      <c r="F719" t="s">
        <v>424</v>
      </c>
      <c r="G719" t="s">
        <v>218</v>
      </c>
      <c r="H719" t="s">
        <v>312</v>
      </c>
      <c r="I719" t="s">
        <v>220</v>
      </c>
      <c r="J719" t="s">
        <v>71</v>
      </c>
      <c r="K719" t="s">
        <v>174</v>
      </c>
      <c r="L719" t="s">
        <v>565</v>
      </c>
      <c r="M719" t="s">
        <v>145</v>
      </c>
      <c r="N719">
        <v>2800</v>
      </c>
      <c r="O719">
        <v>14000</v>
      </c>
      <c r="P719" t="s">
        <v>3515</v>
      </c>
      <c r="Q719" t="s">
        <v>3516</v>
      </c>
      <c r="R719" t="s">
        <v>157</v>
      </c>
    </row>
    <row r="720" spans="1:18" x14ac:dyDescent="0.3">
      <c r="A720" t="s">
        <v>3517</v>
      </c>
      <c r="B720" t="s">
        <v>1760</v>
      </c>
      <c r="C720" t="s">
        <v>1784</v>
      </c>
      <c r="D720" t="s">
        <v>366</v>
      </c>
      <c r="E720" t="s">
        <v>51</v>
      </c>
      <c r="F720" t="s">
        <v>1718</v>
      </c>
      <c r="G720" t="s">
        <v>303</v>
      </c>
      <c r="H720" t="s">
        <v>1094</v>
      </c>
      <c r="I720" t="s">
        <v>41</v>
      </c>
      <c r="J720" t="s">
        <v>97</v>
      </c>
      <c r="K720" t="s">
        <v>84</v>
      </c>
      <c r="L720" t="s">
        <v>799</v>
      </c>
      <c r="M720">
        <v>8</v>
      </c>
      <c r="N720">
        <v>2400</v>
      </c>
      <c r="O720">
        <v>19200</v>
      </c>
      <c r="P720" t="s">
        <v>3518</v>
      </c>
      <c r="Q720" t="s">
        <v>3519</v>
      </c>
      <c r="R720" t="s">
        <v>32</v>
      </c>
    </row>
    <row r="721" spans="1:18" x14ac:dyDescent="0.3">
      <c r="A721" t="s">
        <v>3520</v>
      </c>
      <c r="B721" t="s">
        <v>468</v>
      </c>
      <c r="C721" t="s">
        <v>1347</v>
      </c>
      <c r="D721" t="s">
        <v>992</v>
      </c>
      <c r="E721" t="s">
        <v>93</v>
      </c>
      <c r="F721" t="s">
        <v>2040</v>
      </c>
      <c r="G721" t="s">
        <v>162</v>
      </c>
      <c r="H721" t="s">
        <v>1205</v>
      </c>
      <c r="I721" t="s">
        <v>110</v>
      </c>
      <c r="J721" t="s">
        <v>83</v>
      </c>
      <c r="K721" t="s">
        <v>72</v>
      </c>
      <c r="L721" t="s">
        <v>675</v>
      </c>
      <c r="M721">
        <v>6</v>
      </c>
      <c r="N721">
        <v>620</v>
      </c>
      <c r="O721">
        <v>3920</v>
      </c>
      <c r="P721" t="s">
        <v>3521</v>
      </c>
      <c r="Q721" t="s">
        <v>3522</v>
      </c>
      <c r="R721" t="s">
        <v>157</v>
      </c>
    </row>
    <row r="722" spans="1:18" x14ac:dyDescent="0.3">
      <c r="A722" t="s">
        <v>3523</v>
      </c>
      <c r="B722" t="s">
        <v>3524</v>
      </c>
      <c r="C722" t="s">
        <v>64</v>
      </c>
      <c r="E722" t="s">
        <v>190</v>
      </c>
      <c r="F722" t="s">
        <v>264</v>
      </c>
      <c r="G722" t="s">
        <v>24</v>
      </c>
      <c r="H722" t="s">
        <v>434</v>
      </c>
      <c r="I722" t="s">
        <v>26</v>
      </c>
      <c r="J722" t="s">
        <v>97</v>
      </c>
      <c r="K722" t="s">
        <v>72</v>
      </c>
      <c r="L722" t="s">
        <v>58</v>
      </c>
      <c r="M722">
        <v>7</v>
      </c>
      <c r="N722">
        <v>4200</v>
      </c>
      <c r="O722">
        <v>29400</v>
      </c>
      <c r="P722" t="s">
        <v>3525</v>
      </c>
      <c r="Q722" t="s">
        <v>3526</v>
      </c>
      <c r="R722" t="s">
        <v>32</v>
      </c>
    </row>
    <row r="723" spans="1:18" x14ac:dyDescent="0.3">
      <c r="A723" t="s">
        <v>3527</v>
      </c>
      <c r="B723" t="s">
        <v>3528</v>
      </c>
      <c r="C723" t="s">
        <v>3529</v>
      </c>
      <c r="D723" t="s">
        <v>516</v>
      </c>
      <c r="E723" t="s">
        <v>2135</v>
      </c>
      <c r="F723" t="s">
        <v>181</v>
      </c>
      <c r="G723" t="s">
        <v>120</v>
      </c>
      <c r="H723" t="s">
        <v>121</v>
      </c>
      <c r="I723" t="s">
        <v>374</v>
      </c>
      <c r="J723" t="s">
        <v>164</v>
      </c>
      <c r="K723" t="s">
        <v>57</v>
      </c>
      <c r="L723" t="s">
        <v>58</v>
      </c>
      <c r="M723">
        <v>4</v>
      </c>
      <c r="N723">
        <v>850</v>
      </c>
      <c r="O723">
        <v>3400</v>
      </c>
      <c r="P723" t="s">
        <v>3530</v>
      </c>
      <c r="Q723" t="s">
        <v>3531</v>
      </c>
      <c r="R723" t="s">
        <v>157</v>
      </c>
    </row>
    <row r="724" spans="1:18" x14ac:dyDescent="0.3">
      <c r="A724" t="s">
        <v>3532</v>
      </c>
      <c r="B724" t="s">
        <v>3533</v>
      </c>
      <c r="C724" t="s">
        <v>1717</v>
      </c>
      <c r="D724" t="s">
        <v>743</v>
      </c>
      <c r="E724" t="s">
        <v>237</v>
      </c>
      <c r="F724" t="s">
        <v>181</v>
      </c>
      <c r="G724" t="s">
        <v>303</v>
      </c>
      <c r="H724" t="s">
        <v>399</v>
      </c>
      <c r="I724" t="s">
        <v>684</v>
      </c>
      <c r="J724" t="s">
        <v>97</v>
      </c>
      <c r="K724" t="s">
        <v>98</v>
      </c>
      <c r="L724" t="s">
        <v>58</v>
      </c>
      <c r="M724">
        <v>1</v>
      </c>
      <c r="N724" t="s">
        <v>2117</v>
      </c>
      <c r="O724">
        <v>2400</v>
      </c>
      <c r="P724" t="s">
        <v>3534</v>
      </c>
      <c r="Q724" t="s">
        <v>3535</v>
      </c>
      <c r="R724" t="s">
        <v>157</v>
      </c>
    </row>
    <row r="725" spans="1:18" x14ac:dyDescent="0.3">
      <c r="A725" t="s">
        <v>3536</v>
      </c>
      <c r="B725" t="s">
        <v>3537</v>
      </c>
      <c r="C725" t="s">
        <v>2871</v>
      </c>
      <c r="D725" t="s">
        <v>80</v>
      </c>
      <c r="E725" t="s">
        <v>140</v>
      </c>
      <c r="F725" t="s">
        <v>181</v>
      </c>
      <c r="G725" t="s">
        <v>53</v>
      </c>
      <c r="H725" t="s">
        <v>95</v>
      </c>
      <c r="I725" t="s">
        <v>1634</v>
      </c>
      <c r="J725" t="s">
        <v>97</v>
      </c>
      <c r="K725" t="s">
        <v>72</v>
      </c>
      <c r="L725" t="s">
        <v>58</v>
      </c>
      <c r="M725">
        <v>7</v>
      </c>
      <c r="N725">
        <v>180</v>
      </c>
      <c r="O725">
        <v>1260</v>
      </c>
      <c r="P725" t="s">
        <v>3538</v>
      </c>
      <c r="Q725" t="s">
        <v>3539</v>
      </c>
      <c r="R725" t="s">
        <v>32</v>
      </c>
    </row>
    <row r="726" spans="1:18" x14ac:dyDescent="0.3">
      <c r="A726" t="s">
        <v>3540</v>
      </c>
      <c r="B726" t="s">
        <v>3541</v>
      </c>
      <c r="C726" t="s">
        <v>1260</v>
      </c>
      <c r="D726" t="s">
        <v>743</v>
      </c>
      <c r="E726" t="s">
        <v>37</v>
      </c>
      <c r="F726" t="s">
        <v>67</v>
      </c>
      <c r="G726" t="s">
        <v>24</v>
      </c>
      <c r="H726" t="s">
        <v>769</v>
      </c>
      <c r="I726" t="s">
        <v>329</v>
      </c>
      <c r="J726" t="s">
        <v>442</v>
      </c>
      <c r="K726" t="s">
        <v>1087</v>
      </c>
      <c r="L726" t="s">
        <v>58</v>
      </c>
      <c r="M726">
        <v>-10</v>
      </c>
      <c r="N726">
        <v>4200</v>
      </c>
      <c r="O726">
        <v>42000</v>
      </c>
      <c r="P726" t="s">
        <v>643</v>
      </c>
      <c r="Q726" t="s">
        <v>3542</v>
      </c>
      <c r="R726" t="s">
        <v>157</v>
      </c>
    </row>
    <row r="727" spans="1:18" x14ac:dyDescent="0.3">
      <c r="A727" t="s">
        <v>3543</v>
      </c>
      <c r="B727" t="s">
        <v>1618</v>
      </c>
      <c r="C727" t="s">
        <v>3544</v>
      </c>
      <c r="D727" t="s">
        <v>3545</v>
      </c>
      <c r="E727" t="s">
        <v>161</v>
      </c>
      <c r="F727" t="s">
        <v>319</v>
      </c>
      <c r="G727" t="s">
        <v>81</v>
      </c>
      <c r="H727" t="s">
        <v>82</v>
      </c>
      <c r="I727" t="s">
        <v>110</v>
      </c>
      <c r="J727" t="s">
        <v>305</v>
      </c>
      <c r="K727" t="s">
        <v>539</v>
      </c>
      <c r="L727" t="s">
        <v>111</v>
      </c>
      <c r="M727">
        <v>6</v>
      </c>
      <c r="N727" t="s">
        <v>3546</v>
      </c>
      <c r="O727">
        <v>7500</v>
      </c>
      <c r="P727" t="s">
        <v>3547</v>
      </c>
      <c r="Q727" t="s">
        <v>3548</v>
      </c>
      <c r="R727" t="s">
        <v>157</v>
      </c>
    </row>
    <row r="728" spans="1:18" x14ac:dyDescent="0.3">
      <c r="A728" t="s">
        <v>3549</v>
      </c>
      <c r="B728" t="s">
        <v>3550</v>
      </c>
      <c r="C728" t="s">
        <v>1318</v>
      </c>
      <c r="D728" t="s">
        <v>139</v>
      </c>
      <c r="E728" t="s">
        <v>51</v>
      </c>
      <c r="F728" t="s">
        <v>67</v>
      </c>
      <c r="G728" t="s">
        <v>218</v>
      </c>
      <c r="H728" t="s">
        <v>312</v>
      </c>
      <c r="I728" t="s">
        <v>26</v>
      </c>
      <c r="J728" t="s">
        <v>27</v>
      </c>
      <c r="K728" t="s">
        <v>84</v>
      </c>
      <c r="L728" t="s">
        <v>111</v>
      </c>
      <c r="M728">
        <v>1</v>
      </c>
      <c r="N728">
        <v>-2800</v>
      </c>
      <c r="O728">
        <v>2800</v>
      </c>
      <c r="P728" t="s">
        <v>3551</v>
      </c>
      <c r="Q728" t="s">
        <v>3552</v>
      </c>
      <c r="R728" t="s">
        <v>46</v>
      </c>
    </row>
    <row r="729" spans="1:18" x14ac:dyDescent="0.3">
      <c r="A729" t="s">
        <v>3553</v>
      </c>
      <c r="B729" t="s">
        <v>3554</v>
      </c>
      <c r="C729" t="s">
        <v>1928</v>
      </c>
      <c r="D729" t="s">
        <v>21</v>
      </c>
      <c r="E729" t="s">
        <v>140</v>
      </c>
      <c r="F729" t="s">
        <v>464</v>
      </c>
      <c r="G729" t="s">
        <v>39</v>
      </c>
      <c r="H729" t="s">
        <v>336</v>
      </c>
      <c r="I729" t="s">
        <v>1005</v>
      </c>
      <c r="J729" t="s">
        <v>27</v>
      </c>
      <c r="K729" t="s">
        <v>921</v>
      </c>
      <c r="L729" t="s">
        <v>29</v>
      </c>
      <c r="M729" t="s">
        <v>846</v>
      </c>
      <c r="N729">
        <v>1900</v>
      </c>
      <c r="O729">
        <v>1900</v>
      </c>
      <c r="P729" t="s">
        <v>3555</v>
      </c>
      <c r="Q729" t="s">
        <v>3556</v>
      </c>
      <c r="R729" t="s">
        <v>32</v>
      </c>
    </row>
    <row r="730" spans="1:18" x14ac:dyDescent="0.3">
      <c r="A730" t="s">
        <v>3557</v>
      </c>
      <c r="B730" t="s">
        <v>633</v>
      </c>
      <c r="C730" t="s">
        <v>1204</v>
      </c>
      <c r="D730" t="s">
        <v>366</v>
      </c>
      <c r="E730" t="s">
        <v>190</v>
      </c>
      <c r="F730" t="s">
        <v>457</v>
      </c>
      <c r="G730" t="s">
        <v>191</v>
      </c>
      <c r="H730" t="s">
        <v>278</v>
      </c>
      <c r="I730" t="s">
        <v>279</v>
      </c>
      <c r="J730" t="s">
        <v>83</v>
      </c>
      <c r="K730" t="s">
        <v>72</v>
      </c>
      <c r="L730" t="s">
        <v>58</v>
      </c>
      <c r="M730" t="s">
        <v>726</v>
      </c>
      <c r="N730">
        <v>1650</v>
      </c>
      <c r="O730">
        <v>6600</v>
      </c>
      <c r="P730" t="s">
        <v>3558</v>
      </c>
      <c r="Q730" t="s">
        <v>3559</v>
      </c>
      <c r="R730" t="s">
        <v>61</v>
      </c>
    </row>
    <row r="731" spans="1:18" x14ac:dyDescent="0.3">
      <c r="A731" t="s">
        <v>3560</v>
      </c>
      <c r="B731" t="s">
        <v>1484</v>
      </c>
      <c r="C731" t="s">
        <v>3561</v>
      </c>
      <c r="D731" t="s">
        <v>139</v>
      </c>
      <c r="E731" t="s">
        <v>286</v>
      </c>
      <c r="F731" t="s">
        <v>238</v>
      </c>
      <c r="G731" t="s">
        <v>162</v>
      </c>
      <c r="H731" t="s">
        <v>163</v>
      </c>
      <c r="I731" t="s">
        <v>110</v>
      </c>
      <c r="J731" t="s">
        <v>510</v>
      </c>
      <c r="K731" t="s">
        <v>57</v>
      </c>
      <c r="L731" t="s">
        <v>182</v>
      </c>
      <c r="M731">
        <v>-5</v>
      </c>
      <c r="N731">
        <v>520</v>
      </c>
      <c r="O731">
        <v>1560</v>
      </c>
      <c r="P731" t="s">
        <v>3562</v>
      </c>
      <c r="Q731" t="s">
        <v>3563</v>
      </c>
      <c r="R731" t="s">
        <v>32</v>
      </c>
    </row>
    <row r="732" spans="1:18" x14ac:dyDescent="0.3">
      <c r="A732" t="s">
        <v>3564</v>
      </c>
      <c r="B732" t="s">
        <v>3565</v>
      </c>
      <c r="C732" t="s">
        <v>3566</v>
      </c>
      <c r="D732" t="s">
        <v>50</v>
      </c>
      <c r="E732" t="s">
        <v>22</v>
      </c>
      <c r="F732" t="s">
        <v>2107</v>
      </c>
      <c r="G732" t="s">
        <v>53</v>
      </c>
      <c r="H732" t="s">
        <v>95</v>
      </c>
      <c r="I732" t="s">
        <v>96</v>
      </c>
      <c r="J732" t="s">
        <v>27</v>
      </c>
      <c r="K732" t="s">
        <v>758</v>
      </c>
      <c r="L732" t="s">
        <v>111</v>
      </c>
      <c r="M732">
        <v>9</v>
      </c>
      <c r="N732">
        <v>180</v>
      </c>
      <c r="O732">
        <v>1620</v>
      </c>
      <c r="P732" t="s">
        <v>3567</v>
      </c>
      <c r="Q732" t="s">
        <v>3568</v>
      </c>
      <c r="R732" t="s">
        <v>61</v>
      </c>
    </row>
    <row r="733" spans="1:18" x14ac:dyDescent="0.3">
      <c r="A733" t="s">
        <v>3569</v>
      </c>
      <c r="B733" t="s">
        <v>3570</v>
      </c>
      <c r="C733" t="s">
        <v>3134</v>
      </c>
      <c r="D733" t="s">
        <v>50</v>
      </c>
      <c r="E733" t="s">
        <v>1628</v>
      </c>
      <c r="F733" t="s">
        <v>697</v>
      </c>
      <c r="G733" t="s">
        <v>68</v>
      </c>
      <c r="H733" t="s">
        <v>109</v>
      </c>
      <c r="I733" t="s">
        <v>818</v>
      </c>
      <c r="J733" t="s">
        <v>393</v>
      </c>
      <c r="K733" t="s">
        <v>72</v>
      </c>
      <c r="L733" t="s">
        <v>451</v>
      </c>
      <c r="M733" t="s">
        <v>577</v>
      </c>
      <c r="N733">
        <v>3600</v>
      </c>
      <c r="O733">
        <v>43200</v>
      </c>
      <c r="P733" t="s">
        <v>3571</v>
      </c>
      <c r="Q733" t="s">
        <v>3572</v>
      </c>
      <c r="R733" t="s">
        <v>157</v>
      </c>
    </row>
    <row r="734" spans="1:18" x14ac:dyDescent="0.3">
      <c r="A734" t="s">
        <v>3573</v>
      </c>
      <c r="B734" t="s">
        <v>569</v>
      </c>
      <c r="C734" t="s">
        <v>1330</v>
      </c>
      <c r="D734" t="s">
        <v>50</v>
      </c>
      <c r="E734" t="s">
        <v>51</v>
      </c>
      <c r="F734" t="s">
        <v>228</v>
      </c>
      <c r="G734" t="s">
        <v>81</v>
      </c>
      <c r="H734" t="s">
        <v>425</v>
      </c>
      <c r="I734" t="s">
        <v>110</v>
      </c>
      <c r="J734" t="s">
        <v>83</v>
      </c>
      <c r="K734" t="s">
        <v>84</v>
      </c>
      <c r="L734" t="s">
        <v>182</v>
      </c>
      <c r="M734">
        <v>-5</v>
      </c>
      <c r="N734">
        <v>1150</v>
      </c>
      <c r="O734">
        <v>5750</v>
      </c>
      <c r="P734" t="s">
        <v>3574</v>
      </c>
      <c r="Q734" t="s">
        <v>3575</v>
      </c>
      <c r="R734" t="s">
        <v>157</v>
      </c>
    </row>
    <row r="735" spans="1:18" x14ac:dyDescent="0.3">
      <c r="A735" t="s">
        <v>3576</v>
      </c>
      <c r="B735" t="s">
        <v>3577</v>
      </c>
      <c r="C735" t="s">
        <v>2858</v>
      </c>
      <c r="D735" t="s">
        <v>139</v>
      </c>
      <c r="E735" t="s">
        <v>237</v>
      </c>
      <c r="F735" t="s">
        <v>750</v>
      </c>
      <c r="G735" t="s">
        <v>191</v>
      </c>
      <c r="H735" t="s">
        <v>278</v>
      </c>
      <c r="I735" t="s">
        <v>279</v>
      </c>
      <c r="J735" t="s">
        <v>272</v>
      </c>
      <c r="K735" t="s">
        <v>98</v>
      </c>
      <c r="L735" t="s">
        <v>775</v>
      </c>
      <c r="M735">
        <v>1</v>
      </c>
      <c r="N735">
        <v>1650</v>
      </c>
      <c r="O735">
        <v>1650</v>
      </c>
      <c r="P735" t="s">
        <v>3578</v>
      </c>
      <c r="Q735" t="s">
        <v>3351</v>
      </c>
      <c r="R735" t="s">
        <v>32</v>
      </c>
    </row>
    <row r="736" spans="1:18" x14ac:dyDescent="0.3">
      <c r="A736" t="s">
        <v>3579</v>
      </c>
      <c r="B736" t="s">
        <v>574</v>
      </c>
      <c r="C736" t="s">
        <v>3064</v>
      </c>
      <c r="D736" t="s">
        <v>21</v>
      </c>
      <c r="E736" t="s">
        <v>22</v>
      </c>
      <c r="F736" t="s">
        <v>962</v>
      </c>
      <c r="G736" t="s">
        <v>218</v>
      </c>
      <c r="H736" t="s">
        <v>1404</v>
      </c>
      <c r="I736" t="s">
        <v>279</v>
      </c>
      <c r="J736" t="s">
        <v>221</v>
      </c>
      <c r="K736" t="s">
        <v>42</v>
      </c>
      <c r="L736" t="s">
        <v>111</v>
      </c>
      <c r="M736">
        <v>12</v>
      </c>
      <c r="N736">
        <v>2800</v>
      </c>
      <c r="O736">
        <v>33600</v>
      </c>
      <c r="P736" t="s">
        <v>3580</v>
      </c>
      <c r="Q736" t="s">
        <v>3581</v>
      </c>
      <c r="R736" t="s">
        <v>46</v>
      </c>
    </row>
    <row r="737" spans="1:18" x14ac:dyDescent="0.3">
      <c r="A737" t="s">
        <v>3582</v>
      </c>
      <c r="B737" t="s">
        <v>3583</v>
      </c>
      <c r="C737" t="s">
        <v>1750</v>
      </c>
      <c r="D737" t="s">
        <v>810</v>
      </c>
      <c r="E737" t="s">
        <v>1093</v>
      </c>
      <c r="F737" t="s">
        <v>108</v>
      </c>
      <c r="G737" t="s">
        <v>239</v>
      </c>
      <c r="H737" t="s">
        <v>240</v>
      </c>
      <c r="I737" t="s">
        <v>279</v>
      </c>
      <c r="J737" t="s">
        <v>27</v>
      </c>
      <c r="K737" t="s">
        <v>84</v>
      </c>
      <c r="L737" t="s">
        <v>85</v>
      </c>
      <c r="M737" t="s">
        <v>99</v>
      </c>
      <c r="N737">
        <v>980</v>
      </c>
      <c r="O737">
        <v>10780</v>
      </c>
      <c r="P737" t="s">
        <v>3584</v>
      </c>
      <c r="Q737" t="s">
        <v>3585</v>
      </c>
      <c r="R737" t="s">
        <v>157</v>
      </c>
    </row>
    <row r="738" spans="1:18" x14ac:dyDescent="0.3">
      <c r="A738" t="s">
        <v>3586</v>
      </c>
      <c r="B738" t="s">
        <v>3587</v>
      </c>
      <c r="C738" t="s">
        <v>3588</v>
      </c>
      <c r="D738" t="s">
        <v>271</v>
      </c>
      <c r="E738" t="s">
        <v>161</v>
      </c>
      <c r="F738" t="s">
        <v>108</v>
      </c>
      <c r="G738" t="s">
        <v>239</v>
      </c>
      <c r="H738" t="s">
        <v>240</v>
      </c>
      <c r="I738" t="s">
        <v>241</v>
      </c>
      <c r="J738" t="s">
        <v>83</v>
      </c>
      <c r="K738" t="s">
        <v>321</v>
      </c>
      <c r="L738" t="s">
        <v>182</v>
      </c>
      <c r="M738">
        <v>12</v>
      </c>
      <c r="N738" t="s">
        <v>242</v>
      </c>
      <c r="O738">
        <v>11760</v>
      </c>
      <c r="P738" t="s">
        <v>3589</v>
      </c>
      <c r="Q738" t="s">
        <v>3590</v>
      </c>
      <c r="R738" t="s">
        <v>61</v>
      </c>
    </row>
    <row r="739" spans="1:18" x14ac:dyDescent="0.3">
      <c r="A739" t="s">
        <v>3591</v>
      </c>
      <c r="B739" t="s">
        <v>3592</v>
      </c>
      <c r="C739" t="s">
        <v>1260</v>
      </c>
      <c r="D739" t="s">
        <v>743</v>
      </c>
      <c r="E739" t="s">
        <v>1601</v>
      </c>
      <c r="F739" t="s">
        <v>119</v>
      </c>
      <c r="G739" t="s">
        <v>218</v>
      </c>
      <c r="H739" t="s">
        <v>312</v>
      </c>
      <c r="I739" t="s">
        <v>329</v>
      </c>
      <c r="J739" t="s">
        <v>97</v>
      </c>
      <c r="K739" t="s">
        <v>57</v>
      </c>
      <c r="L739" t="s">
        <v>58</v>
      </c>
      <c r="M739">
        <v>6</v>
      </c>
      <c r="N739">
        <v>2800</v>
      </c>
      <c r="O739">
        <v>16800</v>
      </c>
      <c r="P739" t="s">
        <v>3593</v>
      </c>
      <c r="Q739" t="s">
        <v>3594</v>
      </c>
      <c r="R739" t="s">
        <v>32</v>
      </c>
    </row>
    <row r="740" spans="1:18" x14ac:dyDescent="0.3">
      <c r="A740" t="s">
        <v>3595</v>
      </c>
      <c r="B740" t="s">
        <v>3596</v>
      </c>
      <c r="C740" t="s">
        <v>3044</v>
      </c>
      <c r="D740" t="s">
        <v>172</v>
      </c>
      <c r="E740" t="s">
        <v>405</v>
      </c>
      <c r="F740" t="s">
        <v>23</v>
      </c>
      <c r="G740" t="s">
        <v>303</v>
      </c>
      <c r="H740" t="s">
        <v>399</v>
      </c>
      <c r="I740" t="s">
        <v>374</v>
      </c>
      <c r="J740" t="s">
        <v>27</v>
      </c>
      <c r="K740" t="s">
        <v>481</v>
      </c>
      <c r="L740" t="s">
        <v>1023</v>
      </c>
      <c r="M740">
        <v>10</v>
      </c>
      <c r="N740">
        <v>2400</v>
      </c>
      <c r="O740">
        <v>24000</v>
      </c>
      <c r="P740" t="s">
        <v>3597</v>
      </c>
      <c r="Q740" t="s">
        <v>3598</v>
      </c>
      <c r="R740" t="s">
        <v>32</v>
      </c>
    </row>
    <row r="741" spans="1:18" x14ac:dyDescent="0.3">
      <c r="A741" t="s">
        <v>3599</v>
      </c>
      <c r="B741" t="s">
        <v>3600</v>
      </c>
      <c r="C741" t="s">
        <v>1368</v>
      </c>
      <c r="D741" t="s">
        <v>1369</v>
      </c>
      <c r="E741" t="s">
        <v>93</v>
      </c>
      <c r="F741" t="s">
        <v>181</v>
      </c>
      <c r="G741" t="s">
        <v>303</v>
      </c>
      <c r="H741" t="s">
        <v>399</v>
      </c>
      <c r="I741" t="s">
        <v>1005</v>
      </c>
      <c r="J741" t="s">
        <v>492</v>
      </c>
      <c r="K741" t="s">
        <v>2866</v>
      </c>
      <c r="L741" t="s">
        <v>154</v>
      </c>
      <c r="M741">
        <v>6</v>
      </c>
      <c r="N741">
        <v>2400</v>
      </c>
      <c r="O741">
        <v>14400</v>
      </c>
      <c r="P741" t="s">
        <v>3601</v>
      </c>
      <c r="Q741" t="s">
        <v>3602</v>
      </c>
      <c r="R741" t="s">
        <v>32</v>
      </c>
    </row>
    <row r="742" spans="1:18" x14ac:dyDescent="0.3">
      <c r="A742" t="s">
        <v>3603</v>
      </c>
      <c r="B742" t="s">
        <v>1430</v>
      </c>
      <c r="C742" t="s">
        <v>681</v>
      </c>
      <c r="D742" t="s">
        <v>992</v>
      </c>
      <c r="E742" t="s">
        <v>93</v>
      </c>
      <c r="F742" t="s">
        <v>957</v>
      </c>
      <c r="G742" t="s">
        <v>162</v>
      </c>
      <c r="H742" t="s">
        <v>1802</v>
      </c>
      <c r="I742" t="s">
        <v>110</v>
      </c>
      <c r="J742" t="s">
        <v>83</v>
      </c>
      <c r="K742" t="s">
        <v>72</v>
      </c>
      <c r="L742" t="s">
        <v>522</v>
      </c>
      <c r="M742">
        <v>5</v>
      </c>
      <c r="N742">
        <v>620</v>
      </c>
      <c r="O742">
        <v>3100</v>
      </c>
      <c r="P742" t="s">
        <v>3604</v>
      </c>
      <c r="Q742" t="s">
        <v>3605</v>
      </c>
      <c r="R742" t="s">
        <v>32</v>
      </c>
    </row>
    <row r="743" spans="1:18" x14ac:dyDescent="0.3">
      <c r="A743" t="s">
        <v>3606</v>
      </c>
      <c r="B743" t="s">
        <v>3607</v>
      </c>
      <c r="C743" t="s">
        <v>1065</v>
      </c>
      <c r="D743" t="s">
        <v>1178</v>
      </c>
      <c r="E743" t="s">
        <v>93</v>
      </c>
      <c r="F743" t="s">
        <v>391</v>
      </c>
      <c r="G743" t="s">
        <v>120</v>
      </c>
      <c r="H743" t="s">
        <v>121</v>
      </c>
      <c r="I743" t="s">
        <v>41</v>
      </c>
      <c r="J743" t="s">
        <v>27</v>
      </c>
      <c r="K743" t="s">
        <v>57</v>
      </c>
      <c r="L743" t="s">
        <v>58</v>
      </c>
      <c r="M743">
        <v>4</v>
      </c>
      <c r="N743" t="s">
        <v>3608</v>
      </c>
      <c r="O743">
        <v>3800</v>
      </c>
      <c r="P743" t="s">
        <v>3609</v>
      </c>
      <c r="Q743" t="s">
        <v>3610</v>
      </c>
      <c r="R743" t="s">
        <v>61</v>
      </c>
    </row>
    <row r="744" spans="1:18" x14ac:dyDescent="0.3">
      <c r="A744" t="s">
        <v>3611</v>
      </c>
      <c r="B744" t="s">
        <v>3612</v>
      </c>
      <c r="C744" t="s">
        <v>1422</v>
      </c>
      <c r="D744" t="s">
        <v>411</v>
      </c>
      <c r="E744" t="s">
        <v>140</v>
      </c>
      <c r="F744" t="s">
        <v>108</v>
      </c>
      <c r="G744" t="s">
        <v>142</v>
      </c>
      <c r="H744" t="s">
        <v>143</v>
      </c>
      <c r="I744" t="s">
        <v>26</v>
      </c>
      <c r="J744" t="s">
        <v>83</v>
      </c>
      <c r="K744" t="s">
        <v>57</v>
      </c>
      <c r="L744" t="s">
        <v>502</v>
      </c>
      <c r="M744">
        <v>4</v>
      </c>
      <c r="N744">
        <v>370</v>
      </c>
      <c r="O744">
        <v>1480</v>
      </c>
      <c r="P744" t="s">
        <v>3613</v>
      </c>
      <c r="Q744" t="s">
        <v>3614</v>
      </c>
      <c r="R744" t="s">
        <v>46</v>
      </c>
    </row>
    <row r="745" spans="1:18" x14ac:dyDescent="0.3">
      <c r="A745" t="s">
        <v>3615</v>
      </c>
      <c r="B745" t="s">
        <v>3507</v>
      </c>
      <c r="C745" t="s">
        <v>3616</v>
      </c>
      <c r="D745" t="s">
        <v>80</v>
      </c>
      <c r="E745" t="s">
        <v>433</v>
      </c>
      <c r="F745" t="s">
        <v>264</v>
      </c>
      <c r="G745" t="s">
        <v>24</v>
      </c>
      <c r="H745" t="s">
        <v>434</v>
      </c>
      <c r="I745" t="s">
        <v>26</v>
      </c>
      <c r="J745" t="s">
        <v>83</v>
      </c>
      <c r="K745" t="s">
        <v>98</v>
      </c>
      <c r="L745" t="s">
        <v>182</v>
      </c>
      <c r="M745" t="s">
        <v>133</v>
      </c>
      <c r="N745" t="s">
        <v>384</v>
      </c>
      <c r="O745">
        <v>4200</v>
      </c>
      <c r="P745" t="s">
        <v>3617</v>
      </c>
      <c r="Q745" t="s">
        <v>3618</v>
      </c>
      <c r="R745" t="s">
        <v>32</v>
      </c>
    </row>
    <row r="746" spans="1:18" x14ac:dyDescent="0.3">
      <c r="A746" t="s">
        <v>3619</v>
      </c>
      <c r="B746" t="s">
        <v>3620</v>
      </c>
      <c r="C746" t="s">
        <v>2227</v>
      </c>
      <c r="D746" t="s">
        <v>1178</v>
      </c>
      <c r="E746" t="s">
        <v>949</v>
      </c>
      <c r="F746" t="s">
        <v>119</v>
      </c>
      <c r="G746" t="s">
        <v>53</v>
      </c>
      <c r="H746" t="s">
        <v>95</v>
      </c>
      <c r="I746" t="s">
        <v>1086</v>
      </c>
      <c r="J746" t="s">
        <v>27</v>
      </c>
      <c r="K746" t="s">
        <v>98</v>
      </c>
      <c r="L746" t="s">
        <v>58</v>
      </c>
      <c r="M746">
        <v>5</v>
      </c>
      <c r="N746">
        <v>130</v>
      </c>
      <c r="O746">
        <v>650</v>
      </c>
      <c r="P746" t="s">
        <v>3621</v>
      </c>
      <c r="Q746" t="s">
        <v>3622</v>
      </c>
      <c r="R746" t="s">
        <v>157</v>
      </c>
    </row>
    <row r="747" spans="1:18" x14ac:dyDescent="0.3">
      <c r="A747" t="s">
        <v>3623</v>
      </c>
      <c r="B747" t="s">
        <v>1141</v>
      </c>
      <c r="C747" t="s">
        <v>3010</v>
      </c>
      <c r="D747" t="s">
        <v>743</v>
      </c>
      <c r="E747" t="s">
        <v>2101</v>
      </c>
      <c r="F747" t="s">
        <v>228</v>
      </c>
      <c r="G747" t="s">
        <v>39</v>
      </c>
      <c r="H747" t="s">
        <v>336</v>
      </c>
      <c r="I747" t="s">
        <v>41</v>
      </c>
      <c r="J747" t="s">
        <v>221</v>
      </c>
      <c r="K747" t="s">
        <v>98</v>
      </c>
      <c r="L747" t="s">
        <v>353</v>
      </c>
      <c r="M747">
        <v>1</v>
      </c>
      <c r="N747">
        <v>1900</v>
      </c>
      <c r="O747">
        <v>1900</v>
      </c>
      <c r="P747" t="s">
        <v>3624</v>
      </c>
      <c r="Q747" t="s">
        <v>3625</v>
      </c>
      <c r="R747" t="s">
        <v>32</v>
      </c>
    </row>
    <row r="748" spans="1:18" x14ac:dyDescent="0.3">
      <c r="A748" t="s">
        <v>3626</v>
      </c>
      <c r="B748" t="s">
        <v>3627</v>
      </c>
      <c r="C748" t="s">
        <v>79</v>
      </c>
      <c r="D748" t="s">
        <v>80</v>
      </c>
      <c r="E748" t="s">
        <v>22</v>
      </c>
      <c r="F748" t="s">
        <v>464</v>
      </c>
      <c r="G748" t="s">
        <v>239</v>
      </c>
      <c r="H748" t="s">
        <v>1221</v>
      </c>
      <c r="I748" t="s">
        <v>193</v>
      </c>
      <c r="J748" t="s">
        <v>272</v>
      </c>
      <c r="K748" t="s">
        <v>72</v>
      </c>
      <c r="L748" t="s">
        <v>675</v>
      </c>
      <c r="M748">
        <v>8</v>
      </c>
      <c r="N748">
        <v>980</v>
      </c>
      <c r="O748">
        <v>7840</v>
      </c>
      <c r="P748" t="s">
        <v>3628</v>
      </c>
      <c r="Q748" t="s">
        <v>3629</v>
      </c>
      <c r="R748" t="s">
        <v>32</v>
      </c>
    </row>
    <row r="749" spans="1:18" x14ac:dyDescent="0.3">
      <c r="A749" t="s">
        <v>3630</v>
      </c>
      <c r="B749" t="s">
        <v>3631</v>
      </c>
      <c r="C749" t="s">
        <v>629</v>
      </c>
      <c r="D749" t="s">
        <v>390</v>
      </c>
      <c r="E749" t="s">
        <v>66</v>
      </c>
      <c r="F749" t="s">
        <v>2405</v>
      </c>
      <c r="G749" t="s">
        <v>142</v>
      </c>
      <c r="H749" t="s">
        <v>143</v>
      </c>
      <c r="I749" t="s">
        <v>26</v>
      </c>
      <c r="J749" t="s">
        <v>83</v>
      </c>
      <c r="K749" t="s">
        <v>72</v>
      </c>
      <c r="L749" t="s">
        <v>58</v>
      </c>
      <c r="M749">
        <v>12</v>
      </c>
      <c r="N749" t="s">
        <v>203</v>
      </c>
      <c r="O749">
        <v>5040</v>
      </c>
      <c r="P749" t="s">
        <v>3632</v>
      </c>
      <c r="Q749" t="s">
        <v>3633</v>
      </c>
      <c r="R749" t="s">
        <v>32</v>
      </c>
    </row>
    <row r="750" spans="1:18" x14ac:dyDescent="0.3">
      <c r="A750" t="s">
        <v>3634</v>
      </c>
      <c r="B750" t="s">
        <v>3635</v>
      </c>
      <c r="C750" t="s">
        <v>798</v>
      </c>
      <c r="D750" t="s">
        <v>271</v>
      </c>
      <c r="E750" t="s">
        <v>22</v>
      </c>
      <c r="F750" t="s">
        <v>67</v>
      </c>
      <c r="G750" t="s">
        <v>24</v>
      </c>
      <c r="H750" t="s">
        <v>434</v>
      </c>
      <c r="I750" t="s">
        <v>26</v>
      </c>
      <c r="J750" t="s">
        <v>97</v>
      </c>
      <c r="K750" t="s">
        <v>98</v>
      </c>
      <c r="L750" t="s">
        <v>669</v>
      </c>
      <c r="M750">
        <v>1</v>
      </c>
      <c r="N750">
        <v>4200</v>
      </c>
      <c r="O750">
        <v>4200</v>
      </c>
      <c r="P750" t="s">
        <v>3636</v>
      </c>
      <c r="Q750" t="s">
        <v>3637</v>
      </c>
      <c r="R750" t="s">
        <v>61</v>
      </c>
    </row>
    <row r="751" spans="1:18" x14ac:dyDescent="0.3">
      <c r="A751" t="s">
        <v>3638</v>
      </c>
      <c r="B751" t="s">
        <v>3639</v>
      </c>
      <c r="C751" t="s">
        <v>2192</v>
      </c>
      <c r="D751" t="s">
        <v>80</v>
      </c>
      <c r="E751" t="s">
        <v>1550</v>
      </c>
      <c r="F751" t="s">
        <v>38</v>
      </c>
      <c r="G751" t="s">
        <v>191</v>
      </c>
      <c r="H751" t="s">
        <v>895</v>
      </c>
      <c r="I751" t="s">
        <v>527</v>
      </c>
      <c r="J751" t="s">
        <v>97</v>
      </c>
      <c r="K751" t="s">
        <v>84</v>
      </c>
      <c r="L751" t="s">
        <v>165</v>
      </c>
      <c r="M751">
        <v>6</v>
      </c>
      <c r="N751" t="s">
        <v>3640</v>
      </c>
      <c r="O751">
        <v>9900</v>
      </c>
      <c r="P751" t="s">
        <v>3641</v>
      </c>
      <c r="Q751" t="s">
        <v>3642</v>
      </c>
      <c r="R751" t="s">
        <v>61</v>
      </c>
    </row>
    <row r="752" spans="1:18" x14ac:dyDescent="0.3">
      <c r="A752" t="s">
        <v>3643</v>
      </c>
      <c r="B752" t="s">
        <v>3644</v>
      </c>
      <c r="C752" t="s">
        <v>612</v>
      </c>
      <c r="D752" t="s">
        <v>80</v>
      </c>
      <c r="E752" t="s">
        <v>1682</v>
      </c>
      <c r="F752" t="s">
        <v>1397</v>
      </c>
      <c r="G752" t="s">
        <v>162</v>
      </c>
      <c r="H752" t="s">
        <v>163</v>
      </c>
      <c r="I752" t="s">
        <v>110</v>
      </c>
      <c r="J752" t="s">
        <v>97</v>
      </c>
      <c r="K752" t="s">
        <v>98</v>
      </c>
      <c r="L752" t="s">
        <v>522</v>
      </c>
      <c r="M752">
        <v>3</v>
      </c>
      <c r="N752">
        <v>620</v>
      </c>
      <c r="O752">
        <v>1860</v>
      </c>
      <c r="P752" t="s">
        <v>3645</v>
      </c>
      <c r="Q752" t="s">
        <v>3646</v>
      </c>
      <c r="R752" t="s">
        <v>46</v>
      </c>
    </row>
    <row r="753" spans="1:18" x14ac:dyDescent="0.3">
      <c r="A753" t="s">
        <v>3647</v>
      </c>
      <c r="B753" t="s">
        <v>1856</v>
      </c>
      <c r="C753" t="s">
        <v>3648</v>
      </c>
      <c r="D753" t="s">
        <v>172</v>
      </c>
      <c r="E753" t="s">
        <v>237</v>
      </c>
      <c r="F753" t="s">
        <v>538</v>
      </c>
      <c r="G753" t="s">
        <v>142</v>
      </c>
      <c r="H753" t="s">
        <v>143</v>
      </c>
      <c r="I753" t="s">
        <v>26</v>
      </c>
      <c r="J753" t="s">
        <v>492</v>
      </c>
      <c r="K753" t="s">
        <v>1136</v>
      </c>
      <c r="L753" t="s">
        <v>502</v>
      </c>
      <c r="M753">
        <v>9</v>
      </c>
      <c r="N753" t="s">
        <v>2628</v>
      </c>
      <c r="O753">
        <v>3780</v>
      </c>
      <c r="P753" t="s">
        <v>3649</v>
      </c>
      <c r="Q753" t="s">
        <v>3650</v>
      </c>
      <c r="R753" t="s">
        <v>157</v>
      </c>
    </row>
    <row r="754" spans="1:18" x14ac:dyDescent="0.3">
      <c r="A754" t="s">
        <v>3651</v>
      </c>
      <c r="B754" t="s">
        <v>3652</v>
      </c>
      <c r="C754" t="s">
        <v>564</v>
      </c>
      <c r="D754" t="s">
        <v>390</v>
      </c>
      <c r="E754" t="s">
        <v>93</v>
      </c>
      <c r="F754" t="s">
        <v>38</v>
      </c>
      <c r="G754" t="s">
        <v>53</v>
      </c>
      <c r="H754" t="s">
        <v>95</v>
      </c>
      <c r="I754" t="s">
        <v>96</v>
      </c>
      <c r="J754" t="s">
        <v>510</v>
      </c>
      <c r="K754" t="s">
        <v>921</v>
      </c>
      <c r="L754" t="s">
        <v>182</v>
      </c>
      <c r="M754">
        <v>5</v>
      </c>
      <c r="N754">
        <v>180</v>
      </c>
      <c r="O754">
        <v>900</v>
      </c>
      <c r="P754" t="s">
        <v>3653</v>
      </c>
      <c r="Q754" t="s">
        <v>3654</v>
      </c>
      <c r="R754" t="s">
        <v>46</v>
      </c>
    </row>
    <row r="755" spans="1:18" x14ac:dyDescent="0.3">
      <c r="A755" t="s">
        <v>3655</v>
      </c>
      <c r="B755" t="s">
        <v>3656</v>
      </c>
      <c r="C755" t="s">
        <v>2035</v>
      </c>
      <c r="D755" t="s">
        <v>21</v>
      </c>
      <c r="E755" t="s">
        <v>140</v>
      </c>
      <c r="F755" t="s">
        <v>38</v>
      </c>
      <c r="G755" t="s">
        <v>53</v>
      </c>
      <c r="H755" t="s">
        <v>576</v>
      </c>
      <c r="I755" t="s">
        <v>96</v>
      </c>
      <c r="J755" t="s">
        <v>27</v>
      </c>
      <c r="K755" t="s">
        <v>72</v>
      </c>
      <c r="L755" t="s">
        <v>675</v>
      </c>
      <c r="M755" t="s">
        <v>846</v>
      </c>
      <c r="N755">
        <v>180</v>
      </c>
      <c r="O755">
        <v>180</v>
      </c>
      <c r="P755" t="s">
        <v>3657</v>
      </c>
      <c r="Q755" t="s">
        <v>3091</v>
      </c>
      <c r="R755" t="s">
        <v>46</v>
      </c>
    </row>
    <row r="756" spans="1:18" x14ac:dyDescent="0.3">
      <c r="A756" t="s">
        <v>3658</v>
      </c>
      <c r="B756" t="s">
        <v>3659</v>
      </c>
      <c r="C756" t="s">
        <v>1807</v>
      </c>
      <c r="D756" t="s">
        <v>139</v>
      </c>
      <c r="E756" t="s">
        <v>933</v>
      </c>
      <c r="F756" t="s">
        <v>108</v>
      </c>
      <c r="G756" t="s">
        <v>68</v>
      </c>
      <c r="H756" t="s">
        <v>1751</v>
      </c>
      <c r="I756" t="s">
        <v>110</v>
      </c>
      <c r="J756" t="s">
        <v>97</v>
      </c>
      <c r="K756" t="s">
        <v>1385</v>
      </c>
      <c r="L756" t="s">
        <v>132</v>
      </c>
      <c r="M756">
        <v>3</v>
      </c>
      <c r="N756" t="s">
        <v>1319</v>
      </c>
      <c r="O756">
        <v>10800</v>
      </c>
      <c r="P756" t="s">
        <v>3660</v>
      </c>
      <c r="Q756" t="s">
        <v>3661</v>
      </c>
      <c r="R756" t="s">
        <v>32</v>
      </c>
    </row>
    <row r="757" spans="1:18" x14ac:dyDescent="0.3">
      <c r="A757" t="s">
        <v>3031</v>
      </c>
      <c r="B757" t="s">
        <v>3032</v>
      </c>
      <c r="C757" t="s">
        <v>1807</v>
      </c>
      <c r="D757" t="s">
        <v>139</v>
      </c>
      <c r="E757" t="s">
        <v>22</v>
      </c>
      <c r="F757" t="s">
        <v>141</v>
      </c>
      <c r="G757" t="s">
        <v>24</v>
      </c>
      <c r="H757" t="s">
        <v>434</v>
      </c>
      <c r="I757" t="s">
        <v>131</v>
      </c>
      <c r="J757" t="s">
        <v>27</v>
      </c>
      <c r="K757" t="s">
        <v>84</v>
      </c>
      <c r="L757" t="s">
        <v>165</v>
      </c>
      <c r="M757" t="s">
        <v>383</v>
      </c>
      <c r="N757" t="s">
        <v>384</v>
      </c>
      <c r="O757">
        <v>29400</v>
      </c>
      <c r="P757" t="s">
        <v>3033</v>
      </c>
      <c r="Q757" t="s">
        <v>3034</v>
      </c>
      <c r="R757" t="s">
        <v>157</v>
      </c>
    </row>
    <row r="758" spans="1:18" x14ac:dyDescent="0.3">
      <c r="A758" t="s">
        <v>3662</v>
      </c>
      <c r="B758" t="s">
        <v>3663</v>
      </c>
      <c r="C758" t="s">
        <v>1092</v>
      </c>
      <c r="D758" t="s">
        <v>641</v>
      </c>
      <c r="E758" t="s">
        <v>944</v>
      </c>
      <c r="F758" t="s">
        <v>38</v>
      </c>
      <c r="G758" t="s">
        <v>53</v>
      </c>
      <c r="H758" t="s">
        <v>95</v>
      </c>
      <c r="I758" t="s">
        <v>96</v>
      </c>
      <c r="J758" t="s">
        <v>510</v>
      </c>
      <c r="K758" t="s">
        <v>72</v>
      </c>
      <c r="L758" t="s">
        <v>502</v>
      </c>
      <c r="M758">
        <v>8</v>
      </c>
      <c r="N758">
        <v>180</v>
      </c>
      <c r="O758">
        <v>1440</v>
      </c>
      <c r="P758" t="s">
        <v>3664</v>
      </c>
      <c r="Q758" t="s">
        <v>3665</v>
      </c>
      <c r="R758" t="s">
        <v>61</v>
      </c>
    </row>
    <row r="759" spans="1:18" x14ac:dyDescent="0.3">
      <c r="A759" t="s">
        <v>3666</v>
      </c>
      <c r="B759" t="s">
        <v>3667</v>
      </c>
      <c r="C759" t="s">
        <v>877</v>
      </c>
      <c r="D759" t="s">
        <v>641</v>
      </c>
      <c r="E759" t="s">
        <v>22</v>
      </c>
      <c r="F759" t="s">
        <v>153</v>
      </c>
      <c r="G759" t="s">
        <v>120</v>
      </c>
      <c r="H759" t="s">
        <v>683</v>
      </c>
      <c r="I759" t="s">
        <v>122</v>
      </c>
      <c r="J759" t="s">
        <v>27</v>
      </c>
      <c r="K759" t="s">
        <v>57</v>
      </c>
      <c r="L759" t="s">
        <v>1882</v>
      </c>
      <c r="M759">
        <v>9</v>
      </c>
      <c r="N759">
        <v>850</v>
      </c>
      <c r="O759">
        <v>7650</v>
      </c>
      <c r="P759" t="s">
        <v>3668</v>
      </c>
      <c r="Q759" t="s">
        <v>3669</v>
      </c>
      <c r="R759" t="s">
        <v>157</v>
      </c>
    </row>
    <row r="760" spans="1:18" x14ac:dyDescent="0.3">
      <c r="A760" t="s">
        <v>3670</v>
      </c>
      <c r="B760" t="s">
        <v>1732</v>
      </c>
      <c r="C760" t="s">
        <v>1237</v>
      </c>
      <c r="D760" t="s">
        <v>344</v>
      </c>
      <c r="E760" t="s">
        <v>190</v>
      </c>
      <c r="F760" t="s">
        <v>228</v>
      </c>
      <c r="G760" t="s">
        <v>68</v>
      </c>
      <c r="H760" t="s">
        <v>109</v>
      </c>
      <c r="I760" t="s">
        <v>110</v>
      </c>
      <c r="J760" t="s">
        <v>249</v>
      </c>
      <c r="K760" t="s">
        <v>1087</v>
      </c>
      <c r="L760" t="s">
        <v>675</v>
      </c>
      <c r="M760">
        <v>8</v>
      </c>
      <c r="N760">
        <v>3600</v>
      </c>
      <c r="O760">
        <v>28800</v>
      </c>
      <c r="P760" t="s">
        <v>3671</v>
      </c>
      <c r="Q760" t="s">
        <v>3672</v>
      </c>
      <c r="R760" t="s">
        <v>61</v>
      </c>
    </row>
    <row r="761" spans="1:18" x14ac:dyDescent="0.3">
      <c r="A761" t="s">
        <v>2150</v>
      </c>
      <c r="B761" t="s">
        <v>3673</v>
      </c>
      <c r="C761" t="s">
        <v>1111</v>
      </c>
      <c r="D761" t="s">
        <v>743</v>
      </c>
      <c r="E761" t="s">
        <v>118</v>
      </c>
      <c r="F761" t="s">
        <v>228</v>
      </c>
      <c r="G761" t="s">
        <v>81</v>
      </c>
      <c r="H761" t="s">
        <v>1045</v>
      </c>
      <c r="I761" t="s">
        <v>110</v>
      </c>
      <c r="J761" t="s">
        <v>249</v>
      </c>
      <c r="K761" t="s">
        <v>660</v>
      </c>
      <c r="L761" t="s">
        <v>165</v>
      </c>
      <c r="M761">
        <v>11</v>
      </c>
      <c r="N761">
        <v>1250</v>
      </c>
      <c r="O761">
        <v>13750</v>
      </c>
      <c r="P761" t="s">
        <v>3674</v>
      </c>
      <c r="Q761" t="s">
        <v>3675</v>
      </c>
      <c r="R761" t="s">
        <v>157</v>
      </c>
    </row>
    <row r="762" spans="1:18" x14ac:dyDescent="0.3">
      <c r="A762" t="s">
        <v>3676</v>
      </c>
      <c r="B762" t="s">
        <v>1886</v>
      </c>
      <c r="C762" t="s">
        <v>3048</v>
      </c>
      <c r="D762" t="s">
        <v>209</v>
      </c>
      <c r="E762" t="s">
        <v>93</v>
      </c>
      <c r="F762" t="s">
        <v>108</v>
      </c>
      <c r="G762" t="s">
        <v>142</v>
      </c>
      <c r="H762" t="s">
        <v>143</v>
      </c>
      <c r="I762" t="s">
        <v>26</v>
      </c>
      <c r="J762" t="s">
        <v>164</v>
      </c>
      <c r="K762" t="s">
        <v>458</v>
      </c>
      <c r="L762" t="s">
        <v>182</v>
      </c>
      <c r="M762">
        <v>-12</v>
      </c>
      <c r="N762" t="s">
        <v>3260</v>
      </c>
      <c r="O762">
        <v>5040</v>
      </c>
      <c r="P762" t="s">
        <v>3677</v>
      </c>
      <c r="Q762" t="s">
        <v>3678</v>
      </c>
      <c r="R762" t="s">
        <v>157</v>
      </c>
    </row>
    <row r="763" spans="1:18" x14ac:dyDescent="0.3">
      <c r="A763" t="s">
        <v>3159</v>
      </c>
      <c r="B763" t="s">
        <v>3240</v>
      </c>
      <c r="C763" t="s">
        <v>3679</v>
      </c>
      <c r="D763" t="s">
        <v>977</v>
      </c>
      <c r="E763" t="s">
        <v>286</v>
      </c>
      <c r="F763" t="s">
        <v>119</v>
      </c>
      <c r="G763" t="s">
        <v>24</v>
      </c>
      <c r="H763" t="s">
        <v>1537</v>
      </c>
      <c r="I763" t="s">
        <v>26</v>
      </c>
      <c r="J763" t="s">
        <v>97</v>
      </c>
      <c r="K763" t="s">
        <v>57</v>
      </c>
      <c r="L763" t="s">
        <v>182</v>
      </c>
      <c r="M763">
        <v>5</v>
      </c>
      <c r="N763" t="s">
        <v>330</v>
      </c>
      <c r="O763">
        <v>21000</v>
      </c>
      <c r="P763" t="s">
        <v>3680</v>
      </c>
      <c r="Q763" t="s">
        <v>3681</v>
      </c>
      <c r="R763" t="s">
        <v>157</v>
      </c>
    </row>
    <row r="764" spans="1:18" x14ac:dyDescent="0.3">
      <c r="A764" t="s">
        <v>3682</v>
      </c>
      <c r="B764" t="s">
        <v>3612</v>
      </c>
      <c r="C764" t="s">
        <v>3683</v>
      </c>
      <c r="D764" t="s">
        <v>36</v>
      </c>
      <c r="E764" t="s">
        <v>161</v>
      </c>
      <c r="F764" t="s">
        <v>38</v>
      </c>
      <c r="G764" t="s">
        <v>303</v>
      </c>
      <c r="H764" t="s">
        <v>1852</v>
      </c>
      <c r="I764" t="s">
        <v>41</v>
      </c>
      <c r="J764" t="s">
        <v>97</v>
      </c>
      <c r="K764" t="s">
        <v>72</v>
      </c>
      <c r="L764" t="s">
        <v>29</v>
      </c>
      <c r="M764">
        <v>6</v>
      </c>
      <c r="N764">
        <v>2300</v>
      </c>
      <c r="O764">
        <v>13800</v>
      </c>
      <c r="P764" t="s">
        <v>3684</v>
      </c>
      <c r="Q764" t="s">
        <v>3685</v>
      </c>
      <c r="R764" t="s">
        <v>32</v>
      </c>
    </row>
    <row r="765" spans="1:18" x14ac:dyDescent="0.3">
      <c r="A765" t="s">
        <v>3686</v>
      </c>
      <c r="B765" t="s">
        <v>2478</v>
      </c>
      <c r="C765" t="s">
        <v>629</v>
      </c>
      <c r="D765" t="s">
        <v>80</v>
      </c>
      <c r="E765" t="s">
        <v>190</v>
      </c>
      <c r="F765" t="s">
        <v>228</v>
      </c>
      <c r="G765" t="s">
        <v>303</v>
      </c>
      <c r="H765" t="s">
        <v>2000</v>
      </c>
      <c r="I765" t="s">
        <v>41</v>
      </c>
      <c r="J765" t="s">
        <v>492</v>
      </c>
      <c r="K765" t="s">
        <v>57</v>
      </c>
      <c r="L765" t="s">
        <v>799</v>
      </c>
      <c r="M765">
        <v>5</v>
      </c>
      <c r="N765">
        <v>-2400</v>
      </c>
      <c r="P765" t="s">
        <v>3687</v>
      </c>
      <c r="Q765" t="s">
        <v>3688</v>
      </c>
      <c r="R765" t="s">
        <v>32</v>
      </c>
    </row>
    <row r="766" spans="1:18" x14ac:dyDescent="0.3">
      <c r="A766" t="s">
        <v>3689</v>
      </c>
      <c r="B766" t="s">
        <v>3690</v>
      </c>
      <c r="C766" t="s">
        <v>1038</v>
      </c>
      <c r="D766" t="s">
        <v>80</v>
      </c>
      <c r="E766" t="s">
        <v>129</v>
      </c>
      <c r="F766" t="s">
        <v>38</v>
      </c>
      <c r="G766" t="s">
        <v>239</v>
      </c>
      <c r="H766" t="s">
        <v>939</v>
      </c>
      <c r="I766" t="s">
        <v>1762</v>
      </c>
      <c r="J766" t="s">
        <v>97</v>
      </c>
      <c r="K766" t="s">
        <v>72</v>
      </c>
      <c r="L766" t="s">
        <v>819</v>
      </c>
      <c r="M766" t="s">
        <v>99</v>
      </c>
      <c r="N766">
        <v>980</v>
      </c>
      <c r="O766">
        <v>10780</v>
      </c>
      <c r="P766" t="s">
        <v>3691</v>
      </c>
      <c r="Q766" t="s">
        <v>3692</v>
      </c>
      <c r="R766" t="s">
        <v>61</v>
      </c>
    </row>
    <row r="767" spans="1:18" x14ac:dyDescent="0.3">
      <c r="A767" t="s">
        <v>1679</v>
      </c>
      <c r="B767" t="s">
        <v>3693</v>
      </c>
      <c r="C767" t="s">
        <v>2285</v>
      </c>
      <c r="D767" t="s">
        <v>139</v>
      </c>
      <c r="E767" t="s">
        <v>22</v>
      </c>
      <c r="F767" t="s">
        <v>38</v>
      </c>
      <c r="G767" t="s">
        <v>81</v>
      </c>
      <c r="H767" t="s">
        <v>853</v>
      </c>
      <c r="I767" t="s">
        <v>450</v>
      </c>
      <c r="J767" t="s">
        <v>249</v>
      </c>
      <c r="K767" t="s">
        <v>72</v>
      </c>
      <c r="L767" t="s">
        <v>502</v>
      </c>
      <c r="M767">
        <v>6</v>
      </c>
      <c r="N767">
        <v>1250</v>
      </c>
      <c r="O767">
        <v>7500</v>
      </c>
      <c r="P767" t="s">
        <v>3694</v>
      </c>
      <c r="Q767" t="s">
        <v>3695</v>
      </c>
      <c r="R767" t="s">
        <v>46</v>
      </c>
    </row>
    <row r="768" spans="1:18" x14ac:dyDescent="0.3">
      <c r="A768" t="s">
        <v>3696</v>
      </c>
      <c r="B768" t="s">
        <v>3697</v>
      </c>
      <c r="C768" t="s">
        <v>1462</v>
      </c>
      <c r="D768" t="s">
        <v>65</v>
      </c>
      <c r="E768" t="s">
        <v>140</v>
      </c>
      <c r="F768" t="s">
        <v>23</v>
      </c>
      <c r="G768" t="s">
        <v>142</v>
      </c>
      <c r="H768" t="s">
        <v>143</v>
      </c>
      <c r="I768" t="s">
        <v>220</v>
      </c>
      <c r="J768" t="s">
        <v>97</v>
      </c>
      <c r="K768" t="s">
        <v>57</v>
      </c>
      <c r="L768" t="s">
        <v>58</v>
      </c>
      <c r="M768">
        <v>10</v>
      </c>
      <c r="N768" t="s">
        <v>133</v>
      </c>
      <c r="O768">
        <v>3200</v>
      </c>
      <c r="P768" t="s">
        <v>3698</v>
      </c>
      <c r="Q768" t="s">
        <v>3699</v>
      </c>
      <c r="R768" t="s">
        <v>32</v>
      </c>
    </row>
    <row r="769" spans="1:18" x14ac:dyDescent="0.3">
      <c r="A769" t="s">
        <v>3700</v>
      </c>
      <c r="B769" t="s">
        <v>3701</v>
      </c>
      <c r="C769" t="s">
        <v>3683</v>
      </c>
      <c r="D769" t="s">
        <v>926</v>
      </c>
      <c r="E769" t="s">
        <v>944</v>
      </c>
      <c r="F769" t="s">
        <v>153</v>
      </c>
      <c r="G769" t="s">
        <v>142</v>
      </c>
      <c r="H769" t="s">
        <v>1313</v>
      </c>
      <c r="I769" t="s">
        <v>26</v>
      </c>
      <c r="J769" t="s">
        <v>83</v>
      </c>
      <c r="K769" t="s">
        <v>84</v>
      </c>
      <c r="L769" t="s">
        <v>58</v>
      </c>
      <c r="M769">
        <v>2</v>
      </c>
      <c r="N769">
        <v>420</v>
      </c>
      <c r="O769">
        <v>840</v>
      </c>
      <c r="P769" t="s">
        <v>3702</v>
      </c>
      <c r="Q769" t="s">
        <v>3703</v>
      </c>
      <c r="R769" t="s">
        <v>46</v>
      </c>
    </row>
    <row r="770" spans="1:18" x14ac:dyDescent="0.3">
      <c r="A770" t="s">
        <v>3704</v>
      </c>
      <c r="B770" t="s">
        <v>1049</v>
      </c>
      <c r="C770" t="s">
        <v>1452</v>
      </c>
      <c r="D770" t="s">
        <v>423</v>
      </c>
      <c r="E770" t="s">
        <v>107</v>
      </c>
      <c r="F770" t="s">
        <v>67</v>
      </c>
      <c r="G770" t="s">
        <v>81</v>
      </c>
      <c r="H770" t="s">
        <v>425</v>
      </c>
      <c r="I770" t="s">
        <v>230</v>
      </c>
      <c r="J770" t="s">
        <v>27</v>
      </c>
      <c r="K770" t="s">
        <v>42</v>
      </c>
      <c r="L770" t="s">
        <v>522</v>
      </c>
      <c r="M770">
        <v>4</v>
      </c>
      <c r="N770" t="s">
        <v>540</v>
      </c>
      <c r="O770">
        <v>5000</v>
      </c>
      <c r="P770" t="s">
        <v>3705</v>
      </c>
      <c r="Q770" t="s">
        <v>3706</v>
      </c>
      <c r="R770" t="s">
        <v>157</v>
      </c>
    </row>
    <row r="771" spans="1:18" x14ac:dyDescent="0.3">
      <c r="A771" t="s">
        <v>3707</v>
      </c>
      <c r="B771" t="s">
        <v>3708</v>
      </c>
      <c r="C771" t="s">
        <v>984</v>
      </c>
      <c r="D771" t="s">
        <v>380</v>
      </c>
      <c r="E771" t="s">
        <v>2101</v>
      </c>
      <c r="F771" t="s">
        <v>181</v>
      </c>
      <c r="G771" t="s">
        <v>239</v>
      </c>
      <c r="H771" t="s">
        <v>240</v>
      </c>
      <c r="I771" t="s">
        <v>279</v>
      </c>
      <c r="J771" t="s">
        <v>501</v>
      </c>
      <c r="K771" t="s">
        <v>72</v>
      </c>
      <c r="L771" t="s">
        <v>353</v>
      </c>
      <c r="M771" t="s">
        <v>846</v>
      </c>
      <c r="N771">
        <v>980</v>
      </c>
      <c r="O771">
        <v>980</v>
      </c>
      <c r="P771" t="s">
        <v>3709</v>
      </c>
      <c r="Q771" t="s">
        <v>3710</v>
      </c>
      <c r="R771" t="s">
        <v>157</v>
      </c>
    </row>
    <row r="772" spans="1:18" x14ac:dyDescent="0.3">
      <c r="A772" t="s">
        <v>3711</v>
      </c>
      <c r="B772" t="s">
        <v>3712</v>
      </c>
      <c r="C772" t="s">
        <v>1260</v>
      </c>
      <c r="D772" t="s">
        <v>1369</v>
      </c>
      <c r="E772" t="s">
        <v>956</v>
      </c>
      <c r="F772" t="s">
        <v>464</v>
      </c>
      <c r="G772" t="s">
        <v>239</v>
      </c>
      <c r="H772" t="s">
        <v>2249</v>
      </c>
      <c r="I772" t="s">
        <v>527</v>
      </c>
      <c r="J772" t="s">
        <v>97</v>
      </c>
      <c r="K772" t="s">
        <v>72</v>
      </c>
      <c r="L772" t="s">
        <v>58</v>
      </c>
      <c r="M772" t="s">
        <v>360</v>
      </c>
      <c r="N772" t="s">
        <v>133</v>
      </c>
      <c r="O772">
        <v>8820</v>
      </c>
      <c r="P772" t="s">
        <v>3713</v>
      </c>
      <c r="Q772" t="s">
        <v>3714</v>
      </c>
      <c r="R772" t="s">
        <v>157</v>
      </c>
    </row>
    <row r="773" spans="1:18" x14ac:dyDescent="0.3">
      <c r="A773" t="s">
        <v>3715</v>
      </c>
      <c r="B773" t="s">
        <v>3528</v>
      </c>
      <c r="C773" t="s">
        <v>1502</v>
      </c>
      <c r="D773" t="s">
        <v>366</v>
      </c>
      <c r="E773" t="s">
        <v>22</v>
      </c>
      <c r="F773" t="s">
        <v>108</v>
      </c>
      <c r="G773" t="s">
        <v>191</v>
      </c>
      <c r="H773" t="s">
        <v>278</v>
      </c>
      <c r="I773" t="s">
        <v>279</v>
      </c>
      <c r="J773" t="s">
        <v>56</v>
      </c>
      <c r="K773" t="s">
        <v>1136</v>
      </c>
      <c r="L773" t="s">
        <v>111</v>
      </c>
      <c r="M773">
        <v>9</v>
      </c>
      <c r="N773">
        <v>1650</v>
      </c>
      <c r="O773">
        <v>14850</v>
      </c>
      <c r="P773" t="s">
        <v>3716</v>
      </c>
      <c r="Q773" t="s">
        <v>3717</v>
      </c>
      <c r="R773" t="s">
        <v>32</v>
      </c>
    </row>
    <row r="774" spans="1:18" x14ac:dyDescent="0.3">
      <c r="A774" t="s">
        <v>3718</v>
      </c>
      <c r="B774" t="s">
        <v>3719</v>
      </c>
      <c r="C774" t="s">
        <v>3720</v>
      </c>
      <c r="D774" t="s">
        <v>21</v>
      </c>
      <c r="E774" t="s">
        <v>129</v>
      </c>
      <c r="F774" t="s">
        <v>1127</v>
      </c>
      <c r="G774" t="s">
        <v>218</v>
      </c>
      <c r="H774" t="s">
        <v>312</v>
      </c>
      <c r="I774" t="s">
        <v>313</v>
      </c>
      <c r="J774" t="s">
        <v>97</v>
      </c>
      <c r="K774" t="s">
        <v>1087</v>
      </c>
      <c r="L774" t="s">
        <v>182</v>
      </c>
      <c r="M774" t="s">
        <v>726</v>
      </c>
      <c r="N774">
        <v>2800</v>
      </c>
      <c r="O774">
        <v>11200</v>
      </c>
      <c r="P774" t="s">
        <v>3721</v>
      </c>
      <c r="Q774" t="s">
        <v>3722</v>
      </c>
      <c r="R774" t="s">
        <v>46</v>
      </c>
    </row>
    <row r="775" spans="1:18" x14ac:dyDescent="0.3">
      <c r="A775" t="s">
        <v>3723</v>
      </c>
      <c r="B775" t="s">
        <v>3724</v>
      </c>
      <c r="C775" t="s">
        <v>2876</v>
      </c>
      <c r="D775" t="s">
        <v>1457</v>
      </c>
      <c r="E775" t="s">
        <v>140</v>
      </c>
      <c r="F775" t="s">
        <v>38</v>
      </c>
      <c r="G775" t="s">
        <v>81</v>
      </c>
      <c r="H775" t="s">
        <v>82</v>
      </c>
      <c r="I775" t="s">
        <v>450</v>
      </c>
      <c r="J775" t="s">
        <v>221</v>
      </c>
      <c r="K775" t="s">
        <v>57</v>
      </c>
      <c r="L775" t="s">
        <v>675</v>
      </c>
      <c r="M775">
        <v>6</v>
      </c>
      <c r="N775" t="s">
        <v>584</v>
      </c>
      <c r="O775">
        <v>7500</v>
      </c>
      <c r="P775" t="s">
        <v>3725</v>
      </c>
      <c r="Q775" t="s">
        <v>3726</v>
      </c>
      <c r="R775" t="s">
        <v>46</v>
      </c>
    </row>
    <row r="776" spans="1:18" x14ac:dyDescent="0.3">
      <c r="A776" t="s">
        <v>3727</v>
      </c>
      <c r="B776" t="s">
        <v>3728</v>
      </c>
      <c r="C776" t="s">
        <v>3729</v>
      </c>
      <c r="D776" t="s">
        <v>366</v>
      </c>
      <c r="E776" t="s">
        <v>1342</v>
      </c>
      <c r="F776" t="s">
        <v>181</v>
      </c>
      <c r="G776" t="s">
        <v>81</v>
      </c>
      <c r="H776" t="s">
        <v>425</v>
      </c>
      <c r="I776" t="s">
        <v>110</v>
      </c>
      <c r="J776" t="s">
        <v>27</v>
      </c>
      <c r="K776" t="s">
        <v>72</v>
      </c>
      <c r="L776" t="s">
        <v>775</v>
      </c>
      <c r="M776">
        <v>4</v>
      </c>
      <c r="N776">
        <v>1250</v>
      </c>
      <c r="O776">
        <v>5000</v>
      </c>
      <c r="P776" t="s">
        <v>3730</v>
      </c>
      <c r="Q776" t="s">
        <v>3731</v>
      </c>
      <c r="R776" t="s">
        <v>32</v>
      </c>
    </row>
    <row r="777" spans="1:18" x14ac:dyDescent="0.3">
      <c r="A777" t="s">
        <v>225</v>
      </c>
      <c r="B777" t="s">
        <v>3732</v>
      </c>
      <c r="C777" t="s">
        <v>171</v>
      </c>
      <c r="D777" t="s">
        <v>172</v>
      </c>
      <c r="E777" t="s">
        <v>173</v>
      </c>
      <c r="F777" t="s">
        <v>248</v>
      </c>
      <c r="G777" t="s">
        <v>81</v>
      </c>
      <c r="H777" t="s">
        <v>425</v>
      </c>
      <c r="I777" t="s">
        <v>110</v>
      </c>
      <c r="J777" t="s">
        <v>83</v>
      </c>
      <c r="K777" t="s">
        <v>57</v>
      </c>
      <c r="L777" t="s">
        <v>58</v>
      </c>
      <c r="M777" t="s">
        <v>360</v>
      </c>
      <c r="N777">
        <v>1250</v>
      </c>
      <c r="O777">
        <v>11250</v>
      </c>
      <c r="P777" t="s">
        <v>3733</v>
      </c>
      <c r="Q777" t="s">
        <v>3734</v>
      </c>
      <c r="R777" t="s">
        <v>157</v>
      </c>
    </row>
    <row r="778" spans="1:18" x14ac:dyDescent="0.3">
      <c r="A778" t="s">
        <v>3735</v>
      </c>
      <c r="B778" t="s">
        <v>3736</v>
      </c>
      <c r="C778" t="s">
        <v>2423</v>
      </c>
      <c r="D778" t="s">
        <v>151</v>
      </c>
      <c r="E778" t="s">
        <v>1044</v>
      </c>
      <c r="F778" t="s">
        <v>228</v>
      </c>
      <c r="G778" t="s">
        <v>162</v>
      </c>
      <c r="H778" t="s">
        <v>163</v>
      </c>
      <c r="I778" t="s">
        <v>818</v>
      </c>
      <c r="J778" t="s">
        <v>27</v>
      </c>
      <c r="K778" t="s">
        <v>84</v>
      </c>
      <c r="L778" t="s">
        <v>775</v>
      </c>
      <c r="M778">
        <v>5</v>
      </c>
      <c r="N778">
        <v>620</v>
      </c>
      <c r="O778">
        <v>3100</v>
      </c>
      <c r="P778" t="s">
        <v>3737</v>
      </c>
      <c r="Q778" t="s">
        <v>3738</v>
      </c>
      <c r="R778" t="s">
        <v>32</v>
      </c>
    </row>
    <row r="779" spans="1:18" x14ac:dyDescent="0.3">
      <c r="A779" t="s">
        <v>3739</v>
      </c>
      <c r="B779" t="s">
        <v>1680</v>
      </c>
      <c r="C779" t="s">
        <v>105</v>
      </c>
      <c r="D779" t="s">
        <v>106</v>
      </c>
      <c r="E779" t="s">
        <v>93</v>
      </c>
      <c r="F779" t="s">
        <v>67</v>
      </c>
      <c r="G779" t="s">
        <v>218</v>
      </c>
      <c r="H779" t="s">
        <v>312</v>
      </c>
      <c r="I779" t="s">
        <v>26</v>
      </c>
      <c r="J779" t="s">
        <v>272</v>
      </c>
      <c r="K779" t="s">
        <v>28</v>
      </c>
      <c r="L779" t="s">
        <v>222</v>
      </c>
      <c r="M779">
        <v>6</v>
      </c>
      <c r="N779" t="s">
        <v>979</v>
      </c>
      <c r="O779">
        <v>16800</v>
      </c>
      <c r="P779" t="s">
        <v>3740</v>
      </c>
      <c r="Q779" t="s">
        <v>3741</v>
      </c>
      <c r="R779" t="s">
        <v>157</v>
      </c>
    </row>
    <row r="780" spans="1:18" x14ac:dyDescent="0.3">
      <c r="A780" t="s">
        <v>3742</v>
      </c>
      <c r="B780" t="s">
        <v>3743</v>
      </c>
      <c r="C780" t="s">
        <v>674</v>
      </c>
      <c r="D780" t="s">
        <v>80</v>
      </c>
      <c r="F780" t="s">
        <v>119</v>
      </c>
      <c r="G780" t="s">
        <v>142</v>
      </c>
      <c r="H780" t="s">
        <v>143</v>
      </c>
      <c r="I780" t="s">
        <v>220</v>
      </c>
      <c r="J780" t="s">
        <v>864</v>
      </c>
      <c r="K780" t="s">
        <v>84</v>
      </c>
      <c r="L780" t="s">
        <v>111</v>
      </c>
      <c r="M780">
        <v>12</v>
      </c>
      <c r="N780">
        <v>420</v>
      </c>
      <c r="O780">
        <v>5040</v>
      </c>
      <c r="P780" t="s">
        <v>3744</v>
      </c>
      <c r="Q780" t="s">
        <v>3745</v>
      </c>
      <c r="R780" t="s">
        <v>157</v>
      </c>
    </row>
    <row r="781" spans="1:18" x14ac:dyDescent="0.3">
      <c r="A781" t="s">
        <v>3746</v>
      </c>
      <c r="B781" t="s">
        <v>3747</v>
      </c>
      <c r="C781" t="s">
        <v>1413</v>
      </c>
      <c r="D781" t="s">
        <v>65</v>
      </c>
      <c r="E781" t="s">
        <v>1147</v>
      </c>
      <c r="F781" t="s">
        <v>228</v>
      </c>
      <c r="G781" t="s">
        <v>24</v>
      </c>
      <c r="H781" t="s">
        <v>434</v>
      </c>
      <c r="I781" t="s">
        <v>26</v>
      </c>
      <c r="J781" t="s">
        <v>305</v>
      </c>
      <c r="K781" t="s">
        <v>758</v>
      </c>
      <c r="L781" t="s">
        <v>154</v>
      </c>
      <c r="M781">
        <v>12</v>
      </c>
      <c r="N781">
        <v>4200</v>
      </c>
      <c r="O781">
        <v>50400</v>
      </c>
      <c r="P781" t="s">
        <v>3748</v>
      </c>
      <c r="Q781" t="s">
        <v>3749</v>
      </c>
      <c r="R781" t="s">
        <v>32</v>
      </c>
    </row>
    <row r="782" spans="1:18" x14ac:dyDescent="0.3">
      <c r="A782" t="s">
        <v>3750</v>
      </c>
      <c r="B782" t="s">
        <v>3751</v>
      </c>
      <c r="C782" t="s">
        <v>1422</v>
      </c>
      <c r="D782" t="s">
        <v>65</v>
      </c>
      <c r="E782" t="s">
        <v>140</v>
      </c>
      <c r="F782" t="s">
        <v>228</v>
      </c>
      <c r="G782" t="s">
        <v>39</v>
      </c>
      <c r="H782" t="s">
        <v>40</v>
      </c>
      <c r="I782" t="s">
        <v>41</v>
      </c>
      <c r="J782" t="s">
        <v>83</v>
      </c>
      <c r="K782" t="s">
        <v>57</v>
      </c>
      <c r="L782" t="s">
        <v>58</v>
      </c>
      <c r="M782">
        <v>6</v>
      </c>
      <c r="N782">
        <v>1900</v>
      </c>
      <c r="O782">
        <v>11400</v>
      </c>
      <c r="P782" t="s">
        <v>3752</v>
      </c>
      <c r="Q782" t="s">
        <v>3753</v>
      </c>
      <c r="R782" t="s">
        <v>61</v>
      </c>
    </row>
    <row r="783" spans="1:18" x14ac:dyDescent="0.3">
      <c r="A783" t="s">
        <v>3754</v>
      </c>
      <c r="B783" t="s">
        <v>3755</v>
      </c>
      <c r="C783" t="s">
        <v>2073</v>
      </c>
      <c r="D783" t="s">
        <v>905</v>
      </c>
      <c r="E783" t="s">
        <v>66</v>
      </c>
      <c r="F783" t="s">
        <v>23</v>
      </c>
      <c r="G783" t="s">
        <v>24</v>
      </c>
      <c r="H783" t="s">
        <v>769</v>
      </c>
      <c r="I783" t="s">
        <v>329</v>
      </c>
      <c r="J783" t="s">
        <v>164</v>
      </c>
      <c r="K783" t="s">
        <v>98</v>
      </c>
      <c r="L783" t="s">
        <v>182</v>
      </c>
      <c r="M783">
        <v>5</v>
      </c>
      <c r="N783" t="s">
        <v>3756</v>
      </c>
      <c r="O783">
        <v>21000</v>
      </c>
      <c r="P783" t="s">
        <v>3757</v>
      </c>
      <c r="Q783" t="s">
        <v>3758</v>
      </c>
      <c r="R783" t="s">
        <v>157</v>
      </c>
    </row>
    <row r="784" spans="1:18" x14ac:dyDescent="0.3">
      <c r="A784" t="s">
        <v>3759</v>
      </c>
      <c r="B784" t="s">
        <v>3264</v>
      </c>
      <c r="C784" t="s">
        <v>1375</v>
      </c>
      <c r="D784" t="s">
        <v>1219</v>
      </c>
      <c r="E784" t="s">
        <v>129</v>
      </c>
      <c r="F784" t="s">
        <v>181</v>
      </c>
      <c r="G784" t="s">
        <v>120</v>
      </c>
      <c r="H784" t="s">
        <v>121</v>
      </c>
      <c r="I784" t="s">
        <v>41</v>
      </c>
      <c r="J784" t="s">
        <v>97</v>
      </c>
      <c r="K784" t="s">
        <v>98</v>
      </c>
      <c r="L784" t="s">
        <v>222</v>
      </c>
      <c r="M784">
        <v>1</v>
      </c>
      <c r="N784">
        <v>850</v>
      </c>
      <c r="O784">
        <v>850</v>
      </c>
      <c r="P784" t="s">
        <v>3760</v>
      </c>
      <c r="Q784" t="s">
        <v>3761</v>
      </c>
      <c r="R784" t="s">
        <v>61</v>
      </c>
    </row>
    <row r="785" spans="1:18" x14ac:dyDescent="0.3">
      <c r="A785" t="s">
        <v>3762</v>
      </c>
      <c r="B785" t="s">
        <v>3763</v>
      </c>
      <c r="C785" t="s">
        <v>882</v>
      </c>
      <c r="D785" t="s">
        <v>80</v>
      </c>
      <c r="E785" t="s">
        <v>140</v>
      </c>
      <c r="F785" t="s">
        <v>52</v>
      </c>
      <c r="G785" t="s">
        <v>191</v>
      </c>
      <c r="H785" t="s">
        <v>192</v>
      </c>
      <c r="I785" t="s">
        <v>279</v>
      </c>
      <c r="J785" t="s">
        <v>97</v>
      </c>
      <c r="K785" t="s">
        <v>72</v>
      </c>
      <c r="L785" t="s">
        <v>565</v>
      </c>
      <c r="M785" t="s">
        <v>74</v>
      </c>
      <c r="N785">
        <v>1650</v>
      </c>
      <c r="O785">
        <v>13200</v>
      </c>
      <c r="P785" t="s">
        <v>3764</v>
      </c>
      <c r="Q785" t="s">
        <v>3765</v>
      </c>
      <c r="R785" t="s">
        <v>157</v>
      </c>
    </row>
    <row r="786" spans="1:18" x14ac:dyDescent="0.3">
      <c r="A786" t="s">
        <v>3766</v>
      </c>
      <c r="B786" t="s">
        <v>3253</v>
      </c>
      <c r="C786" t="s">
        <v>1099</v>
      </c>
      <c r="D786" t="s">
        <v>411</v>
      </c>
      <c r="E786" t="s">
        <v>93</v>
      </c>
      <c r="F786" t="s">
        <v>23</v>
      </c>
      <c r="G786" t="s">
        <v>24</v>
      </c>
      <c r="H786" t="s">
        <v>434</v>
      </c>
      <c r="I786" t="s">
        <v>26</v>
      </c>
      <c r="J786" t="s">
        <v>97</v>
      </c>
      <c r="K786" t="s">
        <v>98</v>
      </c>
      <c r="L786" t="s">
        <v>43</v>
      </c>
      <c r="M786">
        <v>10</v>
      </c>
      <c r="N786">
        <v>4200</v>
      </c>
      <c r="O786">
        <v>42000</v>
      </c>
      <c r="P786" t="s">
        <v>3767</v>
      </c>
      <c r="Q786" t="s">
        <v>3768</v>
      </c>
      <c r="R786" t="s">
        <v>157</v>
      </c>
    </row>
    <row r="787" spans="1:18" x14ac:dyDescent="0.3">
      <c r="A787" t="s">
        <v>3769</v>
      </c>
      <c r="B787" t="s">
        <v>3398</v>
      </c>
      <c r="C787" t="s">
        <v>3770</v>
      </c>
      <c r="D787" t="s">
        <v>92</v>
      </c>
      <c r="E787" t="s">
        <v>237</v>
      </c>
      <c r="F787" t="s">
        <v>2040</v>
      </c>
      <c r="G787" t="s">
        <v>120</v>
      </c>
      <c r="H787" t="s">
        <v>121</v>
      </c>
      <c r="I787" t="s">
        <v>41</v>
      </c>
      <c r="J787" t="s">
        <v>97</v>
      </c>
      <c r="K787" t="s">
        <v>624</v>
      </c>
      <c r="L787" t="s">
        <v>289</v>
      </c>
      <c r="M787">
        <v>11</v>
      </c>
      <c r="N787">
        <v>850</v>
      </c>
      <c r="O787">
        <v>9350</v>
      </c>
      <c r="P787" t="s">
        <v>3771</v>
      </c>
      <c r="Q787" t="s">
        <v>3772</v>
      </c>
      <c r="R787" t="s">
        <v>61</v>
      </c>
    </row>
    <row r="788" spans="1:18" x14ac:dyDescent="0.3">
      <c r="A788" t="s">
        <v>3773</v>
      </c>
      <c r="B788" t="s">
        <v>3774</v>
      </c>
      <c r="C788" t="s">
        <v>1340</v>
      </c>
      <c r="D788" t="s">
        <v>92</v>
      </c>
      <c r="E788" t="s">
        <v>1342</v>
      </c>
      <c r="F788" t="s">
        <v>228</v>
      </c>
      <c r="G788" t="s">
        <v>162</v>
      </c>
      <c r="H788" t="s">
        <v>1205</v>
      </c>
      <c r="I788" t="s">
        <v>110</v>
      </c>
      <c r="J788" t="s">
        <v>249</v>
      </c>
      <c r="K788" t="s">
        <v>84</v>
      </c>
      <c r="L788" t="s">
        <v>43</v>
      </c>
      <c r="M788">
        <v>7</v>
      </c>
      <c r="N788" t="s">
        <v>2396</v>
      </c>
      <c r="O788">
        <v>4340</v>
      </c>
      <c r="P788" t="s">
        <v>643</v>
      </c>
      <c r="Q788" t="s">
        <v>3775</v>
      </c>
      <c r="R788" t="s">
        <v>32</v>
      </c>
    </row>
    <row r="789" spans="1:18" x14ac:dyDescent="0.3">
      <c r="A789" t="s">
        <v>3776</v>
      </c>
      <c r="B789" t="s">
        <v>3777</v>
      </c>
      <c r="C789" t="s">
        <v>3683</v>
      </c>
      <c r="D789" t="s">
        <v>50</v>
      </c>
      <c r="E789" t="s">
        <v>944</v>
      </c>
      <c r="F789" t="s">
        <v>67</v>
      </c>
      <c r="G789" t="s">
        <v>120</v>
      </c>
      <c r="H789" t="s">
        <v>121</v>
      </c>
      <c r="I789" t="s">
        <v>265</v>
      </c>
      <c r="J789" t="s">
        <v>27</v>
      </c>
      <c r="K789" t="s">
        <v>57</v>
      </c>
      <c r="L789" t="s">
        <v>165</v>
      </c>
      <c r="M789" t="s">
        <v>577</v>
      </c>
      <c r="N789">
        <v>850</v>
      </c>
      <c r="O789">
        <v>10200</v>
      </c>
      <c r="P789" t="s">
        <v>3778</v>
      </c>
      <c r="Q789" t="s">
        <v>3779</v>
      </c>
      <c r="R789" t="s">
        <v>32</v>
      </c>
    </row>
    <row r="790" spans="1:18" x14ac:dyDescent="0.3">
      <c r="A790" t="s">
        <v>3780</v>
      </c>
      <c r="B790" t="s">
        <v>1076</v>
      </c>
      <c r="C790" t="s">
        <v>3781</v>
      </c>
      <c r="D790" t="s">
        <v>516</v>
      </c>
      <c r="E790" t="s">
        <v>161</v>
      </c>
      <c r="F790" t="s">
        <v>141</v>
      </c>
      <c r="G790" t="s">
        <v>81</v>
      </c>
      <c r="H790" t="s">
        <v>425</v>
      </c>
      <c r="I790" t="s">
        <v>818</v>
      </c>
      <c r="J790" t="s">
        <v>305</v>
      </c>
      <c r="K790" t="s">
        <v>1385</v>
      </c>
      <c r="L790" t="s">
        <v>43</v>
      </c>
      <c r="M790">
        <v>5</v>
      </c>
      <c r="N790">
        <v>1250</v>
      </c>
      <c r="O790">
        <v>6250</v>
      </c>
      <c r="P790" t="s">
        <v>3782</v>
      </c>
      <c r="Q790" t="s">
        <v>3783</v>
      </c>
      <c r="R790" t="s">
        <v>46</v>
      </c>
    </row>
    <row r="791" spans="1:18" x14ac:dyDescent="0.3">
      <c r="A791" t="s">
        <v>3784</v>
      </c>
      <c r="B791" t="s">
        <v>3420</v>
      </c>
      <c r="C791" t="s">
        <v>756</v>
      </c>
      <c r="D791" t="s">
        <v>977</v>
      </c>
      <c r="E791" t="s">
        <v>118</v>
      </c>
      <c r="F791" t="s">
        <v>52</v>
      </c>
      <c r="G791" t="s">
        <v>120</v>
      </c>
      <c r="H791" t="s">
        <v>373</v>
      </c>
      <c r="I791" t="s">
        <v>41</v>
      </c>
      <c r="J791" t="s">
        <v>510</v>
      </c>
      <c r="K791" t="s">
        <v>830</v>
      </c>
      <c r="L791" t="s">
        <v>451</v>
      </c>
      <c r="M791">
        <v>2</v>
      </c>
      <c r="N791">
        <v>850</v>
      </c>
      <c r="O791">
        <v>1700</v>
      </c>
      <c r="P791" t="s">
        <v>3785</v>
      </c>
      <c r="Q791" t="s">
        <v>3786</v>
      </c>
      <c r="R791" t="s">
        <v>157</v>
      </c>
    </row>
    <row r="792" spans="1:18" x14ac:dyDescent="0.3">
      <c r="A792" t="s">
        <v>3787</v>
      </c>
      <c r="B792" t="s">
        <v>3788</v>
      </c>
      <c r="C792" t="s">
        <v>20</v>
      </c>
      <c r="D792" t="s">
        <v>1857</v>
      </c>
      <c r="E792" t="s">
        <v>1044</v>
      </c>
      <c r="F792" t="s">
        <v>23</v>
      </c>
      <c r="G792" t="s">
        <v>142</v>
      </c>
      <c r="H792" t="s">
        <v>143</v>
      </c>
      <c r="I792" t="s">
        <v>26</v>
      </c>
      <c r="J792" t="s">
        <v>97</v>
      </c>
      <c r="K792" t="s">
        <v>539</v>
      </c>
      <c r="L792" t="s">
        <v>222</v>
      </c>
      <c r="M792">
        <v>12</v>
      </c>
      <c r="N792">
        <v>420</v>
      </c>
      <c r="O792">
        <v>5040</v>
      </c>
      <c r="P792" t="s">
        <v>3789</v>
      </c>
      <c r="Q792" t="s">
        <v>3790</v>
      </c>
      <c r="R792" t="s">
        <v>157</v>
      </c>
    </row>
    <row r="793" spans="1:18" x14ac:dyDescent="0.3">
      <c r="A793" t="s">
        <v>3791</v>
      </c>
      <c r="B793" t="s">
        <v>628</v>
      </c>
      <c r="C793" t="s">
        <v>882</v>
      </c>
      <c r="D793" t="s">
        <v>1106</v>
      </c>
      <c r="E793" t="s">
        <v>152</v>
      </c>
      <c r="F793" t="s">
        <v>119</v>
      </c>
      <c r="G793" t="s">
        <v>39</v>
      </c>
      <c r="H793" t="s">
        <v>336</v>
      </c>
      <c r="I793" t="s">
        <v>122</v>
      </c>
      <c r="J793" t="s">
        <v>97</v>
      </c>
      <c r="K793" t="s">
        <v>84</v>
      </c>
      <c r="L793" t="s">
        <v>58</v>
      </c>
      <c r="M793">
        <v>1</v>
      </c>
      <c r="N793" t="s">
        <v>3016</v>
      </c>
      <c r="O793">
        <v>1900</v>
      </c>
      <c r="P793" t="s">
        <v>3792</v>
      </c>
      <c r="Q793" t="s">
        <v>3793</v>
      </c>
      <c r="R793" t="s">
        <v>157</v>
      </c>
    </row>
    <row r="794" spans="1:18" x14ac:dyDescent="0.3">
      <c r="A794" t="s">
        <v>3794</v>
      </c>
      <c r="B794" t="s">
        <v>3795</v>
      </c>
      <c r="C794" t="s">
        <v>1183</v>
      </c>
      <c r="D794" t="s">
        <v>366</v>
      </c>
      <c r="E794" t="s">
        <v>1283</v>
      </c>
      <c r="F794" t="s">
        <v>108</v>
      </c>
      <c r="G794" t="s">
        <v>191</v>
      </c>
      <c r="H794" t="s">
        <v>278</v>
      </c>
      <c r="I794" t="s">
        <v>279</v>
      </c>
      <c r="J794" t="s">
        <v>337</v>
      </c>
      <c r="K794" t="s">
        <v>72</v>
      </c>
      <c r="L794" t="s">
        <v>280</v>
      </c>
      <c r="M794">
        <v>9</v>
      </c>
      <c r="N794">
        <v>1650</v>
      </c>
      <c r="O794">
        <v>14850</v>
      </c>
      <c r="P794" t="s">
        <v>643</v>
      </c>
      <c r="Q794" t="s">
        <v>3796</v>
      </c>
      <c r="R794" t="s">
        <v>46</v>
      </c>
    </row>
    <row r="795" spans="1:18" x14ac:dyDescent="0.3">
      <c r="A795" t="s">
        <v>3797</v>
      </c>
      <c r="B795" t="s">
        <v>970</v>
      </c>
      <c r="C795" t="s">
        <v>180</v>
      </c>
      <c r="D795" t="s">
        <v>380</v>
      </c>
      <c r="E795" t="s">
        <v>22</v>
      </c>
      <c r="F795" t="s">
        <v>38</v>
      </c>
      <c r="G795" t="s">
        <v>81</v>
      </c>
      <c r="H795" t="s">
        <v>425</v>
      </c>
      <c r="I795" t="s">
        <v>110</v>
      </c>
      <c r="J795" t="s">
        <v>27</v>
      </c>
      <c r="K795" t="s">
        <v>57</v>
      </c>
      <c r="L795" t="s">
        <v>1023</v>
      </c>
      <c r="M795" t="s">
        <v>112</v>
      </c>
      <c r="N795">
        <v>1250</v>
      </c>
      <c r="O795">
        <v>5000</v>
      </c>
      <c r="P795" t="s">
        <v>3798</v>
      </c>
      <c r="Q795" t="s">
        <v>3799</v>
      </c>
      <c r="R795" t="s">
        <v>61</v>
      </c>
    </row>
    <row r="796" spans="1:18" x14ac:dyDescent="0.3">
      <c r="A796" t="s">
        <v>3800</v>
      </c>
      <c r="B796" t="s">
        <v>3801</v>
      </c>
      <c r="C796" t="s">
        <v>20</v>
      </c>
      <c r="D796" t="s">
        <v>21</v>
      </c>
      <c r="E796" t="s">
        <v>1044</v>
      </c>
      <c r="F796" t="s">
        <v>228</v>
      </c>
      <c r="G796" t="s">
        <v>120</v>
      </c>
      <c r="H796" t="s">
        <v>373</v>
      </c>
      <c r="I796" t="s">
        <v>1005</v>
      </c>
      <c r="J796" t="s">
        <v>97</v>
      </c>
      <c r="K796" t="s">
        <v>1148</v>
      </c>
      <c r="L796" t="s">
        <v>165</v>
      </c>
      <c r="M796">
        <v>5</v>
      </c>
      <c r="N796" t="s">
        <v>123</v>
      </c>
      <c r="O796">
        <v>4250</v>
      </c>
      <c r="P796" t="s">
        <v>3802</v>
      </c>
      <c r="Q796" t="s">
        <v>3803</v>
      </c>
      <c r="R796" t="s">
        <v>46</v>
      </c>
    </row>
    <row r="797" spans="1:18" x14ac:dyDescent="0.3">
      <c r="A797" t="s">
        <v>3804</v>
      </c>
      <c r="B797" t="s">
        <v>3805</v>
      </c>
      <c r="C797" t="s">
        <v>1251</v>
      </c>
      <c r="D797" t="s">
        <v>50</v>
      </c>
      <c r="E797" t="s">
        <v>237</v>
      </c>
      <c r="F797" t="s">
        <v>67</v>
      </c>
      <c r="G797" t="s">
        <v>218</v>
      </c>
      <c r="H797" t="s">
        <v>312</v>
      </c>
      <c r="I797" t="s">
        <v>26</v>
      </c>
      <c r="J797" t="s">
        <v>27</v>
      </c>
      <c r="K797" t="s">
        <v>84</v>
      </c>
      <c r="L797" t="s">
        <v>565</v>
      </c>
      <c r="M797">
        <v>4</v>
      </c>
      <c r="N797">
        <v>2800</v>
      </c>
      <c r="O797">
        <v>11200</v>
      </c>
      <c r="P797" t="s">
        <v>3806</v>
      </c>
      <c r="Q797" t="s">
        <v>3807</v>
      </c>
      <c r="R797" t="s">
        <v>157</v>
      </c>
    </row>
    <row r="798" spans="1:18" x14ac:dyDescent="0.3">
      <c r="A798" t="s">
        <v>3808</v>
      </c>
      <c r="B798" t="s">
        <v>3809</v>
      </c>
      <c r="C798" t="s">
        <v>1676</v>
      </c>
      <c r="D798" t="s">
        <v>641</v>
      </c>
      <c r="E798" t="s">
        <v>161</v>
      </c>
      <c r="F798" t="s">
        <v>372</v>
      </c>
      <c r="G798" t="s">
        <v>81</v>
      </c>
      <c r="H798" t="s">
        <v>1901</v>
      </c>
      <c r="I798" t="s">
        <v>230</v>
      </c>
      <c r="J798" t="s">
        <v>83</v>
      </c>
      <c r="K798" t="s">
        <v>539</v>
      </c>
      <c r="L798" t="s">
        <v>111</v>
      </c>
      <c r="M798">
        <v>11</v>
      </c>
      <c r="N798">
        <v>1250</v>
      </c>
      <c r="O798">
        <v>13750</v>
      </c>
      <c r="P798" t="s">
        <v>3810</v>
      </c>
      <c r="Q798" t="s">
        <v>3811</v>
      </c>
      <c r="R798" t="s">
        <v>157</v>
      </c>
    </row>
    <row r="799" spans="1:18" x14ac:dyDescent="0.3">
      <c r="A799" t="s">
        <v>3812</v>
      </c>
      <c r="B799" t="s">
        <v>3813</v>
      </c>
      <c r="C799" t="s">
        <v>742</v>
      </c>
      <c r="D799" t="s">
        <v>743</v>
      </c>
      <c r="E799" t="s">
        <v>237</v>
      </c>
      <c r="F799" t="s">
        <v>67</v>
      </c>
      <c r="G799" t="s">
        <v>303</v>
      </c>
      <c r="H799" t="s">
        <v>304</v>
      </c>
      <c r="I799" t="s">
        <v>41</v>
      </c>
      <c r="J799" t="s">
        <v>337</v>
      </c>
      <c r="K799" t="s">
        <v>231</v>
      </c>
      <c r="L799" t="s">
        <v>58</v>
      </c>
      <c r="M799" t="s">
        <v>426</v>
      </c>
      <c r="N799">
        <v>2400</v>
      </c>
      <c r="O799">
        <v>7200</v>
      </c>
      <c r="P799" t="s">
        <v>3814</v>
      </c>
      <c r="Q799" t="s">
        <v>3815</v>
      </c>
      <c r="R799" t="s">
        <v>157</v>
      </c>
    </row>
    <row r="800" spans="1:18" x14ac:dyDescent="0.3">
      <c r="A800" t="s">
        <v>3816</v>
      </c>
      <c r="B800" t="s">
        <v>3817</v>
      </c>
      <c r="C800" t="s">
        <v>301</v>
      </c>
      <c r="D800" t="s">
        <v>92</v>
      </c>
      <c r="E800" t="s">
        <v>161</v>
      </c>
      <c r="F800" t="s">
        <v>38</v>
      </c>
      <c r="G800" t="s">
        <v>239</v>
      </c>
      <c r="H800" t="s">
        <v>240</v>
      </c>
      <c r="I800" t="s">
        <v>279</v>
      </c>
      <c r="J800" t="s">
        <v>249</v>
      </c>
      <c r="K800" t="s">
        <v>98</v>
      </c>
      <c r="L800" t="s">
        <v>799</v>
      </c>
      <c r="M800">
        <v>7</v>
      </c>
      <c r="N800">
        <v>980</v>
      </c>
      <c r="O800">
        <v>6860</v>
      </c>
      <c r="P800" t="s">
        <v>3818</v>
      </c>
      <c r="Q800" t="s">
        <v>3819</v>
      </c>
      <c r="R800" t="s">
        <v>46</v>
      </c>
    </row>
    <row r="801" spans="1:18" x14ac:dyDescent="0.3">
      <c r="A801" t="s">
        <v>3820</v>
      </c>
      <c r="B801" t="s">
        <v>2400</v>
      </c>
      <c r="C801" t="s">
        <v>1958</v>
      </c>
      <c r="D801" t="s">
        <v>21</v>
      </c>
      <c r="E801" t="s">
        <v>140</v>
      </c>
      <c r="F801" t="s">
        <v>141</v>
      </c>
      <c r="G801" t="s">
        <v>53</v>
      </c>
      <c r="H801" t="s">
        <v>1989</v>
      </c>
      <c r="I801" t="s">
        <v>96</v>
      </c>
      <c r="J801" t="s">
        <v>501</v>
      </c>
      <c r="K801" t="s">
        <v>98</v>
      </c>
      <c r="L801" t="s">
        <v>132</v>
      </c>
      <c r="M801">
        <v>2</v>
      </c>
      <c r="N801">
        <v>180</v>
      </c>
      <c r="O801">
        <v>360</v>
      </c>
      <c r="P801" t="s">
        <v>3821</v>
      </c>
      <c r="Q801" t="s">
        <v>3822</v>
      </c>
      <c r="R801" t="s">
        <v>61</v>
      </c>
    </row>
    <row r="802" spans="1:18" x14ac:dyDescent="0.3">
      <c r="A802" t="s">
        <v>3823</v>
      </c>
      <c r="B802" t="s">
        <v>2094</v>
      </c>
      <c r="C802" t="s">
        <v>3824</v>
      </c>
      <c r="D802" t="s">
        <v>366</v>
      </c>
      <c r="E802" t="s">
        <v>66</v>
      </c>
      <c r="F802" t="s">
        <v>153</v>
      </c>
      <c r="G802" t="s">
        <v>142</v>
      </c>
      <c r="H802" t="s">
        <v>143</v>
      </c>
      <c r="I802" t="s">
        <v>382</v>
      </c>
      <c r="J802" t="s">
        <v>97</v>
      </c>
      <c r="K802" t="s">
        <v>57</v>
      </c>
      <c r="L802" t="s">
        <v>353</v>
      </c>
      <c r="M802">
        <v>6</v>
      </c>
      <c r="N802">
        <v>420</v>
      </c>
      <c r="O802">
        <v>2520</v>
      </c>
      <c r="P802" t="s">
        <v>3825</v>
      </c>
      <c r="Q802" t="s">
        <v>3826</v>
      </c>
      <c r="R802" t="s">
        <v>32</v>
      </c>
    </row>
    <row r="803" spans="1:18" x14ac:dyDescent="0.3">
      <c r="A803" t="s">
        <v>3827</v>
      </c>
      <c r="B803" t="s">
        <v>2707</v>
      </c>
      <c r="C803" t="s">
        <v>1330</v>
      </c>
      <c r="D803" t="s">
        <v>50</v>
      </c>
      <c r="E803" t="s">
        <v>405</v>
      </c>
      <c r="F803" t="s">
        <v>1022</v>
      </c>
      <c r="G803" t="s">
        <v>142</v>
      </c>
      <c r="H803" t="s">
        <v>143</v>
      </c>
      <c r="I803" t="s">
        <v>220</v>
      </c>
      <c r="J803" t="s">
        <v>685</v>
      </c>
      <c r="K803" t="s">
        <v>57</v>
      </c>
      <c r="L803" t="s">
        <v>29</v>
      </c>
      <c r="M803">
        <v>6</v>
      </c>
      <c r="N803">
        <v>-420</v>
      </c>
      <c r="O803">
        <v>2520</v>
      </c>
      <c r="P803" t="s">
        <v>3828</v>
      </c>
      <c r="Q803" t="s">
        <v>3829</v>
      </c>
      <c r="R803" t="s">
        <v>61</v>
      </c>
    </row>
    <row r="804" spans="1:18" x14ac:dyDescent="0.3">
      <c r="A804" t="s">
        <v>3830</v>
      </c>
      <c r="B804" t="s">
        <v>3831</v>
      </c>
      <c r="C804" t="s">
        <v>3832</v>
      </c>
      <c r="D804" t="s">
        <v>92</v>
      </c>
      <c r="E804" t="s">
        <v>173</v>
      </c>
      <c r="F804" t="s">
        <v>352</v>
      </c>
      <c r="G804" t="s">
        <v>39</v>
      </c>
      <c r="H804" t="s">
        <v>392</v>
      </c>
      <c r="I804" t="s">
        <v>41</v>
      </c>
      <c r="J804" t="s">
        <v>71</v>
      </c>
      <c r="K804" t="s">
        <v>57</v>
      </c>
      <c r="L804" t="s">
        <v>565</v>
      </c>
      <c r="M804">
        <v>8</v>
      </c>
      <c r="N804">
        <v>1900</v>
      </c>
      <c r="O804">
        <v>15200</v>
      </c>
      <c r="P804" t="s">
        <v>3833</v>
      </c>
      <c r="Q804" t="s">
        <v>3834</v>
      </c>
      <c r="R804" t="s">
        <v>46</v>
      </c>
    </row>
    <row r="805" spans="1:18" x14ac:dyDescent="0.3">
      <c r="A805" t="s">
        <v>3835</v>
      </c>
      <c r="B805" t="s">
        <v>2063</v>
      </c>
      <c r="C805" t="s">
        <v>1422</v>
      </c>
      <c r="D805" t="s">
        <v>65</v>
      </c>
      <c r="E805" t="s">
        <v>140</v>
      </c>
      <c r="F805" t="s">
        <v>67</v>
      </c>
      <c r="G805" t="s">
        <v>39</v>
      </c>
      <c r="H805" t="s">
        <v>336</v>
      </c>
      <c r="I805" t="s">
        <v>41</v>
      </c>
      <c r="K805" t="s">
        <v>84</v>
      </c>
      <c r="L805" t="s">
        <v>58</v>
      </c>
      <c r="M805">
        <v>-9</v>
      </c>
      <c r="N805">
        <v>1900</v>
      </c>
      <c r="O805">
        <v>17100</v>
      </c>
      <c r="P805" t="s">
        <v>3836</v>
      </c>
      <c r="Q805" t="s">
        <v>3837</v>
      </c>
      <c r="R805" t="s">
        <v>61</v>
      </c>
    </row>
    <row r="806" spans="1:18" x14ac:dyDescent="0.3">
      <c r="A806" t="s">
        <v>3838</v>
      </c>
      <c r="B806" t="s">
        <v>1152</v>
      </c>
      <c r="C806" t="s">
        <v>3010</v>
      </c>
      <c r="D806" t="s">
        <v>189</v>
      </c>
      <c r="E806" t="s">
        <v>140</v>
      </c>
      <c r="F806" t="s">
        <v>141</v>
      </c>
      <c r="G806" t="s">
        <v>142</v>
      </c>
      <c r="H806" t="s">
        <v>2653</v>
      </c>
      <c r="I806" t="s">
        <v>26</v>
      </c>
      <c r="J806" t="s">
        <v>97</v>
      </c>
      <c r="K806" t="s">
        <v>57</v>
      </c>
      <c r="L806" t="s">
        <v>111</v>
      </c>
      <c r="M806">
        <v>1</v>
      </c>
      <c r="N806">
        <v>420</v>
      </c>
      <c r="O806">
        <v>420</v>
      </c>
      <c r="P806" t="s">
        <v>3839</v>
      </c>
      <c r="Q806" t="s">
        <v>3840</v>
      </c>
      <c r="R806" t="s">
        <v>61</v>
      </c>
    </row>
    <row r="807" spans="1:18" x14ac:dyDescent="0.3">
      <c r="A807" t="s">
        <v>3841</v>
      </c>
      <c r="B807" t="s">
        <v>1027</v>
      </c>
      <c r="C807" t="s">
        <v>904</v>
      </c>
      <c r="D807" t="s">
        <v>139</v>
      </c>
      <c r="E807" t="s">
        <v>173</v>
      </c>
      <c r="F807" t="s">
        <v>119</v>
      </c>
      <c r="G807" t="s">
        <v>120</v>
      </c>
      <c r="H807" t="s">
        <v>121</v>
      </c>
      <c r="I807" t="s">
        <v>374</v>
      </c>
      <c r="J807" t="s">
        <v>27</v>
      </c>
      <c r="K807" t="s">
        <v>758</v>
      </c>
      <c r="L807" t="s">
        <v>222</v>
      </c>
      <c r="M807">
        <v>5</v>
      </c>
      <c r="N807">
        <v>850</v>
      </c>
      <c r="O807">
        <v>4250</v>
      </c>
      <c r="P807" t="s">
        <v>3842</v>
      </c>
      <c r="Q807" t="s">
        <v>3843</v>
      </c>
      <c r="R807" t="s">
        <v>157</v>
      </c>
    </row>
    <row r="808" spans="1:18" x14ac:dyDescent="0.3">
      <c r="A808" t="s">
        <v>3844</v>
      </c>
      <c r="B808" t="s">
        <v>2986</v>
      </c>
      <c r="C808" t="s">
        <v>1092</v>
      </c>
      <c r="D808" t="s">
        <v>2507</v>
      </c>
      <c r="E808" t="s">
        <v>161</v>
      </c>
      <c r="F808" t="s">
        <v>153</v>
      </c>
      <c r="G808" t="s">
        <v>24</v>
      </c>
      <c r="H808" t="s">
        <v>328</v>
      </c>
      <c r="I808" t="s">
        <v>131</v>
      </c>
      <c r="J808" t="s">
        <v>83</v>
      </c>
      <c r="K808" t="s">
        <v>144</v>
      </c>
      <c r="L808" t="s">
        <v>73</v>
      </c>
      <c r="M808" t="s">
        <v>1808</v>
      </c>
      <c r="N808">
        <v>4200</v>
      </c>
      <c r="O808">
        <v>4200</v>
      </c>
      <c r="P808" t="s">
        <v>3845</v>
      </c>
      <c r="Q808" t="s">
        <v>1920</v>
      </c>
      <c r="R808" t="s">
        <v>157</v>
      </c>
    </row>
    <row r="809" spans="1:18" x14ac:dyDescent="0.3">
      <c r="A809" t="s">
        <v>3846</v>
      </c>
      <c r="B809" t="s">
        <v>1817</v>
      </c>
      <c r="C809" t="s">
        <v>1437</v>
      </c>
      <c r="D809" t="s">
        <v>92</v>
      </c>
      <c r="E809" t="s">
        <v>93</v>
      </c>
      <c r="F809" t="s">
        <v>228</v>
      </c>
      <c r="G809" t="s">
        <v>239</v>
      </c>
      <c r="H809" t="s">
        <v>1728</v>
      </c>
      <c r="I809" t="s">
        <v>279</v>
      </c>
      <c r="J809" t="s">
        <v>97</v>
      </c>
      <c r="K809" t="s">
        <v>1136</v>
      </c>
      <c r="L809" t="s">
        <v>58</v>
      </c>
      <c r="M809">
        <v>6</v>
      </c>
      <c r="N809" t="s">
        <v>998</v>
      </c>
      <c r="O809">
        <v>5880</v>
      </c>
      <c r="P809" t="s">
        <v>3847</v>
      </c>
      <c r="Q809" t="s">
        <v>3848</v>
      </c>
      <c r="R809" t="s">
        <v>32</v>
      </c>
    </row>
    <row r="810" spans="1:18" x14ac:dyDescent="0.3">
      <c r="A810" t="s">
        <v>3849</v>
      </c>
      <c r="B810" t="s">
        <v>3850</v>
      </c>
      <c r="C810" t="s">
        <v>3851</v>
      </c>
      <c r="D810" t="s">
        <v>475</v>
      </c>
      <c r="E810" t="s">
        <v>552</v>
      </c>
      <c r="F810" t="s">
        <v>228</v>
      </c>
      <c r="G810" t="s">
        <v>162</v>
      </c>
      <c r="H810" t="s">
        <v>934</v>
      </c>
      <c r="I810" t="s">
        <v>110</v>
      </c>
      <c r="J810" t="s">
        <v>97</v>
      </c>
      <c r="K810" t="s">
        <v>84</v>
      </c>
      <c r="L810" t="s">
        <v>182</v>
      </c>
      <c r="M810" t="s">
        <v>212</v>
      </c>
      <c r="N810" t="s">
        <v>133</v>
      </c>
      <c r="O810">
        <v>6200</v>
      </c>
      <c r="P810" t="s">
        <v>3852</v>
      </c>
      <c r="Q810" t="s">
        <v>3338</v>
      </c>
      <c r="R810" t="s">
        <v>32</v>
      </c>
    </row>
    <row r="811" spans="1:18" x14ac:dyDescent="0.3">
      <c r="A811" t="s">
        <v>3853</v>
      </c>
      <c r="B811" t="s">
        <v>3854</v>
      </c>
      <c r="C811" t="s">
        <v>961</v>
      </c>
      <c r="D811" t="s">
        <v>366</v>
      </c>
      <c r="E811" t="s">
        <v>140</v>
      </c>
      <c r="F811" t="s">
        <v>38</v>
      </c>
      <c r="G811" t="s">
        <v>142</v>
      </c>
      <c r="H811" t="s">
        <v>143</v>
      </c>
      <c r="I811" t="s">
        <v>26</v>
      </c>
      <c r="J811" t="s">
        <v>27</v>
      </c>
      <c r="K811" t="s">
        <v>72</v>
      </c>
      <c r="L811" t="s">
        <v>799</v>
      </c>
      <c r="M811">
        <v>9</v>
      </c>
      <c r="N811">
        <v>420</v>
      </c>
      <c r="O811">
        <v>3780</v>
      </c>
      <c r="P811" t="s">
        <v>3855</v>
      </c>
      <c r="Q811" t="s">
        <v>3856</v>
      </c>
      <c r="R811" t="s">
        <v>61</v>
      </c>
    </row>
    <row r="812" spans="1:18" x14ac:dyDescent="0.3">
      <c r="A812" t="s">
        <v>3857</v>
      </c>
      <c r="B812" t="s">
        <v>3858</v>
      </c>
      <c r="C812" t="s">
        <v>2022</v>
      </c>
      <c r="D812" t="s">
        <v>366</v>
      </c>
      <c r="E812" t="s">
        <v>93</v>
      </c>
      <c r="F812" t="s">
        <v>750</v>
      </c>
      <c r="G812" t="s">
        <v>81</v>
      </c>
      <c r="H812" t="s">
        <v>425</v>
      </c>
      <c r="I812" t="s">
        <v>110</v>
      </c>
      <c r="J812" t="s">
        <v>83</v>
      </c>
      <c r="K812" t="s">
        <v>72</v>
      </c>
      <c r="L812" t="s">
        <v>111</v>
      </c>
      <c r="M812">
        <v>4</v>
      </c>
      <c r="N812">
        <v>1250</v>
      </c>
      <c r="O812">
        <v>5000</v>
      </c>
      <c r="P812" t="s">
        <v>3859</v>
      </c>
      <c r="Q812" t="s">
        <v>3860</v>
      </c>
      <c r="R812" t="s">
        <v>32</v>
      </c>
    </row>
    <row r="813" spans="1:18" x14ac:dyDescent="0.3">
      <c r="A813" t="s">
        <v>3861</v>
      </c>
      <c r="B813" t="s">
        <v>1638</v>
      </c>
      <c r="C813" t="s">
        <v>1028</v>
      </c>
      <c r="D813" t="s">
        <v>423</v>
      </c>
      <c r="E813" t="s">
        <v>1121</v>
      </c>
      <c r="F813" t="s">
        <v>38</v>
      </c>
      <c r="G813" t="s">
        <v>218</v>
      </c>
      <c r="H813" t="s">
        <v>312</v>
      </c>
      <c r="I813" t="s">
        <v>382</v>
      </c>
      <c r="J813" t="s">
        <v>83</v>
      </c>
      <c r="K813" t="s">
        <v>1087</v>
      </c>
      <c r="L813" t="s">
        <v>222</v>
      </c>
      <c r="M813">
        <v>1</v>
      </c>
      <c r="N813">
        <v>2800</v>
      </c>
      <c r="O813">
        <v>2800</v>
      </c>
      <c r="P813" t="s">
        <v>3862</v>
      </c>
      <c r="Q813" t="s">
        <v>3863</v>
      </c>
      <c r="R813" t="s">
        <v>46</v>
      </c>
    </row>
    <row r="814" spans="1:18" x14ac:dyDescent="0.3">
      <c r="A814" t="s">
        <v>3864</v>
      </c>
      <c r="B814" t="s">
        <v>3865</v>
      </c>
      <c r="C814" t="s">
        <v>537</v>
      </c>
      <c r="D814" t="s">
        <v>271</v>
      </c>
      <c r="E814" t="s">
        <v>37</v>
      </c>
      <c r="F814" t="s">
        <v>228</v>
      </c>
      <c r="G814" t="s">
        <v>120</v>
      </c>
      <c r="H814" t="s">
        <v>751</v>
      </c>
      <c r="I814" t="s">
        <v>41</v>
      </c>
      <c r="J814" t="s">
        <v>510</v>
      </c>
      <c r="K814" t="s">
        <v>321</v>
      </c>
      <c r="L814" t="s">
        <v>165</v>
      </c>
      <c r="M814">
        <v>2</v>
      </c>
      <c r="N814">
        <v>850</v>
      </c>
      <c r="O814">
        <v>1700</v>
      </c>
      <c r="P814" t="s">
        <v>3866</v>
      </c>
      <c r="Q814" t="s">
        <v>3867</v>
      </c>
      <c r="R814" t="s">
        <v>157</v>
      </c>
    </row>
    <row r="815" spans="1:18" x14ac:dyDescent="0.3">
      <c r="A815" t="s">
        <v>3868</v>
      </c>
      <c r="B815" t="s">
        <v>1950</v>
      </c>
      <c r="C815" t="s">
        <v>318</v>
      </c>
      <c r="D815" t="s">
        <v>1219</v>
      </c>
      <c r="E815" t="s">
        <v>811</v>
      </c>
      <c r="F815" t="s">
        <v>38</v>
      </c>
      <c r="G815" t="s">
        <v>239</v>
      </c>
      <c r="H815" t="s">
        <v>1728</v>
      </c>
      <c r="I815" t="s">
        <v>527</v>
      </c>
      <c r="J815" t="s">
        <v>27</v>
      </c>
      <c r="K815" t="s">
        <v>458</v>
      </c>
      <c r="L815" t="s">
        <v>182</v>
      </c>
      <c r="M815">
        <v>10</v>
      </c>
      <c r="N815">
        <v>980</v>
      </c>
      <c r="O815">
        <v>9800</v>
      </c>
      <c r="P815" t="s">
        <v>3869</v>
      </c>
      <c r="Q815" t="s">
        <v>3870</v>
      </c>
      <c r="R815" t="s">
        <v>61</v>
      </c>
    </row>
    <row r="816" spans="1:18" x14ac:dyDescent="0.3">
      <c r="A816" t="s">
        <v>3871</v>
      </c>
      <c r="B816" t="s">
        <v>3872</v>
      </c>
      <c r="C816" t="s">
        <v>1251</v>
      </c>
      <c r="D816" t="s">
        <v>36</v>
      </c>
      <c r="E816" t="s">
        <v>744</v>
      </c>
      <c r="F816" t="s">
        <v>67</v>
      </c>
      <c r="G816" t="s">
        <v>24</v>
      </c>
      <c r="H816" t="s">
        <v>434</v>
      </c>
      <c r="I816" t="s">
        <v>26</v>
      </c>
      <c r="J816" t="s">
        <v>221</v>
      </c>
      <c r="K816" t="s">
        <v>72</v>
      </c>
      <c r="L816" t="s">
        <v>165</v>
      </c>
      <c r="M816" t="s">
        <v>846</v>
      </c>
      <c r="N816">
        <v>4200</v>
      </c>
      <c r="O816">
        <v>4200</v>
      </c>
      <c r="P816" t="s">
        <v>3873</v>
      </c>
      <c r="Q816" t="s">
        <v>3874</v>
      </c>
      <c r="R816" t="s">
        <v>32</v>
      </c>
    </row>
    <row r="817" spans="1:18" x14ac:dyDescent="0.3">
      <c r="A817" t="s">
        <v>3875</v>
      </c>
      <c r="B817" t="s">
        <v>3876</v>
      </c>
      <c r="C817" t="s">
        <v>3877</v>
      </c>
      <c r="D817" t="s">
        <v>50</v>
      </c>
      <c r="E817" t="s">
        <v>405</v>
      </c>
      <c r="F817" t="s">
        <v>181</v>
      </c>
      <c r="G817" t="s">
        <v>191</v>
      </c>
      <c r="H817" t="s">
        <v>278</v>
      </c>
      <c r="I817" t="s">
        <v>279</v>
      </c>
      <c r="J817" t="s">
        <v>83</v>
      </c>
      <c r="K817" t="s">
        <v>42</v>
      </c>
      <c r="L817" t="s">
        <v>111</v>
      </c>
      <c r="M817">
        <v>9</v>
      </c>
      <c r="N817">
        <v>1650</v>
      </c>
      <c r="O817">
        <v>14850</v>
      </c>
      <c r="P817" t="s">
        <v>3878</v>
      </c>
      <c r="Q817" t="s">
        <v>3879</v>
      </c>
      <c r="R817" t="s">
        <v>46</v>
      </c>
    </row>
    <row r="818" spans="1:18" x14ac:dyDescent="0.3">
      <c r="A818" t="s">
        <v>3880</v>
      </c>
      <c r="B818" t="s">
        <v>3881</v>
      </c>
      <c r="C818" t="s">
        <v>1841</v>
      </c>
      <c r="D818" t="s">
        <v>366</v>
      </c>
      <c r="E818" t="s">
        <v>2410</v>
      </c>
      <c r="F818" t="s">
        <v>67</v>
      </c>
      <c r="G818" t="s">
        <v>303</v>
      </c>
      <c r="H818" t="s">
        <v>304</v>
      </c>
      <c r="I818" t="s">
        <v>41</v>
      </c>
      <c r="J818" t="s">
        <v>27</v>
      </c>
      <c r="K818" t="s">
        <v>624</v>
      </c>
      <c r="L818" t="s">
        <v>111</v>
      </c>
      <c r="M818">
        <v>4</v>
      </c>
      <c r="N818">
        <v>2400</v>
      </c>
      <c r="O818">
        <v>9600</v>
      </c>
      <c r="P818" t="s">
        <v>3882</v>
      </c>
      <c r="Q818" t="s">
        <v>3883</v>
      </c>
      <c r="R818" t="s">
        <v>32</v>
      </c>
    </row>
    <row r="819" spans="1:18" x14ac:dyDescent="0.3">
      <c r="A819" t="s">
        <v>3884</v>
      </c>
      <c r="B819" t="s">
        <v>3667</v>
      </c>
      <c r="C819" t="s">
        <v>2130</v>
      </c>
      <c r="D819" t="s">
        <v>151</v>
      </c>
      <c r="E819" t="s">
        <v>173</v>
      </c>
      <c r="F819" t="s">
        <v>67</v>
      </c>
      <c r="G819" t="s">
        <v>218</v>
      </c>
      <c r="H819" t="s">
        <v>312</v>
      </c>
      <c r="I819" t="s">
        <v>26</v>
      </c>
      <c r="J819" t="s">
        <v>83</v>
      </c>
      <c r="K819" t="s">
        <v>660</v>
      </c>
      <c r="L819" t="s">
        <v>182</v>
      </c>
      <c r="M819" t="s">
        <v>99</v>
      </c>
      <c r="N819" t="s">
        <v>1698</v>
      </c>
      <c r="O819">
        <v>30800</v>
      </c>
      <c r="P819" t="s">
        <v>3885</v>
      </c>
      <c r="Q819" t="s">
        <v>3886</v>
      </c>
      <c r="R819" t="s">
        <v>61</v>
      </c>
    </row>
    <row r="820" spans="1:18" x14ac:dyDescent="0.3">
      <c r="A820" t="s">
        <v>3887</v>
      </c>
      <c r="B820" t="s">
        <v>3888</v>
      </c>
      <c r="C820" t="s">
        <v>2768</v>
      </c>
      <c r="D820" t="s">
        <v>271</v>
      </c>
      <c r="E820" t="s">
        <v>140</v>
      </c>
      <c r="F820" t="s">
        <v>108</v>
      </c>
      <c r="G820" t="s">
        <v>53</v>
      </c>
      <c r="H820" t="s">
        <v>95</v>
      </c>
      <c r="I820" t="s">
        <v>96</v>
      </c>
      <c r="J820" t="s">
        <v>272</v>
      </c>
      <c r="K820" t="s">
        <v>458</v>
      </c>
      <c r="L820" t="s">
        <v>165</v>
      </c>
      <c r="M820">
        <v>3</v>
      </c>
      <c r="N820">
        <v>180</v>
      </c>
      <c r="O820">
        <v>540</v>
      </c>
      <c r="P820" t="s">
        <v>3889</v>
      </c>
      <c r="Q820" t="s">
        <v>3890</v>
      </c>
      <c r="R820" t="s">
        <v>32</v>
      </c>
    </row>
    <row r="821" spans="1:18" x14ac:dyDescent="0.3">
      <c r="A821" t="s">
        <v>3891</v>
      </c>
      <c r="B821" t="s">
        <v>3892</v>
      </c>
      <c r="C821" t="s">
        <v>894</v>
      </c>
      <c r="D821" t="s">
        <v>65</v>
      </c>
      <c r="E821" t="s">
        <v>22</v>
      </c>
      <c r="F821" t="s">
        <v>38</v>
      </c>
      <c r="G821" t="s">
        <v>162</v>
      </c>
      <c r="H821" t="s">
        <v>163</v>
      </c>
      <c r="I821" t="s">
        <v>230</v>
      </c>
      <c r="J821" t="s">
        <v>97</v>
      </c>
      <c r="K821" t="s">
        <v>98</v>
      </c>
      <c r="L821" t="s">
        <v>182</v>
      </c>
      <c r="M821">
        <v>11</v>
      </c>
      <c r="N821">
        <v>620</v>
      </c>
      <c r="O821">
        <v>6820</v>
      </c>
      <c r="P821" t="s">
        <v>3893</v>
      </c>
      <c r="Q821" t="s">
        <v>3894</v>
      </c>
      <c r="R821" t="s">
        <v>157</v>
      </c>
    </row>
    <row r="822" spans="1:18" x14ac:dyDescent="0.3">
      <c r="A822" t="s">
        <v>3895</v>
      </c>
      <c r="B822" t="s">
        <v>3896</v>
      </c>
      <c r="C822" t="s">
        <v>1583</v>
      </c>
      <c r="D822" t="s">
        <v>516</v>
      </c>
      <c r="E822" t="s">
        <v>37</v>
      </c>
      <c r="F822" t="s">
        <v>141</v>
      </c>
      <c r="G822" t="s">
        <v>239</v>
      </c>
      <c r="H822" t="s">
        <v>939</v>
      </c>
      <c r="I822" t="s">
        <v>279</v>
      </c>
      <c r="J822" t="s">
        <v>27</v>
      </c>
      <c r="K822" t="s">
        <v>539</v>
      </c>
      <c r="L822" t="s">
        <v>165</v>
      </c>
      <c r="M822" t="s">
        <v>345</v>
      </c>
      <c r="N822">
        <v>980</v>
      </c>
      <c r="O822">
        <v>7840</v>
      </c>
      <c r="P822" t="s">
        <v>643</v>
      </c>
      <c r="Q822" t="s">
        <v>3897</v>
      </c>
      <c r="R822" t="s">
        <v>46</v>
      </c>
    </row>
    <row r="823" spans="1:18" x14ac:dyDescent="0.3">
      <c r="A823" t="s">
        <v>3898</v>
      </c>
      <c r="B823" t="s">
        <v>2591</v>
      </c>
      <c r="C823" t="s">
        <v>3899</v>
      </c>
      <c r="D823" t="s">
        <v>1071</v>
      </c>
      <c r="E823" t="s">
        <v>237</v>
      </c>
      <c r="F823" t="s">
        <v>153</v>
      </c>
      <c r="G823" t="s">
        <v>120</v>
      </c>
      <c r="H823" t="s">
        <v>751</v>
      </c>
      <c r="I823" t="s">
        <v>265</v>
      </c>
      <c r="J823" t="s">
        <v>97</v>
      </c>
      <c r="K823" t="s">
        <v>84</v>
      </c>
      <c r="L823" t="s">
        <v>222</v>
      </c>
      <c r="M823">
        <v>5</v>
      </c>
      <c r="N823">
        <v>850</v>
      </c>
      <c r="O823">
        <v>4250</v>
      </c>
      <c r="P823" t="s">
        <v>3900</v>
      </c>
      <c r="Q823" t="s">
        <v>3901</v>
      </c>
      <c r="R823" t="s">
        <v>32</v>
      </c>
    </row>
    <row r="824" spans="1:18" x14ac:dyDescent="0.3">
      <c r="A824" t="s">
        <v>3902</v>
      </c>
      <c r="B824" t="s">
        <v>3903</v>
      </c>
      <c r="C824" t="s">
        <v>1422</v>
      </c>
      <c r="D824" t="s">
        <v>295</v>
      </c>
      <c r="E824" t="s">
        <v>140</v>
      </c>
      <c r="F824" t="s">
        <v>141</v>
      </c>
      <c r="G824" t="s">
        <v>218</v>
      </c>
      <c r="H824" t="s">
        <v>312</v>
      </c>
      <c r="I824" t="s">
        <v>26</v>
      </c>
      <c r="J824" t="s">
        <v>97</v>
      </c>
      <c r="K824" t="s">
        <v>84</v>
      </c>
      <c r="L824" t="s">
        <v>111</v>
      </c>
      <c r="M824">
        <v>4</v>
      </c>
      <c r="N824">
        <v>2800</v>
      </c>
      <c r="O824">
        <v>11200</v>
      </c>
      <c r="P824" t="s">
        <v>3904</v>
      </c>
      <c r="Q824" t="s">
        <v>3905</v>
      </c>
      <c r="R824" t="s">
        <v>32</v>
      </c>
    </row>
    <row r="825" spans="1:18" x14ac:dyDescent="0.3">
      <c r="A825" t="s">
        <v>3906</v>
      </c>
      <c r="B825" t="s">
        <v>3907</v>
      </c>
      <c r="C825" t="s">
        <v>1467</v>
      </c>
      <c r="D825" t="s">
        <v>172</v>
      </c>
      <c r="E825" t="s">
        <v>1988</v>
      </c>
      <c r="F825" t="s">
        <v>38</v>
      </c>
      <c r="G825" t="s">
        <v>303</v>
      </c>
      <c r="H825" t="s">
        <v>399</v>
      </c>
      <c r="I825" t="s">
        <v>41</v>
      </c>
      <c r="J825" t="s">
        <v>393</v>
      </c>
      <c r="K825" t="s">
        <v>84</v>
      </c>
      <c r="L825" t="s">
        <v>111</v>
      </c>
      <c r="M825" t="s">
        <v>426</v>
      </c>
      <c r="N825">
        <v>2400</v>
      </c>
      <c r="O825">
        <v>7200</v>
      </c>
      <c r="P825" t="s">
        <v>3908</v>
      </c>
      <c r="Q825" t="s">
        <v>3909</v>
      </c>
      <c r="R825" t="s">
        <v>61</v>
      </c>
    </row>
    <row r="826" spans="1:18" x14ac:dyDescent="0.3">
      <c r="A826" t="s">
        <v>3910</v>
      </c>
      <c r="B826" t="s">
        <v>3911</v>
      </c>
      <c r="C826" t="s">
        <v>1574</v>
      </c>
      <c r="D826" t="s">
        <v>50</v>
      </c>
      <c r="E826" t="s">
        <v>173</v>
      </c>
      <c r="F826" t="s">
        <v>181</v>
      </c>
      <c r="G826" t="s">
        <v>81</v>
      </c>
      <c r="H826" t="s">
        <v>1901</v>
      </c>
      <c r="I826" t="s">
        <v>230</v>
      </c>
      <c r="J826" t="s">
        <v>442</v>
      </c>
      <c r="K826" t="s">
        <v>624</v>
      </c>
      <c r="L826" t="s">
        <v>154</v>
      </c>
      <c r="M826" t="s">
        <v>133</v>
      </c>
      <c r="N826">
        <v>1250</v>
      </c>
      <c r="O826">
        <v>10000</v>
      </c>
      <c r="P826" t="s">
        <v>3912</v>
      </c>
      <c r="Q826" t="s">
        <v>929</v>
      </c>
      <c r="R826" t="s">
        <v>46</v>
      </c>
    </row>
    <row r="827" spans="1:18" x14ac:dyDescent="0.3">
      <c r="A827" t="s">
        <v>3913</v>
      </c>
      <c r="B827" t="s">
        <v>3914</v>
      </c>
      <c r="C827" t="s">
        <v>3915</v>
      </c>
      <c r="D827" t="s">
        <v>732</v>
      </c>
      <c r="E827" t="s">
        <v>173</v>
      </c>
      <c r="F827" t="s">
        <v>228</v>
      </c>
      <c r="G827" t="s">
        <v>191</v>
      </c>
      <c r="H827" t="s">
        <v>745</v>
      </c>
      <c r="I827" t="s">
        <v>279</v>
      </c>
      <c r="J827" t="s">
        <v>221</v>
      </c>
      <c r="K827" t="s">
        <v>42</v>
      </c>
      <c r="L827" t="s">
        <v>182</v>
      </c>
      <c r="M827" t="s">
        <v>383</v>
      </c>
      <c r="N827">
        <v>1650</v>
      </c>
      <c r="O827">
        <v>11550</v>
      </c>
      <c r="P827" t="s">
        <v>3916</v>
      </c>
      <c r="Q827" t="s">
        <v>3917</v>
      </c>
      <c r="R827" t="s">
        <v>61</v>
      </c>
    </row>
    <row r="828" spans="1:18" x14ac:dyDescent="0.3">
      <c r="A828" t="s">
        <v>3918</v>
      </c>
      <c r="B828" t="s">
        <v>3919</v>
      </c>
      <c r="C828" t="s">
        <v>2358</v>
      </c>
      <c r="D828" t="s">
        <v>440</v>
      </c>
      <c r="E828" t="s">
        <v>93</v>
      </c>
      <c r="F828" t="s">
        <v>448</v>
      </c>
      <c r="G828" t="s">
        <v>39</v>
      </c>
      <c r="H828" t="s">
        <v>392</v>
      </c>
      <c r="I828" t="s">
        <v>374</v>
      </c>
      <c r="J828" t="s">
        <v>337</v>
      </c>
      <c r="K828" t="s">
        <v>144</v>
      </c>
      <c r="L828" t="s">
        <v>111</v>
      </c>
      <c r="M828">
        <v>-1</v>
      </c>
      <c r="N828">
        <v>1900</v>
      </c>
      <c r="O828">
        <v>19000</v>
      </c>
      <c r="P828" t="s">
        <v>3920</v>
      </c>
      <c r="Q828" t="s">
        <v>2207</v>
      </c>
      <c r="R828" t="s">
        <v>46</v>
      </c>
    </row>
    <row r="829" spans="1:18" x14ac:dyDescent="0.3">
      <c r="A829" t="s">
        <v>3921</v>
      </c>
      <c r="B829" t="s">
        <v>1732</v>
      </c>
      <c r="C829" t="s">
        <v>160</v>
      </c>
      <c r="D829" t="s">
        <v>559</v>
      </c>
      <c r="E829" t="s">
        <v>944</v>
      </c>
      <c r="F829" t="s">
        <v>108</v>
      </c>
      <c r="G829" t="s">
        <v>303</v>
      </c>
      <c r="H829" t="s">
        <v>399</v>
      </c>
      <c r="I829" t="s">
        <v>41</v>
      </c>
      <c r="J829" t="s">
        <v>83</v>
      </c>
      <c r="K829" t="s">
        <v>84</v>
      </c>
      <c r="L829" t="s">
        <v>111</v>
      </c>
      <c r="M829" t="s">
        <v>2214</v>
      </c>
      <c r="N829" t="s">
        <v>1006</v>
      </c>
      <c r="O829">
        <v>14400</v>
      </c>
      <c r="P829" t="s">
        <v>3922</v>
      </c>
      <c r="Q829" t="s">
        <v>3923</v>
      </c>
      <c r="R829" t="s">
        <v>61</v>
      </c>
    </row>
    <row r="830" spans="1:18" x14ac:dyDescent="0.3">
      <c r="A830" t="s">
        <v>3924</v>
      </c>
      <c r="B830" t="s">
        <v>3925</v>
      </c>
      <c r="C830" t="s">
        <v>1703</v>
      </c>
      <c r="D830" t="s">
        <v>955</v>
      </c>
      <c r="E830" t="s">
        <v>508</v>
      </c>
      <c r="F830" t="s">
        <v>181</v>
      </c>
      <c r="G830" t="s">
        <v>142</v>
      </c>
      <c r="H830" t="s">
        <v>143</v>
      </c>
      <c r="I830" t="s">
        <v>26</v>
      </c>
      <c r="J830" t="s">
        <v>27</v>
      </c>
      <c r="K830" t="s">
        <v>72</v>
      </c>
      <c r="L830" t="s">
        <v>165</v>
      </c>
      <c r="M830" t="s">
        <v>133</v>
      </c>
      <c r="N830" t="s">
        <v>3260</v>
      </c>
      <c r="O830">
        <v>4200</v>
      </c>
      <c r="P830" t="s">
        <v>3926</v>
      </c>
      <c r="Q830" t="s">
        <v>3927</v>
      </c>
      <c r="R830" t="s">
        <v>61</v>
      </c>
    </row>
    <row r="831" spans="1:18" x14ac:dyDescent="0.3">
      <c r="A831" t="s">
        <v>3928</v>
      </c>
      <c r="B831" t="s">
        <v>3712</v>
      </c>
      <c r="C831" t="s">
        <v>2186</v>
      </c>
      <c r="D831" t="s">
        <v>271</v>
      </c>
      <c r="E831" t="s">
        <v>140</v>
      </c>
      <c r="F831" t="s">
        <v>23</v>
      </c>
      <c r="G831" t="s">
        <v>53</v>
      </c>
      <c r="H831" t="s">
        <v>95</v>
      </c>
      <c r="I831" t="s">
        <v>1634</v>
      </c>
      <c r="J831" t="s">
        <v>27</v>
      </c>
      <c r="K831" t="s">
        <v>98</v>
      </c>
      <c r="L831" t="s">
        <v>111</v>
      </c>
      <c r="M831">
        <v>6</v>
      </c>
      <c r="N831">
        <v>180</v>
      </c>
      <c r="O831">
        <v>1080</v>
      </c>
      <c r="P831" t="s">
        <v>3929</v>
      </c>
      <c r="Q831" t="s">
        <v>3930</v>
      </c>
      <c r="R831" t="s">
        <v>46</v>
      </c>
    </row>
    <row r="832" spans="1:18" x14ac:dyDescent="0.3">
      <c r="A832" t="s">
        <v>3931</v>
      </c>
      <c r="B832" t="s">
        <v>3932</v>
      </c>
      <c r="C832" t="s">
        <v>1521</v>
      </c>
      <c r="D832" t="s">
        <v>390</v>
      </c>
      <c r="E832" t="s">
        <v>190</v>
      </c>
      <c r="F832" t="s">
        <v>108</v>
      </c>
      <c r="G832" t="s">
        <v>81</v>
      </c>
      <c r="H832" t="s">
        <v>425</v>
      </c>
      <c r="I832" t="s">
        <v>110</v>
      </c>
      <c r="J832" t="s">
        <v>71</v>
      </c>
      <c r="K832" t="s">
        <v>72</v>
      </c>
      <c r="L832" t="s">
        <v>675</v>
      </c>
      <c r="M832">
        <v>2</v>
      </c>
      <c r="N832">
        <v>1250</v>
      </c>
      <c r="O832">
        <v>2500</v>
      </c>
      <c r="P832" t="s">
        <v>3933</v>
      </c>
      <c r="Q832" t="s">
        <v>3934</v>
      </c>
      <c r="R832" t="s">
        <v>32</v>
      </c>
    </row>
    <row r="833" spans="1:18" x14ac:dyDescent="0.3">
      <c r="A833" t="s">
        <v>3935</v>
      </c>
      <c r="B833" t="s">
        <v>3936</v>
      </c>
      <c r="C833" t="s">
        <v>915</v>
      </c>
      <c r="D833" t="s">
        <v>1168</v>
      </c>
      <c r="E833" t="s">
        <v>906</v>
      </c>
      <c r="F833" t="s">
        <v>153</v>
      </c>
      <c r="G833" t="s">
        <v>303</v>
      </c>
      <c r="H833" t="s">
        <v>1004</v>
      </c>
      <c r="I833" t="s">
        <v>41</v>
      </c>
      <c r="J833" t="s">
        <v>27</v>
      </c>
      <c r="K833" t="s">
        <v>288</v>
      </c>
      <c r="L833" t="s">
        <v>111</v>
      </c>
      <c r="M833">
        <v>3</v>
      </c>
      <c r="N833">
        <v>2400</v>
      </c>
      <c r="O833">
        <v>7200</v>
      </c>
      <c r="P833" t="s">
        <v>3937</v>
      </c>
      <c r="Q833" t="s">
        <v>3938</v>
      </c>
      <c r="R833" t="s">
        <v>157</v>
      </c>
    </row>
    <row r="834" spans="1:18" x14ac:dyDescent="0.3">
      <c r="A834" t="s">
        <v>3939</v>
      </c>
      <c r="B834" t="s">
        <v>3940</v>
      </c>
      <c r="C834" t="s">
        <v>659</v>
      </c>
      <c r="D834" t="s">
        <v>366</v>
      </c>
      <c r="E834" t="s">
        <v>237</v>
      </c>
      <c r="F834" t="s">
        <v>2405</v>
      </c>
      <c r="G834" t="s">
        <v>218</v>
      </c>
      <c r="H834" t="s">
        <v>3941</v>
      </c>
      <c r="I834" t="s">
        <v>382</v>
      </c>
      <c r="J834" t="s">
        <v>83</v>
      </c>
      <c r="K834" t="s">
        <v>660</v>
      </c>
      <c r="L834" t="s">
        <v>58</v>
      </c>
      <c r="M834">
        <v>2</v>
      </c>
      <c r="N834">
        <v>2800</v>
      </c>
      <c r="O834">
        <v>5600</v>
      </c>
      <c r="P834" t="s">
        <v>3942</v>
      </c>
      <c r="Q834" t="s">
        <v>3943</v>
      </c>
      <c r="R834" t="s">
        <v>32</v>
      </c>
    </row>
    <row r="835" spans="1:18" x14ac:dyDescent="0.3">
      <c r="A835" t="s">
        <v>3944</v>
      </c>
      <c r="B835" t="s">
        <v>3945</v>
      </c>
      <c r="C835" t="s">
        <v>2022</v>
      </c>
      <c r="D835" t="s">
        <v>1158</v>
      </c>
      <c r="E835" t="s">
        <v>93</v>
      </c>
      <c r="F835" t="s">
        <v>141</v>
      </c>
      <c r="G835" t="s">
        <v>39</v>
      </c>
      <c r="H835" t="s">
        <v>719</v>
      </c>
      <c r="I835" t="s">
        <v>41</v>
      </c>
      <c r="J835" t="s">
        <v>97</v>
      </c>
      <c r="K835" t="s">
        <v>72</v>
      </c>
      <c r="L835" t="s">
        <v>182</v>
      </c>
      <c r="M835">
        <v>10</v>
      </c>
      <c r="N835">
        <v>1900</v>
      </c>
      <c r="O835">
        <v>19000</v>
      </c>
      <c r="P835" t="s">
        <v>3946</v>
      </c>
      <c r="Q835" t="s">
        <v>3947</v>
      </c>
      <c r="R835" t="s">
        <v>46</v>
      </c>
    </row>
    <row r="836" spans="1:18" x14ac:dyDescent="0.3">
      <c r="A836" t="s">
        <v>3948</v>
      </c>
      <c r="B836" t="s">
        <v>293</v>
      </c>
      <c r="C836" t="s">
        <v>595</v>
      </c>
      <c r="D836" t="s">
        <v>106</v>
      </c>
      <c r="E836" t="s">
        <v>1252</v>
      </c>
      <c r="F836" t="s">
        <v>153</v>
      </c>
      <c r="G836" t="s">
        <v>303</v>
      </c>
      <c r="H836" t="s">
        <v>399</v>
      </c>
      <c r="I836" t="s">
        <v>41</v>
      </c>
      <c r="J836" t="s">
        <v>492</v>
      </c>
      <c r="K836" t="s">
        <v>624</v>
      </c>
      <c r="L836" t="s">
        <v>182</v>
      </c>
      <c r="M836" t="s">
        <v>383</v>
      </c>
      <c r="N836">
        <v>2400</v>
      </c>
      <c r="O836">
        <v>16800</v>
      </c>
      <c r="P836" t="s">
        <v>3949</v>
      </c>
      <c r="Q836" t="s">
        <v>3950</v>
      </c>
      <c r="R836" t="s">
        <v>157</v>
      </c>
    </row>
    <row r="837" spans="1:18" x14ac:dyDescent="0.3">
      <c r="A837" t="s">
        <v>3951</v>
      </c>
      <c r="B837" t="s">
        <v>2603</v>
      </c>
      <c r="C837" t="s">
        <v>1177</v>
      </c>
      <c r="D837" t="s">
        <v>106</v>
      </c>
      <c r="E837" t="s">
        <v>93</v>
      </c>
      <c r="F837" t="s">
        <v>108</v>
      </c>
      <c r="G837" t="s">
        <v>53</v>
      </c>
      <c r="H837" t="s">
        <v>95</v>
      </c>
      <c r="I837" t="s">
        <v>1662</v>
      </c>
      <c r="J837" t="s">
        <v>83</v>
      </c>
      <c r="K837" t="s">
        <v>493</v>
      </c>
      <c r="L837" t="s">
        <v>111</v>
      </c>
      <c r="M837">
        <v>1</v>
      </c>
      <c r="N837">
        <v>-180</v>
      </c>
      <c r="O837">
        <v>180</v>
      </c>
      <c r="P837" t="s">
        <v>3952</v>
      </c>
      <c r="Q837" t="s">
        <v>3953</v>
      </c>
      <c r="R837" t="s">
        <v>46</v>
      </c>
    </row>
    <row r="838" spans="1:18" x14ac:dyDescent="0.3">
      <c r="A838" t="s">
        <v>3954</v>
      </c>
      <c r="B838" t="s">
        <v>3955</v>
      </c>
      <c r="C838" t="s">
        <v>537</v>
      </c>
      <c r="D838" t="s">
        <v>271</v>
      </c>
      <c r="E838" t="s">
        <v>37</v>
      </c>
      <c r="F838" t="s">
        <v>2107</v>
      </c>
      <c r="G838" t="s">
        <v>303</v>
      </c>
      <c r="H838" t="s">
        <v>1004</v>
      </c>
      <c r="I838" t="s">
        <v>41</v>
      </c>
      <c r="J838" t="s">
        <v>27</v>
      </c>
      <c r="K838" t="s">
        <v>57</v>
      </c>
      <c r="L838" t="s">
        <v>43</v>
      </c>
      <c r="M838">
        <v>5</v>
      </c>
      <c r="N838" t="s">
        <v>1978</v>
      </c>
      <c r="O838">
        <v>12000</v>
      </c>
      <c r="P838" t="s">
        <v>3956</v>
      </c>
      <c r="Q838" t="s">
        <v>3957</v>
      </c>
      <c r="R838" t="s">
        <v>46</v>
      </c>
    </row>
    <row r="839" spans="1:18" x14ac:dyDescent="0.3">
      <c r="A839" t="s">
        <v>3958</v>
      </c>
      <c r="B839" t="s">
        <v>3959</v>
      </c>
      <c r="C839" t="s">
        <v>2172</v>
      </c>
      <c r="D839" t="s">
        <v>21</v>
      </c>
      <c r="E839" t="s">
        <v>173</v>
      </c>
      <c r="F839" t="s">
        <v>23</v>
      </c>
      <c r="G839" t="s">
        <v>53</v>
      </c>
      <c r="H839" t="s">
        <v>95</v>
      </c>
      <c r="I839" t="s">
        <v>96</v>
      </c>
      <c r="J839" t="s">
        <v>83</v>
      </c>
      <c r="K839" t="s">
        <v>84</v>
      </c>
      <c r="L839" t="s">
        <v>522</v>
      </c>
      <c r="M839">
        <v>10</v>
      </c>
      <c r="N839">
        <v>180</v>
      </c>
      <c r="O839">
        <v>1800</v>
      </c>
      <c r="P839" t="s">
        <v>3960</v>
      </c>
      <c r="Q839" t="s">
        <v>3961</v>
      </c>
      <c r="R839" t="s">
        <v>46</v>
      </c>
    </row>
    <row r="840" spans="1:18" x14ac:dyDescent="0.3">
      <c r="A840" t="s">
        <v>3962</v>
      </c>
      <c r="B840" t="s">
        <v>3963</v>
      </c>
      <c r="C840" t="s">
        <v>227</v>
      </c>
      <c r="D840" t="s">
        <v>992</v>
      </c>
      <c r="E840" t="s">
        <v>949</v>
      </c>
      <c r="F840" t="s">
        <v>181</v>
      </c>
      <c r="G840" t="s">
        <v>24</v>
      </c>
      <c r="H840" t="s">
        <v>434</v>
      </c>
      <c r="I840" t="s">
        <v>26</v>
      </c>
      <c r="J840" t="s">
        <v>97</v>
      </c>
      <c r="K840" t="s">
        <v>42</v>
      </c>
      <c r="L840" t="s">
        <v>111</v>
      </c>
      <c r="M840" t="s">
        <v>212</v>
      </c>
      <c r="N840">
        <v>4200</v>
      </c>
      <c r="O840">
        <v>42000</v>
      </c>
      <c r="P840" t="s">
        <v>3964</v>
      </c>
      <c r="Q840" t="s">
        <v>3965</v>
      </c>
      <c r="R840" t="s">
        <v>61</v>
      </c>
    </row>
    <row r="841" spans="1:18" x14ac:dyDescent="0.3">
      <c r="A841" t="s">
        <v>3966</v>
      </c>
      <c r="B841" t="s">
        <v>3967</v>
      </c>
      <c r="C841" t="s">
        <v>1923</v>
      </c>
      <c r="D841" t="s">
        <v>1168</v>
      </c>
      <c r="E841" t="s">
        <v>667</v>
      </c>
      <c r="F841" t="s">
        <v>141</v>
      </c>
      <c r="G841" t="s">
        <v>303</v>
      </c>
      <c r="H841" t="s">
        <v>399</v>
      </c>
      <c r="I841" t="s">
        <v>41</v>
      </c>
      <c r="J841" t="s">
        <v>97</v>
      </c>
      <c r="K841" t="s">
        <v>539</v>
      </c>
      <c r="L841" t="s">
        <v>182</v>
      </c>
      <c r="M841" t="s">
        <v>2802</v>
      </c>
      <c r="N841">
        <v>2400</v>
      </c>
      <c r="O841">
        <v>26400</v>
      </c>
      <c r="P841" t="s">
        <v>3968</v>
      </c>
      <c r="Q841" t="s">
        <v>3969</v>
      </c>
      <c r="R841" t="s">
        <v>157</v>
      </c>
    </row>
    <row r="842" spans="1:18" x14ac:dyDescent="0.3">
      <c r="A842" t="s">
        <v>3970</v>
      </c>
      <c r="B842" t="s">
        <v>3971</v>
      </c>
      <c r="C842" t="s">
        <v>2049</v>
      </c>
      <c r="D842" t="s">
        <v>271</v>
      </c>
      <c r="E842" t="s">
        <v>1628</v>
      </c>
      <c r="F842" t="s">
        <v>181</v>
      </c>
      <c r="G842" t="s">
        <v>191</v>
      </c>
      <c r="H842" t="s">
        <v>278</v>
      </c>
      <c r="I842" t="s">
        <v>279</v>
      </c>
      <c r="J842" t="s">
        <v>97</v>
      </c>
      <c r="K842" t="s">
        <v>98</v>
      </c>
      <c r="L842" t="s">
        <v>165</v>
      </c>
      <c r="M842">
        <v>8</v>
      </c>
      <c r="N842">
        <v>1650</v>
      </c>
      <c r="P842" t="s">
        <v>3972</v>
      </c>
      <c r="Q842" t="s">
        <v>3973</v>
      </c>
      <c r="R842" t="s">
        <v>46</v>
      </c>
    </row>
    <row r="843" spans="1:18" x14ac:dyDescent="0.3">
      <c r="A843" t="s">
        <v>3974</v>
      </c>
      <c r="B843" t="s">
        <v>2218</v>
      </c>
      <c r="C843" t="s">
        <v>1968</v>
      </c>
      <c r="D843" t="s">
        <v>50</v>
      </c>
      <c r="E843" t="s">
        <v>51</v>
      </c>
      <c r="F843" t="s">
        <v>256</v>
      </c>
      <c r="G843" t="s">
        <v>303</v>
      </c>
      <c r="H843" t="s">
        <v>399</v>
      </c>
      <c r="I843" t="s">
        <v>1005</v>
      </c>
      <c r="J843" t="s">
        <v>27</v>
      </c>
      <c r="K843" t="s">
        <v>98</v>
      </c>
      <c r="L843" t="s">
        <v>502</v>
      </c>
      <c r="M843" t="s">
        <v>1522</v>
      </c>
      <c r="N843">
        <v>2400</v>
      </c>
      <c r="O843">
        <v>14400</v>
      </c>
      <c r="P843" t="s">
        <v>3975</v>
      </c>
      <c r="Q843" t="s">
        <v>3976</v>
      </c>
      <c r="R843" t="s">
        <v>61</v>
      </c>
    </row>
    <row r="844" spans="1:18" x14ac:dyDescent="0.3">
      <c r="A844" t="s">
        <v>3977</v>
      </c>
      <c r="B844" t="s">
        <v>3978</v>
      </c>
      <c r="C844" t="s">
        <v>1050</v>
      </c>
      <c r="D844" t="s">
        <v>80</v>
      </c>
      <c r="E844" t="s">
        <v>93</v>
      </c>
      <c r="F844" t="s">
        <v>108</v>
      </c>
      <c r="G844" t="s">
        <v>142</v>
      </c>
      <c r="H844" t="s">
        <v>367</v>
      </c>
      <c r="I844" t="s">
        <v>26</v>
      </c>
      <c r="J844" t="s">
        <v>97</v>
      </c>
      <c r="K844" t="s">
        <v>458</v>
      </c>
      <c r="L844" t="s">
        <v>165</v>
      </c>
      <c r="M844" t="s">
        <v>1595</v>
      </c>
      <c r="N844">
        <v>420</v>
      </c>
      <c r="O844">
        <v>4620</v>
      </c>
      <c r="P844" t="s">
        <v>3979</v>
      </c>
      <c r="Q844" t="s">
        <v>3980</v>
      </c>
      <c r="R844" t="s">
        <v>46</v>
      </c>
    </row>
    <row r="845" spans="1:18" x14ac:dyDescent="0.3">
      <c r="A845" t="s">
        <v>3981</v>
      </c>
      <c r="B845" t="s">
        <v>3982</v>
      </c>
      <c r="C845" t="s">
        <v>1413</v>
      </c>
      <c r="D845" t="s">
        <v>1789</v>
      </c>
      <c r="E845" t="s">
        <v>140</v>
      </c>
      <c r="F845" t="s">
        <v>1078</v>
      </c>
      <c r="G845" t="s">
        <v>239</v>
      </c>
      <c r="H845" t="s">
        <v>240</v>
      </c>
      <c r="I845" t="s">
        <v>279</v>
      </c>
      <c r="J845" t="s">
        <v>83</v>
      </c>
      <c r="K845" t="s">
        <v>28</v>
      </c>
      <c r="L845" t="s">
        <v>182</v>
      </c>
      <c r="M845">
        <v>10</v>
      </c>
      <c r="N845">
        <v>980</v>
      </c>
      <c r="O845">
        <v>9800</v>
      </c>
      <c r="P845" t="s">
        <v>3983</v>
      </c>
      <c r="Q845" t="s">
        <v>3749</v>
      </c>
      <c r="R845" t="s">
        <v>46</v>
      </c>
    </row>
    <row r="846" spans="1:18" x14ac:dyDescent="0.3">
      <c r="A846" t="s">
        <v>3984</v>
      </c>
      <c r="B846" t="s">
        <v>3985</v>
      </c>
      <c r="C846" t="s">
        <v>872</v>
      </c>
      <c r="D846" t="s">
        <v>366</v>
      </c>
      <c r="E846" t="s">
        <v>237</v>
      </c>
      <c r="F846" t="s">
        <v>108</v>
      </c>
      <c r="G846" t="s">
        <v>81</v>
      </c>
      <c r="H846" t="s">
        <v>425</v>
      </c>
      <c r="I846" t="s">
        <v>491</v>
      </c>
      <c r="J846" t="s">
        <v>97</v>
      </c>
      <c r="K846" t="s">
        <v>98</v>
      </c>
      <c r="L846" t="s">
        <v>58</v>
      </c>
      <c r="M846">
        <v>10</v>
      </c>
      <c r="N846">
        <v>1250</v>
      </c>
      <c r="O846">
        <v>12500</v>
      </c>
      <c r="P846" t="s">
        <v>3986</v>
      </c>
      <c r="Q846" t="s">
        <v>3987</v>
      </c>
      <c r="R846" t="s">
        <v>157</v>
      </c>
    </row>
    <row r="847" spans="1:18" x14ac:dyDescent="0.3">
      <c r="A847" t="s">
        <v>1831</v>
      </c>
      <c r="B847" t="s">
        <v>1832</v>
      </c>
      <c r="C847" t="s">
        <v>1266</v>
      </c>
      <c r="D847" t="s">
        <v>92</v>
      </c>
      <c r="E847" t="s">
        <v>1628</v>
      </c>
      <c r="F847" t="s">
        <v>38</v>
      </c>
      <c r="G847" t="s">
        <v>39</v>
      </c>
      <c r="H847" t="s">
        <v>336</v>
      </c>
      <c r="I847" t="s">
        <v>1005</v>
      </c>
      <c r="J847" t="s">
        <v>221</v>
      </c>
      <c r="K847" t="s">
        <v>72</v>
      </c>
      <c r="L847" t="s">
        <v>58</v>
      </c>
      <c r="M847" t="s">
        <v>596</v>
      </c>
      <c r="N847" t="s">
        <v>133</v>
      </c>
      <c r="O847">
        <v>3800</v>
      </c>
      <c r="P847" t="s">
        <v>1833</v>
      </c>
      <c r="Q847" t="s">
        <v>1834</v>
      </c>
      <c r="R847" t="s">
        <v>157</v>
      </c>
    </row>
    <row r="848" spans="1:18" x14ac:dyDescent="0.3">
      <c r="A848" t="s">
        <v>3988</v>
      </c>
      <c r="B848" t="s">
        <v>3989</v>
      </c>
      <c r="C848" t="s">
        <v>2965</v>
      </c>
      <c r="D848" t="s">
        <v>21</v>
      </c>
      <c r="E848" t="s">
        <v>552</v>
      </c>
      <c r="F848" t="s">
        <v>1877</v>
      </c>
      <c r="G848" t="s">
        <v>53</v>
      </c>
      <c r="H848" t="s">
        <v>95</v>
      </c>
      <c r="I848" t="s">
        <v>96</v>
      </c>
      <c r="J848" t="s">
        <v>83</v>
      </c>
      <c r="K848" t="s">
        <v>72</v>
      </c>
      <c r="L848" t="s">
        <v>182</v>
      </c>
      <c r="M848">
        <v>1</v>
      </c>
      <c r="N848">
        <v>180</v>
      </c>
      <c r="O848">
        <v>180</v>
      </c>
      <c r="P848" t="s">
        <v>3990</v>
      </c>
      <c r="Q848" t="s">
        <v>3991</v>
      </c>
      <c r="R848" t="s">
        <v>61</v>
      </c>
    </row>
    <row r="849" spans="1:18" x14ac:dyDescent="0.3">
      <c r="A849" t="s">
        <v>3992</v>
      </c>
      <c r="B849" t="s">
        <v>3993</v>
      </c>
      <c r="C849" t="s">
        <v>1977</v>
      </c>
      <c r="D849" t="s">
        <v>2018</v>
      </c>
      <c r="E849" t="s">
        <v>647</v>
      </c>
      <c r="F849" t="s">
        <v>108</v>
      </c>
      <c r="G849" t="s">
        <v>191</v>
      </c>
      <c r="H849" t="s">
        <v>278</v>
      </c>
      <c r="I849" t="s">
        <v>279</v>
      </c>
      <c r="J849" t="s">
        <v>83</v>
      </c>
      <c r="K849" t="s">
        <v>57</v>
      </c>
      <c r="L849" t="s">
        <v>58</v>
      </c>
      <c r="M849" t="s">
        <v>654</v>
      </c>
      <c r="N849">
        <v>1650</v>
      </c>
      <c r="O849">
        <v>4950</v>
      </c>
      <c r="P849" t="s">
        <v>3994</v>
      </c>
      <c r="Q849" t="s">
        <v>3995</v>
      </c>
      <c r="R849" t="s">
        <v>46</v>
      </c>
    </row>
    <row r="850" spans="1:18" x14ac:dyDescent="0.3">
      <c r="A850" t="s">
        <v>3996</v>
      </c>
      <c r="B850" t="s">
        <v>3997</v>
      </c>
      <c r="C850" t="s">
        <v>774</v>
      </c>
      <c r="D850" t="s">
        <v>139</v>
      </c>
      <c r="E850" t="s">
        <v>255</v>
      </c>
      <c r="F850" t="s">
        <v>181</v>
      </c>
      <c r="G850" t="s">
        <v>120</v>
      </c>
      <c r="H850" t="s">
        <v>121</v>
      </c>
      <c r="I850" t="s">
        <v>41</v>
      </c>
      <c r="J850" t="s">
        <v>27</v>
      </c>
      <c r="K850" t="s">
        <v>72</v>
      </c>
      <c r="L850" t="s">
        <v>58</v>
      </c>
      <c r="M850">
        <v>3</v>
      </c>
      <c r="N850" t="s">
        <v>123</v>
      </c>
      <c r="O850">
        <v>2550</v>
      </c>
      <c r="P850" t="s">
        <v>643</v>
      </c>
      <c r="Q850" t="s">
        <v>3998</v>
      </c>
      <c r="R850" t="s">
        <v>32</v>
      </c>
    </row>
    <row r="851" spans="1:18" x14ac:dyDescent="0.3">
      <c r="A851" t="s">
        <v>3999</v>
      </c>
      <c r="B851" t="s">
        <v>4000</v>
      </c>
      <c r="C851" t="s">
        <v>4001</v>
      </c>
      <c r="D851" t="s">
        <v>172</v>
      </c>
      <c r="E851" t="s">
        <v>956</v>
      </c>
      <c r="F851" t="s">
        <v>108</v>
      </c>
      <c r="G851" t="s">
        <v>68</v>
      </c>
      <c r="H851" t="s">
        <v>109</v>
      </c>
      <c r="I851" t="s">
        <v>110</v>
      </c>
      <c r="J851" t="s">
        <v>83</v>
      </c>
      <c r="K851" t="s">
        <v>57</v>
      </c>
      <c r="L851" t="s">
        <v>58</v>
      </c>
      <c r="M851">
        <v>7</v>
      </c>
      <c r="N851" t="s">
        <v>2988</v>
      </c>
      <c r="O851">
        <v>25200</v>
      </c>
      <c r="P851" t="s">
        <v>643</v>
      </c>
      <c r="Q851" t="s">
        <v>4002</v>
      </c>
      <c r="R851" t="s">
        <v>61</v>
      </c>
    </row>
    <row r="852" spans="1:18" x14ac:dyDescent="0.3">
      <c r="A852" t="s">
        <v>4003</v>
      </c>
      <c r="B852" t="s">
        <v>4004</v>
      </c>
      <c r="C852" t="s">
        <v>1703</v>
      </c>
      <c r="D852" t="s">
        <v>743</v>
      </c>
      <c r="E852" t="s">
        <v>508</v>
      </c>
      <c r="F852" t="s">
        <v>2107</v>
      </c>
      <c r="G852" t="s">
        <v>142</v>
      </c>
      <c r="H852" t="s">
        <v>201</v>
      </c>
      <c r="I852" t="s">
        <v>26</v>
      </c>
      <c r="J852" t="s">
        <v>97</v>
      </c>
      <c r="K852" t="s">
        <v>174</v>
      </c>
      <c r="L852" t="s">
        <v>182</v>
      </c>
      <c r="M852" t="s">
        <v>654</v>
      </c>
      <c r="N852">
        <v>420</v>
      </c>
      <c r="P852" t="s">
        <v>4005</v>
      </c>
      <c r="Q852" t="s">
        <v>4006</v>
      </c>
      <c r="R852" t="s">
        <v>61</v>
      </c>
    </row>
    <row r="853" spans="1:18" x14ac:dyDescent="0.3">
      <c r="A853" t="s">
        <v>4007</v>
      </c>
      <c r="B853" t="s">
        <v>4008</v>
      </c>
      <c r="C853" t="s">
        <v>4009</v>
      </c>
      <c r="D853" t="s">
        <v>139</v>
      </c>
      <c r="E853" t="s">
        <v>1121</v>
      </c>
      <c r="F853" t="s">
        <v>228</v>
      </c>
      <c r="G853" t="s">
        <v>239</v>
      </c>
      <c r="H853" t="s">
        <v>240</v>
      </c>
      <c r="I853" t="s">
        <v>527</v>
      </c>
      <c r="J853" t="s">
        <v>305</v>
      </c>
      <c r="K853" t="s">
        <v>98</v>
      </c>
      <c r="L853" t="s">
        <v>182</v>
      </c>
      <c r="M853">
        <v>9</v>
      </c>
      <c r="N853" t="s">
        <v>242</v>
      </c>
      <c r="O853">
        <v>8820</v>
      </c>
      <c r="P853" t="s">
        <v>4010</v>
      </c>
      <c r="Q853" t="s">
        <v>4011</v>
      </c>
      <c r="R853" t="s">
        <v>46</v>
      </c>
    </row>
    <row r="854" spans="1:18" x14ac:dyDescent="0.3">
      <c r="A854" t="s">
        <v>4012</v>
      </c>
      <c r="B854" t="s">
        <v>4013</v>
      </c>
      <c r="C854" t="s">
        <v>3048</v>
      </c>
      <c r="D854" t="s">
        <v>743</v>
      </c>
      <c r="E854" t="s">
        <v>93</v>
      </c>
      <c r="F854" t="s">
        <v>38</v>
      </c>
      <c r="G854" t="s">
        <v>53</v>
      </c>
      <c r="H854" t="s">
        <v>576</v>
      </c>
      <c r="I854" t="s">
        <v>96</v>
      </c>
      <c r="J854" t="s">
        <v>27</v>
      </c>
      <c r="K854" t="s">
        <v>57</v>
      </c>
      <c r="L854" t="s">
        <v>182</v>
      </c>
      <c r="M854">
        <v>7</v>
      </c>
      <c r="N854" t="s">
        <v>2054</v>
      </c>
      <c r="O854">
        <v>1260</v>
      </c>
      <c r="P854" t="s">
        <v>4014</v>
      </c>
      <c r="Q854" t="s">
        <v>4015</v>
      </c>
      <c r="R854" t="s">
        <v>157</v>
      </c>
    </row>
    <row r="855" spans="1:18" x14ac:dyDescent="0.3">
      <c r="A855" t="s">
        <v>4016</v>
      </c>
      <c r="B855" t="s">
        <v>4017</v>
      </c>
      <c r="C855" t="s">
        <v>2239</v>
      </c>
      <c r="D855" t="s">
        <v>390</v>
      </c>
      <c r="E855" t="s">
        <v>51</v>
      </c>
      <c r="F855" t="s">
        <v>38</v>
      </c>
      <c r="G855" t="s">
        <v>191</v>
      </c>
      <c r="H855" t="s">
        <v>278</v>
      </c>
      <c r="I855" t="s">
        <v>781</v>
      </c>
      <c r="J855" t="s">
        <v>83</v>
      </c>
      <c r="K855" t="s">
        <v>174</v>
      </c>
      <c r="L855" t="s">
        <v>182</v>
      </c>
      <c r="M855">
        <v>5</v>
      </c>
      <c r="N855">
        <v>1750</v>
      </c>
      <c r="O855">
        <v>8750</v>
      </c>
      <c r="P855" t="s">
        <v>4018</v>
      </c>
      <c r="Q855" t="s">
        <v>4019</v>
      </c>
      <c r="R855" t="s">
        <v>157</v>
      </c>
    </row>
    <row r="856" spans="1:18" x14ac:dyDescent="0.3">
      <c r="A856" t="s">
        <v>4020</v>
      </c>
      <c r="B856" t="s">
        <v>2231</v>
      </c>
      <c r="C856" t="s">
        <v>1375</v>
      </c>
      <c r="D856" t="s">
        <v>92</v>
      </c>
      <c r="E856" t="s">
        <v>129</v>
      </c>
      <c r="F856" t="s">
        <v>1594</v>
      </c>
      <c r="G856" t="s">
        <v>53</v>
      </c>
      <c r="H856" t="s">
        <v>95</v>
      </c>
      <c r="I856" t="s">
        <v>96</v>
      </c>
      <c r="J856" t="s">
        <v>685</v>
      </c>
      <c r="K856" t="s">
        <v>98</v>
      </c>
      <c r="L856" t="s">
        <v>182</v>
      </c>
      <c r="M856">
        <v>4</v>
      </c>
      <c r="N856">
        <v>180</v>
      </c>
      <c r="O856">
        <v>1220</v>
      </c>
      <c r="P856" t="s">
        <v>4021</v>
      </c>
      <c r="Q856" t="s">
        <v>4022</v>
      </c>
      <c r="R856" t="s">
        <v>32</v>
      </c>
    </row>
    <row r="857" spans="1:18" x14ac:dyDescent="0.3">
      <c r="A857" t="s">
        <v>4023</v>
      </c>
      <c r="B857" t="s">
        <v>1218</v>
      </c>
      <c r="C857" t="s">
        <v>2073</v>
      </c>
      <c r="D857" t="s">
        <v>139</v>
      </c>
      <c r="E857" t="s">
        <v>190</v>
      </c>
      <c r="F857" t="s">
        <v>153</v>
      </c>
      <c r="G857" t="s">
        <v>218</v>
      </c>
      <c r="H857" t="s">
        <v>312</v>
      </c>
      <c r="I857" t="s">
        <v>26</v>
      </c>
      <c r="J857" t="s">
        <v>97</v>
      </c>
      <c r="K857" t="s">
        <v>57</v>
      </c>
      <c r="L857" t="s">
        <v>222</v>
      </c>
      <c r="M857">
        <v>4</v>
      </c>
      <c r="N857">
        <v>2800</v>
      </c>
      <c r="O857">
        <v>11200</v>
      </c>
      <c r="P857" t="s">
        <v>4024</v>
      </c>
      <c r="Q857" t="s">
        <v>2310</v>
      </c>
      <c r="R857" t="s">
        <v>32</v>
      </c>
    </row>
    <row r="858" spans="1:18" x14ac:dyDescent="0.3">
      <c r="A858" t="s">
        <v>4025</v>
      </c>
      <c r="B858" t="s">
        <v>4026</v>
      </c>
      <c r="C858" t="s">
        <v>469</v>
      </c>
      <c r="D858" t="s">
        <v>172</v>
      </c>
      <c r="E858" t="s">
        <v>1527</v>
      </c>
      <c r="F858" t="s">
        <v>38</v>
      </c>
      <c r="G858" t="s">
        <v>218</v>
      </c>
      <c r="H858" t="s">
        <v>3941</v>
      </c>
      <c r="I858" t="s">
        <v>382</v>
      </c>
      <c r="J858" t="s">
        <v>97</v>
      </c>
      <c r="K858" t="s">
        <v>84</v>
      </c>
      <c r="L858" t="s">
        <v>85</v>
      </c>
      <c r="M858">
        <v>5</v>
      </c>
      <c r="N858">
        <v>2800</v>
      </c>
      <c r="O858">
        <v>14000</v>
      </c>
      <c r="P858" t="s">
        <v>4027</v>
      </c>
      <c r="Q858" t="s">
        <v>4028</v>
      </c>
      <c r="R858" t="s">
        <v>46</v>
      </c>
    </row>
    <row r="859" spans="1:18" x14ac:dyDescent="0.3">
      <c r="A859" t="s">
        <v>4029</v>
      </c>
      <c r="B859" t="s">
        <v>3328</v>
      </c>
      <c r="C859" t="s">
        <v>3134</v>
      </c>
      <c r="D859" t="s">
        <v>516</v>
      </c>
      <c r="E859" t="s">
        <v>190</v>
      </c>
      <c r="F859" t="s">
        <v>228</v>
      </c>
      <c r="G859" t="s">
        <v>53</v>
      </c>
      <c r="H859" t="s">
        <v>95</v>
      </c>
      <c r="I859" t="s">
        <v>96</v>
      </c>
      <c r="J859" t="s">
        <v>97</v>
      </c>
      <c r="K859" t="s">
        <v>830</v>
      </c>
      <c r="L859" t="s">
        <v>451</v>
      </c>
      <c r="M859">
        <v>11</v>
      </c>
      <c r="N859">
        <v>180</v>
      </c>
      <c r="O859">
        <v>1980</v>
      </c>
      <c r="P859" t="s">
        <v>4030</v>
      </c>
      <c r="Q859" t="s">
        <v>4031</v>
      </c>
      <c r="R859" t="s">
        <v>157</v>
      </c>
    </row>
    <row r="860" spans="1:18" x14ac:dyDescent="0.3">
      <c r="A860" t="s">
        <v>4032</v>
      </c>
      <c r="B860" t="s">
        <v>4033</v>
      </c>
      <c r="C860" t="s">
        <v>2280</v>
      </c>
      <c r="D860" t="s">
        <v>366</v>
      </c>
      <c r="E860" t="s">
        <v>1988</v>
      </c>
      <c r="F860" t="s">
        <v>780</v>
      </c>
      <c r="G860" t="s">
        <v>81</v>
      </c>
      <c r="H860" t="s">
        <v>425</v>
      </c>
      <c r="I860" t="s">
        <v>491</v>
      </c>
      <c r="J860" t="s">
        <v>27</v>
      </c>
      <c r="K860" t="s">
        <v>84</v>
      </c>
      <c r="L860" t="s">
        <v>58</v>
      </c>
      <c r="M860">
        <v>11</v>
      </c>
      <c r="N860">
        <v>1250</v>
      </c>
      <c r="O860">
        <v>13750</v>
      </c>
      <c r="P860" t="s">
        <v>4034</v>
      </c>
      <c r="Q860" t="s">
        <v>4035</v>
      </c>
      <c r="R860" t="s">
        <v>61</v>
      </c>
    </row>
    <row r="861" spans="1:18" x14ac:dyDescent="0.3">
      <c r="A861" t="s">
        <v>4036</v>
      </c>
      <c r="B861" t="s">
        <v>325</v>
      </c>
      <c r="C861" t="s">
        <v>4037</v>
      </c>
      <c r="D861" t="s">
        <v>50</v>
      </c>
      <c r="E861" t="s">
        <v>1147</v>
      </c>
      <c r="F861" t="s">
        <v>1078</v>
      </c>
      <c r="G861" t="s">
        <v>39</v>
      </c>
      <c r="H861" t="s">
        <v>336</v>
      </c>
      <c r="I861" t="s">
        <v>122</v>
      </c>
      <c r="J861" t="s">
        <v>501</v>
      </c>
      <c r="K861" t="s">
        <v>144</v>
      </c>
      <c r="L861" t="s">
        <v>182</v>
      </c>
      <c r="M861" t="s">
        <v>345</v>
      </c>
      <c r="N861" t="s">
        <v>2074</v>
      </c>
      <c r="O861">
        <v>15200</v>
      </c>
      <c r="P861" t="s">
        <v>4038</v>
      </c>
      <c r="Q861" t="s">
        <v>4039</v>
      </c>
      <c r="R861" t="s">
        <v>32</v>
      </c>
    </row>
    <row r="862" spans="1:18" x14ac:dyDescent="0.3">
      <c r="A862" t="s">
        <v>4040</v>
      </c>
      <c r="B862" t="s">
        <v>2608</v>
      </c>
      <c r="C862" t="s">
        <v>2059</v>
      </c>
      <c r="D862" t="s">
        <v>21</v>
      </c>
      <c r="E862" t="s">
        <v>152</v>
      </c>
      <c r="F862" t="s">
        <v>23</v>
      </c>
      <c r="G862" t="s">
        <v>239</v>
      </c>
      <c r="H862" t="s">
        <v>240</v>
      </c>
      <c r="I862" t="s">
        <v>279</v>
      </c>
      <c r="J862" t="s">
        <v>83</v>
      </c>
      <c r="K862" t="s">
        <v>72</v>
      </c>
      <c r="L862" t="s">
        <v>43</v>
      </c>
      <c r="M862" t="s">
        <v>1222</v>
      </c>
      <c r="N862">
        <v>1030</v>
      </c>
      <c r="O862">
        <v>5150</v>
      </c>
      <c r="P862" t="s">
        <v>4041</v>
      </c>
      <c r="Q862" t="s">
        <v>4042</v>
      </c>
      <c r="R862" t="s">
        <v>32</v>
      </c>
    </row>
    <row r="863" spans="1:18" x14ac:dyDescent="0.3">
      <c r="A863" t="s">
        <v>4043</v>
      </c>
      <c r="B863" t="s">
        <v>4044</v>
      </c>
      <c r="C863" t="s">
        <v>1330</v>
      </c>
      <c r="D863" t="s">
        <v>50</v>
      </c>
      <c r="E863" t="s">
        <v>51</v>
      </c>
      <c r="F863" t="s">
        <v>153</v>
      </c>
      <c r="G863" t="s">
        <v>162</v>
      </c>
      <c r="H863" t="s">
        <v>934</v>
      </c>
      <c r="I863" t="s">
        <v>110</v>
      </c>
      <c r="J863" t="s">
        <v>164</v>
      </c>
      <c r="K863" t="s">
        <v>84</v>
      </c>
      <c r="L863" t="s">
        <v>111</v>
      </c>
      <c r="M863" t="s">
        <v>4045</v>
      </c>
      <c r="N863">
        <v>620</v>
      </c>
      <c r="O863">
        <v>1240</v>
      </c>
      <c r="P863" t="s">
        <v>4046</v>
      </c>
      <c r="Q863" t="s">
        <v>2153</v>
      </c>
      <c r="R863" t="s">
        <v>32</v>
      </c>
    </row>
    <row r="864" spans="1:18" x14ac:dyDescent="0.3">
      <c r="A864" t="s">
        <v>4047</v>
      </c>
      <c r="B864" t="s">
        <v>4048</v>
      </c>
      <c r="C864" t="s">
        <v>640</v>
      </c>
      <c r="D864" t="s">
        <v>21</v>
      </c>
      <c r="E864" t="s">
        <v>906</v>
      </c>
      <c r="F864" t="s">
        <v>228</v>
      </c>
      <c r="G864" t="s">
        <v>218</v>
      </c>
      <c r="H864" t="s">
        <v>312</v>
      </c>
      <c r="I864" t="s">
        <v>26</v>
      </c>
      <c r="J864" t="s">
        <v>83</v>
      </c>
      <c r="K864" t="s">
        <v>288</v>
      </c>
      <c r="L864" t="s">
        <v>111</v>
      </c>
      <c r="M864">
        <v>11</v>
      </c>
      <c r="N864">
        <v>2800</v>
      </c>
      <c r="O864">
        <v>30800</v>
      </c>
      <c r="P864" t="s">
        <v>4049</v>
      </c>
      <c r="Q864" t="s">
        <v>4050</v>
      </c>
      <c r="R864" t="s">
        <v>61</v>
      </c>
    </row>
    <row r="865" spans="1:18" x14ac:dyDescent="0.3">
      <c r="A865" t="s">
        <v>4051</v>
      </c>
      <c r="B865" t="s">
        <v>4052</v>
      </c>
      <c r="C865" t="s">
        <v>1560</v>
      </c>
      <c r="D865" t="s">
        <v>139</v>
      </c>
      <c r="E865" t="s">
        <v>22</v>
      </c>
      <c r="F865" t="s">
        <v>750</v>
      </c>
      <c r="G865" t="s">
        <v>81</v>
      </c>
      <c r="H865" t="s">
        <v>425</v>
      </c>
      <c r="I865" t="s">
        <v>110</v>
      </c>
      <c r="J865" t="s">
        <v>83</v>
      </c>
      <c r="K865" t="s">
        <v>493</v>
      </c>
      <c r="L865" t="s">
        <v>799</v>
      </c>
      <c r="M865">
        <v>7</v>
      </c>
      <c r="N865">
        <v>1250</v>
      </c>
      <c r="O865">
        <v>8750</v>
      </c>
      <c r="P865" t="s">
        <v>4053</v>
      </c>
      <c r="Q865" t="s">
        <v>2546</v>
      </c>
      <c r="R865" t="s">
        <v>46</v>
      </c>
    </row>
    <row r="866" spans="1:18" x14ac:dyDescent="0.3">
      <c r="A866" t="s">
        <v>4054</v>
      </c>
      <c r="B866" t="s">
        <v>4055</v>
      </c>
      <c r="C866" t="s">
        <v>1656</v>
      </c>
      <c r="D866" t="s">
        <v>65</v>
      </c>
      <c r="E866" t="s">
        <v>51</v>
      </c>
      <c r="F866" t="s">
        <v>509</v>
      </c>
      <c r="G866" t="s">
        <v>120</v>
      </c>
      <c r="H866" t="s">
        <v>829</v>
      </c>
      <c r="I866" t="s">
        <v>122</v>
      </c>
      <c r="J866" t="s">
        <v>27</v>
      </c>
      <c r="K866" t="s">
        <v>458</v>
      </c>
      <c r="L866" t="s">
        <v>165</v>
      </c>
      <c r="M866">
        <v>1</v>
      </c>
      <c r="N866">
        <v>850</v>
      </c>
      <c r="O866">
        <v>950</v>
      </c>
      <c r="P866" t="s">
        <v>4056</v>
      </c>
      <c r="Q866" t="s">
        <v>4057</v>
      </c>
      <c r="R866" t="s">
        <v>157</v>
      </c>
    </row>
    <row r="867" spans="1:18" x14ac:dyDescent="0.3">
      <c r="A867" t="s">
        <v>4058</v>
      </c>
      <c r="B867" t="s">
        <v>4059</v>
      </c>
      <c r="C867" t="s">
        <v>1846</v>
      </c>
      <c r="D867" t="s">
        <v>172</v>
      </c>
      <c r="E867" t="s">
        <v>93</v>
      </c>
      <c r="F867" t="s">
        <v>23</v>
      </c>
      <c r="G867" t="s">
        <v>120</v>
      </c>
      <c r="H867" t="s">
        <v>121</v>
      </c>
      <c r="I867" t="s">
        <v>41</v>
      </c>
      <c r="J867" t="s">
        <v>83</v>
      </c>
      <c r="K867" t="s">
        <v>144</v>
      </c>
      <c r="L867" t="s">
        <v>58</v>
      </c>
      <c r="M867">
        <v>6</v>
      </c>
      <c r="N867">
        <v>850</v>
      </c>
      <c r="O867">
        <v>5100</v>
      </c>
      <c r="P867" t="s">
        <v>4060</v>
      </c>
      <c r="Q867" t="s">
        <v>4061</v>
      </c>
      <c r="R867" t="s">
        <v>61</v>
      </c>
    </row>
    <row r="868" spans="1:18" x14ac:dyDescent="0.3">
      <c r="A868" t="s">
        <v>4062</v>
      </c>
      <c r="B868" t="s">
        <v>4063</v>
      </c>
      <c r="C868" t="s">
        <v>138</v>
      </c>
      <c r="D868" t="s">
        <v>3114</v>
      </c>
      <c r="E868" t="s">
        <v>140</v>
      </c>
      <c r="F868" t="s">
        <v>23</v>
      </c>
      <c r="G868" t="s">
        <v>81</v>
      </c>
      <c r="H868" t="s">
        <v>1901</v>
      </c>
      <c r="I868" t="s">
        <v>491</v>
      </c>
      <c r="J868" t="s">
        <v>97</v>
      </c>
      <c r="K868" t="s">
        <v>57</v>
      </c>
      <c r="L868" t="s">
        <v>165</v>
      </c>
      <c r="M868">
        <v>10</v>
      </c>
      <c r="N868" t="s">
        <v>584</v>
      </c>
      <c r="O868">
        <v>12500</v>
      </c>
      <c r="P868" t="s">
        <v>4064</v>
      </c>
      <c r="Q868" t="s">
        <v>4065</v>
      </c>
      <c r="R868" t="s">
        <v>46</v>
      </c>
    </row>
    <row r="869" spans="1:18" x14ac:dyDescent="0.3">
      <c r="A869" t="s">
        <v>4066</v>
      </c>
      <c r="B869" t="s">
        <v>4067</v>
      </c>
      <c r="C869" t="s">
        <v>2773</v>
      </c>
      <c r="D869" t="s">
        <v>80</v>
      </c>
      <c r="E869" t="s">
        <v>129</v>
      </c>
      <c r="F869" t="s">
        <v>108</v>
      </c>
      <c r="G869" t="s">
        <v>191</v>
      </c>
      <c r="H869" t="s">
        <v>278</v>
      </c>
      <c r="I869" t="s">
        <v>241</v>
      </c>
      <c r="J869" t="s">
        <v>83</v>
      </c>
      <c r="K869" t="s">
        <v>174</v>
      </c>
      <c r="L869" t="s">
        <v>111</v>
      </c>
      <c r="M869">
        <v>1</v>
      </c>
      <c r="N869">
        <v>1650</v>
      </c>
      <c r="O869">
        <v>1650</v>
      </c>
      <c r="P869" t="s">
        <v>4068</v>
      </c>
      <c r="Q869" t="s">
        <v>4069</v>
      </c>
      <c r="R869" t="s">
        <v>32</v>
      </c>
    </row>
    <row r="870" spans="1:18" x14ac:dyDescent="0.3">
      <c r="A870" t="s">
        <v>4070</v>
      </c>
      <c r="B870" t="s">
        <v>3667</v>
      </c>
      <c r="C870" t="s">
        <v>798</v>
      </c>
      <c r="D870" t="s">
        <v>271</v>
      </c>
      <c r="E870" t="s">
        <v>22</v>
      </c>
      <c r="F870" t="s">
        <v>52</v>
      </c>
      <c r="G870" t="s">
        <v>162</v>
      </c>
      <c r="H870" t="s">
        <v>163</v>
      </c>
      <c r="I870" t="s">
        <v>491</v>
      </c>
      <c r="J870" t="s">
        <v>393</v>
      </c>
      <c r="K870" t="s">
        <v>57</v>
      </c>
      <c r="L870" t="s">
        <v>165</v>
      </c>
      <c r="M870">
        <v>8</v>
      </c>
      <c r="N870" t="s">
        <v>354</v>
      </c>
      <c r="O870">
        <v>4960</v>
      </c>
      <c r="P870" t="s">
        <v>643</v>
      </c>
      <c r="Q870" t="s">
        <v>4071</v>
      </c>
      <c r="R870" t="s">
        <v>46</v>
      </c>
    </row>
    <row r="871" spans="1:18" x14ac:dyDescent="0.3">
      <c r="A871" t="s">
        <v>4072</v>
      </c>
      <c r="B871" t="s">
        <v>4073</v>
      </c>
      <c r="C871" t="s">
        <v>2768</v>
      </c>
      <c r="D871" t="s">
        <v>583</v>
      </c>
      <c r="E871" t="s">
        <v>140</v>
      </c>
      <c r="F871" t="s">
        <v>119</v>
      </c>
      <c r="G871" t="s">
        <v>39</v>
      </c>
      <c r="H871" t="s">
        <v>336</v>
      </c>
      <c r="I871" t="s">
        <v>41</v>
      </c>
      <c r="J871" t="s">
        <v>97</v>
      </c>
      <c r="K871" t="s">
        <v>57</v>
      </c>
      <c r="L871" t="s">
        <v>73</v>
      </c>
      <c r="M871">
        <v>4</v>
      </c>
      <c r="N871" t="s">
        <v>2074</v>
      </c>
      <c r="O871">
        <v>7600</v>
      </c>
      <c r="P871" t="s">
        <v>4074</v>
      </c>
      <c r="Q871" t="s">
        <v>4075</v>
      </c>
      <c r="R871" t="s">
        <v>157</v>
      </c>
    </row>
    <row r="872" spans="1:18" x14ac:dyDescent="0.3">
      <c r="A872" t="s">
        <v>4076</v>
      </c>
      <c r="B872" t="s">
        <v>4077</v>
      </c>
      <c r="C872" t="s">
        <v>623</v>
      </c>
      <c r="D872" t="s">
        <v>21</v>
      </c>
      <c r="E872" t="s">
        <v>682</v>
      </c>
      <c r="F872" t="s">
        <v>23</v>
      </c>
      <c r="G872" t="s">
        <v>239</v>
      </c>
      <c r="H872" t="s">
        <v>1728</v>
      </c>
      <c r="I872" t="s">
        <v>279</v>
      </c>
      <c r="J872" t="s">
        <v>83</v>
      </c>
      <c r="K872" t="s">
        <v>72</v>
      </c>
      <c r="L872" t="s">
        <v>182</v>
      </c>
      <c r="M872">
        <v>3</v>
      </c>
      <c r="N872" t="s">
        <v>4078</v>
      </c>
      <c r="O872">
        <v>2940</v>
      </c>
      <c r="P872" t="s">
        <v>4079</v>
      </c>
      <c r="Q872" t="s">
        <v>4080</v>
      </c>
      <c r="R872" t="s">
        <v>46</v>
      </c>
    </row>
    <row r="873" spans="1:18" x14ac:dyDescent="0.3">
      <c r="A873" t="s">
        <v>2672</v>
      </c>
      <c r="B873" t="s">
        <v>4081</v>
      </c>
      <c r="C873" t="s">
        <v>1574</v>
      </c>
      <c r="D873" t="s">
        <v>1756</v>
      </c>
      <c r="E873" t="s">
        <v>173</v>
      </c>
      <c r="F873" t="s">
        <v>23</v>
      </c>
      <c r="G873" t="s">
        <v>53</v>
      </c>
      <c r="H873" t="s">
        <v>95</v>
      </c>
      <c r="I873" t="s">
        <v>96</v>
      </c>
      <c r="J873" t="s">
        <v>492</v>
      </c>
      <c r="K873" t="s">
        <v>84</v>
      </c>
      <c r="L873" t="s">
        <v>502</v>
      </c>
      <c r="M873">
        <v>7</v>
      </c>
      <c r="N873">
        <v>180</v>
      </c>
      <c r="O873">
        <v>1160</v>
      </c>
      <c r="P873" t="s">
        <v>4082</v>
      </c>
      <c r="Q873" t="s">
        <v>4083</v>
      </c>
      <c r="R873" t="s">
        <v>32</v>
      </c>
    </row>
    <row r="874" spans="1:18" x14ac:dyDescent="0.3">
      <c r="A874" t="s">
        <v>4084</v>
      </c>
      <c r="B874" t="s">
        <v>4085</v>
      </c>
      <c r="C874" t="s">
        <v>4086</v>
      </c>
      <c r="D874" t="s">
        <v>106</v>
      </c>
      <c r="E874" t="s">
        <v>107</v>
      </c>
      <c r="F874" t="s">
        <v>228</v>
      </c>
      <c r="G874" t="s">
        <v>39</v>
      </c>
      <c r="H874" t="s">
        <v>336</v>
      </c>
      <c r="I874" t="s">
        <v>41</v>
      </c>
      <c r="J874" t="s">
        <v>83</v>
      </c>
      <c r="K874" t="s">
        <v>830</v>
      </c>
      <c r="L874" t="s">
        <v>819</v>
      </c>
      <c r="M874">
        <v>5</v>
      </c>
      <c r="N874">
        <v>1900</v>
      </c>
      <c r="O874">
        <v>9500</v>
      </c>
      <c r="P874" t="s">
        <v>4087</v>
      </c>
      <c r="Q874" t="s">
        <v>4088</v>
      </c>
      <c r="R874" t="s">
        <v>46</v>
      </c>
    </row>
    <row r="875" spans="1:18" x14ac:dyDescent="0.3">
      <c r="A875" t="s">
        <v>4089</v>
      </c>
      <c r="B875" t="s">
        <v>3294</v>
      </c>
      <c r="C875" t="s">
        <v>1846</v>
      </c>
      <c r="D875" t="s">
        <v>172</v>
      </c>
      <c r="E875" t="s">
        <v>107</v>
      </c>
      <c r="F875" t="s">
        <v>181</v>
      </c>
      <c r="G875" t="s">
        <v>81</v>
      </c>
      <c r="H875" t="s">
        <v>425</v>
      </c>
      <c r="I875" t="s">
        <v>110</v>
      </c>
      <c r="J875" t="s">
        <v>510</v>
      </c>
      <c r="K875" t="s">
        <v>57</v>
      </c>
      <c r="L875" t="s">
        <v>165</v>
      </c>
      <c r="M875">
        <v>4</v>
      </c>
      <c r="N875">
        <v>1250</v>
      </c>
      <c r="O875">
        <v>5000</v>
      </c>
      <c r="P875" t="s">
        <v>4090</v>
      </c>
      <c r="Q875" t="s">
        <v>4091</v>
      </c>
      <c r="R875" t="s">
        <v>157</v>
      </c>
    </row>
    <row r="876" spans="1:18" x14ac:dyDescent="0.3">
      <c r="A876" t="s">
        <v>4092</v>
      </c>
      <c r="B876" t="s">
        <v>851</v>
      </c>
      <c r="C876" t="s">
        <v>4093</v>
      </c>
      <c r="E876" t="s">
        <v>22</v>
      </c>
      <c r="F876" t="s">
        <v>228</v>
      </c>
      <c r="G876" t="s">
        <v>68</v>
      </c>
      <c r="H876" t="s">
        <v>1272</v>
      </c>
      <c r="I876" t="s">
        <v>110</v>
      </c>
      <c r="J876" t="s">
        <v>83</v>
      </c>
      <c r="K876" t="s">
        <v>72</v>
      </c>
      <c r="L876" t="s">
        <v>338</v>
      </c>
      <c r="M876" t="s">
        <v>383</v>
      </c>
      <c r="N876">
        <v>3600</v>
      </c>
      <c r="O876">
        <v>25200</v>
      </c>
      <c r="P876" t="s">
        <v>4094</v>
      </c>
      <c r="Q876" t="s">
        <v>3731</v>
      </c>
      <c r="R876" t="s">
        <v>46</v>
      </c>
    </row>
    <row r="877" spans="1:18" x14ac:dyDescent="0.3">
      <c r="A877" t="s">
        <v>4095</v>
      </c>
      <c r="B877" t="s">
        <v>4096</v>
      </c>
      <c r="C877" t="s">
        <v>1452</v>
      </c>
      <c r="D877" t="s">
        <v>92</v>
      </c>
      <c r="E877" t="s">
        <v>93</v>
      </c>
      <c r="F877" t="s">
        <v>153</v>
      </c>
      <c r="G877" t="s">
        <v>218</v>
      </c>
      <c r="H877" t="s">
        <v>312</v>
      </c>
      <c r="I877" t="s">
        <v>26</v>
      </c>
      <c r="J877" t="s">
        <v>71</v>
      </c>
      <c r="K877" t="s">
        <v>84</v>
      </c>
      <c r="L877" t="s">
        <v>182</v>
      </c>
      <c r="M877" t="s">
        <v>145</v>
      </c>
      <c r="N877" t="s">
        <v>979</v>
      </c>
      <c r="O877">
        <v>14000</v>
      </c>
      <c r="P877" t="s">
        <v>4097</v>
      </c>
      <c r="Q877" t="s">
        <v>4098</v>
      </c>
      <c r="R877" t="s">
        <v>32</v>
      </c>
    </row>
    <row r="878" spans="1:18" x14ac:dyDescent="0.3">
      <c r="A878" t="s">
        <v>4099</v>
      </c>
      <c r="B878" t="s">
        <v>1982</v>
      </c>
      <c r="C878" t="s">
        <v>4100</v>
      </c>
      <c r="D878" t="s">
        <v>743</v>
      </c>
      <c r="E878" t="s">
        <v>190</v>
      </c>
      <c r="F878" t="s">
        <v>1348</v>
      </c>
      <c r="G878" t="s">
        <v>162</v>
      </c>
      <c r="H878" t="s">
        <v>163</v>
      </c>
      <c r="I878" t="s">
        <v>110</v>
      </c>
      <c r="J878" t="s">
        <v>685</v>
      </c>
      <c r="K878" t="s">
        <v>84</v>
      </c>
      <c r="L878" t="s">
        <v>222</v>
      </c>
      <c r="M878">
        <v>11</v>
      </c>
      <c r="N878" t="s">
        <v>1934</v>
      </c>
      <c r="O878">
        <v>6820</v>
      </c>
      <c r="P878" t="s">
        <v>4101</v>
      </c>
      <c r="Q878" t="s">
        <v>4102</v>
      </c>
      <c r="R878" t="s">
        <v>157</v>
      </c>
    </row>
    <row r="879" spans="1:18" x14ac:dyDescent="0.3">
      <c r="A879" t="s">
        <v>4103</v>
      </c>
      <c r="B879" t="s">
        <v>4104</v>
      </c>
      <c r="C879" t="s">
        <v>2454</v>
      </c>
      <c r="D879" t="s">
        <v>516</v>
      </c>
      <c r="E879" t="s">
        <v>1601</v>
      </c>
      <c r="F879" t="s">
        <v>108</v>
      </c>
      <c r="G879" t="s">
        <v>191</v>
      </c>
      <c r="H879" t="s">
        <v>895</v>
      </c>
      <c r="I879" t="s">
        <v>279</v>
      </c>
      <c r="J879" t="s">
        <v>97</v>
      </c>
      <c r="K879" t="s">
        <v>57</v>
      </c>
      <c r="L879" t="s">
        <v>565</v>
      </c>
      <c r="M879">
        <v>6</v>
      </c>
      <c r="N879">
        <v>1650</v>
      </c>
      <c r="O879">
        <v>9900</v>
      </c>
      <c r="P879" t="s">
        <v>4105</v>
      </c>
      <c r="Q879" t="s">
        <v>4106</v>
      </c>
      <c r="R879" t="s">
        <v>46</v>
      </c>
    </row>
    <row r="880" spans="1:18" x14ac:dyDescent="0.3">
      <c r="A880" t="s">
        <v>4107</v>
      </c>
      <c r="B880" t="s">
        <v>4108</v>
      </c>
      <c r="C880" t="s">
        <v>2227</v>
      </c>
      <c r="D880" t="s">
        <v>106</v>
      </c>
      <c r="E880" t="s">
        <v>190</v>
      </c>
      <c r="F880" t="s">
        <v>38</v>
      </c>
      <c r="G880" t="s">
        <v>53</v>
      </c>
      <c r="H880" t="s">
        <v>95</v>
      </c>
      <c r="I880" t="s">
        <v>96</v>
      </c>
      <c r="J880" t="s">
        <v>83</v>
      </c>
      <c r="K880" t="s">
        <v>84</v>
      </c>
      <c r="L880" t="s">
        <v>111</v>
      </c>
      <c r="M880">
        <v>1</v>
      </c>
      <c r="N880" t="s">
        <v>2054</v>
      </c>
      <c r="O880">
        <v>180</v>
      </c>
      <c r="P880" t="s">
        <v>4109</v>
      </c>
      <c r="Q880" t="s">
        <v>4110</v>
      </c>
      <c r="R880" t="s">
        <v>157</v>
      </c>
    </row>
    <row r="881" spans="1:18" x14ac:dyDescent="0.3">
      <c r="A881" t="s">
        <v>4111</v>
      </c>
      <c r="B881" t="s">
        <v>2801</v>
      </c>
      <c r="C881" t="s">
        <v>1703</v>
      </c>
      <c r="D881" t="s">
        <v>1369</v>
      </c>
      <c r="E881" t="s">
        <v>93</v>
      </c>
      <c r="F881" t="s">
        <v>141</v>
      </c>
      <c r="G881" t="s">
        <v>142</v>
      </c>
      <c r="H881" t="s">
        <v>1313</v>
      </c>
      <c r="I881" t="s">
        <v>382</v>
      </c>
      <c r="J881" t="s">
        <v>337</v>
      </c>
      <c r="K881" t="s">
        <v>98</v>
      </c>
      <c r="L881" t="s">
        <v>85</v>
      </c>
      <c r="M881" t="s">
        <v>654</v>
      </c>
      <c r="N881">
        <v>420</v>
      </c>
      <c r="O881">
        <v>1260</v>
      </c>
      <c r="P881" t="s">
        <v>4112</v>
      </c>
      <c r="Q881" t="s">
        <v>4113</v>
      </c>
      <c r="R881" t="s">
        <v>32</v>
      </c>
    </row>
    <row r="882" spans="1:18" x14ac:dyDescent="0.3">
      <c r="A882" t="s">
        <v>4114</v>
      </c>
      <c r="B882" t="s">
        <v>1861</v>
      </c>
      <c r="C882" t="s">
        <v>1574</v>
      </c>
      <c r="D882" t="s">
        <v>50</v>
      </c>
      <c r="E882" t="s">
        <v>1527</v>
      </c>
      <c r="F882" t="s">
        <v>108</v>
      </c>
      <c r="G882" t="s">
        <v>53</v>
      </c>
      <c r="H882" t="s">
        <v>3052</v>
      </c>
      <c r="I882" t="s">
        <v>96</v>
      </c>
      <c r="J882" t="s">
        <v>83</v>
      </c>
      <c r="K882" t="s">
        <v>257</v>
      </c>
      <c r="L882" t="s">
        <v>165</v>
      </c>
      <c r="M882">
        <v>4</v>
      </c>
      <c r="N882">
        <v>180</v>
      </c>
      <c r="O882">
        <v>720</v>
      </c>
      <c r="P882" t="s">
        <v>4115</v>
      </c>
      <c r="Q882" t="s">
        <v>4116</v>
      </c>
      <c r="R882" t="s">
        <v>157</v>
      </c>
    </row>
    <row r="883" spans="1:18" x14ac:dyDescent="0.3">
      <c r="A883" t="s">
        <v>4117</v>
      </c>
      <c r="B883" t="s">
        <v>2044</v>
      </c>
      <c r="C883" t="s">
        <v>4086</v>
      </c>
      <c r="D883" t="s">
        <v>106</v>
      </c>
      <c r="E883" t="s">
        <v>93</v>
      </c>
      <c r="F883" t="s">
        <v>108</v>
      </c>
      <c r="G883" t="s">
        <v>162</v>
      </c>
      <c r="H883" t="s">
        <v>1205</v>
      </c>
      <c r="I883" t="s">
        <v>110</v>
      </c>
      <c r="J883" t="s">
        <v>83</v>
      </c>
      <c r="K883" t="s">
        <v>72</v>
      </c>
      <c r="L883" t="s">
        <v>165</v>
      </c>
      <c r="M883">
        <v>12</v>
      </c>
      <c r="N883">
        <v>-620</v>
      </c>
      <c r="O883">
        <v>7440</v>
      </c>
      <c r="P883" t="s">
        <v>4118</v>
      </c>
      <c r="Q883" t="s">
        <v>4119</v>
      </c>
      <c r="R883" t="s">
        <v>46</v>
      </c>
    </row>
    <row r="884" spans="1:18" x14ac:dyDescent="0.3">
      <c r="A884" t="s">
        <v>4120</v>
      </c>
      <c r="B884" t="s">
        <v>4121</v>
      </c>
      <c r="C884" t="s">
        <v>3329</v>
      </c>
      <c r="D884" t="s">
        <v>106</v>
      </c>
      <c r="E884" t="s">
        <v>140</v>
      </c>
      <c r="F884" t="s">
        <v>1022</v>
      </c>
      <c r="G884" t="s">
        <v>24</v>
      </c>
      <c r="H884" t="s">
        <v>434</v>
      </c>
      <c r="I884" t="s">
        <v>220</v>
      </c>
      <c r="J884" t="s">
        <v>221</v>
      </c>
      <c r="K884" t="s">
        <v>98</v>
      </c>
      <c r="L884" t="s">
        <v>111</v>
      </c>
      <c r="M884">
        <v>12</v>
      </c>
      <c r="N884">
        <v>4200</v>
      </c>
      <c r="O884">
        <v>50400</v>
      </c>
      <c r="P884" t="s">
        <v>4122</v>
      </c>
      <c r="Q884" t="s">
        <v>4123</v>
      </c>
      <c r="R884" t="s">
        <v>61</v>
      </c>
    </row>
    <row r="885" spans="1:18" x14ac:dyDescent="0.3">
      <c r="A885" t="s">
        <v>4124</v>
      </c>
      <c r="B885" t="s">
        <v>4125</v>
      </c>
      <c r="C885" t="s">
        <v>439</v>
      </c>
      <c r="D885" t="s">
        <v>80</v>
      </c>
      <c r="E885" t="s">
        <v>237</v>
      </c>
      <c r="F885" t="s">
        <v>38</v>
      </c>
      <c r="G885" t="s">
        <v>68</v>
      </c>
      <c r="H885" t="s">
        <v>109</v>
      </c>
      <c r="I885" t="s">
        <v>110</v>
      </c>
      <c r="J885" t="s">
        <v>510</v>
      </c>
      <c r="K885" t="s">
        <v>98</v>
      </c>
      <c r="L885" t="s">
        <v>73</v>
      </c>
      <c r="M885">
        <v>4</v>
      </c>
      <c r="N885" t="s">
        <v>2316</v>
      </c>
      <c r="O885">
        <v>14400</v>
      </c>
      <c r="P885" t="s">
        <v>4126</v>
      </c>
      <c r="Q885" t="s">
        <v>4127</v>
      </c>
      <c r="R885" t="s">
        <v>46</v>
      </c>
    </row>
    <row r="886" spans="1:18" x14ac:dyDescent="0.3">
      <c r="A886" t="s">
        <v>4128</v>
      </c>
      <c r="B886" t="s">
        <v>4129</v>
      </c>
      <c r="C886" t="s">
        <v>2201</v>
      </c>
      <c r="D886" t="s">
        <v>992</v>
      </c>
      <c r="E886" t="s">
        <v>173</v>
      </c>
      <c r="F886" t="s">
        <v>108</v>
      </c>
      <c r="G886" t="s">
        <v>162</v>
      </c>
      <c r="H886" t="s">
        <v>1802</v>
      </c>
      <c r="I886" t="s">
        <v>110</v>
      </c>
      <c r="J886" t="s">
        <v>685</v>
      </c>
      <c r="K886" t="s">
        <v>458</v>
      </c>
      <c r="L886" t="s">
        <v>522</v>
      </c>
      <c r="M886">
        <v>9</v>
      </c>
      <c r="N886">
        <v>620</v>
      </c>
      <c r="O886">
        <v>5580</v>
      </c>
      <c r="P886" t="s">
        <v>4130</v>
      </c>
      <c r="Q886" t="s">
        <v>4131</v>
      </c>
      <c r="R886" t="s">
        <v>32</v>
      </c>
    </row>
    <row r="887" spans="1:18" x14ac:dyDescent="0.3">
      <c r="A887" t="s">
        <v>4132</v>
      </c>
      <c r="B887" t="s">
        <v>2669</v>
      </c>
      <c r="C887" t="s">
        <v>4133</v>
      </c>
      <c r="D887" t="s">
        <v>1633</v>
      </c>
      <c r="E887" t="s">
        <v>1252</v>
      </c>
      <c r="F887" t="s">
        <v>108</v>
      </c>
      <c r="G887" t="s">
        <v>39</v>
      </c>
      <c r="H887" t="s">
        <v>336</v>
      </c>
      <c r="I887" t="s">
        <v>1005</v>
      </c>
      <c r="J887" t="s">
        <v>97</v>
      </c>
      <c r="K887" t="s">
        <v>57</v>
      </c>
      <c r="L887" t="s">
        <v>182</v>
      </c>
      <c r="M887">
        <v>11</v>
      </c>
      <c r="N887" t="s">
        <v>2074</v>
      </c>
      <c r="O887">
        <v>20900</v>
      </c>
      <c r="P887" t="s">
        <v>4134</v>
      </c>
      <c r="Q887" t="s">
        <v>4135</v>
      </c>
      <c r="R887" t="s">
        <v>32</v>
      </c>
    </row>
    <row r="888" spans="1:18" x14ac:dyDescent="0.3">
      <c r="A888" t="s">
        <v>4136</v>
      </c>
      <c r="B888" t="s">
        <v>1890</v>
      </c>
      <c r="C888" t="s">
        <v>4137</v>
      </c>
      <c r="D888" t="s">
        <v>641</v>
      </c>
      <c r="E888" t="s">
        <v>237</v>
      </c>
      <c r="F888" t="s">
        <v>108</v>
      </c>
      <c r="G888" t="s">
        <v>191</v>
      </c>
      <c r="H888" t="s">
        <v>278</v>
      </c>
      <c r="I888" t="s">
        <v>279</v>
      </c>
      <c r="J888" t="s">
        <v>83</v>
      </c>
      <c r="K888" t="s">
        <v>98</v>
      </c>
      <c r="L888" t="s">
        <v>165</v>
      </c>
      <c r="M888">
        <v>3</v>
      </c>
      <c r="N888">
        <v>1650</v>
      </c>
      <c r="O888">
        <v>4950</v>
      </c>
      <c r="P888" t="s">
        <v>4138</v>
      </c>
      <c r="Q888" t="s">
        <v>3292</v>
      </c>
      <c r="R888" t="s">
        <v>61</v>
      </c>
    </row>
    <row r="889" spans="1:18" x14ac:dyDescent="0.3">
      <c r="A889" t="s">
        <v>4139</v>
      </c>
      <c r="B889" t="s">
        <v>4140</v>
      </c>
      <c r="C889" t="s">
        <v>318</v>
      </c>
      <c r="D889" t="s">
        <v>92</v>
      </c>
      <c r="E889" t="s">
        <v>190</v>
      </c>
      <c r="F889" t="s">
        <v>181</v>
      </c>
      <c r="G889" t="s">
        <v>120</v>
      </c>
      <c r="H889" t="s">
        <v>373</v>
      </c>
      <c r="I889" t="s">
        <v>41</v>
      </c>
      <c r="J889" t="s">
        <v>685</v>
      </c>
      <c r="K889" t="s">
        <v>174</v>
      </c>
      <c r="L889" t="s">
        <v>451</v>
      </c>
      <c r="M889">
        <v>1</v>
      </c>
      <c r="N889">
        <v>850</v>
      </c>
      <c r="O889">
        <v>850</v>
      </c>
      <c r="P889" t="s">
        <v>4141</v>
      </c>
      <c r="Q889" t="s">
        <v>4142</v>
      </c>
      <c r="R889" t="s">
        <v>46</v>
      </c>
    </row>
    <row r="890" spans="1:18" x14ac:dyDescent="0.3">
      <c r="A890" t="s">
        <v>4143</v>
      </c>
      <c r="B890" t="s">
        <v>4144</v>
      </c>
      <c r="C890" t="s">
        <v>1426</v>
      </c>
      <c r="D890" t="s">
        <v>366</v>
      </c>
      <c r="E890" t="s">
        <v>161</v>
      </c>
      <c r="F890" t="s">
        <v>4145</v>
      </c>
      <c r="G890" t="s">
        <v>239</v>
      </c>
      <c r="H890" t="s">
        <v>417</v>
      </c>
      <c r="I890" t="s">
        <v>279</v>
      </c>
      <c r="J890" t="s">
        <v>685</v>
      </c>
      <c r="K890" t="s">
        <v>57</v>
      </c>
      <c r="L890" t="s">
        <v>4146</v>
      </c>
      <c r="M890">
        <v>5</v>
      </c>
      <c r="N890" t="s">
        <v>1508</v>
      </c>
      <c r="O890">
        <v>4900</v>
      </c>
      <c r="P890" t="s">
        <v>4147</v>
      </c>
      <c r="Q890" t="s">
        <v>4148</v>
      </c>
      <c r="R890" t="s">
        <v>46</v>
      </c>
    </row>
    <row r="891" spans="1:18" x14ac:dyDescent="0.3">
      <c r="A891" t="s">
        <v>4149</v>
      </c>
      <c r="B891" t="s">
        <v>4150</v>
      </c>
      <c r="C891" t="s">
        <v>1614</v>
      </c>
      <c r="D891" t="s">
        <v>1369</v>
      </c>
      <c r="F891" t="s">
        <v>67</v>
      </c>
      <c r="G891" t="s">
        <v>81</v>
      </c>
      <c r="H891" t="s">
        <v>853</v>
      </c>
      <c r="I891" t="s">
        <v>110</v>
      </c>
      <c r="J891" t="s">
        <v>27</v>
      </c>
      <c r="K891" t="s">
        <v>98</v>
      </c>
      <c r="L891" t="s">
        <v>73</v>
      </c>
      <c r="M891">
        <v>7</v>
      </c>
      <c r="N891" t="s">
        <v>584</v>
      </c>
      <c r="O891">
        <v>8750</v>
      </c>
      <c r="P891" t="s">
        <v>4151</v>
      </c>
      <c r="Q891" t="s">
        <v>4152</v>
      </c>
      <c r="R891" t="s">
        <v>46</v>
      </c>
    </row>
    <row r="892" spans="1:18" x14ac:dyDescent="0.3">
      <c r="A892" t="s">
        <v>4153</v>
      </c>
      <c r="B892" t="s">
        <v>4154</v>
      </c>
      <c r="C892" t="s">
        <v>1872</v>
      </c>
      <c r="D892" t="s">
        <v>65</v>
      </c>
      <c r="E892" t="s">
        <v>161</v>
      </c>
      <c r="F892" t="s">
        <v>1718</v>
      </c>
      <c r="G892" t="s">
        <v>303</v>
      </c>
      <c r="H892" t="s">
        <v>399</v>
      </c>
      <c r="I892" t="s">
        <v>41</v>
      </c>
      <c r="J892" t="s">
        <v>221</v>
      </c>
      <c r="K892" t="s">
        <v>921</v>
      </c>
      <c r="L892" t="s">
        <v>182</v>
      </c>
      <c r="M892" t="s">
        <v>202</v>
      </c>
      <c r="N892">
        <v>2400</v>
      </c>
      <c r="O892">
        <v>7200</v>
      </c>
      <c r="P892" t="s">
        <v>4155</v>
      </c>
      <c r="Q892" t="s">
        <v>4156</v>
      </c>
      <c r="R892" t="s">
        <v>61</v>
      </c>
    </row>
    <row r="893" spans="1:18" x14ac:dyDescent="0.3">
      <c r="A893" t="s">
        <v>4066</v>
      </c>
      <c r="B893" t="s">
        <v>4067</v>
      </c>
      <c r="C893" t="s">
        <v>2773</v>
      </c>
      <c r="D893" t="s">
        <v>80</v>
      </c>
      <c r="E893" t="s">
        <v>129</v>
      </c>
      <c r="F893" t="s">
        <v>108</v>
      </c>
      <c r="G893" t="s">
        <v>191</v>
      </c>
      <c r="H893" t="s">
        <v>278</v>
      </c>
      <c r="I893" t="s">
        <v>241</v>
      </c>
      <c r="J893" t="s">
        <v>83</v>
      </c>
      <c r="K893" t="s">
        <v>174</v>
      </c>
      <c r="L893" t="s">
        <v>111</v>
      </c>
      <c r="M893">
        <v>1</v>
      </c>
      <c r="N893">
        <v>1650</v>
      </c>
      <c r="O893">
        <v>1650</v>
      </c>
      <c r="P893" t="s">
        <v>4068</v>
      </c>
      <c r="Q893" t="s">
        <v>4069</v>
      </c>
      <c r="R893" t="s">
        <v>32</v>
      </c>
    </row>
    <row r="894" spans="1:18" x14ac:dyDescent="0.3">
      <c r="A894" t="s">
        <v>4157</v>
      </c>
      <c r="B894" t="s">
        <v>4158</v>
      </c>
      <c r="C894" t="s">
        <v>3648</v>
      </c>
      <c r="D894" t="s">
        <v>1457</v>
      </c>
      <c r="E894" t="s">
        <v>1252</v>
      </c>
      <c r="F894" t="s">
        <v>23</v>
      </c>
      <c r="G894" t="s">
        <v>39</v>
      </c>
      <c r="H894" t="s">
        <v>336</v>
      </c>
      <c r="I894" t="s">
        <v>41</v>
      </c>
      <c r="J894" t="s">
        <v>97</v>
      </c>
      <c r="K894" t="s">
        <v>72</v>
      </c>
      <c r="L894" t="s">
        <v>58</v>
      </c>
      <c r="M894" t="s">
        <v>1522</v>
      </c>
      <c r="N894">
        <v>1900</v>
      </c>
      <c r="O894">
        <v>11400</v>
      </c>
      <c r="P894" t="s">
        <v>4159</v>
      </c>
      <c r="Q894" t="s">
        <v>3454</v>
      </c>
      <c r="R894" t="s">
        <v>32</v>
      </c>
    </row>
    <row r="895" spans="1:18" x14ac:dyDescent="0.3">
      <c r="A895" t="s">
        <v>4160</v>
      </c>
      <c r="B895" t="s">
        <v>4161</v>
      </c>
      <c r="C895" t="s">
        <v>997</v>
      </c>
      <c r="D895" t="s">
        <v>21</v>
      </c>
      <c r="E895" t="s">
        <v>190</v>
      </c>
      <c r="F895" t="s">
        <v>1348</v>
      </c>
      <c r="G895" t="s">
        <v>68</v>
      </c>
      <c r="H895" t="s">
        <v>229</v>
      </c>
      <c r="I895" t="s">
        <v>450</v>
      </c>
      <c r="J895" t="s">
        <v>685</v>
      </c>
      <c r="K895" t="s">
        <v>72</v>
      </c>
      <c r="L895" t="s">
        <v>280</v>
      </c>
      <c r="M895">
        <v>12</v>
      </c>
      <c r="N895">
        <v>3600</v>
      </c>
      <c r="O895">
        <v>43200</v>
      </c>
      <c r="P895" t="s">
        <v>4162</v>
      </c>
      <c r="Q895" t="s">
        <v>4163</v>
      </c>
      <c r="R895" t="s">
        <v>61</v>
      </c>
    </row>
    <row r="896" spans="1:18" x14ac:dyDescent="0.3">
      <c r="A896" t="s">
        <v>4164</v>
      </c>
      <c r="B896" t="s">
        <v>4165</v>
      </c>
      <c r="C896" t="s">
        <v>117</v>
      </c>
      <c r="D896" t="s">
        <v>65</v>
      </c>
      <c r="E896" t="s">
        <v>161</v>
      </c>
      <c r="F896" t="s">
        <v>153</v>
      </c>
      <c r="G896" t="s">
        <v>142</v>
      </c>
      <c r="H896" t="s">
        <v>143</v>
      </c>
      <c r="I896" t="s">
        <v>26</v>
      </c>
      <c r="J896" t="s">
        <v>492</v>
      </c>
      <c r="K896" t="s">
        <v>72</v>
      </c>
      <c r="L896" t="s">
        <v>58</v>
      </c>
      <c r="M896" t="s">
        <v>426</v>
      </c>
      <c r="N896">
        <v>420</v>
      </c>
      <c r="O896">
        <v>1260</v>
      </c>
      <c r="P896" t="s">
        <v>4166</v>
      </c>
      <c r="Q896" t="s">
        <v>4167</v>
      </c>
      <c r="R896" t="s">
        <v>46</v>
      </c>
    </row>
    <row r="897" spans="1:18" x14ac:dyDescent="0.3">
      <c r="A897" t="s">
        <v>4168</v>
      </c>
      <c r="C897" t="s">
        <v>774</v>
      </c>
      <c r="D897" t="s">
        <v>1071</v>
      </c>
      <c r="E897" t="s">
        <v>140</v>
      </c>
      <c r="F897" t="s">
        <v>23</v>
      </c>
      <c r="G897" t="s">
        <v>303</v>
      </c>
      <c r="H897" t="s">
        <v>320</v>
      </c>
      <c r="I897" t="s">
        <v>684</v>
      </c>
      <c r="J897" t="s">
        <v>97</v>
      </c>
      <c r="K897" t="s">
        <v>72</v>
      </c>
      <c r="L897" t="s">
        <v>58</v>
      </c>
      <c r="M897">
        <v>8</v>
      </c>
      <c r="N897">
        <v>2400</v>
      </c>
      <c r="O897">
        <v>19200</v>
      </c>
      <c r="P897" t="s">
        <v>4169</v>
      </c>
      <c r="Q897" t="s">
        <v>4170</v>
      </c>
      <c r="R897" t="s">
        <v>61</v>
      </c>
    </row>
    <row r="898" spans="1:18" x14ac:dyDescent="0.3">
      <c r="A898" t="s">
        <v>4171</v>
      </c>
      <c r="B898" t="s">
        <v>4172</v>
      </c>
      <c r="C898" t="s">
        <v>2791</v>
      </c>
      <c r="D898" t="s">
        <v>209</v>
      </c>
      <c r="E898" t="s">
        <v>161</v>
      </c>
      <c r="F898" t="s">
        <v>38</v>
      </c>
      <c r="G898" t="s">
        <v>68</v>
      </c>
      <c r="H898" t="s">
        <v>109</v>
      </c>
      <c r="I898" t="s">
        <v>110</v>
      </c>
      <c r="J898" t="s">
        <v>83</v>
      </c>
      <c r="K898" t="s">
        <v>57</v>
      </c>
      <c r="L898" t="s">
        <v>58</v>
      </c>
      <c r="M898">
        <v>5</v>
      </c>
      <c r="N898">
        <v>3600</v>
      </c>
      <c r="O898">
        <v>18000</v>
      </c>
      <c r="P898" t="s">
        <v>4173</v>
      </c>
      <c r="Q898" t="s">
        <v>4174</v>
      </c>
      <c r="R898" t="s">
        <v>46</v>
      </c>
    </row>
    <row r="899" spans="1:18" x14ac:dyDescent="0.3">
      <c r="A899" t="s">
        <v>4175</v>
      </c>
      <c r="B899" t="s">
        <v>4176</v>
      </c>
      <c r="C899" t="s">
        <v>1293</v>
      </c>
      <c r="D899" t="s">
        <v>65</v>
      </c>
      <c r="E899" t="s">
        <v>190</v>
      </c>
      <c r="F899" t="s">
        <v>448</v>
      </c>
      <c r="G899" t="s">
        <v>162</v>
      </c>
      <c r="H899" t="s">
        <v>163</v>
      </c>
      <c r="I899" t="s">
        <v>70</v>
      </c>
      <c r="J899" t="s">
        <v>27</v>
      </c>
      <c r="K899" t="s">
        <v>493</v>
      </c>
      <c r="L899" t="s">
        <v>132</v>
      </c>
      <c r="M899">
        <v>3</v>
      </c>
      <c r="N899">
        <v>620</v>
      </c>
      <c r="O899">
        <v>1860</v>
      </c>
      <c r="P899" t="s">
        <v>4177</v>
      </c>
      <c r="Q899" t="s">
        <v>4178</v>
      </c>
      <c r="R899" t="s">
        <v>46</v>
      </c>
    </row>
    <row r="900" spans="1:18" x14ac:dyDescent="0.3">
      <c r="A900" t="s">
        <v>4179</v>
      </c>
      <c r="B900" t="s">
        <v>4180</v>
      </c>
      <c r="C900" t="s">
        <v>3318</v>
      </c>
      <c r="D900" t="s">
        <v>1756</v>
      </c>
      <c r="E900" t="s">
        <v>161</v>
      </c>
      <c r="F900" t="s">
        <v>38</v>
      </c>
      <c r="G900" t="s">
        <v>24</v>
      </c>
      <c r="H900" t="s">
        <v>434</v>
      </c>
      <c r="I900" t="s">
        <v>26</v>
      </c>
      <c r="J900" t="s">
        <v>27</v>
      </c>
      <c r="K900" t="s">
        <v>257</v>
      </c>
      <c r="L900" t="s">
        <v>111</v>
      </c>
      <c r="M900" t="s">
        <v>383</v>
      </c>
      <c r="N900">
        <v>4200</v>
      </c>
      <c r="O900">
        <v>29400</v>
      </c>
      <c r="P900" t="s">
        <v>4181</v>
      </c>
      <c r="Q900" t="s">
        <v>4182</v>
      </c>
      <c r="R900" t="s">
        <v>61</v>
      </c>
    </row>
    <row r="901" spans="1:18" x14ac:dyDescent="0.3">
      <c r="A901" t="s">
        <v>4183</v>
      </c>
      <c r="B901" t="s">
        <v>4184</v>
      </c>
      <c r="C901" t="s">
        <v>4185</v>
      </c>
      <c r="D901" t="s">
        <v>641</v>
      </c>
      <c r="E901" t="s">
        <v>93</v>
      </c>
      <c r="F901" t="s">
        <v>38</v>
      </c>
      <c r="G901" t="s">
        <v>4186</v>
      </c>
      <c r="H901" t="s">
        <v>1122</v>
      </c>
      <c r="I901" t="s">
        <v>41</v>
      </c>
      <c r="J901" t="s">
        <v>27</v>
      </c>
      <c r="K901" t="s">
        <v>84</v>
      </c>
      <c r="L901" t="s">
        <v>222</v>
      </c>
      <c r="M901">
        <v>10</v>
      </c>
      <c r="N901">
        <v>2000</v>
      </c>
      <c r="O901">
        <v>20000</v>
      </c>
      <c r="P901" t="s">
        <v>4187</v>
      </c>
      <c r="Q901" t="s">
        <v>4188</v>
      </c>
      <c r="R901" t="s">
        <v>46</v>
      </c>
    </row>
    <row r="902" spans="1:18" x14ac:dyDescent="0.3">
      <c r="A902" t="s">
        <v>4189</v>
      </c>
      <c r="B902" t="s">
        <v>4190</v>
      </c>
      <c r="C902" t="s">
        <v>1055</v>
      </c>
      <c r="D902" t="s">
        <v>1457</v>
      </c>
      <c r="E902" t="s">
        <v>744</v>
      </c>
      <c r="F902" t="s">
        <v>108</v>
      </c>
      <c r="G902" t="s">
        <v>24</v>
      </c>
      <c r="H902" t="s">
        <v>434</v>
      </c>
      <c r="I902" t="s">
        <v>220</v>
      </c>
      <c r="J902" t="s">
        <v>492</v>
      </c>
      <c r="K902" t="s">
        <v>57</v>
      </c>
      <c r="L902" t="s">
        <v>154</v>
      </c>
      <c r="M902" t="s">
        <v>202</v>
      </c>
      <c r="N902">
        <v>4200</v>
      </c>
      <c r="O902">
        <v>12600</v>
      </c>
      <c r="P902" t="s">
        <v>4191</v>
      </c>
      <c r="Q902" t="s">
        <v>4192</v>
      </c>
      <c r="R902" t="s">
        <v>157</v>
      </c>
    </row>
    <row r="903" spans="1:18" x14ac:dyDescent="0.3">
      <c r="A903" t="s">
        <v>4193</v>
      </c>
      <c r="B903" t="s">
        <v>4194</v>
      </c>
      <c r="C903" t="s">
        <v>521</v>
      </c>
      <c r="D903" t="s">
        <v>366</v>
      </c>
      <c r="E903" t="s">
        <v>173</v>
      </c>
      <c r="F903" t="s">
        <v>119</v>
      </c>
      <c r="G903" t="s">
        <v>120</v>
      </c>
      <c r="H903" t="s">
        <v>683</v>
      </c>
      <c r="I903" t="s">
        <v>684</v>
      </c>
      <c r="J903" t="s">
        <v>97</v>
      </c>
      <c r="K903" t="s">
        <v>57</v>
      </c>
      <c r="L903" t="s">
        <v>675</v>
      </c>
      <c r="M903">
        <v>10</v>
      </c>
      <c r="N903">
        <v>850</v>
      </c>
      <c r="O903">
        <v>8500</v>
      </c>
      <c r="P903" t="s">
        <v>4195</v>
      </c>
      <c r="Q903" t="s">
        <v>3883</v>
      </c>
      <c r="R903" t="s">
        <v>32</v>
      </c>
    </row>
    <row r="904" spans="1:18" x14ac:dyDescent="0.3">
      <c r="A904" t="s">
        <v>4196</v>
      </c>
      <c r="B904" t="s">
        <v>4197</v>
      </c>
      <c r="C904" t="s">
        <v>469</v>
      </c>
      <c r="D904" t="s">
        <v>172</v>
      </c>
      <c r="E904" t="s">
        <v>173</v>
      </c>
      <c r="F904" t="s">
        <v>119</v>
      </c>
      <c r="G904" t="s">
        <v>120</v>
      </c>
      <c r="H904" t="s">
        <v>121</v>
      </c>
      <c r="I904" t="s">
        <v>41</v>
      </c>
      <c r="J904" t="s">
        <v>97</v>
      </c>
      <c r="K904" t="s">
        <v>84</v>
      </c>
      <c r="L904" t="s">
        <v>522</v>
      </c>
      <c r="M904" t="s">
        <v>74</v>
      </c>
      <c r="N904">
        <v>850</v>
      </c>
      <c r="O904">
        <v>6800</v>
      </c>
      <c r="P904" t="s">
        <v>4198</v>
      </c>
      <c r="Q904" t="s">
        <v>4199</v>
      </c>
      <c r="R904" t="s">
        <v>157</v>
      </c>
    </row>
    <row r="905" spans="1:18" x14ac:dyDescent="0.3">
      <c r="A905" t="s">
        <v>4200</v>
      </c>
      <c r="B905" t="s">
        <v>4201</v>
      </c>
      <c r="C905" t="s">
        <v>2570</v>
      </c>
      <c r="D905" t="s">
        <v>172</v>
      </c>
      <c r="E905" t="s">
        <v>508</v>
      </c>
      <c r="F905" t="s">
        <v>119</v>
      </c>
      <c r="G905" t="s">
        <v>211</v>
      </c>
      <c r="H905" t="s">
        <v>367</v>
      </c>
      <c r="I905" t="s">
        <v>26</v>
      </c>
      <c r="J905" t="s">
        <v>97</v>
      </c>
      <c r="K905" t="s">
        <v>84</v>
      </c>
      <c r="L905" t="s">
        <v>451</v>
      </c>
      <c r="M905">
        <v>7</v>
      </c>
      <c r="N905">
        <v>420</v>
      </c>
      <c r="O905">
        <v>2940</v>
      </c>
      <c r="P905" t="s">
        <v>4202</v>
      </c>
      <c r="Q905" t="s">
        <v>4203</v>
      </c>
      <c r="R905" t="s">
        <v>61</v>
      </c>
    </row>
    <row r="906" spans="1:18" x14ac:dyDescent="0.3">
      <c r="A906" t="s">
        <v>4204</v>
      </c>
      <c r="B906" t="s">
        <v>4205</v>
      </c>
      <c r="C906" t="s">
        <v>564</v>
      </c>
      <c r="D906" t="s">
        <v>80</v>
      </c>
      <c r="E906" t="s">
        <v>107</v>
      </c>
      <c r="F906" t="s">
        <v>1397</v>
      </c>
      <c r="G906" t="s">
        <v>24</v>
      </c>
      <c r="H906" t="s">
        <v>434</v>
      </c>
      <c r="I906" t="s">
        <v>26</v>
      </c>
      <c r="J906" t="s">
        <v>510</v>
      </c>
      <c r="K906" t="s">
        <v>84</v>
      </c>
      <c r="L906" t="s">
        <v>675</v>
      </c>
      <c r="M906">
        <v>3</v>
      </c>
      <c r="N906">
        <v>4200</v>
      </c>
      <c r="O906">
        <v>12600</v>
      </c>
      <c r="P906" t="s">
        <v>4206</v>
      </c>
      <c r="Q906" t="s">
        <v>4207</v>
      </c>
      <c r="R906" t="s">
        <v>157</v>
      </c>
    </row>
    <row r="907" spans="1:18" x14ac:dyDescent="0.3">
      <c r="A907" t="s">
        <v>4208</v>
      </c>
      <c r="B907" t="s">
        <v>1329</v>
      </c>
      <c r="C907" t="s">
        <v>335</v>
      </c>
      <c r="D907" t="s">
        <v>559</v>
      </c>
      <c r="E907" t="s">
        <v>129</v>
      </c>
      <c r="F907" t="s">
        <v>750</v>
      </c>
      <c r="G907" t="s">
        <v>24</v>
      </c>
      <c r="H907" t="s">
        <v>2102</v>
      </c>
      <c r="I907" t="s">
        <v>313</v>
      </c>
      <c r="J907" t="s">
        <v>27</v>
      </c>
      <c r="K907" t="s">
        <v>98</v>
      </c>
      <c r="L907" t="s">
        <v>165</v>
      </c>
      <c r="M907">
        <v>7</v>
      </c>
      <c r="N907">
        <v>4200</v>
      </c>
      <c r="O907">
        <v>29400</v>
      </c>
      <c r="P907" t="s">
        <v>4209</v>
      </c>
      <c r="Q907" t="s">
        <v>4210</v>
      </c>
      <c r="R907" t="s">
        <v>157</v>
      </c>
    </row>
    <row r="908" spans="1:18" x14ac:dyDescent="0.3">
      <c r="A908" t="s">
        <v>4211</v>
      </c>
      <c r="B908" t="s">
        <v>4212</v>
      </c>
      <c r="C908" t="s">
        <v>938</v>
      </c>
      <c r="D908" t="s">
        <v>92</v>
      </c>
      <c r="E908" t="s">
        <v>190</v>
      </c>
      <c r="F908" t="s">
        <v>618</v>
      </c>
      <c r="G908" t="s">
        <v>68</v>
      </c>
      <c r="H908" t="s">
        <v>109</v>
      </c>
      <c r="I908" t="s">
        <v>230</v>
      </c>
      <c r="J908" t="s">
        <v>27</v>
      </c>
      <c r="K908" t="s">
        <v>57</v>
      </c>
      <c r="L908" t="s">
        <v>1882</v>
      </c>
      <c r="M908" t="s">
        <v>112</v>
      </c>
      <c r="N908">
        <v>3600</v>
      </c>
      <c r="O908">
        <v>14400</v>
      </c>
      <c r="P908" t="s">
        <v>4213</v>
      </c>
      <c r="Q908" t="s">
        <v>4214</v>
      </c>
      <c r="R908" t="s">
        <v>157</v>
      </c>
    </row>
    <row r="909" spans="1:18" x14ac:dyDescent="0.3">
      <c r="A909" t="s">
        <v>4215</v>
      </c>
      <c r="B909" t="s">
        <v>4216</v>
      </c>
      <c r="C909" t="s">
        <v>2073</v>
      </c>
      <c r="D909" t="s">
        <v>139</v>
      </c>
      <c r="E909" t="s">
        <v>190</v>
      </c>
      <c r="F909" t="s">
        <v>2040</v>
      </c>
      <c r="G909" t="s">
        <v>68</v>
      </c>
      <c r="H909" t="s">
        <v>109</v>
      </c>
      <c r="I909" t="s">
        <v>450</v>
      </c>
      <c r="K909" t="s">
        <v>98</v>
      </c>
      <c r="L909" t="s">
        <v>353</v>
      </c>
      <c r="M909">
        <v>11</v>
      </c>
      <c r="N909" t="s">
        <v>4217</v>
      </c>
      <c r="O909">
        <v>39600</v>
      </c>
      <c r="P909" t="s">
        <v>4218</v>
      </c>
      <c r="Q909" t="s">
        <v>4219</v>
      </c>
      <c r="R909" t="s">
        <v>46</v>
      </c>
    </row>
    <row r="910" spans="1:18" x14ac:dyDescent="0.3">
      <c r="A910" t="s">
        <v>4220</v>
      </c>
      <c r="B910" t="s">
        <v>3133</v>
      </c>
      <c r="C910" t="s">
        <v>4221</v>
      </c>
      <c r="D910" t="s">
        <v>80</v>
      </c>
      <c r="E910" t="s">
        <v>1988</v>
      </c>
      <c r="F910" t="s">
        <v>181</v>
      </c>
      <c r="G910" t="s">
        <v>142</v>
      </c>
      <c r="H910" t="s">
        <v>143</v>
      </c>
      <c r="I910" t="s">
        <v>382</v>
      </c>
      <c r="J910" t="s">
        <v>272</v>
      </c>
      <c r="K910" t="s">
        <v>57</v>
      </c>
      <c r="L910" t="s">
        <v>111</v>
      </c>
      <c r="M910">
        <v>12</v>
      </c>
      <c r="N910">
        <v>420</v>
      </c>
      <c r="O910">
        <v>5040</v>
      </c>
      <c r="P910" t="s">
        <v>4222</v>
      </c>
      <c r="Q910" t="s">
        <v>4223</v>
      </c>
      <c r="R910" t="s">
        <v>157</v>
      </c>
    </row>
    <row r="911" spans="1:18" x14ac:dyDescent="0.3">
      <c r="A911" t="s">
        <v>4224</v>
      </c>
      <c r="B911" t="s">
        <v>4225</v>
      </c>
      <c r="C911" t="s">
        <v>3341</v>
      </c>
      <c r="D911" t="s">
        <v>50</v>
      </c>
      <c r="E911" t="s">
        <v>1628</v>
      </c>
      <c r="F911" t="s">
        <v>1220</v>
      </c>
      <c r="G911" t="s">
        <v>24</v>
      </c>
      <c r="H911" t="s">
        <v>434</v>
      </c>
      <c r="I911" t="s">
        <v>26</v>
      </c>
      <c r="J911" t="s">
        <v>305</v>
      </c>
      <c r="K911" t="s">
        <v>72</v>
      </c>
      <c r="L911" t="s">
        <v>165</v>
      </c>
      <c r="M911" t="s">
        <v>74</v>
      </c>
      <c r="N911">
        <v>4200</v>
      </c>
      <c r="O911">
        <v>33600</v>
      </c>
      <c r="P911" t="s">
        <v>4226</v>
      </c>
      <c r="Q911" t="s">
        <v>4227</v>
      </c>
      <c r="R911" t="s">
        <v>61</v>
      </c>
    </row>
    <row r="912" spans="1:18" x14ac:dyDescent="0.3">
      <c r="A912" t="s">
        <v>3846</v>
      </c>
      <c r="B912" t="s">
        <v>1817</v>
      </c>
      <c r="C912" t="s">
        <v>1437</v>
      </c>
      <c r="D912" t="s">
        <v>92</v>
      </c>
      <c r="E912" t="s">
        <v>93</v>
      </c>
      <c r="F912" t="s">
        <v>228</v>
      </c>
      <c r="G912" t="s">
        <v>239</v>
      </c>
      <c r="H912" t="s">
        <v>1728</v>
      </c>
      <c r="I912" t="s">
        <v>279</v>
      </c>
      <c r="J912" t="s">
        <v>97</v>
      </c>
      <c r="K912" t="s">
        <v>1136</v>
      </c>
      <c r="L912" t="s">
        <v>58</v>
      </c>
      <c r="M912">
        <v>6</v>
      </c>
      <c r="N912" t="s">
        <v>998</v>
      </c>
      <c r="O912">
        <v>5880</v>
      </c>
      <c r="P912" t="s">
        <v>3847</v>
      </c>
      <c r="Q912" t="s">
        <v>3848</v>
      </c>
      <c r="R912" t="s">
        <v>32</v>
      </c>
    </row>
    <row r="913" spans="1:18" x14ac:dyDescent="0.3">
      <c r="A913" t="s">
        <v>4228</v>
      </c>
      <c r="B913" t="s">
        <v>4229</v>
      </c>
      <c r="C913" t="s">
        <v>961</v>
      </c>
      <c r="D913" t="s">
        <v>366</v>
      </c>
      <c r="E913" t="s">
        <v>140</v>
      </c>
      <c r="F913" t="s">
        <v>957</v>
      </c>
      <c r="G913" t="s">
        <v>53</v>
      </c>
      <c r="H913" t="s">
        <v>95</v>
      </c>
      <c r="I913" t="s">
        <v>96</v>
      </c>
      <c r="J913" t="s">
        <v>83</v>
      </c>
      <c r="K913" t="s">
        <v>624</v>
      </c>
      <c r="L913" t="s">
        <v>58</v>
      </c>
      <c r="M913">
        <v>8</v>
      </c>
      <c r="N913" t="s">
        <v>2054</v>
      </c>
      <c r="O913">
        <v>1440</v>
      </c>
      <c r="P913" t="s">
        <v>4230</v>
      </c>
      <c r="Q913" t="s">
        <v>4231</v>
      </c>
      <c r="R913" t="s">
        <v>46</v>
      </c>
    </row>
    <row r="914" spans="1:18" x14ac:dyDescent="0.3">
      <c r="A914" t="s">
        <v>4232</v>
      </c>
      <c r="B914" t="s">
        <v>3507</v>
      </c>
      <c r="C914" t="s">
        <v>1933</v>
      </c>
      <c r="D914" t="s">
        <v>80</v>
      </c>
      <c r="E914" t="s">
        <v>667</v>
      </c>
      <c r="F914" t="s">
        <v>319</v>
      </c>
      <c r="G914" t="s">
        <v>162</v>
      </c>
      <c r="H914" t="s">
        <v>163</v>
      </c>
      <c r="I914" t="s">
        <v>110</v>
      </c>
      <c r="J914" t="s">
        <v>56</v>
      </c>
      <c r="K914" t="s">
        <v>57</v>
      </c>
      <c r="L914" t="s">
        <v>58</v>
      </c>
      <c r="M914">
        <v>3</v>
      </c>
      <c r="N914">
        <v>-100</v>
      </c>
      <c r="O914">
        <v>1860</v>
      </c>
      <c r="P914" t="s">
        <v>4233</v>
      </c>
      <c r="Q914" t="s">
        <v>4234</v>
      </c>
      <c r="R914" t="s">
        <v>46</v>
      </c>
    </row>
    <row r="915" spans="1:18" x14ac:dyDescent="0.3">
      <c r="A915" t="s">
        <v>4235</v>
      </c>
      <c r="B915" t="s">
        <v>104</v>
      </c>
      <c r="C915" t="s">
        <v>4236</v>
      </c>
      <c r="D915" t="s">
        <v>80</v>
      </c>
      <c r="E915" t="s">
        <v>1121</v>
      </c>
      <c r="F915" t="s">
        <v>153</v>
      </c>
      <c r="G915" t="s">
        <v>53</v>
      </c>
      <c r="H915" t="s">
        <v>95</v>
      </c>
      <c r="I915" t="s">
        <v>41</v>
      </c>
      <c r="J915" t="s">
        <v>83</v>
      </c>
      <c r="K915" t="s">
        <v>57</v>
      </c>
      <c r="L915" t="s">
        <v>182</v>
      </c>
      <c r="M915">
        <v>8</v>
      </c>
      <c r="N915" t="s">
        <v>971</v>
      </c>
      <c r="O915">
        <v>1440</v>
      </c>
      <c r="P915" t="s">
        <v>4237</v>
      </c>
      <c r="Q915" t="s">
        <v>4238</v>
      </c>
      <c r="R915" t="s">
        <v>157</v>
      </c>
    </row>
    <row r="916" spans="1:18" x14ac:dyDescent="0.3">
      <c r="A916" t="s">
        <v>4239</v>
      </c>
      <c r="B916" t="s">
        <v>4240</v>
      </c>
      <c r="C916" t="s">
        <v>1153</v>
      </c>
      <c r="D916" t="s">
        <v>295</v>
      </c>
      <c r="E916" t="s">
        <v>811</v>
      </c>
      <c r="F916" t="s">
        <v>256</v>
      </c>
      <c r="G916" t="s">
        <v>191</v>
      </c>
      <c r="H916" t="s">
        <v>668</v>
      </c>
      <c r="I916" t="s">
        <v>527</v>
      </c>
      <c r="J916" t="s">
        <v>510</v>
      </c>
      <c r="K916" t="s">
        <v>72</v>
      </c>
      <c r="L916" t="s">
        <v>165</v>
      </c>
      <c r="M916" t="s">
        <v>133</v>
      </c>
      <c r="N916" t="s">
        <v>1185</v>
      </c>
      <c r="O916">
        <v>11550</v>
      </c>
      <c r="P916" t="s">
        <v>4241</v>
      </c>
      <c r="Q916" t="s">
        <v>4242</v>
      </c>
      <c r="R916" t="s">
        <v>32</v>
      </c>
    </row>
    <row r="917" spans="1:18" x14ac:dyDescent="0.3">
      <c r="A917" t="s">
        <v>4243</v>
      </c>
      <c r="B917" t="s">
        <v>4244</v>
      </c>
      <c r="C917" t="s">
        <v>64</v>
      </c>
      <c r="D917" t="s">
        <v>475</v>
      </c>
      <c r="E917" t="s">
        <v>190</v>
      </c>
      <c r="F917" t="s">
        <v>119</v>
      </c>
      <c r="G917" t="s">
        <v>218</v>
      </c>
      <c r="H917" t="s">
        <v>1404</v>
      </c>
      <c r="I917" t="s">
        <v>26</v>
      </c>
      <c r="J917" t="s">
        <v>492</v>
      </c>
      <c r="K917" t="s">
        <v>57</v>
      </c>
      <c r="L917" t="s">
        <v>182</v>
      </c>
      <c r="M917" t="s">
        <v>183</v>
      </c>
      <c r="N917" t="s">
        <v>1137</v>
      </c>
      <c r="O917">
        <v>22400</v>
      </c>
      <c r="P917" t="s">
        <v>4245</v>
      </c>
      <c r="Q917" t="s">
        <v>4246</v>
      </c>
      <c r="R917" t="s">
        <v>157</v>
      </c>
    </row>
    <row r="918" spans="1:18" x14ac:dyDescent="0.3">
      <c r="A918" t="s">
        <v>4247</v>
      </c>
      <c r="B918" t="s">
        <v>1384</v>
      </c>
      <c r="C918" t="s">
        <v>91</v>
      </c>
      <c r="D918" t="s">
        <v>559</v>
      </c>
      <c r="E918" t="s">
        <v>93</v>
      </c>
      <c r="F918" t="s">
        <v>424</v>
      </c>
      <c r="G918" t="s">
        <v>303</v>
      </c>
      <c r="H918" t="s">
        <v>304</v>
      </c>
      <c r="I918" t="s">
        <v>374</v>
      </c>
      <c r="J918" t="s">
        <v>83</v>
      </c>
      <c r="K918" t="s">
        <v>57</v>
      </c>
      <c r="L918" t="s">
        <v>799</v>
      </c>
      <c r="M918">
        <v>8</v>
      </c>
      <c r="N918">
        <v>2400</v>
      </c>
      <c r="O918">
        <v>19200</v>
      </c>
      <c r="P918" t="s">
        <v>4248</v>
      </c>
      <c r="Q918" t="s">
        <v>4249</v>
      </c>
      <c r="R918" t="s">
        <v>157</v>
      </c>
    </row>
    <row r="919" spans="1:18" x14ac:dyDescent="0.3">
      <c r="A919" t="s">
        <v>4250</v>
      </c>
      <c r="B919" t="s">
        <v>4251</v>
      </c>
      <c r="C919" t="s">
        <v>4252</v>
      </c>
      <c r="D919" t="s">
        <v>380</v>
      </c>
      <c r="E919" t="s">
        <v>667</v>
      </c>
      <c r="F919" t="s">
        <v>153</v>
      </c>
      <c r="G919" t="s">
        <v>303</v>
      </c>
      <c r="H919" t="s">
        <v>399</v>
      </c>
      <c r="I919" t="s">
        <v>41</v>
      </c>
      <c r="J919" t="s">
        <v>337</v>
      </c>
      <c r="K919" t="s">
        <v>321</v>
      </c>
      <c r="L919" t="s">
        <v>165</v>
      </c>
      <c r="M919">
        <v>2</v>
      </c>
      <c r="N919">
        <v>2400</v>
      </c>
      <c r="O919">
        <v>4800</v>
      </c>
      <c r="P919" t="s">
        <v>4253</v>
      </c>
      <c r="Q919" t="s">
        <v>4254</v>
      </c>
      <c r="R919" t="s">
        <v>61</v>
      </c>
    </row>
    <row r="920" spans="1:18" x14ac:dyDescent="0.3">
      <c r="A920" t="s">
        <v>4255</v>
      </c>
      <c r="B920" t="s">
        <v>1675</v>
      </c>
      <c r="C920" t="s">
        <v>1055</v>
      </c>
      <c r="D920" t="s">
        <v>172</v>
      </c>
      <c r="E920" t="s">
        <v>1252</v>
      </c>
      <c r="F920" t="s">
        <v>228</v>
      </c>
      <c r="G920" t="s">
        <v>303</v>
      </c>
      <c r="H920" t="s">
        <v>1004</v>
      </c>
      <c r="I920" t="s">
        <v>41</v>
      </c>
      <c r="J920" t="s">
        <v>27</v>
      </c>
      <c r="K920" t="s">
        <v>98</v>
      </c>
      <c r="L920" t="s">
        <v>338</v>
      </c>
      <c r="M920">
        <v>5</v>
      </c>
      <c r="N920">
        <v>2400</v>
      </c>
      <c r="O920">
        <v>12000</v>
      </c>
      <c r="P920" t="s">
        <v>4256</v>
      </c>
      <c r="Q920" t="s">
        <v>4257</v>
      </c>
      <c r="R920" t="s">
        <v>61</v>
      </c>
    </row>
    <row r="921" spans="1:18" x14ac:dyDescent="0.3">
      <c r="A921" t="s">
        <v>4258</v>
      </c>
      <c r="B921" t="s">
        <v>254</v>
      </c>
      <c r="C921" t="s">
        <v>3899</v>
      </c>
      <c r="D921" t="s">
        <v>139</v>
      </c>
      <c r="E921" t="s">
        <v>1640</v>
      </c>
      <c r="F921" t="s">
        <v>38</v>
      </c>
      <c r="G921" t="s">
        <v>218</v>
      </c>
      <c r="H921" t="s">
        <v>3941</v>
      </c>
      <c r="I921" t="s">
        <v>26</v>
      </c>
      <c r="J921" t="s">
        <v>27</v>
      </c>
      <c r="K921" t="s">
        <v>57</v>
      </c>
      <c r="L921" t="s">
        <v>280</v>
      </c>
      <c r="M921">
        <v>10</v>
      </c>
      <c r="N921" t="s">
        <v>1528</v>
      </c>
      <c r="O921">
        <v>28000</v>
      </c>
      <c r="P921" t="s">
        <v>4259</v>
      </c>
      <c r="Q921" t="s">
        <v>4260</v>
      </c>
      <c r="R921" t="s">
        <v>61</v>
      </c>
    </row>
    <row r="922" spans="1:18" x14ac:dyDescent="0.3">
      <c r="A922" t="s">
        <v>4261</v>
      </c>
      <c r="B922" t="s">
        <v>1967</v>
      </c>
      <c r="C922" t="s">
        <v>4262</v>
      </c>
      <c r="D922" t="s">
        <v>21</v>
      </c>
      <c r="E922" t="s">
        <v>190</v>
      </c>
      <c r="F922" t="s">
        <v>67</v>
      </c>
      <c r="G922" t="s">
        <v>39</v>
      </c>
      <c r="H922" t="s">
        <v>336</v>
      </c>
      <c r="I922" t="s">
        <v>265</v>
      </c>
      <c r="J922" t="s">
        <v>97</v>
      </c>
      <c r="K922" t="s">
        <v>1136</v>
      </c>
      <c r="L922" t="s">
        <v>58</v>
      </c>
      <c r="M922">
        <v>4</v>
      </c>
      <c r="N922">
        <v>1900</v>
      </c>
      <c r="O922">
        <v>7600</v>
      </c>
      <c r="P922" t="s">
        <v>4263</v>
      </c>
      <c r="Q922" t="s">
        <v>1000</v>
      </c>
      <c r="R922" t="s">
        <v>46</v>
      </c>
    </row>
    <row r="923" spans="1:18" x14ac:dyDescent="0.3">
      <c r="A923" t="s">
        <v>4264</v>
      </c>
      <c r="B923" t="s">
        <v>3416</v>
      </c>
      <c r="C923" t="s">
        <v>4265</v>
      </c>
      <c r="D923" t="s">
        <v>92</v>
      </c>
      <c r="E923" t="s">
        <v>51</v>
      </c>
      <c r="F923" t="s">
        <v>108</v>
      </c>
      <c r="G923" t="s">
        <v>39</v>
      </c>
      <c r="H923" t="s">
        <v>336</v>
      </c>
      <c r="I923" t="s">
        <v>1005</v>
      </c>
      <c r="J923" t="s">
        <v>27</v>
      </c>
      <c r="K923" t="s">
        <v>1148</v>
      </c>
      <c r="L923" t="s">
        <v>165</v>
      </c>
      <c r="M923">
        <v>12</v>
      </c>
      <c r="N923">
        <v>1900</v>
      </c>
      <c r="O923">
        <v>22800</v>
      </c>
      <c r="P923" t="s">
        <v>4266</v>
      </c>
      <c r="Q923" t="s">
        <v>3218</v>
      </c>
      <c r="R923" t="s">
        <v>61</v>
      </c>
    </row>
    <row r="924" spans="1:18" x14ac:dyDescent="0.3">
      <c r="A924" t="s">
        <v>4267</v>
      </c>
      <c r="B924" t="s">
        <v>4268</v>
      </c>
      <c r="C924" t="s">
        <v>1431</v>
      </c>
      <c r="D924" t="s">
        <v>92</v>
      </c>
      <c r="E924" t="s">
        <v>93</v>
      </c>
      <c r="F924" t="s">
        <v>1022</v>
      </c>
      <c r="G924" t="s">
        <v>24</v>
      </c>
      <c r="H924" t="s">
        <v>434</v>
      </c>
      <c r="I924" t="s">
        <v>313</v>
      </c>
      <c r="J924" t="s">
        <v>492</v>
      </c>
      <c r="K924" t="s">
        <v>98</v>
      </c>
      <c r="L924" t="s">
        <v>111</v>
      </c>
      <c r="M924" t="s">
        <v>846</v>
      </c>
      <c r="N924">
        <v>4200</v>
      </c>
      <c r="O924">
        <v>4200</v>
      </c>
      <c r="P924" t="s">
        <v>4269</v>
      </c>
      <c r="Q924" t="s">
        <v>1434</v>
      </c>
      <c r="R924" t="s">
        <v>157</v>
      </c>
    </row>
    <row r="925" spans="1:18" x14ac:dyDescent="0.3">
      <c r="A925" t="s">
        <v>4270</v>
      </c>
      <c r="B925" t="s">
        <v>4271</v>
      </c>
      <c r="C925" t="s">
        <v>1502</v>
      </c>
      <c r="D925" t="s">
        <v>366</v>
      </c>
      <c r="E925" t="s">
        <v>22</v>
      </c>
      <c r="F925" t="s">
        <v>153</v>
      </c>
      <c r="G925" t="s">
        <v>162</v>
      </c>
      <c r="H925" t="s">
        <v>1802</v>
      </c>
      <c r="I925" t="s">
        <v>491</v>
      </c>
      <c r="J925" t="s">
        <v>501</v>
      </c>
      <c r="K925" t="s">
        <v>458</v>
      </c>
      <c r="L925" t="s">
        <v>819</v>
      </c>
      <c r="M925">
        <v>9</v>
      </c>
      <c r="N925">
        <v>620</v>
      </c>
      <c r="O925">
        <v>5580</v>
      </c>
      <c r="P925" t="s">
        <v>4272</v>
      </c>
      <c r="Q925" t="s">
        <v>4273</v>
      </c>
      <c r="R925" t="s">
        <v>32</v>
      </c>
    </row>
    <row r="926" spans="1:18" x14ac:dyDescent="0.3">
      <c r="A926" t="s">
        <v>4274</v>
      </c>
      <c r="B926" t="s">
        <v>4275</v>
      </c>
      <c r="C926" t="s">
        <v>4276</v>
      </c>
      <c r="D926" t="s">
        <v>977</v>
      </c>
      <c r="E926" t="s">
        <v>37</v>
      </c>
      <c r="F926" t="s">
        <v>67</v>
      </c>
      <c r="G926" t="s">
        <v>120</v>
      </c>
      <c r="H926" t="s">
        <v>121</v>
      </c>
      <c r="I926" t="s">
        <v>41</v>
      </c>
      <c r="J926" t="s">
        <v>97</v>
      </c>
      <c r="K926" t="s">
        <v>72</v>
      </c>
      <c r="L926" t="s">
        <v>58</v>
      </c>
      <c r="M926">
        <v>2</v>
      </c>
      <c r="N926" t="s">
        <v>4277</v>
      </c>
      <c r="O926">
        <v>1800</v>
      </c>
      <c r="P926" t="s">
        <v>4278</v>
      </c>
      <c r="Q926" t="s">
        <v>4279</v>
      </c>
      <c r="R926" t="s">
        <v>157</v>
      </c>
    </row>
    <row r="927" spans="1:18" x14ac:dyDescent="0.3">
      <c r="A927" t="s">
        <v>4280</v>
      </c>
      <c r="B927" t="s">
        <v>4281</v>
      </c>
      <c r="C927" t="s">
        <v>1681</v>
      </c>
      <c r="D927" t="s">
        <v>151</v>
      </c>
      <c r="E927" t="s">
        <v>1682</v>
      </c>
      <c r="F927" t="s">
        <v>38</v>
      </c>
      <c r="G927" t="s">
        <v>191</v>
      </c>
      <c r="H927" t="s">
        <v>278</v>
      </c>
      <c r="I927" t="s">
        <v>279</v>
      </c>
      <c r="J927" t="s">
        <v>83</v>
      </c>
      <c r="K927" t="s">
        <v>84</v>
      </c>
      <c r="L927" t="s">
        <v>165</v>
      </c>
      <c r="M927">
        <v>3</v>
      </c>
      <c r="N927" t="s">
        <v>1708</v>
      </c>
      <c r="O927">
        <v>4950</v>
      </c>
      <c r="P927" t="s">
        <v>4282</v>
      </c>
      <c r="Q927" t="s">
        <v>4283</v>
      </c>
      <c r="R927" t="s">
        <v>157</v>
      </c>
    </row>
    <row r="928" spans="1:18" x14ac:dyDescent="0.3">
      <c r="A928" t="s">
        <v>4284</v>
      </c>
      <c r="B928" t="s">
        <v>4285</v>
      </c>
      <c r="C928" t="s">
        <v>551</v>
      </c>
      <c r="D928" t="s">
        <v>80</v>
      </c>
      <c r="E928" t="s">
        <v>93</v>
      </c>
      <c r="F928" t="s">
        <v>464</v>
      </c>
      <c r="G928" t="s">
        <v>24</v>
      </c>
      <c r="H928" t="s">
        <v>434</v>
      </c>
      <c r="I928" t="s">
        <v>329</v>
      </c>
      <c r="J928" t="s">
        <v>164</v>
      </c>
      <c r="K928" t="s">
        <v>174</v>
      </c>
      <c r="L928" t="s">
        <v>182</v>
      </c>
      <c r="M928" t="s">
        <v>183</v>
      </c>
      <c r="N928">
        <v>4200</v>
      </c>
      <c r="O928">
        <v>33600</v>
      </c>
      <c r="P928" t="s">
        <v>4286</v>
      </c>
      <c r="Q928" t="s">
        <v>4287</v>
      </c>
      <c r="R928" t="s">
        <v>32</v>
      </c>
    </row>
    <row r="929" spans="1:18" x14ac:dyDescent="0.3">
      <c r="A929" t="s">
        <v>4288</v>
      </c>
      <c r="B929" t="s">
        <v>1362</v>
      </c>
      <c r="C929" t="s">
        <v>2082</v>
      </c>
      <c r="D929" t="s">
        <v>1341</v>
      </c>
      <c r="E929" t="s">
        <v>22</v>
      </c>
      <c r="F929" t="s">
        <v>1877</v>
      </c>
      <c r="G929" t="s">
        <v>191</v>
      </c>
      <c r="H929" t="s">
        <v>745</v>
      </c>
      <c r="I929" t="s">
        <v>193</v>
      </c>
      <c r="J929" t="s">
        <v>97</v>
      </c>
      <c r="K929" t="s">
        <v>84</v>
      </c>
      <c r="L929" t="s">
        <v>111</v>
      </c>
      <c r="M929">
        <v>6</v>
      </c>
      <c r="N929" t="s">
        <v>3640</v>
      </c>
      <c r="O929">
        <v>9900</v>
      </c>
      <c r="P929" t="s">
        <v>4289</v>
      </c>
      <c r="Q929" t="s">
        <v>4290</v>
      </c>
      <c r="R929" t="s">
        <v>46</v>
      </c>
    </row>
    <row r="930" spans="1:18" x14ac:dyDescent="0.3">
      <c r="A930" t="s">
        <v>4291</v>
      </c>
      <c r="B930" t="s">
        <v>3627</v>
      </c>
      <c r="C930" t="s">
        <v>1928</v>
      </c>
      <c r="D930" t="s">
        <v>21</v>
      </c>
      <c r="E930" t="s">
        <v>140</v>
      </c>
      <c r="F930" t="s">
        <v>108</v>
      </c>
      <c r="G930" t="s">
        <v>81</v>
      </c>
      <c r="H930" t="s">
        <v>425</v>
      </c>
      <c r="I930" t="s">
        <v>110</v>
      </c>
      <c r="J930" t="s">
        <v>83</v>
      </c>
      <c r="K930" t="s">
        <v>660</v>
      </c>
      <c r="L930" t="s">
        <v>182</v>
      </c>
      <c r="M930">
        <v>11</v>
      </c>
      <c r="N930" t="s">
        <v>2544</v>
      </c>
      <c r="O930">
        <v>13750</v>
      </c>
      <c r="P930" t="s">
        <v>4292</v>
      </c>
      <c r="Q930" t="s">
        <v>4293</v>
      </c>
      <c r="R930" t="s">
        <v>32</v>
      </c>
    </row>
    <row r="931" spans="1:18" x14ac:dyDescent="0.3">
      <c r="A931" t="s">
        <v>4294</v>
      </c>
      <c r="B931" t="s">
        <v>4295</v>
      </c>
      <c r="C931" t="s">
        <v>2454</v>
      </c>
      <c r="D931" t="s">
        <v>1756</v>
      </c>
      <c r="E931" t="s">
        <v>37</v>
      </c>
      <c r="F931" t="s">
        <v>38</v>
      </c>
      <c r="G931" t="s">
        <v>53</v>
      </c>
      <c r="H931" t="s">
        <v>95</v>
      </c>
      <c r="I931" t="s">
        <v>55</v>
      </c>
      <c r="J931" t="s">
        <v>27</v>
      </c>
      <c r="K931" t="s">
        <v>72</v>
      </c>
      <c r="L931" t="s">
        <v>502</v>
      </c>
      <c r="M931" t="s">
        <v>133</v>
      </c>
      <c r="N931">
        <v>180</v>
      </c>
      <c r="O931">
        <v>1800</v>
      </c>
      <c r="P931" t="s">
        <v>4296</v>
      </c>
      <c r="Q931" t="s">
        <v>4297</v>
      </c>
      <c r="R931" t="s">
        <v>61</v>
      </c>
    </row>
    <row r="932" spans="1:18" x14ac:dyDescent="0.3">
      <c r="A932" t="s">
        <v>4298</v>
      </c>
      <c r="B932" t="s">
        <v>4299</v>
      </c>
      <c r="C932" t="s">
        <v>3729</v>
      </c>
      <c r="D932" t="s">
        <v>432</v>
      </c>
      <c r="E932" t="s">
        <v>1003</v>
      </c>
      <c r="F932" t="s">
        <v>228</v>
      </c>
      <c r="G932" t="s">
        <v>239</v>
      </c>
      <c r="H932" t="s">
        <v>240</v>
      </c>
      <c r="I932" t="s">
        <v>279</v>
      </c>
      <c r="J932" t="s">
        <v>337</v>
      </c>
      <c r="K932" t="s">
        <v>458</v>
      </c>
      <c r="L932" t="s">
        <v>182</v>
      </c>
      <c r="M932" t="s">
        <v>726</v>
      </c>
      <c r="N932">
        <v>980</v>
      </c>
      <c r="O932">
        <v>3920</v>
      </c>
      <c r="P932" t="s">
        <v>4300</v>
      </c>
      <c r="Q932" t="s">
        <v>4301</v>
      </c>
      <c r="R932" t="s">
        <v>46</v>
      </c>
    </row>
    <row r="933" spans="1:18" x14ac:dyDescent="0.3">
      <c r="A933" t="s">
        <v>2373</v>
      </c>
      <c r="B933" t="s">
        <v>2374</v>
      </c>
      <c r="C933" t="s">
        <v>1766</v>
      </c>
      <c r="D933" t="s">
        <v>271</v>
      </c>
      <c r="E933" t="s">
        <v>129</v>
      </c>
      <c r="F933" t="s">
        <v>38</v>
      </c>
      <c r="G933" t="s">
        <v>120</v>
      </c>
      <c r="H933" t="s">
        <v>121</v>
      </c>
      <c r="I933" t="s">
        <v>122</v>
      </c>
      <c r="J933" t="s">
        <v>83</v>
      </c>
      <c r="K933" t="s">
        <v>174</v>
      </c>
      <c r="L933" t="s">
        <v>182</v>
      </c>
      <c r="M933">
        <v>3</v>
      </c>
      <c r="N933">
        <v>850</v>
      </c>
      <c r="O933">
        <v>2550</v>
      </c>
      <c r="P933" t="s">
        <v>2375</v>
      </c>
      <c r="Q933" t="s">
        <v>2376</v>
      </c>
      <c r="R933" t="s">
        <v>157</v>
      </c>
    </row>
    <row r="934" spans="1:18" x14ac:dyDescent="0.3">
      <c r="A934" t="s">
        <v>4302</v>
      </c>
      <c r="B934" t="s">
        <v>4303</v>
      </c>
      <c r="C934" t="s">
        <v>447</v>
      </c>
      <c r="D934" t="s">
        <v>423</v>
      </c>
      <c r="E934" t="s">
        <v>93</v>
      </c>
      <c r="F934" t="s">
        <v>38</v>
      </c>
      <c r="G934" t="s">
        <v>218</v>
      </c>
      <c r="H934" t="s">
        <v>1179</v>
      </c>
      <c r="I934" t="s">
        <v>220</v>
      </c>
      <c r="J934" t="s">
        <v>97</v>
      </c>
      <c r="K934" t="s">
        <v>1380</v>
      </c>
      <c r="L934" t="s">
        <v>775</v>
      </c>
      <c r="M934">
        <v>4</v>
      </c>
      <c r="N934">
        <v>2800</v>
      </c>
      <c r="O934">
        <v>11200</v>
      </c>
      <c r="P934" t="s">
        <v>4304</v>
      </c>
      <c r="Q934" t="s">
        <v>1191</v>
      </c>
      <c r="R934" t="s">
        <v>32</v>
      </c>
    </row>
    <row r="935" spans="1:18" x14ac:dyDescent="0.3">
      <c r="A935" t="s">
        <v>4305</v>
      </c>
      <c r="B935" t="s">
        <v>4306</v>
      </c>
      <c r="C935" t="s">
        <v>1968</v>
      </c>
      <c r="D935" t="s">
        <v>1756</v>
      </c>
      <c r="E935" t="s">
        <v>51</v>
      </c>
      <c r="F935" t="s">
        <v>119</v>
      </c>
      <c r="G935" t="s">
        <v>218</v>
      </c>
      <c r="H935" t="s">
        <v>312</v>
      </c>
      <c r="I935" t="s">
        <v>26</v>
      </c>
      <c r="J935" t="s">
        <v>97</v>
      </c>
      <c r="K935" t="s">
        <v>72</v>
      </c>
      <c r="L935" t="s">
        <v>111</v>
      </c>
      <c r="M935">
        <v>10</v>
      </c>
      <c r="N935">
        <v>2800</v>
      </c>
      <c r="O935">
        <v>28000</v>
      </c>
      <c r="P935" t="s">
        <v>4307</v>
      </c>
      <c r="Q935" t="s">
        <v>4308</v>
      </c>
      <c r="R935" t="s">
        <v>32</v>
      </c>
    </row>
    <row r="936" spans="1:18" x14ac:dyDescent="0.3">
      <c r="A936" t="s">
        <v>4309</v>
      </c>
      <c r="B936" t="s">
        <v>4310</v>
      </c>
      <c r="C936" t="s">
        <v>79</v>
      </c>
      <c r="D936" t="s">
        <v>80</v>
      </c>
      <c r="E936" t="s">
        <v>22</v>
      </c>
      <c r="F936" t="s">
        <v>38</v>
      </c>
      <c r="G936" t="s">
        <v>218</v>
      </c>
      <c r="H936" t="s">
        <v>312</v>
      </c>
      <c r="I936" t="s">
        <v>382</v>
      </c>
      <c r="J936" t="s">
        <v>864</v>
      </c>
      <c r="K936" t="s">
        <v>84</v>
      </c>
      <c r="L936" t="s">
        <v>111</v>
      </c>
      <c r="M936">
        <v>6</v>
      </c>
      <c r="N936">
        <v>2800</v>
      </c>
      <c r="O936">
        <v>16800</v>
      </c>
      <c r="P936" t="s">
        <v>4311</v>
      </c>
      <c r="Q936" t="s">
        <v>4312</v>
      </c>
      <c r="R936" t="s">
        <v>46</v>
      </c>
    </row>
    <row r="937" spans="1:18" x14ac:dyDescent="0.3">
      <c r="A937" t="s">
        <v>4313</v>
      </c>
      <c r="B937" t="s">
        <v>4314</v>
      </c>
      <c r="C937" t="s">
        <v>208</v>
      </c>
      <c r="E937" t="s">
        <v>190</v>
      </c>
      <c r="F937" t="s">
        <v>119</v>
      </c>
      <c r="G937" t="s">
        <v>24</v>
      </c>
      <c r="H937" t="s">
        <v>434</v>
      </c>
      <c r="I937" t="s">
        <v>26</v>
      </c>
      <c r="J937" t="s">
        <v>27</v>
      </c>
      <c r="K937" t="s">
        <v>98</v>
      </c>
      <c r="L937" t="s">
        <v>111</v>
      </c>
      <c r="M937" t="s">
        <v>133</v>
      </c>
      <c r="N937">
        <v>4200</v>
      </c>
      <c r="O937">
        <v>16800</v>
      </c>
      <c r="P937" t="s">
        <v>4315</v>
      </c>
      <c r="Q937" t="s">
        <v>4316</v>
      </c>
      <c r="R937" t="s">
        <v>157</v>
      </c>
    </row>
    <row r="938" spans="1:18" x14ac:dyDescent="0.3">
      <c r="A938" t="s">
        <v>1617</v>
      </c>
      <c r="B938" t="s">
        <v>4317</v>
      </c>
      <c r="C938" t="s">
        <v>532</v>
      </c>
      <c r="D938" t="s">
        <v>475</v>
      </c>
      <c r="E938" t="s">
        <v>744</v>
      </c>
      <c r="F938" t="s">
        <v>352</v>
      </c>
      <c r="G938" t="s">
        <v>162</v>
      </c>
      <c r="H938" t="s">
        <v>163</v>
      </c>
      <c r="I938" t="s">
        <v>70</v>
      </c>
      <c r="J938" t="s">
        <v>337</v>
      </c>
      <c r="K938" t="s">
        <v>458</v>
      </c>
      <c r="L938" t="s">
        <v>165</v>
      </c>
      <c r="M938">
        <v>6</v>
      </c>
      <c r="N938">
        <v>620</v>
      </c>
      <c r="O938">
        <v>3720</v>
      </c>
      <c r="P938" t="s">
        <v>4318</v>
      </c>
      <c r="Q938" t="s">
        <v>4319</v>
      </c>
      <c r="R938" t="s">
        <v>46</v>
      </c>
    </row>
    <row r="939" spans="1:18" x14ac:dyDescent="0.3">
      <c r="A939" t="s">
        <v>4320</v>
      </c>
      <c r="B939" t="s">
        <v>4321</v>
      </c>
      <c r="C939" t="s">
        <v>4322</v>
      </c>
      <c r="D939" t="s">
        <v>80</v>
      </c>
      <c r="E939" t="s">
        <v>173</v>
      </c>
      <c r="F939" t="s">
        <v>181</v>
      </c>
      <c r="G939" t="s">
        <v>239</v>
      </c>
      <c r="H939" t="s">
        <v>939</v>
      </c>
      <c r="I939" t="s">
        <v>241</v>
      </c>
      <c r="J939" t="s">
        <v>97</v>
      </c>
      <c r="K939" t="s">
        <v>84</v>
      </c>
      <c r="L939" t="s">
        <v>58</v>
      </c>
      <c r="M939">
        <v>3</v>
      </c>
      <c r="N939" t="s">
        <v>998</v>
      </c>
      <c r="O939">
        <v>2940</v>
      </c>
      <c r="P939" t="s">
        <v>4323</v>
      </c>
      <c r="Q939" t="s">
        <v>4324</v>
      </c>
      <c r="R939" t="s">
        <v>61</v>
      </c>
    </row>
    <row r="940" spans="1:18" x14ac:dyDescent="0.3">
      <c r="A940" t="s">
        <v>4325</v>
      </c>
      <c r="B940" t="s">
        <v>4326</v>
      </c>
      <c r="C940" t="s">
        <v>469</v>
      </c>
      <c r="D940" t="s">
        <v>172</v>
      </c>
      <c r="E940" t="s">
        <v>173</v>
      </c>
      <c r="F940" t="s">
        <v>119</v>
      </c>
      <c r="G940" t="s">
        <v>162</v>
      </c>
      <c r="H940" t="s">
        <v>1802</v>
      </c>
      <c r="I940" t="s">
        <v>230</v>
      </c>
      <c r="J940" t="s">
        <v>27</v>
      </c>
      <c r="K940" t="s">
        <v>98</v>
      </c>
      <c r="L940" t="s">
        <v>165</v>
      </c>
      <c r="M940">
        <v>7</v>
      </c>
      <c r="N940">
        <v>620</v>
      </c>
      <c r="O940">
        <v>4340</v>
      </c>
      <c r="P940" t="s">
        <v>4327</v>
      </c>
      <c r="Q940" t="s">
        <v>4328</v>
      </c>
      <c r="R940" t="s">
        <v>157</v>
      </c>
    </row>
    <row r="941" spans="1:18" x14ac:dyDescent="0.3">
      <c r="A941" t="s">
        <v>4329</v>
      </c>
      <c r="B941" t="s">
        <v>4330</v>
      </c>
      <c r="C941" t="s">
        <v>365</v>
      </c>
      <c r="D941" t="s">
        <v>366</v>
      </c>
      <c r="E941" t="s">
        <v>2147</v>
      </c>
      <c r="F941" t="s">
        <v>23</v>
      </c>
      <c r="G941" t="s">
        <v>142</v>
      </c>
      <c r="H941" t="s">
        <v>143</v>
      </c>
      <c r="I941" t="s">
        <v>26</v>
      </c>
      <c r="J941" t="s">
        <v>221</v>
      </c>
      <c r="K941" t="s">
        <v>624</v>
      </c>
      <c r="L941" t="s">
        <v>58</v>
      </c>
      <c r="M941">
        <v>11</v>
      </c>
      <c r="O941">
        <v>4620</v>
      </c>
      <c r="P941" t="s">
        <v>4331</v>
      </c>
      <c r="Q941" t="s">
        <v>4332</v>
      </c>
      <c r="R941" t="s">
        <v>32</v>
      </c>
    </row>
    <row r="942" spans="1:18" x14ac:dyDescent="0.3">
      <c r="A942" t="s">
        <v>2489</v>
      </c>
      <c r="B942" t="s">
        <v>2490</v>
      </c>
      <c r="C942" t="s">
        <v>2358</v>
      </c>
      <c r="D942" t="s">
        <v>80</v>
      </c>
      <c r="E942" t="s">
        <v>93</v>
      </c>
      <c r="F942" t="s">
        <v>372</v>
      </c>
      <c r="G942" t="s">
        <v>24</v>
      </c>
      <c r="H942" t="s">
        <v>769</v>
      </c>
      <c r="I942" t="s">
        <v>26</v>
      </c>
      <c r="J942" t="s">
        <v>249</v>
      </c>
      <c r="K942" t="s">
        <v>57</v>
      </c>
      <c r="L942" t="s">
        <v>165</v>
      </c>
      <c r="M942">
        <v>8</v>
      </c>
      <c r="N942">
        <v>4200</v>
      </c>
      <c r="O942">
        <v>33600</v>
      </c>
      <c r="P942" t="s">
        <v>2491</v>
      </c>
      <c r="Q942" t="s">
        <v>2492</v>
      </c>
      <c r="R942" t="s">
        <v>32</v>
      </c>
    </row>
    <row r="943" spans="1:18" x14ac:dyDescent="0.3">
      <c r="A943" t="s">
        <v>4333</v>
      </c>
      <c r="B943" t="s">
        <v>4334</v>
      </c>
      <c r="C943" t="s">
        <v>2298</v>
      </c>
      <c r="D943" t="s">
        <v>50</v>
      </c>
      <c r="E943" t="s">
        <v>1628</v>
      </c>
      <c r="F943" t="s">
        <v>4145</v>
      </c>
      <c r="G943" t="s">
        <v>68</v>
      </c>
      <c r="H943" t="s">
        <v>109</v>
      </c>
      <c r="I943" t="s">
        <v>110</v>
      </c>
      <c r="J943" t="s">
        <v>83</v>
      </c>
      <c r="K943" t="s">
        <v>57</v>
      </c>
      <c r="L943" t="s">
        <v>565</v>
      </c>
      <c r="M943">
        <v>2</v>
      </c>
      <c r="N943">
        <v>3600</v>
      </c>
      <c r="O943">
        <v>7200</v>
      </c>
      <c r="P943" t="s">
        <v>4335</v>
      </c>
      <c r="Q943" t="s">
        <v>4336</v>
      </c>
      <c r="R943" t="s">
        <v>32</v>
      </c>
    </row>
    <row r="944" spans="1:18" x14ac:dyDescent="0.3">
      <c r="A944" t="s">
        <v>4337</v>
      </c>
      <c r="B944" t="s">
        <v>4338</v>
      </c>
      <c r="C944" t="s">
        <v>128</v>
      </c>
      <c r="D944" t="s">
        <v>92</v>
      </c>
      <c r="E944" t="s">
        <v>129</v>
      </c>
      <c r="F944" t="s">
        <v>228</v>
      </c>
      <c r="G944" t="s">
        <v>24</v>
      </c>
      <c r="H944" t="s">
        <v>25</v>
      </c>
      <c r="I944" t="s">
        <v>329</v>
      </c>
      <c r="J944" t="s">
        <v>685</v>
      </c>
      <c r="K944" t="s">
        <v>1087</v>
      </c>
      <c r="L944" t="s">
        <v>182</v>
      </c>
      <c r="M944" t="s">
        <v>2125</v>
      </c>
      <c r="N944">
        <v>4200</v>
      </c>
      <c r="O944">
        <v>29500</v>
      </c>
      <c r="P944" t="s">
        <v>4339</v>
      </c>
      <c r="Q944" t="s">
        <v>4340</v>
      </c>
      <c r="R944" t="s">
        <v>32</v>
      </c>
    </row>
    <row r="945" spans="1:18" x14ac:dyDescent="0.3">
      <c r="A945" t="s">
        <v>4341</v>
      </c>
      <c r="B945" t="s">
        <v>4342</v>
      </c>
      <c r="C945" t="s">
        <v>4343</v>
      </c>
      <c r="D945" t="s">
        <v>271</v>
      </c>
      <c r="E945" t="s">
        <v>22</v>
      </c>
      <c r="F945" t="s">
        <v>296</v>
      </c>
      <c r="G945" t="s">
        <v>218</v>
      </c>
      <c r="H945" t="s">
        <v>219</v>
      </c>
      <c r="I945" t="s">
        <v>26</v>
      </c>
      <c r="J945" t="s">
        <v>501</v>
      </c>
      <c r="K945" t="s">
        <v>98</v>
      </c>
      <c r="L945" t="s">
        <v>451</v>
      </c>
      <c r="M945">
        <v>12</v>
      </c>
      <c r="N945">
        <v>2750</v>
      </c>
      <c r="O945">
        <v>33000</v>
      </c>
      <c r="P945" t="s">
        <v>4344</v>
      </c>
      <c r="Q945" t="s">
        <v>4345</v>
      </c>
      <c r="R945" t="s">
        <v>157</v>
      </c>
    </row>
    <row r="946" spans="1:18" x14ac:dyDescent="0.3">
      <c r="A946" t="s">
        <v>4346</v>
      </c>
      <c r="B946" t="s">
        <v>2284</v>
      </c>
      <c r="C946" t="s">
        <v>4347</v>
      </c>
      <c r="D946" t="s">
        <v>80</v>
      </c>
      <c r="E946" t="s">
        <v>140</v>
      </c>
      <c r="F946" t="s">
        <v>2040</v>
      </c>
      <c r="G946" t="s">
        <v>303</v>
      </c>
      <c r="H946" t="s">
        <v>399</v>
      </c>
      <c r="I946" t="s">
        <v>41</v>
      </c>
      <c r="J946" t="s">
        <v>393</v>
      </c>
      <c r="K946" t="s">
        <v>57</v>
      </c>
      <c r="L946" t="s">
        <v>182</v>
      </c>
      <c r="M946" t="s">
        <v>360</v>
      </c>
      <c r="N946">
        <v>2400</v>
      </c>
      <c r="O946">
        <v>21600</v>
      </c>
      <c r="P946" t="s">
        <v>4348</v>
      </c>
      <c r="Q946" t="s">
        <v>4349</v>
      </c>
      <c r="R946" t="s">
        <v>61</v>
      </c>
    </row>
    <row r="947" spans="1:18" x14ac:dyDescent="0.3">
      <c r="A947" t="s">
        <v>4350</v>
      </c>
      <c r="B947" t="s">
        <v>4351</v>
      </c>
      <c r="C947" t="s">
        <v>4236</v>
      </c>
      <c r="D947" t="s">
        <v>1106</v>
      </c>
      <c r="E947" t="s">
        <v>51</v>
      </c>
      <c r="F947" t="s">
        <v>108</v>
      </c>
      <c r="G947" t="s">
        <v>303</v>
      </c>
      <c r="H947" t="s">
        <v>399</v>
      </c>
      <c r="I947" t="s">
        <v>41</v>
      </c>
      <c r="J947" t="s">
        <v>337</v>
      </c>
      <c r="K947" t="s">
        <v>231</v>
      </c>
      <c r="L947" t="s">
        <v>85</v>
      </c>
      <c r="M947">
        <v>5</v>
      </c>
      <c r="N947">
        <v>2400</v>
      </c>
      <c r="O947">
        <v>12000</v>
      </c>
      <c r="P947" t="s">
        <v>4352</v>
      </c>
      <c r="Q947" t="s">
        <v>4353</v>
      </c>
      <c r="R947" t="s">
        <v>61</v>
      </c>
    </row>
    <row r="948" spans="1:18" x14ac:dyDescent="0.3">
      <c r="A948" t="s">
        <v>4354</v>
      </c>
      <c r="B948" t="s">
        <v>4355</v>
      </c>
      <c r="C948" t="s">
        <v>915</v>
      </c>
      <c r="D948" t="s">
        <v>1168</v>
      </c>
      <c r="E948" t="s">
        <v>667</v>
      </c>
      <c r="F948" t="s">
        <v>391</v>
      </c>
      <c r="G948" t="s">
        <v>142</v>
      </c>
      <c r="H948" t="s">
        <v>1261</v>
      </c>
      <c r="I948" t="s">
        <v>26</v>
      </c>
      <c r="J948" t="s">
        <v>27</v>
      </c>
      <c r="K948" t="s">
        <v>84</v>
      </c>
      <c r="L948" t="s">
        <v>675</v>
      </c>
      <c r="M948">
        <v>12</v>
      </c>
      <c r="N948">
        <v>420</v>
      </c>
      <c r="O948">
        <v>5040</v>
      </c>
      <c r="P948" t="s">
        <v>4356</v>
      </c>
      <c r="Q948" t="s">
        <v>4357</v>
      </c>
      <c r="R948" t="s">
        <v>46</v>
      </c>
    </row>
    <row r="949" spans="1:18" x14ac:dyDescent="0.3">
      <c r="A949" t="s">
        <v>4358</v>
      </c>
      <c r="B949" t="s">
        <v>2850</v>
      </c>
      <c r="C949" t="s">
        <v>1801</v>
      </c>
      <c r="D949" t="s">
        <v>1158</v>
      </c>
      <c r="E949" t="s">
        <v>22</v>
      </c>
      <c r="F949" t="s">
        <v>108</v>
      </c>
      <c r="G949" t="s">
        <v>53</v>
      </c>
      <c r="H949" t="s">
        <v>287</v>
      </c>
      <c r="I949" t="s">
        <v>55</v>
      </c>
      <c r="J949" t="s">
        <v>83</v>
      </c>
      <c r="K949" t="s">
        <v>57</v>
      </c>
      <c r="L949" t="s">
        <v>58</v>
      </c>
      <c r="M949" t="s">
        <v>1522</v>
      </c>
      <c r="N949" t="s">
        <v>847</v>
      </c>
      <c r="O949">
        <v>1080</v>
      </c>
      <c r="P949" t="s">
        <v>4359</v>
      </c>
      <c r="Q949" t="s">
        <v>4360</v>
      </c>
      <c r="R949" t="s">
        <v>46</v>
      </c>
    </row>
    <row r="950" spans="1:18" x14ac:dyDescent="0.3">
      <c r="A950" t="s">
        <v>4361</v>
      </c>
      <c r="B950" t="s">
        <v>2386</v>
      </c>
      <c r="C950" t="s">
        <v>3329</v>
      </c>
      <c r="D950" t="s">
        <v>106</v>
      </c>
      <c r="E950" t="s">
        <v>140</v>
      </c>
      <c r="F950" t="s">
        <v>153</v>
      </c>
      <c r="G950" t="s">
        <v>24</v>
      </c>
      <c r="H950" t="s">
        <v>434</v>
      </c>
      <c r="I950" t="s">
        <v>26</v>
      </c>
      <c r="J950" t="s">
        <v>97</v>
      </c>
      <c r="K950" t="s">
        <v>84</v>
      </c>
      <c r="L950" t="s">
        <v>58</v>
      </c>
      <c r="M950" t="s">
        <v>133</v>
      </c>
      <c r="N950">
        <v>4200</v>
      </c>
      <c r="O950">
        <v>33600</v>
      </c>
      <c r="P950" t="s">
        <v>4362</v>
      </c>
      <c r="Q950" t="s">
        <v>4363</v>
      </c>
      <c r="R950" t="s">
        <v>61</v>
      </c>
    </row>
    <row r="951" spans="1:18" x14ac:dyDescent="0.3">
      <c r="A951" t="s">
        <v>4364</v>
      </c>
      <c r="B951" t="s">
        <v>4365</v>
      </c>
      <c r="C951" t="s">
        <v>2952</v>
      </c>
      <c r="D951" t="s">
        <v>139</v>
      </c>
      <c r="E951" t="s">
        <v>1252</v>
      </c>
      <c r="F951" t="s">
        <v>38</v>
      </c>
      <c r="G951" t="s">
        <v>239</v>
      </c>
      <c r="H951" t="s">
        <v>240</v>
      </c>
      <c r="I951" t="s">
        <v>279</v>
      </c>
      <c r="J951" t="s">
        <v>864</v>
      </c>
      <c r="K951" t="s">
        <v>72</v>
      </c>
      <c r="L951" t="s">
        <v>165</v>
      </c>
      <c r="M951" t="s">
        <v>183</v>
      </c>
      <c r="N951">
        <v>980</v>
      </c>
      <c r="O951">
        <v>7840</v>
      </c>
      <c r="P951" t="s">
        <v>4366</v>
      </c>
      <c r="Q951" t="s">
        <v>4367</v>
      </c>
      <c r="R951" t="s">
        <v>61</v>
      </c>
    </row>
    <row r="952" spans="1:18" x14ac:dyDescent="0.3">
      <c r="A952" t="s">
        <v>1701</v>
      </c>
      <c r="B952" t="s">
        <v>1702</v>
      </c>
      <c r="C952" t="s">
        <v>1703</v>
      </c>
      <c r="D952" t="s">
        <v>743</v>
      </c>
      <c r="E952" t="s">
        <v>93</v>
      </c>
      <c r="F952" t="s">
        <v>119</v>
      </c>
      <c r="G952" t="s">
        <v>39</v>
      </c>
      <c r="H952" t="s">
        <v>336</v>
      </c>
      <c r="I952" t="s">
        <v>41</v>
      </c>
      <c r="J952" t="s">
        <v>864</v>
      </c>
      <c r="K952" t="s">
        <v>98</v>
      </c>
      <c r="L952" t="s">
        <v>111</v>
      </c>
      <c r="M952">
        <v>11</v>
      </c>
      <c r="N952" t="s">
        <v>1704</v>
      </c>
      <c r="O952">
        <v>20900</v>
      </c>
      <c r="P952" t="s">
        <v>643</v>
      </c>
      <c r="Q952" t="s">
        <v>1705</v>
      </c>
      <c r="R952" t="s">
        <v>32</v>
      </c>
    </row>
    <row r="953" spans="1:18" x14ac:dyDescent="0.3">
      <c r="A953" t="s">
        <v>4368</v>
      </c>
      <c r="B953" t="s">
        <v>4369</v>
      </c>
      <c r="C953" t="s">
        <v>915</v>
      </c>
      <c r="D953" t="s">
        <v>1106</v>
      </c>
      <c r="E953" t="s">
        <v>173</v>
      </c>
      <c r="F953" t="s">
        <v>509</v>
      </c>
      <c r="G953" t="s">
        <v>39</v>
      </c>
      <c r="H953" t="s">
        <v>336</v>
      </c>
      <c r="I953" t="s">
        <v>1005</v>
      </c>
      <c r="J953" t="s">
        <v>685</v>
      </c>
      <c r="K953" t="s">
        <v>84</v>
      </c>
      <c r="L953" t="s">
        <v>819</v>
      </c>
      <c r="M953">
        <v>10</v>
      </c>
      <c r="N953">
        <v>1900</v>
      </c>
      <c r="O953">
        <v>19000</v>
      </c>
      <c r="P953" t="s">
        <v>4370</v>
      </c>
      <c r="Q953" t="s">
        <v>4371</v>
      </c>
      <c r="R953" t="s">
        <v>32</v>
      </c>
    </row>
    <row r="954" spans="1:18" x14ac:dyDescent="0.3">
      <c r="A954" t="s">
        <v>4372</v>
      </c>
      <c r="B954" t="s">
        <v>3478</v>
      </c>
      <c r="C954" t="s">
        <v>4276</v>
      </c>
      <c r="D954" t="s">
        <v>271</v>
      </c>
      <c r="E954" t="s">
        <v>37</v>
      </c>
      <c r="F954" t="s">
        <v>181</v>
      </c>
      <c r="G954" t="s">
        <v>53</v>
      </c>
      <c r="H954" t="s">
        <v>648</v>
      </c>
      <c r="I954" t="s">
        <v>96</v>
      </c>
      <c r="J954" t="s">
        <v>27</v>
      </c>
      <c r="K954" t="s">
        <v>57</v>
      </c>
      <c r="L954" t="s">
        <v>182</v>
      </c>
      <c r="M954">
        <v>12</v>
      </c>
      <c r="N954">
        <v>180</v>
      </c>
      <c r="O954">
        <v>2160</v>
      </c>
      <c r="P954" t="s">
        <v>4373</v>
      </c>
      <c r="Q954" t="s">
        <v>4374</v>
      </c>
      <c r="R954" t="s">
        <v>61</v>
      </c>
    </row>
    <row r="955" spans="1:18" x14ac:dyDescent="0.3">
      <c r="A955" t="s">
        <v>4375</v>
      </c>
      <c r="B955" t="s">
        <v>4150</v>
      </c>
      <c r="C955" t="s">
        <v>4376</v>
      </c>
      <c r="D955" t="s">
        <v>151</v>
      </c>
      <c r="E955" t="s">
        <v>140</v>
      </c>
      <c r="F955" t="s">
        <v>23</v>
      </c>
      <c r="G955" t="s">
        <v>218</v>
      </c>
      <c r="H955" t="s">
        <v>312</v>
      </c>
      <c r="I955" t="s">
        <v>26</v>
      </c>
      <c r="J955" t="s">
        <v>27</v>
      </c>
      <c r="K955" t="s">
        <v>57</v>
      </c>
      <c r="L955" t="s">
        <v>502</v>
      </c>
      <c r="M955">
        <v>4</v>
      </c>
      <c r="N955">
        <v>2800</v>
      </c>
      <c r="O955">
        <v>11200</v>
      </c>
      <c r="P955" t="s">
        <v>4377</v>
      </c>
      <c r="Q955" t="s">
        <v>4378</v>
      </c>
      <c r="R955" t="s">
        <v>157</v>
      </c>
    </row>
    <row r="956" spans="1:18" x14ac:dyDescent="0.3">
      <c r="A956" t="s">
        <v>4379</v>
      </c>
      <c r="B956" t="s">
        <v>4380</v>
      </c>
      <c r="C956" t="s">
        <v>208</v>
      </c>
      <c r="D956" t="s">
        <v>743</v>
      </c>
      <c r="E956" t="s">
        <v>190</v>
      </c>
      <c r="F956" t="s">
        <v>23</v>
      </c>
      <c r="G956" t="s">
        <v>162</v>
      </c>
      <c r="H956" t="s">
        <v>163</v>
      </c>
      <c r="I956" t="s">
        <v>230</v>
      </c>
      <c r="J956" t="s">
        <v>864</v>
      </c>
      <c r="K956" t="s">
        <v>98</v>
      </c>
      <c r="L956" t="s">
        <v>132</v>
      </c>
      <c r="M956">
        <v>2</v>
      </c>
      <c r="N956">
        <v>620</v>
      </c>
      <c r="O956">
        <v>1240</v>
      </c>
      <c r="P956" t="s">
        <v>4381</v>
      </c>
      <c r="Q956" t="s">
        <v>4382</v>
      </c>
      <c r="R956" t="s">
        <v>32</v>
      </c>
    </row>
    <row r="957" spans="1:18" x14ac:dyDescent="0.3">
      <c r="A957" t="s">
        <v>4383</v>
      </c>
      <c r="B957" t="s">
        <v>3959</v>
      </c>
      <c r="C957" t="s">
        <v>422</v>
      </c>
      <c r="D957" t="s">
        <v>92</v>
      </c>
      <c r="E957" t="s">
        <v>51</v>
      </c>
      <c r="F957" t="s">
        <v>228</v>
      </c>
      <c r="G957" t="s">
        <v>239</v>
      </c>
      <c r="H957" t="s">
        <v>240</v>
      </c>
      <c r="I957" t="s">
        <v>2345</v>
      </c>
      <c r="J957" t="s">
        <v>83</v>
      </c>
      <c r="K957" t="s">
        <v>660</v>
      </c>
      <c r="L957" t="s">
        <v>111</v>
      </c>
      <c r="M957">
        <v>1</v>
      </c>
      <c r="N957" t="s">
        <v>133</v>
      </c>
      <c r="O957">
        <v>980</v>
      </c>
      <c r="P957" t="s">
        <v>4384</v>
      </c>
      <c r="Q957" t="s">
        <v>4385</v>
      </c>
      <c r="R957" t="s">
        <v>46</v>
      </c>
    </row>
    <row r="958" spans="1:18" x14ac:dyDescent="0.3">
      <c r="A958" t="s">
        <v>4386</v>
      </c>
      <c r="C958" t="s">
        <v>1422</v>
      </c>
      <c r="D958" t="s">
        <v>411</v>
      </c>
      <c r="E958" t="s">
        <v>140</v>
      </c>
      <c r="F958" t="s">
        <v>153</v>
      </c>
      <c r="G958" t="s">
        <v>53</v>
      </c>
      <c r="H958" t="s">
        <v>95</v>
      </c>
      <c r="I958" t="s">
        <v>4387</v>
      </c>
      <c r="J958" t="s">
        <v>501</v>
      </c>
      <c r="K958" t="s">
        <v>1148</v>
      </c>
      <c r="L958" t="s">
        <v>182</v>
      </c>
      <c r="M958" t="s">
        <v>145</v>
      </c>
      <c r="N958">
        <v>180</v>
      </c>
      <c r="O958">
        <v>900</v>
      </c>
      <c r="P958" t="s">
        <v>4388</v>
      </c>
      <c r="Q958" t="s">
        <v>4389</v>
      </c>
      <c r="R958" t="s">
        <v>46</v>
      </c>
    </row>
    <row r="959" spans="1:18" x14ac:dyDescent="0.3">
      <c r="A959" t="s">
        <v>4390</v>
      </c>
      <c r="B959" t="s">
        <v>4391</v>
      </c>
      <c r="C959" t="s">
        <v>447</v>
      </c>
      <c r="D959" t="s">
        <v>1341</v>
      </c>
      <c r="F959" t="s">
        <v>883</v>
      </c>
      <c r="G959" t="s">
        <v>81</v>
      </c>
      <c r="H959" t="s">
        <v>425</v>
      </c>
      <c r="I959" t="s">
        <v>26</v>
      </c>
      <c r="J959" t="s">
        <v>97</v>
      </c>
      <c r="K959" t="s">
        <v>72</v>
      </c>
      <c r="L959" t="s">
        <v>165</v>
      </c>
      <c r="M959">
        <v>7</v>
      </c>
      <c r="N959">
        <v>1250</v>
      </c>
      <c r="O959">
        <v>8750</v>
      </c>
      <c r="P959" t="s">
        <v>4392</v>
      </c>
      <c r="Q959" t="s">
        <v>4393</v>
      </c>
      <c r="R959" t="s">
        <v>32</v>
      </c>
    </row>
    <row r="960" spans="1:18" x14ac:dyDescent="0.3">
      <c r="A960" t="s">
        <v>4394</v>
      </c>
      <c r="B960" t="s">
        <v>3596</v>
      </c>
      <c r="C960" t="s">
        <v>1347</v>
      </c>
      <c r="D960" t="s">
        <v>151</v>
      </c>
      <c r="E960" t="s">
        <v>93</v>
      </c>
      <c r="F960" t="s">
        <v>67</v>
      </c>
      <c r="G960" t="s">
        <v>303</v>
      </c>
      <c r="H960" t="s">
        <v>399</v>
      </c>
      <c r="I960" t="s">
        <v>41</v>
      </c>
      <c r="J960" t="s">
        <v>97</v>
      </c>
      <c r="K960" t="s">
        <v>72</v>
      </c>
      <c r="L960" t="s">
        <v>675</v>
      </c>
      <c r="M960" t="s">
        <v>133</v>
      </c>
      <c r="N960" t="s">
        <v>2117</v>
      </c>
      <c r="O960">
        <v>26400</v>
      </c>
      <c r="P960" t="s">
        <v>4395</v>
      </c>
      <c r="Q960" t="s">
        <v>4396</v>
      </c>
      <c r="R960" t="s">
        <v>46</v>
      </c>
    </row>
    <row r="961" spans="1:18" x14ac:dyDescent="0.3">
      <c r="A961" t="s">
        <v>4397</v>
      </c>
      <c r="B961" t="s">
        <v>4398</v>
      </c>
      <c r="C961" t="s">
        <v>2773</v>
      </c>
      <c r="D961" t="s">
        <v>390</v>
      </c>
      <c r="E961" t="s">
        <v>499</v>
      </c>
      <c r="F961" t="s">
        <v>23</v>
      </c>
      <c r="G961" t="s">
        <v>142</v>
      </c>
      <c r="H961" t="s">
        <v>367</v>
      </c>
      <c r="I961" t="s">
        <v>26</v>
      </c>
      <c r="J961" t="s">
        <v>27</v>
      </c>
      <c r="K961" t="s">
        <v>539</v>
      </c>
      <c r="L961" t="s">
        <v>58</v>
      </c>
      <c r="M961">
        <v>12</v>
      </c>
      <c r="N961" t="s">
        <v>3491</v>
      </c>
      <c r="P961" t="s">
        <v>4399</v>
      </c>
      <c r="Q961" t="s">
        <v>4400</v>
      </c>
      <c r="R961" t="s">
        <v>61</v>
      </c>
    </row>
    <row r="962" spans="1:18" x14ac:dyDescent="0.3">
      <c r="A962" t="s">
        <v>4401</v>
      </c>
      <c r="B962" t="s">
        <v>828</v>
      </c>
      <c r="C962" t="s">
        <v>4402</v>
      </c>
      <c r="D962" t="s">
        <v>366</v>
      </c>
      <c r="E962" t="s">
        <v>129</v>
      </c>
      <c r="F962" t="s">
        <v>108</v>
      </c>
      <c r="G962" t="s">
        <v>191</v>
      </c>
      <c r="H962" t="s">
        <v>278</v>
      </c>
      <c r="I962" t="s">
        <v>279</v>
      </c>
      <c r="J962" t="s">
        <v>97</v>
      </c>
      <c r="K962" t="s">
        <v>84</v>
      </c>
      <c r="L962" t="s">
        <v>1386</v>
      </c>
      <c r="M962">
        <v>2</v>
      </c>
      <c r="N962">
        <v>1650</v>
      </c>
      <c r="O962">
        <v>3300</v>
      </c>
      <c r="P962" t="s">
        <v>4403</v>
      </c>
      <c r="Q962" t="s">
        <v>4404</v>
      </c>
      <c r="R962" t="s">
        <v>157</v>
      </c>
    </row>
    <row r="963" spans="1:18" x14ac:dyDescent="0.3">
      <c r="A963" t="s">
        <v>4405</v>
      </c>
      <c r="B963" t="s">
        <v>4406</v>
      </c>
      <c r="C963" t="s">
        <v>3206</v>
      </c>
      <c r="D963" t="s">
        <v>80</v>
      </c>
      <c r="E963" t="s">
        <v>37</v>
      </c>
      <c r="F963" t="s">
        <v>509</v>
      </c>
      <c r="G963" t="s">
        <v>24</v>
      </c>
      <c r="H963" t="s">
        <v>1537</v>
      </c>
      <c r="I963" t="s">
        <v>26</v>
      </c>
      <c r="J963" t="s">
        <v>685</v>
      </c>
      <c r="K963" t="s">
        <v>72</v>
      </c>
      <c r="L963" t="s">
        <v>775</v>
      </c>
      <c r="M963">
        <v>6</v>
      </c>
      <c r="N963">
        <v>4150</v>
      </c>
      <c r="O963">
        <v>24900</v>
      </c>
      <c r="P963" t="s">
        <v>4407</v>
      </c>
      <c r="Q963" t="s">
        <v>4408</v>
      </c>
      <c r="R963" t="s">
        <v>157</v>
      </c>
    </row>
    <row r="964" spans="1:18" x14ac:dyDescent="0.3">
      <c r="A964" t="s">
        <v>4409</v>
      </c>
      <c r="B964" t="s">
        <v>4410</v>
      </c>
      <c r="C964" t="s">
        <v>3824</v>
      </c>
      <c r="D964" t="s">
        <v>366</v>
      </c>
      <c r="E964" t="s">
        <v>949</v>
      </c>
      <c r="F964" t="s">
        <v>256</v>
      </c>
      <c r="G964" t="s">
        <v>120</v>
      </c>
      <c r="H964" t="s">
        <v>121</v>
      </c>
      <c r="I964" t="s">
        <v>41</v>
      </c>
      <c r="J964" t="s">
        <v>97</v>
      </c>
      <c r="K964" t="s">
        <v>72</v>
      </c>
      <c r="L964" t="s">
        <v>111</v>
      </c>
      <c r="M964" t="s">
        <v>74</v>
      </c>
      <c r="N964">
        <v>850</v>
      </c>
      <c r="O964">
        <v>6800</v>
      </c>
      <c r="P964" t="s">
        <v>4411</v>
      </c>
      <c r="Q964" t="s">
        <v>4412</v>
      </c>
      <c r="R964" t="s">
        <v>32</v>
      </c>
    </row>
    <row r="965" spans="1:18" x14ac:dyDescent="0.3">
      <c r="A965" t="s">
        <v>4413</v>
      </c>
      <c r="B965" t="s">
        <v>3198</v>
      </c>
      <c r="C965" t="s">
        <v>208</v>
      </c>
      <c r="D965" t="s">
        <v>743</v>
      </c>
      <c r="E965" t="s">
        <v>66</v>
      </c>
      <c r="F965" t="s">
        <v>119</v>
      </c>
      <c r="G965" t="s">
        <v>303</v>
      </c>
      <c r="H965" t="s">
        <v>1094</v>
      </c>
      <c r="I965" t="s">
        <v>41</v>
      </c>
      <c r="J965" t="s">
        <v>83</v>
      </c>
      <c r="K965" t="s">
        <v>624</v>
      </c>
      <c r="L965" t="s">
        <v>111</v>
      </c>
      <c r="M965">
        <v>3</v>
      </c>
      <c r="N965" t="s">
        <v>1978</v>
      </c>
      <c r="O965">
        <v>7200</v>
      </c>
      <c r="P965" t="s">
        <v>4414</v>
      </c>
      <c r="Q965" t="s">
        <v>4415</v>
      </c>
      <c r="R965" t="s">
        <v>32</v>
      </c>
    </row>
    <row r="966" spans="1:18" x14ac:dyDescent="0.3">
      <c r="A966" t="s">
        <v>4416</v>
      </c>
      <c r="B966" t="s">
        <v>1451</v>
      </c>
      <c r="C966" t="s">
        <v>4417</v>
      </c>
      <c r="D966" t="s">
        <v>139</v>
      </c>
      <c r="E966" t="s">
        <v>161</v>
      </c>
      <c r="F966" t="s">
        <v>153</v>
      </c>
      <c r="G966" t="s">
        <v>191</v>
      </c>
      <c r="H966" t="s">
        <v>895</v>
      </c>
      <c r="I966" t="s">
        <v>279</v>
      </c>
      <c r="J966" t="s">
        <v>27</v>
      </c>
      <c r="K966" t="s">
        <v>57</v>
      </c>
      <c r="L966" t="s">
        <v>502</v>
      </c>
      <c r="M966">
        <v>4</v>
      </c>
      <c r="N966">
        <v>1550</v>
      </c>
      <c r="O966">
        <v>6200</v>
      </c>
      <c r="P966" t="s">
        <v>4418</v>
      </c>
      <c r="Q966" t="s">
        <v>4419</v>
      </c>
      <c r="R966" t="s">
        <v>32</v>
      </c>
    </row>
    <row r="967" spans="1:18" x14ac:dyDescent="0.3">
      <c r="A967" t="s">
        <v>4420</v>
      </c>
      <c r="B967" t="s">
        <v>4421</v>
      </c>
      <c r="C967" t="s">
        <v>4422</v>
      </c>
      <c r="D967" t="s">
        <v>80</v>
      </c>
      <c r="E967" t="s">
        <v>1121</v>
      </c>
      <c r="F967" t="s">
        <v>391</v>
      </c>
      <c r="G967" t="s">
        <v>303</v>
      </c>
      <c r="H967" t="s">
        <v>399</v>
      </c>
      <c r="I967" t="s">
        <v>684</v>
      </c>
      <c r="J967" t="s">
        <v>83</v>
      </c>
      <c r="K967" t="s">
        <v>624</v>
      </c>
      <c r="L967" t="s">
        <v>111</v>
      </c>
      <c r="M967">
        <v>5</v>
      </c>
      <c r="N967" t="s">
        <v>553</v>
      </c>
      <c r="O967">
        <v>12000</v>
      </c>
      <c r="P967" t="s">
        <v>4423</v>
      </c>
      <c r="Q967" t="s">
        <v>4019</v>
      </c>
      <c r="R967" t="s">
        <v>46</v>
      </c>
    </row>
    <row r="968" spans="1:18" x14ac:dyDescent="0.3">
      <c r="A968" t="s">
        <v>4424</v>
      </c>
      <c r="B968" t="s">
        <v>4425</v>
      </c>
      <c r="C968" t="s">
        <v>439</v>
      </c>
      <c r="D968" t="s">
        <v>80</v>
      </c>
      <c r="E968" t="s">
        <v>441</v>
      </c>
      <c r="F968" t="s">
        <v>153</v>
      </c>
      <c r="G968" t="s">
        <v>218</v>
      </c>
      <c r="H968" t="s">
        <v>312</v>
      </c>
      <c r="I968" t="s">
        <v>26</v>
      </c>
      <c r="J968" t="s">
        <v>27</v>
      </c>
      <c r="K968" t="s">
        <v>98</v>
      </c>
      <c r="L968" t="s">
        <v>182</v>
      </c>
      <c r="M968">
        <v>7</v>
      </c>
      <c r="N968">
        <v>2800</v>
      </c>
      <c r="O968">
        <v>19600</v>
      </c>
      <c r="P968" t="s">
        <v>4426</v>
      </c>
      <c r="Q968" t="s">
        <v>4427</v>
      </c>
      <c r="R968" t="s">
        <v>157</v>
      </c>
    </row>
    <row r="969" spans="1:18" x14ac:dyDescent="0.3">
      <c r="A969" t="s">
        <v>4428</v>
      </c>
      <c r="B969" t="s">
        <v>4429</v>
      </c>
      <c r="C969" t="s">
        <v>1426</v>
      </c>
      <c r="D969" t="s">
        <v>1184</v>
      </c>
      <c r="E969" t="s">
        <v>161</v>
      </c>
      <c r="F969" t="s">
        <v>153</v>
      </c>
      <c r="G969" t="s">
        <v>303</v>
      </c>
      <c r="H969" t="s">
        <v>399</v>
      </c>
      <c r="I969" t="s">
        <v>684</v>
      </c>
      <c r="J969" t="s">
        <v>393</v>
      </c>
      <c r="K969" t="s">
        <v>481</v>
      </c>
      <c r="L969" t="s">
        <v>353</v>
      </c>
      <c r="M969">
        <v>4</v>
      </c>
      <c r="N969" t="s">
        <v>1006</v>
      </c>
      <c r="O969">
        <v>9600</v>
      </c>
      <c r="P969" t="s">
        <v>4430</v>
      </c>
      <c r="Q969" t="s">
        <v>4431</v>
      </c>
      <c r="R969" t="s">
        <v>157</v>
      </c>
    </row>
    <row r="970" spans="1:18" x14ac:dyDescent="0.3">
      <c r="A970" t="s">
        <v>4432</v>
      </c>
      <c r="B970" t="s">
        <v>4433</v>
      </c>
      <c r="C970" t="s">
        <v>3341</v>
      </c>
      <c r="D970" t="s">
        <v>1756</v>
      </c>
      <c r="E970" t="s">
        <v>190</v>
      </c>
      <c r="F970" t="s">
        <v>23</v>
      </c>
      <c r="G970" t="s">
        <v>53</v>
      </c>
      <c r="H970" t="s">
        <v>95</v>
      </c>
      <c r="I970" t="s">
        <v>1086</v>
      </c>
      <c r="J970" t="s">
        <v>97</v>
      </c>
      <c r="K970" t="s">
        <v>1087</v>
      </c>
      <c r="L970" t="s">
        <v>165</v>
      </c>
      <c r="M970">
        <v>7</v>
      </c>
      <c r="N970">
        <v>180</v>
      </c>
      <c r="O970">
        <v>1260</v>
      </c>
      <c r="P970" t="s">
        <v>4434</v>
      </c>
      <c r="Q970" t="s">
        <v>4435</v>
      </c>
      <c r="R970" t="s">
        <v>157</v>
      </c>
    </row>
    <row r="971" spans="1:18" x14ac:dyDescent="0.3">
      <c r="A971" t="s">
        <v>4436</v>
      </c>
      <c r="B971" t="s">
        <v>4437</v>
      </c>
      <c r="C971" t="s">
        <v>2498</v>
      </c>
      <c r="D971" t="s">
        <v>271</v>
      </c>
      <c r="E971" t="s">
        <v>129</v>
      </c>
      <c r="F971" t="s">
        <v>238</v>
      </c>
      <c r="G971" t="s">
        <v>303</v>
      </c>
      <c r="H971" t="s">
        <v>399</v>
      </c>
      <c r="I971" t="s">
        <v>265</v>
      </c>
      <c r="J971" t="s">
        <v>83</v>
      </c>
      <c r="K971" t="s">
        <v>57</v>
      </c>
      <c r="L971" t="s">
        <v>182</v>
      </c>
      <c r="M971">
        <v>12</v>
      </c>
      <c r="N971">
        <v>2400</v>
      </c>
      <c r="P971" t="s">
        <v>4438</v>
      </c>
      <c r="Q971" t="s">
        <v>4439</v>
      </c>
      <c r="R971" t="s">
        <v>157</v>
      </c>
    </row>
    <row r="972" spans="1:18" x14ac:dyDescent="0.3">
      <c r="A972" t="s">
        <v>4440</v>
      </c>
      <c r="B972" t="s">
        <v>4441</v>
      </c>
      <c r="C972" t="s">
        <v>4347</v>
      </c>
      <c r="D972" t="s">
        <v>1168</v>
      </c>
      <c r="E972" t="s">
        <v>152</v>
      </c>
      <c r="F972" t="s">
        <v>1718</v>
      </c>
      <c r="G972" t="s">
        <v>191</v>
      </c>
      <c r="H972" t="s">
        <v>278</v>
      </c>
      <c r="I972" t="s">
        <v>279</v>
      </c>
      <c r="J972" t="s">
        <v>27</v>
      </c>
      <c r="K972" t="s">
        <v>84</v>
      </c>
      <c r="L972" t="s">
        <v>353</v>
      </c>
      <c r="M972">
        <v>11</v>
      </c>
      <c r="N972" t="s">
        <v>1185</v>
      </c>
      <c r="O972">
        <v>18150</v>
      </c>
      <c r="P972" t="s">
        <v>4442</v>
      </c>
      <c r="Q972" t="s">
        <v>4443</v>
      </c>
      <c r="R972" t="s">
        <v>46</v>
      </c>
    </row>
    <row r="973" spans="1:18" x14ac:dyDescent="0.3">
      <c r="A973" t="s">
        <v>4444</v>
      </c>
      <c r="B973" t="s">
        <v>4445</v>
      </c>
      <c r="C973" t="s">
        <v>4446</v>
      </c>
      <c r="D973" t="s">
        <v>635</v>
      </c>
      <c r="E973" t="s">
        <v>1943</v>
      </c>
      <c r="F973" t="s">
        <v>780</v>
      </c>
      <c r="G973" t="s">
        <v>191</v>
      </c>
      <c r="H973" t="s">
        <v>668</v>
      </c>
      <c r="I973" t="s">
        <v>279</v>
      </c>
      <c r="J973" t="s">
        <v>83</v>
      </c>
      <c r="K973" t="s">
        <v>1136</v>
      </c>
      <c r="L973" t="s">
        <v>58</v>
      </c>
      <c r="M973">
        <v>4</v>
      </c>
      <c r="N973">
        <v>1650</v>
      </c>
      <c r="O973">
        <v>6600</v>
      </c>
      <c r="P973" t="s">
        <v>4447</v>
      </c>
      <c r="Q973" t="s">
        <v>4448</v>
      </c>
      <c r="R973" t="s">
        <v>32</v>
      </c>
    </row>
    <row r="974" spans="1:18" x14ac:dyDescent="0.3">
      <c r="A974" t="s">
        <v>4449</v>
      </c>
      <c r="B974" t="s">
        <v>4450</v>
      </c>
      <c r="C974" t="s">
        <v>1437</v>
      </c>
      <c r="D974" t="s">
        <v>423</v>
      </c>
      <c r="E974" t="s">
        <v>93</v>
      </c>
      <c r="F974" t="s">
        <v>108</v>
      </c>
      <c r="G974" t="s">
        <v>162</v>
      </c>
      <c r="H974" t="s">
        <v>1802</v>
      </c>
      <c r="I974" t="s">
        <v>450</v>
      </c>
      <c r="J974" t="s">
        <v>83</v>
      </c>
      <c r="K974" t="s">
        <v>174</v>
      </c>
      <c r="L974" t="s">
        <v>111</v>
      </c>
      <c r="M974">
        <v>7</v>
      </c>
      <c r="N974" t="s">
        <v>133</v>
      </c>
      <c r="O974">
        <v>4340</v>
      </c>
      <c r="P974" t="s">
        <v>4451</v>
      </c>
      <c r="Q974" t="s">
        <v>4452</v>
      </c>
      <c r="R974" t="s">
        <v>46</v>
      </c>
    </row>
    <row r="975" spans="1:18" x14ac:dyDescent="0.3">
      <c r="A975" t="s">
        <v>4453</v>
      </c>
      <c r="B975" t="s">
        <v>4454</v>
      </c>
      <c r="C975" t="s">
        <v>1251</v>
      </c>
      <c r="D975" t="s">
        <v>50</v>
      </c>
      <c r="E975" t="s">
        <v>237</v>
      </c>
      <c r="F975" t="s">
        <v>1078</v>
      </c>
      <c r="G975" t="s">
        <v>191</v>
      </c>
      <c r="H975" t="s">
        <v>278</v>
      </c>
      <c r="I975" t="s">
        <v>193</v>
      </c>
      <c r="J975" t="s">
        <v>83</v>
      </c>
      <c r="K975" t="s">
        <v>921</v>
      </c>
      <c r="L975" t="s">
        <v>165</v>
      </c>
      <c r="M975">
        <v>10</v>
      </c>
      <c r="N975" t="s">
        <v>4455</v>
      </c>
      <c r="O975">
        <v>15500</v>
      </c>
      <c r="P975" t="s">
        <v>4456</v>
      </c>
      <c r="Q975" t="s">
        <v>4457</v>
      </c>
      <c r="R975" t="s">
        <v>61</v>
      </c>
    </row>
    <row r="976" spans="1:18" x14ac:dyDescent="0.3">
      <c r="A976" t="s">
        <v>4458</v>
      </c>
      <c r="B976" t="s">
        <v>4459</v>
      </c>
      <c r="C976" t="s">
        <v>4265</v>
      </c>
      <c r="D976" t="s">
        <v>92</v>
      </c>
      <c r="E976" t="s">
        <v>51</v>
      </c>
      <c r="F976" t="s">
        <v>119</v>
      </c>
      <c r="G976" t="s">
        <v>142</v>
      </c>
      <c r="H976" t="s">
        <v>143</v>
      </c>
      <c r="I976" t="s">
        <v>26</v>
      </c>
      <c r="J976" t="s">
        <v>864</v>
      </c>
      <c r="K976" t="s">
        <v>98</v>
      </c>
      <c r="L976" t="s">
        <v>451</v>
      </c>
      <c r="M976">
        <v>3</v>
      </c>
      <c r="N976">
        <v>420</v>
      </c>
      <c r="O976">
        <v>1260</v>
      </c>
      <c r="P976" t="s">
        <v>4460</v>
      </c>
      <c r="Q976" t="s">
        <v>4461</v>
      </c>
      <c r="R976" t="s">
        <v>32</v>
      </c>
    </row>
    <row r="977" spans="1:18" x14ac:dyDescent="0.3">
      <c r="A977" t="s">
        <v>4462</v>
      </c>
      <c r="B977" t="s">
        <v>2044</v>
      </c>
      <c r="C977" t="s">
        <v>4422</v>
      </c>
      <c r="D977" t="s">
        <v>440</v>
      </c>
      <c r="E977" t="s">
        <v>51</v>
      </c>
      <c r="F977" t="s">
        <v>119</v>
      </c>
      <c r="G977" t="s">
        <v>239</v>
      </c>
      <c r="H977" t="s">
        <v>240</v>
      </c>
      <c r="I977" t="s">
        <v>279</v>
      </c>
      <c r="J977" t="s">
        <v>685</v>
      </c>
      <c r="K977" t="s">
        <v>28</v>
      </c>
      <c r="L977" t="s">
        <v>165</v>
      </c>
      <c r="M977">
        <v>2</v>
      </c>
      <c r="N977">
        <v>980</v>
      </c>
      <c r="O977">
        <v>1960</v>
      </c>
      <c r="P977" t="s">
        <v>4463</v>
      </c>
      <c r="Q977" t="s">
        <v>4464</v>
      </c>
      <c r="R977" t="s">
        <v>32</v>
      </c>
    </row>
    <row r="978" spans="1:18" x14ac:dyDescent="0.3">
      <c r="A978" t="s">
        <v>4465</v>
      </c>
      <c r="B978" t="s">
        <v>4466</v>
      </c>
      <c r="C978" t="s">
        <v>2130</v>
      </c>
      <c r="D978" t="s">
        <v>992</v>
      </c>
      <c r="E978" t="s">
        <v>173</v>
      </c>
      <c r="F978" t="s">
        <v>181</v>
      </c>
      <c r="G978" t="s">
        <v>162</v>
      </c>
      <c r="H978" t="s">
        <v>163</v>
      </c>
      <c r="I978" t="s">
        <v>110</v>
      </c>
      <c r="J978" t="s">
        <v>492</v>
      </c>
      <c r="K978" t="s">
        <v>72</v>
      </c>
      <c r="L978" t="s">
        <v>182</v>
      </c>
      <c r="M978">
        <v>2</v>
      </c>
      <c r="N978">
        <v>620</v>
      </c>
      <c r="O978">
        <v>1240</v>
      </c>
      <c r="P978" t="s">
        <v>4467</v>
      </c>
      <c r="Q978" t="s">
        <v>4468</v>
      </c>
      <c r="R978" t="s">
        <v>46</v>
      </c>
    </row>
    <row r="979" spans="1:18" x14ac:dyDescent="0.3">
      <c r="A979" t="s">
        <v>4469</v>
      </c>
      <c r="B979" t="s">
        <v>2850</v>
      </c>
      <c r="C979" t="s">
        <v>3683</v>
      </c>
      <c r="D979" t="s">
        <v>1756</v>
      </c>
      <c r="E979" t="s">
        <v>161</v>
      </c>
      <c r="F979" t="s">
        <v>38</v>
      </c>
      <c r="G979" t="s">
        <v>24</v>
      </c>
      <c r="H979" t="s">
        <v>2102</v>
      </c>
      <c r="I979" t="s">
        <v>313</v>
      </c>
      <c r="J979" t="s">
        <v>249</v>
      </c>
      <c r="K979" t="s">
        <v>57</v>
      </c>
      <c r="L979" t="s">
        <v>58</v>
      </c>
      <c r="M979">
        <v>6</v>
      </c>
      <c r="N979">
        <v>4200</v>
      </c>
      <c r="O979">
        <v>25200</v>
      </c>
      <c r="P979" t="s">
        <v>4470</v>
      </c>
      <c r="Q979" t="s">
        <v>4471</v>
      </c>
      <c r="R979" t="s">
        <v>32</v>
      </c>
    </row>
    <row r="980" spans="1:18" x14ac:dyDescent="0.3">
      <c r="A980" t="s">
        <v>4472</v>
      </c>
      <c r="B980" t="s">
        <v>1162</v>
      </c>
      <c r="C980" t="s">
        <v>2853</v>
      </c>
      <c r="D980" t="s">
        <v>516</v>
      </c>
      <c r="E980" t="s">
        <v>237</v>
      </c>
      <c r="F980" t="s">
        <v>1348</v>
      </c>
      <c r="G980" t="s">
        <v>191</v>
      </c>
      <c r="H980" t="s">
        <v>278</v>
      </c>
      <c r="J980" t="s">
        <v>27</v>
      </c>
      <c r="K980" t="s">
        <v>84</v>
      </c>
      <c r="L980" t="s">
        <v>182</v>
      </c>
      <c r="M980">
        <v>4</v>
      </c>
      <c r="N980">
        <v>1650</v>
      </c>
      <c r="O980">
        <v>6600</v>
      </c>
      <c r="P980" t="s">
        <v>4473</v>
      </c>
      <c r="Q980" t="s">
        <v>1254</v>
      </c>
      <c r="R980" t="s">
        <v>32</v>
      </c>
    </row>
    <row r="981" spans="1:18" x14ac:dyDescent="0.3">
      <c r="A981" t="s">
        <v>4474</v>
      </c>
      <c r="B981" t="s">
        <v>4475</v>
      </c>
      <c r="C981" t="s">
        <v>1194</v>
      </c>
      <c r="D981" t="s">
        <v>1516</v>
      </c>
      <c r="E981" t="s">
        <v>93</v>
      </c>
      <c r="F981" t="s">
        <v>228</v>
      </c>
      <c r="G981" t="s">
        <v>239</v>
      </c>
      <c r="H981" t="s">
        <v>2249</v>
      </c>
      <c r="I981" t="s">
        <v>279</v>
      </c>
      <c r="J981" t="s">
        <v>221</v>
      </c>
      <c r="K981" t="s">
        <v>1087</v>
      </c>
      <c r="L981" t="s">
        <v>165</v>
      </c>
      <c r="M981">
        <v>4</v>
      </c>
      <c r="N981">
        <v>980</v>
      </c>
      <c r="O981">
        <v>3920</v>
      </c>
      <c r="P981" t="s">
        <v>4476</v>
      </c>
      <c r="Q981" t="s">
        <v>1196</v>
      </c>
      <c r="R981" t="s">
        <v>46</v>
      </c>
    </row>
    <row r="982" spans="1:18" x14ac:dyDescent="0.3">
      <c r="A982" t="s">
        <v>4477</v>
      </c>
      <c r="B982" t="s">
        <v>4478</v>
      </c>
      <c r="C982" t="s">
        <v>991</v>
      </c>
      <c r="D982" t="s">
        <v>151</v>
      </c>
      <c r="E982" t="s">
        <v>161</v>
      </c>
      <c r="F982" t="s">
        <v>23</v>
      </c>
      <c r="G982" t="s">
        <v>218</v>
      </c>
      <c r="H982" t="s">
        <v>312</v>
      </c>
      <c r="I982" t="s">
        <v>26</v>
      </c>
      <c r="J982" t="s">
        <v>249</v>
      </c>
      <c r="K982" t="s">
        <v>921</v>
      </c>
      <c r="L982" t="s">
        <v>502</v>
      </c>
      <c r="M982">
        <v>8</v>
      </c>
      <c r="N982">
        <v>2800</v>
      </c>
      <c r="O982">
        <v>22400</v>
      </c>
      <c r="P982" t="s">
        <v>4479</v>
      </c>
      <c r="Q982" t="s">
        <v>4480</v>
      </c>
      <c r="R982" t="s">
        <v>157</v>
      </c>
    </row>
    <row r="983" spans="1:18" x14ac:dyDescent="0.3">
      <c r="A983" t="s">
        <v>4481</v>
      </c>
      <c r="B983" t="s">
        <v>2842</v>
      </c>
      <c r="C983" t="s">
        <v>1574</v>
      </c>
      <c r="D983" t="s">
        <v>50</v>
      </c>
      <c r="E983" t="s">
        <v>173</v>
      </c>
      <c r="F983" t="s">
        <v>238</v>
      </c>
      <c r="G983" t="s">
        <v>81</v>
      </c>
      <c r="H983" t="s">
        <v>425</v>
      </c>
      <c r="I983" t="s">
        <v>110</v>
      </c>
      <c r="J983" t="s">
        <v>27</v>
      </c>
      <c r="K983" t="s">
        <v>84</v>
      </c>
      <c r="L983" t="s">
        <v>182</v>
      </c>
      <c r="M983">
        <v>11</v>
      </c>
      <c r="N983">
        <v>1250</v>
      </c>
      <c r="O983">
        <v>14000</v>
      </c>
      <c r="P983" t="s">
        <v>4482</v>
      </c>
      <c r="Q983" t="s">
        <v>4483</v>
      </c>
      <c r="R983" t="s">
        <v>157</v>
      </c>
    </row>
    <row r="984" spans="1:18" x14ac:dyDescent="0.3">
      <c r="A984" t="s">
        <v>4484</v>
      </c>
      <c r="B984" t="s">
        <v>4485</v>
      </c>
      <c r="C984" t="s">
        <v>3616</v>
      </c>
      <c r="D984" t="s">
        <v>80</v>
      </c>
      <c r="E984" t="s">
        <v>190</v>
      </c>
      <c r="F984" t="s">
        <v>2040</v>
      </c>
      <c r="G984" t="s">
        <v>191</v>
      </c>
      <c r="H984" t="s">
        <v>745</v>
      </c>
      <c r="I984" t="s">
        <v>279</v>
      </c>
      <c r="J984" t="s">
        <v>83</v>
      </c>
      <c r="K984" t="s">
        <v>257</v>
      </c>
      <c r="L984" t="s">
        <v>182</v>
      </c>
      <c r="M984">
        <v>7</v>
      </c>
      <c r="N984" t="s">
        <v>1185</v>
      </c>
      <c r="O984">
        <v>11550</v>
      </c>
      <c r="P984" t="s">
        <v>4486</v>
      </c>
      <c r="Q984" t="s">
        <v>4487</v>
      </c>
      <c r="R984" t="s">
        <v>61</v>
      </c>
    </row>
    <row r="985" spans="1:18" x14ac:dyDescent="0.3">
      <c r="A985" t="s">
        <v>4488</v>
      </c>
      <c r="B985" t="s">
        <v>4489</v>
      </c>
      <c r="C985" t="s">
        <v>4037</v>
      </c>
      <c r="D985" t="s">
        <v>50</v>
      </c>
      <c r="E985" t="s">
        <v>140</v>
      </c>
      <c r="F985" t="s">
        <v>448</v>
      </c>
      <c r="G985" t="s">
        <v>68</v>
      </c>
      <c r="H985" t="s">
        <v>109</v>
      </c>
      <c r="I985" t="s">
        <v>818</v>
      </c>
      <c r="J985" t="s">
        <v>27</v>
      </c>
      <c r="K985" t="s">
        <v>921</v>
      </c>
      <c r="L985" t="s">
        <v>58</v>
      </c>
      <c r="M985" t="s">
        <v>212</v>
      </c>
      <c r="N985">
        <v>3600</v>
      </c>
      <c r="O985">
        <v>36000</v>
      </c>
      <c r="P985" t="s">
        <v>4490</v>
      </c>
      <c r="Q985" t="s">
        <v>4491</v>
      </c>
      <c r="R985" t="s">
        <v>46</v>
      </c>
    </row>
    <row r="986" spans="1:18" x14ac:dyDescent="0.3">
      <c r="A986" t="s">
        <v>4492</v>
      </c>
      <c r="B986" t="s">
        <v>4493</v>
      </c>
      <c r="C986" t="s">
        <v>4494</v>
      </c>
      <c r="D986" t="s">
        <v>390</v>
      </c>
      <c r="E986" t="s">
        <v>140</v>
      </c>
      <c r="F986" t="s">
        <v>67</v>
      </c>
      <c r="G986" t="s">
        <v>239</v>
      </c>
      <c r="H986" t="s">
        <v>240</v>
      </c>
      <c r="I986" t="s">
        <v>279</v>
      </c>
      <c r="J986" t="s">
        <v>97</v>
      </c>
      <c r="K986" t="s">
        <v>321</v>
      </c>
      <c r="L986" t="s">
        <v>111</v>
      </c>
      <c r="M986">
        <v>10</v>
      </c>
      <c r="N986">
        <v>980</v>
      </c>
      <c r="O986">
        <v>9800</v>
      </c>
      <c r="P986" t="s">
        <v>4495</v>
      </c>
      <c r="Q986" t="s">
        <v>4496</v>
      </c>
      <c r="R986" t="s">
        <v>46</v>
      </c>
    </row>
    <row r="987" spans="1:18" x14ac:dyDescent="0.3">
      <c r="A987" t="s">
        <v>4497</v>
      </c>
      <c r="B987" t="s">
        <v>4498</v>
      </c>
      <c r="C987" t="s">
        <v>1413</v>
      </c>
      <c r="D987" t="s">
        <v>65</v>
      </c>
      <c r="E987" t="s">
        <v>2101</v>
      </c>
      <c r="F987" t="s">
        <v>319</v>
      </c>
      <c r="G987" t="s">
        <v>81</v>
      </c>
      <c r="H987" t="s">
        <v>1045</v>
      </c>
      <c r="I987" t="s">
        <v>884</v>
      </c>
      <c r="J987" t="s">
        <v>27</v>
      </c>
      <c r="K987" t="s">
        <v>72</v>
      </c>
      <c r="L987" t="s">
        <v>451</v>
      </c>
      <c r="M987" t="s">
        <v>383</v>
      </c>
      <c r="N987">
        <v>1250</v>
      </c>
      <c r="O987">
        <v>8750</v>
      </c>
      <c r="P987" t="s">
        <v>643</v>
      </c>
      <c r="Q987" t="s">
        <v>4499</v>
      </c>
      <c r="R987" t="s">
        <v>61</v>
      </c>
    </row>
    <row r="988" spans="1:18" x14ac:dyDescent="0.3">
      <c r="A988" t="s">
        <v>4500</v>
      </c>
      <c r="B988" t="s">
        <v>4501</v>
      </c>
      <c r="C988" t="s">
        <v>326</v>
      </c>
      <c r="D988" t="s">
        <v>1555</v>
      </c>
      <c r="E988" t="s">
        <v>140</v>
      </c>
      <c r="F988" t="s">
        <v>119</v>
      </c>
      <c r="G988" t="s">
        <v>191</v>
      </c>
      <c r="H988" t="s">
        <v>278</v>
      </c>
      <c r="I988" t="s">
        <v>279</v>
      </c>
      <c r="J988" t="s">
        <v>83</v>
      </c>
      <c r="K988" t="s">
        <v>57</v>
      </c>
      <c r="L988" t="s">
        <v>58</v>
      </c>
      <c r="M988">
        <v>6</v>
      </c>
      <c r="N988">
        <v>1650</v>
      </c>
      <c r="O988">
        <v>9900</v>
      </c>
      <c r="P988" t="s">
        <v>4502</v>
      </c>
      <c r="Q988" t="s">
        <v>2788</v>
      </c>
      <c r="R988" t="s">
        <v>61</v>
      </c>
    </row>
    <row r="989" spans="1:18" x14ac:dyDescent="0.3">
      <c r="A989" t="s">
        <v>4503</v>
      </c>
      <c r="B989" t="s">
        <v>4190</v>
      </c>
      <c r="C989" t="s">
        <v>786</v>
      </c>
      <c r="D989" t="s">
        <v>271</v>
      </c>
      <c r="E989" t="s">
        <v>552</v>
      </c>
      <c r="F989" t="s">
        <v>38</v>
      </c>
      <c r="G989" t="s">
        <v>218</v>
      </c>
      <c r="H989" t="s">
        <v>312</v>
      </c>
      <c r="I989" t="s">
        <v>313</v>
      </c>
      <c r="J989" t="s">
        <v>97</v>
      </c>
      <c r="K989" t="s">
        <v>72</v>
      </c>
      <c r="L989" t="s">
        <v>58</v>
      </c>
      <c r="M989">
        <v>7</v>
      </c>
      <c r="N989">
        <v>2900</v>
      </c>
      <c r="O989">
        <v>20300</v>
      </c>
      <c r="P989" t="s">
        <v>4504</v>
      </c>
      <c r="Q989" t="s">
        <v>4505</v>
      </c>
      <c r="R989" t="s">
        <v>32</v>
      </c>
    </row>
    <row r="990" spans="1:18" x14ac:dyDescent="0.3">
      <c r="A990" t="s">
        <v>4506</v>
      </c>
      <c r="B990" t="s">
        <v>1110</v>
      </c>
      <c r="C990" t="s">
        <v>3044</v>
      </c>
      <c r="D990" t="s">
        <v>172</v>
      </c>
      <c r="E990" t="s">
        <v>1472</v>
      </c>
      <c r="F990" t="s">
        <v>108</v>
      </c>
      <c r="G990" t="s">
        <v>142</v>
      </c>
      <c r="H990" t="s">
        <v>201</v>
      </c>
      <c r="I990" t="s">
        <v>26</v>
      </c>
      <c r="J990" t="s">
        <v>685</v>
      </c>
      <c r="K990" t="s">
        <v>98</v>
      </c>
      <c r="L990" t="s">
        <v>565</v>
      </c>
      <c r="M990">
        <v>10</v>
      </c>
      <c r="N990">
        <v>420</v>
      </c>
      <c r="O990">
        <v>4200</v>
      </c>
      <c r="P990" t="s">
        <v>4507</v>
      </c>
      <c r="Q990" t="s">
        <v>4508</v>
      </c>
      <c r="R990" t="s">
        <v>157</v>
      </c>
    </row>
    <row r="991" spans="1:18" x14ac:dyDescent="0.3">
      <c r="A991" t="s">
        <v>4509</v>
      </c>
      <c r="B991" t="s">
        <v>1241</v>
      </c>
      <c r="C991" t="s">
        <v>1070</v>
      </c>
      <c r="D991" t="s">
        <v>1071</v>
      </c>
      <c r="E991" t="s">
        <v>190</v>
      </c>
      <c r="F991" t="s">
        <v>228</v>
      </c>
      <c r="G991" t="s">
        <v>81</v>
      </c>
      <c r="H991" t="s">
        <v>425</v>
      </c>
      <c r="I991" t="s">
        <v>230</v>
      </c>
      <c r="J991" t="s">
        <v>56</v>
      </c>
      <c r="K991" t="s">
        <v>758</v>
      </c>
      <c r="L991" t="s">
        <v>165</v>
      </c>
      <c r="M991">
        <v>5</v>
      </c>
      <c r="N991">
        <v>-1250</v>
      </c>
      <c r="O991">
        <v>6250</v>
      </c>
      <c r="P991" t="s">
        <v>4510</v>
      </c>
      <c r="Q991" t="s">
        <v>4511</v>
      </c>
      <c r="R991" t="s">
        <v>46</v>
      </c>
    </row>
    <row r="992" spans="1:18" x14ac:dyDescent="0.3">
      <c r="A992" t="s">
        <v>4512</v>
      </c>
      <c r="B992" t="s">
        <v>4513</v>
      </c>
      <c r="C992" t="s">
        <v>537</v>
      </c>
      <c r="D992" t="s">
        <v>271</v>
      </c>
      <c r="E992" t="s">
        <v>1550</v>
      </c>
      <c r="F992" t="s">
        <v>181</v>
      </c>
      <c r="G992" t="s">
        <v>53</v>
      </c>
      <c r="H992" t="s">
        <v>95</v>
      </c>
      <c r="I992" t="s">
        <v>96</v>
      </c>
      <c r="J992" t="s">
        <v>27</v>
      </c>
      <c r="K992" t="s">
        <v>72</v>
      </c>
      <c r="L992" t="s">
        <v>58</v>
      </c>
      <c r="M992">
        <v>3</v>
      </c>
      <c r="N992">
        <v>180</v>
      </c>
      <c r="O992">
        <v>540</v>
      </c>
      <c r="P992" t="s">
        <v>4514</v>
      </c>
      <c r="Q992" t="s">
        <v>4515</v>
      </c>
      <c r="R992" t="s">
        <v>46</v>
      </c>
    </row>
    <row r="993" spans="1:18" x14ac:dyDescent="0.3">
      <c r="A993" t="s">
        <v>4516</v>
      </c>
      <c r="B993" t="s">
        <v>4517</v>
      </c>
      <c r="C993" t="s">
        <v>4518</v>
      </c>
      <c r="D993" t="s">
        <v>423</v>
      </c>
      <c r="E993" t="s">
        <v>173</v>
      </c>
      <c r="F993" t="s">
        <v>23</v>
      </c>
      <c r="G993" t="s">
        <v>239</v>
      </c>
      <c r="H993" t="s">
        <v>1728</v>
      </c>
      <c r="I993" t="s">
        <v>279</v>
      </c>
      <c r="J993" t="s">
        <v>97</v>
      </c>
      <c r="K993" t="s">
        <v>493</v>
      </c>
      <c r="L993" t="s">
        <v>58</v>
      </c>
      <c r="N993">
        <v>980</v>
      </c>
      <c r="O993">
        <v>980</v>
      </c>
      <c r="P993" t="s">
        <v>4519</v>
      </c>
      <c r="Q993" t="s">
        <v>4520</v>
      </c>
      <c r="R993" t="s">
        <v>46</v>
      </c>
    </row>
    <row r="994" spans="1:18" x14ac:dyDescent="0.3">
      <c r="A994" t="s">
        <v>4521</v>
      </c>
      <c r="B994" t="s">
        <v>4522</v>
      </c>
      <c r="C994" t="s">
        <v>4523</v>
      </c>
      <c r="D994" t="s">
        <v>80</v>
      </c>
      <c r="E994" t="s">
        <v>93</v>
      </c>
      <c r="F994" t="s">
        <v>181</v>
      </c>
      <c r="G994" t="s">
        <v>39</v>
      </c>
      <c r="H994" t="s">
        <v>392</v>
      </c>
      <c r="I994" t="s">
        <v>41</v>
      </c>
      <c r="J994" t="s">
        <v>27</v>
      </c>
      <c r="K994" t="s">
        <v>921</v>
      </c>
      <c r="L994" t="s">
        <v>165</v>
      </c>
      <c r="M994">
        <v>4</v>
      </c>
      <c r="N994">
        <v>1900</v>
      </c>
      <c r="O994">
        <v>7600</v>
      </c>
      <c r="P994" t="s">
        <v>4524</v>
      </c>
      <c r="Q994" t="s">
        <v>4525</v>
      </c>
      <c r="R994" t="s">
        <v>32</v>
      </c>
    </row>
    <row r="995" spans="1:18" x14ac:dyDescent="0.3">
      <c r="A995" t="s">
        <v>4526</v>
      </c>
      <c r="B995" t="s">
        <v>2865</v>
      </c>
      <c r="C995" t="s">
        <v>1900</v>
      </c>
      <c r="D995" t="s">
        <v>65</v>
      </c>
      <c r="E995" t="s">
        <v>22</v>
      </c>
      <c r="F995" t="s">
        <v>153</v>
      </c>
      <c r="G995" t="s">
        <v>191</v>
      </c>
      <c r="H995" t="s">
        <v>278</v>
      </c>
      <c r="I995" t="s">
        <v>279</v>
      </c>
      <c r="J995" t="s">
        <v>864</v>
      </c>
      <c r="K995" t="s">
        <v>72</v>
      </c>
      <c r="L995" t="s">
        <v>775</v>
      </c>
      <c r="M995">
        <v>8</v>
      </c>
      <c r="N995">
        <v>1650</v>
      </c>
      <c r="O995">
        <v>13200</v>
      </c>
      <c r="P995" t="s">
        <v>4527</v>
      </c>
      <c r="Q995" t="s">
        <v>4528</v>
      </c>
      <c r="R995" t="s">
        <v>61</v>
      </c>
    </row>
    <row r="996" spans="1:18" x14ac:dyDescent="0.3">
      <c r="A996" t="s">
        <v>4529</v>
      </c>
      <c r="B996" t="s">
        <v>4530</v>
      </c>
      <c r="C996" t="s">
        <v>4417</v>
      </c>
      <c r="D996" t="s">
        <v>3114</v>
      </c>
      <c r="E996" t="s">
        <v>118</v>
      </c>
      <c r="F996" t="s">
        <v>181</v>
      </c>
      <c r="G996" t="s">
        <v>53</v>
      </c>
      <c r="H996" t="s">
        <v>1989</v>
      </c>
      <c r="I996" t="s">
        <v>96</v>
      </c>
      <c r="J996" t="s">
        <v>97</v>
      </c>
      <c r="K996" t="s">
        <v>98</v>
      </c>
      <c r="L996" t="s">
        <v>182</v>
      </c>
      <c r="M996">
        <v>2</v>
      </c>
      <c r="N996">
        <v>180</v>
      </c>
      <c r="O996">
        <v>610</v>
      </c>
      <c r="P996" t="s">
        <v>4531</v>
      </c>
      <c r="Q996" t="s">
        <v>4532</v>
      </c>
      <c r="R996" t="s">
        <v>32</v>
      </c>
    </row>
    <row r="997" spans="1:18" x14ac:dyDescent="0.3">
      <c r="A997" t="s">
        <v>4533</v>
      </c>
      <c r="B997" t="s">
        <v>550</v>
      </c>
      <c r="C997" t="s">
        <v>3770</v>
      </c>
      <c r="D997" t="s">
        <v>1219</v>
      </c>
      <c r="E997" t="s">
        <v>237</v>
      </c>
      <c r="F997" t="s">
        <v>228</v>
      </c>
      <c r="G997" t="s">
        <v>68</v>
      </c>
      <c r="H997" t="s">
        <v>229</v>
      </c>
      <c r="I997" t="s">
        <v>110</v>
      </c>
      <c r="J997" t="s">
        <v>510</v>
      </c>
      <c r="K997" t="s">
        <v>1148</v>
      </c>
      <c r="L997" t="s">
        <v>58</v>
      </c>
      <c r="M997" t="s">
        <v>383</v>
      </c>
      <c r="N997" t="s">
        <v>133</v>
      </c>
      <c r="O997">
        <v>25550</v>
      </c>
      <c r="P997" t="s">
        <v>4534</v>
      </c>
      <c r="Q997" t="s">
        <v>3430</v>
      </c>
      <c r="R997" t="s">
        <v>46</v>
      </c>
    </row>
    <row r="998" spans="1:18" x14ac:dyDescent="0.3">
      <c r="A998" t="s">
        <v>4535</v>
      </c>
      <c r="B998" t="s">
        <v>4536</v>
      </c>
      <c r="C998" t="s">
        <v>1614</v>
      </c>
      <c r="D998" t="s">
        <v>743</v>
      </c>
      <c r="E998" t="s">
        <v>1121</v>
      </c>
      <c r="F998" t="s">
        <v>38</v>
      </c>
      <c r="G998" t="s">
        <v>81</v>
      </c>
      <c r="H998" t="s">
        <v>425</v>
      </c>
      <c r="I998" t="s">
        <v>110</v>
      </c>
      <c r="J998" t="s">
        <v>97</v>
      </c>
      <c r="K998" t="s">
        <v>72</v>
      </c>
      <c r="L998" t="s">
        <v>165</v>
      </c>
      <c r="M998">
        <v>12</v>
      </c>
      <c r="N998">
        <v>1350</v>
      </c>
      <c r="O998">
        <v>16200</v>
      </c>
      <c r="P998" t="s">
        <v>4537</v>
      </c>
      <c r="Q998" t="s">
        <v>4538</v>
      </c>
      <c r="R998" t="s">
        <v>32</v>
      </c>
    </row>
    <row r="999" spans="1:18" x14ac:dyDescent="0.3">
      <c r="A999" t="s">
        <v>4539</v>
      </c>
      <c r="B999" t="s">
        <v>4540</v>
      </c>
      <c r="C999" t="s">
        <v>3174</v>
      </c>
      <c r="D999" t="s">
        <v>21</v>
      </c>
      <c r="E999" t="s">
        <v>2410</v>
      </c>
      <c r="F999" t="s">
        <v>1022</v>
      </c>
      <c r="G999" t="s">
        <v>191</v>
      </c>
      <c r="H999" t="s">
        <v>278</v>
      </c>
      <c r="I999" t="s">
        <v>279</v>
      </c>
      <c r="J999" t="s">
        <v>83</v>
      </c>
      <c r="K999" t="s">
        <v>1385</v>
      </c>
      <c r="L999" t="s">
        <v>111</v>
      </c>
      <c r="M999">
        <v>11</v>
      </c>
      <c r="N999">
        <v>1650</v>
      </c>
      <c r="O999">
        <v>18150</v>
      </c>
      <c r="P999" t="s">
        <v>4541</v>
      </c>
      <c r="Q999" t="s">
        <v>4542</v>
      </c>
      <c r="R999" t="s">
        <v>157</v>
      </c>
    </row>
    <row r="1000" spans="1:18" x14ac:dyDescent="0.3">
      <c r="A1000" t="s">
        <v>4543</v>
      </c>
      <c r="B1000" t="s">
        <v>4544</v>
      </c>
      <c r="C1000" t="s">
        <v>3174</v>
      </c>
      <c r="D1000" t="s">
        <v>21</v>
      </c>
      <c r="E1000" t="s">
        <v>173</v>
      </c>
      <c r="F1000" t="s">
        <v>464</v>
      </c>
      <c r="G1000" t="s">
        <v>81</v>
      </c>
      <c r="H1000" t="s">
        <v>425</v>
      </c>
      <c r="I1000" t="s">
        <v>110</v>
      </c>
      <c r="J1000" t="s">
        <v>27</v>
      </c>
      <c r="K1000" t="s">
        <v>144</v>
      </c>
      <c r="L1000" t="s">
        <v>182</v>
      </c>
      <c r="M1000">
        <v>6</v>
      </c>
      <c r="N1000">
        <v>1250</v>
      </c>
      <c r="O1000">
        <v>7500</v>
      </c>
      <c r="P1000" t="s">
        <v>4545</v>
      </c>
      <c r="Q1000" t="s">
        <v>4546</v>
      </c>
      <c r="R1000" t="s">
        <v>32</v>
      </c>
    </row>
    <row r="1001" spans="1:18" x14ac:dyDescent="0.3">
      <c r="A1001" t="s">
        <v>4547</v>
      </c>
      <c r="B1001" t="s">
        <v>4548</v>
      </c>
      <c r="C1001" t="s">
        <v>882</v>
      </c>
      <c r="D1001" t="s">
        <v>80</v>
      </c>
      <c r="E1001" t="s">
        <v>140</v>
      </c>
      <c r="F1001" t="s">
        <v>119</v>
      </c>
      <c r="G1001" t="s">
        <v>191</v>
      </c>
      <c r="H1001" t="s">
        <v>278</v>
      </c>
      <c r="I1001" t="s">
        <v>279</v>
      </c>
      <c r="J1001" t="s">
        <v>492</v>
      </c>
      <c r="K1001" t="s">
        <v>84</v>
      </c>
      <c r="L1001" t="s">
        <v>182</v>
      </c>
      <c r="M1001">
        <v>8</v>
      </c>
      <c r="N1001">
        <v>1650</v>
      </c>
      <c r="O1001">
        <v>13200</v>
      </c>
      <c r="P1001" t="s">
        <v>4549</v>
      </c>
      <c r="Q1001" t="s">
        <v>4550</v>
      </c>
      <c r="R1001" t="s">
        <v>157</v>
      </c>
    </row>
    <row r="1002" spans="1:18" x14ac:dyDescent="0.3">
      <c r="A1002" t="s">
        <v>4551</v>
      </c>
      <c r="B1002" t="s">
        <v>1716</v>
      </c>
      <c r="C1002" t="s">
        <v>976</v>
      </c>
      <c r="D1002" t="s">
        <v>977</v>
      </c>
      <c r="E1002" t="s">
        <v>51</v>
      </c>
      <c r="F1002" t="s">
        <v>228</v>
      </c>
      <c r="G1002" t="s">
        <v>239</v>
      </c>
      <c r="H1002" t="s">
        <v>240</v>
      </c>
      <c r="I1002" t="s">
        <v>527</v>
      </c>
      <c r="J1002" t="s">
        <v>71</v>
      </c>
      <c r="K1002" t="s">
        <v>288</v>
      </c>
      <c r="L1002" t="s">
        <v>73</v>
      </c>
      <c r="M1002" t="s">
        <v>1522</v>
      </c>
      <c r="N1002">
        <v>980</v>
      </c>
      <c r="O1002">
        <v>5880</v>
      </c>
      <c r="P1002" t="s">
        <v>4552</v>
      </c>
      <c r="Q1002" t="s">
        <v>2597</v>
      </c>
      <c r="R1002" t="s">
        <v>157</v>
      </c>
    </row>
    <row r="1003" spans="1:18" x14ac:dyDescent="0.3">
      <c r="A1003" t="s">
        <v>4553</v>
      </c>
      <c r="B1003" t="s">
        <v>4554</v>
      </c>
      <c r="C1003" t="s">
        <v>1707</v>
      </c>
      <c r="D1003" t="s">
        <v>1184</v>
      </c>
      <c r="E1003" t="s">
        <v>22</v>
      </c>
      <c r="F1003" t="s">
        <v>464</v>
      </c>
      <c r="G1003" t="s">
        <v>162</v>
      </c>
      <c r="H1003" t="s">
        <v>163</v>
      </c>
      <c r="I1003" t="s">
        <v>110</v>
      </c>
      <c r="J1003" t="s">
        <v>27</v>
      </c>
      <c r="K1003" t="s">
        <v>28</v>
      </c>
      <c r="L1003" t="s">
        <v>165</v>
      </c>
      <c r="M1003">
        <v>11</v>
      </c>
      <c r="N1003">
        <v>620</v>
      </c>
      <c r="O1003">
        <v>6820</v>
      </c>
      <c r="P1003" t="s">
        <v>4555</v>
      </c>
      <c r="Q1003" t="s">
        <v>4556</v>
      </c>
      <c r="R1003" t="s">
        <v>157</v>
      </c>
    </row>
    <row r="1004" spans="1:18" x14ac:dyDescent="0.3">
      <c r="A1004" t="s">
        <v>4557</v>
      </c>
      <c r="B1004" t="s">
        <v>4558</v>
      </c>
      <c r="C1004" t="s">
        <v>3134</v>
      </c>
      <c r="D1004" t="s">
        <v>50</v>
      </c>
      <c r="E1004" t="s">
        <v>433</v>
      </c>
      <c r="F1004" t="s">
        <v>23</v>
      </c>
      <c r="G1004" t="s">
        <v>24</v>
      </c>
      <c r="H1004" t="s">
        <v>130</v>
      </c>
      <c r="I1004" t="s">
        <v>313</v>
      </c>
      <c r="J1004" t="s">
        <v>27</v>
      </c>
      <c r="K1004" t="s">
        <v>921</v>
      </c>
      <c r="L1004" t="s">
        <v>182</v>
      </c>
      <c r="M1004">
        <v>7</v>
      </c>
      <c r="N1004" t="s">
        <v>3245</v>
      </c>
      <c r="O1004">
        <v>29400</v>
      </c>
      <c r="P1004" t="s">
        <v>4559</v>
      </c>
      <c r="Q1004" t="s">
        <v>4560</v>
      </c>
      <c r="R1004" t="s">
        <v>61</v>
      </c>
    </row>
    <row r="1005" spans="1:18" x14ac:dyDescent="0.3">
      <c r="A1005" t="s">
        <v>4561</v>
      </c>
      <c r="B1005" t="s">
        <v>2712</v>
      </c>
      <c r="C1005" t="s">
        <v>2353</v>
      </c>
      <c r="D1005" t="s">
        <v>302</v>
      </c>
      <c r="E1005" t="s">
        <v>1601</v>
      </c>
      <c r="F1005" t="s">
        <v>108</v>
      </c>
      <c r="G1005" t="s">
        <v>68</v>
      </c>
      <c r="H1005" t="s">
        <v>109</v>
      </c>
      <c r="I1005" t="s">
        <v>110</v>
      </c>
      <c r="J1005" t="s">
        <v>27</v>
      </c>
      <c r="K1005" t="s">
        <v>72</v>
      </c>
      <c r="L1005" t="s">
        <v>1882</v>
      </c>
      <c r="M1005" t="s">
        <v>4045</v>
      </c>
      <c r="N1005">
        <v>3600</v>
      </c>
      <c r="O1005">
        <v>7200</v>
      </c>
      <c r="P1005" t="s">
        <v>4562</v>
      </c>
      <c r="Q1005" t="s">
        <v>4563</v>
      </c>
      <c r="R1005" t="s">
        <v>46</v>
      </c>
    </row>
    <row r="1006" spans="1:18" x14ac:dyDescent="0.3">
      <c r="A1006" t="s">
        <v>4564</v>
      </c>
      <c r="B1006" t="s">
        <v>4565</v>
      </c>
      <c r="C1006" t="s">
        <v>2969</v>
      </c>
      <c r="D1006" t="s">
        <v>106</v>
      </c>
      <c r="E1006" t="s">
        <v>405</v>
      </c>
      <c r="F1006" t="s">
        <v>1877</v>
      </c>
      <c r="G1006" t="s">
        <v>191</v>
      </c>
      <c r="H1006" t="s">
        <v>895</v>
      </c>
      <c r="I1006" t="s">
        <v>781</v>
      </c>
      <c r="J1006" t="s">
        <v>83</v>
      </c>
      <c r="K1006" t="s">
        <v>539</v>
      </c>
      <c r="L1006" t="s">
        <v>165</v>
      </c>
      <c r="N1006">
        <v>1650</v>
      </c>
      <c r="O1006">
        <v>4950</v>
      </c>
      <c r="P1006" t="s">
        <v>4566</v>
      </c>
      <c r="Q1006" t="s">
        <v>4567</v>
      </c>
      <c r="R1006" t="s">
        <v>32</v>
      </c>
    </row>
    <row r="1007" spans="1:18" x14ac:dyDescent="0.3">
      <c r="A1007" t="s">
        <v>4568</v>
      </c>
      <c r="B1007" t="s">
        <v>4569</v>
      </c>
      <c r="C1007" t="s">
        <v>3010</v>
      </c>
      <c r="D1007" t="s">
        <v>743</v>
      </c>
      <c r="E1007" t="s">
        <v>140</v>
      </c>
      <c r="F1007" t="s">
        <v>108</v>
      </c>
      <c r="G1007" t="s">
        <v>239</v>
      </c>
      <c r="H1007" t="s">
        <v>240</v>
      </c>
      <c r="I1007" t="s">
        <v>279</v>
      </c>
      <c r="J1007" t="s">
        <v>510</v>
      </c>
      <c r="K1007" t="s">
        <v>84</v>
      </c>
      <c r="L1007" t="s">
        <v>58</v>
      </c>
      <c r="M1007">
        <v>11</v>
      </c>
      <c r="N1007">
        <v>980</v>
      </c>
      <c r="O1007">
        <v>10780</v>
      </c>
      <c r="P1007" t="s">
        <v>4570</v>
      </c>
      <c r="Q1007" t="s">
        <v>4571</v>
      </c>
      <c r="R1007" t="s">
        <v>61</v>
      </c>
    </row>
    <row r="1008" spans="1:18" x14ac:dyDescent="0.3">
      <c r="A1008" t="s">
        <v>4572</v>
      </c>
      <c r="B1008" t="s">
        <v>4573</v>
      </c>
      <c r="C1008" t="s">
        <v>389</v>
      </c>
      <c r="D1008" t="s">
        <v>80</v>
      </c>
      <c r="E1008" t="s">
        <v>37</v>
      </c>
      <c r="F1008" t="s">
        <v>23</v>
      </c>
      <c r="G1008" t="s">
        <v>218</v>
      </c>
      <c r="H1008" t="s">
        <v>312</v>
      </c>
      <c r="I1008" t="s">
        <v>313</v>
      </c>
      <c r="J1008" t="s">
        <v>4574</v>
      </c>
      <c r="K1008" t="s">
        <v>57</v>
      </c>
      <c r="L1008" t="s">
        <v>29</v>
      </c>
      <c r="M1008">
        <v>3</v>
      </c>
      <c r="N1008">
        <v>2800</v>
      </c>
      <c r="O1008">
        <v>8400</v>
      </c>
      <c r="P1008" t="s">
        <v>643</v>
      </c>
      <c r="Q1008" t="s">
        <v>4575</v>
      </c>
      <c r="R1008" t="s">
        <v>32</v>
      </c>
    </row>
    <row r="1009" spans="1:18" x14ac:dyDescent="0.3">
      <c r="A1009" t="s">
        <v>4576</v>
      </c>
      <c r="B1009" t="s">
        <v>4577</v>
      </c>
      <c r="C1009" t="s">
        <v>681</v>
      </c>
      <c r="D1009" t="s">
        <v>151</v>
      </c>
      <c r="E1009" t="s">
        <v>93</v>
      </c>
      <c r="F1009" t="s">
        <v>23</v>
      </c>
      <c r="G1009" t="s">
        <v>162</v>
      </c>
      <c r="H1009" t="s">
        <v>163</v>
      </c>
      <c r="I1009" t="s">
        <v>110</v>
      </c>
      <c r="J1009" t="s">
        <v>305</v>
      </c>
      <c r="K1009" t="s">
        <v>98</v>
      </c>
      <c r="L1009" t="s">
        <v>182</v>
      </c>
      <c r="M1009">
        <v>4</v>
      </c>
      <c r="N1009">
        <v>620</v>
      </c>
      <c r="O1009">
        <v>2480</v>
      </c>
      <c r="P1009" t="s">
        <v>4578</v>
      </c>
      <c r="Q1009" t="s">
        <v>4579</v>
      </c>
      <c r="R1009" t="s">
        <v>61</v>
      </c>
    </row>
    <row r="1010" spans="1:18" x14ac:dyDescent="0.3">
      <c r="A1010" t="s">
        <v>4580</v>
      </c>
      <c r="B1010" t="s">
        <v>1765</v>
      </c>
      <c r="C1010" t="s">
        <v>976</v>
      </c>
      <c r="D1010" t="s">
        <v>271</v>
      </c>
      <c r="E1010" t="s">
        <v>51</v>
      </c>
      <c r="F1010" t="s">
        <v>108</v>
      </c>
      <c r="G1010" t="s">
        <v>239</v>
      </c>
      <c r="H1010" t="s">
        <v>240</v>
      </c>
      <c r="I1010" t="s">
        <v>1762</v>
      </c>
      <c r="J1010" t="s">
        <v>164</v>
      </c>
      <c r="K1010" t="s">
        <v>144</v>
      </c>
      <c r="L1010" t="s">
        <v>522</v>
      </c>
      <c r="M1010">
        <v>4</v>
      </c>
      <c r="N1010" t="s">
        <v>242</v>
      </c>
      <c r="O1010">
        <v>3920</v>
      </c>
      <c r="P1010" t="s">
        <v>4581</v>
      </c>
      <c r="Q1010" t="s">
        <v>4582</v>
      </c>
      <c r="R1010" t="s">
        <v>157</v>
      </c>
    </row>
    <row r="1011" spans="1:18" x14ac:dyDescent="0.3">
      <c r="A1011" t="s">
        <v>4583</v>
      </c>
      <c r="B1011" t="s">
        <v>4584</v>
      </c>
      <c r="C1011" t="s">
        <v>4037</v>
      </c>
      <c r="D1011" t="s">
        <v>50</v>
      </c>
      <c r="E1011" t="s">
        <v>140</v>
      </c>
      <c r="F1011" t="s">
        <v>67</v>
      </c>
      <c r="G1011" t="s">
        <v>81</v>
      </c>
      <c r="H1011" t="s">
        <v>425</v>
      </c>
      <c r="I1011" t="s">
        <v>110</v>
      </c>
      <c r="J1011" t="s">
        <v>97</v>
      </c>
      <c r="K1011" t="s">
        <v>72</v>
      </c>
      <c r="L1011" t="s">
        <v>775</v>
      </c>
      <c r="M1011" t="s">
        <v>1100</v>
      </c>
      <c r="N1011" t="s">
        <v>3546</v>
      </c>
      <c r="O1011">
        <v>15000</v>
      </c>
      <c r="P1011" t="s">
        <v>4585</v>
      </c>
      <c r="Q1011" t="s">
        <v>4586</v>
      </c>
      <c r="R1011" t="s">
        <v>157</v>
      </c>
    </row>
    <row r="1012" spans="1:18" x14ac:dyDescent="0.3">
      <c r="A1012" t="s">
        <v>4587</v>
      </c>
      <c r="B1012" t="s">
        <v>834</v>
      </c>
      <c r="C1012" t="s">
        <v>4093</v>
      </c>
      <c r="D1012" t="s">
        <v>366</v>
      </c>
      <c r="E1012" t="s">
        <v>22</v>
      </c>
      <c r="F1012" t="s">
        <v>256</v>
      </c>
      <c r="G1012" t="s">
        <v>24</v>
      </c>
      <c r="H1012" t="s">
        <v>434</v>
      </c>
      <c r="I1012" t="s">
        <v>382</v>
      </c>
      <c r="J1012" t="s">
        <v>97</v>
      </c>
      <c r="K1012" t="s">
        <v>231</v>
      </c>
      <c r="L1012" t="s">
        <v>182</v>
      </c>
      <c r="M1012">
        <v>8</v>
      </c>
      <c r="N1012">
        <v>4200</v>
      </c>
      <c r="O1012">
        <v>33600</v>
      </c>
      <c r="P1012" t="s">
        <v>4588</v>
      </c>
      <c r="Q1012" t="s">
        <v>4589</v>
      </c>
      <c r="R1012" t="s">
        <v>61</v>
      </c>
    </row>
    <row r="1013" spans="1:18" x14ac:dyDescent="0.3">
      <c r="A1013" t="s">
        <v>4590</v>
      </c>
      <c r="B1013" t="s">
        <v>4591</v>
      </c>
      <c r="C1013" t="s">
        <v>1933</v>
      </c>
      <c r="D1013" t="s">
        <v>1516</v>
      </c>
      <c r="E1013" t="s">
        <v>173</v>
      </c>
      <c r="F1013" t="s">
        <v>228</v>
      </c>
      <c r="G1013" t="s">
        <v>303</v>
      </c>
      <c r="H1013" t="s">
        <v>304</v>
      </c>
      <c r="I1013" t="s">
        <v>374</v>
      </c>
      <c r="J1013" t="s">
        <v>27</v>
      </c>
      <c r="K1013" t="s">
        <v>57</v>
      </c>
      <c r="L1013" t="s">
        <v>58</v>
      </c>
      <c r="M1013">
        <v>6</v>
      </c>
      <c r="N1013" t="s">
        <v>1978</v>
      </c>
      <c r="O1013">
        <v>14400</v>
      </c>
      <c r="P1013" t="s">
        <v>4592</v>
      </c>
      <c r="Q1013" t="s">
        <v>4593</v>
      </c>
      <c r="R1013" t="s">
        <v>32</v>
      </c>
    </row>
    <row r="1014" spans="1:18" x14ac:dyDescent="0.3">
      <c r="A1014" t="s">
        <v>4594</v>
      </c>
      <c r="B1014" t="s">
        <v>4595</v>
      </c>
      <c r="C1014" t="s">
        <v>262</v>
      </c>
      <c r="D1014" t="s">
        <v>390</v>
      </c>
      <c r="E1014" t="s">
        <v>1003</v>
      </c>
      <c r="F1014" t="s">
        <v>181</v>
      </c>
      <c r="G1014" t="s">
        <v>142</v>
      </c>
      <c r="H1014" t="s">
        <v>143</v>
      </c>
      <c r="I1014" t="s">
        <v>26</v>
      </c>
      <c r="J1014" t="s">
        <v>27</v>
      </c>
      <c r="K1014" t="s">
        <v>758</v>
      </c>
      <c r="L1014" t="s">
        <v>565</v>
      </c>
      <c r="M1014">
        <v>1</v>
      </c>
      <c r="N1014">
        <v>420</v>
      </c>
      <c r="O1014">
        <v>-80</v>
      </c>
      <c r="P1014" t="s">
        <v>4596</v>
      </c>
      <c r="Q1014" t="s">
        <v>4597</v>
      </c>
      <c r="R1014" t="s">
        <v>46</v>
      </c>
    </row>
    <row r="1015" spans="1:18" x14ac:dyDescent="0.3">
      <c r="A1015" t="s">
        <v>4598</v>
      </c>
      <c r="B1015" t="s">
        <v>4599</v>
      </c>
      <c r="C1015" t="s">
        <v>2059</v>
      </c>
      <c r="D1015" t="s">
        <v>21</v>
      </c>
      <c r="E1015" t="s">
        <v>140</v>
      </c>
      <c r="F1015" t="s">
        <v>153</v>
      </c>
      <c r="G1015" t="s">
        <v>162</v>
      </c>
      <c r="H1015" t="s">
        <v>4600</v>
      </c>
      <c r="I1015" t="s">
        <v>884</v>
      </c>
      <c r="J1015" t="s">
        <v>164</v>
      </c>
      <c r="K1015" t="s">
        <v>98</v>
      </c>
      <c r="L1015" t="s">
        <v>111</v>
      </c>
      <c r="M1015">
        <v>4</v>
      </c>
      <c r="N1015">
        <v>620</v>
      </c>
      <c r="O1015">
        <v>2480</v>
      </c>
      <c r="P1015" t="s">
        <v>4601</v>
      </c>
      <c r="Q1015" t="s">
        <v>4602</v>
      </c>
      <c r="R1015" t="s">
        <v>46</v>
      </c>
    </row>
    <row r="1016" spans="1:18" x14ac:dyDescent="0.3">
      <c r="A1016" t="s">
        <v>4603</v>
      </c>
      <c r="B1016" t="s">
        <v>4604</v>
      </c>
      <c r="C1016" t="s">
        <v>2022</v>
      </c>
      <c r="D1016" t="s">
        <v>366</v>
      </c>
      <c r="E1016" t="s">
        <v>1988</v>
      </c>
      <c r="F1016" t="s">
        <v>509</v>
      </c>
      <c r="G1016" t="s">
        <v>24</v>
      </c>
      <c r="H1016" t="s">
        <v>2102</v>
      </c>
      <c r="I1016" t="s">
        <v>26</v>
      </c>
      <c r="J1016" t="s">
        <v>685</v>
      </c>
      <c r="K1016" t="s">
        <v>481</v>
      </c>
      <c r="L1016" t="s">
        <v>165</v>
      </c>
      <c r="M1016">
        <v>6</v>
      </c>
      <c r="N1016" t="s">
        <v>330</v>
      </c>
      <c r="O1016">
        <v>25200</v>
      </c>
      <c r="P1016" t="s">
        <v>4605</v>
      </c>
      <c r="Q1016" t="s">
        <v>4606</v>
      </c>
      <c r="R1016" t="s">
        <v>157</v>
      </c>
    </row>
    <row r="1017" spans="1:18" x14ac:dyDescent="0.3">
      <c r="A1017" t="s">
        <v>4607</v>
      </c>
      <c r="B1017" t="s">
        <v>4608</v>
      </c>
      <c r="C1017" t="s">
        <v>3544</v>
      </c>
      <c r="D1017" t="s">
        <v>21</v>
      </c>
      <c r="E1017" t="s">
        <v>161</v>
      </c>
      <c r="F1017" t="s">
        <v>119</v>
      </c>
      <c r="G1017" t="s">
        <v>53</v>
      </c>
      <c r="H1017" t="s">
        <v>95</v>
      </c>
      <c r="I1017" t="s">
        <v>96</v>
      </c>
      <c r="J1017" t="s">
        <v>164</v>
      </c>
      <c r="K1017" t="s">
        <v>98</v>
      </c>
      <c r="L1017" t="s">
        <v>565</v>
      </c>
      <c r="M1017">
        <v>-3</v>
      </c>
      <c r="N1017">
        <v>180</v>
      </c>
      <c r="O1017">
        <v>540</v>
      </c>
      <c r="P1017" t="s">
        <v>4609</v>
      </c>
      <c r="Q1017" t="s">
        <v>4610</v>
      </c>
      <c r="R1017" t="s">
        <v>32</v>
      </c>
    </row>
    <row r="1018" spans="1:18" x14ac:dyDescent="0.3">
      <c r="A1018" t="s">
        <v>4611</v>
      </c>
      <c r="B1018" t="s">
        <v>1910</v>
      </c>
      <c r="C1018" t="s">
        <v>2239</v>
      </c>
      <c r="D1018" t="s">
        <v>1168</v>
      </c>
      <c r="E1018" t="s">
        <v>51</v>
      </c>
      <c r="G1018" t="s">
        <v>81</v>
      </c>
      <c r="H1018" t="s">
        <v>2187</v>
      </c>
      <c r="I1018" t="s">
        <v>110</v>
      </c>
      <c r="J1018" t="s">
        <v>97</v>
      </c>
      <c r="K1018" t="s">
        <v>624</v>
      </c>
      <c r="L1018" t="s">
        <v>73</v>
      </c>
      <c r="M1018">
        <v>3</v>
      </c>
      <c r="N1018">
        <v>1250</v>
      </c>
      <c r="O1018">
        <v>3750</v>
      </c>
      <c r="P1018" t="s">
        <v>4612</v>
      </c>
      <c r="Q1018" t="s">
        <v>4613</v>
      </c>
      <c r="R1018" t="s">
        <v>61</v>
      </c>
    </row>
    <row r="1019" spans="1:18" x14ac:dyDescent="0.3">
      <c r="A1019" t="s">
        <v>4614</v>
      </c>
      <c r="B1019" t="s">
        <v>4615</v>
      </c>
      <c r="C1019" t="s">
        <v>537</v>
      </c>
      <c r="D1019" t="s">
        <v>271</v>
      </c>
      <c r="E1019" t="s">
        <v>286</v>
      </c>
      <c r="F1019" t="s">
        <v>38</v>
      </c>
      <c r="G1019" t="s">
        <v>81</v>
      </c>
      <c r="H1019" t="s">
        <v>425</v>
      </c>
      <c r="I1019" t="s">
        <v>110</v>
      </c>
      <c r="J1019" t="s">
        <v>56</v>
      </c>
      <c r="K1019" t="s">
        <v>57</v>
      </c>
      <c r="L1019" t="s">
        <v>111</v>
      </c>
      <c r="M1019" t="s">
        <v>360</v>
      </c>
      <c r="N1019" t="s">
        <v>540</v>
      </c>
      <c r="O1019">
        <v>11250</v>
      </c>
      <c r="P1019" t="s">
        <v>4616</v>
      </c>
      <c r="Q1019" t="s">
        <v>4617</v>
      </c>
      <c r="R1019" t="s">
        <v>61</v>
      </c>
    </row>
    <row r="1020" spans="1:18" x14ac:dyDescent="0.3">
      <c r="A1020" t="s">
        <v>4618</v>
      </c>
      <c r="B1020" t="s">
        <v>4619</v>
      </c>
      <c r="C1020" t="s">
        <v>3561</v>
      </c>
      <c r="D1020" t="s">
        <v>139</v>
      </c>
      <c r="E1020" t="s">
        <v>37</v>
      </c>
      <c r="F1020" t="s">
        <v>119</v>
      </c>
      <c r="G1020" t="s">
        <v>162</v>
      </c>
      <c r="H1020" t="s">
        <v>4600</v>
      </c>
      <c r="I1020" t="s">
        <v>110</v>
      </c>
      <c r="J1020" t="s">
        <v>27</v>
      </c>
      <c r="K1020" t="s">
        <v>98</v>
      </c>
      <c r="L1020" t="s">
        <v>338</v>
      </c>
      <c r="M1020">
        <v>2</v>
      </c>
      <c r="N1020">
        <v>620</v>
      </c>
      <c r="O1020">
        <v>1240</v>
      </c>
      <c r="P1020" t="s">
        <v>4620</v>
      </c>
      <c r="Q1020" t="s">
        <v>3169</v>
      </c>
      <c r="R1020" t="s">
        <v>46</v>
      </c>
    </row>
    <row r="1021" spans="1:18" x14ac:dyDescent="0.3">
      <c r="A1021" t="s">
        <v>4621</v>
      </c>
      <c r="B1021" t="s">
        <v>4622</v>
      </c>
      <c r="C1021" t="s">
        <v>507</v>
      </c>
      <c r="D1021" t="s">
        <v>351</v>
      </c>
      <c r="E1021" t="s">
        <v>93</v>
      </c>
      <c r="F1021" t="s">
        <v>141</v>
      </c>
      <c r="G1021" t="s">
        <v>68</v>
      </c>
      <c r="H1021" t="s">
        <v>985</v>
      </c>
      <c r="I1021" t="s">
        <v>491</v>
      </c>
      <c r="J1021" t="s">
        <v>27</v>
      </c>
      <c r="K1021" t="s">
        <v>42</v>
      </c>
      <c r="L1021" t="s">
        <v>58</v>
      </c>
      <c r="M1021">
        <v>11</v>
      </c>
      <c r="N1021" t="s">
        <v>1319</v>
      </c>
      <c r="O1021">
        <v>39600</v>
      </c>
      <c r="P1021" t="s">
        <v>4623</v>
      </c>
      <c r="Q1021" t="s">
        <v>1350</v>
      </c>
      <c r="R1021" t="s">
        <v>32</v>
      </c>
    </row>
    <row r="1022" spans="1:18" x14ac:dyDescent="0.3">
      <c r="A1022" t="s">
        <v>4624</v>
      </c>
      <c r="B1022" t="s">
        <v>4625</v>
      </c>
      <c r="C1022" t="s">
        <v>2186</v>
      </c>
      <c r="D1022" t="s">
        <v>271</v>
      </c>
      <c r="E1022" t="s">
        <v>140</v>
      </c>
      <c r="F1022" t="s">
        <v>1078</v>
      </c>
      <c r="G1022" t="s">
        <v>162</v>
      </c>
      <c r="H1022" t="s">
        <v>500</v>
      </c>
      <c r="I1022" t="s">
        <v>110</v>
      </c>
      <c r="J1022" t="s">
        <v>510</v>
      </c>
      <c r="K1022" t="s">
        <v>42</v>
      </c>
      <c r="L1022" t="s">
        <v>111</v>
      </c>
      <c r="M1022">
        <v>2</v>
      </c>
      <c r="N1022" t="s">
        <v>354</v>
      </c>
      <c r="O1022">
        <v>1240</v>
      </c>
      <c r="P1022" t="s">
        <v>4626</v>
      </c>
      <c r="Q1022" t="s">
        <v>4627</v>
      </c>
      <c r="R1022" t="s">
        <v>46</v>
      </c>
    </row>
    <row r="1023" spans="1:18" x14ac:dyDescent="0.3">
      <c r="A1023" t="s">
        <v>4628</v>
      </c>
      <c r="B1023" t="s">
        <v>1076</v>
      </c>
      <c r="C1023" t="s">
        <v>3544</v>
      </c>
      <c r="E1023" t="s">
        <v>647</v>
      </c>
      <c r="F1023" t="s">
        <v>38</v>
      </c>
      <c r="G1023" t="s">
        <v>24</v>
      </c>
      <c r="H1023" t="s">
        <v>434</v>
      </c>
      <c r="I1023" t="s">
        <v>26</v>
      </c>
      <c r="J1023" t="s">
        <v>97</v>
      </c>
      <c r="K1023" t="s">
        <v>98</v>
      </c>
      <c r="L1023" t="s">
        <v>165</v>
      </c>
      <c r="M1023">
        <v>6</v>
      </c>
      <c r="N1023">
        <v>4200</v>
      </c>
      <c r="O1023">
        <v>25200</v>
      </c>
      <c r="P1023" t="s">
        <v>4629</v>
      </c>
      <c r="Q1023" t="s">
        <v>4630</v>
      </c>
      <c r="R1023" t="s">
        <v>61</v>
      </c>
    </row>
    <row r="1024" spans="1:18" x14ac:dyDescent="0.3">
      <c r="A1024" t="s">
        <v>4631</v>
      </c>
      <c r="B1024" t="s">
        <v>1441</v>
      </c>
      <c r="C1024" t="s">
        <v>4236</v>
      </c>
      <c r="D1024" t="s">
        <v>80</v>
      </c>
      <c r="E1024" t="s">
        <v>51</v>
      </c>
      <c r="F1024" t="s">
        <v>119</v>
      </c>
      <c r="G1024" t="s">
        <v>303</v>
      </c>
      <c r="H1024" t="s">
        <v>399</v>
      </c>
      <c r="I1024" t="s">
        <v>265</v>
      </c>
      <c r="J1024" t="s">
        <v>27</v>
      </c>
      <c r="K1024" t="s">
        <v>98</v>
      </c>
      <c r="L1024" t="s">
        <v>111</v>
      </c>
      <c r="M1024">
        <v>12</v>
      </c>
      <c r="N1024">
        <v>2400</v>
      </c>
      <c r="O1024">
        <v>28800</v>
      </c>
      <c r="P1024" t="s">
        <v>4632</v>
      </c>
      <c r="Q1024" t="s">
        <v>4633</v>
      </c>
      <c r="R1024" t="s">
        <v>157</v>
      </c>
    </row>
    <row r="1025" spans="1:18" x14ac:dyDescent="0.3">
      <c r="A1025" t="s">
        <v>4634</v>
      </c>
      <c r="B1025" t="s">
        <v>4635</v>
      </c>
      <c r="C1025" t="s">
        <v>1928</v>
      </c>
      <c r="D1025" t="s">
        <v>3545</v>
      </c>
      <c r="E1025" t="s">
        <v>140</v>
      </c>
      <c r="F1025" t="s">
        <v>210</v>
      </c>
      <c r="G1025" t="s">
        <v>39</v>
      </c>
      <c r="H1025" t="s">
        <v>336</v>
      </c>
      <c r="I1025" t="s">
        <v>41</v>
      </c>
      <c r="J1025" t="s">
        <v>83</v>
      </c>
      <c r="K1025" t="s">
        <v>98</v>
      </c>
      <c r="L1025" t="s">
        <v>565</v>
      </c>
      <c r="M1025">
        <v>2</v>
      </c>
      <c r="N1025">
        <v>1900</v>
      </c>
      <c r="O1025">
        <v>3800</v>
      </c>
      <c r="P1025" t="s">
        <v>4636</v>
      </c>
      <c r="Q1025" t="s">
        <v>4637</v>
      </c>
      <c r="R1025" t="s">
        <v>61</v>
      </c>
    </row>
    <row r="1026" spans="1:18" x14ac:dyDescent="0.3">
      <c r="A1026" t="s">
        <v>4638</v>
      </c>
      <c r="B1026" t="s">
        <v>4639</v>
      </c>
      <c r="C1026" t="s">
        <v>301</v>
      </c>
      <c r="D1026" t="s">
        <v>92</v>
      </c>
      <c r="E1026" t="s">
        <v>1682</v>
      </c>
      <c r="F1026" t="s">
        <v>2107</v>
      </c>
      <c r="G1026" t="s">
        <v>24</v>
      </c>
      <c r="H1026" t="s">
        <v>2102</v>
      </c>
      <c r="I1026" t="s">
        <v>26</v>
      </c>
      <c r="J1026" t="s">
        <v>83</v>
      </c>
      <c r="K1026" t="s">
        <v>288</v>
      </c>
      <c r="L1026" t="s">
        <v>111</v>
      </c>
      <c r="M1026">
        <v>6</v>
      </c>
      <c r="N1026">
        <v>4200</v>
      </c>
      <c r="O1026">
        <v>25200</v>
      </c>
      <c r="P1026" t="s">
        <v>4640</v>
      </c>
      <c r="Q1026" t="s">
        <v>4641</v>
      </c>
      <c r="R1026" t="s">
        <v>32</v>
      </c>
    </row>
    <row r="1027" spans="1:18" x14ac:dyDescent="0.3">
      <c r="A1027" t="s">
        <v>4642</v>
      </c>
      <c r="B1027" t="s">
        <v>823</v>
      </c>
      <c r="C1027" t="s">
        <v>456</v>
      </c>
      <c r="D1027" t="s">
        <v>80</v>
      </c>
      <c r="E1027" t="s">
        <v>956</v>
      </c>
      <c r="F1027" t="s">
        <v>181</v>
      </c>
      <c r="G1027" t="s">
        <v>239</v>
      </c>
      <c r="H1027" t="s">
        <v>2249</v>
      </c>
      <c r="I1027" t="s">
        <v>527</v>
      </c>
      <c r="J1027" t="s">
        <v>393</v>
      </c>
      <c r="K1027" t="s">
        <v>493</v>
      </c>
      <c r="L1027" t="s">
        <v>165</v>
      </c>
      <c r="M1027">
        <v>5</v>
      </c>
      <c r="N1027" t="s">
        <v>4643</v>
      </c>
      <c r="P1027" t="s">
        <v>4644</v>
      </c>
      <c r="Q1027" t="s">
        <v>4645</v>
      </c>
      <c r="R1027" t="s">
        <v>157</v>
      </c>
    </row>
    <row r="1028" spans="1:18" x14ac:dyDescent="0.3">
      <c r="A1028" t="s">
        <v>4646</v>
      </c>
      <c r="B1028" t="s">
        <v>1932</v>
      </c>
      <c r="C1028" t="s">
        <v>4647</v>
      </c>
      <c r="D1028" t="s">
        <v>172</v>
      </c>
      <c r="E1028" t="s">
        <v>140</v>
      </c>
      <c r="F1028" t="s">
        <v>181</v>
      </c>
      <c r="G1028" t="s">
        <v>303</v>
      </c>
      <c r="H1028" t="s">
        <v>399</v>
      </c>
      <c r="I1028" t="s">
        <v>122</v>
      </c>
      <c r="J1028" t="s">
        <v>164</v>
      </c>
      <c r="K1028" t="s">
        <v>84</v>
      </c>
      <c r="L1028" t="s">
        <v>182</v>
      </c>
      <c r="M1028" t="s">
        <v>212</v>
      </c>
      <c r="N1028">
        <v>2350</v>
      </c>
      <c r="O1028">
        <v>23500</v>
      </c>
      <c r="P1028" t="s">
        <v>4648</v>
      </c>
      <c r="Q1028" t="s">
        <v>4649</v>
      </c>
      <c r="R1028" t="s">
        <v>157</v>
      </c>
    </row>
    <row r="1029" spans="1:18" x14ac:dyDescent="0.3">
      <c r="A1029" t="s">
        <v>4650</v>
      </c>
      <c r="B1029" t="s">
        <v>4651</v>
      </c>
      <c r="C1029" t="s">
        <v>659</v>
      </c>
      <c r="D1029" t="s">
        <v>1184</v>
      </c>
      <c r="E1029" t="s">
        <v>237</v>
      </c>
      <c r="F1029" t="s">
        <v>448</v>
      </c>
      <c r="G1029" t="s">
        <v>81</v>
      </c>
      <c r="H1029" t="s">
        <v>425</v>
      </c>
      <c r="I1029" t="s">
        <v>884</v>
      </c>
      <c r="J1029" t="s">
        <v>83</v>
      </c>
      <c r="K1029" t="s">
        <v>72</v>
      </c>
      <c r="L1029" t="s">
        <v>775</v>
      </c>
      <c r="M1029">
        <v>8</v>
      </c>
      <c r="N1029" t="s">
        <v>3546</v>
      </c>
      <c r="O1029">
        <v>10000</v>
      </c>
      <c r="P1029" t="s">
        <v>4652</v>
      </c>
      <c r="Q1029" t="s">
        <v>4653</v>
      </c>
      <c r="R1029" t="s">
        <v>61</v>
      </c>
    </row>
    <row r="1030" spans="1:18" x14ac:dyDescent="0.3">
      <c r="A1030" t="s">
        <v>4654</v>
      </c>
      <c r="B1030" t="s">
        <v>4655</v>
      </c>
      <c r="C1030" t="s">
        <v>3048</v>
      </c>
      <c r="D1030" t="s">
        <v>209</v>
      </c>
      <c r="E1030" t="s">
        <v>552</v>
      </c>
      <c r="F1030" t="s">
        <v>67</v>
      </c>
      <c r="G1030" t="s">
        <v>191</v>
      </c>
      <c r="H1030" t="s">
        <v>745</v>
      </c>
      <c r="I1030" t="s">
        <v>241</v>
      </c>
      <c r="K1030" t="s">
        <v>42</v>
      </c>
      <c r="L1030" t="s">
        <v>58</v>
      </c>
      <c r="M1030">
        <v>2</v>
      </c>
      <c r="N1030">
        <v>1650</v>
      </c>
      <c r="O1030">
        <v>3300</v>
      </c>
      <c r="P1030" t="s">
        <v>4656</v>
      </c>
      <c r="Q1030" t="s">
        <v>4113</v>
      </c>
      <c r="R1030" t="s">
        <v>46</v>
      </c>
    </row>
    <row r="1031" spans="1:18" x14ac:dyDescent="0.3">
      <c r="A1031" t="s">
        <v>4657</v>
      </c>
      <c r="B1031" t="s">
        <v>4658</v>
      </c>
      <c r="C1031" t="s">
        <v>4659</v>
      </c>
      <c r="D1031" t="s">
        <v>344</v>
      </c>
      <c r="E1031" t="s">
        <v>1342</v>
      </c>
      <c r="F1031" t="s">
        <v>153</v>
      </c>
      <c r="G1031" t="s">
        <v>68</v>
      </c>
      <c r="H1031" t="s">
        <v>229</v>
      </c>
      <c r="I1031" t="s">
        <v>230</v>
      </c>
      <c r="J1031" t="s">
        <v>27</v>
      </c>
      <c r="K1031" t="s">
        <v>98</v>
      </c>
      <c r="L1031" t="s">
        <v>182</v>
      </c>
      <c r="M1031">
        <v>8</v>
      </c>
      <c r="N1031" t="s">
        <v>4217</v>
      </c>
      <c r="O1031">
        <v>28800</v>
      </c>
      <c r="P1031" t="s">
        <v>4660</v>
      </c>
      <c r="Q1031" t="s">
        <v>4661</v>
      </c>
      <c r="R1031" t="s">
        <v>46</v>
      </c>
    </row>
    <row r="1032" spans="1:18" x14ac:dyDescent="0.3">
      <c r="A1032" t="s">
        <v>4662</v>
      </c>
      <c r="B1032" t="s">
        <v>4663</v>
      </c>
      <c r="C1032" t="s">
        <v>4664</v>
      </c>
      <c r="D1032" t="s">
        <v>743</v>
      </c>
      <c r="E1032" t="s">
        <v>93</v>
      </c>
      <c r="F1032" t="s">
        <v>108</v>
      </c>
      <c r="G1032" t="s">
        <v>24</v>
      </c>
      <c r="H1032" t="s">
        <v>769</v>
      </c>
      <c r="I1032" t="s">
        <v>382</v>
      </c>
      <c r="J1032" t="s">
        <v>97</v>
      </c>
      <c r="K1032" t="s">
        <v>921</v>
      </c>
      <c r="L1032" t="s">
        <v>111</v>
      </c>
      <c r="M1032" t="s">
        <v>212</v>
      </c>
      <c r="N1032">
        <v>4200</v>
      </c>
      <c r="O1032">
        <v>42000</v>
      </c>
      <c r="P1032" t="s">
        <v>4665</v>
      </c>
      <c r="Q1032" t="s">
        <v>4666</v>
      </c>
      <c r="R1032" t="s">
        <v>61</v>
      </c>
    </row>
    <row r="1033" spans="1:18" x14ac:dyDescent="0.3">
      <c r="A1033" t="s">
        <v>4667</v>
      </c>
      <c r="B1033" t="s">
        <v>4668</v>
      </c>
      <c r="C1033" t="s">
        <v>1868</v>
      </c>
      <c r="D1033" t="s">
        <v>366</v>
      </c>
      <c r="E1033" t="s">
        <v>173</v>
      </c>
      <c r="F1033" t="s">
        <v>108</v>
      </c>
      <c r="G1033" t="s">
        <v>81</v>
      </c>
      <c r="H1033" t="s">
        <v>425</v>
      </c>
      <c r="I1033" t="s">
        <v>491</v>
      </c>
      <c r="J1033" t="s">
        <v>97</v>
      </c>
      <c r="K1033" t="s">
        <v>98</v>
      </c>
      <c r="L1033" t="s">
        <v>165</v>
      </c>
      <c r="M1033">
        <v>11</v>
      </c>
      <c r="N1033">
        <v>1250</v>
      </c>
      <c r="O1033">
        <v>13750</v>
      </c>
      <c r="P1033" t="s">
        <v>4669</v>
      </c>
      <c r="Q1033" t="s">
        <v>4670</v>
      </c>
      <c r="R1033" t="s">
        <v>32</v>
      </c>
    </row>
    <row r="1034" spans="1:18" x14ac:dyDescent="0.3">
      <c r="A1034" t="s">
        <v>4671</v>
      </c>
      <c r="C1034" t="s">
        <v>1204</v>
      </c>
      <c r="D1034" t="s">
        <v>1021</v>
      </c>
      <c r="E1034" t="s">
        <v>433</v>
      </c>
      <c r="F1034" t="s">
        <v>119</v>
      </c>
      <c r="G1034" t="s">
        <v>53</v>
      </c>
      <c r="H1034" t="s">
        <v>95</v>
      </c>
      <c r="I1034" t="s">
        <v>96</v>
      </c>
      <c r="J1034" t="s">
        <v>164</v>
      </c>
      <c r="K1034" t="s">
        <v>84</v>
      </c>
      <c r="L1034" t="s">
        <v>58</v>
      </c>
      <c r="M1034">
        <v>10</v>
      </c>
      <c r="N1034">
        <v>180</v>
      </c>
      <c r="O1034">
        <v>1800</v>
      </c>
      <c r="P1034" t="s">
        <v>4672</v>
      </c>
      <c r="Q1034" t="s">
        <v>4673</v>
      </c>
      <c r="R1034" t="s">
        <v>32</v>
      </c>
    </row>
    <row r="1035" spans="1:18" x14ac:dyDescent="0.3">
      <c r="A1035" t="s">
        <v>4674</v>
      </c>
      <c r="B1035" t="s">
        <v>4675</v>
      </c>
      <c r="C1035" t="s">
        <v>4676</v>
      </c>
      <c r="D1035" t="s">
        <v>50</v>
      </c>
      <c r="E1035" t="s">
        <v>93</v>
      </c>
      <c r="F1035" t="s">
        <v>23</v>
      </c>
      <c r="G1035" t="s">
        <v>239</v>
      </c>
      <c r="H1035" t="s">
        <v>240</v>
      </c>
      <c r="I1035" t="s">
        <v>1762</v>
      </c>
      <c r="J1035" t="s">
        <v>27</v>
      </c>
      <c r="K1035" t="s">
        <v>660</v>
      </c>
      <c r="L1035" t="s">
        <v>132</v>
      </c>
      <c r="M1035">
        <v>6</v>
      </c>
      <c r="N1035">
        <v>980</v>
      </c>
      <c r="O1035">
        <v>5880</v>
      </c>
      <c r="P1035" t="s">
        <v>4677</v>
      </c>
      <c r="Q1035" t="s">
        <v>4678</v>
      </c>
      <c r="R1035" t="s">
        <v>32</v>
      </c>
    </row>
    <row r="1036" spans="1:18" x14ac:dyDescent="0.3">
      <c r="A1036" t="s">
        <v>4679</v>
      </c>
      <c r="B1036" t="s">
        <v>4680</v>
      </c>
      <c r="C1036" t="s">
        <v>410</v>
      </c>
      <c r="D1036" t="s">
        <v>65</v>
      </c>
      <c r="E1036" t="s">
        <v>190</v>
      </c>
      <c r="F1036" t="s">
        <v>108</v>
      </c>
      <c r="G1036" t="s">
        <v>303</v>
      </c>
      <c r="H1036" t="s">
        <v>399</v>
      </c>
      <c r="I1036" t="s">
        <v>41</v>
      </c>
      <c r="J1036" t="s">
        <v>221</v>
      </c>
      <c r="K1036" t="s">
        <v>458</v>
      </c>
      <c r="L1036" t="s">
        <v>58</v>
      </c>
      <c r="M1036">
        <v>3</v>
      </c>
      <c r="N1036" t="s">
        <v>1978</v>
      </c>
      <c r="O1036">
        <v>7200</v>
      </c>
      <c r="P1036" t="s">
        <v>4681</v>
      </c>
      <c r="Q1036" t="s">
        <v>4682</v>
      </c>
      <c r="R1036" t="s">
        <v>61</v>
      </c>
    </row>
    <row r="1037" spans="1:18" x14ac:dyDescent="0.3">
      <c r="A1037" t="s">
        <v>4683</v>
      </c>
      <c r="B1037" t="s">
        <v>4684</v>
      </c>
      <c r="C1037" t="s">
        <v>3024</v>
      </c>
      <c r="D1037" t="s">
        <v>50</v>
      </c>
      <c r="E1037" t="s">
        <v>37</v>
      </c>
      <c r="F1037" t="s">
        <v>38</v>
      </c>
      <c r="G1037" t="s">
        <v>142</v>
      </c>
      <c r="H1037" t="s">
        <v>143</v>
      </c>
      <c r="I1037" t="s">
        <v>220</v>
      </c>
      <c r="J1037" t="s">
        <v>71</v>
      </c>
      <c r="K1037" t="s">
        <v>1087</v>
      </c>
      <c r="L1037" t="s">
        <v>669</v>
      </c>
      <c r="M1037">
        <v>1</v>
      </c>
      <c r="N1037">
        <v>420</v>
      </c>
      <c r="O1037">
        <v>420</v>
      </c>
      <c r="P1037" t="s">
        <v>4685</v>
      </c>
      <c r="Q1037" t="s">
        <v>4686</v>
      </c>
      <c r="R1037" t="s">
        <v>46</v>
      </c>
    </row>
    <row r="1038" spans="1:18" x14ac:dyDescent="0.3">
      <c r="A1038" t="s">
        <v>4687</v>
      </c>
      <c r="B1038" t="s">
        <v>4688</v>
      </c>
      <c r="C1038" t="s">
        <v>1588</v>
      </c>
      <c r="D1038" t="s">
        <v>271</v>
      </c>
      <c r="E1038" t="s">
        <v>51</v>
      </c>
      <c r="F1038" t="s">
        <v>181</v>
      </c>
      <c r="G1038" t="s">
        <v>68</v>
      </c>
      <c r="H1038" t="s">
        <v>1751</v>
      </c>
      <c r="I1038" t="s">
        <v>491</v>
      </c>
      <c r="J1038" t="s">
        <v>83</v>
      </c>
      <c r="K1038" t="s">
        <v>72</v>
      </c>
      <c r="L1038" t="s">
        <v>502</v>
      </c>
      <c r="M1038">
        <v>5</v>
      </c>
      <c r="N1038">
        <v>3600</v>
      </c>
      <c r="O1038">
        <v>18000</v>
      </c>
      <c r="P1038" t="s">
        <v>4689</v>
      </c>
      <c r="Q1038" t="s">
        <v>700</v>
      </c>
      <c r="R1038" t="s">
        <v>46</v>
      </c>
    </row>
    <row r="1039" spans="1:18" x14ac:dyDescent="0.3">
      <c r="A1039" t="s">
        <v>4690</v>
      </c>
      <c r="B1039" t="s">
        <v>1259</v>
      </c>
      <c r="C1039" t="s">
        <v>2326</v>
      </c>
      <c r="D1039" t="s">
        <v>80</v>
      </c>
      <c r="E1039" t="s">
        <v>173</v>
      </c>
      <c r="F1039" t="s">
        <v>448</v>
      </c>
      <c r="G1039" t="s">
        <v>53</v>
      </c>
      <c r="H1039" t="s">
        <v>95</v>
      </c>
      <c r="I1039" t="s">
        <v>1634</v>
      </c>
      <c r="J1039" t="s">
        <v>83</v>
      </c>
      <c r="K1039" t="s">
        <v>1380</v>
      </c>
      <c r="L1039" t="s">
        <v>799</v>
      </c>
      <c r="M1039">
        <v>9</v>
      </c>
      <c r="N1039">
        <v>180</v>
      </c>
      <c r="O1039">
        <v>1620</v>
      </c>
      <c r="P1039" t="s">
        <v>4691</v>
      </c>
      <c r="Q1039" t="s">
        <v>4692</v>
      </c>
      <c r="R1039" t="s">
        <v>157</v>
      </c>
    </row>
    <row r="1040" spans="1:18" x14ac:dyDescent="0.3">
      <c r="A1040" t="s">
        <v>4693</v>
      </c>
      <c r="B1040" t="s">
        <v>815</v>
      </c>
      <c r="C1040" t="s">
        <v>2285</v>
      </c>
      <c r="D1040" t="s">
        <v>139</v>
      </c>
      <c r="E1040" t="s">
        <v>1044</v>
      </c>
      <c r="F1040" t="s">
        <v>153</v>
      </c>
      <c r="G1040" t="s">
        <v>53</v>
      </c>
      <c r="H1040" t="s">
        <v>1989</v>
      </c>
      <c r="I1040" t="s">
        <v>96</v>
      </c>
      <c r="J1040" t="s">
        <v>501</v>
      </c>
      <c r="K1040" t="s">
        <v>42</v>
      </c>
      <c r="L1040" t="s">
        <v>58</v>
      </c>
      <c r="M1040">
        <v>6</v>
      </c>
      <c r="N1040">
        <v>180</v>
      </c>
      <c r="O1040">
        <v>1080</v>
      </c>
      <c r="P1040" t="s">
        <v>4694</v>
      </c>
      <c r="Q1040" t="s">
        <v>4695</v>
      </c>
      <c r="R1040" t="s">
        <v>32</v>
      </c>
    </row>
    <row r="1041" spans="1:18" x14ac:dyDescent="0.3">
      <c r="A1041" t="s">
        <v>4696</v>
      </c>
      <c r="B1041" t="s">
        <v>4697</v>
      </c>
      <c r="C1041" t="s">
        <v>463</v>
      </c>
      <c r="D1041" t="s">
        <v>1304</v>
      </c>
      <c r="E1041" t="s">
        <v>1779</v>
      </c>
      <c r="F1041" t="s">
        <v>228</v>
      </c>
      <c r="G1041" t="s">
        <v>81</v>
      </c>
      <c r="H1041" t="s">
        <v>853</v>
      </c>
      <c r="I1041" t="s">
        <v>110</v>
      </c>
      <c r="J1041" t="s">
        <v>27</v>
      </c>
      <c r="K1041" t="s">
        <v>84</v>
      </c>
      <c r="L1041" t="s">
        <v>1386</v>
      </c>
      <c r="M1041">
        <v>5</v>
      </c>
      <c r="N1041">
        <v>1250</v>
      </c>
      <c r="O1041">
        <v>6250</v>
      </c>
      <c r="P1041" t="s">
        <v>4698</v>
      </c>
      <c r="Q1041" t="s">
        <v>4699</v>
      </c>
      <c r="R1041" t="s">
        <v>61</v>
      </c>
    </row>
    <row r="1042" spans="1:18" x14ac:dyDescent="0.3">
      <c r="A1042" t="s">
        <v>4700</v>
      </c>
      <c r="B1042" t="s">
        <v>4701</v>
      </c>
      <c r="C1042" t="s">
        <v>480</v>
      </c>
      <c r="D1042" t="s">
        <v>50</v>
      </c>
      <c r="E1042" t="s">
        <v>286</v>
      </c>
      <c r="F1042" t="s">
        <v>1220</v>
      </c>
      <c r="G1042" t="s">
        <v>24</v>
      </c>
      <c r="H1042" t="s">
        <v>769</v>
      </c>
      <c r="I1042" t="s">
        <v>26</v>
      </c>
      <c r="J1042" t="s">
        <v>27</v>
      </c>
      <c r="K1042" t="s">
        <v>539</v>
      </c>
      <c r="L1042" t="s">
        <v>182</v>
      </c>
      <c r="M1042">
        <v>11</v>
      </c>
      <c r="N1042" t="s">
        <v>3756</v>
      </c>
      <c r="O1042">
        <v>46200</v>
      </c>
      <c r="P1042" t="s">
        <v>4702</v>
      </c>
      <c r="Q1042" t="s">
        <v>4703</v>
      </c>
      <c r="R1042" t="s">
        <v>32</v>
      </c>
    </row>
    <row r="1043" spans="1:18" x14ac:dyDescent="0.3">
      <c r="A1043" t="s">
        <v>4704</v>
      </c>
      <c r="B1043" t="s">
        <v>3701</v>
      </c>
      <c r="C1043" t="s">
        <v>2130</v>
      </c>
      <c r="D1043" t="s">
        <v>151</v>
      </c>
      <c r="E1043" t="s">
        <v>173</v>
      </c>
      <c r="F1043" t="s">
        <v>2437</v>
      </c>
      <c r="G1043" t="s">
        <v>81</v>
      </c>
      <c r="H1043" t="s">
        <v>1901</v>
      </c>
      <c r="I1043" t="s">
        <v>491</v>
      </c>
      <c r="J1043" t="s">
        <v>97</v>
      </c>
      <c r="K1043" t="s">
        <v>84</v>
      </c>
      <c r="L1043" t="s">
        <v>165</v>
      </c>
      <c r="M1043">
        <v>10</v>
      </c>
      <c r="N1043" t="s">
        <v>540</v>
      </c>
      <c r="O1043">
        <v>12500</v>
      </c>
      <c r="P1043" t="s">
        <v>4705</v>
      </c>
      <c r="Q1043" t="s">
        <v>4706</v>
      </c>
      <c r="R1043" t="s">
        <v>61</v>
      </c>
    </row>
    <row r="1044" spans="1:18" x14ac:dyDescent="0.3">
      <c r="A1044" t="s">
        <v>4224</v>
      </c>
      <c r="B1044" t="s">
        <v>4707</v>
      </c>
      <c r="C1044" t="s">
        <v>1120</v>
      </c>
      <c r="D1044" t="s">
        <v>3545</v>
      </c>
      <c r="E1044" t="s">
        <v>405</v>
      </c>
      <c r="F1044" t="s">
        <v>119</v>
      </c>
      <c r="G1044" t="s">
        <v>120</v>
      </c>
      <c r="H1044" t="s">
        <v>751</v>
      </c>
      <c r="I1044" t="s">
        <v>1005</v>
      </c>
      <c r="J1044" t="s">
        <v>27</v>
      </c>
      <c r="K1044" t="s">
        <v>98</v>
      </c>
      <c r="L1044" t="s">
        <v>1023</v>
      </c>
      <c r="M1044">
        <v>8</v>
      </c>
      <c r="N1044">
        <v>850</v>
      </c>
      <c r="O1044">
        <v>6700</v>
      </c>
      <c r="P1044" t="s">
        <v>4708</v>
      </c>
      <c r="Q1044" t="s">
        <v>4709</v>
      </c>
      <c r="R1044" t="s">
        <v>61</v>
      </c>
    </row>
    <row r="1045" spans="1:18" x14ac:dyDescent="0.3">
      <c r="A1045" t="s">
        <v>4710</v>
      </c>
      <c r="B1045" t="s">
        <v>4711</v>
      </c>
      <c r="C1045" t="s">
        <v>2232</v>
      </c>
      <c r="D1045" t="s">
        <v>172</v>
      </c>
      <c r="E1045" t="s">
        <v>161</v>
      </c>
      <c r="F1045" t="s">
        <v>23</v>
      </c>
      <c r="G1045" t="s">
        <v>191</v>
      </c>
      <c r="H1045" t="s">
        <v>668</v>
      </c>
      <c r="I1045" t="s">
        <v>241</v>
      </c>
      <c r="J1045" t="s">
        <v>492</v>
      </c>
      <c r="K1045" t="s">
        <v>57</v>
      </c>
      <c r="L1045" t="s">
        <v>353</v>
      </c>
      <c r="M1045">
        <v>3</v>
      </c>
      <c r="N1045">
        <v>1750</v>
      </c>
      <c r="O1045">
        <v>5250</v>
      </c>
      <c r="P1045" t="s">
        <v>4712</v>
      </c>
      <c r="Q1045" t="s">
        <v>4713</v>
      </c>
      <c r="R1045" t="s">
        <v>32</v>
      </c>
    </row>
    <row r="1046" spans="1:18" x14ac:dyDescent="0.3">
      <c r="A1046" t="s">
        <v>4714</v>
      </c>
      <c r="B1046" t="s">
        <v>4715</v>
      </c>
      <c r="C1046" t="s">
        <v>3851</v>
      </c>
      <c r="D1046" t="s">
        <v>3545</v>
      </c>
      <c r="E1046" t="s">
        <v>237</v>
      </c>
      <c r="F1046" t="s">
        <v>4145</v>
      </c>
      <c r="G1046" t="s">
        <v>211</v>
      </c>
      <c r="H1046" t="s">
        <v>163</v>
      </c>
      <c r="I1046" t="s">
        <v>491</v>
      </c>
      <c r="J1046" t="s">
        <v>337</v>
      </c>
      <c r="K1046" t="s">
        <v>98</v>
      </c>
      <c r="L1046" t="s">
        <v>58</v>
      </c>
      <c r="M1046" t="s">
        <v>1951</v>
      </c>
      <c r="N1046">
        <v>620</v>
      </c>
      <c r="O1046">
        <v>3720</v>
      </c>
      <c r="P1046" t="s">
        <v>4716</v>
      </c>
      <c r="Q1046" t="s">
        <v>4717</v>
      </c>
      <c r="R1046" t="s">
        <v>46</v>
      </c>
    </row>
    <row r="1047" spans="1:18" x14ac:dyDescent="0.3">
      <c r="A1047" t="s">
        <v>4718</v>
      </c>
      <c r="B1047" t="s">
        <v>1250</v>
      </c>
      <c r="C1047" t="s">
        <v>863</v>
      </c>
      <c r="D1047" t="s">
        <v>21</v>
      </c>
      <c r="F1047" t="s">
        <v>590</v>
      </c>
      <c r="G1047" t="s">
        <v>81</v>
      </c>
      <c r="H1047" t="s">
        <v>425</v>
      </c>
      <c r="I1047" t="s">
        <v>110</v>
      </c>
      <c r="K1047" t="s">
        <v>758</v>
      </c>
      <c r="L1047" t="s">
        <v>182</v>
      </c>
      <c r="M1047" t="s">
        <v>607</v>
      </c>
      <c r="N1047" t="s">
        <v>3546</v>
      </c>
      <c r="O1047">
        <v>2500</v>
      </c>
      <c r="P1047" t="s">
        <v>4719</v>
      </c>
      <c r="Q1047" t="s">
        <v>4720</v>
      </c>
      <c r="R1047" t="s">
        <v>61</v>
      </c>
    </row>
    <row r="1048" spans="1:18" x14ac:dyDescent="0.3">
      <c r="A1048" t="s">
        <v>4721</v>
      </c>
      <c r="B1048" t="s">
        <v>4722</v>
      </c>
      <c r="C1048" t="s">
        <v>1237</v>
      </c>
      <c r="D1048" t="s">
        <v>151</v>
      </c>
      <c r="E1048" t="s">
        <v>1628</v>
      </c>
      <c r="F1048" t="s">
        <v>228</v>
      </c>
      <c r="G1048" t="s">
        <v>191</v>
      </c>
      <c r="H1048" t="s">
        <v>757</v>
      </c>
      <c r="I1048" t="s">
        <v>527</v>
      </c>
      <c r="J1048" t="s">
        <v>83</v>
      </c>
      <c r="K1048" t="s">
        <v>174</v>
      </c>
      <c r="L1048" t="s">
        <v>111</v>
      </c>
      <c r="M1048" t="s">
        <v>986</v>
      </c>
      <c r="N1048" t="s">
        <v>1370</v>
      </c>
      <c r="O1048">
        <v>14850</v>
      </c>
      <c r="P1048" t="s">
        <v>4723</v>
      </c>
      <c r="Q1048" t="s">
        <v>4724</v>
      </c>
      <c r="R1048" t="s">
        <v>61</v>
      </c>
    </row>
    <row r="1049" spans="1:18" x14ac:dyDescent="0.3">
      <c r="A1049" t="s">
        <v>4725</v>
      </c>
      <c r="B1049" t="s">
        <v>4726</v>
      </c>
      <c r="C1049" t="s">
        <v>4276</v>
      </c>
      <c r="D1049" t="s">
        <v>271</v>
      </c>
      <c r="E1049" t="s">
        <v>37</v>
      </c>
      <c r="F1049" t="s">
        <v>67</v>
      </c>
      <c r="G1049" t="s">
        <v>53</v>
      </c>
      <c r="H1049" t="s">
        <v>95</v>
      </c>
      <c r="I1049" t="s">
        <v>96</v>
      </c>
      <c r="J1049" t="s">
        <v>249</v>
      </c>
      <c r="K1049" t="s">
        <v>72</v>
      </c>
      <c r="L1049" t="s">
        <v>222</v>
      </c>
      <c r="M1049" t="s">
        <v>2125</v>
      </c>
      <c r="N1049">
        <v>180</v>
      </c>
      <c r="O1049">
        <v>1260</v>
      </c>
      <c r="P1049" t="s">
        <v>4727</v>
      </c>
      <c r="Q1049" t="s">
        <v>4728</v>
      </c>
      <c r="R1049" t="s">
        <v>46</v>
      </c>
    </row>
    <row r="1050" spans="1:18" x14ac:dyDescent="0.3">
      <c r="A1050" t="s">
        <v>4729</v>
      </c>
      <c r="B1050" t="s">
        <v>762</v>
      </c>
      <c r="C1050" t="s">
        <v>2436</v>
      </c>
      <c r="D1050" t="s">
        <v>65</v>
      </c>
      <c r="E1050" t="s">
        <v>499</v>
      </c>
      <c r="F1050" t="s">
        <v>181</v>
      </c>
      <c r="G1050" t="s">
        <v>120</v>
      </c>
      <c r="H1050" t="s">
        <v>121</v>
      </c>
      <c r="I1050" t="s">
        <v>41</v>
      </c>
      <c r="J1050" t="s">
        <v>501</v>
      </c>
      <c r="K1050" t="s">
        <v>84</v>
      </c>
      <c r="L1050" t="s">
        <v>58</v>
      </c>
      <c r="M1050" t="s">
        <v>345</v>
      </c>
      <c r="N1050">
        <v>850</v>
      </c>
      <c r="O1050">
        <v>6800</v>
      </c>
      <c r="P1050" t="s">
        <v>4730</v>
      </c>
      <c r="Q1050" t="s">
        <v>4731</v>
      </c>
      <c r="R1050" t="s">
        <v>32</v>
      </c>
    </row>
    <row r="1051" spans="1:18" x14ac:dyDescent="0.3">
      <c r="A1051" t="s">
        <v>4732</v>
      </c>
      <c r="B1051" t="s">
        <v>1145</v>
      </c>
      <c r="C1051" t="s">
        <v>171</v>
      </c>
      <c r="D1051" t="s">
        <v>810</v>
      </c>
      <c r="E1051" t="s">
        <v>667</v>
      </c>
      <c r="F1051" t="s">
        <v>52</v>
      </c>
      <c r="G1051" t="s">
        <v>303</v>
      </c>
      <c r="H1051" t="s">
        <v>399</v>
      </c>
      <c r="I1051" t="s">
        <v>374</v>
      </c>
      <c r="J1051" t="s">
        <v>27</v>
      </c>
      <c r="K1051" t="s">
        <v>174</v>
      </c>
      <c r="L1051" t="s">
        <v>165</v>
      </c>
      <c r="M1051" t="s">
        <v>133</v>
      </c>
      <c r="N1051" t="s">
        <v>1978</v>
      </c>
      <c r="O1051">
        <v>4800</v>
      </c>
      <c r="P1051" t="s">
        <v>4733</v>
      </c>
      <c r="Q1051" t="s">
        <v>4734</v>
      </c>
      <c r="R1051" t="s">
        <v>32</v>
      </c>
    </row>
    <row r="1052" spans="1:18" x14ac:dyDescent="0.3">
      <c r="A1052" t="s">
        <v>4735</v>
      </c>
      <c r="B1052" t="s">
        <v>4736</v>
      </c>
      <c r="C1052" t="s">
        <v>1958</v>
      </c>
      <c r="D1052" t="s">
        <v>21</v>
      </c>
      <c r="E1052" t="s">
        <v>140</v>
      </c>
      <c r="F1052" t="s">
        <v>38</v>
      </c>
      <c r="G1052" t="s">
        <v>239</v>
      </c>
      <c r="H1052" t="s">
        <v>240</v>
      </c>
      <c r="I1052" t="s">
        <v>527</v>
      </c>
      <c r="J1052" t="s">
        <v>501</v>
      </c>
      <c r="K1052" t="s">
        <v>539</v>
      </c>
      <c r="L1052" t="s">
        <v>58</v>
      </c>
      <c r="M1052" t="s">
        <v>726</v>
      </c>
      <c r="N1052" t="s">
        <v>133</v>
      </c>
      <c r="O1052">
        <v>3920</v>
      </c>
      <c r="P1052" t="s">
        <v>4737</v>
      </c>
      <c r="Q1052" t="s">
        <v>4738</v>
      </c>
      <c r="R1052" t="s">
        <v>32</v>
      </c>
    </row>
    <row r="1053" spans="1:18" x14ac:dyDescent="0.3">
      <c r="A1053" t="s">
        <v>4739</v>
      </c>
      <c r="B1053" t="s">
        <v>4740</v>
      </c>
      <c r="C1053" t="s">
        <v>674</v>
      </c>
      <c r="D1053" t="s">
        <v>80</v>
      </c>
      <c r="E1053" t="s">
        <v>2902</v>
      </c>
      <c r="F1053" t="s">
        <v>1594</v>
      </c>
      <c r="G1053" t="s">
        <v>162</v>
      </c>
      <c r="H1053" t="s">
        <v>163</v>
      </c>
      <c r="I1053" t="s">
        <v>491</v>
      </c>
      <c r="J1053" t="s">
        <v>442</v>
      </c>
      <c r="K1053" t="s">
        <v>84</v>
      </c>
      <c r="L1053" t="s">
        <v>111</v>
      </c>
      <c r="M1053">
        <v>2</v>
      </c>
      <c r="N1053">
        <v>620</v>
      </c>
      <c r="O1053">
        <v>1240</v>
      </c>
      <c r="P1053" t="s">
        <v>4741</v>
      </c>
      <c r="Q1053" t="s">
        <v>4742</v>
      </c>
      <c r="R1053" t="s">
        <v>157</v>
      </c>
    </row>
    <row r="1054" spans="1:18" x14ac:dyDescent="0.3">
      <c r="A1054" t="s">
        <v>4743</v>
      </c>
      <c r="B1054" t="s">
        <v>342</v>
      </c>
      <c r="C1054" t="s">
        <v>105</v>
      </c>
      <c r="D1054" t="s">
        <v>106</v>
      </c>
      <c r="E1054" t="s">
        <v>552</v>
      </c>
      <c r="F1054" t="s">
        <v>1718</v>
      </c>
      <c r="G1054" t="s">
        <v>39</v>
      </c>
      <c r="H1054" t="s">
        <v>719</v>
      </c>
      <c r="I1054" t="s">
        <v>684</v>
      </c>
      <c r="J1054" t="s">
        <v>56</v>
      </c>
      <c r="K1054" t="s">
        <v>174</v>
      </c>
      <c r="L1054" t="s">
        <v>522</v>
      </c>
      <c r="M1054">
        <v>9</v>
      </c>
      <c r="N1054">
        <v>1900</v>
      </c>
      <c r="O1054">
        <v>17100</v>
      </c>
      <c r="P1054" t="s">
        <v>4744</v>
      </c>
      <c r="Q1054" t="s">
        <v>4745</v>
      </c>
      <c r="R1054" t="s">
        <v>46</v>
      </c>
    </row>
    <row r="1055" spans="1:18" x14ac:dyDescent="0.3">
      <c r="A1055" t="s">
        <v>4746</v>
      </c>
      <c r="B1055" t="s">
        <v>277</v>
      </c>
      <c r="C1055" t="s">
        <v>3249</v>
      </c>
      <c r="D1055" t="s">
        <v>151</v>
      </c>
      <c r="E1055" t="s">
        <v>129</v>
      </c>
      <c r="F1055" t="s">
        <v>119</v>
      </c>
      <c r="G1055" t="s">
        <v>53</v>
      </c>
      <c r="H1055" t="s">
        <v>95</v>
      </c>
      <c r="I1055" t="s">
        <v>96</v>
      </c>
      <c r="J1055" t="s">
        <v>83</v>
      </c>
      <c r="K1055" t="s">
        <v>57</v>
      </c>
      <c r="L1055" t="s">
        <v>165</v>
      </c>
      <c r="M1055">
        <v>7</v>
      </c>
      <c r="N1055">
        <v>180</v>
      </c>
      <c r="O1055">
        <v>1260</v>
      </c>
      <c r="P1055" t="s">
        <v>4747</v>
      </c>
      <c r="Q1055" t="s">
        <v>4748</v>
      </c>
      <c r="R1055" t="s">
        <v>46</v>
      </c>
    </row>
    <row r="1056" spans="1:18" x14ac:dyDescent="0.3">
      <c r="A1056" t="s">
        <v>4749</v>
      </c>
      <c r="B1056" t="s">
        <v>4750</v>
      </c>
      <c r="C1056" t="s">
        <v>1246</v>
      </c>
      <c r="D1056" t="s">
        <v>992</v>
      </c>
      <c r="E1056" t="s">
        <v>22</v>
      </c>
      <c r="F1056" t="s">
        <v>153</v>
      </c>
      <c r="G1056" t="s">
        <v>142</v>
      </c>
      <c r="H1056" t="s">
        <v>1313</v>
      </c>
      <c r="I1056" t="s">
        <v>26</v>
      </c>
      <c r="J1056" t="s">
        <v>27</v>
      </c>
      <c r="K1056" t="s">
        <v>84</v>
      </c>
      <c r="L1056" t="s">
        <v>338</v>
      </c>
      <c r="M1056">
        <v>12</v>
      </c>
      <c r="N1056" t="s">
        <v>203</v>
      </c>
      <c r="O1056">
        <v>5040</v>
      </c>
      <c r="P1056" t="s">
        <v>4751</v>
      </c>
      <c r="Q1056" t="s">
        <v>4752</v>
      </c>
      <c r="R1056" t="s">
        <v>32</v>
      </c>
    </row>
    <row r="1057" spans="1:18" x14ac:dyDescent="0.3">
      <c r="A1057" t="s">
        <v>4753</v>
      </c>
      <c r="B1057" t="s">
        <v>4754</v>
      </c>
      <c r="C1057" t="s">
        <v>398</v>
      </c>
      <c r="D1057" t="s">
        <v>708</v>
      </c>
      <c r="E1057" t="s">
        <v>906</v>
      </c>
      <c r="F1057" t="s">
        <v>38</v>
      </c>
      <c r="G1057" t="s">
        <v>218</v>
      </c>
      <c r="H1057" t="s">
        <v>312</v>
      </c>
      <c r="I1057" t="s">
        <v>26</v>
      </c>
      <c r="J1057" t="s">
        <v>27</v>
      </c>
      <c r="K1057" t="s">
        <v>98</v>
      </c>
      <c r="L1057" t="s">
        <v>182</v>
      </c>
      <c r="M1057">
        <v>4</v>
      </c>
      <c r="N1057">
        <v>2800</v>
      </c>
      <c r="O1057">
        <v>11200</v>
      </c>
      <c r="P1057" t="s">
        <v>4755</v>
      </c>
      <c r="Q1057" t="s">
        <v>4756</v>
      </c>
      <c r="R1057" t="s">
        <v>46</v>
      </c>
    </row>
    <row r="1058" spans="1:18" x14ac:dyDescent="0.3">
      <c r="A1058" t="s">
        <v>4757</v>
      </c>
      <c r="B1058" t="s">
        <v>1899</v>
      </c>
      <c r="C1058" t="s">
        <v>160</v>
      </c>
      <c r="D1058" t="s">
        <v>92</v>
      </c>
      <c r="E1058" t="s">
        <v>161</v>
      </c>
      <c r="F1058" t="s">
        <v>153</v>
      </c>
      <c r="G1058" t="s">
        <v>24</v>
      </c>
      <c r="H1058" t="s">
        <v>1537</v>
      </c>
      <c r="I1058" t="s">
        <v>26</v>
      </c>
      <c r="J1058" t="s">
        <v>83</v>
      </c>
      <c r="K1058" t="s">
        <v>98</v>
      </c>
      <c r="L1058" t="s">
        <v>165</v>
      </c>
      <c r="M1058">
        <v>11</v>
      </c>
      <c r="N1058">
        <v>4200</v>
      </c>
      <c r="O1058">
        <v>46200</v>
      </c>
      <c r="P1058" t="s">
        <v>4758</v>
      </c>
      <c r="Q1058" t="s">
        <v>2237</v>
      </c>
      <c r="R1058" t="s">
        <v>157</v>
      </c>
    </row>
    <row r="1059" spans="1:18" x14ac:dyDescent="0.3">
      <c r="A1059" t="s">
        <v>4759</v>
      </c>
      <c r="B1059" t="s">
        <v>4760</v>
      </c>
      <c r="C1059" t="s">
        <v>2239</v>
      </c>
      <c r="D1059" t="s">
        <v>80</v>
      </c>
      <c r="E1059" t="s">
        <v>405</v>
      </c>
      <c r="F1059" t="s">
        <v>1348</v>
      </c>
      <c r="G1059" t="s">
        <v>239</v>
      </c>
      <c r="H1059" t="s">
        <v>417</v>
      </c>
      <c r="I1059" t="s">
        <v>279</v>
      </c>
      <c r="J1059" t="s">
        <v>97</v>
      </c>
      <c r="K1059" t="s">
        <v>98</v>
      </c>
      <c r="L1059" t="s">
        <v>58</v>
      </c>
      <c r="M1059">
        <v>7</v>
      </c>
      <c r="N1059">
        <v>980</v>
      </c>
      <c r="O1059">
        <v>6860</v>
      </c>
      <c r="P1059" t="s">
        <v>4761</v>
      </c>
      <c r="Q1059" t="s">
        <v>4762</v>
      </c>
      <c r="R1059" t="s">
        <v>46</v>
      </c>
    </row>
    <row r="1060" spans="1:18" x14ac:dyDescent="0.3">
      <c r="A1060" t="s">
        <v>4763</v>
      </c>
      <c r="B1060" t="s">
        <v>2798</v>
      </c>
      <c r="C1060" t="s">
        <v>294</v>
      </c>
      <c r="D1060" t="s">
        <v>411</v>
      </c>
      <c r="E1060" t="s">
        <v>140</v>
      </c>
      <c r="F1060" t="s">
        <v>153</v>
      </c>
      <c r="G1060" t="s">
        <v>24</v>
      </c>
      <c r="H1060" t="s">
        <v>434</v>
      </c>
      <c r="I1060" t="s">
        <v>26</v>
      </c>
      <c r="J1060" t="s">
        <v>97</v>
      </c>
      <c r="K1060" t="s">
        <v>481</v>
      </c>
      <c r="L1060" t="s">
        <v>111</v>
      </c>
      <c r="M1060" t="s">
        <v>4764</v>
      </c>
      <c r="N1060">
        <v>4200</v>
      </c>
      <c r="O1060">
        <v>12600</v>
      </c>
      <c r="P1060" t="s">
        <v>4765</v>
      </c>
      <c r="Q1060" t="s">
        <v>4766</v>
      </c>
      <c r="R1060" t="s">
        <v>32</v>
      </c>
    </row>
    <row r="1061" spans="1:18" x14ac:dyDescent="0.3">
      <c r="A1061" t="s">
        <v>4767</v>
      </c>
      <c r="B1061" t="s">
        <v>4540</v>
      </c>
      <c r="C1061" t="s">
        <v>792</v>
      </c>
      <c r="D1061" t="s">
        <v>926</v>
      </c>
      <c r="E1061" t="s">
        <v>703</v>
      </c>
      <c r="F1061" t="s">
        <v>181</v>
      </c>
      <c r="G1061" t="s">
        <v>142</v>
      </c>
      <c r="H1061" t="s">
        <v>1313</v>
      </c>
      <c r="I1061" t="s">
        <v>26</v>
      </c>
      <c r="J1061" t="s">
        <v>249</v>
      </c>
      <c r="K1061" t="s">
        <v>72</v>
      </c>
      <c r="L1061" t="s">
        <v>58</v>
      </c>
      <c r="M1061">
        <v>6</v>
      </c>
      <c r="N1061">
        <v>420</v>
      </c>
      <c r="O1061">
        <v>2520</v>
      </c>
      <c r="P1061" t="s">
        <v>4768</v>
      </c>
      <c r="Q1061" t="s">
        <v>4769</v>
      </c>
      <c r="R1061" t="s">
        <v>157</v>
      </c>
    </row>
    <row r="1062" spans="1:18" x14ac:dyDescent="0.3">
      <c r="A1062" t="s">
        <v>4770</v>
      </c>
      <c r="B1062" t="s">
        <v>3755</v>
      </c>
      <c r="C1062" t="s">
        <v>2159</v>
      </c>
      <c r="D1062" t="s">
        <v>1756</v>
      </c>
      <c r="E1062" t="s">
        <v>1527</v>
      </c>
      <c r="F1062" t="s">
        <v>509</v>
      </c>
      <c r="G1062" t="s">
        <v>303</v>
      </c>
      <c r="H1062" t="s">
        <v>399</v>
      </c>
      <c r="I1062" t="s">
        <v>41</v>
      </c>
      <c r="J1062" t="s">
        <v>83</v>
      </c>
      <c r="K1062" t="s">
        <v>57</v>
      </c>
      <c r="L1062" t="s">
        <v>58</v>
      </c>
      <c r="M1062">
        <v>2</v>
      </c>
      <c r="N1062" t="s">
        <v>3491</v>
      </c>
      <c r="O1062">
        <v>4800</v>
      </c>
      <c r="P1062" t="s">
        <v>4771</v>
      </c>
      <c r="Q1062" t="s">
        <v>4772</v>
      </c>
      <c r="R1062" t="s">
        <v>46</v>
      </c>
    </row>
    <row r="1063" spans="1:18" x14ac:dyDescent="0.3">
      <c r="A1063" t="s">
        <v>4773</v>
      </c>
      <c r="B1063" t="s">
        <v>4774</v>
      </c>
      <c r="C1063" t="s">
        <v>4523</v>
      </c>
      <c r="D1063" t="s">
        <v>80</v>
      </c>
      <c r="E1063" t="s">
        <v>552</v>
      </c>
      <c r="F1063" t="s">
        <v>38</v>
      </c>
      <c r="G1063" t="s">
        <v>162</v>
      </c>
      <c r="H1063" t="s">
        <v>1802</v>
      </c>
      <c r="I1063" t="s">
        <v>110</v>
      </c>
      <c r="J1063" t="s">
        <v>97</v>
      </c>
      <c r="K1063" t="s">
        <v>288</v>
      </c>
      <c r="L1063" t="s">
        <v>111</v>
      </c>
      <c r="M1063" t="s">
        <v>99</v>
      </c>
      <c r="N1063" t="s">
        <v>133</v>
      </c>
      <c r="O1063">
        <v>6820</v>
      </c>
      <c r="P1063" t="s">
        <v>4775</v>
      </c>
      <c r="Q1063" t="s">
        <v>4776</v>
      </c>
      <c r="R1063" t="s">
        <v>32</v>
      </c>
    </row>
    <row r="1064" spans="1:18" x14ac:dyDescent="0.3">
      <c r="A1064" t="s">
        <v>4777</v>
      </c>
      <c r="B1064" t="s">
        <v>4778</v>
      </c>
      <c r="C1064" t="s">
        <v>3496</v>
      </c>
      <c r="D1064" t="s">
        <v>366</v>
      </c>
      <c r="E1064" t="s">
        <v>22</v>
      </c>
      <c r="F1064" t="s">
        <v>108</v>
      </c>
      <c r="G1064" t="s">
        <v>39</v>
      </c>
      <c r="H1064" t="s">
        <v>840</v>
      </c>
      <c r="I1064" t="s">
        <v>122</v>
      </c>
      <c r="J1064" t="s">
        <v>83</v>
      </c>
      <c r="K1064" t="s">
        <v>98</v>
      </c>
      <c r="L1064" t="s">
        <v>1386</v>
      </c>
      <c r="M1064">
        <v>6</v>
      </c>
      <c r="N1064" t="s">
        <v>4779</v>
      </c>
      <c r="O1064">
        <v>10800</v>
      </c>
      <c r="P1064" t="s">
        <v>4780</v>
      </c>
      <c r="Q1064" t="s">
        <v>4781</v>
      </c>
      <c r="R1064" t="s">
        <v>46</v>
      </c>
    </row>
    <row r="1065" spans="1:18" x14ac:dyDescent="0.3">
      <c r="A1065" t="s">
        <v>4634</v>
      </c>
      <c r="B1065" t="s">
        <v>4635</v>
      </c>
      <c r="C1065" t="s">
        <v>1928</v>
      </c>
      <c r="D1065" t="s">
        <v>3545</v>
      </c>
      <c r="E1065" t="s">
        <v>140</v>
      </c>
      <c r="F1065" t="s">
        <v>210</v>
      </c>
      <c r="G1065" t="s">
        <v>39</v>
      </c>
      <c r="H1065" t="s">
        <v>336</v>
      </c>
      <c r="I1065" t="s">
        <v>41</v>
      </c>
      <c r="J1065" t="s">
        <v>83</v>
      </c>
      <c r="K1065" t="s">
        <v>98</v>
      </c>
      <c r="L1065" t="s">
        <v>289</v>
      </c>
      <c r="M1065">
        <v>2</v>
      </c>
      <c r="N1065">
        <v>1900</v>
      </c>
      <c r="O1065">
        <v>3800</v>
      </c>
      <c r="P1065" t="s">
        <v>4636</v>
      </c>
      <c r="Q1065" t="s">
        <v>4637</v>
      </c>
      <c r="R1065" t="s">
        <v>61</v>
      </c>
    </row>
    <row r="1066" spans="1:18" x14ac:dyDescent="0.3">
      <c r="A1066" t="s">
        <v>4782</v>
      </c>
      <c r="B1066" t="s">
        <v>3514</v>
      </c>
      <c r="C1066" t="s">
        <v>1260</v>
      </c>
      <c r="D1066" t="s">
        <v>743</v>
      </c>
      <c r="E1066" t="s">
        <v>1550</v>
      </c>
      <c r="F1066" t="s">
        <v>67</v>
      </c>
      <c r="G1066" t="s">
        <v>68</v>
      </c>
      <c r="H1066" t="s">
        <v>985</v>
      </c>
      <c r="I1066" t="s">
        <v>884</v>
      </c>
      <c r="J1066" t="s">
        <v>27</v>
      </c>
      <c r="K1066" t="s">
        <v>84</v>
      </c>
      <c r="L1066" t="s">
        <v>58</v>
      </c>
      <c r="M1066" t="s">
        <v>846</v>
      </c>
      <c r="N1066">
        <v>3600</v>
      </c>
      <c r="O1066">
        <v>3600</v>
      </c>
      <c r="P1066" t="s">
        <v>4783</v>
      </c>
      <c r="Q1066" t="s">
        <v>4784</v>
      </c>
      <c r="R1066" t="s">
        <v>32</v>
      </c>
    </row>
    <row r="1067" spans="1:18" x14ac:dyDescent="0.3">
      <c r="A1067" t="s">
        <v>4785</v>
      </c>
      <c r="B1067" t="s">
        <v>2636</v>
      </c>
      <c r="C1067" t="s">
        <v>1837</v>
      </c>
      <c r="D1067" t="s">
        <v>475</v>
      </c>
      <c r="E1067" t="s">
        <v>37</v>
      </c>
      <c r="F1067" t="s">
        <v>153</v>
      </c>
      <c r="G1067" t="s">
        <v>239</v>
      </c>
      <c r="H1067" t="s">
        <v>240</v>
      </c>
      <c r="I1067" t="s">
        <v>279</v>
      </c>
      <c r="J1067" t="s">
        <v>27</v>
      </c>
      <c r="K1067" t="s">
        <v>1148</v>
      </c>
      <c r="L1067" t="s">
        <v>182</v>
      </c>
      <c r="M1067">
        <v>7</v>
      </c>
      <c r="N1067">
        <v>980</v>
      </c>
      <c r="O1067">
        <v>6860</v>
      </c>
      <c r="P1067" t="s">
        <v>4786</v>
      </c>
      <c r="Q1067" t="s">
        <v>4787</v>
      </c>
      <c r="R1067" t="s">
        <v>157</v>
      </c>
    </row>
    <row r="1068" spans="1:18" x14ac:dyDescent="0.3">
      <c r="A1068" t="s">
        <v>4788</v>
      </c>
      <c r="B1068" t="s">
        <v>4789</v>
      </c>
      <c r="C1068" t="s">
        <v>4790</v>
      </c>
      <c r="D1068" t="s">
        <v>106</v>
      </c>
      <c r="E1068" t="s">
        <v>22</v>
      </c>
      <c r="F1068" t="s">
        <v>119</v>
      </c>
      <c r="G1068" t="s">
        <v>39</v>
      </c>
      <c r="H1068" t="s">
        <v>336</v>
      </c>
      <c r="I1068" t="s">
        <v>41</v>
      </c>
      <c r="J1068" t="s">
        <v>510</v>
      </c>
      <c r="K1068" t="s">
        <v>98</v>
      </c>
      <c r="L1068" t="s">
        <v>165</v>
      </c>
      <c r="M1068">
        <v>8</v>
      </c>
      <c r="N1068" t="s">
        <v>1072</v>
      </c>
      <c r="O1068">
        <v>15200</v>
      </c>
      <c r="P1068" t="s">
        <v>4791</v>
      </c>
      <c r="Q1068" t="s">
        <v>4792</v>
      </c>
      <c r="R1068" t="s">
        <v>157</v>
      </c>
    </row>
    <row r="1069" spans="1:18" x14ac:dyDescent="0.3">
      <c r="A1069" t="s">
        <v>4793</v>
      </c>
      <c r="B1069" t="s">
        <v>4794</v>
      </c>
      <c r="C1069" t="s">
        <v>1837</v>
      </c>
      <c r="D1069" t="s">
        <v>1789</v>
      </c>
      <c r="E1069" t="s">
        <v>37</v>
      </c>
      <c r="F1069" t="s">
        <v>108</v>
      </c>
      <c r="G1069" t="s">
        <v>239</v>
      </c>
      <c r="H1069" t="s">
        <v>240</v>
      </c>
      <c r="I1069" t="s">
        <v>279</v>
      </c>
      <c r="J1069" t="s">
        <v>97</v>
      </c>
      <c r="K1069" t="s">
        <v>174</v>
      </c>
      <c r="L1069" t="s">
        <v>111</v>
      </c>
      <c r="M1069" t="s">
        <v>360</v>
      </c>
      <c r="N1069" t="s">
        <v>998</v>
      </c>
      <c r="O1069">
        <v>8820</v>
      </c>
      <c r="P1069" t="s">
        <v>4795</v>
      </c>
      <c r="Q1069" t="s">
        <v>4796</v>
      </c>
      <c r="R1069" t="s">
        <v>61</v>
      </c>
    </row>
    <row r="1070" spans="1:18" x14ac:dyDescent="0.3">
      <c r="A1070" t="s">
        <v>4797</v>
      </c>
      <c r="B1070" t="s">
        <v>2829</v>
      </c>
      <c r="C1070" t="s">
        <v>49</v>
      </c>
      <c r="D1070" t="s">
        <v>1756</v>
      </c>
      <c r="E1070" t="s">
        <v>51</v>
      </c>
      <c r="F1070" t="s">
        <v>38</v>
      </c>
      <c r="G1070" t="s">
        <v>24</v>
      </c>
      <c r="H1070" t="s">
        <v>434</v>
      </c>
      <c r="I1070" t="s">
        <v>26</v>
      </c>
      <c r="J1070" t="s">
        <v>83</v>
      </c>
      <c r="K1070" t="s">
        <v>57</v>
      </c>
      <c r="L1070" t="s">
        <v>182</v>
      </c>
      <c r="M1070" t="s">
        <v>4798</v>
      </c>
      <c r="N1070">
        <v>4200</v>
      </c>
      <c r="O1070">
        <v>16800</v>
      </c>
      <c r="P1070" t="s">
        <v>4799</v>
      </c>
      <c r="Q1070" t="s">
        <v>4800</v>
      </c>
      <c r="R1070" t="s">
        <v>32</v>
      </c>
    </row>
    <row r="1071" spans="1:18" x14ac:dyDescent="0.3">
      <c r="A1071" t="s">
        <v>4801</v>
      </c>
      <c r="B1071" t="s">
        <v>4802</v>
      </c>
      <c r="C1071" t="s">
        <v>2459</v>
      </c>
      <c r="D1071" t="s">
        <v>366</v>
      </c>
      <c r="E1071" t="s">
        <v>906</v>
      </c>
      <c r="F1071" t="s">
        <v>38</v>
      </c>
      <c r="G1071" t="s">
        <v>239</v>
      </c>
      <c r="H1071" t="s">
        <v>240</v>
      </c>
      <c r="I1071" t="s">
        <v>279</v>
      </c>
      <c r="J1071" t="s">
        <v>393</v>
      </c>
      <c r="K1071" t="s">
        <v>98</v>
      </c>
      <c r="L1071" t="s">
        <v>58</v>
      </c>
      <c r="M1071">
        <v>5</v>
      </c>
      <c r="N1071">
        <v>980</v>
      </c>
      <c r="O1071">
        <v>4900</v>
      </c>
      <c r="P1071" t="s">
        <v>4803</v>
      </c>
      <c r="Q1071" t="s">
        <v>4804</v>
      </c>
      <c r="R1071" t="s">
        <v>61</v>
      </c>
    </row>
    <row r="1072" spans="1:18" x14ac:dyDescent="0.3">
      <c r="A1072" t="s">
        <v>4805</v>
      </c>
      <c r="B1072" t="s">
        <v>4806</v>
      </c>
      <c r="C1072" t="s">
        <v>2078</v>
      </c>
      <c r="D1072" t="s">
        <v>2018</v>
      </c>
      <c r="E1072" t="s">
        <v>129</v>
      </c>
      <c r="F1072" t="s">
        <v>1022</v>
      </c>
      <c r="G1072" t="s">
        <v>239</v>
      </c>
      <c r="H1072" t="s">
        <v>1221</v>
      </c>
      <c r="I1072" t="s">
        <v>279</v>
      </c>
      <c r="J1072" t="s">
        <v>27</v>
      </c>
      <c r="K1072" t="s">
        <v>624</v>
      </c>
      <c r="L1072" t="s">
        <v>182</v>
      </c>
      <c r="M1072">
        <v>10</v>
      </c>
      <c r="N1072">
        <v>980</v>
      </c>
      <c r="O1072">
        <v>9800</v>
      </c>
      <c r="P1072" t="s">
        <v>4807</v>
      </c>
      <c r="Q1072" t="s">
        <v>4808</v>
      </c>
      <c r="R1072" t="s">
        <v>32</v>
      </c>
    </row>
    <row r="1073" spans="1:18" x14ac:dyDescent="0.3">
      <c r="A1073" t="s">
        <v>4809</v>
      </c>
      <c r="B1073" t="s">
        <v>4810</v>
      </c>
      <c r="C1073" t="s">
        <v>3781</v>
      </c>
      <c r="D1073" t="s">
        <v>50</v>
      </c>
      <c r="E1073" t="s">
        <v>118</v>
      </c>
      <c r="F1073" t="s">
        <v>228</v>
      </c>
      <c r="G1073" t="s">
        <v>142</v>
      </c>
      <c r="H1073" t="s">
        <v>143</v>
      </c>
      <c r="I1073" t="s">
        <v>26</v>
      </c>
      <c r="J1073" t="s">
        <v>83</v>
      </c>
      <c r="K1073" t="s">
        <v>1087</v>
      </c>
      <c r="L1073" t="s">
        <v>338</v>
      </c>
      <c r="M1073" t="s">
        <v>885</v>
      </c>
      <c r="N1073" t="s">
        <v>203</v>
      </c>
      <c r="O1073">
        <v>5040</v>
      </c>
      <c r="P1073" t="s">
        <v>4811</v>
      </c>
      <c r="Q1073" t="s">
        <v>3685</v>
      </c>
      <c r="R1073" t="s">
        <v>32</v>
      </c>
    </row>
    <row r="1074" spans="1:18" x14ac:dyDescent="0.3">
      <c r="A1074" t="s">
        <v>4812</v>
      </c>
      <c r="B1074" t="s">
        <v>2302</v>
      </c>
      <c r="C1074" t="s">
        <v>1204</v>
      </c>
      <c r="D1074" t="s">
        <v>366</v>
      </c>
      <c r="E1074" t="s">
        <v>190</v>
      </c>
      <c r="F1074" t="s">
        <v>181</v>
      </c>
      <c r="G1074" t="s">
        <v>142</v>
      </c>
      <c r="H1074" t="s">
        <v>201</v>
      </c>
      <c r="I1074" t="s">
        <v>220</v>
      </c>
      <c r="J1074" t="s">
        <v>864</v>
      </c>
      <c r="K1074" t="s">
        <v>72</v>
      </c>
      <c r="L1074" t="s">
        <v>182</v>
      </c>
      <c r="M1074">
        <v>9</v>
      </c>
      <c r="N1074">
        <v>420</v>
      </c>
      <c r="O1074">
        <v>3780</v>
      </c>
      <c r="P1074" t="s">
        <v>4813</v>
      </c>
      <c r="Q1074" t="s">
        <v>4814</v>
      </c>
      <c r="R1074" t="s">
        <v>157</v>
      </c>
    </row>
    <row r="1075" spans="1:18" x14ac:dyDescent="0.3">
      <c r="A1075" t="s">
        <v>4815</v>
      </c>
      <c r="B1075" t="s">
        <v>4816</v>
      </c>
      <c r="C1075" t="s">
        <v>2022</v>
      </c>
      <c r="D1075" t="s">
        <v>366</v>
      </c>
      <c r="E1075" t="s">
        <v>93</v>
      </c>
      <c r="F1075" t="s">
        <v>424</v>
      </c>
      <c r="G1075" t="s">
        <v>120</v>
      </c>
      <c r="H1075" t="s">
        <v>121</v>
      </c>
      <c r="I1075" t="s">
        <v>41</v>
      </c>
      <c r="J1075" t="s">
        <v>83</v>
      </c>
      <c r="K1075" t="s">
        <v>98</v>
      </c>
      <c r="L1075" t="s">
        <v>165</v>
      </c>
      <c r="M1075">
        <v>5</v>
      </c>
      <c r="N1075">
        <v>-850</v>
      </c>
      <c r="O1075">
        <v>4250</v>
      </c>
      <c r="P1075" t="s">
        <v>4817</v>
      </c>
      <c r="Q1075" t="s">
        <v>4818</v>
      </c>
      <c r="R1075" t="s">
        <v>46</v>
      </c>
    </row>
    <row r="1076" spans="1:18" x14ac:dyDescent="0.3">
      <c r="A1076" t="s">
        <v>4819</v>
      </c>
      <c r="B1076" t="s">
        <v>889</v>
      </c>
      <c r="C1076" t="s">
        <v>1437</v>
      </c>
      <c r="D1076" t="s">
        <v>302</v>
      </c>
      <c r="E1076" t="s">
        <v>1988</v>
      </c>
      <c r="F1076" t="s">
        <v>23</v>
      </c>
      <c r="G1076" t="s">
        <v>191</v>
      </c>
      <c r="H1076" t="s">
        <v>278</v>
      </c>
      <c r="I1076" t="s">
        <v>241</v>
      </c>
      <c r="J1076" t="s">
        <v>393</v>
      </c>
      <c r="K1076" t="s">
        <v>84</v>
      </c>
      <c r="L1076" t="s">
        <v>338</v>
      </c>
      <c r="M1076" t="s">
        <v>74</v>
      </c>
      <c r="N1076">
        <v>1650</v>
      </c>
      <c r="O1076">
        <v>13200</v>
      </c>
      <c r="P1076" t="s">
        <v>4820</v>
      </c>
      <c r="Q1076" t="s">
        <v>4821</v>
      </c>
      <c r="R1076" t="s">
        <v>61</v>
      </c>
    </row>
    <row r="1077" spans="1:18" x14ac:dyDescent="0.3">
      <c r="A1077" t="s">
        <v>4822</v>
      </c>
      <c r="B1077" t="s">
        <v>4823</v>
      </c>
      <c r="C1077" t="s">
        <v>1038</v>
      </c>
      <c r="D1077" t="s">
        <v>80</v>
      </c>
      <c r="E1077" t="s">
        <v>129</v>
      </c>
      <c r="F1077" t="s">
        <v>108</v>
      </c>
      <c r="G1077" t="s">
        <v>239</v>
      </c>
      <c r="H1077" t="s">
        <v>240</v>
      </c>
      <c r="I1077" t="s">
        <v>279</v>
      </c>
      <c r="J1077" t="s">
        <v>27</v>
      </c>
      <c r="K1077" t="s">
        <v>84</v>
      </c>
      <c r="L1077" t="s">
        <v>165</v>
      </c>
      <c r="M1077">
        <v>12</v>
      </c>
      <c r="N1077">
        <v>980</v>
      </c>
      <c r="O1077">
        <v>11760</v>
      </c>
      <c r="P1077" t="s">
        <v>4824</v>
      </c>
      <c r="Q1077" t="s">
        <v>4825</v>
      </c>
      <c r="R1077" t="s">
        <v>157</v>
      </c>
    </row>
    <row r="1078" spans="1:18" x14ac:dyDescent="0.3">
      <c r="A1078" t="s">
        <v>4826</v>
      </c>
      <c r="B1078" t="s">
        <v>2030</v>
      </c>
      <c r="C1078" t="s">
        <v>4664</v>
      </c>
      <c r="D1078" t="s">
        <v>743</v>
      </c>
      <c r="E1078" t="s">
        <v>93</v>
      </c>
      <c r="F1078" t="s">
        <v>181</v>
      </c>
      <c r="G1078" t="s">
        <v>53</v>
      </c>
      <c r="H1078" t="s">
        <v>1989</v>
      </c>
      <c r="I1078" t="s">
        <v>96</v>
      </c>
      <c r="J1078" t="s">
        <v>221</v>
      </c>
      <c r="K1078" t="s">
        <v>84</v>
      </c>
      <c r="L1078" t="s">
        <v>58</v>
      </c>
      <c r="M1078">
        <v>10</v>
      </c>
      <c r="N1078">
        <v>180</v>
      </c>
      <c r="O1078">
        <v>1800</v>
      </c>
      <c r="P1078" t="s">
        <v>4827</v>
      </c>
      <c r="Q1078" t="s">
        <v>4828</v>
      </c>
      <c r="R1078" t="s">
        <v>46</v>
      </c>
    </row>
    <row r="1079" spans="1:18" x14ac:dyDescent="0.3">
      <c r="A1079" t="s">
        <v>4829</v>
      </c>
      <c r="B1079" t="s">
        <v>4830</v>
      </c>
      <c r="C1079" t="s">
        <v>4037</v>
      </c>
      <c r="D1079" t="s">
        <v>50</v>
      </c>
      <c r="E1079" t="s">
        <v>140</v>
      </c>
      <c r="F1079" t="s">
        <v>181</v>
      </c>
      <c r="G1079" t="s">
        <v>120</v>
      </c>
      <c r="H1079" t="s">
        <v>121</v>
      </c>
      <c r="I1079" t="s">
        <v>41</v>
      </c>
      <c r="J1079" t="s">
        <v>83</v>
      </c>
      <c r="K1079" t="s">
        <v>660</v>
      </c>
      <c r="L1079" t="s">
        <v>58</v>
      </c>
      <c r="M1079">
        <v>4</v>
      </c>
      <c r="N1079">
        <v>850</v>
      </c>
      <c r="O1079">
        <v>3400</v>
      </c>
      <c r="P1079" t="s">
        <v>4831</v>
      </c>
      <c r="Q1079" t="s">
        <v>4832</v>
      </c>
      <c r="R1079" t="s">
        <v>157</v>
      </c>
    </row>
    <row r="1080" spans="1:18" x14ac:dyDescent="0.3">
      <c r="A1080" t="s">
        <v>4833</v>
      </c>
      <c r="B1080" t="s">
        <v>4834</v>
      </c>
      <c r="C1080" t="s">
        <v>2960</v>
      </c>
      <c r="D1080" t="s">
        <v>366</v>
      </c>
      <c r="E1080" t="s">
        <v>1093</v>
      </c>
      <c r="F1080" t="s">
        <v>141</v>
      </c>
      <c r="G1080" t="s">
        <v>162</v>
      </c>
      <c r="H1080" t="s">
        <v>163</v>
      </c>
      <c r="I1080" t="s">
        <v>110</v>
      </c>
      <c r="J1080" t="s">
        <v>83</v>
      </c>
      <c r="K1080" t="s">
        <v>84</v>
      </c>
      <c r="L1080" t="s">
        <v>565</v>
      </c>
      <c r="M1080" t="s">
        <v>133</v>
      </c>
      <c r="N1080">
        <v>620</v>
      </c>
      <c r="O1080">
        <v>6200</v>
      </c>
      <c r="P1080" t="s">
        <v>4835</v>
      </c>
      <c r="Q1080" t="s">
        <v>4836</v>
      </c>
      <c r="R1080" t="s">
        <v>157</v>
      </c>
    </row>
    <row r="1081" spans="1:18" x14ac:dyDescent="0.3">
      <c r="A1081" t="s">
        <v>4837</v>
      </c>
      <c r="B1081" t="s">
        <v>4838</v>
      </c>
      <c r="C1081" t="s">
        <v>997</v>
      </c>
      <c r="D1081" t="s">
        <v>3545</v>
      </c>
      <c r="E1081" t="s">
        <v>190</v>
      </c>
      <c r="F1081" t="s">
        <v>23</v>
      </c>
      <c r="G1081" t="s">
        <v>142</v>
      </c>
      <c r="H1081" t="s">
        <v>143</v>
      </c>
      <c r="I1081" t="s">
        <v>131</v>
      </c>
      <c r="J1081" t="s">
        <v>27</v>
      </c>
      <c r="K1081" t="s">
        <v>539</v>
      </c>
      <c r="L1081" t="s">
        <v>111</v>
      </c>
      <c r="M1081" t="s">
        <v>726</v>
      </c>
      <c r="N1081">
        <v>420</v>
      </c>
      <c r="O1081">
        <v>1680</v>
      </c>
      <c r="P1081" t="s">
        <v>4839</v>
      </c>
      <c r="Q1081" t="s">
        <v>4840</v>
      </c>
      <c r="R1081" t="s">
        <v>61</v>
      </c>
    </row>
    <row r="1082" spans="1:18" x14ac:dyDescent="0.3">
      <c r="A1082" t="s">
        <v>4841</v>
      </c>
      <c r="B1082" t="s">
        <v>2449</v>
      </c>
      <c r="C1082" t="s">
        <v>350</v>
      </c>
      <c r="D1082" t="s">
        <v>344</v>
      </c>
      <c r="E1082" t="s">
        <v>22</v>
      </c>
      <c r="F1082" t="s">
        <v>67</v>
      </c>
      <c r="G1082" t="s">
        <v>162</v>
      </c>
      <c r="H1082" t="s">
        <v>4600</v>
      </c>
      <c r="I1082" t="s">
        <v>884</v>
      </c>
      <c r="J1082" t="s">
        <v>221</v>
      </c>
      <c r="K1082" t="s">
        <v>98</v>
      </c>
      <c r="L1082" t="s">
        <v>165</v>
      </c>
      <c r="M1082">
        <v>8</v>
      </c>
      <c r="N1082">
        <v>620</v>
      </c>
      <c r="O1082">
        <v>4960</v>
      </c>
      <c r="P1082" t="s">
        <v>4842</v>
      </c>
      <c r="Q1082" t="s">
        <v>3738</v>
      </c>
      <c r="R1082" t="s">
        <v>61</v>
      </c>
    </row>
    <row r="1083" spans="1:18" x14ac:dyDescent="0.3">
      <c r="A1083" t="s">
        <v>4843</v>
      </c>
      <c r="B1083" t="s">
        <v>4844</v>
      </c>
      <c r="C1083" t="s">
        <v>1417</v>
      </c>
      <c r="D1083" t="s">
        <v>1369</v>
      </c>
      <c r="E1083" t="s">
        <v>237</v>
      </c>
      <c r="F1083" t="s">
        <v>153</v>
      </c>
      <c r="G1083" t="s">
        <v>162</v>
      </c>
      <c r="H1083" t="s">
        <v>163</v>
      </c>
      <c r="I1083" t="s">
        <v>110</v>
      </c>
      <c r="J1083" t="s">
        <v>492</v>
      </c>
      <c r="K1083" t="s">
        <v>144</v>
      </c>
      <c r="L1083" t="s">
        <v>111</v>
      </c>
      <c r="M1083">
        <v>2</v>
      </c>
      <c r="N1083" t="s">
        <v>354</v>
      </c>
      <c r="O1083">
        <v>1240</v>
      </c>
      <c r="P1083" t="s">
        <v>4845</v>
      </c>
      <c r="Q1083" t="s">
        <v>4846</v>
      </c>
      <c r="R1083" t="s">
        <v>46</v>
      </c>
    </row>
    <row r="1084" spans="1:18" x14ac:dyDescent="0.3">
      <c r="A1084" t="s">
        <v>4847</v>
      </c>
      <c r="B1084" t="s">
        <v>4848</v>
      </c>
      <c r="C1084" t="s">
        <v>1065</v>
      </c>
      <c r="D1084" t="s">
        <v>2026</v>
      </c>
      <c r="E1084" t="s">
        <v>508</v>
      </c>
      <c r="F1084" t="s">
        <v>108</v>
      </c>
      <c r="G1084" t="s">
        <v>239</v>
      </c>
      <c r="H1084" t="s">
        <v>417</v>
      </c>
      <c r="I1084" t="s">
        <v>279</v>
      </c>
      <c r="J1084" t="s">
        <v>337</v>
      </c>
      <c r="K1084" t="s">
        <v>72</v>
      </c>
      <c r="L1084" t="s">
        <v>502</v>
      </c>
      <c r="M1084">
        <v>5</v>
      </c>
      <c r="N1084">
        <v>980</v>
      </c>
      <c r="O1084">
        <v>4900</v>
      </c>
      <c r="P1084" t="s">
        <v>4849</v>
      </c>
      <c r="Q1084" t="s">
        <v>4850</v>
      </c>
      <c r="R1084" t="s">
        <v>61</v>
      </c>
    </row>
    <row r="1085" spans="1:18" x14ac:dyDescent="0.3">
      <c r="A1085" t="s">
        <v>4851</v>
      </c>
      <c r="B1085" t="s">
        <v>4608</v>
      </c>
      <c r="C1085" t="s">
        <v>1111</v>
      </c>
      <c r="D1085" t="s">
        <v>1369</v>
      </c>
      <c r="E1085" t="s">
        <v>161</v>
      </c>
      <c r="F1085" t="s">
        <v>372</v>
      </c>
      <c r="G1085" t="s">
        <v>303</v>
      </c>
      <c r="H1085" t="s">
        <v>304</v>
      </c>
      <c r="I1085" t="s">
        <v>1005</v>
      </c>
      <c r="J1085" t="s">
        <v>83</v>
      </c>
      <c r="K1085" t="s">
        <v>174</v>
      </c>
      <c r="L1085" t="s">
        <v>502</v>
      </c>
      <c r="M1085">
        <v>-1</v>
      </c>
      <c r="N1085">
        <v>2400</v>
      </c>
      <c r="O1085">
        <v>2400</v>
      </c>
      <c r="P1085" t="s">
        <v>4852</v>
      </c>
      <c r="Q1085" t="s">
        <v>4853</v>
      </c>
      <c r="R1085" t="s">
        <v>61</v>
      </c>
    </row>
    <row r="1086" spans="1:18" x14ac:dyDescent="0.3">
      <c r="A1086" t="s">
        <v>4854</v>
      </c>
      <c r="B1086" t="s">
        <v>4855</v>
      </c>
      <c r="C1086" t="s">
        <v>1801</v>
      </c>
      <c r="D1086" t="s">
        <v>1304</v>
      </c>
      <c r="E1086" t="s">
        <v>22</v>
      </c>
      <c r="F1086" t="s">
        <v>1078</v>
      </c>
      <c r="G1086" t="s">
        <v>53</v>
      </c>
      <c r="H1086" t="s">
        <v>287</v>
      </c>
      <c r="I1086" t="s">
        <v>96</v>
      </c>
      <c r="J1086" t="s">
        <v>337</v>
      </c>
      <c r="K1086" t="s">
        <v>72</v>
      </c>
      <c r="L1086" t="s">
        <v>1386</v>
      </c>
      <c r="M1086">
        <v>12</v>
      </c>
      <c r="N1086">
        <v>180</v>
      </c>
      <c r="O1086">
        <v>2160</v>
      </c>
      <c r="P1086" t="s">
        <v>4856</v>
      </c>
      <c r="Q1086" t="s">
        <v>4857</v>
      </c>
      <c r="R1086" t="s">
        <v>61</v>
      </c>
    </row>
    <row r="1087" spans="1:18" x14ac:dyDescent="0.3">
      <c r="A1087" t="s">
        <v>4858</v>
      </c>
      <c r="B1087" t="s">
        <v>4125</v>
      </c>
      <c r="C1087" t="s">
        <v>2876</v>
      </c>
      <c r="D1087" t="s">
        <v>172</v>
      </c>
      <c r="E1087" t="s">
        <v>140</v>
      </c>
      <c r="F1087" t="s">
        <v>181</v>
      </c>
      <c r="G1087" t="s">
        <v>81</v>
      </c>
      <c r="H1087" t="s">
        <v>449</v>
      </c>
      <c r="I1087" t="s">
        <v>491</v>
      </c>
      <c r="J1087" t="s">
        <v>27</v>
      </c>
      <c r="K1087" t="s">
        <v>231</v>
      </c>
      <c r="L1087" t="s">
        <v>182</v>
      </c>
      <c r="M1087">
        <v>11</v>
      </c>
      <c r="N1087">
        <v>1250</v>
      </c>
      <c r="O1087">
        <v>13750</v>
      </c>
      <c r="P1087" t="s">
        <v>4859</v>
      </c>
      <c r="Q1087" t="s">
        <v>4860</v>
      </c>
      <c r="R1087" t="s">
        <v>61</v>
      </c>
    </row>
    <row r="1088" spans="1:18" x14ac:dyDescent="0.3">
      <c r="A1088" t="s">
        <v>4861</v>
      </c>
      <c r="B1088" t="s">
        <v>4862</v>
      </c>
      <c r="C1088" t="s">
        <v>64</v>
      </c>
      <c r="D1088" t="s">
        <v>65</v>
      </c>
      <c r="E1088" t="s">
        <v>190</v>
      </c>
      <c r="F1088" t="s">
        <v>108</v>
      </c>
      <c r="G1088" t="s">
        <v>239</v>
      </c>
      <c r="H1088" t="s">
        <v>1221</v>
      </c>
      <c r="I1088" t="s">
        <v>527</v>
      </c>
      <c r="J1088" t="s">
        <v>83</v>
      </c>
      <c r="K1088" t="s">
        <v>84</v>
      </c>
      <c r="L1088" t="s">
        <v>111</v>
      </c>
      <c r="M1088" t="s">
        <v>145</v>
      </c>
      <c r="N1088">
        <v>980</v>
      </c>
      <c r="O1088">
        <v>4900</v>
      </c>
      <c r="P1088" t="s">
        <v>4863</v>
      </c>
      <c r="Q1088" t="s">
        <v>4864</v>
      </c>
      <c r="R1088" t="s">
        <v>32</v>
      </c>
    </row>
    <row r="1089" spans="1:18" x14ac:dyDescent="0.3">
      <c r="A1089" t="s">
        <v>4865</v>
      </c>
      <c r="B1089" t="s">
        <v>4866</v>
      </c>
      <c r="C1089" t="s">
        <v>389</v>
      </c>
      <c r="D1089" t="s">
        <v>1106</v>
      </c>
      <c r="E1089" t="s">
        <v>1601</v>
      </c>
      <c r="F1089" t="s">
        <v>352</v>
      </c>
      <c r="G1089" t="s">
        <v>191</v>
      </c>
      <c r="H1089" t="s">
        <v>757</v>
      </c>
      <c r="I1089" t="s">
        <v>279</v>
      </c>
      <c r="J1089" t="s">
        <v>221</v>
      </c>
      <c r="K1089" t="s">
        <v>921</v>
      </c>
      <c r="L1089" t="s">
        <v>565</v>
      </c>
      <c r="M1089" t="s">
        <v>99</v>
      </c>
      <c r="N1089">
        <v>1650</v>
      </c>
      <c r="O1089">
        <v>18150</v>
      </c>
      <c r="P1089" t="s">
        <v>4867</v>
      </c>
      <c r="Q1089" t="s">
        <v>4868</v>
      </c>
      <c r="R1089" t="s">
        <v>157</v>
      </c>
    </row>
    <row r="1090" spans="1:18" x14ac:dyDescent="0.3">
      <c r="A1090" t="s">
        <v>4869</v>
      </c>
      <c r="B1090" t="s">
        <v>4870</v>
      </c>
      <c r="C1090" t="s">
        <v>558</v>
      </c>
      <c r="D1090" t="s">
        <v>423</v>
      </c>
      <c r="E1090" t="s">
        <v>647</v>
      </c>
      <c r="F1090" t="s">
        <v>4145</v>
      </c>
      <c r="G1090" t="s">
        <v>142</v>
      </c>
      <c r="H1090" t="s">
        <v>143</v>
      </c>
      <c r="I1090" t="s">
        <v>26</v>
      </c>
      <c r="J1090" t="s">
        <v>97</v>
      </c>
      <c r="K1090" t="s">
        <v>98</v>
      </c>
      <c r="L1090" t="s">
        <v>182</v>
      </c>
      <c r="M1090" t="s">
        <v>726</v>
      </c>
      <c r="N1090">
        <v>420</v>
      </c>
      <c r="O1090">
        <v>1680</v>
      </c>
      <c r="P1090" t="s">
        <v>4871</v>
      </c>
      <c r="Q1090" t="s">
        <v>168</v>
      </c>
      <c r="R1090" t="s">
        <v>32</v>
      </c>
    </row>
    <row r="1091" spans="1:18" x14ac:dyDescent="0.3">
      <c r="A1091" t="s">
        <v>4872</v>
      </c>
      <c r="B1091" t="s">
        <v>4873</v>
      </c>
      <c r="C1091" t="s">
        <v>4086</v>
      </c>
      <c r="D1091" t="s">
        <v>106</v>
      </c>
      <c r="E1091" t="s">
        <v>93</v>
      </c>
      <c r="F1091" t="s">
        <v>228</v>
      </c>
      <c r="G1091" t="s">
        <v>39</v>
      </c>
      <c r="H1091" t="s">
        <v>336</v>
      </c>
      <c r="I1091" t="s">
        <v>1005</v>
      </c>
      <c r="J1091" t="s">
        <v>442</v>
      </c>
      <c r="K1091" t="s">
        <v>57</v>
      </c>
      <c r="L1091" t="s">
        <v>182</v>
      </c>
      <c r="M1091" t="s">
        <v>577</v>
      </c>
      <c r="N1091">
        <v>1900</v>
      </c>
      <c r="O1091">
        <v>22800</v>
      </c>
      <c r="P1091" t="s">
        <v>4874</v>
      </c>
      <c r="Q1091" t="s">
        <v>4875</v>
      </c>
      <c r="R1091" t="s">
        <v>157</v>
      </c>
    </row>
    <row r="1092" spans="1:18" x14ac:dyDescent="0.3">
      <c r="A1092" t="s">
        <v>4876</v>
      </c>
      <c r="B1092" t="s">
        <v>4877</v>
      </c>
      <c r="C1092" t="s">
        <v>1614</v>
      </c>
      <c r="D1092" t="s">
        <v>1369</v>
      </c>
      <c r="E1092" t="s">
        <v>51</v>
      </c>
      <c r="F1092" t="s">
        <v>2107</v>
      </c>
      <c r="G1092" t="s">
        <v>24</v>
      </c>
      <c r="H1092" t="s">
        <v>434</v>
      </c>
      <c r="I1092" t="s">
        <v>26</v>
      </c>
      <c r="J1092" t="s">
        <v>83</v>
      </c>
      <c r="K1092" t="s">
        <v>72</v>
      </c>
      <c r="L1092" t="s">
        <v>182</v>
      </c>
      <c r="M1092">
        <v>7</v>
      </c>
      <c r="N1092">
        <v>4200</v>
      </c>
      <c r="O1092">
        <v>29400</v>
      </c>
      <c r="P1092" t="s">
        <v>4878</v>
      </c>
      <c r="Q1092" t="s">
        <v>4879</v>
      </c>
      <c r="R1092" t="s">
        <v>157</v>
      </c>
    </row>
    <row r="1093" spans="1:18" x14ac:dyDescent="0.3">
      <c r="A1093" t="s">
        <v>4880</v>
      </c>
      <c r="B1093" t="s">
        <v>4881</v>
      </c>
      <c r="C1093" t="s">
        <v>2570</v>
      </c>
      <c r="D1093" t="s">
        <v>172</v>
      </c>
      <c r="E1093" t="s">
        <v>93</v>
      </c>
      <c r="F1093" t="s">
        <v>108</v>
      </c>
      <c r="G1093" t="s">
        <v>162</v>
      </c>
      <c r="H1093" t="s">
        <v>163</v>
      </c>
      <c r="I1093" t="s">
        <v>110</v>
      </c>
      <c r="J1093" t="s">
        <v>305</v>
      </c>
      <c r="K1093" t="s">
        <v>1385</v>
      </c>
      <c r="L1093" t="s">
        <v>775</v>
      </c>
      <c r="M1093">
        <v>1</v>
      </c>
      <c r="N1093" t="s">
        <v>354</v>
      </c>
      <c r="O1093">
        <v>620</v>
      </c>
      <c r="P1093" t="s">
        <v>4882</v>
      </c>
      <c r="Q1093" t="s">
        <v>4883</v>
      </c>
      <c r="R1093" t="s">
        <v>32</v>
      </c>
    </row>
    <row r="1094" spans="1:18" x14ac:dyDescent="0.3">
      <c r="A1094" t="s">
        <v>4884</v>
      </c>
      <c r="B1094" t="s">
        <v>4885</v>
      </c>
      <c r="C1094" t="s">
        <v>138</v>
      </c>
      <c r="D1094" t="s">
        <v>1633</v>
      </c>
      <c r="E1094" t="s">
        <v>2101</v>
      </c>
      <c r="F1094" t="s">
        <v>181</v>
      </c>
      <c r="G1094" t="s">
        <v>24</v>
      </c>
      <c r="H1094" t="s">
        <v>434</v>
      </c>
      <c r="I1094" t="s">
        <v>313</v>
      </c>
      <c r="J1094" t="s">
        <v>97</v>
      </c>
      <c r="K1094" t="s">
        <v>98</v>
      </c>
      <c r="L1094" t="s">
        <v>58</v>
      </c>
      <c r="M1094" t="s">
        <v>145</v>
      </c>
      <c r="N1094">
        <v>4200</v>
      </c>
      <c r="O1094">
        <v>21000</v>
      </c>
      <c r="P1094" t="s">
        <v>4886</v>
      </c>
      <c r="Q1094" t="s">
        <v>147</v>
      </c>
      <c r="R1094" t="s">
        <v>157</v>
      </c>
    </row>
    <row r="1095" spans="1:18" x14ac:dyDescent="0.3">
      <c r="A1095" t="s">
        <v>4887</v>
      </c>
      <c r="B1095" t="s">
        <v>3439</v>
      </c>
      <c r="C1095" t="s">
        <v>3024</v>
      </c>
      <c r="D1095" t="s">
        <v>50</v>
      </c>
      <c r="E1095" t="s">
        <v>37</v>
      </c>
      <c r="F1095" t="s">
        <v>153</v>
      </c>
      <c r="G1095" t="s">
        <v>218</v>
      </c>
      <c r="H1095" t="s">
        <v>312</v>
      </c>
      <c r="I1095" t="s">
        <v>26</v>
      </c>
      <c r="J1095" t="s">
        <v>97</v>
      </c>
      <c r="K1095" t="s">
        <v>98</v>
      </c>
      <c r="L1095" t="s">
        <v>182</v>
      </c>
      <c r="M1095">
        <v>3</v>
      </c>
      <c r="N1095">
        <v>2850</v>
      </c>
      <c r="O1095">
        <v>8550</v>
      </c>
      <c r="P1095" t="s">
        <v>4888</v>
      </c>
      <c r="Q1095" t="s">
        <v>4889</v>
      </c>
      <c r="R1095" t="s">
        <v>46</v>
      </c>
    </row>
    <row r="1096" spans="1:18" x14ac:dyDescent="0.3">
      <c r="A1096" t="s">
        <v>4890</v>
      </c>
      <c r="B1096" t="s">
        <v>277</v>
      </c>
      <c r="C1096" t="s">
        <v>2459</v>
      </c>
      <c r="D1096" t="s">
        <v>1304</v>
      </c>
      <c r="E1096" t="s">
        <v>667</v>
      </c>
      <c r="F1096" t="s">
        <v>153</v>
      </c>
      <c r="G1096" t="s">
        <v>81</v>
      </c>
      <c r="H1096" t="s">
        <v>425</v>
      </c>
      <c r="I1096" t="s">
        <v>110</v>
      </c>
      <c r="J1096" t="s">
        <v>272</v>
      </c>
      <c r="K1096" t="s">
        <v>72</v>
      </c>
      <c r="L1096" t="s">
        <v>165</v>
      </c>
      <c r="M1096">
        <v>9</v>
      </c>
      <c r="N1096" t="s">
        <v>4891</v>
      </c>
      <c r="O1096">
        <v>11700</v>
      </c>
      <c r="P1096" t="s">
        <v>4892</v>
      </c>
      <c r="Q1096" t="s">
        <v>4893</v>
      </c>
      <c r="R1096" t="s">
        <v>157</v>
      </c>
    </row>
    <row r="1097" spans="1:18" x14ac:dyDescent="0.3">
      <c r="A1097" t="s">
        <v>4894</v>
      </c>
      <c r="B1097" t="s">
        <v>4895</v>
      </c>
      <c r="C1097" t="s">
        <v>852</v>
      </c>
      <c r="D1097" t="s">
        <v>366</v>
      </c>
      <c r="E1097" t="s">
        <v>93</v>
      </c>
      <c r="F1097" t="s">
        <v>38</v>
      </c>
      <c r="G1097" t="s">
        <v>218</v>
      </c>
      <c r="H1097" t="s">
        <v>312</v>
      </c>
      <c r="I1097" t="s">
        <v>26</v>
      </c>
      <c r="J1097" t="s">
        <v>83</v>
      </c>
      <c r="K1097" t="s">
        <v>98</v>
      </c>
      <c r="L1097" t="s">
        <v>182</v>
      </c>
      <c r="M1097" t="s">
        <v>74</v>
      </c>
      <c r="N1097" t="s">
        <v>133</v>
      </c>
      <c r="O1097">
        <v>22400</v>
      </c>
      <c r="P1097" t="s">
        <v>4896</v>
      </c>
      <c r="Q1097" t="s">
        <v>4897</v>
      </c>
      <c r="R1097" t="s">
        <v>46</v>
      </c>
    </row>
    <row r="1098" spans="1:18" x14ac:dyDescent="0.3">
      <c r="A1098" t="s">
        <v>4898</v>
      </c>
      <c r="B1098" t="s">
        <v>851</v>
      </c>
      <c r="C1098" t="s">
        <v>816</v>
      </c>
      <c r="D1098" t="s">
        <v>271</v>
      </c>
      <c r="E1098" t="s">
        <v>237</v>
      </c>
      <c r="F1098" t="s">
        <v>618</v>
      </c>
      <c r="G1098" t="s">
        <v>142</v>
      </c>
      <c r="H1098" t="s">
        <v>143</v>
      </c>
      <c r="I1098" t="s">
        <v>26</v>
      </c>
      <c r="J1098" t="s">
        <v>305</v>
      </c>
      <c r="K1098" t="s">
        <v>72</v>
      </c>
      <c r="L1098" t="s">
        <v>58</v>
      </c>
      <c r="M1098">
        <v>5</v>
      </c>
      <c r="N1098">
        <v>420</v>
      </c>
      <c r="O1098">
        <v>2100</v>
      </c>
      <c r="P1098" t="s">
        <v>4899</v>
      </c>
      <c r="Q1098" t="s">
        <v>4900</v>
      </c>
      <c r="R1098" t="s">
        <v>61</v>
      </c>
    </row>
    <row r="1099" spans="1:18" x14ac:dyDescent="0.3">
      <c r="A1099" t="s">
        <v>4901</v>
      </c>
      <c r="B1099" t="s">
        <v>4902</v>
      </c>
      <c r="C1099" t="s">
        <v>4009</v>
      </c>
      <c r="D1099" t="s">
        <v>139</v>
      </c>
      <c r="E1099" t="s">
        <v>51</v>
      </c>
      <c r="F1099" t="s">
        <v>1348</v>
      </c>
      <c r="G1099" t="s">
        <v>53</v>
      </c>
      <c r="H1099" t="s">
        <v>95</v>
      </c>
      <c r="I1099" t="s">
        <v>96</v>
      </c>
      <c r="J1099" t="s">
        <v>83</v>
      </c>
      <c r="K1099" t="s">
        <v>144</v>
      </c>
      <c r="L1099" t="s">
        <v>182</v>
      </c>
      <c r="M1099">
        <v>8</v>
      </c>
      <c r="N1099" t="s">
        <v>2054</v>
      </c>
      <c r="O1099">
        <v>1440</v>
      </c>
      <c r="P1099" t="s">
        <v>4903</v>
      </c>
      <c r="Q1099" t="s">
        <v>4904</v>
      </c>
      <c r="R1099" t="s">
        <v>157</v>
      </c>
    </row>
    <row r="1100" spans="1:18" x14ac:dyDescent="0.3">
      <c r="A1100" t="s">
        <v>4905</v>
      </c>
      <c r="B1100" t="s">
        <v>1352</v>
      </c>
      <c r="C1100" t="s">
        <v>4221</v>
      </c>
      <c r="D1100" t="s">
        <v>80</v>
      </c>
      <c r="E1100" t="s">
        <v>508</v>
      </c>
      <c r="F1100" t="s">
        <v>38</v>
      </c>
      <c r="G1100" t="s">
        <v>53</v>
      </c>
      <c r="H1100" t="s">
        <v>576</v>
      </c>
      <c r="I1100" t="s">
        <v>96</v>
      </c>
      <c r="J1100" t="s">
        <v>864</v>
      </c>
      <c r="K1100" t="s">
        <v>57</v>
      </c>
      <c r="L1100" t="s">
        <v>182</v>
      </c>
      <c r="M1100" t="s">
        <v>2308</v>
      </c>
      <c r="N1100">
        <v>180</v>
      </c>
      <c r="O1100">
        <v>1980</v>
      </c>
      <c r="P1100" t="s">
        <v>4906</v>
      </c>
      <c r="Q1100" t="s">
        <v>4907</v>
      </c>
      <c r="R1100" t="s">
        <v>157</v>
      </c>
    </row>
    <row r="1101" spans="1:18" x14ac:dyDescent="0.3">
      <c r="A1101" t="s">
        <v>4908</v>
      </c>
      <c r="B1101" t="s">
        <v>2931</v>
      </c>
      <c r="C1101" t="s">
        <v>3729</v>
      </c>
      <c r="D1101" t="s">
        <v>432</v>
      </c>
      <c r="E1101" t="s">
        <v>22</v>
      </c>
      <c r="F1101" t="s">
        <v>23</v>
      </c>
      <c r="G1101" t="s">
        <v>24</v>
      </c>
      <c r="H1101" t="s">
        <v>769</v>
      </c>
      <c r="I1101" t="s">
        <v>220</v>
      </c>
      <c r="J1101" t="s">
        <v>685</v>
      </c>
      <c r="K1101" t="s">
        <v>57</v>
      </c>
      <c r="L1101" t="s">
        <v>58</v>
      </c>
      <c r="M1101">
        <v>12</v>
      </c>
      <c r="N1101">
        <v>4200</v>
      </c>
      <c r="O1101">
        <v>50400</v>
      </c>
      <c r="P1101" t="s">
        <v>4909</v>
      </c>
      <c r="Q1101" t="s">
        <v>4910</v>
      </c>
      <c r="R1101" t="s">
        <v>157</v>
      </c>
    </row>
    <row r="1102" spans="1:18" x14ac:dyDescent="0.3">
      <c r="A1102" t="s">
        <v>3970</v>
      </c>
      <c r="B1102" t="s">
        <v>3971</v>
      </c>
      <c r="C1102" t="s">
        <v>2049</v>
      </c>
      <c r="D1102" t="s">
        <v>271</v>
      </c>
      <c r="E1102" t="s">
        <v>1628</v>
      </c>
      <c r="F1102" t="s">
        <v>181</v>
      </c>
      <c r="G1102" t="s">
        <v>191</v>
      </c>
      <c r="H1102" t="s">
        <v>278</v>
      </c>
      <c r="I1102" t="s">
        <v>279</v>
      </c>
      <c r="J1102" t="s">
        <v>97</v>
      </c>
      <c r="K1102" t="s">
        <v>98</v>
      </c>
      <c r="L1102" t="s">
        <v>165</v>
      </c>
      <c r="M1102">
        <v>8</v>
      </c>
      <c r="N1102">
        <v>1650</v>
      </c>
      <c r="P1102" t="s">
        <v>3972</v>
      </c>
      <c r="Q1102" t="s">
        <v>3973</v>
      </c>
      <c r="R1102" t="s">
        <v>46</v>
      </c>
    </row>
    <row r="1103" spans="1:18" x14ac:dyDescent="0.3">
      <c r="A1103" t="s">
        <v>4911</v>
      </c>
      <c r="B1103" t="s">
        <v>4912</v>
      </c>
      <c r="C1103" t="s">
        <v>1065</v>
      </c>
      <c r="D1103" t="s">
        <v>106</v>
      </c>
      <c r="E1103" t="s">
        <v>552</v>
      </c>
      <c r="F1103" t="s">
        <v>181</v>
      </c>
      <c r="G1103" t="s">
        <v>120</v>
      </c>
      <c r="H1103" t="s">
        <v>121</v>
      </c>
      <c r="I1103" t="s">
        <v>41</v>
      </c>
      <c r="J1103" t="s">
        <v>97</v>
      </c>
      <c r="K1103" t="s">
        <v>72</v>
      </c>
      <c r="L1103" t="s">
        <v>111</v>
      </c>
      <c r="M1103" t="s">
        <v>1522</v>
      </c>
      <c r="N1103">
        <v>850</v>
      </c>
      <c r="O1103">
        <v>5100</v>
      </c>
      <c r="P1103" t="s">
        <v>4913</v>
      </c>
      <c r="Q1103" t="s">
        <v>4914</v>
      </c>
      <c r="R1103" t="s">
        <v>32</v>
      </c>
    </row>
    <row r="1104" spans="1:18" x14ac:dyDescent="0.3">
      <c r="A1104" t="s">
        <v>4915</v>
      </c>
      <c r="B1104" t="s">
        <v>1774</v>
      </c>
      <c r="C1104" t="s">
        <v>2307</v>
      </c>
      <c r="D1104" t="s">
        <v>905</v>
      </c>
      <c r="E1104" t="s">
        <v>433</v>
      </c>
      <c r="F1104" t="s">
        <v>38</v>
      </c>
      <c r="G1104" t="s">
        <v>24</v>
      </c>
      <c r="H1104" t="s">
        <v>434</v>
      </c>
      <c r="I1104" t="s">
        <v>26</v>
      </c>
      <c r="J1104" t="s">
        <v>27</v>
      </c>
      <c r="K1104" t="s">
        <v>72</v>
      </c>
      <c r="L1104" t="s">
        <v>182</v>
      </c>
      <c r="M1104">
        <v>1</v>
      </c>
      <c r="N1104" t="s">
        <v>4916</v>
      </c>
      <c r="O1104">
        <v>4150</v>
      </c>
      <c r="P1104" t="s">
        <v>4917</v>
      </c>
      <c r="Q1104" t="s">
        <v>4918</v>
      </c>
      <c r="R1104" t="s">
        <v>157</v>
      </c>
    </row>
    <row r="1105" spans="1:18" x14ac:dyDescent="0.3">
      <c r="A1105" t="s">
        <v>4919</v>
      </c>
      <c r="B1105" t="s">
        <v>3831</v>
      </c>
      <c r="C1105" t="s">
        <v>1050</v>
      </c>
      <c r="D1105" t="s">
        <v>80</v>
      </c>
      <c r="E1105" t="s">
        <v>93</v>
      </c>
      <c r="F1105" t="s">
        <v>372</v>
      </c>
      <c r="G1105" t="s">
        <v>191</v>
      </c>
      <c r="H1105" t="s">
        <v>1641</v>
      </c>
      <c r="I1105" t="s">
        <v>527</v>
      </c>
      <c r="J1105" t="s">
        <v>249</v>
      </c>
      <c r="K1105" t="s">
        <v>288</v>
      </c>
      <c r="L1105" t="s">
        <v>1023</v>
      </c>
      <c r="M1105" t="s">
        <v>212</v>
      </c>
      <c r="N1105">
        <v>1650</v>
      </c>
      <c r="O1105">
        <v>16500</v>
      </c>
      <c r="P1105" t="s">
        <v>4920</v>
      </c>
      <c r="Q1105" t="s">
        <v>4921</v>
      </c>
      <c r="R1105" t="s">
        <v>46</v>
      </c>
    </row>
    <row r="1106" spans="1:18" x14ac:dyDescent="0.3">
      <c r="A1106" t="s">
        <v>4922</v>
      </c>
      <c r="B1106" t="s">
        <v>1899</v>
      </c>
      <c r="C1106" t="s">
        <v>2627</v>
      </c>
      <c r="D1106" t="s">
        <v>172</v>
      </c>
      <c r="E1106" t="s">
        <v>93</v>
      </c>
      <c r="F1106" t="s">
        <v>153</v>
      </c>
      <c r="G1106" t="s">
        <v>24</v>
      </c>
      <c r="H1106" t="s">
        <v>434</v>
      </c>
      <c r="I1106" t="s">
        <v>26</v>
      </c>
      <c r="J1106" t="s">
        <v>71</v>
      </c>
      <c r="K1106" t="s">
        <v>57</v>
      </c>
      <c r="L1106" t="s">
        <v>58</v>
      </c>
      <c r="M1106">
        <v>9</v>
      </c>
      <c r="N1106">
        <v>4200</v>
      </c>
      <c r="O1106">
        <v>37800</v>
      </c>
      <c r="P1106" t="s">
        <v>4923</v>
      </c>
      <c r="Q1106" t="s">
        <v>4924</v>
      </c>
      <c r="R1106" t="s">
        <v>46</v>
      </c>
    </row>
    <row r="1107" spans="1:18" x14ac:dyDescent="0.3">
      <c r="A1107" t="s">
        <v>4925</v>
      </c>
      <c r="B1107" t="s">
        <v>4926</v>
      </c>
      <c r="C1107" t="s">
        <v>4927</v>
      </c>
      <c r="D1107" t="s">
        <v>516</v>
      </c>
      <c r="E1107" t="s">
        <v>140</v>
      </c>
      <c r="F1107" t="s">
        <v>108</v>
      </c>
      <c r="G1107" t="s">
        <v>142</v>
      </c>
      <c r="H1107" t="s">
        <v>143</v>
      </c>
      <c r="I1107" t="s">
        <v>41</v>
      </c>
      <c r="J1107" t="s">
        <v>27</v>
      </c>
      <c r="K1107" t="s">
        <v>72</v>
      </c>
      <c r="L1107" t="s">
        <v>165</v>
      </c>
      <c r="M1107" t="s">
        <v>202</v>
      </c>
      <c r="N1107">
        <v>420</v>
      </c>
      <c r="O1107">
        <v>1260</v>
      </c>
      <c r="P1107" t="s">
        <v>4928</v>
      </c>
      <c r="Q1107" t="s">
        <v>4929</v>
      </c>
      <c r="R1107" t="s">
        <v>32</v>
      </c>
    </row>
    <row r="1108" spans="1:18" x14ac:dyDescent="0.3">
      <c r="A1108" t="s">
        <v>4930</v>
      </c>
      <c r="B1108" t="s">
        <v>1135</v>
      </c>
      <c r="C1108" t="s">
        <v>2871</v>
      </c>
      <c r="D1108" t="s">
        <v>80</v>
      </c>
      <c r="E1108" t="s">
        <v>2147</v>
      </c>
      <c r="F1108" t="s">
        <v>4145</v>
      </c>
      <c r="G1108" t="s">
        <v>303</v>
      </c>
      <c r="H1108" t="s">
        <v>399</v>
      </c>
      <c r="I1108" t="s">
        <v>684</v>
      </c>
      <c r="J1108" t="s">
        <v>27</v>
      </c>
      <c r="K1108" t="s">
        <v>1087</v>
      </c>
      <c r="L1108" t="s">
        <v>58</v>
      </c>
      <c r="M1108">
        <v>3</v>
      </c>
      <c r="N1108">
        <v>2350</v>
      </c>
      <c r="O1108">
        <v>7050</v>
      </c>
      <c r="P1108" t="s">
        <v>4931</v>
      </c>
      <c r="Q1108" t="s">
        <v>4932</v>
      </c>
      <c r="R1108" t="s">
        <v>32</v>
      </c>
    </row>
    <row r="1109" spans="1:18" x14ac:dyDescent="0.3">
      <c r="A1109" t="s">
        <v>4933</v>
      </c>
      <c r="B1109" t="s">
        <v>4934</v>
      </c>
      <c r="C1109" t="s">
        <v>431</v>
      </c>
      <c r="D1109" t="s">
        <v>366</v>
      </c>
      <c r="E1109" t="s">
        <v>190</v>
      </c>
      <c r="F1109" t="s">
        <v>2405</v>
      </c>
      <c r="G1109" t="s">
        <v>191</v>
      </c>
      <c r="H1109" t="s">
        <v>278</v>
      </c>
      <c r="I1109" t="s">
        <v>279</v>
      </c>
      <c r="J1109" t="s">
        <v>337</v>
      </c>
      <c r="K1109" t="s">
        <v>72</v>
      </c>
      <c r="L1109" t="s">
        <v>182</v>
      </c>
      <c r="M1109">
        <v>1</v>
      </c>
      <c r="N1109">
        <v>1650</v>
      </c>
      <c r="O1109">
        <v>1650</v>
      </c>
      <c r="P1109" t="s">
        <v>4935</v>
      </c>
      <c r="Q1109" t="s">
        <v>4936</v>
      </c>
      <c r="R1109" t="s">
        <v>46</v>
      </c>
    </row>
    <row r="1110" spans="1:18" x14ac:dyDescent="0.3">
      <c r="A1110" t="s">
        <v>4937</v>
      </c>
      <c r="B1110" t="s">
        <v>4938</v>
      </c>
      <c r="C1110" t="s">
        <v>1163</v>
      </c>
      <c r="D1110" t="s">
        <v>50</v>
      </c>
      <c r="E1110" t="s">
        <v>140</v>
      </c>
      <c r="F1110" t="s">
        <v>108</v>
      </c>
      <c r="G1110" t="s">
        <v>120</v>
      </c>
      <c r="H1110" t="s">
        <v>683</v>
      </c>
      <c r="I1110" t="s">
        <v>41</v>
      </c>
      <c r="J1110" t="s">
        <v>27</v>
      </c>
      <c r="K1110" t="s">
        <v>98</v>
      </c>
      <c r="L1110" t="s">
        <v>165</v>
      </c>
      <c r="M1110" t="s">
        <v>212</v>
      </c>
      <c r="N1110">
        <v>850</v>
      </c>
      <c r="O1110">
        <v>8500</v>
      </c>
      <c r="P1110" t="s">
        <v>4939</v>
      </c>
      <c r="Q1110" t="s">
        <v>4940</v>
      </c>
      <c r="R1110" t="s">
        <v>32</v>
      </c>
    </row>
    <row r="1111" spans="1:18" x14ac:dyDescent="0.3">
      <c r="A1111" t="s">
        <v>4941</v>
      </c>
      <c r="B1111" t="s">
        <v>4942</v>
      </c>
      <c r="C1111" t="s">
        <v>3561</v>
      </c>
      <c r="D1111" t="s">
        <v>139</v>
      </c>
      <c r="E1111" t="s">
        <v>37</v>
      </c>
      <c r="F1111" t="s">
        <v>108</v>
      </c>
      <c r="G1111" t="s">
        <v>191</v>
      </c>
      <c r="H1111" t="s">
        <v>278</v>
      </c>
      <c r="I1111" t="s">
        <v>193</v>
      </c>
      <c r="J1111" t="s">
        <v>393</v>
      </c>
      <c r="K1111" t="s">
        <v>98</v>
      </c>
      <c r="L1111" t="s">
        <v>43</v>
      </c>
      <c r="M1111">
        <v>11</v>
      </c>
      <c r="N1111" t="s">
        <v>3640</v>
      </c>
      <c r="O1111">
        <v>18150</v>
      </c>
      <c r="P1111" t="s">
        <v>4943</v>
      </c>
      <c r="Q1111" t="s">
        <v>4944</v>
      </c>
      <c r="R1111" t="s">
        <v>157</v>
      </c>
    </row>
    <row r="1112" spans="1:18" x14ac:dyDescent="0.3">
      <c r="A1112" t="s">
        <v>4945</v>
      </c>
      <c r="B1112" t="s">
        <v>4946</v>
      </c>
      <c r="C1112" t="s">
        <v>1676</v>
      </c>
      <c r="D1112" t="s">
        <v>3545</v>
      </c>
      <c r="E1112" t="s">
        <v>161</v>
      </c>
      <c r="F1112" t="s">
        <v>23</v>
      </c>
      <c r="G1112" t="s">
        <v>142</v>
      </c>
      <c r="H1112" t="s">
        <v>143</v>
      </c>
      <c r="I1112" t="s">
        <v>313</v>
      </c>
      <c r="J1112" t="s">
        <v>83</v>
      </c>
      <c r="K1112" t="s">
        <v>98</v>
      </c>
      <c r="L1112" t="s">
        <v>565</v>
      </c>
      <c r="M1112">
        <v>4</v>
      </c>
      <c r="N1112">
        <v>420</v>
      </c>
      <c r="O1112">
        <v>1680</v>
      </c>
      <c r="P1112" t="s">
        <v>4947</v>
      </c>
      <c r="Q1112" t="s">
        <v>4948</v>
      </c>
      <c r="R1112" t="s">
        <v>46</v>
      </c>
    </row>
    <row r="1113" spans="1:18" x14ac:dyDescent="0.3">
      <c r="A1113" t="s">
        <v>4949</v>
      </c>
      <c r="B1113" t="s">
        <v>4950</v>
      </c>
      <c r="C1113" t="s">
        <v>1163</v>
      </c>
      <c r="D1113" t="s">
        <v>36</v>
      </c>
      <c r="E1113" t="s">
        <v>1147</v>
      </c>
      <c r="F1113" t="s">
        <v>319</v>
      </c>
      <c r="G1113" t="s">
        <v>53</v>
      </c>
      <c r="H1113" t="s">
        <v>95</v>
      </c>
      <c r="I1113" t="s">
        <v>96</v>
      </c>
      <c r="J1113" t="s">
        <v>97</v>
      </c>
      <c r="K1113" t="s">
        <v>42</v>
      </c>
      <c r="L1113" t="s">
        <v>353</v>
      </c>
      <c r="M1113">
        <v>10</v>
      </c>
      <c r="N1113">
        <v>180</v>
      </c>
      <c r="O1113">
        <v>1800</v>
      </c>
      <c r="P1113" t="s">
        <v>4951</v>
      </c>
      <c r="Q1113" t="s">
        <v>4952</v>
      </c>
      <c r="R1113" t="s">
        <v>157</v>
      </c>
    </row>
    <row r="1114" spans="1:18" x14ac:dyDescent="0.3">
      <c r="A1114" t="s">
        <v>4953</v>
      </c>
      <c r="B1114" t="s">
        <v>4954</v>
      </c>
      <c r="C1114" t="s">
        <v>4676</v>
      </c>
      <c r="D1114" t="s">
        <v>516</v>
      </c>
      <c r="E1114" t="s">
        <v>107</v>
      </c>
      <c r="F1114" t="s">
        <v>957</v>
      </c>
      <c r="G1114" t="s">
        <v>68</v>
      </c>
      <c r="H1114" t="s">
        <v>109</v>
      </c>
      <c r="I1114" t="s">
        <v>110</v>
      </c>
      <c r="J1114" t="s">
        <v>27</v>
      </c>
      <c r="K1114" t="s">
        <v>57</v>
      </c>
      <c r="L1114" t="s">
        <v>165</v>
      </c>
      <c r="M1114">
        <v>2</v>
      </c>
      <c r="N1114">
        <v>-3600</v>
      </c>
      <c r="O1114">
        <v>7200</v>
      </c>
      <c r="P1114" t="s">
        <v>4955</v>
      </c>
      <c r="Q1114" t="s">
        <v>4956</v>
      </c>
      <c r="R1114" t="s">
        <v>61</v>
      </c>
    </row>
    <row r="1115" spans="1:18" x14ac:dyDescent="0.3">
      <c r="A1115" t="s">
        <v>4957</v>
      </c>
      <c r="B1115" t="s">
        <v>4958</v>
      </c>
      <c r="C1115" t="s">
        <v>839</v>
      </c>
      <c r="D1115" t="s">
        <v>172</v>
      </c>
      <c r="E1115" t="s">
        <v>1252</v>
      </c>
      <c r="F1115" t="s">
        <v>119</v>
      </c>
      <c r="G1115" t="s">
        <v>120</v>
      </c>
      <c r="H1115" t="s">
        <v>751</v>
      </c>
      <c r="I1115" t="s">
        <v>41</v>
      </c>
      <c r="J1115" t="s">
        <v>97</v>
      </c>
      <c r="K1115" t="s">
        <v>321</v>
      </c>
      <c r="L1115" t="s">
        <v>182</v>
      </c>
      <c r="M1115">
        <v>2</v>
      </c>
      <c r="N1115" t="s">
        <v>123</v>
      </c>
      <c r="O1115">
        <v>1700</v>
      </c>
      <c r="P1115" t="s">
        <v>4959</v>
      </c>
      <c r="Q1115" t="s">
        <v>4960</v>
      </c>
      <c r="R1115" t="s">
        <v>157</v>
      </c>
    </row>
    <row r="1116" spans="1:18" x14ac:dyDescent="0.3">
      <c r="A1116" t="s">
        <v>4961</v>
      </c>
      <c r="B1116" t="s">
        <v>4962</v>
      </c>
      <c r="C1116" t="s">
        <v>3648</v>
      </c>
      <c r="D1116" t="s">
        <v>172</v>
      </c>
      <c r="E1116" t="s">
        <v>237</v>
      </c>
      <c r="F1116" t="s">
        <v>352</v>
      </c>
      <c r="G1116" t="s">
        <v>239</v>
      </c>
      <c r="H1116" t="s">
        <v>240</v>
      </c>
      <c r="I1116" t="s">
        <v>279</v>
      </c>
      <c r="J1116" t="s">
        <v>27</v>
      </c>
      <c r="K1116" t="s">
        <v>84</v>
      </c>
      <c r="L1116" t="s">
        <v>58</v>
      </c>
      <c r="M1116" t="s">
        <v>726</v>
      </c>
      <c r="N1116">
        <v>980</v>
      </c>
      <c r="O1116">
        <v>3920</v>
      </c>
      <c r="P1116" t="s">
        <v>4963</v>
      </c>
      <c r="Q1116" t="s">
        <v>4960</v>
      </c>
      <c r="R1116" t="s">
        <v>32</v>
      </c>
    </row>
    <row r="1117" spans="1:18" x14ac:dyDescent="0.3">
      <c r="A1117" t="s">
        <v>4964</v>
      </c>
      <c r="B1117" t="s">
        <v>4965</v>
      </c>
      <c r="C1117" t="s">
        <v>49</v>
      </c>
      <c r="D1117" t="s">
        <v>50</v>
      </c>
      <c r="E1117" t="s">
        <v>1121</v>
      </c>
      <c r="F1117" t="s">
        <v>448</v>
      </c>
      <c r="G1117" t="s">
        <v>81</v>
      </c>
      <c r="H1117" t="s">
        <v>1045</v>
      </c>
      <c r="I1117" t="s">
        <v>818</v>
      </c>
      <c r="J1117" t="s">
        <v>27</v>
      </c>
      <c r="K1117" t="s">
        <v>321</v>
      </c>
      <c r="L1117" t="s">
        <v>58</v>
      </c>
      <c r="M1117">
        <v>1</v>
      </c>
      <c r="N1117">
        <v>1250</v>
      </c>
      <c r="O1117">
        <v>1250</v>
      </c>
      <c r="P1117" t="s">
        <v>4966</v>
      </c>
      <c r="Q1117" t="s">
        <v>4967</v>
      </c>
      <c r="R1117" t="s">
        <v>61</v>
      </c>
    </row>
    <row r="1118" spans="1:18" x14ac:dyDescent="0.3">
      <c r="A1118" t="s">
        <v>4968</v>
      </c>
      <c r="B1118" t="s">
        <v>4969</v>
      </c>
      <c r="C1118" t="s">
        <v>4417</v>
      </c>
      <c r="D1118" t="s">
        <v>905</v>
      </c>
      <c r="E1118" t="s">
        <v>161</v>
      </c>
      <c r="F1118" t="s">
        <v>181</v>
      </c>
      <c r="G1118" t="s">
        <v>81</v>
      </c>
      <c r="H1118" t="s">
        <v>425</v>
      </c>
      <c r="I1118" t="s">
        <v>450</v>
      </c>
      <c r="J1118" t="s">
        <v>221</v>
      </c>
      <c r="K1118" t="s">
        <v>72</v>
      </c>
      <c r="L1118" t="s">
        <v>165</v>
      </c>
      <c r="M1118">
        <v>9</v>
      </c>
      <c r="N1118">
        <v>1250</v>
      </c>
      <c r="O1118">
        <v>11250</v>
      </c>
      <c r="P1118" t="s">
        <v>4970</v>
      </c>
      <c r="Q1118" t="s">
        <v>4971</v>
      </c>
      <c r="R1118" t="s">
        <v>46</v>
      </c>
    </row>
    <row r="1119" spans="1:18" x14ac:dyDescent="0.3">
      <c r="A1119" t="s">
        <v>4972</v>
      </c>
      <c r="B1119" t="s">
        <v>3967</v>
      </c>
      <c r="C1119" t="s">
        <v>695</v>
      </c>
      <c r="D1119" t="s">
        <v>977</v>
      </c>
      <c r="E1119" t="s">
        <v>381</v>
      </c>
      <c r="F1119" t="s">
        <v>153</v>
      </c>
      <c r="G1119" t="s">
        <v>53</v>
      </c>
      <c r="H1119" t="s">
        <v>54</v>
      </c>
      <c r="I1119" t="s">
        <v>55</v>
      </c>
      <c r="J1119" t="s">
        <v>27</v>
      </c>
      <c r="K1119" t="s">
        <v>98</v>
      </c>
      <c r="L1119" t="s">
        <v>1023</v>
      </c>
      <c r="M1119">
        <v>2</v>
      </c>
      <c r="N1119">
        <v>-180</v>
      </c>
      <c r="O1119">
        <v>360</v>
      </c>
      <c r="P1119" t="s">
        <v>4973</v>
      </c>
      <c r="Q1119" t="s">
        <v>4974</v>
      </c>
      <c r="R1119" t="s">
        <v>61</v>
      </c>
    </row>
    <row r="1120" spans="1:18" x14ac:dyDescent="0.3">
      <c r="A1120" t="s">
        <v>4975</v>
      </c>
      <c r="B1120" t="s">
        <v>3809</v>
      </c>
      <c r="C1120" t="s">
        <v>2186</v>
      </c>
      <c r="D1120" t="s">
        <v>271</v>
      </c>
      <c r="E1120" t="s">
        <v>140</v>
      </c>
      <c r="F1120" t="s">
        <v>108</v>
      </c>
      <c r="G1120" t="s">
        <v>24</v>
      </c>
      <c r="H1120" t="s">
        <v>434</v>
      </c>
      <c r="I1120" t="s">
        <v>220</v>
      </c>
      <c r="J1120" t="s">
        <v>83</v>
      </c>
      <c r="K1120" t="s">
        <v>84</v>
      </c>
      <c r="L1120" t="s">
        <v>165</v>
      </c>
      <c r="M1120">
        <v>11</v>
      </c>
      <c r="N1120">
        <v>4200</v>
      </c>
      <c r="O1120">
        <v>46200</v>
      </c>
      <c r="P1120" t="s">
        <v>4976</v>
      </c>
      <c r="Q1120" t="s">
        <v>4977</v>
      </c>
      <c r="R1120" t="s">
        <v>61</v>
      </c>
    </row>
    <row r="1121" spans="1:18" x14ac:dyDescent="0.3">
      <c r="A1121" t="s">
        <v>4978</v>
      </c>
      <c r="B1121" t="s">
        <v>3359</v>
      </c>
      <c r="C1121" t="s">
        <v>1583</v>
      </c>
      <c r="D1121" t="s">
        <v>50</v>
      </c>
      <c r="E1121" t="s">
        <v>37</v>
      </c>
      <c r="F1121" t="s">
        <v>2107</v>
      </c>
      <c r="G1121" t="s">
        <v>303</v>
      </c>
      <c r="H1121" t="s">
        <v>320</v>
      </c>
      <c r="I1121" t="s">
        <v>41</v>
      </c>
      <c r="J1121" t="s">
        <v>97</v>
      </c>
      <c r="K1121" t="s">
        <v>539</v>
      </c>
      <c r="L1121" t="s">
        <v>502</v>
      </c>
      <c r="M1121">
        <v>8</v>
      </c>
      <c r="N1121">
        <v>2400</v>
      </c>
      <c r="O1121">
        <v>19200</v>
      </c>
      <c r="P1121" t="s">
        <v>643</v>
      </c>
      <c r="Q1121" t="s">
        <v>2456</v>
      </c>
      <c r="R1121" t="s">
        <v>32</v>
      </c>
    </row>
    <row r="1122" spans="1:18" x14ac:dyDescent="0.3">
      <c r="A1122" t="s">
        <v>4979</v>
      </c>
      <c r="B1122" t="s">
        <v>4980</v>
      </c>
      <c r="C1122" t="s">
        <v>1318</v>
      </c>
      <c r="D1122" t="s">
        <v>139</v>
      </c>
      <c r="E1122" t="s">
        <v>51</v>
      </c>
      <c r="F1122" t="s">
        <v>108</v>
      </c>
      <c r="G1122" t="s">
        <v>303</v>
      </c>
      <c r="H1122" t="s">
        <v>399</v>
      </c>
      <c r="I1122" t="s">
        <v>1005</v>
      </c>
      <c r="J1122" t="s">
        <v>393</v>
      </c>
      <c r="K1122" t="s">
        <v>84</v>
      </c>
      <c r="L1122" t="s">
        <v>451</v>
      </c>
      <c r="M1122">
        <v>3</v>
      </c>
      <c r="N1122" t="s">
        <v>1978</v>
      </c>
      <c r="O1122">
        <v>7200</v>
      </c>
      <c r="P1122" t="s">
        <v>4981</v>
      </c>
      <c r="Q1122" t="s">
        <v>4982</v>
      </c>
      <c r="R1122" t="s">
        <v>61</v>
      </c>
    </row>
    <row r="1123" spans="1:18" x14ac:dyDescent="0.3">
      <c r="A1123" t="s">
        <v>4983</v>
      </c>
      <c r="B1123" t="s">
        <v>4984</v>
      </c>
      <c r="C1123" t="s">
        <v>961</v>
      </c>
      <c r="D1123" t="s">
        <v>366</v>
      </c>
      <c r="E1123" t="s">
        <v>255</v>
      </c>
      <c r="F1123" t="s">
        <v>23</v>
      </c>
      <c r="G1123" t="s">
        <v>81</v>
      </c>
      <c r="H1123" t="s">
        <v>853</v>
      </c>
      <c r="I1123" t="s">
        <v>110</v>
      </c>
      <c r="J1123" t="s">
        <v>97</v>
      </c>
      <c r="K1123" t="s">
        <v>57</v>
      </c>
      <c r="L1123" t="s">
        <v>502</v>
      </c>
      <c r="M1123" t="s">
        <v>1522</v>
      </c>
      <c r="N1123">
        <v>1250</v>
      </c>
      <c r="O1123">
        <v>7500</v>
      </c>
      <c r="P1123" t="s">
        <v>4985</v>
      </c>
      <c r="Q1123" t="s">
        <v>4986</v>
      </c>
      <c r="R1123" t="s">
        <v>46</v>
      </c>
    </row>
    <row r="1124" spans="1:18" x14ac:dyDescent="0.3">
      <c r="A1124" t="s">
        <v>4987</v>
      </c>
      <c r="B1124" t="s">
        <v>724</v>
      </c>
      <c r="C1124" t="s">
        <v>595</v>
      </c>
      <c r="D1124" t="s">
        <v>106</v>
      </c>
      <c r="E1124" t="s">
        <v>1943</v>
      </c>
      <c r="F1124" t="s">
        <v>1220</v>
      </c>
      <c r="G1124" t="s">
        <v>53</v>
      </c>
      <c r="H1124" t="s">
        <v>95</v>
      </c>
      <c r="I1124" t="s">
        <v>1662</v>
      </c>
      <c r="J1124" t="s">
        <v>501</v>
      </c>
      <c r="K1124" t="s">
        <v>758</v>
      </c>
      <c r="L1124" t="s">
        <v>58</v>
      </c>
      <c r="M1124">
        <v>12</v>
      </c>
      <c r="N1124" t="s">
        <v>847</v>
      </c>
      <c r="O1124">
        <v>2160</v>
      </c>
      <c r="P1124" t="s">
        <v>4988</v>
      </c>
      <c r="Q1124" t="s">
        <v>598</v>
      </c>
      <c r="R1124" t="s">
        <v>157</v>
      </c>
    </row>
    <row r="1125" spans="1:18" x14ac:dyDescent="0.3">
      <c r="A1125" t="s">
        <v>4989</v>
      </c>
      <c r="B1125" t="s">
        <v>3378</v>
      </c>
      <c r="C1125" t="s">
        <v>180</v>
      </c>
      <c r="D1125" t="s">
        <v>172</v>
      </c>
      <c r="E1125" t="s">
        <v>933</v>
      </c>
      <c r="F1125" t="s">
        <v>424</v>
      </c>
      <c r="G1125" t="s">
        <v>68</v>
      </c>
      <c r="H1125" t="s">
        <v>109</v>
      </c>
      <c r="I1125" t="s">
        <v>110</v>
      </c>
      <c r="J1125" t="s">
        <v>27</v>
      </c>
      <c r="K1125" t="s">
        <v>758</v>
      </c>
      <c r="L1125" t="s">
        <v>58</v>
      </c>
      <c r="M1125">
        <v>1</v>
      </c>
      <c r="N1125">
        <v>3600</v>
      </c>
      <c r="O1125">
        <v>3600</v>
      </c>
      <c r="P1125" t="s">
        <v>4990</v>
      </c>
      <c r="Q1125" t="s">
        <v>4991</v>
      </c>
      <c r="R1125" t="s">
        <v>46</v>
      </c>
    </row>
    <row r="1126" spans="1:18" x14ac:dyDescent="0.3">
      <c r="A1126" t="s">
        <v>4992</v>
      </c>
      <c r="B1126" t="s">
        <v>4993</v>
      </c>
      <c r="C1126" t="s">
        <v>4994</v>
      </c>
      <c r="E1126" t="s">
        <v>93</v>
      </c>
      <c r="F1126" t="s">
        <v>200</v>
      </c>
      <c r="G1126" t="s">
        <v>142</v>
      </c>
      <c r="H1126" t="s">
        <v>143</v>
      </c>
      <c r="I1126" t="s">
        <v>26</v>
      </c>
      <c r="J1126" t="s">
        <v>56</v>
      </c>
      <c r="K1126" t="s">
        <v>921</v>
      </c>
      <c r="L1126" t="s">
        <v>565</v>
      </c>
      <c r="M1126">
        <v>9</v>
      </c>
      <c r="N1126">
        <v>420</v>
      </c>
      <c r="O1126">
        <v>3780</v>
      </c>
      <c r="P1126" t="s">
        <v>4995</v>
      </c>
      <c r="Q1126" t="s">
        <v>4996</v>
      </c>
      <c r="R1126" t="s">
        <v>61</v>
      </c>
    </row>
    <row r="1127" spans="1:18" x14ac:dyDescent="0.3">
      <c r="A1127" t="s">
        <v>4997</v>
      </c>
      <c r="B1127" t="s">
        <v>2072</v>
      </c>
      <c r="C1127" t="s">
        <v>1391</v>
      </c>
      <c r="D1127" t="s">
        <v>172</v>
      </c>
      <c r="E1127" t="s">
        <v>22</v>
      </c>
      <c r="F1127" t="s">
        <v>108</v>
      </c>
      <c r="G1127" t="s">
        <v>53</v>
      </c>
      <c r="H1127" t="s">
        <v>95</v>
      </c>
      <c r="I1127" t="s">
        <v>96</v>
      </c>
      <c r="J1127" t="s">
        <v>83</v>
      </c>
      <c r="K1127" t="s">
        <v>57</v>
      </c>
      <c r="L1127" t="s">
        <v>353</v>
      </c>
      <c r="M1127">
        <v>12</v>
      </c>
      <c r="N1127">
        <v>180</v>
      </c>
      <c r="O1127">
        <v>2160</v>
      </c>
      <c r="P1127" t="s">
        <v>4998</v>
      </c>
      <c r="Q1127" t="s">
        <v>4999</v>
      </c>
      <c r="R1127" t="s">
        <v>61</v>
      </c>
    </row>
    <row r="1128" spans="1:18" x14ac:dyDescent="0.3">
      <c r="A1128" t="s">
        <v>5000</v>
      </c>
      <c r="B1128" t="s">
        <v>5001</v>
      </c>
      <c r="C1128" t="s">
        <v>1766</v>
      </c>
      <c r="D1128" t="s">
        <v>271</v>
      </c>
      <c r="E1128" t="s">
        <v>129</v>
      </c>
      <c r="F1128" t="s">
        <v>538</v>
      </c>
      <c r="G1128" t="s">
        <v>24</v>
      </c>
      <c r="H1128" t="s">
        <v>328</v>
      </c>
      <c r="I1128" t="s">
        <v>26</v>
      </c>
      <c r="J1128" t="s">
        <v>83</v>
      </c>
      <c r="K1128" t="s">
        <v>144</v>
      </c>
      <c r="L1128" t="s">
        <v>58</v>
      </c>
      <c r="M1128">
        <v>7</v>
      </c>
      <c r="N1128">
        <v>4200</v>
      </c>
      <c r="O1128">
        <v>29400</v>
      </c>
      <c r="P1128" t="s">
        <v>5002</v>
      </c>
      <c r="Q1128" t="s">
        <v>5003</v>
      </c>
      <c r="R1128" t="s">
        <v>61</v>
      </c>
    </row>
    <row r="1129" spans="1:18" x14ac:dyDescent="0.3">
      <c r="A1129" t="s">
        <v>5004</v>
      </c>
      <c r="B1129" t="s">
        <v>5005</v>
      </c>
      <c r="C1129" t="s">
        <v>4376</v>
      </c>
      <c r="D1129" t="s">
        <v>344</v>
      </c>
      <c r="E1129" t="s">
        <v>140</v>
      </c>
      <c r="F1129" t="s">
        <v>119</v>
      </c>
      <c r="G1129" t="s">
        <v>53</v>
      </c>
      <c r="H1129" t="s">
        <v>95</v>
      </c>
      <c r="I1129" t="s">
        <v>4387</v>
      </c>
      <c r="J1129" t="s">
        <v>510</v>
      </c>
      <c r="K1129" t="s">
        <v>72</v>
      </c>
      <c r="L1129" t="s">
        <v>1882</v>
      </c>
      <c r="M1129" t="s">
        <v>360</v>
      </c>
      <c r="N1129">
        <v>180</v>
      </c>
      <c r="O1129">
        <v>1620</v>
      </c>
      <c r="P1129" t="s">
        <v>5006</v>
      </c>
      <c r="Q1129" t="s">
        <v>5007</v>
      </c>
      <c r="R1129" t="s">
        <v>61</v>
      </c>
    </row>
    <row r="1130" spans="1:18" x14ac:dyDescent="0.3">
      <c r="A1130" t="s">
        <v>5008</v>
      </c>
      <c r="B1130" t="s">
        <v>5009</v>
      </c>
      <c r="C1130" t="s">
        <v>463</v>
      </c>
      <c r="D1130" t="s">
        <v>432</v>
      </c>
      <c r="E1130" t="s">
        <v>129</v>
      </c>
      <c r="F1130" t="s">
        <v>108</v>
      </c>
      <c r="G1130" t="s">
        <v>191</v>
      </c>
      <c r="H1130" t="s">
        <v>757</v>
      </c>
      <c r="I1130" t="s">
        <v>279</v>
      </c>
      <c r="J1130" t="s">
        <v>83</v>
      </c>
      <c r="K1130" t="s">
        <v>57</v>
      </c>
      <c r="L1130" t="s">
        <v>111</v>
      </c>
      <c r="M1130">
        <v>5</v>
      </c>
      <c r="N1130" t="s">
        <v>3640</v>
      </c>
      <c r="O1130">
        <v>8250</v>
      </c>
      <c r="P1130" t="s">
        <v>5010</v>
      </c>
      <c r="Q1130" t="s">
        <v>5011</v>
      </c>
      <c r="R1130" t="s">
        <v>157</v>
      </c>
    </row>
    <row r="1131" spans="1:18" x14ac:dyDescent="0.3">
      <c r="A1131" t="s">
        <v>5012</v>
      </c>
      <c r="B1131" t="s">
        <v>4475</v>
      </c>
      <c r="C1131" t="s">
        <v>1958</v>
      </c>
      <c r="D1131" t="s">
        <v>21</v>
      </c>
      <c r="E1131" t="s">
        <v>140</v>
      </c>
      <c r="F1131" t="s">
        <v>119</v>
      </c>
      <c r="G1131" t="s">
        <v>24</v>
      </c>
      <c r="H1131" t="s">
        <v>434</v>
      </c>
      <c r="I1131" t="s">
        <v>26</v>
      </c>
      <c r="J1131" t="s">
        <v>97</v>
      </c>
      <c r="K1131" t="s">
        <v>98</v>
      </c>
      <c r="L1131" t="s">
        <v>165</v>
      </c>
      <c r="M1131">
        <v>9</v>
      </c>
      <c r="N1131">
        <v>4200</v>
      </c>
      <c r="O1131">
        <v>37800</v>
      </c>
      <c r="P1131" t="s">
        <v>5013</v>
      </c>
      <c r="Q1131" t="s">
        <v>5014</v>
      </c>
      <c r="R1131" t="s">
        <v>61</v>
      </c>
    </row>
    <row r="1132" spans="1:18" x14ac:dyDescent="0.3">
      <c r="A1132" t="s">
        <v>5015</v>
      </c>
      <c r="B1132" t="s">
        <v>5016</v>
      </c>
      <c r="C1132" t="s">
        <v>1368</v>
      </c>
      <c r="D1132" t="s">
        <v>1369</v>
      </c>
      <c r="E1132" t="s">
        <v>93</v>
      </c>
      <c r="F1132" t="s">
        <v>311</v>
      </c>
      <c r="G1132" t="s">
        <v>39</v>
      </c>
      <c r="H1132" t="s">
        <v>336</v>
      </c>
      <c r="I1132" t="s">
        <v>374</v>
      </c>
      <c r="J1132" t="s">
        <v>97</v>
      </c>
      <c r="K1132" t="s">
        <v>72</v>
      </c>
      <c r="L1132" t="s">
        <v>58</v>
      </c>
      <c r="M1132">
        <v>-1</v>
      </c>
      <c r="N1132">
        <v>1900</v>
      </c>
      <c r="O1132">
        <v>22800</v>
      </c>
      <c r="P1132" t="s">
        <v>5017</v>
      </c>
      <c r="Q1132" t="s">
        <v>5018</v>
      </c>
      <c r="R1132" t="s">
        <v>32</v>
      </c>
    </row>
    <row r="1133" spans="1:18" x14ac:dyDescent="0.3">
      <c r="A1133" t="s">
        <v>5019</v>
      </c>
      <c r="B1133" t="s">
        <v>1670</v>
      </c>
      <c r="C1133" t="s">
        <v>1593</v>
      </c>
      <c r="D1133" t="s">
        <v>641</v>
      </c>
      <c r="E1133" t="s">
        <v>263</v>
      </c>
      <c r="F1133" t="s">
        <v>119</v>
      </c>
      <c r="G1133" t="s">
        <v>81</v>
      </c>
      <c r="H1133" t="s">
        <v>1045</v>
      </c>
      <c r="I1133" t="s">
        <v>230</v>
      </c>
      <c r="J1133" t="s">
        <v>27</v>
      </c>
      <c r="K1133" t="s">
        <v>57</v>
      </c>
      <c r="L1133" t="s">
        <v>565</v>
      </c>
      <c r="M1133" t="s">
        <v>2182</v>
      </c>
      <c r="N1133">
        <v>1250</v>
      </c>
      <c r="O1133">
        <v>12500</v>
      </c>
      <c r="P1133" t="s">
        <v>5020</v>
      </c>
      <c r="Q1133" t="s">
        <v>5021</v>
      </c>
      <c r="R1133" t="s">
        <v>32</v>
      </c>
    </row>
    <row r="1134" spans="1:18" x14ac:dyDescent="0.3">
      <c r="A1134" t="s">
        <v>5022</v>
      </c>
      <c r="B1134" t="s">
        <v>2404</v>
      </c>
      <c r="C1134" t="s">
        <v>1375</v>
      </c>
      <c r="D1134" t="s">
        <v>92</v>
      </c>
      <c r="E1134" t="s">
        <v>129</v>
      </c>
      <c r="F1134" t="s">
        <v>200</v>
      </c>
      <c r="G1134" t="s">
        <v>81</v>
      </c>
      <c r="H1134" t="s">
        <v>1901</v>
      </c>
      <c r="I1134" t="s">
        <v>110</v>
      </c>
      <c r="J1134" t="s">
        <v>97</v>
      </c>
      <c r="K1134" t="s">
        <v>98</v>
      </c>
      <c r="L1134" t="s">
        <v>502</v>
      </c>
      <c r="M1134" t="s">
        <v>654</v>
      </c>
      <c r="N1134">
        <v>1250</v>
      </c>
      <c r="O1134">
        <v>3750</v>
      </c>
      <c r="P1134" t="s">
        <v>5023</v>
      </c>
      <c r="Q1134" t="s">
        <v>3042</v>
      </c>
      <c r="R1134" t="s">
        <v>32</v>
      </c>
    </row>
    <row r="1135" spans="1:18" x14ac:dyDescent="0.3">
      <c r="A1135" t="s">
        <v>5024</v>
      </c>
      <c r="B1135" t="s">
        <v>5025</v>
      </c>
      <c r="C1135" t="s">
        <v>1347</v>
      </c>
      <c r="D1135" t="s">
        <v>992</v>
      </c>
      <c r="E1135" t="s">
        <v>552</v>
      </c>
      <c r="F1135" t="s">
        <v>38</v>
      </c>
      <c r="G1135" t="s">
        <v>162</v>
      </c>
      <c r="H1135" t="s">
        <v>163</v>
      </c>
      <c r="I1135" t="s">
        <v>110</v>
      </c>
      <c r="J1135" t="s">
        <v>442</v>
      </c>
      <c r="K1135" t="s">
        <v>72</v>
      </c>
      <c r="L1135" t="s">
        <v>111</v>
      </c>
      <c r="M1135">
        <v>2</v>
      </c>
      <c r="N1135">
        <v>620</v>
      </c>
      <c r="O1135">
        <v>1240</v>
      </c>
      <c r="P1135" t="s">
        <v>5026</v>
      </c>
      <c r="Q1135" t="s">
        <v>5027</v>
      </c>
      <c r="R1135" t="s">
        <v>61</v>
      </c>
    </row>
    <row r="1136" spans="1:18" x14ac:dyDescent="0.3">
      <c r="A1136" t="s">
        <v>5028</v>
      </c>
      <c r="B1136" t="s">
        <v>5029</v>
      </c>
      <c r="C1136" t="s">
        <v>35</v>
      </c>
      <c r="D1136" t="s">
        <v>50</v>
      </c>
      <c r="E1136" t="s">
        <v>37</v>
      </c>
      <c r="F1136" t="s">
        <v>153</v>
      </c>
      <c r="G1136" t="s">
        <v>68</v>
      </c>
      <c r="H1136" t="s">
        <v>1751</v>
      </c>
      <c r="I1136" t="s">
        <v>884</v>
      </c>
      <c r="J1136" t="s">
        <v>510</v>
      </c>
      <c r="K1136" t="s">
        <v>758</v>
      </c>
      <c r="L1136" t="s">
        <v>165</v>
      </c>
      <c r="M1136">
        <v>9</v>
      </c>
      <c r="N1136">
        <v>3600</v>
      </c>
      <c r="O1136">
        <v>32400</v>
      </c>
      <c r="P1136" t="s">
        <v>5030</v>
      </c>
      <c r="Q1136" t="s">
        <v>5031</v>
      </c>
      <c r="R1136" t="s">
        <v>46</v>
      </c>
    </row>
    <row r="1137" spans="1:18" x14ac:dyDescent="0.3">
      <c r="A1137" t="s">
        <v>5032</v>
      </c>
      <c r="B1137" t="s">
        <v>2565</v>
      </c>
      <c r="C1137" t="s">
        <v>4001</v>
      </c>
      <c r="D1137" t="s">
        <v>172</v>
      </c>
      <c r="E1137" t="s">
        <v>37</v>
      </c>
      <c r="F1137" t="s">
        <v>181</v>
      </c>
      <c r="G1137" t="s">
        <v>239</v>
      </c>
      <c r="H1137" t="s">
        <v>240</v>
      </c>
      <c r="I1137" t="s">
        <v>279</v>
      </c>
      <c r="J1137" t="s">
        <v>97</v>
      </c>
      <c r="K1137" t="s">
        <v>98</v>
      </c>
      <c r="L1137" t="s">
        <v>1882</v>
      </c>
      <c r="M1137">
        <v>4</v>
      </c>
      <c r="N1137">
        <v>980</v>
      </c>
      <c r="O1137">
        <v>3920</v>
      </c>
      <c r="P1137" t="s">
        <v>5033</v>
      </c>
      <c r="Q1137" t="s">
        <v>5034</v>
      </c>
      <c r="R1137" t="s">
        <v>157</v>
      </c>
    </row>
    <row r="1138" spans="1:18" x14ac:dyDescent="0.3">
      <c r="A1138" t="s">
        <v>5035</v>
      </c>
      <c r="B1138" t="s">
        <v>520</v>
      </c>
      <c r="C1138" t="s">
        <v>3024</v>
      </c>
      <c r="D1138" t="s">
        <v>50</v>
      </c>
      <c r="E1138" t="s">
        <v>286</v>
      </c>
      <c r="F1138" t="s">
        <v>153</v>
      </c>
      <c r="G1138" t="s">
        <v>81</v>
      </c>
      <c r="H1138" t="s">
        <v>425</v>
      </c>
      <c r="I1138" t="s">
        <v>110</v>
      </c>
      <c r="J1138" t="s">
        <v>83</v>
      </c>
      <c r="K1138" t="s">
        <v>288</v>
      </c>
      <c r="L1138" t="s">
        <v>502</v>
      </c>
      <c r="M1138" t="s">
        <v>145</v>
      </c>
      <c r="N1138">
        <v>1250</v>
      </c>
      <c r="O1138">
        <v>6250</v>
      </c>
      <c r="P1138" t="s">
        <v>5036</v>
      </c>
      <c r="Q1138" t="s">
        <v>5037</v>
      </c>
      <c r="R1138" t="s">
        <v>157</v>
      </c>
    </row>
    <row r="1139" spans="1:18" x14ac:dyDescent="0.3">
      <c r="A1139" t="s">
        <v>5038</v>
      </c>
      <c r="B1139" t="s">
        <v>2816</v>
      </c>
      <c r="C1139" t="s">
        <v>1417</v>
      </c>
      <c r="D1139" t="s">
        <v>209</v>
      </c>
      <c r="E1139" t="s">
        <v>1252</v>
      </c>
      <c r="F1139" t="s">
        <v>962</v>
      </c>
      <c r="G1139" t="s">
        <v>24</v>
      </c>
      <c r="H1139" t="s">
        <v>434</v>
      </c>
      <c r="I1139" t="s">
        <v>26</v>
      </c>
      <c r="J1139" t="s">
        <v>27</v>
      </c>
      <c r="K1139" t="s">
        <v>57</v>
      </c>
      <c r="L1139" t="s">
        <v>675</v>
      </c>
      <c r="M1139" t="s">
        <v>1595</v>
      </c>
      <c r="N1139">
        <v>4200</v>
      </c>
      <c r="O1139">
        <v>46200</v>
      </c>
      <c r="P1139" t="s">
        <v>5039</v>
      </c>
      <c r="Q1139" t="s">
        <v>5040</v>
      </c>
      <c r="R1139" t="s">
        <v>32</v>
      </c>
    </row>
    <row r="1140" spans="1:18" x14ac:dyDescent="0.3">
      <c r="A1140" t="s">
        <v>5041</v>
      </c>
      <c r="B1140" t="s">
        <v>5042</v>
      </c>
      <c r="C1140" t="s">
        <v>236</v>
      </c>
      <c r="D1140" t="s">
        <v>1106</v>
      </c>
      <c r="E1140" t="s">
        <v>237</v>
      </c>
      <c r="F1140" t="s">
        <v>67</v>
      </c>
      <c r="G1140" t="s">
        <v>303</v>
      </c>
      <c r="H1140" t="s">
        <v>399</v>
      </c>
      <c r="I1140" t="s">
        <v>41</v>
      </c>
      <c r="J1140" t="s">
        <v>97</v>
      </c>
      <c r="K1140" t="s">
        <v>321</v>
      </c>
      <c r="L1140" t="s">
        <v>165</v>
      </c>
      <c r="M1140">
        <v>3</v>
      </c>
      <c r="N1140">
        <v>2400</v>
      </c>
      <c r="O1140">
        <v>7200</v>
      </c>
      <c r="P1140" t="s">
        <v>5043</v>
      </c>
      <c r="Q1140" t="s">
        <v>5044</v>
      </c>
      <c r="R1140" t="s">
        <v>61</v>
      </c>
    </row>
    <row r="1141" spans="1:18" x14ac:dyDescent="0.3">
      <c r="A1141" t="s">
        <v>5045</v>
      </c>
      <c r="B1141" t="s">
        <v>5046</v>
      </c>
      <c r="C1141" t="s">
        <v>1560</v>
      </c>
      <c r="D1141" t="s">
        <v>139</v>
      </c>
      <c r="E1141" t="s">
        <v>22</v>
      </c>
      <c r="F1141" t="s">
        <v>38</v>
      </c>
      <c r="G1141" t="s">
        <v>239</v>
      </c>
      <c r="H1141" t="s">
        <v>417</v>
      </c>
      <c r="I1141" t="s">
        <v>279</v>
      </c>
      <c r="J1141" t="s">
        <v>272</v>
      </c>
      <c r="K1141" t="s">
        <v>98</v>
      </c>
      <c r="L1141" t="s">
        <v>58</v>
      </c>
      <c r="M1141" t="s">
        <v>383</v>
      </c>
      <c r="N1141">
        <v>980</v>
      </c>
      <c r="O1141">
        <v>6860</v>
      </c>
      <c r="P1141" t="s">
        <v>5047</v>
      </c>
      <c r="Q1141" t="s">
        <v>3242</v>
      </c>
      <c r="R1141" t="s">
        <v>61</v>
      </c>
    </row>
    <row r="1142" spans="1:18" x14ac:dyDescent="0.3">
      <c r="A1142" t="s">
        <v>5048</v>
      </c>
      <c r="B1142" t="s">
        <v>3478</v>
      </c>
      <c r="C1142" t="s">
        <v>2768</v>
      </c>
      <c r="D1142" t="s">
        <v>271</v>
      </c>
      <c r="E1142" t="s">
        <v>140</v>
      </c>
      <c r="F1142" t="s">
        <v>108</v>
      </c>
      <c r="G1142" t="s">
        <v>53</v>
      </c>
      <c r="H1142" t="s">
        <v>95</v>
      </c>
      <c r="I1142" t="s">
        <v>96</v>
      </c>
      <c r="J1142" t="s">
        <v>305</v>
      </c>
      <c r="K1142" t="s">
        <v>57</v>
      </c>
      <c r="L1142" t="s">
        <v>182</v>
      </c>
      <c r="M1142">
        <v>9</v>
      </c>
      <c r="N1142" t="s">
        <v>2054</v>
      </c>
      <c r="O1142">
        <v>1620</v>
      </c>
      <c r="P1142" t="s">
        <v>5049</v>
      </c>
      <c r="Q1142" t="s">
        <v>2822</v>
      </c>
      <c r="R1142" t="s">
        <v>157</v>
      </c>
    </row>
    <row r="1143" spans="1:18" x14ac:dyDescent="0.3">
      <c r="A1143" t="s">
        <v>5050</v>
      </c>
      <c r="B1143" t="s">
        <v>2370</v>
      </c>
      <c r="C1143" t="s">
        <v>1862</v>
      </c>
      <c r="D1143" t="s">
        <v>271</v>
      </c>
      <c r="E1143" t="s">
        <v>190</v>
      </c>
      <c r="F1143" t="s">
        <v>153</v>
      </c>
      <c r="G1143" t="s">
        <v>39</v>
      </c>
      <c r="H1143" t="s">
        <v>336</v>
      </c>
      <c r="I1143" t="s">
        <v>1005</v>
      </c>
      <c r="J1143" t="s">
        <v>83</v>
      </c>
      <c r="K1143" t="s">
        <v>57</v>
      </c>
      <c r="L1143" t="s">
        <v>182</v>
      </c>
      <c r="M1143">
        <v>7</v>
      </c>
      <c r="N1143">
        <v>1900</v>
      </c>
      <c r="O1143">
        <v>13300</v>
      </c>
      <c r="P1143" t="s">
        <v>5051</v>
      </c>
      <c r="Q1143" t="s">
        <v>5052</v>
      </c>
      <c r="R1143" t="s">
        <v>157</v>
      </c>
    </row>
    <row r="1144" spans="1:18" x14ac:dyDescent="0.3">
      <c r="A1144" t="s">
        <v>5053</v>
      </c>
      <c r="B1144" t="s">
        <v>3612</v>
      </c>
      <c r="C1144" t="s">
        <v>2232</v>
      </c>
      <c r="D1144" t="s">
        <v>172</v>
      </c>
      <c r="E1144" t="s">
        <v>161</v>
      </c>
      <c r="F1144" t="s">
        <v>319</v>
      </c>
      <c r="G1144" t="s">
        <v>24</v>
      </c>
      <c r="H1144" t="s">
        <v>434</v>
      </c>
      <c r="I1144" t="s">
        <v>220</v>
      </c>
      <c r="J1144" t="s">
        <v>97</v>
      </c>
      <c r="K1144" t="s">
        <v>57</v>
      </c>
      <c r="L1144" t="s">
        <v>111</v>
      </c>
      <c r="M1144">
        <v>7</v>
      </c>
      <c r="N1144">
        <v>4200</v>
      </c>
      <c r="O1144">
        <v>29400</v>
      </c>
      <c r="P1144" t="s">
        <v>5054</v>
      </c>
      <c r="Q1144" t="s">
        <v>5055</v>
      </c>
      <c r="R1144" t="s">
        <v>32</v>
      </c>
    </row>
    <row r="1145" spans="1:18" x14ac:dyDescent="0.3">
      <c r="A1145" t="s">
        <v>5056</v>
      </c>
      <c r="B1145" t="s">
        <v>5057</v>
      </c>
      <c r="C1145" t="s">
        <v>1614</v>
      </c>
      <c r="D1145" t="s">
        <v>743</v>
      </c>
      <c r="E1145" t="s">
        <v>978</v>
      </c>
      <c r="F1145" t="s">
        <v>23</v>
      </c>
      <c r="G1145" t="s">
        <v>191</v>
      </c>
      <c r="H1145" t="s">
        <v>278</v>
      </c>
      <c r="I1145" t="s">
        <v>193</v>
      </c>
      <c r="J1145" t="s">
        <v>27</v>
      </c>
      <c r="K1145" t="s">
        <v>72</v>
      </c>
      <c r="L1145" t="s">
        <v>165</v>
      </c>
      <c r="M1145">
        <v>5</v>
      </c>
      <c r="N1145">
        <v>1650</v>
      </c>
      <c r="O1145">
        <v>8250</v>
      </c>
      <c r="P1145" t="s">
        <v>5058</v>
      </c>
      <c r="Q1145" t="s">
        <v>5059</v>
      </c>
      <c r="R1145" t="s">
        <v>32</v>
      </c>
    </row>
    <row r="1146" spans="1:18" x14ac:dyDescent="0.3">
      <c r="A1146" t="s">
        <v>5060</v>
      </c>
      <c r="B1146" t="s">
        <v>5061</v>
      </c>
      <c r="C1146" t="s">
        <v>1146</v>
      </c>
      <c r="D1146" t="s">
        <v>92</v>
      </c>
      <c r="E1146" t="s">
        <v>140</v>
      </c>
      <c r="F1146" t="s">
        <v>319</v>
      </c>
      <c r="G1146" t="s">
        <v>81</v>
      </c>
      <c r="H1146" t="s">
        <v>425</v>
      </c>
      <c r="I1146" t="s">
        <v>491</v>
      </c>
      <c r="J1146" t="s">
        <v>685</v>
      </c>
      <c r="K1146" t="s">
        <v>321</v>
      </c>
      <c r="L1146" t="s">
        <v>182</v>
      </c>
      <c r="M1146">
        <v>11</v>
      </c>
      <c r="N1146">
        <v>1250</v>
      </c>
      <c r="O1146">
        <v>13750</v>
      </c>
      <c r="P1146" t="s">
        <v>5062</v>
      </c>
      <c r="Q1146" t="s">
        <v>5063</v>
      </c>
      <c r="R1146" t="s">
        <v>46</v>
      </c>
    </row>
    <row r="1147" spans="1:18" x14ac:dyDescent="0.3">
      <c r="A1147" t="s">
        <v>5064</v>
      </c>
      <c r="B1147" t="s">
        <v>5065</v>
      </c>
      <c r="C1147" t="s">
        <v>756</v>
      </c>
      <c r="D1147" t="s">
        <v>271</v>
      </c>
      <c r="E1147" t="s">
        <v>647</v>
      </c>
      <c r="F1147" t="s">
        <v>23</v>
      </c>
      <c r="G1147" t="s">
        <v>303</v>
      </c>
      <c r="H1147" t="s">
        <v>399</v>
      </c>
      <c r="I1147" t="s">
        <v>41</v>
      </c>
      <c r="J1147" t="s">
        <v>83</v>
      </c>
      <c r="K1147" t="s">
        <v>84</v>
      </c>
      <c r="L1147" t="s">
        <v>182</v>
      </c>
      <c r="M1147">
        <v>8</v>
      </c>
      <c r="N1147">
        <v>2400</v>
      </c>
      <c r="O1147">
        <v>19200</v>
      </c>
      <c r="P1147" t="s">
        <v>5066</v>
      </c>
      <c r="Q1147" t="s">
        <v>5067</v>
      </c>
      <c r="R1147" t="s">
        <v>157</v>
      </c>
    </row>
    <row r="1148" spans="1:18" x14ac:dyDescent="0.3">
      <c r="A1148" t="s">
        <v>3411</v>
      </c>
      <c r="B1148" t="s">
        <v>3014</v>
      </c>
      <c r="C1148" t="s">
        <v>809</v>
      </c>
      <c r="D1148" t="s">
        <v>172</v>
      </c>
      <c r="E1148" t="s">
        <v>1628</v>
      </c>
      <c r="F1148" t="s">
        <v>200</v>
      </c>
      <c r="G1148" t="s">
        <v>68</v>
      </c>
      <c r="H1148" t="s">
        <v>109</v>
      </c>
      <c r="I1148" t="s">
        <v>110</v>
      </c>
      <c r="J1148" t="s">
        <v>97</v>
      </c>
      <c r="K1148" t="s">
        <v>98</v>
      </c>
      <c r="L1148" t="s">
        <v>165</v>
      </c>
      <c r="M1148">
        <v>6</v>
      </c>
      <c r="N1148">
        <v>3600</v>
      </c>
      <c r="O1148">
        <v>21600</v>
      </c>
      <c r="P1148" t="s">
        <v>5068</v>
      </c>
      <c r="Q1148" t="s">
        <v>5069</v>
      </c>
      <c r="R1148" t="s">
        <v>61</v>
      </c>
    </row>
    <row r="1149" spans="1:18" x14ac:dyDescent="0.3">
      <c r="A1149" t="s">
        <v>5070</v>
      </c>
      <c r="B1149" t="s">
        <v>5071</v>
      </c>
      <c r="C1149" t="s">
        <v>365</v>
      </c>
      <c r="D1149" t="s">
        <v>366</v>
      </c>
      <c r="E1149" t="s">
        <v>140</v>
      </c>
      <c r="F1149" t="s">
        <v>108</v>
      </c>
      <c r="G1149" t="s">
        <v>218</v>
      </c>
      <c r="H1149" t="s">
        <v>3941</v>
      </c>
      <c r="I1149" t="s">
        <v>26</v>
      </c>
      <c r="J1149" t="s">
        <v>97</v>
      </c>
      <c r="K1149" t="s">
        <v>624</v>
      </c>
      <c r="L1149" t="s">
        <v>182</v>
      </c>
      <c r="M1149" t="s">
        <v>698</v>
      </c>
      <c r="N1149">
        <v>2800</v>
      </c>
      <c r="O1149">
        <v>2800</v>
      </c>
      <c r="P1149" t="s">
        <v>5072</v>
      </c>
      <c r="Q1149" t="s">
        <v>5073</v>
      </c>
      <c r="R1149" t="s">
        <v>32</v>
      </c>
    </row>
    <row r="1150" spans="1:18" x14ac:dyDescent="0.3">
      <c r="A1150" t="s">
        <v>5074</v>
      </c>
      <c r="B1150" t="s">
        <v>5075</v>
      </c>
      <c r="C1150" t="s">
        <v>1413</v>
      </c>
      <c r="D1150" t="s">
        <v>65</v>
      </c>
      <c r="E1150" t="s">
        <v>140</v>
      </c>
      <c r="F1150" t="s">
        <v>424</v>
      </c>
      <c r="G1150" t="s">
        <v>120</v>
      </c>
      <c r="H1150" t="s">
        <v>121</v>
      </c>
      <c r="I1150" t="s">
        <v>122</v>
      </c>
      <c r="J1150" t="s">
        <v>27</v>
      </c>
      <c r="K1150" t="s">
        <v>72</v>
      </c>
      <c r="L1150" t="s">
        <v>675</v>
      </c>
      <c r="M1150" t="s">
        <v>2182</v>
      </c>
      <c r="N1150">
        <v>850</v>
      </c>
      <c r="O1150">
        <v>8500</v>
      </c>
      <c r="P1150" t="s">
        <v>5076</v>
      </c>
      <c r="Q1150" t="s">
        <v>5077</v>
      </c>
      <c r="R1150" t="s">
        <v>46</v>
      </c>
    </row>
    <row r="1151" spans="1:18" x14ac:dyDescent="0.3">
      <c r="A1151" t="s">
        <v>5078</v>
      </c>
      <c r="B1151" t="s">
        <v>5079</v>
      </c>
      <c r="C1151" t="s">
        <v>1417</v>
      </c>
      <c r="D1151" t="s">
        <v>743</v>
      </c>
      <c r="E1151" t="s">
        <v>237</v>
      </c>
      <c r="F1151" t="s">
        <v>4145</v>
      </c>
      <c r="G1151" t="s">
        <v>191</v>
      </c>
      <c r="H1151" t="s">
        <v>278</v>
      </c>
      <c r="I1151" t="s">
        <v>2345</v>
      </c>
      <c r="J1151" t="s">
        <v>685</v>
      </c>
      <c r="K1151" t="s">
        <v>98</v>
      </c>
      <c r="L1151" t="s">
        <v>165</v>
      </c>
      <c r="M1151">
        <v>11</v>
      </c>
      <c r="N1151">
        <v>1650</v>
      </c>
      <c r="O1151">
        <v>18150</v>
      </c>
      <c r="P1151" t="s">
        <v>5080</v>
      </c>
      <c r="Q1151" t="s">
        <v>5081</v>
      </c>
      <c r="R1151" t="s">
        <v>46</v>
      </c>
    </row>
    <row r="1152" spans="1:18" x14ac:dyDescent="0.3">
      <c r="A1152" t="s">
        <v>5082</v>
      </c>
      <c r="B1152" t="s">
        <v>1083</v>
      </c>
      <c r="C1152" t="s">
        <v>617</v>
      </c>
      <c r="D1152" t="s">
        <v>793</v>
      </c>
      <c r="E1152" t="s">
        <v>1640</v>
      </c>
      <c r="F1152" t="s">
        <v>181</v>
      </c>
      <c r="G1152" t="s">
        <v>239</v>
      </c>
      <c r="H1152" t="s">
        <v>240</v>
      </c>
      <c r="I1152" t="s">
        <v>781</v>
      </c>
      <c r="J1152" t="s">
        <v>97</v>
      </c>
      <c r="K1152" t="s">
        <v>42</v>
      </c>
      <c r="L1152" t="s">
        <v>338</v>
      </c>
      <c r="M1152" t="s">
        <v>726</v>
      </c>
      <c r="N1152">
        <v>-980</v>
      </c>
      <c r="O1152">
        <v>3920</v>
      </c>
      <c r="P1152" t="s">
        <v>5083</v>
      </c>
      <c r="Q1152" t="s">
        <v>2895</v>
      </c>
      <c r="R1152" t="s">
        <v>32</v>
      </c>
    </row>
    <row r="1153" spans="1:18" x14ac:dyDescent="0.3">
      <c r="A1153" t="s">
        <v>5084</v>
      </c>
      <c r="B1153" t="s">
        <v>1446</v>
      </c>
      <c r="C1153" t="s">
        <v>447</v>
      </c>
      <c r="D1153" t="s">
        <v>302</v>
      </c>
      <c r="E1153" t="s">
        <v>552</v>
      </c>
      <c r="F1153" t="s">
        <v>38</v>
      </c>
      <c r="G1153" t="s">
        <v>162</v>
      </c>
      <c r="H1153" t="s">
        <v>163</v>
      </c>
      <c r="I1153" t="s">
        <v>230</v>
      </c>
      <c r="J1153" t="s">
        <v>83</v>
      </c>
      <c r="K1153" t="s">
        <v>57</v>
      </c>
      <c r="L1153" t="s">
        <v>111</v>
      </c>
      <c r="M1153">
        <v>9</v>
      </c>
      <c r="N1153">
        <v>720</v>
      </c>
      <c r="O1153">
        <v>6480</v>
      </c>
      <c r="P1153" t="s">
        <v>5085</v>
      </c>
      <c r="Q1153" t="s">
        <v>5086</v>
      </c>
      <c r="R1153" t="s">
        <v>46</v>
      </c>
    </row>
    <row r="1154" spans="1:18" x14ac:dyDescent="0.3">
      <c r="A1154" t="s">
        <v>5087</v>
      </c>
      <c r="B1154" t="s">
        <v>5088</v>
      </c>
      <c r="C1154" t="s">
        <v>2035</v>
      </c>
      <c r="E1154" t="s">
        <v>140</v>
      </c>
      <c r="F1154" t="s">
        <v>296</v>
      </c>
      <c r="G1154" t="s">
        <v>142</v>
      </c>
      <c r="H1154" t="s">
        <v>367</v>
      </c>
      <c r="I1154" t="s">
        <v>329</v>
      </c>
      <c r="J1154" t="s">
        <v>97</v>
      </c>
      <c r="K1154" t="s">
        <v>98</v>
      </c>
      <c r="L1154" t="s">
        <v>280</v>
      </c>
      <c r="M1154">
        <v>6</v>
      </c>
      <c r="N1154">
        <v>420</v>
      </c>
      <c r="O1154">
        <v>2520</v>
      </c>
      <c r="P1154" t="s">
        <v>5089</v>
      </c>
      <c r="Q1154" t="s">
        <v>5090</v>
      </c>
      <c r="R1154" t="s">
        <v>46</v>
      </c>
    </row>
    <row r="1155" spans="1:18" x14ac:dyDescent="0.3">
      <c r="A1155" t="s">
        <v>5091</v>
      </c>
      <c r="B1155" t="s">
        <v>5092</v>
      </c>
      <c r="C1155" t="s">
        <v>2570</v>
      </c>
      <c r="D1155" t="s">
        <v>172</v>
      </c>
      <c r="E1155" t="s">
        <v>93</v>
      </c>
      <c r="F1155" t="s">
        <v>119</v>
      </c>
      <c r="G1155" t="s">
        <v>142</v>
      </c>
      <c r="H1155" t="s">
        <v>2653</v>
      </c>
      <c r="I1155" t="s">
        <v>26</v>
      </c>
      <c r="J1155" t="s">
        <v>83</v>
      </c>
      <c r="K1155" t="s">
        <v>660</v>
      </c>
      <c r="L1155" t="s">
        <v>111</v>
      </c>
      <c r="M1155" t="s">
        <v>145</v>
      </c>
      <c r="N1155">
        <v>420</v>
      </c>
      <c r="O1155">
        <v>2100</v>
      </c>
      <c r="P1155" t="s">
        <v>5093</v>
      </c>
      <c r="Q1155" t="s">
        <v>5094</v>
      </c>
      <c r="R1155" t="s">
        <v>157</v>
      </c>
    </row>
    <row r="1156" spans="1:18" x14ac:dyDescent="0.3">
      <c r="A1156" t="s">
        <v>5095</v>
      </c>
      <c r="B1156" t="s">
        <v>5096</v>
      </c>
      <c r="C1156" t="s">
        <v>5097</v>
      </c>
      <c r="D1156" t="s">
        <v>1457</v>
      </c>
      <c r="E1156" t="s">
        <v>1943</v>
      </c>
      <c r="F1156" t="s">
        <v>210</v>
      </c>
      <c r="G1156" t="s">
        <v>81</v>
      </c>
      <c r="H1156" t="s">
        <v>425</v>
      </c>
      <c r="I1156" t="s">
        <v>110</v>
      </c>
      <c r="J1156" t="s">
        <v>83</v>
      </c>
      <c r="K1156" t="s">
        <v>98</v>
      </c>
      <c r="L1156" t="s">
        <v>338</v>
      </c>
      <c r="M1156">
        <v>7</v>
      </c>
      <c r="N1156">
        <v>1250</v>
      </c>
      <c r="O1156">
        <v>8750</v>
      </c>
      <c r="P1156" t="s">
        <v>5098</v>
      </c>
      <c r="Q1156" t="s">
        <v>5099</v>
      </c>
      <c r="R1156" t="s">
        <v>46</v>
      </c>
    </row>
    <row r="1157" spans="1:18" x14ac:dyDescent="0.3">
      <c r="A1157" t="s">
        <v>5100</v>
      </c>
      <c r="B1157" t="s">
        <v>5101</v>
      </c>
      <c r="C1157" t="s">
        <v>1588</v>
      </c>
      <c r="D1157" t="s">
        <v>696</v>
      </c>
      <c r="E1157" t="s">
        <v>51</v>
      </c>
      <c r="F1157" t="s">
        <v>153</v>
      </c>
      <c r="G1157" t="s">
        <v>120</v>
      </c>
      <c r="H1157" t="s">
        <v>1432</v>
      </c>
      <c r="I1157" t="s">
        <v>684</v>
      </c>
      <c r="J1157" t="s">
        <v>97</v>
      </c>
      <c r="K1157" t="s">
        <v>921</v>
      </c>
      <c r="L1157" t="s">
        <v>58</v>
      </c>
      <c r="M1157">
        <v>3</v>
      </c>
      <c r="N1157">
        <v>850</v>
      </c>
      <c r="O1157">
        <v>2550</v>
      </c>
      <c r="P1157" t="s">
        <v>5102</v>
      </c>
      <c r="Q1157" t="s">
        <v>5103</v>
      </c>
      <c r="R1157" t="s">
        <v>157</v>
      </c>
    </row>
    <row r="1158" spans="1:18" x14ac:dyDescent="0.3">
      <c r="A1158" t="s">
        <v>5104</v>
      </c>
      <c r="B1158" t="s">
        <v>3774</v>
      </c>
      <c r="C1158" t="s">
        <v>5105</v>
      </c>
      <c r="D1158" t="s">
        <v>50</v>
      </c>
      <c r="E1158" t="s">
        <v>140</v>
      </c>
      <c r="F1158" t="s">
        <v>1127</v>
      </c>
      <c r="G1158" t="s">
        <v>68</v>
      </c>
      <c r="H1158" t="s">
        <v>817</v>
      </c>
      <c r="I1158" t="s">
        <v>110</v>
      </c>
      <c r="J1158" t="s">
        <v>83</v>
      </c>
      <c r="K1158" t="s">
        <v>84</v>
      </c>
      <c r="L1158" t="s">
        <v>338</v>
      </c>
      <c r="M1158">
        <v>9</v>
      </c>
      <c r="N1158">
        <v>3600</v>
      </c>
      <c r="O1158">
        <v>32400</v>
      </c>
      <c r="P1158" t="s">
        <v>5106</v>
      </c>
      <c r="Q1158" t="s">
        <v>5107</v>
      </c>
      <c r="R1158" t="s">
        <v>46</v>
      </c>
    </row>
    <row r="1159" spans="1:18" x14ac:dyDescent="0.3">
      <c r="A1159" t="s">
        <v>5108</v>
      </c>
      <c r="B1159" t="s">
        <v>5109</v>
      </c>
      <c r="C1159" t="s">
        <v>997</v>
      </c>
      <c r="D1159" t="s">
        <v>635</v>
      </c>
      <c r="E1159" t="s">
        <v>190</v>
      </c>
      <c r="F1159" t="s">
        <v>228</v>
      </c>
      <c r="G1159" t="s">
        <v>211</v>
      </c>
      <c r="H1159" t="s">
        <v>399</v>
      </c>
      <c r="I1159" t="s">
        <v>41</v>
      </c>
      <c r="J1159" t="s">
        <v>4574</v>
      </c>
      <c r="K1159" t="s">
        <v>84</v>
      </c>
      <c r="L1159" t="s">
        <v>669</v>
      </c>
      <c r="M1159">
        <v>1</v>
      </c>
      <c r="N1159">
        <v>0</v>
      </c>
      <c r="O1159">
        <v>2400</v>
      </c>
      <c r="P1159" t="s">
        <v>5110</v>
      </c>
      <c r="Q1159" t="s">
        <v>5111</v>
      </c>
      <c r="R1159" t="s">
        <v>46</v>
      </c>
    </row>
    <row r="1160" spans="1:18" x14ac:dyDescent="0.3">
      <c r="A1160" t="s">
        <v>5112</v>
      </c>
      <c r="B1160" t="s">
        <v>5113</v>
      </c>
      <c r="C1160" t="s">
        <v>1717</v>
      </c>
      <c r="D1160" t="s">
        <v>743</v>
      </c>
      <c r="E1160" t="s">
        <v>1640</v>
      </c>
      <c r="F1160" t="s">
        <v>210</v>
      </c>
      <c r="G1160" t="s">
        <v>191</v>
      </c>
      <c r="H1160" t="s">
        <v>278</v>
      </c>
      <c r="I1160" t="s">
        <v>527</v>
      </c>
      <c r="J1160" t="s">
        <v>97</v>
      </c>
      <c r="K1160" t="s">
        <v>72</v>
      </c>
      <c r="L1160" t="s">
        <v>182</v>
      </c>
      <c r="M1160" t="s">
        <v>1522</v>
      </c>
      <c r="N1160">
        <v>1650</v>
      </c>
      <c r="O1160">
        <v>9900</v>
      </c>
      <c r="P1160" t="s">
        <v>5114</v>
      </c>
      <c r="Q1160" t="s">
        <v>5115</v>
      </c>
      <c r="R1160" t="s">
        <v>61</v>
      </c>
    </row>
    <row r="1161" spans="1:18" x14ac:dyDescent="0.3">
      <c r="A1161" t="s">
        <v>5116</v>
      </c>
      <c r="B1161" t="s">
        <v>5117</v>
      </c>
      <c r="C1161" t="s">
        <v>2674</v>
      </c>
      <c r="D1161" t="s">
        <v>1219</v>
      </c>
      <c r="E1161" t="s">
        <v>718</v>
      </c>
      <c r="F1161" t="s">
        <v>67</v>
      </c>
      <c r="G1161" t="s">
        <v>239</v>
      </c>
      <c r="H1161" t="s">
        <v>240</v>
      </c>
      <c r="I1161" t="s">
        <v>279</v>
      </c>
      <c r="J1161" t="s">
        <v>83</v>
      </c>
      <c r="K1161" t="s">
        <v>84</v>
      </c>
      <c r="L1161" t="s">
        <v>675</v>
      </c>
      <c r="M1161">
        <v>12</v>
      </c>
      <c r="N1161">
        <v>980</v>
      </c>
      <c r="O1161">
        <v>11760</v>
      </c>
      <c r="P1161" t="s">
        <v>5118</v>
      </c>
      <c r="Q1161" t="s">
        <v>5119</v>
      </c>
      <c r="R1161" t="s">
        <v>157</v>
      </c>
    </row>
    <row r="1162" spans="1:18" x14ac:dyDescent="0.3">
      <c r="A1162" t="s">
        <v>5120</v>
      </c>
      <c r="B1162" t="s">
        <v>2719</v>
      </c>
      <c r="C1162" t="s">
        <v>640</v>
      </c>
      <c r="D1162" t="s">
        <v>21</v>
      </c>
      <c r="E1162" t="s">
        <v>173</v>
      </c>
      <c r="F1162" t="s">
        <v>67</v>
      </c>
      <c r="G1162" t="s">
        <v>162</v>
      </c>
      <c r="H1162" t="s">
        <v>163</v>
      </c>
      <c r="I1162" t="s">
        <v>110</v>
      </c>
      <c r="J1162" t="s">
        <v>249</v>
      </c>
      <c r="K1162" t="s">
        <v>84</v>
      </c>
      <c r="L1162" t="s">
        <v>58</v>
      </c>
      <c r="M1162">
        <v>6</v>
      </c>
      <c r="N1162">
        <v>620</v>
      </c>
      <c r="O1162">
        <v>3720</v>
      </c>
      <c r="P1162" t="s">
        <v>5121</v>
      </c>
      <c r="Q1162" t="s">
        <v>3176</v>
      </c>
      <c r="R1162" t="s">
        <v>157</v>
      </c>
    </row>
    <row r="1163" spans="1:18" x14ac:dyDescent="0.3">
      <c r="A1163" t="s">
        <v>5122</v>
      </c>
      <c r="B1163" t="s">
        <v>5123</v>
      </c>
      <c r="C1163" t="s">
        <v>1077</v>
      </c>
      <c r="D1163" t="s">
        <v>36</v>
      </c>
      <c r="E1163" t="s">
        <v>2135</v>
      </c>
      <c r="F1163" t="s">
        <v>352</v>
      </c>
      <c r="G1163" t="s">
        <v>39</v>
      </c>
      <c r="H1163" t="s">
        <v>5124</v>
      </c>
      <c r="I1163" t="s">
        <v>1005</v>
      </c>
      <c r="J1163" t="s">
        <v>221</v>
      </c>
      <c r="K1163" t="s">
        <v>98</v>
      </c>
      <c r="L1163" t="s">
        <v>182</v>
      </c>
      <c r="M1163" t="s">
        <v>2802</v>
      </c>
      <c r="N1163" t="s">
        <v>1072</v>
      </c>
      <c r="O1163">
        <v>20900</v>
      </c>
      <c r="P1163" t="s">
        <v>5125</v>
      </c>
      <c r="Q1163" t="s">
        <v>5126</v>
      </c>
      <c r="R1163" t="s">
        <v>61</v>
      </c>
    </row>
    <row r="1164" spans="1:18" x14ac:dyDescent="0.3">
      <c r="A1164" t="s">
        <v>5127</v>
      </c>
      <c r="B1164" t="s">
        <v>468</v>
      </c>
      <c r="C1164" t="s">
        <v>3544</v>
      </c>
      <c r="D1164" t="s">
        <v>635</v>
      </c>
      <c r="E1164" t="s">
        <v>118</v>
      </c>
      <c r="F1164" t="s">
        <v>750</v>
      </c>
      <c r="G1164" t="s">
        <v>191</v>
      </c>
      <c r="H1164" t="s">
        <v>278</v>
      </c>
      <c r="I1164" t="s">
        <v>193</v>
      </c>
      <c r="J1164" t="s">
        <v>27</v>
      </c>
      <c r="K1164" t="s">
        <v>72</v>
      </c>
      <c r="L1164" t="s">
        <v>165</v>
      </c>
      <c r="M1164">
        <v>1</v>
      </c>
      <c r="N1164">
        <v>1650</v>
      </c>
      <c r="O1164">
        <v>1650</v>
      </c>
      <c r="P1164" t="s">
        <v>5128</v>
      </c>
      <c r="Q1164" t="s">
        <v>5129</v>
      </c>
      <c r="R1164" t="s">
        <v>46</v>
      </c>
    </row>
    <row r="1165" spans="1:18" x14ac:dyDescent="0.3">
      <c r="A1165" t="s">
        <v>1511</v>
      </c>
      <c r="B1165" t="s">
        <v>4881</v>
      </c>
      <c r="C1165" t="s">
        <v>925</v>
      </c>
      <c r="D1165" t="s">
        <v>50</v>
      </c>
      <c r="E1165" t="s">
        <v>173</v>
      </c>
      <c r="F1165" t="s">
        <v>238</v>
      </c>
      <c r="G1165" t="s">
        <v>39</v>
      </c>
      <c r="H1165" t="s">
        <v>336</v>
      </c>
      <c r="I1165" t="s">
        <v>374</v>
      </c>
      <c r="J1165" t="s">
        <v>393</v>
      </c>
      <c r="K1165" t="s">
        <v>57</v>
      </c>
      <c r="L1165" t="s">
        <v>165</v>
      </c>
      <c r="M1165" t="s">
        <v>2308</v>
      </c>
      <c r="N1165">
        <v>1900</v>
      </c>
      <c r="O1165">
        <v>20900</v>
      </c>
      <c r="P1165" t="s">
        <v>5130</v>
      </c>
      <c r="Q1165" t="s">
        <v>5131</v>
      </c>
      <c r="R1165" t="s">
        <v>32</v>
      </c>
    </row>
    <row r="1166" spans="1:18" x14ac:dyDescent="0.3">
      <c r="A1166" t="s">
        <v>5132</v>
      </c>
      <c r="B1166" t="s">
        <v>5133</v>
      </c>
      <c r="C1166" t="s">
        <v>2285</v>
      </c>
      <c r="D1166" t="s">
        <v>139</v>
      </c>
      <c r="E1166" t="s">
        <v>1003</v>
      </c>
      <c r="F1166" t="s">
        <v>153</v>
      </c>
      <c r="G1166" t="s">
        <v>68</v>
      </c>
      <c r="H1166" t="s">
        <v>109</v>
      </c>
      <c r="I1166" t="s">
        <v>110</v>
      </c>
      <c r="J1166" t="s">
        <v>337</v>
      </c>
      <c r="K1166" t="s">
        <v>84</v>
      </c>
      <c r="L1166" t="s">
        <v>111</v>
      </c>
      <c r="M1166">
        <v>7</v>
      </c>
      <c r="N1166" t="s">
        <v>175</v>
      </c>
      <c r="O1166">
        <v>25200</v>
      </c>
      <c r="P1166" t="s">
        <v>5134</v>
      </c>
      <c r="Q1166" t="s">
        <v>5135</v>
      </c>
      <c r="R1166" t="s">
        <v>46</v>
      </c>
    </row>
    <row r="1167" spans="1:18" x14ac:dyDescent="0.3">
      <c r="A1167" t="s">
        <v>5136</v>
      </c>
      <c r="B1167" t="s">
        <v>3089</v>
      </c>
      <c r="C1167" t="s">
        <v>1011</v>
      </c>
      <c r="D1167" t="s">
        <v>1178</v>
      </c>
      <c r="E1167" t="s">
        <v>237</v>
      </c>
      <c r="F1167" t="s">
        <v>228</v>
      </c>
      <c r="G1167" t="s">
        <v>218</v>
      </c>
      <c r="H1167" t="s">
        <v>312</v>
      </c>
      <c r="I1167" t="s">
        <v>26</v>
      </c>
      <c r="J1167" t="s">
        <v>83</v>
      </c>
      <c r="K1167" t="s">
        <v>72</v>
      </c>
      <c r="L1167" t="s">
        <v>182</v>
      </c>
      <c r="M1167">
        <v>11</v>
      </c>
      <c r="O1167">
        <v>30800</v>
      </c>
      <c r="P1167" t="s">
        <v>5137</v>
      </c>
      <c r="Q1167" t="s">
        <v>5138</v>
      </c>
      <c r="R1167" t="s">
        <v>61</v>
      </c>
    </row>
    <row r="1168" spans="1:18" x14ac:dyDescent="0.3">
      <c r="A1168" t="s">
        <v>5139</v>
      </c>
      <c r="B1168" t="s">
        <v>5140</v>
      </c>
      <c r="C1168" t="s">
        <v>2201</v>
      </c>
      <c r="D1168" t="s">
        <v>992</v>
      </c>
      <c r="E1168" t="s">
        <v>2410</v>
      </c>
      <c r="F1168" t="s">
        <v>23</v>
      </c>
      <c r="G1168" t="s">
        <v>303</v>
      </c>
      <c r="H1168" t="s">
        <v>1004</v>
      </c>
      <c r="I1168" t="s">
        <v>41</v>
      </c>
      <c r="J1168" t="s">
        <v>492</v>
      </c>
      <c r="K1168" t="s">
        <v>288</v>
      </c>
      <c r="L1168" t="s">
        <v>565</v>
      </c>
      <c r="M1168">
        <v>5</v>
      </c>
      <c r="N1168">
        <v>2400</v>
      </c>
      <c r="O1168">
        <v>12000</v>
      </c>
      <c r="P1168" t="s">
        <v>5141</v>
      </c>
      <c r="Q1168" t="s">
        <v>5142</v>
      </c>
      <c r="R1168" t="s">
        <v>157</v>
      </c>
    </row>
    <row r="1169" spans="1:18" x14ac:dyDescent="0.3">
      <c r="A1169" t="s">
        <v>5143</v>
      </c>
      <c r="B1169" t="s">
        <v>5144</v>
      </c>
      <c r="C1169" t="s">
        <v>920</v>
      </c>
      <c r="D1169" t="s">
        <v>151</v>
      </c>
      <c r="E1169" t="s">
        <v>51</v>
      </c>
      <c r="F1169" t="s">
        <v>962</v>
      </c>
      <c r="G1169" t="s">
        <v>303</v>
      </c>
      <c r="H1169" t="s">
        <v>2000</v>
      </c>
      <c r="I1169" t="s">
        <v>41</v>
      </c>
      <c r="J1169" t="s">
        <v>97</v>
      </c>
      <c r="K1169" t="s">
        <v>84</v>
      </c>
      <c r="L1169" t="s">
        <v>775</v>
      </c>
      <c r="M1169">
        <v>8</v>
      </c>
      <c r="N1169" t="s">
        <v>1978</v>
      </c>
      <c r="O1169">
        <v>19200</v>
      </c>
      <c r="P1169" t="s">
        <v>5145</v>
      </c>
      <c r="Q1169" t="s">
        <v>5146</v>
      </c>
      <c r="R1169" t="s">
        <v>157</v>
      </c>
    </row>
    <row r="1170" spans="1:18" x14ac:dyDescent="0.3">
      <c r="A1170" t="s">
        <v>5147</v>
      </c>
      <c r="B1170" t="s">
        <v>5148</v>
      </c>
      <c r="C1170" t="s">
        <v>4265</v>
      </c>
      <c r="D1170" t="s">
        <v>92</v>
      </c>
      <c r="E1170" t="s">
        <v>51</v>
      </c>
      <c r="F1170" t="s">
        <v>228</v>
      </c>
      <c r="G1170" t="s">
        <v>191</v>
      </c>
      <c r="H1170" t="s">
        <v>278</v>
      </c>
      <c r="I1170" t="s">
        <v>279</v>
      </c>
      <c r="J1170" t="s">
        <v>27</v>
      </c>
      <c r="K1170" t="s">
        <v>321</v>
      </c>
      <c r="L1170" t="s">
        <v>132</v>
      </c>
      <c r="M1170">
        <v>4</v>
      </c>
      <c r="N1170">
        <v>1550</v>
      </c>
      <c r="O1170">
        <v>6200</v>
      </c>
      <c r="P1170" t="s">
        <v>5149</v>
      </c>
      <c r="Q1170" t="s">
        <v>5150</v>
      </c>
      <c r="R1170" t="s">
        <v>46</v>
      </c>
    </row>
    <row r="1171" spans="1:18" x14ac:dyDescent="0.3">
      <c r="A1171" t="s">
        <v>5151</v>
      </c>
      <c r="B1171" t="s">
        <v>5152</v>
      </c>
      <c r="C1171" t="s">
        <v>1251</v>
      </c>
      <c r="D1171" t="s">
        <v>516</v>
      </c>
      <c r="E1171" t="s">
        <v>237</v>
      </c>
      <c r="F1171" t="s">
        <v>52</v>
      </c>
      <c r="G1171" t="s">
        <v>81</v>
      </c>
      <c r="H1171" t="s">
        <v>425</v>
      </c>
      <c r="I1171" t="s">
        <v>110</v>
      </c>
      <c r="J1171" t="s">
        <v>27</v>
      </c>
      <c r="K1171" t="s">
        <v>144</v>
      </c>
      <c r="L1171" t="s">
        <v>182</v>
      </c>
      <c r="M1171">
        <v>1</v>
      </c>
      <c r="N1171">
        <v>1250</v>
      </c>
      <c r="O1171">
        <v>1250</v>
      </c>
      <c r="P1171" t="s">
        <v>5153</v>
      </c>
      <c r="Q1171" t="s">
        <v>5154</v>
      </c>
      <c r="R1171" t="s">
        <v>46</v>
      </c>
    </row>
    <row r="1172" spans="1:18" x14ac:dyDescent="0.3">
      <c r="A1172" t="s">
        <v>5155</v>
      </c>
      <c r="B1172" t="s">
        <v>5156</v>
      </c>
      <c r="C1172" t="s">
        <v>64</v>
      </c>
      <c r="D1172" t="s">
        <v>65</v>
      </c>
      <c r="E1172" t="s">
        <v>190</v>
      </c>
      <c r="G1172" t="s">
        <v>81</v>
      </c>
      <c r="H1172" t="s">
        <v>425</v>
      </c>
      <c r="I1172" t="s">
        <v>110</v>
      </c>
      <c r="J1172" t="s">
        <v>249</v>
      </c>
      <c r="K1172" t="s">
        <v>57</v>
      </c>
      <c r="L1172" t="s">
        <v>165</v>
      </c>
      <c r="M1172">
        <v>5</v>
      </c>
      <c r="N1172">
        <v>1250</v>
      </c>
      <c r="O1172">
        <v>6250</v>
      </c>
      <c r="P1172" t="s">
        <v>5157</v>
      </c>
      <c r="Q1172" t="s">
        <v>4178</v>
      </c>
      <c r="R1172" t="s">
        <v>46</v>
      </c>
    </row>
    <row r="1173" spans="1:18" x14ac:dyDescent="0.3">
      <c r="A1173" t="s">
        <v>5158</v>
      </c>
      <c r="B1173" t="s">
        <v>5159</v>
      </c>
      <c r="C1173" t="s">
        <v>925</v>
      </c>
      <c r="D1173" t="s">
        <v>793</v>
      </c>
      <c r="E1173" t="s">
        <v>173</v>
      </c>
      <c r="F1173" t="s">
        <v>153</v>
      </c>
      <c r="G1173" t="s">
        <v>68</v>
      </c>
      <c r="H1173" t="s">
        <v>109</v>
      </c>
      <c r="I1173" t="s">
        <v>110</v>
      </c>
      <c r="J1173" t="s">
        <v>337</v>
      </c>
      <c r="K1173" t="s">
        <v>57</v>
      </c>
      <c r="L1173" t="s">
        <v>165</v>
      </c>
      <c r="M1173">
        <v>3</v>
      </c>
      <c r="N1173">
        <v>3600</v>
      </c>
      <c r="O1173">
        <v>10800</v>
      </c>
      <c r="P1173" t="s">
        <v>5160</v>
      </c>
      <c r="Q1173" t="s">
        <v>5161</v>
      </c>
      <c r="R1173" t="s">
        <v>46</v>
      </c>
    </row>
    <row r="1174" spans="1:18" x14ac:dyDescent="0.3">
      <c r="A1174" t="s">
        <v>5162</v>
      </c>
      <c r="B1174" t="s">
        <v>5163</v>
      </c>
      <c r="C1174" t="s">
        <v>798</v>
      </c>
      <c r="D1174" t="s">
        <v>271</v>
      </c>
      <c r="E1174" t="s">
        <v>22</v>
      </c>
      <c r="F1174" t="s">
        <v>181</v>
      </c>
      <c r="G1174" t="s">
        <v>239</v>
      </c>
      <c r="H1174" t="s">
        <v>2249</v>
      </c>
      <c r="I1174" t="s">
        <v>279</v>
      </c>
      <c r="J1174" t="s">
        <v>864</v>
      </c>
      <c r="K1174" t="s">
        <v>72</v>
      </c>
      <c r="L1174" t="s">
        <v>451</v>
      </c>
      <c r="M1174">
        <v>10</v>
      </c>
      <c r="N1174">
        <v>980</v>
      </c>
      <c r="O1174">
        <v>9800</v>
      </c>
      <c r="P1174" t="s">
        <v>5164</v>
      </c>
      <c r="Q1174" t="s">
        <v>5165</v>
      </c>
      <c r="R1174" t="s">
        <v>32</v>
      </c>
    </row>
    <row r="1175" spans="1:18" x14ac:dyDescent="0.3">
      <c r="A1175" t="s">
        <v>5166</v>
      </c>
      <c r="B1175" t="s">
        <v>5167</v>
      </c>
      <c r="C1175" t="s">
        <v>3249</v>
      </c>
      <c r="D1175" t="s">
        <v>708</v>
      </c>
      <c r="E1175" t="s">
        <v>129</v>
      </c>
      <c r="F1175" t="s">
        <v>618</v>
      </c>
      <c r="G1175" t="s">
        <v>24</v>
      </c>
      <c r="H1175" t="s">
        <v>1537</v>
      </c>
      <c r="I1175" t="s">
        <v>26</v>
      </c>
      <c r="J1175" t="s">
        <v>71</v>
      </c>
      <c r="K1175" t="s">
        <v>174</v>
      </c>
      <c r="L1175" t="s">
        <v>182</v>
      </c>
      <c r="M1175">
        <v>9</v>
      </c>
      <c r="N1175">
        <v>4200</v>
      </c>
      <c r="O1175">
        <v>37800</v>
      </c>
      <c r="P1175" t="s">
        <v>5168</v>
      </c>
      <c r="Q1175" t="s">
        <v>5169</v>
      </c>
      <c r="R1175" t="s">
        <v>157</v>
      </c>
    </row>
    <row r="1176" spans="1:18" x14ac:dyDescent="0.3">
      <c r="A1176" t="s">
        <v>5170</v>
      </c>
      <c r="B1176" t="s">
        <v>2767</v>
      </c>
      <c r="C1176" t="s">
        <v>2095</v>
      </c>
      <c r="D1176" t="s">
        <v>1857</v>
      </c>
      <c r="E1176" t="s">
        <v>173</v>
      </c>
      <c r="F1176" t="s">
        <v>67</v>
      </c>
      <c r="G1176" t="s">
        <v>68</v>
      </c>
      <c r="H1176" t="s">
        <v>109</v>
      </c>
      <c r="I1176" t="s">
        <v>110</v>
      </c>
      <c r="J1176" t="s">
        <v>83</v>
      </c>
      <c r="K1176" t="s">
        <v>84</v>
      </c>
      <c r="L1176" t="s">
        <v>819</v>
      </c>
      <c r="M1176">
        <v>7</v>
      </c>
      <c r="N1176">
        <v>-3600</v>
      </c>
      <c r="O1176">
        <v>25200</v>
      </c>
      <c r="P1176" t="s">
        <v>5171</v>
      </c>
      <c r="Q1176" t="s">
        <v>5172</v>
      </c>
      <c r="R1176" t="s">
        <v>32</v>
      </c>
    </row>
    <row r="1177" spans="1:18" x14ac:dyDescent="0.3">
      <c r="A1177" t="s">
        <v>5173</v>
      </c>
      <c r="B1177" t="s">
        <v>5174</v>
      </c>
      <c r="C1177" t="s">
        <v>2768</v>
      </c>
      <c r="D1177" t="s">
        <v>271</v>
      </c>
      <c r="E1177" t="s">
        <v>2101</v>
      </c>
      <c r="F1177" t="s">
        <v>119</v>
      </c>
      <c r="G1177" t="s">
        <v>142</v>
      </c>
      <c r="H1177" t="s">
        <v>143</v>
      </c>
      <c r="I1177" t="s">
        <v>313</v>
      </c>
      <c r="J1177" t="s">
        <v>27</v>
      </c>
      <c r="K1177" t="s">
        <v>84</v>
      </c>
      <c r="L1177" t="s">
        <v>182</v>
      </c>
      <c r="M1177">
        <v>5</v>
      </c>
      <c r="N1177">
        <v>420</v>
      </c>
      <c r="O1177">
        <v>2100</v>
      </c>
      <c r="P1177" t="s">
        <v>5175</v>
      </c>
      <c r="Q1177" t="s">
        <v>5176</v>
      </c>
      <c r="R1177" t="s">
        <v>32</v>
      </c>
    </row>
    <row r="1178" spans="1:18" x14ac:dyDescent="0.3">
      <c r="A1178" t="s">
        <v>5177</v>
      </c>
      <c r="B1178" t="s">
        <v>5178</v>
      </c>
      <c r="C1178" t="s">
        <v>2005</v>
      </c>
      <c r="D1178" t="s">
        <v>470</v>
      </c>
      <c r="E1178" t="s">
        <v>190</v>
      </c>
      <c r="F1178" t="s">
        <v>108</v>
      </c>
      <c r="G1178" t="s">
        <v>24</v>
      </c>
      <c r="H1178" t="s">
        <v>434</v>
      </c>
      <c r="I1178" t="s">
        <v>26</v>
      </c>
      <c r="J1178" t="s">
        <v>97</v>
      </c>
      <c r="K1178" t="s">
        <v>98</v>
      </c>
      <c r="L1178" t="s">
        <v>85</v>
      </c>
      <c r="M1178">
        <v>9</v>
      </c>
      <c r="N1178">
        <v>4100</v>
      </c>
      <c r="O1178">
        <v>36900</v>
      </c>
      <c r="P1178" t="s">
        <v>5179</v>
      </c>
      <c r="Q1178" t="s">
        <v>5180</v>
      </c>
      <c r="R1178" t="s">
        <v>157</v>
      </c>
    </row>
    <row r="1179" spans="1:18" x14ac:dyDescent="0.3">
      <c r="A1179" t="s">
        <v>5181</v>
      </c>
      <c r="B1179" t="s">
        <v>5182</v>
      </c>
      <c r="C1179" t="s">
        <v>3064</v>
      </c>
      <c r="D1179" t="s">
        <v>21</v>
      </c>
      <c r="E1179" t="s">
        <v>263</v>
      </c>
      <c r="F1179" t="s">
        <v>391</v>
      </c>
      <c r="G1179" t="s">
        <v>39</v>
      </c>
      <c r="H1179" t="s">
        <v>40</v>
      </c>
      <c r="I1179" t="s">
        <v>374</v>
      </c>
      <c r="J1179" t="s">
        <v>83</v>
      </c>
      <c r="K1179" t="s">
        <v>98</v>
      </c>
      <c r="L1179" t="s">
        <v>58</v>
      </c>
      <c r="M1179">
        <v>6</v>
      </c>
      <c r="N1179">
        <v>1900</v>
      </c>
      <c r="O1179">
        <v>11400</v>
      </c>
      <c r="P1179" t="s">
        <v>5183</v>
      </c>
      <c r="Q1179" t="s">
        <v>5184</v>
      </c>
      <c r="R1179" t="s">
        <v>61</v>
      </c>
    </row>
    <row r="1180" spans="1:18" x14ac:dyDescent="0.3">
      <c r="A1180" t="s">
        <v>5185</v>
      </c>
      <c r="B1180" t="s">
        <v>1976</v>
      </c>
      <c r="C1180" t="s">
        <v>1801</v>
      </c>
      <c r="D1180" t="s">
        <v>366</v>
      </c>
      <c r="E1180" t="s">
        <v>22</v>
      </c>
      <c r="F1180" t="s">
        <v>228</v>
      </c>
      <c r="G1180" t="s">
        <v>142</v>
      </c>
      <c r="H1180" t="s">
        <v>1313</v>
      </c>
      <c r="I1180" t="s">
        <v>26</v>
      </c>
      <c r="J1180" t="s">
        <v>97</v>
      </c>
      <c r="K1180" t="s">
        <v>1087</v>
      </c>
      <c r="L1180" t="s">
        <v>165</v>
      </c>
      <c r="M1180" t="s">
        <v>607</v>
      </c>
      <c r="N1180" t="s">
        <v>203</v>
      </c>
      <c r="O1180">
        <v>840</v>
      </c>
      <c r="P1180" t="s">
        <v>5186</v>
      </c>
      <c r="Q1180" t="s">
        <v>5187</v>
      </c>
      <c r="R1180" t="s">
        <v>46</v>
      </c>
    </row>
    <row r="1181" spans="1:18" x14ac:dyDescent="0.3">
      <c r="A1181" t="s">
        <v>5188</v>
      </c>
      <c r="B1181" t="s">
        <v>2497</v>
      </c>
      <c r="C1181" t="s">
        <v>1968</v>
      </c>
      <c r="D1181" t="s">
        <v>50</v>
      </c>
      <c r="E1181" t="s">
        <v>978</v>
      </c>
      <c r="F1181" t="s">
        <v>67</v>
      </c>
      <c r="G1181" t="s">
        <v>24</v>
      </c>
      <c r="H1181" t="s">
        <v>434</v>
      </c>
      <c r="I1181" t="s">
        <v>26</v>
      </c>
      <c r="J1181" t="s">
        <v>249</v>
      </c>
      <c r="K1181" t="s">
        <v>84</v>
      </c>
      <c r="L1181" t="s">
        <v>58</v>
      </c>
      <c r="N1181">
        <v>4200</v>
      </c>
      <c r="O1181">
        <v>16800</v>
      </c>
      <c r="P1181" t="s">
        <v>643</v>
      </c>
      <c r="Q1181" t="s">
        <v>5189</v>
      </c>
      <c r="R1181" t="s">
        <v>61</v>
      </c>
    </row>
    <row r="1182" spans="1:18" x14ac:dyDescent="0.3">
      <c r="A1182" t="s">
        <v>5190</v>
      </c>
      <c r="B1182" t="s">
        <v>5191</v>
      </c>
      <c r="C1182" t="s">
        <v>2965</v>
      </c>
      <c r="D1182" t="s">
        <v>21</v>
      </c>
      <c r="E1182" t="s">
        <v>93</v>
      </c>
      <c r="F1182" t="s">
        <v>311</v>
      </c>
      <c r="G1182" t="s">
        <v>303</v>
      </c>
      <c r="H1182" t="s">
        <v>399</v>
      </c>
      <c r="I1182" t="s">
        <v>41</v>
      </c>
      <c r="J1182" t="s">
        <v>249</v>
      </c>
      <c r="K1182" t="s">
        <v>84</v>
      </c>
      <c r="L1182" t="s">
        <v>799</v>
      </c>
      <c r="M1182">
        <v>3</v>
      </c>
      <c r="N1182">
        <v>2400</v>
      </c>
      <c r="O1182">
        <v>7200</v>
      </c>
      <c r="P1182" t="s">
        <v>5192</v>
      </c>
      <c r="Q1182" t="s">
        <v>5193</v>
      </c>
      <c r="R1182" t="s">
        <v>32</v>
      </c>
    </row>
    <row r="1183" spans="1:18" x14ac:dyDescent="0.3">
      <c r="A1183" t="s">
        <v>5194</v>
      </c>
      <c r="B1183" t="s">
        <v>5195</v>
      </c>
      <c r="C1183" t="s">
        <v>208</v>
      </c>
      <c r="D1183" t="s">
        <v>743</v>
      </c>
      <c r="E1183" t="s">
        <v>811</v>
      </c>
      <c r="F1183" t="s">
        <v>38</v>
      </c>
      <c r="G1183" t="s">
        <v>303</v>
      </c>
      <c r="H1183" t="s">
        <v>399</v>
      </c>
      <c r="I1183" t="s">
        <v>41</v>
      </c>
      <c r="J1183" t="s">
        <v>97</v>
      </c>
      <c r="K1183" t="s">
        <v>458</v>
      </c>
      <c r="L1183" t="s">
        <v>165</v>
      </c>
      <c r="M1183">
        <v>11</v>
      </c>
      <c r="N1183">
        <v>2400</v>
      </c>
      <c r="O1183">
        <v>26400</v>
      </c>
      <c r="P1183" t="s">
        <v>5196</v>
      </c>
      <c r="Q1183" t="s">
        <v>5197</v>
      </c>
      <c r="R1183" t="s">
        <v>157</v>
      </c>
    </row>
    <row r="1184" spans="1:18" x14ac:dyDescent="0.3">
      <c r="A1184" t="s">
        <v>5198</v>
      </c>
      <c r="B1184" t="s">
        <v>990</v>
      </c>
      <c r="C1184" t="s">
        <v>128</v>
      </c>
      <c r="D1184" t="s">
        <v>92</v>
      </c>
      <c r="E1184" t="s">
        <v>129</v>
      </c>
      <c r="F1184" t="s">
        <v>52</v>
      </c>
      <c r="G1184" t="s">
        <v>239</v>
      </c>
      <c r="H1184" t="s">
        <v>2604</v>
      </c>
      <c r="I1184" t="s">
        <v>279</v>
      </c>
      <c r="J1184" t="s">
        <v>27</v>
      </c>
      <c r="K1184" t="s">
        <v>98</v>
      </c>
      <c r="L1184" t="s">
        <v>451</v>
      </c>
      <c r="M1184">
        <v>2</v>
      </c>
      <c r="N1184">
        <v>980</v>
      </c>
      <c r="O1184">
        <v>1960</v>
      </c>
      <c r="P1184" t="s">
        <v>5199</v>
      </c>
      <c r="Q1184" t="s">
        <v>5200</v>
      </c>
      <c r="R1184" t="s">
        <v>32</v>
      </c>
    </row>
    <row r="1185" spans="1:18" x14ac:dyDescent="0.3">
      <c r="A1185" t="s">
        <v>5201</v>
      </c>
      <c r="B1185" t="s">
        <v>3817</v>
      </c>
      <c r="C1185" t="s">
        <v>1153</v>
      </c>
      <c r="D1185" t="s">
        <v>65</v>
      </c>
      <c r="E1185" t="s">
        <v>190</v>
      </c>
      <c r="F1185" t="s">
        <v>153</v>
      </c>
      <c r="G1185" t="s">
        <v>142</v>
      </c>
      <c r="H1185" t="s">
        <v>1313</v>
      </c>
      <c r="I1185" t="s">
        <v>26</v>
      </c>
      <c r="J1185" t="s">
        <v>97</v>
      </c>
      <c r="K1185" t="s">
        <v>98</v>
      </c>
      <c r="L1185" t="s">
        <v>58</v>
      </c>
      <c r="M1185">
        <v>3</v>
      </c>
      <c r="N1185" t="s">
        <v>133</v>
      </c>
      <c r="O1185">
        <v>1260</v>
      </c>
      <c r="P1185" t="s">
        <v>5202</v>
      </c>
      <c r="Q1185" t="s">
        <v>5203</v>
      </c>
      <c r="R1185" t="s">
        <v>46</v>
      </c>
    </row>
    <row r="1186" spans="1:18" x14ac:dyDescent="0.3">
      <c r="A1186" t="s">
        <v>5204</v>
      </c>
      <c r="B1186" t="s">
        <v>5205</v>
      </c>
      <c r="C1186" t="s">
        <v>5206</v>
      </c>
      <c r="D1186" t="s">
        <v>21</v>
      </c>
      <c r="E1186" t="s">
        <v>944</v>
      </c>
      <c r="F1186" t="s">
        <v>538</v>
      </c>
      <c r="G1186" t="s">
        <v>39</v>
      </c>
      <c r="H1186" t="s">
        <v>336</v>
      </c>
      <c r="I1186" t="s">
        <v>374</v>
      </c>
      <c r="J1186" t="s">
        <v>337</v>
      </c>
      <c r="K1186" t="s">
        <v>98</v>
      </c>
      <c r="L1186" t="s">
        <v>165</v>
      </c>
      <c r="M1186">
        <v>12</v>
      </c>
      <c r="N1186">
        <v>1900</v>
      </c>
      <c r="O1186">
        <v>22800</v>
      </c>
      <c r="P1186" t="s">
        <v>5207</v>
      </c>
      <c r="Q1186" t="s">
        <v>5208</v>
      </c>
      <c r="R1186" t="s">
        <v>61</v>
      </c>
    </row>
    <row r="1187" spans="1:18" x14ac:dyDescent="0.3">
      <c r="A1187" t="s">
        <v>5209</v>
      </c>
      <c r="B1187" t="s">
        <v>5210</v>
      </c>
      <c r="C1187" t="s">
        <v>1502</v>
      </c>
      <c r="D1187" t="s">
        <v>366</v>
      </c>
      <c r="E1187" t="s">
        <v>22</v>
      </c>
      <c r="F1187" t="s">
        <v>38</v>
      </c>
      <c r="G1187" t="s">
        <v>53</v>
      </c>
      <c r="H1187" t="s">
        <v>287</v>
      </c>
      <c r="I1187" t="s">
        <v>96</v>
      </c>
      <c r="J1187" t="s">
        <v>97</v>
      </c>
      <c r="K1187" t="s">
        <v>830</v>
      </c>
      <c r="L1187" t="s">
        <v>111</v>
      </c>
      <c r="M1187" t="s">
        <v>5211</v>
      </c>
      <c r="N1187">
        <v>180</v>
      </c>
      <c r="O1187">
        <v>1800</v>
      </c>
      <c r="P1187" t="s">
        <v>5212</v>
      </c>
      <c r="Q1187" t="s">
        <v>5213</v>
      </c>
      <c r="R1187" t="s">
        <v>32</v>
      </c>
    </row>
    <row r="1188" spans="1:18" x14ac:dyDescent="0.3">
      <c r="A1188" t="s">
        <v>5214</v>
      </c>
      <c r="B1188" t="s">
        <v>5215</v>
      </c>
      <c r="C1188" t="s">
        <v>3044</v>
      </c>
      <c r="D1188" t="s">
        <v>172</v>
      </c>
      <c r="E1188" t="s">
        <v>51</v>
      </c>
      <c r="F1188" t="s">
        <v>38</v>
      </c>
      <c r="G1188" t="s">
        <v>218</v>
      </c>
      <c r="H1188" t="s">
        <v>3941</v>
      </c>
      <c r="I1188" t="s">
        <v>26</v>
      </c>
      <c r="J1188" t="s">
        <v>97</v>
      </c>
      <c r="K1188" t="s">
        <v>98</v>
      </c>
      <c r="L1188" t="s">
        <v>132</v>
      </c>
      <c r="M1188" t="s">
        <v>5216</v>
      </c>
      <c r="N1188" t="s">
        <v>5217</v>
      </c>
      <c r="O1188">
        <v>19250</v>
      </c>
      <c r="P1188" t="s">
        <v>5218</v>
      </c>
      <c r="Q1188" t="s">
        <v>5219</v>
      </c>
      <c r="R1188" t="s">
        <v>32</v>
      </c>
    </row>
    <row r="1189" spans="1:18" x14ac:dyDescent="0.3">
      <c r="A1189" t="s">
        <v>5220</v>
      </c>
      <c r="B1189" t="s">
        <v>3085</v>
      </c>
      <c r="C1189" t="s">
        <v>416</v>
      </c>
      <c r="D1189" t="s">
        <v>1727</v>
      </c>
      <c r="E1189" t="s">
        <v>173</v>
      </c>
      <c r="F1189" t="s">
        <v>119</v>
      </c>
      <c r="G1189" t="s">
        <v>81</v>
      </c>
      <c r="H1189" t="s">
        <v>449</v>
      </c>
      <c r="I1189" t="s">
        <v>110</v>
      </c>
      <c r="J1189" t="s">
        <v>249</v>
      </c>
      <c r="K1189" t="s">
        <v>84</v>
      </c>
      <c r="L1189" t="s">
        <v>58</v>
      </c>
      <c r="M1189">
        <v>1</v>
      </c>
      <c r="N1189" t="s">
        <v>5221</v>
      </c>
      <c r="O1189">
        <v>1350</v>
      </c>
      <c r="P1189" t="s">
        <v>5222</v>
      </c>
      <c r="Q1189" t="s">
        <v>5223</v>
      </c>
      <c r="R1189" t="s">
        <v>46</v>
      </c>
    </row>
    <row r="1190" spans="1:18" x14ac:dyDescent="0.3">
      <c r="A1190" t="s">
        <v>5224</v>
      </c>
      <c r="B1190" t="s">
        <v>2063</v>
      </c>
      <c r="C1190" t="s">
        <v>20</v>
      </c>
      <c r="D1190" t="s">
        <v>21</v>
      </c>
      <c r="E1190" t="s">
        <v>22</v>
      </c>
      <c r="F1190" t="s">
        <v>618</v>
      </c>
      <c r="G1190" t="s">
        <v>239</v>
      </c>
      <c r="H1190" t="s">
        <v>240</v>
      </c>
      <c r="I1190" t="s">
        <v>241</v>
      </c>
      <c r="J1190" t="s">
        <v>221</v>
      </c>
      <c r="K1190" t="s">
        <v>84</v>
      </c>
      <c r="L1190" t="s">
        <v>182</v>
      </c>
      <c r="M1190">
        <v>12</v>
      </c>
      <c r="N1190">
        <v>980</v>
      </c>
      <c r="O1190">
        <v>11760</v>
      </c>
      <c r="P1190" t="s">
        <v>5225</v>
      </c>
      <c r="Q1190" t="s">
        <v>5226</v>
      </c>
      <c r="R1190" t="s">
        <v>157</v>
      </c>
    </row>
    <row r="1191" spans="1:18" x14ac:dyDescent="0.3">
      <c r="A1191" t="s">
        <v>5227</v>
      </c>
      <c r="B1191" t="s">
        <v>430</v>
      </c>
      <c r="C1191" t="s">
        <v>318</v>
      </c>
      <c r="D1191" t="s">
        <v>92</v>
      </c>
      <c r="E1191" t="s">
        <v>190</v>
      </c>
      <c r="F1191" t="s">
        <v>181</v>
      </c>
      <c r="G1191" t="s">
        <v>162</v>
      </c>
      <c r="H1191" t="s">
        <v>163</v>
      </c>
      <c r="I1191" t="s">
        <v>110</v>
      </c>
      <c r="J1191" t="s">
        <v>442</v>
      </c>
      <c r="K1191" t="s">
        <v>458</v>
      </c>
      <c r="L1191" t="s">
        <v>182</v>
      </c>
      <c r="M1191">
        <v>8</v>
      </c>
      <c r="N1191">
        <v>620</v>
      </c>
      <c r="O1191">
        <v>4960</v>
      </c>
      <c r="P1191" t="s">
        <v>5228</v>
      </c>
      <c r="Q1191" t="s">
        <v>5229</v>
      </c>
      <c r="R1191" t="s">
        <v>157</v>
      </c>
    </row>
    <row r="1192" spans="1:18" x14ac:dyDescent="0.3">
      <c r="A1192" t="s">
        <v>5230</v>
      </c>
      <c r="B1192" t="s">
        <v>5231</v>
      </c>
      <c r="C1192" t="s">
        <v>2201</v>
      </c>
      <c r="D1192" t="s">
        <v>151</v>
      </c>
      <c r="E1192" t="s">
        <v>173</v>
      </c>
      <c r="F1192" t="s">
        <v>228</v>
      </c>
      <c r="G1192" t="s">
        <v>239</v>
      </c>
      <c r="H1192" t="s">
        <v>417</v>
      </c>
      <c r="I1192" t="s">
        <v>279</v>
      </c>
      <c r="J1192" t="s">
        <v>56</v>
      </c>
      <c r="K1192" t="s">
        <v>98</v>
      </c>
      <c r="L1192" t="s">
        <v>182</v>
      </c>
      <c r="M1192">
        <v>-8</v>
      </c>
      <c r="N1192" t="s">
        <v>1508</v>
      </c>
      <c r="O1192">
        <v>7840</v>
      </c>
      <c r="P1192" t="s">
        <v>5232</v>
      </c>
      <c r="Q1192" t="s">
        <v>5233</v>
      </c>
      <c r="R1192" t="s">
        <v>32</v>
      </c>
    </row>
    <row r="1193" spans="1:18" x14ac:dyDescent="0.3">
      <c r="A1193" t="s">
        <v>5234</v>
      </c>
      <c r="B1193" t="s">
        <v>5235</v>
      </c>
      <c r="C1193" t="s">
        <v>1431</v>
      </c>
      <c r="D1193" t="s">
        <v>92</v>
      </c>
      <c r="E1193" t="s">
        <v>93</v>
      </c>
      <c r="F1193" t="s">
        <v>457</v>
      </c>
      <c r="G1193" t="s">
        <v>39</v>
      </c>
      <c r="H1193" t="s">
        <v>1122</v>
      </c>
      <c r="I1193" t="s">
        <v>41</v>
      </c>
      <c r="J1193" t="s">
        <v>97</v>
      </c>
      <c r="K1193" t="s">
        <v>98</v>
      </c>
      <c r="L1193" t="s">
        <v>111</v>
      </c>
      <c r="M1193">
        <v>3</v>
      </c>
      <c r="N1193" t="s">
        <v>133</v>
      </c>
      <c r="O1193">
        <v>5700</v>
      </c>
      <c r="P1193" t="s">
        <v>5236</v>
      </c>
      <c r="Q1193" t="s">
        <v>1991</v>
      </c>
      <c r="R1193" t="s">
        <v>46</v>
      </c>
    </row>
    <row r="1194" spans="1:18" x14ac:dyDescent="0.3">
      <c r="A1194" t="s">
        <v>5237</v>
      </c>
      <c r="B1194" t="s">
        <v>2608</v>
      </c>
      <c r="C1194" t="s">
        <v>1194</v>
      </c>
      <c r="D1194" t="s">
        <v>80</v>
      </c>
      <c r="E1194" t="s">
        <v>93</v>
      </c>
      <c r="F1194" t="s">
        <v>264</v>
      </c>
      <c r="G1194" t="s">
        <v>81</v>
      </c>
      <c r="H1194" t="s">
        <v>425</v>
      </c>
      <c r="I1194" t="s">
        <v>110</v>
      </c>
      <c r="J1194" t="s">
        <v>97</v>
      </c>
      <c r="K1194" t="s">
        <v>539</v>
      </c>
      <c r="L1194" t="s">
        <v>58</v>
      </c>
      <c r="M1194">
        <v>6</v>
      </c>
      <c r="N1194">
        <v>1250</v>
      </c>
      <c r="O1194">
        <v>7500</v>
      </c>
      <c r="P1194" t="s">
        <v>5238</v>
      </c>
      <c r="Q1194" t="s">
        <v>1196</v>
      </c>
      <c r="R1194" t="s">
        <v>61</v>
      </c>
    </row>
    <row r="1195" spans="1:18" x14ac:dyDescent="0.3">
      <c r="A1195" t="s">
        <v>5239</v>
      </c>
      <c r="B1195" t="s">
        <v>5240</v>
      </c>
      <c r="C1195" t="s">
        <v>1214</v>
      </c>
      <c r="D1195" t="s">
        <v>172</v>
      </c>
      <c r="E1195" t="s">
        <v>552</v>
      </c>
      <c r="F1195" t="s">
        <v>67</v>
      </c>
      <c r="G1195" t="s">
        <v>81</v>
      </c>
      <c r="H1195" t="s">
        <v>425</v>
      </c>
      <c r="I1195" t="s">
        <v>110</v>
      </c>
      <c r="J1195" t="s">
        <v>27</v>
      </c>
      <c r="K1195" t="s">
        <v>57</v>
      </c>
      <c r="L1195" t="s">
        <v>182</v>
      </c>
      <c r="M1195">
        <v>4</v>
      </c>
      <c r="N1195">
        <v>1250</v>
      </c>
      <c r="O1195">
        <v>5000</v>
      </c>
      <c r="P1195" t="s">
        <v>5241</v>
      </c>
      <c r="Q1195" t="s">
        <v>5242</v>
      </c>
      <c r="R1195" t="s">
        <v>32</v>
      </c>
    </row>
    <row r="1196" spans="1:18" x14ac:dyDescent="0.3">
      <c r="A1196" t="s">
        <v>5243</v>
      </c>
      <c r="B1196" t="s">
        <v>5244</v>
      </c>
      <c r="C1196" t="s">
        <v>498</v>
      </c>
      <c r="D1196" t="s">
        <v>732</v>
      </c>
      <c r="E1196" t="s">
        <v>718</v>
      </c>
      <c r="F1196" t="s">
        <v>119</v>
      </c>
      <c r="G1196" t="s">
        <v>81</v>
      </c>
      <c r="H1196" t="s">
        <v>1901</v>
      </c>
      <c r="I1196" t="s">
        <v>70</v>
      </c>
      <c r="J1196" t="s">
        <v>83</v>
      </c>
      <c r="K1196" t="s">
        <v>84</v>
      </c>
      <c r="L1196" t="s">
        <v>165</v>
      </c>
      <c r="M1196">
        <v>11</v>
      </c>
      <c r="N1196">
        <v>-1250</v>
      </c>
      <c r="O1196">
        <v>13750</v>
      </c>
      <c r="P1196" t="s">
        <v>5245</v>
      </c>
      <c r="Q1196" t="s">
        <v>5246</v>
      </c>
      <c r="R1196" t="s">
        <v>32</v>
      </c>
    </row>
    <row r="1197" spans="1:18" x14ac:dyDescent="0.3">
      <c r="A1197" t="s">
        <v>5247</v>
      </c>
      <c r="B1197" t="s">
        <v>4806</v>
      </c>
      <c r="C1197" t="s">
        <v>5248</v>
      </c>
      <c r="D1197" t="s">
        <v>732</v>
      </c>
      <c r="E1197" t="s">
        <v>118</v>
      </c>
      <c r="F1197" t="s">
        <v>618</v>
      </c>
      <c r="G1197" t="s">
        <v>68</v>
      </c>
      <c r="H1197" t="s">
        <v>109</v>
      </c>
      <c r="I1197" t="s">
        <v>110</v>
      </c>
      <c r="J1197" t="s">
        <v>27</v>
      </c>
      <c r="K1197" t="s">
        <v>57</v>
      </c>
      <c r="L1197" t="s">
        <v>58</v>
      </c>
      <c r="M1197">
        <v>11</v>
      </c>
      <c r="N1197">
        <v>3600</v>
      </c>
      <c r="O1197">
        <v>39600</v>
      </c>
      <c r="P1197" t="s">
        <v>5249</v>
      </c>
      <c r="Q1197" t="s">
        <v>4532</v>
      </c>
      <c r="R1197" t="s">
        <v>46</v>
      </c>
    </row>
    <row r="1198" spans="1:18" x14ac:dyDescent="0.3">
      <c r="A1198" t="s">
        <v>5250</v>
      </c>
      <c r="B1198" t="s">
        <v>5025</v>
      </c>
      <c r="C1198" t="s">
        <v>768</v>
      </c>
      <c r="D1198" t="s">
        <v>172</v>
      </c>
      <c r="E1198" t="s">
        <v>37</v>
      </c>
      <c r="F1198" t="s">
        <v>1718</v>
      </c>
      <c r="G1198" t="s">
        <v>239</v>
      </c>
      <c r="H1198" t="s">
        <v>1221</v>
      </c>
      <c r="I1198" t="s">
        <v>279</v>
      </c>
      <c r="J1198" t="s">
        <v>83</v>
      </c>
      <c r="K1198" t="s">
        <v>257</v>
      </c>
      <c r="L1198" t="s">
        <v>85</v>
      </c>
      <c r="M1198" t="s">
        <v>607</v>
      </c>
      <c r="N1198" t="s">
        <v>242</v>
      </c>
      <c r="O1198">
        <v>1960</v>
      </c>
      <c r="P1198" t="s">
        <v>5251</v>
      </c>
      <c r="Q1198" t="s">
        <v>5252</v>
      </c>
      <c r="R1198" t="s">
        <v>157</v>
      </c>
    </row>
    <row r="1199" spans="1:18" x14ac:dyDescent="0.3">
      <c r="A1199" t="s">
        <v>5253</v>
      </c>
      <c r="B1199" t="s">
        <v>5254</v>
      </c>
      <c r="C1199" t="s">
        <v>5255</v>
      </c>
      <c r="D1199" t="s">
        <v>172</v>
      </c>
      <c r="E1199" t="s">
        <v>152</v>
      </c>
      <c r="F1199" t="s">
        <v>181</v>
      </c>
      <c r="G1199" t="s">
        <v>24</v>
      </c>
      <c r="H1199" t="s">
        <v>434</v>
      </c>
      <c r="I1199" t="s">
        <v>26</v>
      </c>
      <c r="J1199" t="s">
        <v>27</v>
      </c>
      <c r="K1199" t="s">
        <v>42</v>
      </c>
      <c r="L1199" t="s">
        <v>775</v>
      </c>
      <c r="M1199">
        <v>-4</v>
      </c>
      <c r="N1199" t="s">
        <v>642</v>
      </c>
      <c r="O1199">
        <v>16800</v>
      </c>
      <c r="P1199" t="s">
        <v>643</v>
      </c>
      <c r="Q1199" t="s">
        <v>5256</v>
      </c>
      <c r="R1199" t="s">
        <v>46</v>
      </c>
    </row>
    <row r="1200" spans="1:18" x14ac:dyDescent="0.3">
      <c r="A1200" t="s">
        <v>5257</v>
      </c>
      <c r="B1200" t="s">
        <v>3014</v>
      </c>
      <c r="C1200" t="s">
        <v>1447</v>
      </c>
      <c r="D1200" t="s">
        <v>151</v>
      </c>
      <c r="E1200" t="s">
        <v>173</v>
      </c>
      <c r="F1200" t="s">
        <v>108</v>
      </c>
      <c r="G1200" t="s">
        <v>218</v>
      </c>
      <c r="H1200" t="s">
        <v>312</v>
      </c>
      <c r="I1200" t="s">
        <v>26</v>
      </c>
      <c r="J1200" t="s">
        <v>97</v>
      </c>
      <c r="K1200" t="s">
        <v>72</v>
      </c>
      <c r="L1200" t="s">
        <v>182</v>
      </c>
      <c r="M1200" t="s">
        <v>133</v>
      </c>
      <c r="N1200">
        <v>2850</v>
      </c>
      <c r="O1200">
        <v>8550</v>
      </c>
      <c r="P1200" t="s">
        <v>5258</v>
      </c>
      <c r="Q1200" t="s">
        <v>5142</v>
      </c>
      <c r="R1200" t="s">
        <v>157</v>
      </c>
    </row>
    <row r="1201" spans="1:18" x14ac:dyDescent="0.3">
      <c r="A1201" t="s">
        <v>5259</v>
      </c>
      <c r="B1201" t="s">
        <v>5260</v>
      </c>
      <c r="C1201" t="s">
        <v>4276</v>
      </c>
      <c r="D1201" t="s">
        <v>271</v>
      </c>
      <c r="E1201" t="s">
        <v>37</v>
      </c>
      <c r="F1201" t="s">
        <v>23</v>
      </c>
      <c r="G1201" t="s">
        <v>120</v>
      </c>
      <c r="H1201" t="s">
        <v>683</v>
      </c>
      <c r="I1201" t="s">
        <v>41</v>
      </c>
      <c r="J1201" t="s">
        <v>83</v>
      </c>
      <c r="K1201" t="s">
        <v>84</v>
      </c>
      <c r="L1201" t="s">
        <v>165</v>
      </c>
      <c r="M1201">
        <v>2</v>
      </c>
      <c r="N1201">
        <v>850</v>
      </c>
      <c r="O1201">
        <v>1700</v>
      </c>
      <c r="P1201" t="s">
        <v>5261</v>
      </c>
      <c r="Q1201" t="s">
        <v>3867</v>
      </c>
      <c r="R1201" t="s">
        <v>32</v>
      </c>
    </row>
    <row r="1202" spans="1:18" x14ac:dyDescent="0.3">
      <c r="A1202" t="s">
        <v>5262</v>
      </c>
      <c r="B1202" t="s">
        <v>5263</v>
      </c>
      <c r="C1202" t="s">
        <v>5264</v>
      </c>
      <c r="D1202" t="s">
        <v>21</v>
      </c>
      <c r="E1202" t="s">
        <v>161</v>
      </c>
      <c r="F1202" t="s">
        <v>181</v>
      </c>
      <c r="G1202" t="s">
        <v>81</v>
      </c>
      <c r="H1202" t="s">
        <v>425</v>
      </c>
      <c r="I1202" t="s">
        <v>110</v>
      </c>
      <c r="J1202" t="s">
        <v>393</v>
      </c>
      <c r="K1202" t="s">
        <v>57</v>
      </c>
      <c r="L1202" t="s">
        <v>338</v>
      </c>
      <c r="M1202">
        <v>6</v>
      </c>
      <c r="N1202">
        <v>1250</v>
      </c>
      <c r="O1202">
        <v>7500</v>
      </c>
      <c r="P1202" t="s">
        <v>5265</v>
      </c>
      <c r="Q1202" t="s">
        <v>5266</v>
      </c>
      <c r="R1202" t="s">
        <v>32</v>
      </c>
    </row>
    <row r="1203" spans="1:18" x14ac:dyDescent="0.3">
      <c r="A1203" t="s">
        <v>5267</v>
      </c>
      <c r="B1203" t="s">
        <v>3763</v>
      </c>
      <c r="C1203" t="s">
        <v>2239</v>
      </c>
      <c r="D1203" t="s">
        <v>80</v>
      </c>
      <c r="E1203" t="s">
        <v>51</v>
      </c>
      <c r="F1203" t="s">
        <v>108</v>
      </c>
      <c r="G1203" t="s">
        <v>53</v>
      </c>
      <c r="H1203" t="s">
        <v>95</v>
      </c>
      <c r="I1203" t="s">
        <v>96</v>
      </c>
      <c r="J1203" t="s">
        <v>221</v>
      </c>
      <c r="K1203" t="s">
        <v>493</v>
      </c>
      <c r="L1203" t="s">
        <v>43</v>
      </c>
      <c r="M1203">
        <v>10</v>
      </c>
      <c r="N1203" t="s">
        <v>971</v>
      </c>
      <c r="O1203">
        <v>1800</v>
      </c>
      <c r="P1203" t="s">
        <v>5268</v>
      </c>
      <c r="Q1203" t="s">
        <v>5269</v>
      </c>
      <c r="R1203" t="s">
        <v>32</v>
      </c>
    </row>
    <row r="1204" spans="1:18" x14ac:dyDescent="0.3">
      <c r="A1204" t="s">
        <v>5270</v>
      </c>
      <c r="B1204" t="s">
        <v>5271</v>
      </c>
      <c r="C1204" t="s">
        <v>532</v>
      </c>
      <c r="D1204" t="s">
        <v>65</v>
      </c>
      <c r="E1204" t="s">
        <v>237</v>
      </c>
      <c r="F1204" t="s">
        <v>119</v>
      </c>
      <c r="G1204" t="s">
        <v>53</v>
      </c>
      <c r="H1204" t="s">
        <v>95</v>
      </c>
      <c r="I1204" t="s">
        <v>96</v>
      </c>
      <c r="J1204" t="s">
        <v>83</v>
      </c>
      <c r="K1204" t="s">
        <v>758</v>
      </c>
      <c r="L1204" t="s">
        <v>58</v>
      </c>
      <c r="M1204">
        <v>10</v>
      </c>
      <c r="N1204">
        <v>180</v>
      </c>
      <c r="O1204">
        <v>1800</v>
      </c>
      <c r="P1204" t="s">
        <v>5272</v>
      </c>
      <c r="Q1204" t="s">
        <v>5273</v>
      </c>
      <c r="R1204" t="s">
        <v>46</v>
      </c>
    </row>
    <row r="1205" spans="1:18" x14ac:dyDescent="0.3">
      <c r="A1205" t="s">
        <v>1270</v>
      </c>
      <c r="B1205" t="s">
        <v>1271</v>
      </c>
      <c r="C1205" t="s">
        <v>285</v>
      </c>
      <c r="D1205" t="s">
        <v>80</v>
      </c>
      <c r="E1205" t="s">
        <v>37</v>
      </c>
      <c r="F1205" t="s">
        <v>108</v>
      </c>
      <c r="G1205" t="s">
        <v>68</v>
      </c>
      <c r="H1205" t="s">
        <v>1272</v>
      </c>
      <c r="I1205" t="s">
        <v>110</v>
      </c>
      <c r="J1205" t="s">
        <v>27</v>
      </c>
      <c r="K1205" t="s">
        <v>921</v>
      </c>
      <c r="L1205" t="s">
        <v>111</v>
      </c>
      <c r="M1205">
        <v>4</v>
      </c>
      <c r="N1205">
        <v>3600</v>
      </c>
      <c r="O1205">
        <v>14400</v>
      </c>
      <c r="P1205" t="s">
        <v>1273</v>
      </c>
      <c r="Q1205" t="s">
        <v>1274</v>
      </c>
      <c r="R1205" t="s">
        <v>157</v>
      </c>
    </row>
    <row r="1206" spans="1:18" x14ac:dyDescent="0.3">
      <c r="A1206" t="s">
        <v>5274</v>
      </c>
      <c r="B1206" t="s">
        <v>5152</v>
      </c>
      <c r="C1206" t="s">
        <v>4221</v>
      </c>
      <c r="D1206" t="s">
        <v>80</v>
      </c>
      <c r="E1206" t="s">
        <v>93</v>
      </c>
      <c r="F1206" t="s">
        <v>38</v>
      </c>
      <c r="G1206" t="s">
        <v>162</v>
      </c>
      <c r="H1206" t="s">
        <v>163</v>
      </c>
      <c r="I1206" t="s">
        <v>110</v>
      </c>
      <c r="J1206" t="s">
        <v>492</v>
      </c>
      <c r="K1206" t="s">
        <v>98</v>
      </c>
      <c r="L1206" t="s">
        <v>502</v>
      </c>
      <c r="M1206">
        <v>8</v>
      </c>
      <c r="N1206">
        <v>620</v>
      </c>
      <c r="O1206">
        <v>4960</v>
      </c>
      <c r="P1206" t="s">
        <v>5275</v>
      </c>
      <c r="Q1206" t="s">
        <v>5276</v>
      </c>
      <c r="R1206" t="s">
        <v>32</v>
      </c>
    </row>
    <row r="1207" spans="1:18" x14ac:dyDescent="0.3">
      <c r="A1207" t="s">
        <v>5277</v>
      </c>
      <c r="B1207" t="s">
        <v>3432</v>
      </c>
      <c r="C1207" t="s">
        <v>3832</v>
      </c>
      <c r="D1207" t="s">
        <v>92</v>
      </c>
      <c r="E1207" t="s">
        <v>667</v>
      </c>
      <c r="F1207" t="s">
        <v>352</v>
      </c>
      <c r="G1207" t="s">
        <v>239</v>
      </c>
      <c r="H1207" t="s">
        <v>240</v>
      </c>
      <c r="I1207" t="s">
        <v>279</v>
      </c>
      <c r="J1207" t="s">
        <v>97</v>
      </c>
      <c r="K1207" t="s">
        <v>257</v>
      </c>
      <c r="L1207" t="s">
        <v>165</v>
      </c>
      <c r="M1207" t="s">
        <v>133</v>
      </c>
      <c r="N1207">
        <v>980</v>
      </c>
      <c r="O1207">
        <v>3920</v>
      </c>
      <c r="P1207" t="s">
        <v>643</v>
      </c>
      <c r="Q1207" t="s">
        <v>5278</v>
      </c>
      <c r="R1207" t="s">
        <v>46</v>
      </c>
    </row>
    <row r="1208" spans="1:18" x14ac:dyDescent="0.3">
      <c r="A1208" t="s">
        <v>5279</v>
      </c>
      <c r="B1208" t="s">
        <v>2474</v>
      </c>
      <c r="C1208" t="s">
        <v>3044</v>
      </c>
      <c r="D1208" t="s">
        <v>1847</v>
      </c>
      <c r="E1208" t="s">
        <v>381</v>
      </c>
      <c r="F1208" t="s">
        <v>153</v>
      </c>
      <c r="G1208" t="s">
        <v>191</v>
      </c>
      <c r="H1208" t="s">
        <v>278</v>
      </c>
      <c r="I1208" t="s">
        <v>96</v>
      </c>
      <c r="J1208" t="s">
        <v>27</v>
      </c>
      <c r="K1208" t="s">
        <v>174</v>
      </c>
      <c r="L1208" t="s">
        <v>338</v>
      </c>
      <c r="M1208">
        <v>7</v>
      </c>
      <c r="N1208">
        <v>1650</v>
      </c>
      <c r="O1208">
        <v>11550</v>
      </c>
      <c r="P1208" t="s">
        <v>5280</v>
      </c>
      <c r="Q1208" t="s">
        <v>5281</v>
      </c>
      <c r="R1208" t="s">
        <v>157</v>
      </c>
    </row>
    <row r="1209" spans="1:18" x14ac:dyDescent="0.3">
      <c r="A1209" t="s">
        <v>5282</v>
      </c>
      <c r="B1209" t="s">
        <v>5283</v>
      </c>
      <c r="C1209" t="s">
        <v>456</v>
      </c>
      <c r="D1209" t="s">
        <v>80</v>
      </c>
      <c r="E1209" t="s">
        <v>956</v>
      </c>
      <c r="F1209" t="s">
        <v>23</v>
      </c>
      <c r="G1209" t="s">
        <v>53</v>
      </c>
      <c r="H1209" t="s">
        <v>95</v>
      </c>
      <c r="I1209" t="s">
        <v>96</v>
      </c>
      <c r="J1209" t="s">
        <v>510</v>
      </c>
      <c r="K1209" t="s">
        <v>84</v>
      </c>
      <c r="L1209" t="s">
        <v>111</v>
      </c>
      <c r="M1209" t="s">
        <v>1595</v>
      </c>
      <c r="N1209">
        <v>180</v>
      </c>
      <c r="O1209">
        <v>1980</v>
      </c>
      <c r="P1209" t="s">
        <v>5284</v>
      </c>
      <c r="Q1209" t="s">
        <v>5285</v>
      </c>
      <c r="R1209" t="s">
        <v>157</v>
      </c>
    </row>
    <row r="1210" spans="1:18" x14ac:dyDescent="0.3">
      <c r="A1210" t="s">
        <v>5286</v>
      </c>
      <c r="B1210" t="s">
        <v>5287</v>
      </c>
      <c r="C1210" t="s">
        <v>498</v>
      </c>
      <c r="D1210" t="s">
        <v>139</v>
      </c>
      <c r="E1210" t="s">
        <v>129</v>
      </c>
      <c r="F1210" t="s">
        <v>23</v>
      </c>
      <c r="G1210" t="s">
        <v>120</v>
      </c>
      <c r="H1210" t="s">
        <v>121</v>
      </c>
      <c r="I1210" t="s">
        <v>374</v>
      </c>
      <c r="J1210" t="s">
        <v>83</v>
      </c>
      <c r="K1210" t="s">
        <v>231</v>
      </c>
      <c r="L1210" t="s">
        <v>565</v>
      </c>
      <c r="M1210" t="s">
        <v>133</v>
      </c>
      <c r="N1210">
        <v>850</v>
      </c>
      <c r="O1210">
        <v>2550</v>
      </c>
      <c r="P1210" t="s">
        <v>5288</v>
      </c>
      <c r="Q1210" t="s">
        <v>5289</v>
      </c>
      <c r="R1210" t="s">
        <v>46</v>
      </c>
    </row>
    <row r="1211" spans="1:18" x14ac:dyDescent="0.3">
      <c r="A1211" t="s">
        <v>5290</v>
      </c>
      <c r="B1211" t="s">
        <v>5291</v>
      </c>
      <c r="C1211" t="s">
        <v>2858</v>
      </c>
      <c r="D1211" t="s">
        <v>139</v>
      </c>
      <c r="E1211" t="s">
        <v>1640</v>
      </c>
      <c r="F1211" t="s">
        <v>153</v>
      </c>
      <c r="G1211" t="s">
        <v>142</v>
      </c>
      <c r="H1211" t="s">
        <v>367</v>
      </c>
      <c r="I1211" t="s">
        <v>26</v>
      </c>
      <c r="J1211" t="s">
        <v>97</v>
      </c>
      <c r="K1211" t="s">
        <v>288</v>
      </c>
      <c r="L1211" t="s">
        <v>502</v>
      </c>
      <c r="M1211">
        <v>2</v>
      </c>
      <c r="N1211" t="s">
        <v>5292</v>
      </c>
      <c r="O1211">
        <v>940</v>
      </c>
      <c r="P1211" t="s">
        <v>5293</v>
      </c>
      <c r="Q1211" t="s">
        <v>5294</v>
      </c>
      <c r="R1211" t="s">
        <v>157</v>
      </c>
    </row>
    <row r="1212" spans="1:18" x14ac:dyDescent="0.3">
      <c r="A1212" t="s">
        <v>5295</v>
      </c>
      <c r="B1212" t="s">
        <v>5296</v>
      </c>
      <c r="C1212" t="s">
        <v>1837</v>
      </c>
      <c r="D1212" t="s">
        <v>65</v>
      </c>
      <c r="E1212" t="s">
        <v>37</v>
      </c>
      <c r="F1212" t="s">
        <v>119</v>
      </c>
      <c r="G1212" t="s">
        <v>68</v>
      </c>
      <c r="H1212" t="s">
        <v>1751</v>
      </c>
      <c r="I1212" t="s">
        <v>110</v>
      </c>
      <c r="J1212" t="s">
        <v>272</v>
      </c>
      <c r="K1212" t="s">
        <v>458</v>
      </c>
      <c r="L1212" t="s">
        <v>58</v>
      </c>
      <c r="M1212">
        <v>10</v>
      </c>
      <c r="N1212">
        <v>3600</v>
      </c>
      <c r="O1212">
        <v>36000</v>
      </c>
      <c r="P1212" t="s">
        <v>5297</v>
      </c>
      <c r="Q1212" t="s">
        <v>5298</v>
      </c>
      <c r="R1212" t="s">
        <v>32</v>
      </c>
    </row>
    <row r="1213" spans="1:18" x14ac:dyDescent="0.3">
      <c r="A1213" t="s">
        <v>5299</v>
      </c>
      <c r="B1213" t="s">
        <v>4421</v>
      </c>
      <c r="C1213" t="s">
        <v>1761</v>
      </c>
      <c r="D1213" t="s">
        <v>92</v>
      </c>
      <c r="E1213" t="s">
        <v>190</v>
      </c>
      <c r="F1213" t="s">
        <v>67</v>
      </c>
      <c r="G1213" t="s">
        <v>81</v>
      </c>
      <c r="H1213" t="s">
        <v>425</v>
      </c>
      <c r="I1213" t="s">
        <v>110</v>
      </c>
      <c r="J1213" t="s">
        <v>97</v>
      </c>
      <c r="K1213" t="s">
        <v>231</v>
      </c>
      <c r="L1213" t="s">
        <v>799</v>
      </c>
      <c r="M1213">
        <v>7</v>
      </c>
      <c r="N1213">
        <v>1250</v>
      </c>
      <c r="O1213">
        <v>8750</v>
      </c>
      <c r="P1213" t="s">
        <v>5300</v>
      </c>
      <c r="Q1213" t="s">
        <v>5301</v>
      </c>
      <c r="R1213" t="s">
        <v>32</v>
      </c>
    </row>
    <row r="1214" spans="1:18" x14ac:dyDescent="0.3">
      <c r="A1214" t="s">
        <v>5302</v>
      </c>
      <c r="B1214" t="s">
        <v>1712</v>
      </c>
      <c r="C1214" t="s">
        <v>3301</v>
      </c>
      <c r="D1214" t="s">
        <v>271</v>
      </c>
      <c r="E1214" t="s">
        <v>2410</v>
      </c>
      <c r="F1214" t="s">
        <v>296</v>
      </c>
      <c r="G1214" t="s">
        <v>142</v>
      </c>
      <c r="H1214" t="s">
        <v>143</v>
      </c>
      <c r="I1214" t="s">
        <v>26</v>
      </c>
      <c r="J1214" t="s">
        <v>83</v>
      </c>
      <c r="K1214" t="s">
        <v>57</v>
      </c>
      <c r="L1214" t="s">
        <v>111</v>
      </c>
      <c r="M1214">
        <v>5</v>
      </c>
      <c r="N1214" t="s">
        <v>203</v>
      </c>
      <c r="O1214">
        <v>2100</v>
      </c>
      <c r="P1214" t="s">
        <v>5303</v>
      </c>
      <c r="Q1214" t="s">
        <v>5304</v>
      </c>
      <c r="R1214" t="s">
        <v>32</v>
      </c>
    </row>
    <row r="1215" spans="1:18" x14ac:dyDescent="0.3">
      <c r="A1215" t="s">
        <v>5305</v>
      </c>
      <c r="B1215" t="s">
        <v>2163</v>
      </c>
      <c r="C1215" t="s">
        <v>4417</v>
      </c>
      <c r="D1215" t="s">
        <v>139</v>
      </c>
      <c r="E1215" t="s">
        <v>647</v>
      </c>
      <c r="F1215" t="s">
        <v>2405</v>
      </c>
      <c r="G1215" t="s">
        <v>162</v>
      </c>
      <c r="H1215" t="s">
        <v>2854</v>
      </c>
      <c r="I1215" t="s">
        <v>110</v>
      </c>
      <c r="J1215" t="s">
        <v>27</v>
      </c>
      <c r="K1215" t="s">
        <v>72</v>
      </c>
      <c r="L1215" t="s">
        <v>165</v>
      </c>
      <c r="M1215">
        <v>1</v>
      </c>
      <c r="N1215" t="s">
        <v>1934</v>
      </c>
      <c r="O1215">
        <v>620</v>
      </c>
      <c r="P1215" t="s">
        <v>5306</v>
      </c>
      <c r="Q1215" t="s">
        <v>5307</v>
      </c>
      <c r="R1215" t="s">
        <v>46</v>
      </c>
    </row>
    <row r="1216" spans="1:18" x14ac:dyDescent="0.3">
      <c r="A1216" t="s">
        <v>5308</v>
      </c>
      <c r="B1216" t="s">
        <v>5309</v>
      </c>
      <c r="C1216" t="s">
        <v>984</v>
      </c>
      <c r="D1216" t="s">
        <v>1457</v>
      </c>
      <c r="E1216" t="s">
        <v>140</v>
      </c>
      <c r="F1216" t="s">
        <v>153</v>
      </c>
      <c r="G1216" t="s">
        <v>120</v>
      </c>
      <c r="H1216" t="s">
        <v>121</v>
      </c>
      <c r="I1216" t="s">
        <v>41</v>
      </c>
      <c r="J1216" t="s">
        <v>27</v>
      </c>
      <c r="K1216" t="s">
        <v>288</v>
      </c>
      <c r="L1216" t="s">
        <v>58</v>
      </c>
      <c r="M1216">
        <v>3</v>
      </c>
      <c r="N1216">
        <v>850</v>
      </c>
      <c r="O1216">
        <v>2550</v>
      </c>
      <c r="P1216" t="s">
        <v>5310</v>
      </c>
      <c r="Q1216" t="s">
        <v>5311</v>
      </c>
      <c r="R1216" t="s">
        <v>46</v>
      </c>
    </row>
    <row r="1217" spans="1:18" x14ac:dyDescent="0.3">
      <c r="A1217" t="s">
        <v>5312</v>
      </c>
      <c r="B1217" t="s">
        <v>5313</v>
      </c>
      <c r="C1217" t="s">
        <v>1363</v>
      </c>
      <c r="D1217" t="s">
        <v>65</v>
      </c>
      <c r="E1217" t="s">
        <v>51</v>
      </c>
      <c r="F1217" t="s">
        <v>352</v>
      </c>
      <c r="G1217" t="s">
        <v>53</v>
      </c>
      <c r="H1217" t="s">
        <v>648</v>
      </c>
      <c r="I1217" t="s">
        <v>96</v>
      </c>
      <c r="J1217" t="s">
        <v>249</v>
      </c>
      <c r="K1217" t="s">
        <v>84</v>
      </c>
      <c r="L1217" t="s">
        <v>111</v>
      </c>
      <c r="M1217" t="s">
        <v>1222</v>
      </c>
      <c r="N1217">
        <v>180</v>
      </c>
      <c r="O1217">
        <v>900</v>
      </c>
      <c r="P1217" t="s">
        <v>5314</v>
      </c>
      <c r="Q1217" t="s">
        <v>5315</v>
      </c>
      <c r="R1217" t="s">
        <v>32</v>
      </c>
    </row>
    <row r="1218" spans="1:18" x14ac:dyDescent="0.3">
      <c r="A1218" t="s">
        <v>5316</v>
      </c>
      <c r="B1218" t="s">
        <v>5317</v>
      </c>
      <c r="C1218" t="s">
        <v>3561</v>
      </c>
      <c r="D1218" t="s">
        <v>139</v>
      </c>
      <c r="E1218" t="s">
        <v>37</v>
      </c>
      <c r="F1218" t="s">
        <v>108</v>
      </c>
      <c r="G1218" t="s">
        <v>191</v>
      </c>
      <c r="H1218" t="s">
        <v>278</v>
      </c>
      <c r="I1218" t="s">
        <v>279</v>
      </c>
      <c r="J1218" t="s">
        <v>2395</v>
      </c>
      <c r="K1218" t="s">
        <v>57</v>
      </c>
      <c r="L1218" t="s">
        <v>182</v>
      </c>
      <c r="M1218">
        <v>9</v>
      </c>
      <c r="N1218">
        <v>-1600</v>
      </c>
      <c r="O1218">
        <v>14400</v>
      </c>
      <c r="P1218" t="s">
        <v>5318</v>
      </c>
      <c r="Q1218" t="s">
        <v>5319</v>
      </c>
      <c r="R1218" t="s">
        <v>157</v>
      </c>
    </row>
    <row r="1219" spans="1:18" x14ac:dyDescent="0.3">
      <c r="A1219" t="s">
        <v>5320</v>
      </c>
      <c r="B1219" t="s">
        <v>5109</v>
      </c>
      <c r="C1219" t="s">
        <v>737</v>
      </c>
      <c r="D1219" t="s">
        <v>151</v>
      </c>
      <c r="E1219" t="s">
        <v>51</v>
      </c>
      <c r="F1219" t="s">
        <v>210</v>
      </c>
      <c r="G1219" t="s">
        <v>191</v>
      </c>
      <c r="H1219" t="s">
        <v>668</v>
      </c>
      <c r="I1219" t="s">
        <v>279</v>
      </c>
      <c r="J1219" t="s">
        <v>97</v>
      </c>
      <c r="K1219" t="s">
        <v>98</v>
      </c>
      <c r="L1219" t="s">
        <v>132</v>
      </c>
      <c r="M1219">
        <v>11</v>
      </c>
      <c r="N1219" t="s">
        <v>661</v>
      </c>
      <c r="O1219">
        <v>18150</v>
      </c>
      <c r="P1219" t="s">
        <v>5321</v>
      </c>
      <c r="Q1219" t="s">
        <v>5322</v>
      </c>
      <c r="R1219" t="s">
        <v>32</v>
      </c>
    </row>
    <row r="1220" spans="1:18" x14ac:dyDescent="0.3">
      <c r="A1220" t="s">
        <v>5323</v>
      </c>
      <c r="B1220" t="s">
        <v>2273</v>
      </c>
      <c r="C1220" t="s">
        <v>852</v>
      </c>
      <c r="D1220" t="s">
        <v>1158</v>
      </c>
      <c r="E1220" t="s">
        <v>682</v>
      </c>
      <c r="F1220" t="s">
        <v>352</v>
      </c>
      <c r="G1220" t="s">
        <v>81</v>
      </c>
      <c r="H1220" t="s">
        <v>82</v>
      </c>
      <c r="I1220" t="s">
        <v>491</v>
      </c>
      <c r="J1220" t="s">
        <v>27</v>
      </c>
      <c r="K1220" t="s">
        <v>84</v>
      </c>
      <c r="L1220" t="s">
        <v>111</v>
      </c>
      <c r="M1220" t="s">
        <v>145</v>
      </c>
      <c r="N1220">
        <v>1250</v>
      </c>
      <c r="O1220">
        <v>6250</v>
      </c>
      <c r="P1220" t="s">
        <v>5324</v>
      </c>
      <c r="Q1220" t="s">
        <v>5325</v>
      </c>
      <c r="R1220" t="s">
        <v>32</v>
      </c>
    </row>
    <row r="1221" spans="1:18" x14ac:dyDescent="0.3">
      <c r="A1221" t="s">
        <v>5326</v>
      </c>
      <c r="B1221" t="s">
        <v>5327</v>
      </c>
      <c r="C1221" t="s">
        <v>984</v>
      </c>
      <c r="D1221" t="s">
        <v>172</v>
      </c>
      <c r="E1221" t="s">
        <v>140</v>
      </c>
      <c r="F1221" t="s">
        <v>509</v>
      </c>
      <c r="G1221" t="s">
        <v>68</v>
      </c>
      <c r="H1221" t="s">
        <v>109</v>
      </c>
      <c r="I1221" t="s">
        <v>110</v>
      </c>
      <c r="J1221" t="s">
        <v>97</v>
      </c>
      <c r="K1221" t="s">
        <v>57</v>
      </c>
      <c r="L1221" t="s">
        <v>565</v>
      </c>
      <c r="M1221">
        <v>6</v>
      </c>
      <c r="N1221">
        <v>3600</v>
      </c>
      <c r="O1221">
        <v>21600</v>
      </c>
      <c r="P1221" t="s">
        <v>5328</v>
      </c>
      <c r="Q1221" t="s">
        <v>5329</v>
      </c>
      <c r="R1221" t="s">
        <v>32</v>
      </c>
    </row>
    <row r="1222" spans="1:18" x14ac:dyDescent="0.3">
      <c r="A1222" t="s">
        <v>5330</v>
      </c>
      <c r="B1222" t="s">
        <v>5331</v>
      </c>
      <c r="C1222" t="s">
        <v>389</v>
      </c>
      <c r="D1222" t="s">
        <v>390</v>
      </c>
      <c r="E1222" t="s">
        <v>37</v>
      </c>
      <c r="F1222" t="s">
        <v>108</v>
      </c>
      <c r="G1222" t="s">
        <v>53</v>
      </c>
      <c r="H1222" t="s">
        <v>95</v>
      </c>
      <c r="I1222" t="s">
        <v>96</v>
      </c>
      <c r="J1222" t="s">
        <v>27</v>
      </c>
      <c r="K1222" t="s">
        <v>72</v>
      </c>
      <c r="L1222" t="s">
        <v>111</v>
      </c>
      <c r="M1222">
        <v>10</v>
      </c>
      <c r="N1222">
        <v>180</v>
      </c>
      <c r="O1222">
        <v>1800</v>
      </c>
      <c r="P1222" t="s">
        <v>5332</v>
      </c>
      <c r="Q1222" t="s">
        <v>5333</v>
      </c>
      <c r="R1222" t="s">
        <v>32</v>
      </c>
    </row>
    <row r="1223" spans="1:18" x14ac:dyDescent="0.3">
      <c r="A1223" t="s">
        <v>5334</v>
      </c>
      <c r="B1223" t="s">
        <v>5335</v>
      </c>
      <c r="C1223" t="s">
        <v>1610</v>
      </c>
      <c r="D1223" t="s">
        <v>50</v>
      </c>
      <c r="E1223" t="s">
        <v>37</v>
      </c>
      <c r="F1223" t="s">
        <v>108</v>
      </c>
      <c r="G1223" t="s">
        <v>239</v>
      </c>
      <c r="H1223" t="s">
        <v>939</v>
      </c>
      <c r="I1223" t="s">
        <v>781</v>
      </c>
      <c r="J1223" t="s">
        <v>83</v>
      </c>
      <c r="K1223" t="s">
        <v>84</v>
      </c>
      <c r="L1223" t="s">
        <v>165</v>
      </c>
      <c r="M1223" t="s">
        <v>202</v>
      </c>
      <c r="N1223">
        <v>980</v>
      </c>
      <c r="O1223">
        <v>2940</v>
      </c>
      <c r="P1223" t="s">
        <v>5336</v>
      </c>
      <c r="Q1223" t="s">
        <v>5337</v>
      </c>
      <c r="R1223" t="s">
        <v>32</v>
      </c>
    </row>
    <row r="1224" spans="1:18" x14ac:dyDescent="0.3">
      <c r="A1224" t="s">
        <v>5338</v>
      </c>
      <c r="B1224" t="s">
        <v>3005</v>
      </c>
      <c r="C1224" t="s">
        <v>3679</v>
      </c>
      <c r="D1224" t="s">
        <v>271</v>
      </c>
      <c r="E1224" t="s">
        <v>286</v>
      </c>
      <c r="F1224" t="s">
        <v>1877</v>
      </c>
      <c r="G1224" t="s">
        <v>24</v>
      </c>
      <c r="H1224" t="s">
        <v>434</v>
      </c>
      <c r="I1224" t="s">
        <v>26</v>
      </c>
      <c r="J1224" t="s">
        <v>27</v>
      </c>
      <c r="K1224" t="s">
        <v>539</v>
      </c>
      <c r="L1224" t="s">
        <v>58</v>
      </c>
      <c r="M1224">
        <v>4</v>
      </c>
      <c r="N1224">
        <v>4200</v>
      </c>
      <c r="O1224">
        <v>16800</v>
      </c>
      <c r="P1224" t="s">
        <v>5339</v>
      </c>
      <c r="Q1224" t="s">
        <v>5340</v>
      </c>
      <c r="R1224" t="s">
        <v>32</v>
      </c>
    </row>
    <row r="1225" spans="1:18" x14ac:dyDescent="0.3">
      <c r="A1225" t="s">
        <v>3939</v>
      </c>
      <c r="B1225" t="s">
        <v>3940</v>
      </c>
      <c r="C1225" t="s">
        <v>659</v>
      </c>
      <c r="D1225" t="s">
        <v>366</v>
      </c>
      <c r="E1225" t="s">
        <v>237</v>
      </c>
      <c r="F1225" t="s">
        <v>2405</v>
      </c>
      <c r="G1225" t="s">
        <v>218</v>
      </c>
      <c r="H1225" t="s">
        <v>3941</v>
      </c>
      <c r="I1225" t="s">
        <v>382</v>
      </c>
      <c r="J1225" t="s">
        <v>83</v>
      </c>
      <c r="K1225" t="s">
        <v>660</v>
      </c>
      <c r="L1225" t="s">
        <v>58</v>
      </c>
      <c r="M1225">
        <v>2</v>
      </c>
      <c r="N1225">
        <v>2800</v>
      </c>
      <c r="O1225">
        <v>5600</v>
      </c>
      <c r="P1225" t="s">
        <v>3942</v>
      </c>
      <c r="Q1225" t="s">
        <v>3943</v>
      </c>
      <c r="R1225" t="s">
        <v>32</v>
      </c>
    </row>
    <row r="1226" spans="1:18" x14ac:dyDescent="0.3">
      <c r="A1226" t="s">
        <v>5341</v>
      </c>
      <c r="B1226" t="s">
        <v>5342</v>
      </c>
      <c r="C1226" t="s">
        <v>431</v>
      </c>
      <c r="D1226" t="s">
        <v>1184</v>
      </c>
      <c r="E1226" t="s">
        <v>190</v>
      </c>
      <c r="F1226" t="s">
        <v>153</v>
      </c>
      <c r="G1226" t="s">
        <v>239</v>
      </c>
      <c r="H1226" t="s">
        <v>2249</v>
      </c>
      <c r="I1226" t="s">
        <v>193</v>
      </c>
      <c r="J1226" t="s">
        <v>83</v>
      </c>
      <c r="K1226" t="s">
        <v>458</v>
      </c>
      <c r="L1226" t="s">
        <v>111</v>
      </c>
      <c r="M1226">
        <v>8</v>
      </c>
      <c r="N1226">
        <v>980</v>
      </c>
      <c r="O1226">
        <v>7840</v>
      </c>
      <c r="P1226" t="s">
        <v>5343</v>
      </c>
      <c r="Q1226" t="s">
        <v>5344</v>
      </c>
      <c r="R1226" t="s">
        <v>61</v>
      </c>
    </row>
    <row r="1227" spans="1:18" x14ac:dyDescent="0.3">
      <c r="A1227" t="s">
        <v>5345</v>
      </c>
      <c r="B1227" t="s">
        <v>5346</v>
      </c>
      <c r="C1227" t="s">
        <v>4221</v>
      </c>
      <c r="D1227" t="s">
        <v>80</v>
      </c>
      <c r="E1227" t="s">
        <v>93</v>
      </c>
      <c r="F1227" t="s">
        <v>181</v>
      </c>
      <c r="G1227" t="s">
        <v>24</v>
      </c>
      <c r="H1227" t="s">
        <v>434</v>
      </c>
      <c r="I1227" t="s">
        <v>26</v>
      </c>
      <c r="J1227" t="s">
        <v>27</v>
      </c>
      <c r="K1227" t="s">
        <v>57</v>
      </c>
      <c r="L1227" t="s">
        <v>182</v>
      </c>
      <c r="M1227">
        <v>12</v>
      </c>
      <c r="N1227">
        <v>4200</v>
      </c>
      <c r="O1227">
        <v>50400</v>
      </c>
      <c r="P1227" t="s">
        <v>5347</v>
      </c>
      <c r="Q1227" t="s">
        <v>3654</v>
      </c>
      <c r="R1227" t="s">
        <v>157</v>
      </c>
    </row>
    <row r="1228" spans="1:18" x14ac:dyDescent="0.3">
      <c r="A1228" t="s">
        <v>5348</v>
      </c>
      <c r="B1228" t="s">
        <v>2072</v>
      </c>
      <c r="C1228" t="s">
        <v>920</v>
      </c>
      <c r="D1228" t="s">
        <v>151</v>
      </c>
      <c r="E1228" t="s">
        <v>381</v>
      </c>
      <c r="F1228" t="s">
        <v>38</v>
      </c>
      <c r="G1228" t="s">
        <v>239</v>
      </c>
      <c r="H1228" t="s">
        <v>240</v>
      </c>
      <c r="I1228" t="s">
        <v>279</v>
      </c>
      <c r="J1228" t="s">
        <v>27</v>
      </c>
      <c r="K1228" t="s">
        <v>1087</v>
      </c>
      <c r="L1228" t="s">
        <v>58</v>
      </c>
      <c r="M1228">
        <v>1</v>
      </c>
      <c r="N1228">
        <v>980</v>
      </c>
      <c r="O1228">
        <v>980</v>
      </c>
      <c r="P1228" t="s">
        <v>5349</v>
      </c>
      <c r="Q1228" t="s">
        <v>5350</v>
      </c>
      <c r="R1228" t="s">
        <v>32</v>
      </c>
    </row>
    <row r="1229" spans="1:18" x14ac:dyDescent="0.3">
      <c r="A1229" t="s">
        <v>5351</v>
      </c>
      <c r="B1229" t="s">
        <v>2453</v>
      </c>
      <c r="C1229" t="s">
        <v>5352</v>
      </c>
      <c r="D1229" t="s">
        <v>139</v>
      </c>
      <c r="E1229" t="s">
        <v>129</v>
      </c>
      <c r="F1229" t="s">
        <v>23</v>
      </c>
      <c r="G1229" t="s">
        <v>81</v>
      </c>
      <c r="H1229" t="s">
        <v>425</v>
      </c>
      <c r="I1229" t="s">
        <v>450</v>
      </c>
      <c r="J1229" t="s">
        <v>27</v>
      </c>
      <c r="K1229" t="s">
        <v>98</v>
      </c>
      <c r="L1229" t="s">
        <v>58</v>
      </c>
      <c r="M1229" t="s">
        <v>360</v>
      </c>
      <c r="N1229">
        <v>1250</v>
      </c>
      <c r="O1229">
        <v>11250</v>
      </c>
      <c r="P1229" t="s">
        <v>5353</v>
      </c>
      <c r="Q1229" t="s">
        <v>5354</v>
      </c>
      <c r="R1229" t="s">
        <v>61</v>
      </c>
    </row>
    <row r="1230" spans="1:18" x14ac:dyDescent="0.3">
      <c r="A1230" t="s">
        <v>5355</v>
      </c>
      <c r="B1230" t="s">
        <v>5356</v>
      </c>
      <c r="C1230" t="s">
        <v>526</v>
      </c>
      <c r="D1230" t="s">
        <v>793</v>
      </c>
      <c r="E1230" t="s">
        <v>161</v>
      </c>
      <c r="F1230" t="s">
        <v>424</v>
      </c>
      <c r="G1230" t="s">
        <v>53</v>
      </c>
      <c r="H1230" t="s">
        <v>95</v>
      </c>
      <c r="I1230" t="s">
        <v>96</v>
      </c>
      <c r="J1230" t="s">
        <v>97</v>
      </c>
      <c r="K1230" t="s">
        <v>57</v>
      </c>
      <c r="L1230" t="s">
        <v>222</v>
      </c>
      <c r="M1230" t="s">
        <v>577</v>
      </c>
      <c r="N1230" t="s">
        <v>3149</v>
      </c>
      <c r="O1230">
        <v>2160</v>
      </c>
      <c r="P1230" t="s">
        <v>5357</v>
      </c>
      <c r="Q1230" t="s">
        <v>5358</v>
      </c>
      <c r="R1230" t="s">
        <v>32</v>
      </c>
    </row>
    <row r="1231" spans="1:18" x14ac:dyDescent="0.3">
      <c r="A1231" t="s">
        <v>5359</v>
      </c>
      <c r="B1231" t="s">
        <v>5360</v>
      </c>
      <c r="C1231" t="s">
        <v>1426</v>
      </c>
      <c r="D1231" t="s">
        <v>366</v>
      </c>
      <c r="E1231" t="s">
        <v>161</v>
      </c>
      <c r="F1231" t="s">
        <v>538</v>
      </c>
      <c r="G1231" t="s">
        <v>162</v>
      </c>
      <c r="H1231" t="s">
        <v>163</v>
      </c>
      <c r="I1231" t="s">
        <v>110</v>
      </c>
      <c r="J1231" t="s">
        <v>510</v>
      </c>
      <c r="K1231" t="s">
        <v>57</v>
      </c>
      <c r="L1231" t="s">
        <v>182</v>
      </c>
      <c r="M1231">
        <v>7</v>
      </c>
      <c r="N1231">
        <v>620</v>
      </c>
      <c r="O1231">
        <v>4340</v>
      </c>
      <c r="P1231" t="s">
        <v>5361</v>
      </c>
      <c r="Q1231" t="s">
        <v>5362</v>
      </c>
      <c r="R1231" t="s">
        <v>157</v>
      </c>
    </row>
    <row r="1232" spans="1:18" x14ac:dyDescent="0.3">
      <c r="A1232" t="s">
        <v>5363</v>
      </c>
      <c r="B1232" t="s">
        <v>5364</v>
      </c>
      <c r="C1232" t="s">
        <v>5352</v>
      </c>
      <c r="D1232" t="s">
        <v>3114</v>
      </c>
      <c r="E1232" t="s">
        <v>129</v>
      </c>
      <c r="F1232" t="s">
        <v>618</v>
      </c>
      <c r="G1232" t="s">
        <v>24</v>
      </c>
      <c r="H1232" t="s">
        <v>434</v>
      </c>
      <c r="I1232" t="s">
        <v>26</v>
      </c>
      <c r="J1232" t="s">
        <v>305</v>
      </c>
      <c r="K1232" t="s">
        <v>57</v>
      </c>
      <c r="L1232" t="s">
        <v>280</v>
      </c>
      <c r="M1232">
        <v>3</v>
      </c>
      <c r="N1232">
        <v>4200</v>
      </c>
      <c r="O1232">
        <v>12600</v>
      </c>
      <c r="P1232" t="s">
        <v>5365</v>
      </c>
      <c r="Q1232" t="s">
        <v>5366</v>
      </c>
      <c r="R1232" t="s">
        <v>32</v>
      </c>
    </row>
    <row r="1233" spans="1:18" x14ac:dyDescent="0.3">
      <c r="A1233" t="s">
        <v>5367</v>
      </c>
      <c r="B1233" t="s">
        <v>5368</v>
      </c>
      <c r="C1233" t="s">
        <v>4322</v>
      </c>
      <c r="D1233" t="s">
        <v>80</v>
      </c>
      <c r="E1233" t="s">
        <v>2410</v>
      </c>
      <c r="F1233" t="s">
        <v>181</v>
      </c>
      <c r="G1233" t="s">
        <v>303</v>
      </c>
      <c r="H1233" t="s">
        <v>399</v>
      </c>
      <c r="I1233" t="s">
        <v>374</v>
      </c>
      <c r="J1233" t="s">
        <v>83</v>
      </c>
      <c r="K1233" t="s">
        <v>174</v>
      </c>
      <c r="L1233" t="s">
        <v>111</v>
      </c>
      <c r="M1233">
        <v>6</v>
      </c>
      <c r="N1233">
        <v>2400</v>
      </c>
      <c r="O1233">
        <v>14400</v>
      </c>
      <c r="P1233" t="s">
        <v>5369</v>
      </c>
      <c r="Q1233" t="s">
        <v>5370</v>
      </c>
      <c r="R1233" t="s">
        <v>32</v>
      </c>
    </row>
    <row r="1234" spans="1:18" x14ac:dyDescent="0.3">
      <c r="A1234" t="s">
        <v>5371</v>
      </c>
      <c r="B1234" t="s">
        <v>5372</v>
      </c>
      <c r="C1234" t="s">
        <v>5373</v>
      </c>
      <c r="D1234" t="s">
        <v>905</v>
      </c>
      <c r="E1234" t="s">
        <v>93</v>
      </c>
      <c r="F1234" t="s">
        <v>67</v>
      </c>
      <c r="G1234" t="s">
        <v>218</v>
      </c>
      <c r="H1234" t="s">
        <v>312</v>
      </c>
      <c r="I1234" t="s">
        <v>26</v>
      </c>
      <c r="J1234" t="s">
        <v>27</v>
      </c>
      <c r="K1234" t="s">
        <v>493</v>
      </c>
      <c r="L1234" t="s">
        <v>165</v>
      </c>
      <c r="M1234">
        <v>6</v>
      </c>
      <c r="N1234">
        <v>2800</v>
      </c>
      <c r="O1234">
        <v>16800</v>
      </c>
      <c r="P1234" t="s">
        <v>5374</v>
      </c>
      <c r="Q1234" t="s">
        <v>5375</v>
      </c>
      <c r="R1234" t="s">
        <v>157</v>
      </c>
    </row>
    <row r="1235" spans="1:18" x14ac:dyDescent="0.3">
      <c r="A1235" t="s">
        <v>5376</v>
      </c>
      <c r="B1235" t="s">
        <v>5377</v>
      </c>
      <c r="C1235" t="s">
        <v>1846</v>
      </c>
      <c r="D1235" t="s">
        <v>1847</v>
      </c>
      <c r="E1235" t="s">
        <v>107</v>
      </c>
      <c r="F1235" t="s">
        <v>1718</v>
      </c>
      <c r="G1235" t="s">
        <v>303</v>
      </c>
      <c r="H1235" t="s">
        <v>320</v>
      </c>
      <c r="I1235" t="s">
        <v>41</v>
      </c>
      <c r="J1235" t="s">
        <v>864</v>
      </c>
      <c r="K1235" t="s">
        <v>98</v>
      </c>
      <c r="L1235" t="s">
        <v>4146</v>
      </c>
      <c r="M1235">
        <v>8</v>
      </c>
      <c r="N1235">
        <v>2400</v>
      </c>
      <c r="O1235">
        <v>19200</v>
      </c>
      <c r="P1235" t="s">
        <v>5378</v>
      </c>
      <c r="Q1235" t="s">
        <v>5379</v>
      </c>
      <c r="R1235" t="s">
        <v>46</v>
      </c>
    </row>
    <row r="1236" spans="1:18" x14ac:dyDescent="0.3">
      <c r="A1236" t="s">
        <v>5380</v>
      </c>
      <c r="B1236" t="s">
        <v>5381</v>
      </c>
      <c r="C1236" t="s">
        <v>545</v>
      </c>
      <c r="D1236" t="s">
        <v>172</v>
      </c>
      <c r="E1236" t="s">
        <v>152</v>
      </c>
      <c r="F1236" t="s">
        <v>311</v>
      </c>
      <c r="G1236" t="s">
        <v>142</v>
      </c>
      <c r="H1236" t="s">
        <v>1261</v>
      </c>
      <c r="I1236" t="s">
        <v>26</v>
      </c>
      <c r="J1236" t="s">
        <v>510</v>
      </c>
      <c r="K1236" t="s">
        <v>458</v>
      </c>
      <c r="L1236" t="s">
        <v>58</v>
      </c>
      <c r="M1236">
        <v>1</v>
      </c>
      <c r="N1236">
        <v>420</v>
      </c>
      <c r="O1236">
        <v>420</v>
      </c>
      <c r="P1236" t="s">
        <v>5382</v>
      </c>
      <c r="Q1236" t="s">
        <v>2761</v>
      </c>
      <c r="R1236" t="s">
        <v>61</v>
      </c>
    </row>
    <row r="1237" spans="1:18" x14ac:dyDescent="0.3">
      <c r="A1237" t="s">
        <v>5383</v>
      </c>
      <c r="B1237" t="s">
        <v>5384</v>
      </c>
      <c r="C1237" t="s">
        <v>1742</v>
      </c>
      <c r="D1237" t="s">
        <v>271</v>
      </c>
      <c r="E1237" t="s">
        <v>161</v>
      </c>
      <c r="F1237" t="s">
        <v>256</v>
      </c>
      <c r="G1237" t="s">
        <v>39</v>
      </c>
      <c r="H1237" t="s">
        <v>840</v>
      </c>
      <c r="I1237" t="s">
        <v>41</v>
      </c>
      <c r="J1237" t="s">
        <v>97</v>
      </c>
      <c r="K1237" t="s">
        <v>84</v>
      </c>
      <c r="L1237" t="s">
        <v>58</v>
      </c>
      <c r="M1237">
        <v>5</v>
      </c>
      <c r="N1237">
        <v>1900</v>
      </c>
      <c r="O1237">
        <v>9500</v>
      </c>
      <c r="P1237" t="s">
        <v>5385</v>
      </c>
      <c r="Q1237" t="s">
        <v>5386</v>
      </c>
      <c r="R1237" t="s">
        <v>32</v>
      </c>
    </row>
    <row r="1238" spans="1:18" x14ac:dyDescent="0.3">
      <c r="A1238" t="s">
        <v>5387</v>
      </c>
      <c r="B1238" t="s">
        <v>5388</v>
      </c>
      <c r="C1238" t="s">
        <v>1977</v>
      </c>
      <c r="D1238" t="s">
        <v>743</v>
      </c>
      <c r="E1238" t="s">
        <v>161</v>
      </c>
      <c r="F1238" t="s">
        <v>2040</v>
      </c>
      <c r="G1238" t="s">
        <v>218</v>
      </c>
      <c r="H1238" t="s">
        <v>312</v>
      </c>
      <c r="I1238" t="s">
        <v>26</v>
      </c>
      <c r="J1238" t="s">
        <v>337</v>
      </c>
      <c r="K1238" t="s">
        <v>84</v>
      </c>
      <c r="L1238" t="s">
        <v>29</v>
      </c>
      <c r="M1238" t="s">
        <v>112</v>
      </c>
      <c r="N1238">
        <v>2800</v>
      </c>
      <c r="O1238">
        <v>11200</v>
      </c>
      <c r="P1238" t="s">
        <v>5389</v>
      </c>
      <c r="Q1238" t="s">
        <v>5390</v>
      </c>
      <c r="R1238" t="s">
        <v>32</v>
      </c>
    </row>
    <row r="1239" spans="1:18" x14ac:dyDescent="0.3">
      <c r="A1239" t="s">
        <v>5391</v>
      </c>
      <c r="B1239" t="s">
        <v>5392</v>
      </c>
      <c r="C1239" t="s">
        <v>3394</v>
      </c>
      <c r="D1239" t="s">
        <v>80</v>
      </c>
      <c r="E1239" t="s">
        <v>381</v>
      </c>
      <c r="F1239" t="s">
        <v>141</v>
      </c>
      <c r="G1239" t="s">
        <v>142</v>
      </c>
      <c r="H1239" t="s">
        <v>143</v>
      </c>
      <c r="I1239" t="s">
        <v>26</v>
      </c>
      <c r="J1239" t="s">
        <v>510</v>
      </c>
      <c r="K1239" t="s">
        <v>660</v>
      </c>
      <c r="L1239" t="s">
        <v>111</v>
      </c>
      <c r="M1239">
        <v>6</v>
      </c>
      <c r="N1239" t="s">
        <v>2628</v>
      </c>
      <c r="O1239">
        <v>2520</v>
      </c>
      <c r="P1239" t="s">
        <v>5393</v>
      </c>
      <c r="Q1239" t="s">
        <v>5394</v>
      </c>
      <c r="R1239" t="s">
        <v>157</v>
      </c>
    </row>
    <row r="1240" spans="1:18" x14ac:dyDescent="0.3">
      <c r="A1240" t="s">
        <v>5395</v>
      </c>
      <c r="B1240" t="s">
        <v>5396</v>
      </c>
      <c r="C1240" t="s">
        <v>582</v>
      </c>
      <c r="D1240" t="s">
        <v>271</v>
      </c>
      <c r="E1240" t="s">
        <v>2135</v>
      </c>
      <c r="F1240" t="s">
        <v>181</v>
      </c>
      <c r="G1240" t="s">
        <v>81</v>
      </c>
      <c r="H1240" t="s">
        <v>425</v>
      </c>
      <c r="I1240" t="s">
        <v>110</v>
      </c>
      <c r="J1240" t="s">
        <v>97</v>
      </c>
      <c r="K1240" t="s">
        <v>98</v>
      </c>
      <c r="L1240" t="s">
        <v>58</v>
      </c>
      <c r="M1240" t="s">
        <v>202</v>
      </c>
      <c r="N1240">
        <v>1250</v>
      </c>
      <c r="O1240">
        <v>3750</v>
      </c>
      <c r="P1240" t="s">
        <v>5397</v>
      </c>
      <c r="Q1240" t="s">
        <v>5398</v>
      </c>
      <c r="R1240" t="s">
        <v>46</v>
      </c>
    </row>
    <row r="1241" spans="1:18" x14ac:dyDescent="0.3">
      <c r="A1241" t="s">
        <v>5399</v>
      </c>
      <c r="B1241" t="s">
        <v>1963</v>
      </c>
      <c r="C1241" t="s">
        <v>1502</v>
      </c>
      <c r="D1241" t="s">
        <v>366</v>
      </c>
      <c r="E1241" t="s">
        <v>22</v>
      </c>
      <c r="F1241" t="s">
        <v>153</v>
      </c>
      <c r="G1241" t="s">
        <v>24</v>
      </c>
      <c r="H1241" t="s">
        <v>2102</v>
      </c>
      <c r="I1241" t="s">
        <v>26</v>
      </c>
      <c r="J1241" t="s">
        <v>97</v>
      </c>
      <c r="K1241" t="s">
        <v>72</v>
      </c>
      <c r="L1241" t="s">
        <v>58</v>
      </c>
      <c r="M1241">
        <v>1</v>
      </c>
      <c r="N1241">
        <v>4200</v>
      </c>
      <c r="O1241">
        <v>3950</v>
      </c>
      <c r="P1241" t="s">
        <v>5400</v>
      </c>
      <c r="Q1241" t="s">
        <v>5401</v>
      </c>
      <c r="R1241" t="s">
        <v>157</v>
      </c>
    </row>
    <row r="1242" spans="1:18" x14ac:dyDescent="0.3">
      <c r="A1242" t="s">
        <v>5402</v>
      </c>
      <c r="B1242" t="s">
        <v>5403</v>
      </c>
      <c r="C1242" t="s">
        <v>601</v>
      </c>
      <c r="D1242" t="s">
        <v>92</v>
      </c>
      <c r="E1242" t="s">
        <v>1682</v>
      </c>
      <c r="F1242" t="s">
        <v>108</v>
      </c>
      <c r="G1242" t="s">
        <v>39</v>
      </c>
      <c r="H1242" t="s">
        <v>392</v>
      </c>
      <c r="I1242" t="s">
        <v>265</v>
      </c>
      <c r="J1242" t="s">
        <v>83</v>
      </c>
      <c r="K1242" t="s">
        <v>57</v>
      </c>
      <c r="L1242" t="s">
        <v>289</v>
      </c>
      <c r="M1242">
        <v>7</v>
      </c>
      <c r="N1242">
        <v>1900</v>
      </c>
      <c r="O1242">
        <v>13300</v>
      </c>
      <c r="P1242" t="s">
        <v>5404</v>
      </c>
      <c r="Q1242" t="s">
        <v>5405</v>
      </c>
      <c r="R1242" t="s">
        <v>46</v>
      </c>
    </row>
    <row r="1243" spans="1:18" x14ac:dyDescent="0.3">
      <c r="A1243" t="s">
        <v>5406</v>
      </c>
      <c r="B1243" t="s">
        <v>284</v>
      </c>
      <c r="C1243" t="s">
        <v>2969</v>
      </c>
      <c r="D1243" t="s">
        <v>106</v>
      </c>
      <c r="E1243" t="s">
        <v>51</v>
      </c>
      <c r="F1243" t="s">
        <v>108</v>
      </c>
      <c r="G1243" t="s">
        <v>142</v>
      </c>
      <c r="H1243" t="s">
        <v>143</v>
      </c>
      <c r="I1243" t="s">
        <v>26</v>
      </c>
      <c r="J1243" t="s">
        <v>56</v>
      </c>
      <c r="K1243" t="s">
        <v>72</v>
      </c>
      <c r="L1243" t="s">
        <v>165</v>
      </c>
      <c r="M1243">
        <v>4</v>
      </c>
      <c r="N1243">
        <v>420</v>
      </c>
      <c r="O1243">
        <v>1680</v>
      </c>
      <c r="P1243" t="s">
        <v>5407</v>
      </c>
      <c r="Q1243" t="s">
        <v>5408</v>
      </c>
      <c r="R1243" t="s">
        <v>61</v>
      </c>
    </row>
    <row r="1244" spans="1:18" x14ac:dyDescent="0.3">
      <c r="A1244" t="s">
        <v>5409</v>
      </c>
      <c r="B1244" t="s">
        <v>5410</v>
      </c>
      <c r="C1244" t="s">
        <v>1146</v>
      </c>
      <c r="D1244" t="s">
        <v>92</v>
      </c>
      <c r="E1244" t="s">
        <v>140</v>
      </c>
      <c r="F1244" t="s">
        <v>153</v>
      </c>
      <c r="G1244" t="s">
        <v>120</v>
      </c>
      <c r="H1244" t="s">
        <v>121</v>
      </c>
      <c r="I1244" t="s">
        <v>374</v>
      </c>
      <c r="J1244" t="s">
        <v>97</v>
      </c>
      <c r="K1244" t="s">
        <v>57</v>
      </c>
      <c r="L1244" t="s">
        <v>182</v>
      </c>
      <c r="M1244">
        <v>7</v>
      </c>
      <c r="N1244">
        <v>850</v>
      </c>
      <c r="O1244">
        <v>5950</v>
      </c>
      <c r="P1244" t="s">
        <v>5411</v>
      </c>
      <c r="Q1244" t="s">
        <v>5412</v>
      </c>
      <c r="R1244" t="s">
        <v>46</v>
      </c>
    </row>
    <row r="1245" spans="1:18" x14ac:dyDescent="0.3">
      <c r="A1245" t="s">
        <v>5413</v>
      </c>
      <c r="B1245" t="s">
        <v>48</v>
      </c>
      <c r="C1245" t="s">
        <v>1994</v>
      </c>
      <c r="D1245" t="s">
        <v>106</v>
      </c>
      <c r="E1245" t="s">
        <v>129</v>
      </c>
      <c r="F1245" t="s">
        <v>119</v>
      </c>
      <c r="G1245" t="s">
        <v>39</v>
      </c>
      <c r="H1245" t="s">
        <v>392</v>
      </c>
      <c r="I1245" t="s">
        <v>41</v>
      </c>
      <c r="J1245" t="s">
        <v>97</v>
      </c>
      <c r="K1245" t="s">
        <v>72</v>
      </c>
      <c r="L1245" t="s">
        <v>165</v>
      </c>
      <c r="M1245" t="s">
        <v>133</v>
      </c>
      <c r="N1245">
        <v>1900</v>
      </c>
      <c r="O1245">
        <v>20900</v>
      </c>
      <c r="P1245" t="s">
        <v>5414</v>
      </c>
      <c r="Q1245" t="s">
        <v>5415</v>
      </c>
      <c r="R1245" t="s">
        <v>157</v>
      </c>
    </row>
    <row r="1246" spans="1:18" x14ac:dyDescent="0.3">
      <c r="A1246" t="s">
        <v>5416</v>
      </c>
      <c r="B1246" t="s">
        <v>4055</v>
      </c>
      <c r="C1246" t="s">
        <v>4001</v>
      </c>
      <c r="D1246" t="s">
        <v>810</v>
      </c>
      <c r="E1246" t="s">
        <v>37</v>
      </c>
      <c r="F1246" t="s">
        <v>311</v>
      </c>
      <c r="G1246" t="s">
        <v>24</v>
      </c>
      <c r="H1246" t="s">
        <v>1537</v>
      </c>
      <c r="I1246" t="s">
        <v>26</v>
      </c>
      <c r="J1246" t="s">
        <v>97</v>
      </c>
      <c r="K1246" t="s">
        <v>84</v>
      </c>
      <c r="L1246" t="s">
        <v>58</v>
      </c>
      <c r="M1246">
        <v>5</v>
      </c>
      <c r="N1246">
        <v>4200</v>
      </c>
      <c r="O1246">
        <v>21000</v>
      </c>
      <c r="P1246" t="s">
        <v>5417</v>
      </c>
      <c r="Q1246" t="s">
        <v>5418</v>
      </c>
      <c r="R1246" t="s">
        <v>61</v>
      </c>
    </row>
    <row r="1247" spans="1:18" x14ac:dyDescent="0.3">
      <c r="A1247" t="s">
        <v>5419</v>
      </c>
      <c r="B1247" t="s">
        <v>2374</v>
      </c>
      <c r="C1247" t="s">
        <v>774</v>
      </c>
      <c r="D1247" t="s">
        <v>139</v>
      </c>
      <c r="E1247" t="s">
        <v>140</v>
      </c>
      <c r="F1247" t="s">
        <v>119</v>
      </c>
      <c r="G1247" t="s">
        <v>81</v>
      </c>
      <c r="H1247" t="s">
        <v>425</v>
      </c>
      <c r="I1247" t="s">
        <v>110</v>
      </c>
      <c r="J1247" t="s">
        <v>83</v>
      </c>
      <c r="K1247" t="s">
        <v>57</v>
      </c>
      <c r="L1247" t="s">
        <v>43</v>
      </c>
      <c r="M1247" t="s">
        <v>145</v>
      </c>
      <c r="N1247">
        <v>1250</v>
      </c>
      <c r="O1247">
        <v>6250</v>
      </c>
      <c r="P1247" t="s">
        <v>5420</v>
      </c>
      <c r="Q1247" t="s">
        <v>5421</v>
      </c>
      <c r="R1247" t="s">
        <v>46</v>
      </c>
    </row>
    <row r="1248" spans="1:18" x14ac:dyDescent="0.3">
      <c r="A1248" t="s">
        <v>5422</v>
      </c>
      <c r="B1248" t="s">
        <v>1421</v>
      </c>
      <c r="C1248" t="s">
        <v>863</v>
      </c>
      <c r="D1248" t="s">
        <v>2507</v>
      </c>
      <c r="E1248" t="s">
        <v>93</v>
      </c>
      <c r="F1248" t="s">
        <v>750</v>
      </c>
      <c r="G1248" t="s">
        <v>39</v>
      </c>
      <c r="H1248" t="s">
        <v>336</v>
      </c>
      <c r="I1248" t="s">
        <v>122</v>
      </c>
      <c r="J1248" t="s">
        <v>83</v>
      </c>
      <c r="K1248" t="s">
        <v>57</v>
      </c>
      <c r="L1248" t="s">
        <v>58</v>
      </c>
      <c r="M1248">
        <v>2</v>
      </c>
      <c r="N1248" t="s">
        <v>511</v>
      </c>
      <c r="O1248">
        <v>3800</v>
      </c>
      <c r="P1248" t="s">
        <v>5423</v>
      </c>
      <c r="Q1248" t="s">
        <v>5424</v>
      </c>
      <c r="R1248" t="s">
        <v>46</v>
      </c>
    </row>
    <row r="1249" spans="1:18" x14ac:dyDescent="0.3">
      <c r="A1249" t="s">
        <v>5425</v>
      </c>
      <c r="B1249" t="s">
        <v>5426</v>
      </c>
      <c r="C1249" t="s">
        <v>3588</v>
      </c>
      <c r="D1249" t="s">
        <v>977</v>
      </c>
      <c r="E1249" t="s">
        <v>944</v>
      </c>
      <c r="F1249" t="s">
        <v>464</v>
      </c>
      <c r="G1249" t="s">
        <v>239</v>
      </c>
      <c r="H1249" t="s">
        <v>240</v>
      </c>
      <c r="I1249" t="s">
        <v>279</v>
      </c>
      <c r="J1249" t="s">
        <v>685</v>
      </c>
      <c r="K1249" t="s">
        <v>98</v>
      </c>
      <c r="L1249" t="s">
        <v>58</v>
      </c>
      <c r="M1249" t="s">
        <v>1595</v>
      </c>
      <c r="N1249">
        <v>1030</v>
      </c>
      <c r="O1249">
        <v>11330</v>
      </c>
      <c r="P1249" t="s">
        <v>5427</v>
      </c>
      <c r="Q1249" t="s">
        <v>5428</v>
      </c>
      <c r="R1249" t="s">
        <v>61</v>
      </c>
    </row>
    <row r="1250" spans="1:18" x14ac:dyDescent="0.3">
      <c r="A1250" t="s">
        <v>5429</v>
      </c>
      <c r="B1250" t="s">
        <v>5430</v>
      </c>
      <c r="C1250" t="s">
        <v>2969</v>
      </c>
      <c r="D1250" t="s">
        <v>106</v>
      </c>
      <c r="E1250" t="s">
        <v>1472</v>
      </c>
      <c r="F1250" t="s">
        <v>108</v>
      </c>
      <c r="G1250" t="s">
        <v>218</v>
      </c>
      <c r="H1250" t="s">
        <v>312</v>
      </c>
      <c r="I1250" t="s">
        <v>26</v>
      </c>
      <c r="J1250" t="s">
        <v>27</v>
      </c>
      <c r="K1250" t="s">
        <v>144</v>
      </c>
      <c r="L1250" t="s">
        <v>58</v>
      </c>
      <c r="M1250">
        <v>10</v>
      </c>
      <c r="N1250">
        <v>2800</v>
      </c>
      <c r="O1250">
        <v>28000</v>
      </c>
      <c r="P1250" t="s">
        <v>5431</v>
      </c>
      <c r="Q1250" t="s">
        <v>5432</v>
      </c>
      <c r="R1250" t="s">
        <v>61</v>
      </c>
    </row>
    <row r="1251" spans="1:18" x14ac:dyDescent="0.3">
      <c r="A1251" t="s">
        <v>2864</v>
      </c>
      <c r="B1251" t="s">
        <v>5433</v>
      </c>
      <c r="C1251" t="s">
        <v>507</v>
      </c>
      <c r="D1251" t="s">
        <v>151</v>
      </c>
      <c r="E1251" t="s">
        <v>1988</v>
      </c>
      <c r="F1251" t="s">
        <v>352</v>
      </c>
      <c r="G1251" t="s">
        <v>191</v>
      </c>
      <c r="H1251" t="s">
        <v>278</v>
      </c>
      <c r="I1251" t="s">
        <v>241</v>
      </c>
      <c r="J1251" t="s">
        <v>249</v>
      </c>
      <c r="K1251" t="s">
        <v>84</v>
      </c>
      <c r="L1251" t="s">
        <v>58</v>
      </c>
      <c r="M1251">
        <v>2</v>
      </c>
      <c r="N1251">
        <v>-1650</v>
      </c>
      <c r="O1251">
        <v>3300</v>
      </c>
      <c r="P1251" t="s">
        <v>5434</v>
      </c>
      <c r="Q1251" t="s">
        <v>5435</v>
      </c>
      <c r="R1251" t="s">
        <v>157</v>
      </c>
    </row>
    <row r="1252" spans="1:18" x14ac:dyDescent="0.3">
      <c r="A1252" t="s">
        <v>5436</v>
      </c>
      <c r="C1252" t="s">
        <v>845</v>
      </c>
      <c r="D1252" t="s">
        <v>1219</v>
      </c>
      <c r="E1252" t="s">
        <v>51</v>
      </c>
      <c r="F1252" t="s">
        <v>153</v>
      </c>
      <c r="G1252" t="s">
        <v>218</v>
      </c>
      <c r="H1252" t="s">
        <v>312</v>
      </c>
      <c r="I1252" t="s">
        <v>26</v>
      </c>
      <c r="J1252" t="s">
        <v>71</v>
      </c>
      <c r="K1252" t="s">
        <v>758</v>
      </c>
      <c r="L1252" t="s">
        <v>182</v>
      </c>
      <c r="M1252" t="s">
        <v>546</v>
      </c>
      <c r="N1252">
        <v>2800</v>
      </c>
      <c r="O1252">
        <v>11200</v>
      </c>
      <c r="P1252" t="s">
        <v>5437</v>
      </c>
      <c r="Q1252" t="s">
        <v>5438</v>
      </c>
      <c r="R1252" t="s">
        <v>61</v>
      </c>
    </row>
    <row r="1253" spans="1:18" x14ac:dyDescent="0.3">
      <c r="A1253" t="s">
        <v>4337</v>
      </c>
      <c r="B1253" t="s">
        <v>3728</v>
      </c>
      <c r="C1253" t="s">
        <v>4927</v>
      </c>
      <c r="D1253" t="s">
        <v>793</v>
      </c>
      <c r="E1253" t="s">
        <v>140</v>
      </c>
      <c r="F1253" t="s">
        <v>119</v>
      </c>
      <c r="G1253" t="s">
        <v>191</v>
      </c>
      <c r="H1253" t="s">
        <v>278</v>
      </c>
      <c r="I1253" t="s">
        <v>527</v>
      </c>
      <c r="J1253" t="s">
        <v>337</v>
      </c>
      <c r="K1253" t="s">
        <v>1148</v>
      </c>
      <c r="L1253" t="s">
        <v>182</v>
      </c>
      <c r="M1253" t="s">
        <v>4764</v>
      </c>
      <c r="N1253" t="s">
        <v>1185</v>
      </c>
      <c r="O1253">
        <v>4950</v>
      </c>
      <c r="P1253" t="s">
        <v>5439</v>
      </c>
      <c r="Q1253" t="s">
        <v>5440</v>
      </c>
      <c r="R1253" t="s">
        <v>32</v>
      </c>
    </row>
    <row r="1254" spans="1:18" x14ac:dyDescent="0.3">
      <c r="A1254" t="s">
        <v>5441</v>
      </c>
      <c r="B1254" t="s">
        <v>5442</v>
      </c>
      <c r="C1254" t="s">
        <v>2227</v>
      </c>
      <c r="D1254" t="s">
        <v>106</v>
      </c>
      <c r="E1254" t="s">
        <v>433</v>
      </c>
      <c r="F1254" t="s">
        <v>319</v>
      </c>
      <c r="G1254" t="s">
        <v>24</v>
      </c>
      <c r="H1254" t="s">
        <v>434</v>
      </c>
      <c r="I1254" t="s">
        <v>131</v>
      </c>
      <c r="J1254" t="s">
        <v>27</v>
      </c>
      <c r="K1254" t="s">
        <v>42</v>
      </c>
      <c r="L1254" t="s">
        <v>111</v>
      </c>
      <c r="M1254">
        <v>4</v>
      </c>
      <c r="N1254" t="s">
        <v>384</v>
      </c>
      <c r="O1254">
        <v>16800</v>
      </c>
      <c r="P1254" t="s">
        <v>5443</v>
      </c>
      <c r="Q1254" t="s">
        <v>5444</v>
      </c>
      <c r="R1254" t="s">
        <v>61</v>
      </c>
    </row>
    <row r="1255" spans="1:18" x14ac:dyDescent="0.3">
      <c r="A1255" t="s">
        <v>5445</v>
      </c>
      <c r="B1255" t="s">
        <v>5446</v>
      </c>
      <c r="C1255" t="s">
        <v>4422</v>
      </c>
      <c r="D1255" t="s">
        <v>80</v>
      </c>
      <c r="E1255" t="s">
        <v>51</v>
      </c>
      <c r="F1255" t="s">
        <v>228</v>
      </c>
      <c r="G1255" t="s">
        <v>53</v>
      </c>
      <c r="H1255" t="s">
        <v>287</v>
      </c>
      <c r="I1255" t="s">
        <v>96</v>
      </c>
      <c r="J1255" t="s">
        <v>221</v>
      </c>
      <c r="K1255" t="s">
        <v>57</v>
      </c>
      <c r="L1255" t="s">
        <v>799</v>
      </c>
      <c r="M1255">
        <v>-5</v>
      </c>
      <c r="N1255">
        <v>230</v>
      </c>
      <c r="O1255">
        <v>1150</v>
      </c>
      <c r="P1255" t="s">
        <v>5447</v>
      </c>
      <c r="Q1255" t="s">
        <v>5448</v>
      </c>
      <c r="R1255" t="s">
        <v>157</v>
      </c>
    </row>
    <row r="1256" spans="1:18" x14ac:dyDescent="0.3">
      <c r="A1256" t="s">
        <v>5449</v>
      </c>
      <c r="B1256" t="s">
        <v>5450</v>
      </c>
      <c r="C1256" t="s">
        <v>5451</v>
      </c>
      <c r="D1256" t="s">
        <v>1071</v>
      </c>
      <c r="E1256" t="s">
        <v>22</v>
      </c>
      <c r="F1256" t="s">
        <v>228</v>
      </c>
      <c r="G1256" t="s">
        <v>53</v>
      </c>
      <c r="H1256" t="s">
        <v>95</v>
      </c>
      <c r="I1256" t="s">
        <v>55</v>
      </c>
      <c r="J1256" t="s">
        <v>97</v>
      </c>
      <c r="K1256" t="s">
        <v>1385</v>
      </c>
      <c r="L1256" t="s">
        <v>111</v>
      </c>
      <c r="M1256">
        <v>11</v>
      </c>
      <c r="N1256">
        <v>180</v>
      </c>
      <c r="O1256">
        <v>1980</v>
      </c>
      <c r="P1256" t="s">
        <v>5452</v>
      </c>
      <c r="Q1256" t="s">
        <v>5453</v>
      </c>
      <c r="R1256" t="s">
        <v>32</v>
      </c>
    </row>
    <row r="1257" spans="1:18" x14ac:dyDescent="0.3">
      <c r="A1257" t="s">
        <v>5454</v>
      </c>
      <c r="B1257" t="s">
        <v>5455</v>
      </c>
      <c r="C1257" t="s">
        <v>798</v>
      </c>
      <c r="D1257" t="s">
        <v>271</v>
      </c>
      <c r="E1257" t="s">
        <v>22</v>
      </c>
      <c r="F1257" t="s">
        <v>228</v>
      </c>
      <c r="G1257" t="s">
        <v>53</v>
      </c>
      <c r="H1257" t="s">
        <v>95</v>
      </c>
      <c r="I1257" t="s">
        <v>96</v>
      </c>
      <c r="J1257" t="s">
        <v>97</v>
      </c>
      <c r="K1257" t="s">
        <v>57</v>
      </c>
      <c r="L1257" t="s">
        <v>182</v>
      </c>
      <c r="M1257">
        <v>3</v>
      </c>
      <c r="N1257">
        <v>180</v>
      </c>
      <c r="O1257">
        <v>540</v>
      </c>
      <c r="P1257" t="s">
        <v>5456</v>
      </c>
      <c r="Q1257" t="s">
        <v>5457</v>
      </c>
      <c r="R1257" t="s">
        <v>32</v>
      </c>
    </row>
    <row r="1258" spans="1:18" x14ac:dyDescent="0.3">
      <c r="A1258" t="s">
        <v>5458</v>
      </c>
      <c r="B1258" t="s">
        <v>5459</v>
      </c>
      <c r="C1258" t="s">
        <v>612</v>
      </c>
      <c r="D1258" t="s">
        <v>80</v>
      </c>
      <c r="E1258" t="s">
        <v>161</v>
      </c>
      <c r="F1258" t="s">
        <v>352</v>
      </c>
      <c r="G1258" t="s">
        <v>303</v>
      </c>
      <c r="H1258" t="s">
        <v>320</v>
      </c>
      <c r="I1258" t="s">
        <v>41</v>
      </c>
      <c r="J1258" t="s">
        <v>83</v>
      </c>
      <c r="K1258" t="s">
        <v>72</v>
      </c>
      <c r="L1258" t="s">
        <v>43</v>
      </c>
      <c r="M1258">
        <v>7</v>
      </c>
      <c r="N1258" t="s">
        <v>1978</v>
      </c>
      <c r="O1258">
        <v>16800</v>
      </c>
      <c r="P1258" t="s">
        <v>5460</v>
      </c>
      <c r="Q1258" t="s">
        <v>5461</v>
      </c>
      <c r="R1258" t="s">
        <v>32</v>
      </c>
    </row>
    <row r="1259" spans="1:18" x14ac:dyDescent="0.3">
      <c r="A1259" t="s">
        <v>5462</v>
      </c>
      <c r="B1259" t="s">
        <v>4658</v>
      </c>
      <c r="C1259" t="s">
        <v>3010</v>
      </c>
      <c r="D1259" t="s">
        <v>743</v>
      </c>
      <c r="E1259" t="s">
        <v>2147</v>
      </c>
      <c r="F1259" t="s">
        <v>119</v>
      </c>
      <c r="G1259" t="s">
        <v>53</v>
      </c>
      <c r="H1259" t="s">
        <v>95</v>
      </c>
      <c r="I1259" t="s">
        <v>96</v>
      </c>
      <c r="J1259" t="s">
        <v>83</v>
      </c>
      <c r="K1259" t="s">
        <v>493</v>
      </c>
      <c r="L1259" t="s">
        <v>502</v>
      </c>
      <c r="M1259" t="s">
        <v>133</v>
      </c>
      <c r="N1259">
        <v>180</v>
      </c>
      <c r="O1259">
        <v>1980</v>
      </c>
      <c r="P1259" t="s">
        <v>5463</v>
      </c>
      <c r="Q1259" t="s">
        <v>5464</v>
      </c>
      <c r="R1259" t="s">
        <v>61</v>
      </c>
    </row>
    <row r="1260" spans="1:18" x14ac:dyDescent="0.3">
      <c r="A1260" t="s">
        <v>5465</v>
      </c>
      <c r="B1260" t="s">
        <v>5466</v>
      </c>
      <c r="C1260" t="s">
        <v>285</v>
      </c>
      <c r="D1260" t="s">
        <v>80</v>
      </c>
      <c r="E1260" t="s">
        <v>37</v>
      </c>
      <c r="F1260" t="s">
        <v>108</v>
      </c>
      <c r="G1260" t="s">
        <v>303</v>
      </c>
      <c r="H1260" t="s">
        <v>1094</v>
      </c>
      <c r="I1260" t="s">
        <v>41</v>
      </c>
      <c r="J1260" t="s">
        <v>164</v>
      </c>
      <c r="K1260" t="s">
        <v>57</v>
      </c>
      <c r="L1260" t="s">
        <v>111</v>
      </c>
      <c r="M1260" t="s">
        <v>577</v>
      </c>
      <c r="N1260" t="s">
        <v>1006</v>
      </c>
      <c r="O1260">
        <v>28800</v>
      </c>
      <c r="P1260" t="s">
        <v>5467</v>
      </c>
      <c r="Q1260" t="s">
        <v>2580</v>
      </c>
      <c r="R1260" t="s">
        <v>46</v>
      </c>
    </row>
    <row r="1261" spans="1:18" x14ac:dyDescent="0.3">
      <c r="A1261" t="s">
        <v>5468</v>
      </c>
      <c r="B1261" t="s">
        <v>4984</v>
      </c>
      <c r="C1261" t="s">
        <v>4133</v>
      </c>
      <c r="D1261" t="s">
        <v>139</v>
      </c>
      <c r="E1261" t="s">
        <v>237</v>
      </c>
      <c r="F1261" t="s">
        <v>238</v>
      </c>
      <c r="G1261" t="s">
        <v>191</v>
      </c>
      <c r="H1261" t="s">
        <v>192</v>
      </c>
      <c r="I1261" t="s">
        <v>279</v>
      </c>
      <c r="J1261" t="s">
        <v>83</v>
      </c>
      <c r="K1261" t="s">
        <v>84</v>
      </c>
      <c r="L1261" t="s">
        <v>111</v>
      </c>
      <c r="M1261">
        <v>1</v>
      </c>
      <c r="N1261">
        <v>1650</v>
      </c>
      <c r="O1261">
        <v>1650</v>
      </c>
      <c r="P1261" t="s">
        <v>5469</v>
      </c>
      <c r="Q1261" t="s">
        <v>5294</v>
      </c>
      <c r="R1261" t="s">
        <v>61</v>
      </c>
    </row>
    <row r="1262" spans="1:18" x14ac:dyDescent="0.3">
      <c r="A1262" t="s">
        <v>5470</v>
      </c>
      <c r="B1262" t="s">
        <v>5471</v>
      </c>
      <c r="C1262" t="s">
        <v>2731</v>
      </c>
      <c r="D1262" t="s">
        <v>366</v>
      </c>
      <c r="E1262" t="s">
        <v>1003</v>
      </c>
      <c r="F1262" t="s">
        <v>67</v>
      </c>
      <c r="G1262" t="s">
        <v>24</v>
      </c>
      <c r="H1262" t="s">
        <v>434</v>
      </c>
      <c r="I1262" t="s">
        <v>26</v>
      </c>
      <c r="J1262" t="s">
        <v>249</v>
      </c>
      <c r="K1262" t="s">
        <v>98</v>
      </c>
      <c r="L1262" t="s">
        <v>58</v>
      </c>
      <c r="M1262" t="s">
        <v>145</v>
      </c>
      <c r="N1262" t="s">
        <v>384</v>
      </c>
      <c r="O1262">
        <v>21000</v>
      </c>
      <c r="P1262" t="s">
        <v>5472</v>
      </c>
      <c r="Q1262" t="s">
        <v>5473</v>
      </c>
      <c r="R1262" t="s">
        <v>46</v>
      </c>
    </row>
    <row r="1263" spans="1:18" x14ac:dyDescent="0.3">
      <c r="A1263" t="s">
        <v>5474</v>
      </c>
      <c r="B1263" t="s">
        <v>5475</v>
      </c>
      <c r="C1263" t="s">
        <v>4518</v>
      </c>
      <c r="D1263" t="s">
        <v>92</v>
      </c>
      <c r="E1263" t="s">
        <v>173</v>
      </c>
      <c r="F1263" t="s">
        <v>228</v>
      </c>
      <c r="G1263" t="s">
        <v>81</v>
      </c>
      <c r="H1263" t="s">
        <v>425</v>
      </c>
      <c r="I1263" t="s">
        <v>110</v>
      </c>
      <c r="J1263" t="s">
        <v>71</v>
      </c>
      <c r="K1263" t="s">
        <v>481</v>
      </c>
      <c r="L1263" t="s">
        <v>111</v>
      </c>
      <c r="M1263">
        <v>9</v>
      </c>
      <c r="N1263">
        <v>1250</v>
      </c>
      <c r="O1263">
        <v>11250</v>
      </c>
      <c r="P1263" t="s">
        <v>5476</v>
      </c>
      <c r="Q1263" t="s">
        <v>5477</v>
      </c>
      <c r="R1263" t="s">
        <v>61</v>
      </c>
    </row>
    <row r="1264" spans="1:18" x14ac:dyDescent="0.3">
      <c r="A1264" t="s">
        <v>5478</v>
      </c>
      <c r="B1264" t="s">
        <v>2158</v>
      </c>
      <c r="C1264" t="s">
        <v>1703</v>
      </c>
      <c r="D1264" t="s">
        <v>209</v>
      </c>
      <c r="E1264" t="s">
        <v>93</v>
      </c>
      <c r="F1264" t="s">
        <v>264</v>
      </c>
      <c r="G1264" t="s">
        <v>24</v>
      </c>
      <c r="H1264" t="s">
        <v>434</v>
      </c>
      <c r="I1264" t="s">
        <v>313</v>
      </c>
      <c r="J1264" t="s">
        <v>337</v>
      </c>
      <c r="K1264" t="s">
        <v>72</v>
      </c>
      <c r="L1264" t="s">
        <v>111</v>
      </c>
      <c r="M1264" t="s">
        <v>654</v>
      </c>
      <c r="N1264">
        <v>4200</v>
      </c>
      <c r="O1264">
        <v>12600</v>
      </c>
      <c r="P1264" t="s">
        <v>5479</v>
      </c>
      <c r="Q1264" t="s">
        <v>5480</v>
      </c>
      <c r="R1264" t="s">
        <v>61</v>
      </c>
    </row>
    <row r="1265" spans="1:18" x14ac:dyDescent="0.3">
      <c r="A1265" t="s">
        <v>5481</v>
      </c>
      <c r="B1265" t="s">
        <v>5482</v>
      </c>
      <c r="C1265" t="s">
        <v>2172</v>
      </c>
      <c r="D1265" t="s">
        <v>641</v>
      </c>
      <c r="E1265" t="s">
        <v>173</v>
      </c>
      <c r="F1265" t="s">
        <v>108</v>
      </c>
      <c r="G1265" t="s">
        <v>162</v>
      </c>
      <c r="H1265" t="s">
        <v>163</v>
      </c>
      <c r="I1265" t="s">
        <v>110</v>
      </c>
      <c r="J1265" t="s">
        <v>27</v>
      </c>
      <c r="K1265" t="s">
        <v>84</v>
      </c>
      <c r="L1265" t="s">
        <v>182</v>
      </c>
      <c r="M1265">
        <v>7</v>
      </c>
      <c r="N1265">
        <v>620</v>
      </c>
      <c r="O1265">
        <v>4340</v>
      </c>
      <c r="P1265" t="s">
        <v>5483</v>
      </c>
      <c r="Q1265" t="s">
        <v>5484</v>
      </c>
      <c r="R1265" t="s">
        <v>46</v>
      </c>
    </row>
    <row r="1266" spans="1:18" x14ac:dyDescent="0.3">
      <c r="A1266" t="s">
        <v>5485</v>
      </c>
      <c r="B1266" t="s">
        <v>5486</v>
      </c>
      <c r="C1266" t="s">
        <v>5487</v>
      </c>
      <c r="D1266" t="s">
        <v>366</v>
      </c>
      <c r="E1266" t="s">
        <v>682</v>
      </c>
      <c r="F1266" t="s">
        <v>883</v>
      </c>
      <c r="G1266" t="s">
        <v>218</v>
      </c>
      <c r="H1266" t="s">
        <v>3094</v>
      </c>
      <c r="I1266" t="s">
        <v>26</v>
      </c>
      <c r="J1266" t="s">
        <v>83</v>
      </c>
      <c r="K1266" t="s">
        <v>57</v>
      </c>
      <c r="L1266" t="s">
        <v>111</v>
      </c>
      <c r="M1266">
        <v>2</v>
      </c>
      <c r="N1266">
        <v>2800</v>
      </c>
      <c r="O1266">
        <v>5600</v>
      </c>
      <c r="P1266" t="s">
        <v>5488</v>
      </c>
      <c r="Q1266" t="s">
        <v>5489</v>
      </c>
      <c r="R1266" t="s">
        <v>157</v>
      </c>
    </row>
    <row r="1267" spans="1:18" x14ac:dyDescent="0.3">
      <c r="A1267" t="s">
        <v>5490</v>
      </c>
      <c r="B1267" t="s">
        <v>5491</v>
      </c>
      <c r="C1267" t="s">
        <v>3679</v>
      </c>
      <c r="D1267" t="s">
        <v>583</v>
      </c>
      <c r="E1267" t="s">
        <v>37</v>
      </c>
      <c r="F1267" t="s">
        <v>391</v>
      </c>
      <c r="G1267" t="s">
        <v>239</v>
      </c>
      <c r="H1267" t="s">
        <v>2604</v>
      </c>
      <c r="I1267" t="s">
        <v>279</v>
      </c>
      <c r="J1267" t="s">
        <v>83</v>
      </c>
      <c r="K1267" t="s">
        <v>98</v>
      </c>
      <c r="L1267" t="s">
        <v>675</v>
      </c>
      <c r="M1267" t="s">
        <v>212</v>
      </c>
      <c r="N1267">
        <v>980</v>
      </c>
      <c r="O1267">
        <v>9800</v>
      </c>
      <c r="P1267" t="s">
        <v>5492</v>
      </c>
      <c r="Q1267" t="s">
        <v>5493</v>
      </c>
      <c r="R1267" t="s">
        <v>157</v>
      </c>
    </row>
    <row r="1268" spans="1:18" x14ac:dyDescent="0.3">
      <c r="A1268" t="s">
        <v>5494</v>
      </c>
      <c r="B1268" t="s">
        <v>3967</v>
      </c>
      <c r="C1268" t="s">
        <v>2130</v>
      </c>
      <c r="D1268" t="s">
        <v>992</v>
      </c>
      <c r="E1268" t="s">
        <v>173</v>
      </c>
      <c r="F1268" t="s">
        <v>23</v>
      </c>
      <c r="G1268" t="s">
        <v>120</v>
      </c>
      <c r="H1268" t="s">
        <v>121</v>
      </c>
      <c r="I1268" t="s">
        <v>41</v>
      </c>
      <c r="J1268" t="s">
        <v>83</v>
      </c>
      <c r="K1268" t="s">
        <v>72</v>
      </c>
      <c r="L1268" t="s">
        <v>1882</v>
      </c>
      <c r="M1268">
        <v>8</v>
      </c>
      <c r="N1268" t="s">
        <v>2750</v>
      </c>
      <c r="O1268">
        <v>6800</v>
      </c>
      <c r="P1268" t="s">
        <v>5495</v>
      </c>
      <c r="Q1268" t="s">
        <v>5496</v>
      </c>
      <c r="R1268" t="s">
        <v>32</v>
      </c>
    </row>
    <row r="1269" spans="1:18" x14ac:dyDescent="0.3">
      <c r="A1269" t="s">
        <v>3397</v>
      </c>
      <c r="B1269" t="s">
        <v>5497</v>
      </c>
      <c r="C1269" t="s">
        <v>4322</v>
      </c>
      <c r="D1269" t="s">
        <v>80</v>
      </c>
      <c r="E1269" t="s">
        <v>173</v>
      </c>
      <c r="F1269" t="s">
        <v>311</v>
      </c>
      <c r="G1269" t="s">
        <v>39</v>
      </c>
      <c r="H1269" t="s">
        <v>40</v>
      </c>
      <c r="I1269" t="s">
        <v>41</v>
      </c>
      <c r="J1269" t="s">
        <v>97</v>
      </c>
      <c r="K1269" t="s">
        <v>72</v>
      </c>
      <c r="L1269" t="s">
        <v>182</v>
      </c>
      <c r="M1269" t="s">
        <v>383</v>
      </c>
      <c r="N1269">
        <v>1900</v>
      </c>
      <c r="O1269">
        <v>13500</v>
      </c>
      <c r="P1269" t="s">
        <v>5498</v>
      </c>
      <c r="Q1269" t="s">
        <v>5499</v>
      </c>
      <c r="R1269" t="s">
        <v>61</v>
      </c>
    </row>
    <row r="1270" spans="1:18" x14ac:dyDescent="0.3">
      <c r="A1270" t="s">
        <v>5500</v>
      </c>
      <c r="B1270" t="s">
        <v>5501</v>
      </c>
      <c r="C1270" t="s">
        <v>551</v>
      </c>
      <c r="D1270" t="s">
        <v>80</v>
      </c>
      <c r="E1270" t="s">
        <v>93</v>
      </c>
      <c r="F1270" t="s">
        <v>264</v>
      </c>
      <c r="G1270" t="s">
        <v>120</v>
      </c>
      <c r="H1270" t="s">
        <v>1959</v>
      </c>
      <c r="I1270" t="s">
        <v>41</v>
      </c>
      <c r="J1270" t="s">
        <v>83</v>
      </c>
      <c r="K1270" t="s">
        <v>493</v>
      </c>
      <c r="L1270" t="s">
        <v>85</v>
      </c>
      <c r="M1270">
        <v>12</v>
      </c>
      <c r="N1270">
        <v>850</v>
      </c>
      <c r="O1270">
        <v>10200</v>
      </c>
      <c r="P1270" t="s">
        <v>5502</v>
      </c>
      <c r="Q1270" t="s">
        <v>5503</v>
      </c>
      <c r="R1270" t="s">
        <v>32</v>
      </c>
    </row>
    <row r="1271" spans="1:18" x14ac:dyDescent="0.3">
      <c r="A1271" t="s">
        <v>5504</v>
      </c>
      <c r="B1271" t="s">
        <v>4013</v>
      </c>
      <c r="C1271" t="s">
        <v>5505</v>
      </c>
      <c r="D1271" t="s">
        <v>1847</v>
      </c>
      <c r="E1271" t="s">
        <v>381</v>
      </c>
      <c r="F1271" t="s">
        <v>372</v>
      </c>
      <c r="G1271" t="s">
        <v>120</v>
      </c>
      <c r="H1271" t="s">
        <v>121</v>
      </c>
      <c r="I1271" t="s">
        <v>265</v>
      </c>
      <c r="J1271" t="s">
        <v>305</v>
      </c>
      <c r="K1271" t="s">
        <v>174</v>
      </c>
      <c r="L1271" t="s">
        <v>111</v>
      </c>
      <c r="M1271">
        <v>6</v>
      </c>
      <c r="N1271">
        <v>850</v>
      </c>
      <c r="O1271">
        <v>5100</v>
      </c>
      <c r="P1271" t="s">
        <v>5506</v>
      </c>
      <c r="Q1271" t="s">
        <v>5507</v>
      </c>
      <c r="R1271" t="s">
        <v>32</v>
      </c>
    </row>
    <row r="1272" spans="1:18" x14ac:dyDescent="0.3">
      <c r="A1272" t="s">
        <v>5508</v>
      </c>
      <c r="B1272" t="s">
        <v>5509</v>
      </c>
      <c r="C1272" t="s">
        <v>961</v>
      </c>
      <c r="D1272" t="s">
        <v>366</v>
      </c>
      <c r="E1272" t="s">
        <v>140</v>
      </c>
      <c r="F1272" t="s">
        <v>1718</v>
      </c>
      <c r="G1272" t="s">
        <v>39</v>
      </c>
      <c r="H1272" t="s">
        <v>336</v>
      </c>
      <c r="I1272" t="s">
        <v>265</v>
      </c>
      <c r="J1272" t="s">
        <v>56</v>
      </c>
      <c r="K1272" t="s">
        <v>98</v>
      </c>
      <c r="L1272" t="s">
        <v>58</v>
      </c>
      <c r="M1272">
        <v>2</v>
      </c>
      <c r="N1272">
        <v>1800</v>
      </c>
      <c r="O1272">
        <v>3600</v>
      </c>
      <c r="P1272" t="s">
        <v>5510</v>
      </c>
      <c r="Q1272" t="s">
        <v>5511</v>
      </c>
      <c r="R1272" t="s">
        <v>61</v>
      </c>
    </row>
    <row r="1273" spans="1:18" x14ac:dyDescent="0.3">
      <c r="A1273" t="s">
        <v>5512</v>
      </c>
      <c r="B1273" t="s">
        <v>5513</v>
      </c>
      <c r="C1273" t="s">
        <v>839</v>
      </c>
      <c r="D1273" t="s">
        <v>1847</v>
      </c>
      <c r="E1273" t="s">
        <v>237</v>
      </c>
      <c r="F1273" t="s">
        <v>38</v>
      </c>
      <c r="G1273" t="s">
        <v>162</v>
      </c>
      <c r="H1273" t="s">
        <v>4600</v>
      </c>
      <c r="I1273" t="s">
        <v>110</v>
      </c>
      <c r="J1273" t="s">
        <v>97</v>
      </c>
      <c r="K1273" t="s">
        <v>98</v>
      </c>
      <c r="L1273" t="s">
        <v>58</v>
      </c>
      <c r="M1273">
        <v>2</v>
      </c>
      <c r="N1273">
        <v>620</v>
      </c>
      <c r="O1273">
        <v>1240</v>
      </c>
      <c r="P1273" t="s">
        <v>5514</v>
      </c>
      <c r="Q1273" t="s">
        <v>5515</v>
      </c>
      <c r="R1273" t="s">
        <v>157</v>
      </c>
    </row>
    <row r="1274" spans="1:18" x14ac:dyDescent="0.3">
      <c r="A1274" t="s">
        <v>5516</v>
      </c>
      <c r="B1274" t="s">
        <v>4229</v>
      </c>
      <c r="C1274" t="s">
        <v>537</v>
      </c>
      <c r="D1274" t="s">
        <v>271</v>
      </c>
      <c r="E1274" t="s">
        <v>37</v>
      </c>
      <c r="F1274" t="s">
        <v>1022</v>
      </c>
      <c r="G1274" t="s">
        <v>120</v>
      </c>
      <c r="H1274" t="s">
        <v>121</v>
      </c>
      <c r="I1274" t="s">
        <v>41</v>
      </c>
      <c r="J1274" t="s">
        <v>83</v>
      </c>
      <c r="K1274" t="s">
        <v>493</v>
      </c>
      <c r="L1274" t="s">
        <v>182</v>
      </c>
      <c r="M1274">
        <v>10</v>
      </c>
      <c r="N1274" t="s">
        <v>787</v>
      </c>
      <c r="O1274">
        <v>8500</v>
      </c>
      <c r="P1274" t="s">
        <v>5517</v>
      </c>
      <c r="Q1274" t="s">
        <v>5518</v>
      </c>
      <c r="R1274" t="s">
        <v>46</v>
      </c>
    </row>
    <row r="1275" spans="1:18" x14ac:dyDescent="0.3">
      <c r="A1275" t="s">
        <v>5519</v>
      </c>
      <c r="B1275" t="s">
        <v>3732</v>
      </c>
      <c r="C1275" t="s">
        <v>4100</v>
      </c>
      <c r="D1275" t="s">
        <v>743</v>
      </c>
      <c r="E1275" t="s">
        <v>190</v>
      </c>
      <c r="F1275" t="s">
        <v>108</v>
      </c>
      <c r="G1275" t="s">
        <v>218</v>
      </c>
      <c r="H1275" t="s">
        <v>312</v>
      </c>
      <c r="I1275" t="s">
        <v>26</v>
      </c>
      <c r="J1275" t="s">
        <v>337</v>
      </c>
      <c r="K1275" t="s">
        <v>57</v>
      </c>
      <c r="L1275" t="s">
        <v>111</v>
      </c>
      <c r="M1275" t="s">
        <v>846</v>
      </c>
      <c r="N1275" t="s">
        <v>1698</v>
      </c>
      <c r="O1275">
        <v>2800</v>
      </c>
      <c r="P1275" t="s">
        <v>5520</v>
      </c>
      <c r="Q1275" t="s">
        <v>5521</v>
      </c>
      <c r="R1275" t="s">
        <v>61</v>
      </c>
    </row>
    <row r="1276" spans="1:18" x14ac:dyDescent="0.3">
      <c r="A1276" t="s">
        <v>5522</v>
      </c>
      <c r="B1276" t="s">
        <v>5523</v>
      </c>
      <c r="C1276" t="s">
        <v>5524</v>
      </c>
      <c r="D1276" t="s">
        <v>1457</v>
      </c>
      <c r="E1276" t="s">
        <v>51</v>
      </c>
      <c r="F1276" t="s">
        <v>119</v>
      </c>
      <c r="G1276" t="s">
        <v>162</v>
      </c>
      <c r="H1276" t="s">
        <v>4600</v>
      </c>
      <c r="I1276" t="s">
        <v>110</v>
      </c>
      <c r="J1276" t="s">
        <v>97</v>
      </c>
      <c r="K1276" t="s">
        <v>72</v>
      </c>
      <c r="L1276" t="s">
        <v>165</v>
      </c>
      <c r="M1276">
        <v>5</v>
      </c>
      <c r="N1276">
        <v>620</v>
      </c>
      <c r="O1276">
        <v>3100</v>
      </c>
      <c r="P1276" t="s">
        <v>5525</v>
      </c>
      <c r="Q1276" t="s">
        <v>5526</v>
      </c>
      <c r="R1276" t="s">
        <v>32</v>
      </c>
    </row>
    <row r="1277" spans="1:18" x14ac:dyDescent="0.3">
      <c r="A1277" t="s">
        <v>5527</v>
      </c>
      <c r="B1277" t="s">
        <v>5528</v>
      </c>
      <c r="C1277" t="s">
        <v>4262</v>
      </c>
      <c r="D1277" t="s">
        <v>635</v>
      </c>
      <c r="E1277" t="s">
        <v>949</v>
      </c>
      <c r="F1277" t="s">
        <v>38</v>
      </c>
      <c r="G1277" t="s">
        <v>218</v>
      </c>
      <c r="H1277" t="s">
        <v>1179</v>
      </c>
      <c r="I1277" t="s">
        <v>26</v>
      </c>
      <c r="J1277" t="s">
        <v>221</v>
      </c>
      <c r="K1277" t="s">
        <v>72</v>
      </c>
      <c r="L1277" t="s">
        <v>111</v>
      </c>
      <c r="M1277" t="s">
        <v>2945</v>
      </c>
      <c r="N1277">
        <v>2800</v>
      </c>
      <c r="O1277">
        <v>25200</v>
      </c>
      <c r="P1277" t="s">
        <v>5529</v>
      </c>
      <c r="Q1277" t="s">
        <v>5530</v>
      </c>
      <c r="R1277" t="s">
        <v>46</v>
      </c>
    </row>
    <row r="1278" spans="1:18" x14ac:dyDescent="0.3">
      <c r="A1278" t="s">
        <v>5531</v>
      </c>
      <c r="B1278" t="s">
        <v>2163</v>
      </c>
      <c r="C1278" t="s">
        <v>2431</v>
      </c>
      <c r="D1278" t="s">
        <v>1555</v>
      </c>
      <c r="E1278" t="s">
        <v>93</v>
      </c>
      <c r="F1278" t="s">
        <v>181</v>
      </c>
      <c r="G1278" t="s">
        <v>39</v>
      </c>
      <c r="H1278" t="s">
        <v>336</v>
      </c>
      <c r="I1278" t="s">
        <v>41</v>
      </c>
      <c r="J1278" t="s">
        <v>97</v>
      </c>
      <c r="K1278" t="s">
        <v>144</v>
      </c>
      <c r="L1278" t="s">
        <v>58</v>
      </c>
      <c r="M1278">
        <v>10</v>
      </c>
      <c r="N1278">
        <v>1900</v>
      </c>
      <c r="O1278">
        <v>19000</v>
      </c>
      <c r="P1278" t="s">
        <v>5532</v>
      </c>
      <c r="Q1278" t="s">
        <v>1067</v>
      </c>
      <c r="R1278" t="s">
        <v>32</v>
      </c>
    </row>
    <row r="1279" spans="1:18" x14ac:dyDescent="0.3">
      <c r="A1279" t="s">
        <v>5533</v>
      </c>
      <c r="B1279" t="s">
        <v>5534</v>
      </c>
      <c r="C1279" t="s">
        <v>954</v>
      </c>
      <c r="D1279" t="s">
        <v>2018</v>
      </c>
      <c r="E1279" t="s">
        <v>1550</v>
      </c>
      <c r="F1279" t="s">
        <v>153</v>
      </c>
      <c r="G1279" t="s">
        <v>142</v>
      </c>
      <c r="H1279" t="s">
        <v>143</v>
      </c>
      <c r="I1279" t="s">
        <v>26</v>
      </c>
      <c r="J1279" t="s">
        <v>97</v>
      </c>
      <c r="K1279" t="s">
        <v>84</v>
      </c>
      <c r="L1279" t="s">
        <v>182</v>
      </c>
      <c r="M1279">
        <v>8</v>
      </c>
      <c r="N1279">
        <v>420</v>
      </c>
      <c r="O1279">
        <v>3360</v>
      </c>
      <c r="P1279" t="s">
        <v>5535</v>
      </c>
      <c r="Q1279" t="s">
        <v>5536</v>
      </c>
      <c r="R1279" t="s">
        <v>46</v>
      </c>
    </row>
    <row r="1280" spans="1:18" x14ac:dyDescent="0.3">
      <c r="A1280" t="s">
        <v>5537</v>
      </c>
      <c r="B1280" t="s">
        <v>4789</v>
      </c>
      <c r="C1280" t="s">
        <v>422</v>
      </c>
      <c r="D1280" t="s">
        <v>92</v>
      </c>
      <c r="E1280" t="s">
        <v>1121</v>
      </c>
      <c r="F1280" t="s">
        <v>200</v>
      </c>
      <c r="G1280" t="s">
        <v>303</v>
      </c>
      <c r="H1280" t="s">
        <v>399</v>
      </c>
      <c r="I1280" t="s">
        <v>41</v>
      </c>
      <c r="J1280" t="s">
        <v>83</v>
      </c>
      <c r="K1280" t="s">
        <v>84</v>
      </c>
      <c r="L1280" t="s">
        <v>182</v>
      </c>
      <c r="M1280" t="s">
        <v>133</v>
      </c>
      <c r="N1280">
        <v>2400</v>
      </c>
      <c r="O1280">
        <v>21600</v>
      </c>
      <c r="P1280" t="s">
        <v>643</v>
      </c>
      <c r="Q1280" t="s">
        <v>5538</v>
      </c>
      <c r="R1280" t="s">
        <v>32</v>
      </c>
    </row>
    <row r="1281" spans="1:18" x14ac:dyDescent="0.3">
      <c r="A1281" t="s">
        <v>5539</v>
      </c>
      <c r="B1281" t="s">
        <v>531</v>
      </c>
      <c r="C1281" t="s">
        <v>1340</v>
      </c>
      <c r="D1281" t="s">
        <v>92</v>
      </c>
      <c r="E1281" t="s">
        <v>22</v>
      </c>
      <c r="F1281" t="s">
        <v>119</v>
      </c>
      <c r="G1281" t="s">
        <v>81</v>
      </c>
      <c r="H1281" t="s">
        <v>425</v>
      </c>
      <c r="I1281" t="s">
        <v>110</v>
      </c>
      <c r="K1281" t="s">
        <v>72</v>
      </c>
      <c r="L1281" t="s">
        <v>111</v>
      </c>
      <c r="M1281" t="s">
        <v>4045</v>
      </c>
      <c r="N1281">
        <v>1250</v>
      </c>
      <c r="O1281">
        <v>2500</v>
      </c>
      <c r="P1281" t="s">
        <v>5540</v>
      </c>
      <c r="Q1281" t="s">
        <v>5541</v>
      </c>
      <c r="R1281" t="s">
        <v>61</v>
      </c>
    </row>
    <row r="1282" spans="1:18" x14ac:dyDescent="0.3">
      <c r="A1282" t="s">
        <v>5542</v>
      </c>
      <c r="B1282" t="s">
        <v>5543</v>
      </c>
      <c r="C1282" t="s">
        <v>5544</v>
      </c>
      <c r="D1282" t="s">
        <v>21</v>
      </c>
      <c r="E1282" t="s">
        <v>190</v>
      </c>
      <c r="F1282" t="s">
        <v>181</v>
      </c>
      <c r="G1282" t="s">
        <v>162</v>
      </c>
      <c r="H1282" t="s">
        <v>163</v>
      </c>
      <c r="I1282" t="s">
        <v>491</v>
      </c>
      <c r="J1282" t="s">
        <v>27</v>
      </c>
      <c r="K1282" t="s">
        <v>72</v>
      </c>
      <c r="L1282" t="s">
        <v>111</v>
      </c>
      <c r="M1282">
        <v>5</v>
      </c>
      <c r="N1282" t="s">
        <v>354</v>
      </c>
      <c r="O1282">
        <v>3100</v>
      </c>
      <c r="P1282" t="s">
        <v>5545</v>
      </c>
      <c r="Q1282" t="s">
        <v>5546</v>
      </c>
      <c r="R1282" t="s">
        <v>157</v>
      </c>
    </row>
    <row r="1283" spans="1:18" x14ac:dyDescent="0.3">
      <c r="A1283" t="s">
        <v>5547</v>
      </c>
      <c r="B1283" t="s">
        <v>5548</v>
      </c>
      <c r="C1283" t="s">
        <v>1426</v>
      </c>
      <c r="D1283" t="s">
        <v>366</v>
      </c>
      <c r="E1283" t="s">
        <v>161</v>
      </c>
      <c r="F1283" t="s">
        <v>962</v>
      </c>
      <c r="G1283" t="s">
        <v>142</v>
      </c>
      <c r="H1283" t="s">
        <v>143</v>
      </c>
      <c r="I1283" t="s">
        <v>313</v>
      </c>
      <c r="J1283" t="s">
        <v>83</v>
      </c>
      <c r="K1283" t="s">
        <v>72</v>
      </c>
      <c r="L1283" t="s">
        <v>111</v>
      </c>
      <c r="M1283" t="s">
        <v>577</v>
      </c>
      <c r="N1283" t="s">
        <v>3260</v>
      </c>
      <c r="O1283">
        <v>5040</v>
      </c>
      <c r="P1283" t="s">
        <v>5549</v>
      </c>
      <c r="Q1283" t="s">
        <v>5550</v>
      </c>
      <c r="R1283" t="s">
        <v>32</v>
      </c>
    </row>
    <row r="1284" spans="1:18" x14ac:dyDescent="0.3">
      <c r="A1284" t="s">
        <v>5551</v>
      </c>
      <c r="B1284" t="s">
        <v>4398</v>
      </c>
      <c r="C1284" t="s">
        <v>3134</v>
      </c>
      <c r="D1284" t="s">
        <v>50</v>
      </c>
      <c r="E1284" t="s">
        <v>190</v>
      </c>
      <c r="F1284" t="s">
        <v>248</v>
      </c>
      <c r="G1284" t="s">
        <v>303</v>
      </c>
      <c r="H1284" t="s">
        <v>1004</v>
      </c>
      <c r="I1284" t="s">
        <v>41</v>
      </c>
      <c r="J1284" t="s">
        <v>71</v>
      </c>
      <c r="K1284" t="s">
        <v>144</v>
      </c>
      <c r="L1284" t="s">
        <v>111</v>
      </c>
      <c r="M1284">
        <v>10</v>
      </c>
      <c r="N1284" t="s">
        <v>1006</v>
      </c>
      <c r="O1284">
        <v>24000</v>
      </c>
      <c r="P1284" t="s">
        <v>5552</v>
      </c>
      <c r="Q1284" t="s">
        <v>5553</v>
      </c>
      <c r="R1284" t="s">
        <v>61</v>
      </c>
    </row>
    <row r="1285" spans="1:18" x14ac:dyDescent="0.3">
      <c r="A1285" t="s">
        <v>5554</v>
      </c>
      <c r="B1285" t="s">
        <v>5555</v>
      </c>
      <c r="C1285" t="s">
        <v>1462</v>
      </c>
      <c r="D1285" t="s">
        <v>475</v>
      </c>
      <c r="E1285" t="s">
        <v>140</v>
      </c>
      <c r="F1285" t="s">
        <v>108</v>
      </c>
      <c r="G1285" t="s">
        <v>53</v>
      </c>
      <c r="H1285" t="s">
        <v>95</v>
      </c>
      <c r="I1285" t="s">
        <v>96</v>
      </c>
      <c r="J1285" t="s">
        <v>685</v>
      </c>
      <c r="K1285" t="s">
        <v>98</v>
      </c>
      <c r="L1285" t="s">
        <v>182</v>
      </c>
      <c r="M1285">
        <v>10</v>
      </c>
      <c r="N1285">
        <v>180</v>
      </c>
      <c r="O1285">
        <v>1800</v>
      </c>
      <c r="P1285" t="s">
        <v>5556</v>
      </c>
      <c r="Q1285" t="s">
        <v>5557</v>
      </c>
      <c r="R1285" t="s">
        <v>61</v>
      </c>
    </row>
    <row r="1286" spans="1:18" x14ac:dyDescent="0.3">
      <c r="A1286" t="s">
        <v>5558</v>
      </c>
      <c r="B1286" t="s">
        <v>5559</v>
      </c>
      <c r="C1286" t="s">
        <v>756</v>
      </c>
      <c r="D1286" t="s">
        <v>271</v>
      </c>
      <c r="E1286" t="s">
        <v>944</v>
      </c>
      <c r="F1286" t="s">
        <v>228</v>
      </c>
      <c r="G1286" t="s">
        <v>81</v>
      </c>
      <c r="H1286" t="s">
        <v>425</v>
      </c>
      <c r="I1286" t="s">
        <v>110</v>
      </c>
      <c r="J1286" t="s">
        <v>97</v>
      </c>
      <c r="K1286" t="s">
        <v>84</v>
      </c>
      <c r="L1286" t="s">
        <v>182</v>
      </c>
      <c r="M1286">
        <v>6</v>
      </c>
      <c r="N1286" t="s">
        <v>3546</v>
      </c>
      <c r="O1286">
        <v>7500</v>
      </c>
      <c r="P1286" t="s">
        <v>5560</v>
      </c>
      <c r="Q1286" t="s">
        <v>5561</v>
      </c>
      <c r="R1286" t="s">
        <v>61</v>
      </c>
    </row>
    <row r="1287" spans="1:18" x14ac:dyDescent="0.3">
      <c r="A1287" t="s">
        <v>5562</v>
      </c>
      <c r="B1287" t="s">
        <v>300</v>
      </c>
      <c r="C1287" t="s">
        <v>1656</v>
      </c>
      <c r="D1287" t="s">
        <v>65</v>
      </c>
      <c r="E1287" t="s">
        <v>51</v>
      </c>
      <c r="F1287" t="s">
        <v>119</v>
      </c>
      <c r="G1287" t="s">
        <v>303</v>
      </c>
      <c r="H1287" t="s">
        <v>1004</v>
      </c>
      <c r="I1287" t="s">
        <v>41</v>
      </c>
      <c r="J1287" t="s">
        <v>83</v>
      </c>
      <c r="K1287" t="s">
        <v>72</v>
      </c>
      <c r="L1287" t="s">
        <v>58</v>
      </c>
      <c r="M1287" t="s">
        <v>2387</v>
      </c>
      <c r="N1287">
        <v>2400</v>
      </c>
      <c r="O1287">
        <v>28800</v>
      </c>
      <c r="P1287" t="s">
        <v>5563</v>
      </c>
      <c r="Q1287" t="s">
        <v>5564</v>
      </c>
      <c r="R1287" t="s">
        <v>157</v>
      </c>
    </row>
    <row r="1288" spans="1:18" x14ac:dyDescent="0.3">
      <c r="A1288" t="s">
        <v>5565</v>
      </c>
      <c r="B1288" t="s">
        <v>3244</v>
      </c>
      <c r="C1288" t="s">
        <v>3341</v>
      </c>
      <c r="D1288" t="s">
        <v>793</v>
      </c>
      <c r="E1288" t="s">
        <v>190</v>
      </c>
      <c r="F1288" t="s">
        <v>538</v>
      </c>
      <c r="G1288" t="s">
        <v>24</v>
      </c>
      <c r="H1288" t="s">
        <v>434</v>
      </c>
      <c r="I1288" t="s">
        <v>26</v>
      </c>
      <c r="J1288" t="s">
        <v>97</v>
      </c>
      <c r="K1288" t="s">
        <v>98</v>
      </c>
      <c r="L1288" t="s">
        <v>182</v>
      </c>
      <c r="M1288">
        <v>9</v>
      </c>
      <c r="N1288">
        <v>4200</v>
      </c>
      <c r="O1288">
        <v>37800</v>
      </c>
      <c r="P1288" t="s">
        <v>5566</v>
      </c>
      <c r="Q1288" t="s">
        <v>5567</v>
      </c>
      <c r="R1288" t="s">
        <v>46</v>
      </c>
    </row>
    <row r="1289" spans="1:18" x14ac:dyDescent="0.3">
      <c r="A1289" t="s">
        <v>5568</v>
      </c>
      <c r="B1289" t="s">
        <v>5569</v>
      </c>
      <c r="C1289" t="s">
        <v>236</v>
      </c>
      <c r="D1289" t="s">
        <v>80</v>
      </c>
      <c r="E1289" t="s">
        <v>237</v>
      </c>
      <c r="F1289" t="s">
        <v>181</v>
      </c>
      <c r="G1289" t="s">
        <v>24</v>
      </c>
      <c r="H1289" t="s">
        <v>25</v>
      </c>
      <c r="I1289" t="s">
        <v>26</v>
      </c>
      <c r="J1289" t="s">
        <v>510</v>
      </c>
      <c r="K1289" t="s">
        <v>57</v>
      </c>
      <c r="L1289" t="s">
        <v>165</v>
      </c>
      <c r="M1289">
        <v>1</v>
      </c>
      <c r="N1289">
        <v>4200</v>
      </c>
      <c r="O1289">
        <v>4200</v>
      </c>
      <c r="P1289" t="s">
        <v>5570</v>
      </c>
      <c r="Q1289" t="s">
        <v>5571</v>
      </c>
      <c r="R1289" t="s">
        <v>61</v>
      </c>
    </row>
    <row r="1290" spans="1:18" x14ac:dyDescent="0.3">
      <c r="A1290" t="s">
        <v>5572</v>
      </c>
      <c r="B1290" t="s">
        <v>5573</v>
      </c>
      <c r="C1290" t="s">
        <v>612</v>
      </c>
      <c r="D1290" t="s">
        <v>80</v>
      </c>
      <c r="E1290" t="s">
        <v>161</v>
      </c>
      <c r="F1290" t="s">
        <v>2405</v>
      </c>
      <c r="G1290" t="s">
        <v>142</v>
      </c>
      <c r="H1290" t="s">
        <v>143</v>
      </c>
      <c r="I1290" t="s">
        <v>26</v>
      </c>
      <c r="J1290" t="s">
        <v>492</v>
      </c>
      <c r="K1290" t="s">
        <v>98</v>
      </c>
      <c r="L1290" t="s">
        <v>182</v>
      </c>
      <c r="M1290">
        <v>10</v>
      </c>
      <c r="N1290">
        <v>420</v>
      </c>
      <c r="O1290">
        <v>4200</v>
      </c>
      <c r="P1290" t="s">
        <v>5574</v>
      </c>
      <c r="Q1290" t="s">
        <v>5575</v>
      </c>
      <c r="R1290" t="s">
        <v>61</v>
      </c>
    </row>
    <row r="1291" spans="1:18" x14ac:dyDescent="0.3">
      <c r="A1291" t="s">
        <v>5576</v>
      </c>
      <c r="B1291" t="s">
        <v>5577</v>
      </c>
      <c r="C1291" t="s">
        <v>1891</v>
      </c>
      <c r="D1291" t="s">
        <v>80</v>
      </c>
      <c r="E1291" t="s">
        <v>2101</v>
      </c>
      <c r="F1291" t="s">
        <v>697</v>
      </c>
      <c r="G1291" t="s">
        <v>218</v>
      </c>
      <c r="H1291" t="s">
        <v>312</v>
      </c>
      <c r="I1291" t="s">
        <v>26</v>
      </c>
      <c r="J1291" t="s">
        <v>83</v>
      </c>
      <c r="K1291" t="s">
        <v>758</v>
      </c>
      <c r="L1291" t="s">
        <v>132</v>
      </c>
      <c r="M1291" t="s">
        <v>74</v>
      </c>
      <c r="N1291">
        <v>2800</v>
      </c>
      <c r="O1291">
        <v>22400</v>
      </c>
      <c r="P1291" t="s">
        <v>5578</v>
      </c>
      <c r="Q1291" t="s">
        <v>5579</v>
      </c>
      <c r="R1291" t="s">
        <v>61</v>
      </c>
    </row>
    <row r="1292" spans="1:18" x14ac:dyDescent="0.3">
      <c r="A1292" t="s">
        <v>5580</v>
      </c>
      <c r="B1292" t="s">
        <v>2409</v>
      </c>
      <c r="C1292" t="s">
        <v>1593</v>
      </c>
      <c r="D1292" t="s">
        <v>3545</v>
      </c>
      <c r="E1292" t="s">
        <v>1003</v>
      </c>
      <c r="F1292" t="s">
        <v>108</v>
      </c>
      <c r="G1292" t="s">
        <v>218</v>
      </c>
      <c r="H1292" t="s">
        <v>3094</v>
      </c>
      <c r="I1292" t="s">
        <v>131</v>
      </c>
      <c r="J1292" t="s">
        <v>83</v>
      </c>
      <c r="K1292" t="s">
        <v>72</v>
      </c>
      <c r="L1292" t="s">
        <v>165</v>
      </c>
      <c r="M1292" t="s">
        <v>145</v>
      </c>
      <c r="N1292">
        <v>2800</v>
      </c>
      <c r="O1292">
        <v>14000</v>
      </c>
      <c r="P1292" t="s">
        <v>5581</v>
      </c>
      <c r="Q1292" t="s">
        <v>5582</v>
      </c>
      <c r="R1292" t="s">
        <v>61</v>
      </c>
    </row>
    <row r="1293" spans="1:18" x14ac:dyDescent="0.3">
      <c r="A1293" t="s">
        <v>5583</v>
      </c>
      <c r="B1293" t="s">
        <v>5584</v>
      </c>
      <c r="C1293" t="s">
        <v>1983</v>
      </c>
      <c r="D1293" t="s">
        <v>172</v>
      </c>
      <c r="E1293" t="s">
        <v>2135</v>
      </c>
      <c r="F1293" t="s">
        <v>391</v>
      </c>
      <c r="G1293" t="s">
        <v>39</v>
      </c>
      <c r="H1293" t="s">
        <v>336</v>
      </c>
      <c r="I1293" t="s">
        <v>41</v>
      </c>
      <c r="J1293" t="s">
        <v>83</v>
      </c>
      <c r="K1293" t="s">
        <v>98</v>
      </c>
      <c r="L1293" t="s">
        <v>58</v>
      </c>
      <c r="M1293" t="s">
        <v>5211</v>
      </c>
      <c r="N1293">
        <v>1900</v>
      </c>
      <c r="O1293">
        <v>19000</v>
      </c>
      <c r="P1293" t="s">
        <v>5585</v>
      </c>
      <c r="Q1293" t="s">
        <v>5586</v>
      </c>
      <c r="R1293" t="s">
        <v>61</v>
      </c>
    </row>
    <row r="1294" spans="1:18" x14ac:dyDescent="0.3">
      <c r="A1294" t="s">
        <v>5587</v>
      </c>
      <c r="B1294" t="s">
        <v>5588</v>
      </c>
      <c r="C1294" t="s">
        <v>1232</v>
      </c>
      <c r="D1294" t="s">
        <v>21</v>
      </c>
      <c r="E1294" t="s">
        <v>140</v>
      </c>
      <c r="F1294" t="s">
        <v>52</v>
      </c>
      <c r="G1294" t="s">
        <v>24</v>
      </c>
      <c r="H1294" t="s">
        <v>434</v>
      </c>
      <c r="I1294" t="s">
        <v>26</v>
      </c>
      <c r="J1294" t="s">
        <v>221</v>
      </c>
      <c r="K1294" t="s">
        <v>72</v>
      </c>
      <c r="L1294" t="s">
        <v>111</v>
      </c>
      <c r="M1294">
        <v>9</v>
      </c>
      <c r="N1294">
        <v>4100</v>
      </c>
      <c r="O1294">
        <v>36900</v>
      </c>
      <c r="P1294" t="s">
        <v>5589</v>
      </c>
      <c r="Q1294" t="s">
        <v>5590</v>
      </c>
      <c r="R1294" t="s">
        <v>46</v>
      </c>
    </row>
    <row r="1295" spans="1:18" x14ac:dyDescent="0.3">
      <c r="A1295" t="s">
        <v>5591</v>
      </c>
      <c r="B1295" t="s">
        <v>4140</v>
      </c>
      <c r="C1295" t="s">
        <v>2159</v>
      </c>
      <c r="D1295" t="s">
        <v>926</v>
      </c>
      <c r="E1295" t="s">
        <v>173</v>
      </c>
      <c r="F1295" t="s">
        <v>119</v>
      </c>
      <c r="G1295" t="s">
        <v>120</v>
      </c>
      <c r="H1295" t="s">
        <v>121</v>
      </c>
      <c r="I1295" t="s">
        <v>41</v>
      </c>
      <c r="J1295" t="s">
        <v>27</v>
      </c>
      <c r="K1295" t="s">
        <v>98</v>
      </c>
      <c r="L1295" t="s">
        <v>111</v>
      </c>
      <c r="M1295">
        <v>7</v>
      </c>
      <c r="N1295">
        <v>850</v>
      </c>
      <c r="O1295">
        <v>5950</v>
      </c>
      <c r="P1295" t="s">
        <v>5592</v>
      </c>
      <c r="Q1295" t="s">
        <v>5593</v>
      </c>
      <c r="R1295" t="s">
        <v>46</v>
      </c>
    </row>
    <row r="1296" spans="1:18" x14ac:dyDescent="0.3">
      <c r="A1296" t="s">
        <v>5594</v>
      </c>
      <c r="B1296" t="s">
        <v>5595</v>
      </c>
      <c r="C1296" t="s">
        <v>2952</v>
      </c>
      <c r="D1296" t="s">
        <v>139</v>
      </c>
      <c r="E1296" t="s">
        <v>237</v>
      </c>
      <c r="F1296" t="s">
        <v>228</v>
      </c>
      <c r="G1296" t="s">
        <v>239</v>
      </c>
      <c r="H1296" t="s">
        <v>240</v>
      </c>
      <c r="I1296" t="s">
        <v>279</v>
      </c>
      <c r="J1296" t="s">
        <v>83</v>
      </c>
      <c r="K1296" t="s">
        <v>84</v>
      </c>
      <c r="L1296" t="s">
        <v>353</v>
      </c>
      <c r="M1296">
        <v>10</v>
      </c>
      <c r="N1296">
        <v>980</v>
      </c>
      <c r="O1296">
        <v>9800</v>
      </c>
      <c r="P1296" t="s">
        <v>5596</v>
      </c>
      <c r="Q1296" t="s">
        <v>5597</v>
      </c>
      <c r="R1296" t="s">
        <v>32</v>
      </c>
    </row>
    <row r="1297" spans="1:18" x14ac:dyDescent="0.3">
      <c r="A1297" t="s">
        <v>5598</v>
      </c>
      <c r="B1297" t="s">
        <v>5599</v>
      </c>
      <c r="C1297" t="s">
        <v>1606</v>
      </c>
      <c r="D1297" t="s">
        <v>1168</v>
      </c>
      <c r="E1297" t="s">
        <v>1943</v>
      </c>
      <c r="F1297" t="s">
        <v>119</v>
      </c>
      <c r="G1297" t="s">
        <v>218</v>
      </c>
      <c r="H1297" t="s">
        <v>1404</v>
      </c>
      <c r="I1297" t="s">
        <v>26</v>
      </c>
      <c r="J1297" t="s">
        <v>27</v>
      </c>
      <c r="K1297" t="s">
        <v>57</v>
      </c>
      <c r="L1297" t="s">
        <v>111</v>
      </c>
      <c r="M1297">
        <v>4</v>
      </c>
      <c r="N1297">
        <v>2800</v>
      </c>
      <c r="O1297">
        <v>11200</v>
      </c>
      <c r="P1297" t="s">
        <v>5600</v>
      </c>
      <c r="Q1297" t="s">
        <v>5601</v>
      </c>
      <c r="R1297" t="s">
        <v>157</v>
      </c>
    </row>
    <row r="1298" spans="1:18" x14ac:dyDescent="0.3">
      <c r="A1298" t="s">
        <v>5602</v>
      </c>
      <c r="B1298" t="s">
        <v>2801</v>
      </c>
      <c r="C1298" t="s">
        <v>984</v>
      </c>
      <c r="D1298" t="s">
        <v>1457</v>
      </c>
      <c r="E1298" t="s">
        <v>140</v>
      </c>
      <c r="F1298" t="s">
        <v>38</v>
      </c>
      <c r="G1298" t="s">
        <v>53</v>
      </c>
      <c r="H1298" t="s">
        <v>95</v>
      </c>
      <c r="I1298" t="s">
        <v>96</v>
      </c>
      <c r="J1298" t="s">
        <v>221</v>
      </c>
      <c r="K1298" t="s">
        <v>98</v>
      </c>
      <c r="L1298" t="s">
        <v>182</v>
      </c>
      <c r="M1298">
        <v>11</v>
      </c>
      <c r="N1298">
        <v>180</v>
      </c>
      <c r="O1298">
        <v>1980</v>
      </c>
      <c r="P1298" t="s">
        <v>5603</v>
      </c>
      <c r="Q1298" t="s">
        <v>5604</v>
      </c>
      <c r="R1298" t="s">
        <v>32</v>
      </c>
    </row>
    <row r="1299" spans="1:18" x14ac:dyDescent="0.3">
      <c r="A1299" t="s">
        <v>5605</v>
      </c>
      <c r="B1299" t="s">
        <v>5606</v>
      </c>
      <c r="C1299" t="s">
        <v>961</v>
      </c>
      <c r="D1299" t="s">
        <v>366</v>
      </c>
      <c r="E1299" t="s">
        <v>140</v>
      </c>
      <c r="F1299" t="s">
        <v>2107</v>
      </c>
      <c r="G1299" t="s">
        <v>68</v>
      </c>
      <c r="H1299" t="s">
        <v>109</v>
      </c>
      <c r="I1299" t="s">
        <v>491</v>
      </c>
      <c r="J1299" t="s">
        <v>83</v>
      </c>
      <c r="K1299" t="s">
        <v>98</v>
      </c>
      <c r="L1299" t="s">
        <v>819</v>
      </c>
      <c r="M1299">
        <v>4</v>
      </c>
      <c r="N1299">
        <v>3600</v>
      </c>
      <c r="O1299">
        <v>14400</v>
      </c>
      <c r="P1299" t="s">
        <v>5607</v>
      </c>
      <c r="Q1299" t="s">
        <v>5608</v>
      </c>
      <c r="R1299" t="s">
        <v>157</v>
      </c>
    </row>
    <row r="1300" spans="1:18" x14ac:dyDescent="0.3">
      <c r="A1300" t="s">
        <v>5609</v>
      </c>
      <c r="B1300" t="s">
        <v>5610</v>
      </c>
      <c r="C1300" t="s">
        <v>1266</v>
      </c>
      <c r="D1300" t="s">
        <v>92</v>
      </c>
      <c r="E1300" t="s">
        <v>190</v>
      </c>
      <c r="F1300" t="s">
        <v>883</v>
      </c>
      <c r="G1300" t="s">
        <v>39</v>
      </c>
      <c r="H1300" t="s">
        <v>336</v>
      </c>
      <c r="I1300" t="s">
        <v>684</v>
      </c>
      <c r="J1300" t="s">
        <v>393</v>
      </c>
      <c r="K1300" t="s">
        <v>660</v>
      </c>
      <c r="L1300" t="s">
        <v>111</v>
      </c>
      <c r="M1300">
        <v>10</v>
      </c>
      <c r="N1300" t="s">
        <v>2074</v>
      </c>
      <c r="O1300">
        <v>19000</v>
      </c>
      <c r="P1300" t="s">
        <v>5611</v>
      </c>
      <c r="Q1300" t="s">
        <v>5612</v>
      </c>
      <c r="R1300" t="s">
        <v>157</v>
      </c>
    </row>
    <row r="1301" spans="1:18" x14ac:dyDescent="0.3">
      <c r="A1301" t="s">
        <v>5613</v>
      </c>
      <c r="B1301" t="s">
        <v>5614</v>
      </c>
      <c r="C1301" t="s">
        <v>5264</v>
      </c>
      <c r="D1301" t="s">
        <v>3545</v>
      </c>
      <c r="E1301" t="s">
        <v>1682</v>
      </c>
      <c r="F1301" t="s">
        <v>248</v>
      </c>
      <c r="G1301" t="s">
        <v>142</v>
      </c>
      <c r="H1301" t="s">
        <v>143</v>
      </c>
      <c r="I1301" t="s">
        <v>26</v>
      </c>
      <c r="J1301" t="s">
        <v>164</v>
      </c>
      <c r="K1301" t="s">
        <v>84</v>
      </c>
      <c r="L1301" t="s">
        <v>222</v>
      </c>
      <c r="M1301" t="s">
        <v>133</v>
      </c>
      <c r="N1301">
        <v>420</v>
      </c>
      <c r="O1301">
        <v>420</v>
      </c>
      <c r="P1301" t="s">
        <v>5615</v>
      </c>
      <c r="Q1301" t="s">
        <v>5616</v>
      </c>
      <c r="R1301" t="s">
        <v>46</v>
      </c>
    </row>
    <row r="1302" spans="1:18" x14ac:dyDescent="0.3">
      <c r="A1302" t="s">
        <v>5617</v>
      </c>
      <c r="B1302" t="s">
        <v>5618</v>
      </c>
      <c r="C1302" t="s">
        <v>188</v>
      </c>
      <c r="D1302" t="s">
        <v>743</v>
      </c>
      <c r="E1302" t="s">
        <v>811</v>
      </c>
      <c r="F1302" t="s">
        <v>1022</v>
      </c>
      <c r="G1302" t="s">
        <v>218</v>
      </c>
      <c r="H1302" t="s">
        <v>312</v>
      </c>
      <c r="I1302" t="s">
        <v>131</v>
      </c>
      <c r="J1302" t="s">
        <v>27</v>
      </c>
      <c r="K1302" t="s">
        <v>57</v>
      </c>
      <c r="L1302" t="s">
        <v>111</v>
      </c>
      <c r="M1302">
        <v>2</v>
      </c>
      <c r="N1302">
        <v>2800</v>
      </c>
      <c r="O1302">
        <v>5600</v>
      </c>
      <c r="P1302" t="s">
        <v>5619</v>
      </c>
      <c r="Q1302" t="s">
        <v>5620</v>
      </c>
      <c r="R1302" t="s">
        <v>32</v>
      </c>
    </row>
    <row r="1303" spans="1:18" x14ac:dyDescent="0.3">
      <c r="A1303" t="s">
        <v>5621</v>
      </c>
      <c r="B1303" t="s">
        <v>5622</v>
      </c>
      <c r="C1303" t="s">
        <v>1542</v>
      </c>
      <c r="D1303" t="s">
        <v>65</v>
      </c>
      <c r="E1303" t="s">
        <v>508</v>
      </c>
      <c r="F1303" t="s">
        <v>108</v>
      </c>
      <c r="G1303" t="s">
        <v>39</v>
      </c>
      <c r="H1303" t="s">
        <v>336</v>
      </c>
      <c r="I1303" t="s">
        <v>41</v>
      </c>
      <c r="J1303" t="s">
        <v>337</v>
      </c>
      <c r="K1303" t="s">
        <v>98</v>
      </c>
      <c r="L1303" t="s">
        <v>338</v>
      </c>
      <c r="M1303">
        <v>5</v>
      </c>
      <c r="N1303" t="s">
        <v>511</v>
      </c>
      <c r="O1303">
        <v>9500</v>
      </c>
      <c r="P1303" t="s">
        <v>5623</v>
      </c>
      <c r="Q1303" t="s">
        <v>5624</v>
      </c>
      <c r="R1303" t="s">
        <v>32</v>
      </c>
    </row>
    <row r="1304" spans="1:18" x14ac:dyDescent="0.3">
      <c r="A1304" t="s">
        <v>5625</v>
      </c>
      <c r="B1304" t="s">
        <v>3719</v>
      </c>
      <c r="C1304" t="s">
        <v>629</v>
      </c>
      <c r="D1304" t="s">
        <v>80</v>
      </c>
      <c r="E1304" t="s">
        <v>190</v>
      </c>
      <c r="F1304" t="s">
        <v>119</v>
      </c>
      <c r="G1304" t="s">
        <v>218</v>
      </c>
      <c r="H1304" t="s">
        <v>312</v>
      </c>
      <c r="I1304" t="s">
        <v>26</v>
      </c>
      <c r="J1304" t="s">
        <v>164</v>
      </c>
      <c r="K1304" t="s">
        <v>98</v>
      </c>
      <c r="L1304" t="s">
        <v>1882</v>
      </c>
      <c r="M1304">
        <v>1</v>
      </c>
      <c r="N1304">
        <v>2800</v>
      </c>
      <c r="O1304">
        <v>2800</v>
      </c>
      <c r="P1304" t="s">
        <v>5626</v>
      </c>
      <c r="Q1304" t="s">
        <v>5627</v>
      </c>
      <c r="R1304" t="s">
        <v>157</v>
      </c>
    </row>
    <row r="1305" spans="1:18" x14ac:dyDescent="0.3">
      <c r="A1305" t="s">
        <v>5628</v>
      </c>
      <c r="B1305" t="s">
        <v>446</v>
      </c>
      <c r="C1305" t="s">
        <v>2201</v>
      </c>
      <c r="D1305" t="s">
        <v>151</v>
      </c>
      <c r="E1305" t="s">
        <v>2410</v>
      </c>
      <c r="F1305" t="s">
        <v>248</v>
      </c>
      <c r="G1305" t="s">
        <v>191</v>
      </c>
      <c r="H1305" t="s">
        <v>895</v>
      </c>
      <c r="I1305" t="s">
        <v>279</v>
      </c>
      <c r="J1305" t="s">
        <v>27</v>
      </c>
      <c r="K1305" t="s">
        <v>84</v>
      </c>
      <c r="L1305" t="s">
        <v>111</v>
      </c>
      <c r="M1305" t="s">
        <v>846</v>
      </c>
      <c r="N1305">
        <v>1650</v>
      </c>
      <c r="O1305">
        <v>1650</v>
      </c>
      <c r="P1305" t="s">
        <v>5629</v>
      </c>
      <c r="Q1305" t="s">
        <v>5630</v>
      </c>
      <c r="R1305" t="s">
        <v>157</v>
      </c>
    </row>
    <row r="1306" spans="1:18" x14ac:dyDescent="0.3">
      <c r="A1306" t="s">
        <v>5631</v>
      </c>
      <c r="B1306" t="s">
        <v>187</v>
      </c>
      <c r="C1306" t="s">
        <v>646</v>
      </c>
      <c r="D1306" t="s">
        <v>80</v>
      </c>
      <c r="E1306" t="s">
        <v>161</v>
      </c>
      <c r="F1306" t="s">
        <v>119</v>
      </c>
      <c r="G1306" t="s">
        <v>53</v>
      </c>
      <c r="H1306" t="s">
        <v>648</v>
      </c>
      <c r="I1306" t="s">
        <v>96</v>
      </c>
      <c r="J1306" t="s">
        <v>492</v>
      </c>
      <c r="K1306" t="s">
        <v>57</v>
      </c>
      <c r="L1306" t="s">
        <v>565</v>
      </c>
      <c r="M1306">
        <v>5</v>
      </c>
      <c r="N1306">
        <v>180</v>
      </c>
      <c r="O1306">
        <v>900</v>
      </c>
      <c r="P1306" t="s">
        <v>5632</v>
      </c>
      <c r="Q1306" t="s">
        <v>5633</v>
      </c>
      <c r="R1306" t="s">
        <v>46</v>
      </c>
    </row>
    <row r="1307" spans="1:18" x14ac:dyDescent="0.3">
      <c r="A1307" t="s">
        <v>5634</v>
      </c>
      <c r="B1307" t="s">
        <v>4380</v>
      </c>
      <c r="C1307" t="s">
        <v>2073</v>
      </c>
      <c r="D1307" t="s">
        <v>905</v>
      </c>
      <c r="E1307" t="s">
        <v>190</v>
      </c>
      <c r="F1307" t="s">
        <v>108</v>
      </c>
      <c r="G1307" t="s">
        <v>142</v>
      </c>
      <c r="H1307" t="s">
        <v>143</v>
      </c>
      <c r="I1307" t="s">
        <v>131</v>
      </c>
      <c r="J1307" t="s">
        <v>249</v>
      </c>
      <c r="K1307" t="s">
        <v>174</v>
      </c>
      <c r="L1307" t="s">
        <v>165</v>
      </c>
      <c r="M1307">
        <v>10</v>
      </c>
      <c r="N1307">
        <v>-420</v>
      </c>
      <c r="O1307">
        <v>4200</v>
      </c>
      <c r="P1307" t="s">
        <v>5635</v>
      </c>
      <c r="Q1307" t="s">
        <v>5636</v>
      </c>
      <c r="R1307" t="s">
        <v>32</v>
      </c>
    </row>
    <row r="1308" spans="1:18" x14ac:dyDescent="0.3">
      <c r="A1308" t="s">
        <v>5637</v>
      </c>
      <c r="B1308" t="s">
        <v>207</v>
      </c>
      <c r="C1308" t="s">
        <v>1214</v>
      </c>
      <c r="D1308" t="s">
        <v>172</v>
      </c>
      <c r="E1308" t="s">
        <v>93</v>
      </c>
      <c r="F1308" t="s">
        <v>228</v>
      </c>
      <c r="G1308" t="s">
        <v>53</v>
      </c>
      <c r="H1308" t="s">
        <v>95</v>
      </c>
      <c r="I1308" t="s">
        <v>96</v>
      </c>
      <c r="J1308" t="s">
        <v>501</v>
      </c>
      <c r="K1308" t="s">
        <v>144</v>
      </c>
      <c r="L1308" t="s">
        <v>165</v>
      </c>
      <c r="M1308">
        <v>4</v>
      </c>
      <c r="N1308">
        <v>180</v>
      </c>
      <c r="O1308">
        <v>720</v>
      </c>
      <c r="P1308" t="s">
        <v>5638</v>
      </c>
      <c r="Q1308" t="s">
        <v>5639</v>
      </c>
      <c r="R1308" t="s">
        <v>157</v>
      </c>
    </row>
    <row r="1309" spans="1:18" x14ac:dyDescent="0.3">
      <c r="A1309" t="s">
        <v>5640</v>
      </c>
      <c r="B1309" t="s">
        <v>1145</v>
      </c>
      <c r="C1309" t="s">
        <v>4494</v>
      </c>
      <c r="D1309" t="s">
        <v>80</v>
      </c>
      <c r="E1309" t="s">
        <v>140</v>
      </c>
      <c r="F1309" t="s">
        <v>119</v>
      </c>
      <c r="G1309" t="s">
        <v>218</v>
      </c>
      <c r="H1309" t="s">
        <v>312</v>
      </c>
      <c r="I1309" t="s">
        <v>313</v>
      </c>
      <c r="J1309" t="s">
        <v>393</v>
      </c>
      <c r="K1309" t="s">
        <v>174</v>
      </c>
      <c r="L1309" t="s">
        <v>182</v>
      </c>
      <c r="M1309">
        <v>9</v>
      </c>
      <c r="N1309">
        <v>2800</v>
      </c>
      <c r="O1309">
        <v>25450</v>
      </c>
      <c r="P1309" t="s">
        <v>5641</v>
      </c>
      <c r="Q1309" t="s">
        <v>5642</v>
      </c>
      <c r="R1309" t="s">
        <v>32</v>
      </c>
    </row>
    <row r="1310" spans="1:18" x14ac:dyDescent="0.3">
      <c r="A1310" t="s">
        <v>5643</v>
      </c>
      <c r="B1310" t="s">
        <v>4599</v>
      </c>
      <c r="C1310" t="s">
        <v>532</v>
      </c>
      <c r="D1310" t="s">
        <v>65</v>
      </c>
      <c r="E1310" t="s">
        <v>237</v>
      </c>
      <c r="F1310" t="s">
        <v>750</v>
      </c>
      <c r="G1310" t="s">
        <v>162</v>
      </c>
      <c r="H1310" t="s">
        <v>934</v>
      </c>
      <c r="I1310" t="s">
        <v>230</v>
      </c>
      <c r="J1310" t="s">
        <v>2395</v>
      </c>
      <c r="K1310" t="s">
        <v>624</v>
      </c>
      <c r="L1310" t="s">
        <v>111</v>
      </c>
      <c r="M1310">
        <v>7</v>
      </c>
      <c r="N1310">
        <v>620</v>
      </c>
      <c r="O1310">
        <v>4340</v>
      </c>
      <c r="P1310" t="s">
        <v>5644</v>
      </c>
      <c r="Q1310" t="s">
        <v>5645</v>
      </c>
      <c r="R1310" t="s">
        <v>61</v>
      </c>
    </row>
    <row r="1311" spans="1:18" x14ac:dyDescent="0.3">
      <c r="A1311" t="s">
        <v>5646</v>
      </c>
      <c r="B1311" t="s">
        <v>724</v>
      </c>
      <c r="C1311" t="s">
        <v>612</v>
      </c>
      <c r="D1311" t="s">
        <v>390</v>
      </c>
      <c r="E1311" t="s">
        <v>161</v>
      </c>
      <c r="F1311" t="s">
        <v>67</v>
      </c>
      <c r="G1311" t="s">
        <v>81</v>
      </c>
      <c r="H1311" t="s">
        <v>425</v>
      </c>
      <c r="I1311" t="s">
        <v>110</v>
      </c>
      <c r="J1311" t="s">
        <v>83</v>
      </c>
      <c r="K1311" t="s">
        <v>660</v>
      </c>
      <c r="L1311" t="s">
        <v>502</v>
      </c>
      <c r="M1311" t="s">
        <v>1522</v>
      </c>
      <c r="N1311">
        <v>1250</v>
      </c>
      <c r="O1311">
        <v>7500</v>
      </c>
      <c r="P1311" t="s">
        <v>643</v>
      </c>
      <c r="Q1311" t="s">
        <v>5647</v>
      </c>
      <c r="R1311" t="s">
        <v>46</v>
      </c>
    </row>
    <row r="1312" spans="1:18" x14ac:dyDescent="0.3">
      <c r="A1312" t="s">
        <v>5648</v>
      </c>
      <c r="B1312" t="s">
        <v>5649</v>
      </c>
      <c r="C1312" t="s">
        <v>5524</v>
      </c>
      <c r="D1312" t="s">
        <v>172</v>
      </c>
      <c r="E1312" t="s">
        <v>51</v>
      </c>
      <c r="F1312" t="s">
        <v>238</v>
      </c>
      <c r="G1312" t="s">
        <v>191</v>
      </c>
      <c r="H1312" t="s">
        <v>278</v>
      </c>
      <c r="I1312" t="s">
        <v>279</v>
      </c>
      <c r="J1312" t="s">
        <v>83</v>
      </c>
      <c r="K1312" t="s">
        <v>98</v>
      </c>
      <c r="L1312" t="s">
        <v>43</v>
      </c>
      <c r="M1312">
        <v>-5</v>
      </c>
      <c r="N1312">
        <v>1650</v>
      </c>
      <c r="O1312">
        <v>11550</v>
      </c>
      <c r="P1312" t="s">
        <v>5650</v>
      </c>
      <c r="Q1312" t="s">
        <v>5651</v>
      </c>
      <c r="R1312" t="s">
        <v>32</v>
      </c>
    </row>
    <row r="1313" spans="1:18" x14ac:dyDescent="0.3">
      <c r="A1313" t="s">
        <v>5652</v>
      </c>
      <c r="B1313" t="s">
        <v>5653</v>
      </c>
      <c r="C1313" t="s">
        <v>4523</v>
      </c>
      <c r="D1313" t="s">
        <v>80</v>
      </c>
      <c r="E1313" t="s">
        <v>93</v>
      </c>
      <c r="F1313" t="s">
        <v>228</v>
      </c>
      <c r="G1313" t="s">
        <v>68</v>
      </c>
      <c r="H1313" t="s">
        <v>109</v>
      </c>
      <c r="I1313" t="s">
        <v>818</v>
      </c>
      <c r="J1313" t="s">
        <v>305</v>
      </c>
      <c r="K1313" t="s">
        <v>624</v>
      </c>
      <c r="L1313" t="s">
        <v>182</v>
      </c>
      <c r="M1313">
        <v>12</v>
      </c>
      <c r="N1313">
        <v>3600</v>
      </c>
      <c r="O1313">
        <v>43200</v>
      </c>
      <c r="P1313" t="s">
        <v>5654</v>
      </c>
      <c r="Q1313" t="s">
        <v>5655</v>
      </c>
      <c r="R1313" t="s">
        <v>61</v>
      </c>
    </row>
    <row r="1314" spans="1:18" x14ac:dyDescent="0.3">
      <c r="A1314" t="s">
        <v>5656</v>
      </c>
      <c r="B1314" t="s">
        <v>5657</v>
      </c>
      <c r="C1314" t="s">
        <v>2159</v>
      </c>
      <c r="D1314" t="s">
        <v>793</v>
      </c>
      <c r="E1314" t="s">
        <v>173</v>
      </c>
      <c r="F1314" t="s">
        <v>2405</v>
      </c>
      <c r="G1314" t="s">
        <v>303</v>
      </c>
      <c r="H1314" t="s">
        <v>1094</v>
      </c>
      <c r="I1314" t="s">
        <v>41</v>
      </c>
      <c r="J1314" t="s">
        <v>27</v>
      </c>
      <c r="K1314" t="s">
        <v>57</v>
      </c>
      <c r="L1314" t="s">
        <v>165</v>
      </c>
      <c r="M1314" t="s">
        <v>1522</v>
      </c>
      <c r="N1314">
        <v>2400</v>
      </c>
      <c r="O1314">
        <v>14400</v>
      </c>
      <c r="P1314" t="s">
        <v>5658</v>
      </c>
      <c r="Q1314" t="s">
        <v>5659</v>
      </c>
      <c r="R1314" t="s">
        <v>46</v>
      </c>
    </row>
    <row r="1315" spans="1:18" x14ac:dyDescent="0.3">
      <c r="A1315" t="s">
        <v>5660</v>
      </c>
      <c r="B1315" t="s">
        <v>5661</v>
      </c>
      <c r="C1315" t="s">
        <v>1742</v>
      </c>
      <c r="D1315" t="s">
        <v>271</v>
      </c>
      <c r="E1315" t="s">
        <v>161</v>
      </c>
      <c r="F1315" t="s">
        <v>23</v>
      </c>
      <c r="G1315" t="s">
        <v>218</v>
      </c>
      <c r="H1315" t="s">
        <v>1179</v>
      </c>
      <c r="I1315" t="s">
        <v>26</v>
      </c>
      <c r="J1315" t="s">
        <v>83</v>
      </c>
      <c r="K1315" t="s">
        <v>42</v>
      </c>
      <c r="L1315" t="s">
        <v>58</v>
      </c>
      <c r="M1315" t="s">
        <v>74</v>
      </c>
      <c r="N1315">
        <v>2800</v>
      </c>
      <c r="O1315">
        <v>22400</v>
      </c>
      <c r="P1315" t="s">
        <v>5662</v>
      </c>
      <c r="Q1315" t="s">
        <v>5663</v>
      </c>
      <c r="R1315" t="s">
        <v>157</v>
      </c>
    </row>
    <row r="1316" spans="1:18" x14ac:dyDescent="0.3">
      <c r="A1316" t="s">
        <v>5664</v>
      </c>
      <c r="B1316" t="s">
        <v>862</v>
      </c>
      <c r="C1316" t="s">
        <v>1687</v>
      </c>
      <c r="D1316" t="s">
        <v>992</v>
      </c>
      <c r="E1316" t="s">
        <v>37</v>
      </c>
      <c r="F1316" t="s">
        <v>23</v>
      </c>
      <c r="G1316" t="s">
        <v>120</v>
      </c>
      <c r="H1316" t="s">
        <v>121</v>
      </c>
      <c r="I1316" t="s">
        <v>41</v>
      </c>
      <c r="J1316" t="s">
        <v>272</v>
      </c>
      <c r="K1316" t="s">
        <v>72</v>
      </c>
      <c r="L1316" t="s">
        <v>165</v>
      </c>
      <c r="M1316" t="s">
        <v>1522</v>
      </c>
      <c r="N1316">
        <v>850</v>
      </c>
      <c r="O1316">
        <v>5100</v>
      </c>
      <c r="P1316" t="s">
        <v>5665</v>
      </c>
      <c r="Q1316" t="s">
        <v>5666</v>
      </c>
      <c r="R1316" t="s">
        <v>32</v>
      </c>
    </row>
    <row r="1317" spans="1:18" x14ac:dyDescent="0.3">
      <c r="A1317" t="s">
        <v>5667</v>
      </c>
      <c r="B1317" t="s">
        <v>5668</v>
      </c>
      <c r="C1317" t="s">
        <v>2498</v>
      </c>
      <c r="D1317" t="s">
        <v>271</v>
      </c>
      <c r="E1317" t="s">
        <v>1283</v>
      </c>
      <c r="F1317" t="s">
        <v>141</v>
      </c>
      <c r="G1317" t="s">
        <v>303</v>
      </c>
      <c r="H1317" t="s">
        <v>399</v>
      </c>
      <c r="I1317" t="s">
        <v>265</v>
      </c>
      <c r="J1317" t="s">
        <v>393</v>
      </c>
      <c r="K1317" t="s">
        <v>72</v>
      </c>
      <c r="L1317" t="s">
        <v>111</v>
      </c>
      <c r="M1317">
        <v>8</v>
      </c>
      <c r="N1317">
        <v>2400</v>
      </c>
      <c r="O1317">
        <v>19200</v>
      </c>
      <c r="P1317" t="s">
        <v>5669</v>
      </c>
      <c r="Q1317" t="s">
        <v>5670</v>
      </c>
      <c r="R1317" t="s">
        <v>46</v>
      </c>
    </row>
    <row r="1318" spans="1:18" x14ac:dyDescent="0.3">
      <c r="A1318" t="s">
        <v>5671</v>
      </c>
      <c r="B1318" t="s">
        <v>5672</v>
      </c>
      <c r="C1318" t="s">
        <v>1153</v>
      </c>
      <c r="D1318" t="s">
        <v>65</v>
      </c>
      <c r="E1318" t="s">
        <v>190</v>
      </c>
      <c r="F1318" t="s">
        <v>1127</v>
      </c>
      <c r="G1318" t="s">
        <v>81</v>
      </c>
      <c r="H1318" t="s">
        <v>425</v>
      </c>
      <c r="I1318" t="s">
        <v>450</v>
      </c>
      <c r="J1318" t="s">
        <v>83</v>
      </c>
      <c r="K1318" t="s">
        <v>257</v>
      </c>
      <c r="L1318" t="s">
        <v>1386</v>
      </c>
      <c r="M1318" t="s">
        <v>846</v>
      </c>
      <c r="N1318">
        <v>1250</v>
      </c>
      <c r="O1318">
        <v>1250</v>
      </c>
      <c r="P1318" t="s">
        <v>5673</v>
      </c>
      <c r="Q1318" t="s">
        <v>413</v>
      </c>
      <c r="R1318" t="s">
        <v>32</v>
      </c>
    </row>
    <row r="1319" spans="1:18" x14ac:dyDescent="0.3">
      <c r="A1319" t="s">
        <v>4679</v>
      </c>
      <c r="B1319" t="s">
        <v>4680</v>
      </c>
      <c r="C1319" t="s">
        <v>410</v>
      </c>
      <c r="D1319" t="s">
        <v>65</v>
      </c>
      <c r="E1319" t="s">
        <v>190</v>
      </c>
      <c r="F1319" t="s">
        <v>108</v>
      </c>
      <c r="G1319" t="s">
        <v>303</v>
      </c>
      <c r="H1319" t="s">
        <v>399</v>
      </c>
      <c r="I1319" t="s">
        <v>41</v>
      </c>
      <c r="J1319" t="s">
        <v>221</v>
      </c>
      <c r="K1319" t="s">
        <v>458</v>
      </c>
      <c r="L1319" t="s">
        <v>58</v>
      </c>
      <c r="M1319">
        <v>3</v>
      </c>
      <c r="N1319" t="s">
        <v>1978</v>
      </c>
      <c r="O1319">
        <v>7200</v>
      </c>
      <c r="P1319" t="s">
        <v>4681</v>
      </c>
      <c r="Q1319" t="s">
        <v>4682</v>
      </c>
      <c r="R1319" t="s">
        <v>61</v>
      </c>
    </row>
    <row r="1320" spans="1:18" x14ac:dyDescent="0.3">
      <c r="A1320" t="s">
        <v>5674</v>
      </c>
      <c r="B1320" t="s">
        <v>5675</v>
      </c>
      <c r="C1320" t="s">
        <v>3720</v>
      </c>
      <c r="D1320" t="s">
        <v>21</v>
      </c>
      <c r="E1320" t="s">
        <v>129</v>
      </c>
      <c r="F1320" t="s">
        <v>23</v>
      </c>
      <c r="G1320" t="s">
        <v>239</v>
      </c>
      <c r="H1320" t="s">
        <v>2249</v>
      </c>
      <c r="I1320" t="s">
        <v>279</v>
      </c>
      <c r="J1320" t="s">
        <v>83</v>
      </c>
      <c r="K1320" t="s">
        <v>624</v>
      </c>
      <c r="L1320" t="s">
        <v>165</v>
      </c>
      <c r="M1320">
        <v>8</v>
      </c>
      <c r="N1320" t="s">
        <v>4078</v>
      </c>
      <c r="O1320">
        <v>7840</v>
      </c>
      <c r="P1320" t="s">
        <v>5676</v>
      </c>
      <c r="Q1320" t="s">
        <v>5677</v>
      </c>
      <c r="R1320" t="s">
        <v>157</v>
      </c>
    </row>
    <row r="1321" spans="1:18" x14ac:dyDescent="0.3">
      <c r="A1321" t="s">
        <v>5678</v>
      </c>
      <c r="B1321" t="s">
        <v>5450</v>
      </c>
      <c r="C1321" t="s">
        <v>1246</v>
      </c>
      <c r="D1321" t="s">
        <v>151</v>
      </c>
      <c r="E1321" t="s">
        <v>22</v>
      </c>
      <c r="F1321" t="s">
        <v>200</v>
      </c>
      <c r="G1321" t="s">
        <v>53</v>
      </c>
      <c r="H1321" t="s">
        <v>95</v>
      </c>
      <c r="I1321" t="s">
        <v>96</v>
      </c>
      <c r="J1321" t="s">
        <v>83</v>
      </c>
      <c r="K1321" t="s">
        <v>493</v>
      </c>
      <c r="L1321" t="s">
        <v>111</v>
      </c>
      <c r="M1321">
        <v>2</v>
      </c>
      <c r="N1321">
        <v>180</v>
      </c>
      <c r="O1321">
        <v>360</v>
      </c>
      <c r="P1321" t="s">
        <v>5679</v>
      </c>
      <c r="Q1321" t="s">
        <v>5680</v>
      </c>
      <c r="R1321" t="s">
        <v>32</v>
      </c>
    </row>
    <row r="1322" spans="1:18" x14ac:dyDescent="0.3">
      <c r="A1322" t="s">
        <v>5681</v>
      </c>
      <c r="B1322" t="s">
        <v>5682</v>
      </c>
      <c r="C1322" t="s">
        <v>4417</v>
      </c>
      <c r="D1322" t="s">
        <v>139</v>
      </c>
      <c r="E1322" t="s">
        <v>161</v>
      </c>
      <c r="F1322" t="s">
        <v>464</v>
      </c>
      <c r="G1322" t="s">
        <v>39</v>
      </c>
      <c r="H1322" t="s">
        <v>40</v>
      </c>
      <c r="I1322" t="s">
        <v>41</v>
      </c>
      <c r="J1322" t="s">
        <v>27</v>
      </c>
      <c r="K1322" t="s">
        <v>98</v>
      </c>
      <c r="L1322" t="s">
        <v>182</v>
      </c>
      <c r="M1322">
        <v>11</v>
      </c>
      <c r="N1322">
        <v>1900</v>
      </c>
      <c r="O1322">
        <v>20900</v>
      </c>
      <c r="P1322" t="s">
        <v>5683</v>
      </c>
      <c r="Q1322" t="s">
        <v>5684</v>
      </c>
      <c r="R1322" t="s">
        <v>46</v>
      </c>
    </row>
    <row r="1323" spans="1:18" x14ac:dyDescent="0.3">
      <c r="A1323" t="s">
        <v>5685</v>
      </c>
      <c r="B1323" t="s">
        <v>5686</v>
      </c>
      <c r="C1323" t="s">
        <v>589</v>
      </c>
      <c r="D1323" t="s">
        <v>139</v>
      </c>
      <c r="E1323" t="s">
        <v>190</v>
      </c>
      <c r="F1323" t="s">
        <v>23</v>
      </c>
      <c r="G1323" t="s">
        <v>303</v>
      </c>
      <c r="H1323" t="s">
        <v>399</v>
      </c>
      <c r="I1323" t="s">
        <v>41</v>
      </c>
      <c r="J1323" t="s">
        <v>83</v>
      </c>
      <c r="K1323" t="s">
        <v>84</v>
      </c>
      <c r="L1323" t="s">
        <v>165</v>
      </c>
      <c r="M1323">
        <v>10</v>
      </c>
      <c r="N1323">
        <v>2400</v>
      </c>
      <c r="O1323">
        <v>24000</v>
      </c>
      <c r="P1323" t="s">
        <v>5687</v>
      </c>
      <c r="Q1323" t="s">
        <v>5688</v>
      </c>
      <c r="R1323" t="s">
        <v>46</v>
      </c>
    </row>
    <row r="1324" spans="1:18" x14ac:dyDescent="0.3">
      <c r="A1324" t="s">
        <v>5689</v>
      </c>
      <c r="B1324" t="s">
        <v>2312</v>
      </c>
      <c r="C1324" t="s">
        <v>1251</v>
      </c>
      <c r="D1324" t="s">
        <v>50</v>
      </c>
      <c r="E1324" t="s">
        <v>237</v>
      </c>
      <c r="F1324" t="s">
        <v>119</v>
      </c>
      <c r="G1324" t="s">
        <v>39</v>
      </c>
      <c r="H1324" t="s">
        <v>336</v>
      </c>
      <c r="I1324" t="s">
        <v>374</v>
      </c>
      <c r="J1324" t="s">
        <v>97</v>
      </c>
      <c r="K1324" t="s">
        <v>1148</v>
      </c>
      <c r="L1324" t="s">
        <v>111</v>
      </c>
      <c r="M1324">
        <v>11</v>
      </c>
      <c r="N1324">
        <v>1800</v>
      </c>
      <c r="O1324">
        <v>19800</v>
      </c>
      <c r="P1324" t="s">
        <v>5690</v>
      </c>
      <c r="Q1324" t="s">
        <v>5691</v>
      </c>
      <c r="R1324" t="s">
        <v>157</v>
      </c>
    </row>
    <row r="1325" spans="1:18" x14ac:dyDescent="0.3">
      <c r="A1325" t="s">
        <v>5692</v>
      </c>
      <c r="B1325" t="s">
        <v>4321</v>
      </c>
      <c r="C1325" t="s">
        <v>617</v>
      </c>
      <c r="D1325" t="s">
        <v>50</v>
      </c>
      <c r="E1325" t="s">
        <v>441</v>
      </c>
      <c r="F1325" t="s">
        <v>2040</v>
      </c>
      <c r="G1325" t="s">
        <v>142</v>
      </c>
      <c r="H1325" t="s">
        <v>201</v>
      </c>
      <c r="I1325" t="s">
        <v>382</v>
      </c>
      <c r="J1325" t="s">
        <v>83</v>
      </c>
      <c r="K1325" t="s">
        <v>458</v>
      </c>
      <c r="L1325" t="s">
        <v>165</v>
      </c>
      <c r="M1325" t="s">
        <v>360</v>
      </c>
      <c r="N1325">
        <v>420</v>
      </c>
      <c r="O1325">
        <v>3780</v>
      </c>
      <c r="P1325" t="s">
        <v>5693</v>
      </c>
      <c r="Q1325" t="s">
        <v>5694</v>
      </c>
      <c r="R1325" t="s">
        <v>61</v>
      </c>
    </row>
    <row r="1326" spans="1:18" x14ac:dyDescent="0.3">
      <c r="A1326" t="s">
        <v>5695</v>
      </c>
      <c r="B1326" t="s">
        <v>2552</v>
      </c>
      <c r="C1326" t="s">
        <v>1707</v>
      </c>
      <c r="D1326" t="s">
        <v>432</v>
      </c>
      <c r="E1326" t="s">
        <v>22</v>
      </c>
      <c r="F1326" t="s">
        <v>181</v>
      </c>
      <c r="G1326" t="s">
        <v>239</v>
      </c>
      <c r="H1326" t="s">
        <v>939</v>
      </c>
      <c r="I1326" t="s">
        <v>279</v>
      </c>
      <c r="J1326" t="s">
        <v>501</v>
      </c>
      <c r="K1326" t="s">
        <v>72</v>
      </c>
      <c r="L1326" t="s">
        <v>182</v>
      </c>
      <c r="M1326" t="s">
        <v>202</v>
      </c>
      <c r="N1326">
        <v>980</v>
      </c>
      <c r="O1326">
        <v>2940</v>
      </c>
      <c r="P1326" t="s">
        <v>5696</v>
      </c>
      <c r="Q1326" t="s">
        <v>5697</v>
      </c>
      <c r="R1326" t="s">
        <v>61</v>
      </c>
    </row>
    <row r="1327" spans="1:18" x14ac:dyDescent="0.3">
      <c r="A1327" t="s">
        <v>5698</v>
      </c>
      <c r="B1327" t="s">
        <v>3620</v>
      </c>
      <c r="C1327" t="s">
        <v>695</v>
      </c>
      <c r="D1327" t="s">
        <v>271</v>
      </c>
      <c r="E1327" t="s">
        <v>51</v>
      </c>
      <c r="F1327" t="s">
        <v>153</v>
      </c>
      <c r="G1327" t="s">
        <v>39</v>
      </c>
      <c r="H1327" t="s">
        <v>392</v>
      </c>
      <c r="I1327" t="s">
        <v>41</v>
      </c>
      <c r="J1327" t="s">
        <v>83</v>
      </c>
      <c r="K1327" t="s">
        <v>288</v>
      </c>
      <c r="L1327" t="s">
        <v>111</v>
      </c>
      <c r="M1327">
        <v>10</v>
      </c>
      <c r="N1327">
        <v>1900</v>
      </c>
      <c r="O1327">
        <v>19000</v>
      </c>
      <c r="P1327" t="s">
        <v>5699</v>
      </c>
      <c r="Q1327" t="s">
        <v>5700</v>
      </c>
      <c r="R1327" t="s">
        <v>46</v>
      </c>
    </row>
    <row r="1328" spans="1:18" x14ac:dyDescent="0.3">
      <c r="A1328" t="s">
        <v>5701</v>
      </c>
      <c r="B1328" t="s">
        <v>5702</v>
      </c>
      <c r="C1328" t="s">
        <v>623</v>
      </c>
      <c r="D1328" t="s">
        <v>21</v>
      </c>
      <c r="E1328" t="s">
        <v>508</v>
      </c>
      <c r="F1328" t="s">
        <v>750</v>
      </c>
      <c r="G1328" t="s">
        <v>68</v>
      </c>
      <c r="H1328" t="s">
        <v>109</v>
      </c>
      <c r="I1328" t="s">
        <v>110</v>
      </c>
      <c r="J1328" t="s">
        <v>27</v>
      </c>
      <c r="K1328" t="s">
        <v>84</v>
      </c>
      <c r="L1328" t="s">
        <v>182</v>
      </c>
      <c r="M1328" t="s">
        <v>846</v>
      </c>
      <c r="N1328">
        <v>3600</v>
      </c>
      <c r="O1328">
        <v>3600</v>
      </c>
      <c r="P1328" t="s">
        <v>5703</v>
      </c>
      <c r="Q1328" t="s">
        <v>5704</v>
      </c>
      <c r="R1328" t="s">
        <v>32</v>
      </c>
    </row>
    <row r="1329" spans="1:18" x14ac:dyDescent="0.3">
      <c r="A1329" t="s">
        <v>5705</v>
      </c>
      <c r="B1329" t="s">
        <v>5706</v>
      </c>
      <c r="C1329" t="s">
        <v>1639</v>
      </c>
      <c r="D1329" t="s">
        <v>65</v>
      </c>
      <c r="E1329" t="s">
        <v>1640</v>
      </c>
      <c r="F1329" t="s">
        <v>457</v>
      </c>
      <c r="G1329" t="s">
        <v>239</v>
      </c>
      <c r="H1329" t="s">
        <v>240</v>
      </c>
      <c r="I1329" t="s">
        <v>2345</v>
      </c>
      <c r="J1329" t="s">
        <v>27</v>
      </c>
      <c r="K1329" t="s">
        <v>57</v>
      </c>
      <c r="L1329" t="s">
        <v>182</v>
      </c>
      <c r="M1329" t="s">
        <v>607</v>
      </c>
      <c r="N1329">
        <v>980</v>
      </c>
      <c r="O1329">
        <v>1960</v>
      </c>
      <c r="P1329" t="s">
        <v>5707</v>
      </c>
      <c r="Q1329" t="s">
        <v>5708</v>
      </c>
      <c r="R1329" t="s">
        <v>32</v>
      </c>
    </row>
    <row r="1330" spans="1:18" x14ac:dyDescent="0.3">
      <c r="A1330" t="s">
        <v>5709</v>
      </c>
      <c r="B1330" t="s">
        <v>5710</v>
      </c>
      <c r="C1330" t="s">
        <v>318</v>
      </c>
      <c r="D1330" t="s">
        <v>92</v>
      </c>
      <c r="E1330" t="s">
        <v>949</v>
      </c>
      <c r="F1330" t="s">
        <v>119</v>
      </c>
      <c r="G1330" t="s">
        <v>218</v>
      </c>
      <c r="H1330" t="s">
        <v>3094</v>
      </c>
      <c r="I1330" t="s">
        <v>220</v>
      </c>
      <c r="J1330" t="s">
        <v>492</v>
      </c>
      <c r="K1330" t="s">
        <v>921</v>
      </c>
      <c r="L1330" t="s">
        <v>565</v>
      </c>
      <c r="M1330" t="s">
        <v>2802</v>
      </c>
      <c r="N1330" t="s">
        <v>5711</v>
      </c>
      <c r="O1330">
        <v>30800</v>
      </c>
      <c r="P1330" t="s">
        <v>5712</v>
      </c>
      <c r="Q1330" t="s">
        <v>5713</v>
      </c>
      <c r="R1330" t="s">
        <v>32</v>
      </c>
    </row>
    <row r="1331" spans="1:18" x14ac:dyDescent="0.3">
      <c r="A1331" t="s">
        <v>5714</v>
      </c>
      <c r="B1331" t="s">
        <v>5715</v>
      </c>
      <c r="C1331" t="s">
        <v>1619</v>
      </c>
      <c r="D1331" t="s">
        <v>92</v>
      </c>
      <c r="E1331" t="s">
        <v>811</v>
      </c>
      <c r="F1331" t="s">
        <v>119</v>
      </c>
      <c r="G1331" t="s">
        <v>218</v>
      </c>
      <c r="H1331" t="s">
        <v>312</v>
      </c>
      <c r="I1331" t="s">
        <v>313</v>
      </c>
      <c r="J1331" t="s">
        <v>27</v>
      </c>
      <c r="K1331" t="s">
        <v>98</v>
      </c>
      <c r="L1331" t="s">
        <v>165</v>
      </c>
      <c r="M1331">
        <v>12</v>
      </c>
      <c r="N1331">
        <v>2800</v>
      </c>
      <c r="O1331">
        <v>33600</v>
      </c>
      <c r="P1331" t="s">
        <v>5716</v>
      </c>
      <c r="Q1331" t="s">
        <v>2563</v>
      </c>
      <c r="R1331" t="s">
        <v>61</v>
      </c>
    </row>
    <row r="1332" spans="1:18" x14ac:dyDescent="0.3">
      <c r="A1332" t="s">
        <v>5717</v>
      </c>
      <c r="B1332" t="s">
        <v>3036</v>
      </c>
      <c r="C1332" t="s">
        <v>3824</v>
      </c>
      <c r="D1332" t="s">
        <v>1304</v>
      </c>
      <c r="E1332" t="s">
        <v>190</v>
      </c>
      <c r="F1332" t="s">
        <v>38</v>
      </c>
      <c r="G1332" t="s">
        <v>191</v>
      </c>
      <c r="H1332" t="s">
        <v>278</v>
      </c>
      <c r="I1332" t="s">
        <v>279</v>
      </c>
      <c r="J1332" t="s">
        <v>27</v>
      </c>
      <c r="K1332" t="s">
        <v>28</v>
      </c>
      <c r="L1332" t="s">
        <v>111</v>
      </c>
      <c r="M1332">
        <v>8</v>
      </c>
      <c r="N1332">
        <v>1650</v>
      </c>
      <c r="O1332">
        <v>13200</v>
      </c>
      <c r="P1332" t="s">
        <v>5718</v>
      </c>
      <c r="Q1332" t="s">
        <v>5719</v>
      </c>
      <c r="R1332" t="s">
        <v>61</v>
      </c>
    </row>
    <row r="1333" spans="1:18" x14ac:dyDescent="0.3">
      <c r="A1333" t="s">
        <v>5720</v>
      </c>
      <c r="B1333" t="s">
        <v>5721</v>
      </c>
      <c r="C1333" t="s">
        <v>301</v>
      </c>
      <c r="D1333" t="s">
        <v>92</v>
      </c>
      <c r="E1333" t="s">
        <v>161</v>
      </c>
      <c r="F1333" t="s">
        <v>23</v>
      </c>
      <c r="G1333" t="s">
        <v>53</v>
      </c>
      <c r="H1333" t="s">
        <v>648</v>
      </c>
      <c r="I1333" t="s">
        <v>96</v>
      </c>
      <c r="J1333" t="s">
        <v>305</v>
      </c>
      <c r="K1333" t="s">
        <v>57</v>
      </c>
      <c r="L1333" t="s">
        <v>111</v>
      </c>
      <c r="M1333">
        <v>5</v>
      </c>
      <c r="N1333">
        <v>180</v>
      </c>
      <c r="O1333">
        <v>900</v>
      </c>
      <c r="P1333" t="s">
        <v>5722</v>
      </c>
      <c r="Q1333" t="s">
        <v>5723</v>
      </c>
      <c r="R1333" t="s">
        <v>32</v>
      </c>
    </row>
    <row r="1334" spans="1:18" x14ac:dyDescent="0.3">
      <c r="A1334" t="s">
        <v>3520</v>
      </c>
      <c r="B1334" t="s">
        <v>5573</v>
      </c>
      <c r="C1334" t="s">
        <v>1111</v>
      </c>
      <c r="D1334" t="s">
        <v>743</v>
      </c>
      <c r="E1334" t="s">
        <v>161</v>
      </c>
      <c r="F1334" t="s">
        <v>108</v>
      </c>
      <c r="G1334" t="s">
        <v>218</v>
      </c>
      <c r="H1334" t="s">
        <v>3346</v>
      </c>
      <c r="I1334" t="s">
        <v>26</v>
      </c>
      <c r="J1334" t="s">
        <v>97</v>
      </c>
      <c r="K1334" t="s">
        <v>72</v>
      </c>
      <c r="L1334" t="s">
        <v>165</v>
      </c>
      <c r="M1334" t="s">
        <v>596</v>
      </c>
      <c r="N1334">
        <v>2750</v>
      </c>
      <c r="O1334">
        <v>5500</v>
      </c>
      <c r="P1334" t="s">
        <v>5724</v>
      </c>
      <c r="Q1334" t="s">
        <v>5725</v>
      </c>
      <c r="R1334" t="s">
        <v>32</v>
      </c>
    </row>
    <row r="1335" spans="1:18" x14ac:dyDescent="0.3">
      <c r="A1335" t="s">
        <v>5726</v>
      </c>
      <c r="B1335" t="s">
        <v>5727</v>
      </c>
      <c r="C1335" t="s">
        <v>3010</v>
      </c>
      <c r="D1335" t="s">
        <v>2018</v>
      </c>
      <c r="E1335" t="s">
        <v>152</v>
      </c>
      <c r="F1335" t="s">
        <v>228</v>
      </c>
      <c r="G1335" t="s">
        <v>162</v>
      </c>
      <c r="H1335" t="s">
        <v>1205</v>
      </c>
      <c r="I1335" t="s">
        <v>230</v>
      </c>
      <c r="J1335" t="s">
        <v>492</v>
      </c>
      <c r="K1335" t="s">
        <v>758</v>
      </c>
      <c r="L1335" t="s">
        <v>165</v>
      </c>
      <c r="M1335" t="s">
        <v>145</v>
      </c>
      <c r="N1335">
        <v>620</v>
      </c>
      <c r="O1335">
        <v>3100</v>
      </c>
      <c r="P1335" t="s">
        <v>5728</v>
      </c>
      <c r="Q1335" t="s">
        <v>5729</v>
      </c>
      <c r="R1335" t="s">
        <v>157</v>
      </c>
    </row>
    <row r="1336" spans="1:18" x14ac:dyDescent="0.3">
      <c r="A1336" t="s">
        <v>5730</v>
      </c>
      <c r="B1336" t="s">
        <v>4565</v>
      </c>
      <c r="C1336" t="s">
        <v>1742</v>
      </c>
      <c r="D1336" t="s">
        <v>271</v>
      </c>
      <c r="E1336" t="s">
        <v>118</v>
      </c>
      <c r="F1336" t="s">
        <v>23</v>
      </c>
      <c r="G1336" t="s">
        <v>191</v>
      </c>
      <c r="H1336" t="s">
        <v>278</v>
      </c>
      <c r="I1336" t="s">
        <v>279</v>
      </c>
      <c r="J1336" t="s">
        <v>685</v>
      </c>
      <c r="K1336" t="s">
        <v>98</v>
      </c>
      <c r="L1336" t="s">
        <v>182</v>
      </c>
      <c r="M1336" t="s">
        <v>133</v>
      </c>
      <c r="N1336">
        <v>1650</v>
      </c>
      <c r="O1336">
        <v>9900</v>
      </c>
      <c r="P1336" t="s">
        <v>5731</v>
      </c>
      <c r="Q1336" t="s">
        <v>5732</v>
      </c>
      <c r="R1336" t="s">
        <v>157</v>
      </c>
    </row>
    <row r="1337" spans="1:18" x14ac:dyDescent="0.3">
      <c r="A1337" t="s">
        <v>5733</v>
      </c>
      <c r="B1337" t="s">
        <v>5734</v>
      </c>
      <c r="C1337" t="s">
        <v>4262</v>
      </c>
      <c r="D1337" t="s">
        <v>1857</v>
      </c>
      <c r="E1337" t="s">
        <v>190</v>
      </c>
      <c r="F1337" t="s">
        <v>108</v>
      </c>
      <c r="G1337" t="s">
        <v>218</v>
      </c>
      <c r="H1337" t="s">
        <v>312</v>
      </c>
      <c r="I1337" t="s">
        <v>26</v>
      </c>
      <c r="J1337" t="s">
        <v>97</v>
      </c>
      <c r="K1337" t="s">
        <v>321</v>
      </c>
      <c r="L1337" t="s">
        <v>58</v>
      </c>
      <c r="M1337">
        <v>6</v>
      </c>
      <c r="N1337">
        <v>2800</v>
      </c>
      <c r="O1337">
        <v>16800</v>
      </c>
      <c r="P1337" t="s">
        <v>5735</v>
      </c>
      <c r="Q1337" t="s">
        <v>5736</v>
      </c>
      <c r="R1337" t="s">
        <v>61</v>
      </c>
    </row>
    <row r="1338" spans="1:18" x14ac:dyDescent="0.3">
      <c r="A1338" t="s">
        <v>5737</v>
      </c>
      <c r="B1338" t="s">
        <v>3443</v>
      </c>
      <c r="C1338" t="s">
        <v>1077</v>
      </c>
      <c r="D1338" t="s">
        <v>36</v>
      </c>
      <c r="E1338" t="s">
        <v>2135</v>
      </c>
      <c r="F1338" t="s">
        <v>311</v>
      </c>
      <c r="G1338" t="s">
        <v>81</v>
      </c>
      <c r="H1338" t="s">
        <v>425</v>
      </c>
      <c r="I1338" t="s">
        <v>70</v>
      </c>
      <c r="J1338" t="s">
        <v>83</v>
      </c>
      <c r="K1338" t="s">
        <v>84</v>
      </c>
      <c r="L1338" t="s">
        <v>111</v>
      </c>
      <c r="M1338">
        <v>10</v>
      </c>
      <c r="N1338" t="s">
        <v>540</v>
      </c>
      <c r="O1338">
        <v>12500</v>
      </c>
      <c r="P1338" t="s">
        <v>5738</v>
      </c>
      <c r="Q1338" t="s">
        <v>5739</v>
      </c>
      <c r="R1338" t="s">
        <v>61</v>
      </c>
    </row>
    <row r="1339" spans="1:18" x14ac:dyDescent="0.3">
      <c r="A1339" t="s">
        <v>5740</v>
      </c>
      <c r="B1339" t="s">
        <v>5741</v>
      </c>
      <c r="C1339" t="s">
        <v>180</v>
      </c>
      <c r="D1339" t="s">
        <v>470</v>
      </c>
      <c r="E1339" t="s">
        <v>22</v>
      </c>
      <c r="F1339" t="s">
        <v>1127</v>
      </c>
      <c r="G1339" t="s">
        <v>303</v>
      </c>
      <c r="H1339" t="s">
        <v>1852</v>
      </c>
      <c r="I1339" t="s">
        <v>41</v>
      </c>
      <c r="J1339" t="s">
        <v>97</v>
      </c>
      <c r="K1339" t="s">
        <v>231</v>
      </c>
      <c r="L1339" t="s">
        <v>522</v>
      </c>
      <c r="M1339">
        <v>10</v>
      </c>
      <c r="N1339" t="s">
        <v>1978</v>
      </c>
      <c r="O1339">
        <v>24000</v>
      </c>
      <c r="P1339" t="s">
        <v>5742</v>
      </c>
      <c r="Q1339" t="s">
        <v>5743</v>
      </c>
      <c r="R1339" t="s">
        <v>32</v>
      </c>
    </row>
    <row r="1340" spans="1:18" x14ac:dyDescent="0.3">
      <c r="A1340" t="s">
        <v>5744</v>
      </c>
      <c r="B1340" t="s">
        <v>3148</v>
      </c>
      <c r="C1340" t="s">
        <v>2358</v>
      </c>
      <c r="D1340" t="s">
        <v>80</v>
      </c>
      <c r="E1340" t="s">
        <v>93</v>
      </c>
      <c r="F1340" t="s">
        <v>153</v>
      </c>
      <c r="G1340" t="s">
        <v>53</v>
      </c>
      <c r="H1340" t="s">
        <v>95</v>
      </c>
      <c r="I1340" t="s">
        <v>1086</v>
      </c>
      <c r="J1340" t="s">
        <v>27</v>
      </c>
      <c r="K1340" t="s">
        <v>921</v>
      </c>
      <c r="L1340" t="s">
        <v>111</v>
      </c>
      <c r="M1340" t="s">
        <v>212</v>
      </c>
      <c r="N1340">
        <v>180</v>
      </c>
      <c r="O1340">
        <v>1800</v>
      </c>
      <c r="P1340" t="s">
        <v>5745</v>
      </c>
      <c r="Q1340" t="s">
        <v>5746</v>
      </c>
      <c r="R1340" t="s">
        <v>61</v>
      </c>
    </row>
    <row r="1341" spans="1:18" x14ac:dyDescent="0.3">
      <c r="A1341" t="s">
        <v>5747</v>
      </c>
      <c r="B1341" t="s">
        <v>4421</v>
      </c>
      <c r="C1341" t="s">
        <v>2112</v>
      </c>
      <c r="D1341" t="s">
        <v>151</v>
      </c>
      <c r="E1341" t="s">
        <v>190</v>
      </c>
      <c r="F1341" t="s">
        <v>181</v>
      </c>
      <c r="G1341" t="s">
        <v>142</v>
      </c>
      <c r="H1341" t="s">
        <v>1261</v>
      </c>
      <c r="I1341" t="s">
        <v>26</v>
      </c>
      <c r="J1341" t="s">
        <v>97</v>
      </c>
      <c r="K1341" t="s">
        <v>84</v>
      </c>
      <c r="L1341" t="s">
        <v>111</v>
      </c>
      <c r="M1341">
        <v>7</v>
      </c>
      <c r="N1341">
        <v>420</v>
      </c>
      <c r="O1341">
        <v>2940</v>
      </c>
      <c r="P1341" t="s">
        <v>5748</v>
      </c>
      <c r="Q1341" t="s">
        <v>5749</v>
      </c>
      <c r="R1341" t="s">
        <v>61</v>
      </c>
    </row>
    <row r="1342" spans="1:18" x14ac:dyDescent="0.3">
      <c r="A1342" t="s">
        <v>5750</v>
      </c>
      <c r="B1342" t="s">
        <v>4565</v>
      </c>
      <c r="C1342" t="s">
        <v>1299</v>
      </c>
      <c r="D1342" t="s">
        <v>295</v>
      </c>
      <c r="E1342" t="s">
        <v>1003</v>
      </c>
      <c r="F1342" t="s">
        <v>38</v>
      </c>
      <c r="G1342" t="s">
        <v>162</v>
      </c>
      <c r="H1342" t="s">
        <v>500</v>
      </c>
      <c r="J1342" t="s">
        <v>27</v>
      </c>
      <c r="K1342" t="s">
        <v>98</v>
      </c>
      <c r="L1342" t="s">
        <v>58</v>
      </c>
      <c r="M1342" t="s">
        <v>577</v>
      </c>
      <c r="N1342">
        <v>620</v>
      </c>
      <c r="O1342">
        <v>7440</v>
      </c>
      <c r="P1342" t="s">
        <v>5751</v>
      </c>
      <c r="Q1342" t="s">
        <v>5752</v>
      </c>
      <c r="R1342" t="s">
        <v>46</v>
      </c>
    </row>
    <row r="1343" spans="1:18" x14ac:dyDescent="0.3">
      <c r="A1343" t="s">
        <v>5753</v>
      </c>
      <c r="B1343" t="s">
        <v>5754</v>
      </c>
      <c r="C1343" t="s">
        <v>2146</v>
      </c>
      <c r="D1343" t="s">
        <v>50</v>
      </c>
      <c r="E1343" t="s">
        <v>140</v>
      </c>
      <c r="F1343" t="s">
        <v>119</v>
      </c>
      <c r="G1343" t="s">
        <v>39</v>
      </c>
      <c r="H1343" t="s">
        <v>719</v>
      </c>
      <c r="I1343" t="s">
        <v>41</v>
      </c>
      <c r="J1343" t="s">
        <v>83</v>
      </c>
      <c r="K1343" t="s">
        <v>57</v>
      </c>
      <c r="L1343" t="s">
        <v>58</v>
      </c>
      <c r="M1343">
        <v>7</v>
      </c>
      <c r="N1343" t="s">
        <v>2074</v>
      </c>
      <c r="O1343">
        <v>13300</v>
      </c>
      <c r="P1343" t="s">
        <v>5755</v>
      </c>
      <c r="Q1343" t="s">
        <v>5756</v>
      </c>
      <c r="R1343" t="s">
        <v>32</v>
      </c>
    </row>
    <row r="1344" spans="1:18" x14ac:dyDescent="0.3">
      <c r="A1344" t="s">
        <v>5757</v>
      </c>
      <c r="B1344" t="s">
        <v>5758</v>
      </c>
      <c r="C1344" t="s">
        <v>2059</v>
      </c>
      <c r="D1344" t="s">
        <v>21</v>
      </c>
      <c r="E1344" t="s">
        <v>140</v>
      </c>
      <c r="F1344" t="s">
        <v>23</v>
      </c>
      <c r="G1344" t="s">
        <v>303</v>
      </c>
      <c r="H1344" t="s">
        <v>399</v>
      </c>
      <c r="I1344" t="s">
        <v>41</v>
      </c>
      <c r="J1344" t="s">
        <v>305</v>
      </c>
      <c r="K1344" t="s">
        <v>98</v>
      </c>
      <c r="L1344" t="s">
        <v>182</v>
      </c>
      <c r="M1344">
        <v>10</v>
      </c>
      <c r="N1344">
        <v>2400</v>
      </c>
      <c r="O1344">
        <v>24000</v>
      </c>
      <c r="P1344" t="s">
        <v>5759</v>
      </c>
      <c r="Q1344" t="s">
        <v>5760</v>
      </c>
      <c r="R1344" t="s">
        <v>32</v>
      </c>
    </row>
    <row r="1345" spans="1:18" x14ac:dyDescent="0.3">
      <c r="A1345" t="s">
        <v>5761</v>
      </c>
      <c r="B1345" t="s">
        <v>5762</v>
      </c>
      <c r="C1345" t="s">
        <v>2570</v>
      </c>
      <c r="D1345" t="s">
        <v>810</v>
      </c>
      <c r="E1345" t="s">
        <v>93</v>
      </c>
      <c r="F1345" t="s">
        <v>883</v>
      </c>
      <c r="G1345" t="s">
        <v>162</v>
      </c>
      <c r="H1345" t="s">
        <v>1802</v>
      </c>
      <c r="I1345" t="s">
        <v>491</v>
      </c>
      <c r="J1345" t="s">
        <v>685</v>
      </c>
      <c r="K1345" t="s">
        <v>84</v>
      </c>
      <c r="L1345" t="s">
        <v>58</v>
      </c>
      <c r="M1345">
        <v>6</v>
      </c>
      <c r="N1345">
        <v>620</v>
      </c>
      <c r="O1345">
        <v>3720</v>
      </c>
      <c r="P1345" t="s">
        <v>5763</v>
      </c>
      <c r="Q1345" t="s">
        <v>5639</v>
      </c>
      <c r="R1345" t="s">
        <v>157</v>
      </c>
    </row>
    <row r="1346" spans="1:18" x14ac:dyDescent="0.3">
      <c r="A1346" t="s">
        <v>5764</v>
      </c>
      <c r="B1346" t="s">
        <v>4938</v>
      </c>
      <c r="C1346" t="s">
        <v>674</v>
      </c>
      <c r="D1346" t="s">
        <v>80</v>
      </c>
      <c r="E1346" t="s">
        <v>37</v>
      </c>
      <c r="F1346" t="s">
        <v>248</v>
      </c>
      <c r="G1346" t="s">
        <v>218</v>
      </c>
      <c r="H1346" t="s">
        <v>312</v>
      </c>
      <c r="I1346" t="s">
        <v>220</v>
      </c>
      <c r="J1346" t="s">
        <v>83</v>
      </c>
      <c r="K1346" t="s">
        <v>98</v>
      </c>
      <c r="L1346" t="s">
        <v>775</v>
      </c>
      <c r="M1346">
        <v>11</v>
      </c>
      <c r="N1346" t="s">
        <v>1137</v>
      </c>
      <c r="O1346">
        <v>30800</v>
      </c>
      <c r="P1346" t="s">
        <v>5765</v>
      </c>
      <c r="Q1346" t="s">
        <v>5766</v>
      </c>
      <c r="R1346" t="s">
        <v>157</v>
      </c>
    </row>
    <row r="1347" spans="1:18" x14ac:dyDescent="0.3">
      <c r="A1347" t="s">
        <v>5767</v>
      </c>
      <c r="B1347" t="s">
        <v>3631</v>
      </c>
      <c r="C1347" t="s">
        <v>2353</v>
      </c>
      <c r="D1347" t="s">
        <v>92</v>
      </c>
      <c r="E1347" t="s">
        <v>37</v>
      </c>
      <c r="F1347" t="s">
        <v>119</v>
      </c>
      <c r="G1347" t="s">
        <v>81</v>
      </c>
      <c r="H1347" t="s">
        <v>425</v>
      </c>
      <c r="I1347" t="s">
        <v>70</v>
      </c>
      <c r="J1347" t="s">
        <v>83</v>
      </c>
      <c r="K1347" t="s">
        <v>98</v>
      </c>
      <c r="L1347" t="s">
        <v>182</v>
      </c>
      <c r="M1347">
        <v>9</v>
      </c>
      <c r="N1347" t="s">
        <v>584</v>
      </c>
      <c r="O1347">
        <v>11250</v>
      </c>
      <c r="P1347" t="s">
        <v>5768</v>
      </c>
      <c r="Q1347" t="s">
        <v>5769</v>
      </c>
      <c r="R1347" t="s">
        <v>46</v>
      </c>
    </row>
    <row r="1348" spans="1:18" x14ac:dyDescent="0.3">
      <c r="A1348" t="s">
        <v>5770</v>
      </c>
      <c r="B1348" t="s">
        <v>5771</v>
      </c>
      <c r="C1348" t="s">
        <v>1251</v>
      </c>
      <c r="D1348" t="s">
        <v>50</v>
      </c>
      <c r="E1348" t="s">
        <v>237</v>
      </c>
      <c r="F1348" t="s">
        <v>94</v>
      </c>
      <c r="G1348" t="s">
        <v>81</v>
      </c>
      <c r="H1348" t="s">
        <v>1045</v>
      </c>
      <c r="I1348" t="s">
        <v>491</v>
      </c>
      <c r="J1348" t="s">
        <v>97</v>
      </c>
      <c r="K1348" t="s">
        <v>84</v>
      </c>
      <c r="L1348" t="s">
        <v>338</v>
      </c>
      <c r="M1348">
        <v>2</v>
      </c>
      <c r="N1348">
        <v>1200</v>
      </c>
      <c r="O1348">
        <v>2400</v>
      </c>
      <c r="P1348" t="s">
        <v>5772</v>
      </c>
      <c r="Q1348" t="s">
        <v>5773</v>
      </c>
      <c r="R1348" t="s">
        <v>61</v>
      </c>
    </row>
    <row r="1349" spans="1:18" x14ac:dyDescent="0.3">
      <c r="A1349" t="s">
        <v>5774</v>
      </c>
      <c r="B1349" t="s">
        <v>5775</v>
      </c>
      <c r="C1349" t="s">
        <v>852</v>
      </c>
      <c r="D1349" t="s">
        <v>366</v>
      </c>
      <c r="E1349" t="s">
        <v>93</v>
      </c>
      <c r="F1349" t="s">
        <v>23</v>
      </c>
      <c r="G1349" t="s">
        <v>68</v>
      </c>
      <c r="H1349" t="s">
        <v>109</v>
      </c>
      <c r="I1349" t="s">
        <v>110</v>
      </c>
      <c r="J1349" t="s">
        <v>305</v>
      </c>
      <c r="K1349" t="s">
        <v>98</v>
      </c>
      <c r="L1349" t="s">
        <v>182</v>
      </c>
      <c r="M1349">
        <v>11</v>
      </c>
      <c r="N1349">
        <v>3600</v>
      </c>
      <c r="O1349">
        <v>39600</v>
      </c>
      <c r="P1349" t="s">
        <v>5776</v>
      </c>
      <c r="Q1349" t="s">
        <v>4035</v>
      </c>
      <c r="R1349" t="s">
        <v>46</v>
      </c>
    </row>
    <row r="1350" spans="1:18" x14ac:dyDescent="0.3">
      <c r="A1350" t="s">
        <v>5777</v>
      </c>
      <c r="B1350" t="s">
        <v>5778</v>
      </c>
      <c r="C1350" t="s">
        <v>2960</v>
      </c>
      <c r="D1350" t="s">
        <v>366</v>
      </c>
      <c r="E1350" t="s">
        <v>1093</v>
      </c>
      <c r="F1350" t="s">
        <v>108</v>
      </c>
      <c r="G1350" t="s">
        <v>239</v>
      </c>
      <c r="H1350" t="s">
        <v>240</v>
      </c>
      <c r="I1350" t="s">
        <v>279</v>
      </c>
      <c r="J1350" t="s">
        <v>27</v>
      </c>
      <c r="K1350" t="s">
        <v>98</v>
      </c>
      <c r="L1350" t="s">
        <v>58</v>
      </c>
      <c r="M1350">
        <v>2</v>
      </c>
      <c r="N1350">
        <v>980</v>
      </c>
      <c r="O1350">
        <v>1960</v>
      </c>
      <c r="P1350" t="s">
        <v>5779</v>
      </c>
      <c r="Q1350" t="s">
        <v>5780</v>
      </c>
      <c r="R1350" t="s">
        <v>157</v>
      </c>
    </row>
    <row r="1351" spans="1:18" x14ac:dyDescent="0.3">
      <c r="A1351" t="s">
        <v>5781</v>
      </c>
      <c r="B1351" t="s">
        <v>3294</v>
      </c>
      <c r="C1351" t="s">
        <v>1542</v>
      </c>
      <c r="D1351" t="s">
        <v>65</v>
      </c>
      <c r="E1351" t="s">
        <v>93</v>
      </c>
      <c r="F1351" t="s">
        <v>153</v>
      </c>
      <c r="G1351" t="s">
        <v>142</v>
      </c>
      <c r="H1351" t="s">
        <v>143</v>
      </c>
      <c r="I1351" t="s">
        <v>26</v>
      </c>
      <c r="J1351" t="s">
        <v>83</v>
      </c>
      <c r="K1351" t="s">
        <v>72</v>
      </c>
      <c r="L1351" t="s">
        <v>165</v>
      </c>
      <c r="M1351" t="s">
        <v>1100</v>
      </c>
      <c r="N1351">
        <v>420</v>
      </c>
      <c r="O1351">
        <v>5040</v>
      </c>
      <c r="P1351" t="s">
        <v>5782</v>
      </c>
      <c r="Q1351" t="s">
        <v>5783</v>
      </c>
      <c r="R1351" t="s">
        <v>32</v>
      </c>
    </row>
    <row r="1352" spans="1:18" x14ac:dyDescent="0.3">
      <c r="A1352" t="s">
        <v>1192</v>
      </c>
      <c r="B1352" t="s">
        <v>1501</v>
      </c>
      <c r="C1352" t="s">
        <v>1813</v>
      </c>
      <c r="D1352" t="s">
        <v>955</v>
      </c>
      <c r="E1352" t="s">
        <v>22</v>
      </c>
      <c r="F1352" t="s">
        <v>153</v>
      </c>
      <c r="G1352" t="s">
        <v>191</v>
      </c>
      <c r="H1352" t="s">
        <v>278</v>
      </c>
      <c r="I1352" t="s">
        <v>279</v>
      </c>
      <c r="J1352" t="s">
        <v>97</v>
      </c>
      <c r="K1352" t="s">
        <v>72</v>
      </c>
      <c r="L1352" t="s">
        <v>29</v>
      </c>
      <c r="M1352" t="s">
        <v>1595</v>
      </c>
      <c r="N1352">
        <v>1650</v>
      </c>
      <c r="O1352">
        <v>18150</v>
      </c>
      <c r="P1352" t="s">
        <v>5784</v>
      </c>
      <c r="Q1352" t="s">
        <v>5785</v>
      </c>
      <c r="R1352" t="s">
        <v>157</v>
      </c>
    </row>
    <row r="1353" spans="1:18" x14ac:dyDescent="0.3">
      <c r="A1353" t="s">
        <v>5786</v>
      </c>
      <c r="B1353" t="s">
        <v>5291</v>
      </c>
      <c r="C1353" t="s">
        <v>431</v>
      </c>
      <c r="D1353" t="s">
        <v>366</v>
      </c>
      <c r="E1353" t="s">
        <v>66</v>
      </c>
      <c r="F1353" t="s">
        <v>181</v>
      </c>
      <c r="G1353" t="s">
        <v>39</v>
      </c>
      <c r="H1353" t="s">
        <v>336</v>
      </c>
      <c r="I1353" t="s">
        <v>41</v>
      </c>
      <c r="J1353" t="s">
        <v>337</v>
      </c>
      <c r="K1353" t="s">
        <v>84</v>
      </c>
      <c r="L1353" t="s">
        <v>1023</v>
      </c>
      <c r="M1353">
        <v>7</v>
      </c>
      <c r="N1353">
        <v>1900</v>
      </c>
      <c r="O1353">
        <v>13300</v>
      </c>
      <c r="P1353" t="s">
        <v>5787</v>
      </c>
      <c r="Q1353" t="s">
        <v>5788</v>
      </c>
      <c r="R1353" t="s">
        <v>32</v>
      </c>
    </row>
    <row r="1354" spans="1:18" x14ac:dyDescent="0.3">
      <c r="A1354" t="s">
        <v>5789</v>
      </c>
      <c r="B1354" t="s">
        <v>3736</v>
      </c>
      <c r="C1354" t="s">
        <v>1055</v>
      </c>
      <c r="D1354" t="s">
        <v>172</v>
      </c>
      <c r="E1354" t="s">
        <v>1252</v>
      </c>
      <c r="F1354" t="s">
        <v>38</v>
      </c>
      <c r="G1354" t="s">
        <v>81</v>
      </c>
      <c r="H1354" t="s">
        <v>425</v>
      </c>
      <c r="I1354" t="s">
        <v>110</v>
      </c>
      <c r="J1354" t="s">
        <v>27</v>
      </c>
      <c r="K1354" t="s">
        <v>321</v>
      </c>
      <c r="L1354" t="s">
        <v>353</v>
      </c>
      <c r="M1354">
        <v>3</v>
      </c>
      <c r="N1354">
        <v>1250</v>
      </c>
      <c r="O1354">
        <v>3750</v>
      </c>
      <c r="P1354" t="s">
        <v>5790</v>
      </c>
      <c r="Q1354" t="s">
        <v>5791</v>
      </c>
      <c r="R1354" t="s">
        <v>46</v>
      </c>
    </row>
    <row r="1355" spans="1:18" x14ac:dyDescent="0.3">
      <c r="A1355" t="s">
        <v>5792</v>
      </c>
      <c r="B1355" t="s">
        <v>5793</v>
      </c>
      <c r="C1355" t="s">
        <v>4659</v>
      </c>
      <c r="D1355" t="s">
        <v>151</v>
      </c>
      <c r="E1355" t="s">
        <v>22</v>
      </c>
      <c r="F1355" t="s">
        <v>153</v>
      </c>
      <c r="G1355" t="s">
        <v>81</v>
      </c>
      <c r="H1355" t="s">
        <v>425</v>
      </c>
      <c r="I1355" t="s">
        <v>110</v>
      </c>
      <c r="J1355" t="s">
        <v>393</v>
      </c>
      <c r="K1355" t="s">
        <v>98</v>
      </c>
      <c r="L1355" t="s">
        <v>111</v>
      </c>
      <c r="M1355">
        <v>6</v>
      </c>
      <c r="N1355">
        <v>1250</v>
      </c>
      <c r="O1355">
        <v>7500</v>
      </c>
      <c r="P1355" t="s">
        <v>5794</v>
      </c>
      <c r="Q1355" t="s">
        <v>5795</v>
      </c>
      <c r="R1355" t="s">
        <v>157</v>
      </c>
    </row>
    <row r="1356" spans="1:18" x14ac:dyDescent="0.3">
      <c r="A1356" t="s">
        <v>1125</v>
      </c>
      <c r="B1356" t="s">
        <v>2158</v>
      </c>
      <c r="C1356" t="s">
        <v>1177</v>
      </c>
      <c r="D1356" t="s">
        <v>106</v>
      </c>
      <c r="E1356" t="s">
        <v>93</v>
      </c>
      <c r="F1356" t="s">
        <v>38</v>
      </c>
      <c r="G1356" t="s">
        <v>120</v>
      </c>
      <c r="H1356" t="s">
        <v>751</v>
      </c>
      <c r="I1356" t="s">
        <v>684</v>
      </c>
      <c r="J1356" t="s">
        <v>221</v>
      </c>
      <c r="K1356" t="s">
        <v>144</v>
      </c>
      <c r="L1356" t="s">
        <v>675</v>
      </c>
      <c r="M1356">
        <v>10</v>
      </c>
      <c r="N1356">
        <v>850</v>
      </c>
      <c r="O1356">
        <v>8500</v>
      </c>
      <c r="P1356" t="s">
        <v>5796</v>
      </c>
      <c r="Q1356" t="s">
        <v>5797</v>
      </c>
      <c r="R1356" t="s">
        <v>157</v>
      </c>
    </row>
    <row r="1357" spans="1:18" x14ac:dyDescent="0.3">
      <c r="A1357" t="s">
        <v>5798</v>
      </c>
      <c r="B1357" t="s">
        <v>5799</v>
      </c>
      <c r="C1357" t="s">
        <v>2005</v>
      </c>
      <c r="D1357" t="s">
        <v>380</v>
      </c>
      <c r="E1357" t="s">
        <v>190</v>
      </c>
      <c r="F1357" t="s">
        <v>23</v>
      </c>
      <c r="G1357" t="s">
        <v>39</v>
      </c>
      <c r="H1357" t="s">
        <v>1122</v>
      </c>
      <c r="I1357" t="s">
        <v>41</v>
      </c>
      <c r="J1357" t="s">
        <v>492</v>
      </c>
      <c r="K1357" t="s">
        <v>84</v>
      </c>
      <c r="L1357" t="s">
        <v>58</v>
      </c>
      <c r="M1357">
        <v>3</v>
      </c>
      <c r="N1357" t="s">
        <v>1704</v>
      </c>
      <c r="O1357">
        <v>5700</v>
      </c>
      <c r="P1357" t="s">
        <v>5800</v>
      </c>
      <c r="Q1357" t="s">
        <v>5801</v>
      </c>
      <c r="R1357" t="s">
        <v>46</v>
      </c>
    </row>
    <row r="1358" spans="1:18" x14ac:dyDescent="0.3">
      <c r="A1358" t="s">
        <v>5802</v>
      </c>
      <c r="B1358" t="s">
        <v>755</v>
      </c>
      <c r="C1358" t="s">
        <v>2227</v>
      </c>
      <c r="D1358" t="s">
        <v>106</v>
      </c>
      <c r="E1358" t="s">
        <v>190</v>
      </c>
      <c r="F1358" t="s">
        <v>1127</v>
      </c>
      <c r="G1358" t="s">
        <v>53</v>
      </c>
      <c r="H1358" t="s">
        <v>1989</v>
      </c>
      <c r="J1358" t="s">
        <v>56</v>
      </c>
      <c r="K1358" t="s">
        <v>84</v>
      </c>
      <c r="L1358" t="s">
        <v>522</v>
      </c>
      <c r="M1358" t="s">
        <v>133</v>
      </c>
      <c r="N1358">
        <v>180</v>
      </c>
      <c r="O1358">
        <v>1800</v>
      </c>
      <c r="P1358" t="s">
        <v>5803</v>
      </c>
      <c r="Q1358" t="s">
        <v>5804</v>
      </c>
      <c r="R1358" t="s">
        <v>61</v>
      </c>
    </row>
    <row r="1359" spans="1:18" x14ac:dyDescent="0.3">
      <c r="A1359" t="s">
        <v>5805</v>
      </c>
      <c r="B1359" t="s">
        <v>4688</v>
      </c>
      <c r="C1359" t="s">
        <v>171</v>
      </c>
      <c r="D1359" t="s">
        <v>172</v>
      </c>
      <c r="E1359" t="s">
        <v>173</v>
      </c>
      <c r="F1359" t="s">
        <v>962</v>
      </c>
      <c r="G1359" t="s">
        <v>120</v>
      </c>
      <c r="H1359" t="s">
        <v>121</v>
      </c>
      <c r="I1359" t="s">
        <v>41</v>
      </c>
      <c r="J1359" t="s">
        <v>83</v>
      </c>
      <c r="K1359" t="s">
        <v>174</v>
      </c>
      <c r="L1359" t="s">
        <v>338</v>
      </c>
      <c r="M1359">
        <v>-9</v>
      </c>
      <c r="N1359">
        <v>850</v>
      </c>
      <c r="O1359">
        <v>7650</v>
      </c>
      <c r="P1359" t="s">
        <v>5806</v>
      </c>
      <c r="Q1359" t="s">
        <v>5807</v>
      </c>
      <c r="R1359" t="s">
        <v>46</v>
      </c>
    </row>
    <row r="1360" spans="1:18" x14ac:dyDescent="0.3">
      <c r="A1360" t="s">
        <v>5808</v>
      </c>
      <c r="B1360" t="s">
        <v>1466</v>
      </c>
      <c r="C1360" t="s">
        <v>4402</v>
      </c>
      <c r="D1360" t="s">
        <v>1021</v>
      </c>
      <c r="E1360" t="s">
        <v>718</v>
      </c>
      <c r="F1360" t="s">
        <v>228</v>
      </c>
      <c r="G1360" t="s">
        <v>218</v>
      </c>
      <c r="H1360" t="s">
        <v>312</v>
      </c>
      <c r="I1360" t="s">
        <v>26</v>
      </c>
      <c r="J1360" t="s">
        <v>83</v>
      </c>
      <c r="K1360" t="s">
        <v>72</v>
      </c>
      <c r="L1360" t="s">
        <v>182</v>
      </c>
      <c r="M1360">
        <v>11</v>
      </c>
      <c r="N1360" t="s">
        <v>1528</v>
      </c>
      <c r="O1360">
        <v>30800</v>
      </c>
      <c r="P1360" t="s">
        <v>5809</v>
      </c>
      <c r="Q1360" t="s">
        <v>5810</v>
      </c>
      <c r="R1360" t="s">
        <v>32</v>
      </c>
    </row>
    <row r="1361" spans="1:18" x14ac:dyDescent="0.3">
      <c r="A1361" t="s">
        <v>5811</v>
      </c>
      <c r="B1361" t="s">
        <v>5812</v>
      </c>
      <c r="C1361" t="s">
        <v>1610</v>
      </c>
      <c r="D1361" t="s">
        <v>1756</v>
      </c>
      <c r="E1361" t="s">
        <v>956</v>
      </c>
      <c r="F1361" t="s">
        <v>23</v>
      </c>
      <c r="G1361" t="s">
        <v>191</v>
      </c>
      <c r="H1361" t="s">
        <v>278</v>
      </c>
      <c r="I1361" t="s">
        <v>279</v>
      </c>
      <c r="J1361" t="s">
        <v>97</v>
      </c>
      <c r="K1361" t="s">
        <v>57</v>
      </c>
      <c r="L1361" t="s">
        <v>165</v>
      </c>
      <c r="M1361">
        <v>3</v>
      </c>
      <c r="N1361">
        <v>1650</v>
      </c>
      <c r="O1361">
        <v>4950</v>
      </c>
      <c r="P1361" t="s">
        <v>5813</v>
      </c>
      <c r="Q1361" t="s">
        <v>5814</v>
      </c>
      <c r="R1361" t="s">
        <v>157</v>
      </c>
    </row>
    <row r="1362" spans="1:18" x14ac:dyDescent="0.3">
      <c r="A1362" t="s">
        <v>5815</v>
      </c>
      <c r="B1362" t="s">
        <v>3959</v>
      </c>
      <c r="C1362" t="s">
        <v>2661</v>
      </c>
      <c r="E1362" t="s">
        <v>552</v>
      </c>
      <c r="F1362" t="s">
        <v>119</v>
      </c>
      <c r="G1362" t="s">
        <v>53</v>
      </c>
      <c r="H1362" t="s">
        <v>95</v>
      </c>
      <c r="I1362" t="s">
        <v>1086</v>
      </c>
      <c r="J1362" t="s">
        <v>97</v>
      </c>
      <c r="K1362" t="s">
        <v>84</v>
      </c>
      <c r="L1362" t="s">
        <v>165</v>
      </c>
      <c r="M1362" t="s">
        <v>345</v>
      </c>
      <c r="N1362">
        <v>230</v>
      </c>
      <c r="O1362">
        <v>1840</v>
      </c>
      <c r="P1362" t="s">
        <v>5816</v>
      </c>
      <c r="Q1362" t="s">
        <v>4924</v>
      </c>
      <c r="R1362" t="s">
        <v>61</v>
      </c>
    </row>
    <row r="1363" spans="1:18" x14ac:dyDescent="0.3">
      <c r="A1363" t="s">
        <v>5817</v>
      </c>
      <c r="B1363" t="s">
        <v>5818</v>
      </c>
      <c r="C1363" t="s">
        <v>1656</v>
      </c>
      <c r="D1363" t="s">
        <v>65</v>
      </c>
      <c r="E1363" t="s">
        <v>51</v>
      </c>
      <c r="F1363" t="s">
        <v>108</v>
      </c>
      <c r="G1363" t="s">
        <v>39</v>
      </c>
      <c r="H1363" t="s">
        <v>336</v>
      </c>
      <c r="I1363" t="s">
        <v>374</v>
      </c>
      <c r="J1363" t="s">
        <v>685</v>
      </c>
      <c r="K1363" t="s">
        <v>72</v>
      </c>
      <c r="L1363" t="s">
        <v>1023</v>
      </c>
      <c r="M1363">
        <v>4</v>
      </c>
      <c r="N1363">
        <v>1900</v>
      </c>
      <c r="O1363">
        <v>7600</v>
      </c>
      <c r="P1363" t="s">
        <v>5819</v>
      </c>
      <c r="Q1363" t="s">
        <v>5820</v>
      </c>
      <c r="R1363" t="s">
        <v>61</v>
      </c>
    </row>
    <row r="1364" spans="1:18" x14ac:dyDescent="0.3">
      <c r="A1364" t="s">
        <v>5821</v>
      </c>
      <c r="B1364" t="s">
        <v>3474</v>
      </c>
      <c r="C1364" t="s">
        <v>816</v>
      </c>
      <c r="D1364" t="s">
        <v>271</v>
      </c>
      <c r="E1364" t="s">
        <v>237</v>
      </c>
      <c r="F1364" t="s">
        <v>153</v>
      </c>
      <c r="G1364" t="s">
        <v>68</v>
      </c>
      <c r="H1364" t="s">
        <v>69</v>
      </c>
      <c r="I1364" t="s">
        <v>884</v>
      </c>
      <c r="J1364" t="s">
        <v>249</v>
      </c>
      <c r="K1364" t="s">
        <v>458</v>
      </c>
      <c r="L1364" t="s">
        <v>85</v>
      </c>
      <c r="M1364">
        <v>12</v>
      </c>
      <c r="N1364">
        <v>-3600</v>
      </c>
      <c r="O1364">
        <v>43200</v>
      </c>
      <c r="P1364" t="s">
        <v>5822</v>
      </c>
      <c r="Q1364" t="s">
        <v>5823</v>
      </c>
      <c r="R1364" t="s">
        <v>61</v>
      </c>
    </row>
    <row r="1365" spans="1:18" x14ac:dyDescent="0.3">
      <c r="A1365" t="s">
        <v>5824</v>
      </c>
      <c r="B1365" t="s">
        <v>5825</v>
      </c>
      <c r="C1365" t="s">
        <v>1646</v>
      </c>
      <c r="D1365" t="s">
        <v>139</v>
      </c>
      <c r="E1365" t="s">
        <v>37</v>
      </c>
      <c r="F1365" t="s">
        <v>750</v>
      </c>
      <c r="G1365" t="s">
        <v>191</v>
      </c>
      <c r="H1365" t="s">
        <v>278</v>
      </c>
      <c r="I1365" t="s">
        <v>279</v>
      </c>
      <c r="J1365" t="s">
        <v>83</v>
      </c>
      <c r="K1365" t="s">
        <v>98</v>
      </c>
      <c r="L1365" t="s">
        <v>111</v>
      </c>
      <c r="M1365" t="s">
        <v>1902</v>
      </c>
      <c r="N1365">
        <v>1650</v>
      </c>
      <c r="O1365">
        <v>14850</v>
      </c>
      <c r="P1365" t="s">
        <v>5826</v>
      </c>
      <c r="Q1365" t="s">
        <v>5827</v>
      </c>
      <c r="R1365" t="s">
        <v>46</v>
      </c>
    </row>
    <row r="1366" spans="1:18" x14ac:dyDescent="0.3">
      <c r="A1366" t="s">
        <v>5828</v>
      </c>
      <c r="B1366" t="s">
        <v>5829</v>
      </c>
      <c r="C1366" t="s">
        <v>4790</v>
      </c>
      <c r="D1366" t="s">
        <v>106</v>
      </c>
      <c r="E1366" t="s">
        <v>933</v>
      </c>
      <c r="F1366" t="s">
        <v>108</v>
      </c>
      <c r="G1366" t="s">
        <v>162</v>
      </c>
      <c r="H1366" t="s">
        <v>163</v>
      </c>
      <c r="I1366" t="s">
        <v>110</v>
      </c>
      <c r="J1366" t="s">
        <v>71</v>
      </c>
      <c r="K1366" t="s">
        <v>458</v>
      </c>
      <c r="L1366" t="s">
        <v>111</v>
      </c>
      <c r="M1366">
        <v>12</v>
      </c>
      <c r="N1366">
        <v>720</v>
      </c>
      <c r="O1366">
        <v>8640</v>
      </c>
      <c r="P1366" t="s">
        <v>5830</v>
      </c>
      <c r="Q1366" t="s">
        <v>5831</v>
      </c>
      <c r="R1366" t="s">
        <v>32</v>
      </c>
    </row>
    <row r="1367" spans="1:18" x14ac:dyDescent="0.3">
      <c r="A1367" t="s">
        <v>5832</v>
      </c>
      <c r="B1367" t="s">
        <v>2034</v>
      </c>
      <c r="C1367" t="s">
        <v>498</v>
      </c>
      <c r="D1367" t="s">
        <v>139</v>
      </c>
      <c r="E1367" t="s">
        <v>129</v>
      </c>
      <c r="F1367" t="s">
        <v>38</v>
      </c>
      <c r="G1367" t="s">
        <v>239</v>
      </c>
      <c r="H1367" t="s">
        <v>1728</v>
      </c>
      <c r="I1367" t="s">
        <v>241</v>
      </c>
      <c r="J1367" t="s">
        <v>221</v>
      </c>
      <c r="K1367" t="s">
        <v>84</v>
      </c>
      <c r="L1367" t="s">
        <v>182</v>
      </c>
      <c r="M1367" t="s">
        <v>5833</v>
      </c>
      <c r="N1367">
        <v>980</v>
      </c>
      <c r="O1367">
        <v>1960</v>
      </c>
      <c r="P1367" t="s">
        <v>5834</v>
      </c>
      <c r="Q1367" t="s">
        <v>5835</v>
      </c>
      <c r="R1367" t="s">
        <v>32</v>
      </c>
    </row>
    <row r="1368" spans="1:18" x14ac:dyDescent="0.3">
      <c r="A1368" t="s">
        <v>5836</v>
      </c>
      <c r="B1368" t="s">
        <v>5614</v>
      </c>
      <c r="C1368" t="s">
        <v>3249</v>
      </c>
      <c r="D1368" t="s">
        <v>151</v>
      </c>
      <c r="E1368" t="s">
        <v>1779</v>
      </c>
      <c r="F1368" t="s">
        <v>1877</v>
      </c>
      <c r="G1368" t="s">
        <v>24</v>
      </c>
      <c r="H1368" t="s">
        <v>130</v>
      </c>
      <c r="I1368" t="s">
        <v>329</v>
      </c>
      <c r="J1368" t="s">
        <v>83</v>
      </c>
      <c r="K1368" t="s">
        <v>72</v>
      </c>
      <c r="L1368" t="s">
        <v>58</v>
      </c>
      <c r="M1368">
        <v>11</v>
      </c>
      <c r="N1368">
        <v>4200</v>
      </c>
      <c r="O1368">
        <v>46200</v>
      </c>
      <c r="P1368" t="s">
        <v>5837</v>
      </c>
      <c r="Q1368" t="s">
        <v>5838</v>
      </c>
      <c r="R1368" t="s">
        <v>46</v>
      </c>
    </row>
    <row r="1369" spans="1:18" x14ac:dyDescent="0.3">
      <c r="A1369" t="s">
        <v>3481</v>
      </c>
      <c r="B1369" t="s">
        <v>3482</v>
      </c>
      <c r="C1369" t="s">
        <v>2064</v>
      </c>
      <c r="D1369" t="s">
        <v>50</v>
      </c>
      <c r="E1369" t="s">
        <v>237</v>
      </c>
      <c r="F1369" t="s">
        <v>23</v>
      </c>
      <c r="G1369" t="s">
        <v>24</v>
      </c>
      <c r="H1369" t="s">
        <v>130</v>
      </c>
      <c r="I1369" t="s">
        <v>26</v>
      </c>
      <c r="J1369" t="s">
        <v>83</v>
      </c>
      <c r="K1369" t="s">
        <v>72</v>
      </c>
      <c r="L1369" t="s">
        <v>565</v>
      </c>
      <c r="M1369">
        <v>10</v>
      </c>
      <c r="N1369">
        <v>4200</v>
      </c>
      <c r="O1369">
        <v>42000</v>
      </c>
      <c r="P1369" t="s">
        <v>3483</v>
      </c>
      <c r="Q1369" t="s">
        <v>3484</v>
      </c>
      <c r="R1369" t="s">
        <v>157</v>
      </c>
    </row>
    <row r="1370" spans="1:18" x14ac:dyDescent="0.3">
      <c r="A1370" t="s">
        <v>5839</v>
      </c>
      <c r="B1370" t="s">
        <v>5840</v>
      </c>
      <c r="C1370" t="s">
        <v>1038</v>
      </c>
      <c r="D1370" t="s">
        <v>80</v>
      </c>
      <c r="E1370" t="s">
        <v>129</v>
      </c>
      <c r="F1370" t="s">
        <v>210</v>
      </c>
      <c r="G1370" t="s">
        <v>191</v>
      </c>
      <c r="H1370" t="s">
        <v>278</v>
      </c>
      <c r="I1370" t="s">
        <v>279</v>
      </c>
      <c r="J1370" t="s">
        <v>97</v>
      </c>
      <c r="K1370" t="s">
        <v>72</v>
      </c>
      <c r="L1370" t="s">
        <v>182</v>
      </c>
      <c r="M1370">
        <v>2</v>
      </c>
      <c r="N1370" t="s">
        <v>1708</v>
      </c>
      <c r="O1370">
        <v>3300</v>
      </c>
      <c r="P1370" t="s">
        <v>5841</v>
      </c>
      <c r="Q1370" t="s">
        <v>5842</v>
      </c>
      <c r="R1370" t="s">
        <v>32</v>
      </c>
    </row>
    <row r="1371" spans="1:18" x14ac:dyDescent="0.3">
      <c r="A1371" t="s">
        <v>5843</v>
      </c>
      <c r="B1371" t="s">
        <v>5844</v>
      </c>
      <c r="C1371" t="s">
        <v>1671</v>
      </c>
      <c r="D1371" t="s">
        <v>172</v>
      </c>
      <c r="E1371" t="s">
        <v>286</v>
      </c>
      <c r="F1371" t="s">
        <v>119</v>
      </c>
      <c r="G1371" t="s">
        <v>81</v>
      </c>
      <c r="H1371" t="s">
        <v>425</v>
      </c>
      <c r="I1371" t="s">
        <v>110</v>
      </c>
      <c r="J1371" t="s">
        <v>27</v>
      </c>
      <c r="K1371" t="s">
        <v>84</v>
      </c>
      <c r="L1371" t="s">
        <v>1386</v>
      </c>
      <c r="M1371">
        <v>-12</v>
      </c>
      <c r="N1371">
        <v>1250</v>
      </c>
      <c r="O1371">
        <v>15000</v>
      </c>
      <c r="P1371" t="s">
        <v>5845</v>
      </c>
      <c r="Q1371" t="s">
        <v>1482</v>
      </c>
      <c r="R1371" t="s">
        <v>61</v>
      </c>
    </row>
    <row r="1372" spans="1:18" x14ac:dyDescent="0.3">
      <c r="A1372" t="s">
        <v>4757</v>
      </c>
      <c r="B1372" t="s">
        <v>1861</v>
      </c>
      <c r="C1372" t="s">
        <v>3301</v>
      </c>
      <c r="D1372" t="s">
        <v>271</v>
      </c>
      <c r="E1372" t="s">
        <v>173</v>
      </c>
      <c r="F1372" t="s">
        <v>256</v>
      </c>
      <c r="G1372" t="s">
        <v>303</v>
      </c>
      <c r="H1372" t="s">
        <v>399</v>
      </c>
      <c r="I1372" t="s">
        <v>41</v>
      </c>
      <c r="J1372" t="s">
        <v>83</v>
      </c>
      <c r="K1372" t="s">
        <v>84</v>
      </c>
      <c r="L1372" t="s">
        <v>1023</v>
      </c>
      <c r="M1372">
        <v>9</v>
      </c>
      <c r="N1372">
        <v>2400</v>
      </c>
      <c r="O1372">
        <v>21600</v>
      </c>
      <c r="P1372" t="s">
        <v>5846</v>
      </c>
      <c r="Q1372" t="s">
        <v>5847</v>
      </c>
      <c r="R1372" t="s">
        <v>46</v>
      </c>
    </row>
    <row r="1373" spans="1:18" x14ac:dyDescent="0.3">
      <c r="A1373" t="s">
        <v>5848</v>
      </c>
      <c r="B1373" t="s">
        <v>5849</v>
      </c>
      <c r="C1373" t="s">
        <v>1324</v>
      </c>
      <c r="D1373" t="s">
        <v>1555</v>
      </c>
      <c r="E1373" t="s">
        <v>140</v>
      </c>
      <c r="F1373" t="s">
        <v>200</v>
      </c>
      <c r="G1373" t="s">
        <v>53</v>
      </c>
      <c r="H1373" t="s">
        <v>95</v>
      </c>
      <c r="I1373" t="s">
        <v>96</v>
      </c>
      <c r="J1373" t="s">
        <v>27</v>
      </c>
      <c r="K1373" t="s">
        <v>72</v>
      </c>
      <c r="L1373" t="s">
        <v>111</v>
      </c>
      <c r="M1373" t="s">
        <v>383</v>
      </c>
      <c r="N1373">
        <v>180</v>
      </c>
      <c r="O1373">
        <v>1260</v>
      </c>
      <c r="P1373" t="s">
        <v>5850</v>
      </c>
      <c r="Q1373" t="s">
        <v>5851</v>
      </c>
      <c r="R1373" t="s">
        <v>46</v>
      </c>
    </row>
    <row r="1374" spans="1:18" x14ac:dyDescent="0.3">
      <c r="A1374" t="s">
        <v>5852</v>
      </c>
      <c r="B1374" t="s">
        <v>3817</v>
      </c>
      <c r="C1374" t="s">
        <v>2834</v>
      </c>
      <c r="D1374" t="s">
        <v>151</v>
      </c>
      <c r="E1374" t="s">
        <v>381</v>
      </c>
      <c r="F1374" t="s">
        <v>1594</v>
      </c>
      <c r="G1374" t="s">
        <v>24</v>
      </c>
      <c r="H1374" t="s">
        <v>434</v>
      </c>
      <c r="I1374" t="s">
        <v>26</v>
      </c>
      <c r="J1374" t="s">
        <v>27</v>
      </c>
      <c r="K1374" t="s">
        <v>57</v>
      </c>
      <c r="L1374" t="s">
        <v>29</v>
      </c>
      <c r="M1374">
        <v>9</v>
      </c>
      <c r="N1374" t="s">
        <v>3756</v>
      </c>
      <c r="O1374">
        <v>37800</v>
      </c>
      <c r="P1374" t="s">
        <v>5853</v>
      </c>
      <c r="Q1374" t="s">
        <v>5854</v>
      </c>
      <c r="R1374" t="s">
        <v>46</v>
      </c>
    </row>
    <row r="1375" spans="1:18" x14ac:dyDescent="0.3">
      <c r="A1375" t="s">
        <v>5855</v>
      </c>
      <c r="B1375" t="s">
        <v>5856</v>
      </c>
      <c r="C1375" t="s">
        <v>2768</v>
      </c>
      <c r="D1375" t="s">
        <v>271</v>
      </c>
      <c r="E1375" t="s">
        <v>1147</v>
      </c>
      <c r="F1375" t="s">
        <v>1348</v>
      </c>
      <c r="G1375" t="s">
        <v>53</v>
      </c>
      <c r="H1375" t="s">
        <v>95</v>
      </c>
      <c r="I1375" t="s">
        <v>4387</v>
      </c>
      <c r="J1375" t="s">
        <v>83</v>
      </c>
      <c r="K1375" t="s">
        <v>57</v>
      </c>
      <c r="L1375" t="s">
        <v>58</v>
      </c>
      <c r="M1375">
        <v>8</v>
      </c>
      <c r="N1375">
        <v>180</v>
      </c>
      <c r="O1375">
        <v>1440</v>
      </c>
      <c r="P1375" t="s">
        <v>5857</v>
      </c>
      <c r="Q1375" t="s">
        <v>5858</v>
      </c>
      <c r="R1375" t="s">
        <v>157</v>
      </c>
    </row>
    <row r="1376" spans="1:18" x14ac:dyDescent="0.3">
      <c r="A1376" t="s">
        <v>5859</v>
      </c>
      <c r="B1376" t="s">
        <v>2523</v>
      </c>
      <c r="C1376" t="s">
        <v>2049</v>
      </c>
      <c r="D1376" t="s">
        <v>271</v>
      </c>
      <c r="E1376" t="s">
        <v>1628</v>
      </c>
      <c r="F1376" t="s">
        <v>108</v>
      </c>
      <c r="G1376" t="s">
        <v>24</v>
      </c>
      <c r="H1376" t="s">
        <v>2102</v>
      </c>
      <c r="I1376" t="s">
        <v>26</v>
      </c>
      <c r="J1376" t="s">
        <v>27</v>
      </c>
      <c r="K1376" t="s">
        <v>321</v>
      </c>
      <c r="L1376" t="s">
        <v>1023</v>
      </c>
      <c r="M1376">
        <v>7</v>
      </c>
      <c r="N1376">
        <v>4200</v>
      </c>
      <c r="O1376">
        <v>29400</v>
      </c>
      <c r="P1376" t="s">
        <v>5860</v>
      </c>
      <c r="Q1376" t="s">
        <v>5861</v>
      </c>
      <c r="R1376" t="s">
        <v>157</v>
      </c>
    </row>
    <row r="1377" spans="1:18" x14ac:dyDescent="0.3">
      <c r="A1377" t="s">
        <v>5862</v>
      </c>
      <c r="B1377" t="s">
        <v>5863</v>
      </c>
      <c r="C1377" t="s">
        <v>1526</v>
      </c>
      <c r="D1377" t="s">
        <v>1184</v>
      </c>
      <c r="E1377" t="s">
        <v>2410</v>
      </c>
      <c r="F1377" t="s">
        <v>38</v>
      </c>
      <c r="G1377" t="s">
        <v>191</v>
      </c>
      <c r="H1377" t="s">
        <v>278</v>
      </c>
      <c r="I1377" t="s">
        <v>279</v>
      </c>
      <c r="J1377" t="s">
        <v>71</v>
      </c>
      <c r="K1377" t="s">
        <v>72</v>
      </c>
      <c r="L1377" t="s">
        <v>111</v>
      </c>
      <c r="M1377" t="s">
        <v>74</v>
      </c>
      <c r="N1377">
        <v>1650</v>
      </c>
      <c r="O1377">
        <v>13200</v>
      </c>
      <c r="P1377" t="s">
        <v>5864</v>
      </c>
      <c r="Q1377" t="s">
        <v>5865</v>
      </c>
      <c r="R1377" t="s">
        <v>32</v>
      </c>
    </row>
    <row r="1378" spans="1:18" x14ac:dyDescent="0.3">
      <c r="A1378" t="s">
        <v>5866</v>
      </c>
      <c r="B1378" t="s">
        <v>5867</v>
      </c>
      <c r="C1378" t="s">
        <v>5868</v>
      </c>
      <c r="D1378" t="s">
        <v>21</v>
      </c>
      <c r="E1378" t="s">
        <v>140</v>
      </c>
      <c r="F1378" t="s">
        <v>256</v>
      </c>
      <c r="G1378" t="s">
        <v>239</v>
      </c>
      <c r="H1378" t="s">
        <v>240</v>
      </c>
      <c r="I1378" t="s">
        <v>279</v>
      </c>
      <c r="J1378" t="s">
        <v>685</v>
      </c>
      <c r="K1378" t="s">
        <v>72</v>
      </c>
      <c r="L1378" t="s">
        <v>165</v>
      </c>
      <c r="M1378" t="s">
        <v>133</v>
      </c>
      <c r="N1378" t="s">
        <v>998</v>
      </c>
      <c r="O1378">
        <v>8820</v>
      </c>
      <c r="P1378" t="s">
        <v>5869</v>
      </c>
      <c r="Q1378" t="s">
        <v>5870</v>
      </c>
      <c r="R1378" t="s">
        <v>61</v>
      </c>
    </row>
    <row r="1379" spans="1:18" x14ac:dyDescent="0.3">
      <c r="A1379" t="s">
        <v>5871</v>
      </c>
      <c r="B1379" t="s">
        <v>5872</v>
      </c>
      <c r="C1379" t="s">
        <v>262</v>
      </c>
      <c r="D1379" t="s">
        <v>1168</v>
      </c>
      <c r="E1379" t="s">
        <v>22</v>
      </c>
      <c r="F1379" t="s">
        <v>228</v>
      </c>
      <c r="G1379" t="s">
        <v>68</v>
      </c>
      <c r="H1379" t="s">
        <v>109</v>
      </c>
      <c r="I1379" t="s">
        <v>110</v>
      </c>
      <c r="J1379" t="s">
        <v>510</v>
      </c>
      <c r="K1379" t="s">
        <v>57</v>
      </c>
      <c r="L1379" t="s">
        <v>182</v>
      </c>
      <c r="M1379">
        <v>6</v>
      </c>
      <c r="N1379">
        <v>3600</v>
      </c>
      <c r="O1379">
        <v>21600</v>
      </c>
      <c r="P1379" t="s">
        <v>5873</v>
      </c>
      <c r="Q1379" t="s">
        <v>5874</v>
      </c>
      <c r="R1379" t="s">
        <v>32</v>
      </c>
    </row>
    <row r="1380" spans="1:18" x14ac:dyDescent="0.3">
      <c r="A1380" t="s">
        <v>5875</v>
      </c>
      <c r="B1380" t="s">
        <v>5876</v>
      </c>
      <c r="C1380" t="s">
        <v>2969</v>
      </c>
      <c r="D1380" t="s">
        <v>1727</v>
      </c>
      <c r="E1380" t="s">
        <v>381</v>
      </c>
      <c r="F1380" t="s">
        <v>2405</v>
      </c>
      <c r="G1380" t="s">
        <v>239</v>
      </c>
      <c r="H1380" t="s">
        <v>240</v>
      </c>
      <c r="I1380" t="s">
        <v>279</v>
      </c>
      <c r="J1380" t="s">
        <v>83</v>
      </c>
      <c r="K1380" t="s">
        <v>57</v>
      </c>
      <c r="L1380" t="s">
        <v>111</v>
      </c>
      <c r="M1380">
        <v>3</v>
      </c>
      <c r="N1380">
        <v>980</v>
      </c>
      <c r="O1380">
        <v>2940</v>
      </c>
      <c r="P1380" t="s">
        <v>5877</v>
      </c>
      <c r="Q1380" t="s">
        <v>5878</v>
      </c>
      <c r="R1380" t="s">
        <v>157</v>
      </c>
    </row>
    <row r="1381" spans="1:18" x14ac:dyDescent="0.3">
      <c r="A1381" t="s">
        <v>5879</v>
      </c>
      <c r="B1381" t="s">
        <v>5880</v>
      </c>
      <c r="C1381" t="s">
        <v>1146</v>
      </c>
      <c r="D1381" t="s">
        <v>92</v>
      </c>
      <c r="E1381" t="s">
        <v>140</v>
      </c>
      <c r="F1381" t="s">
        <v>23</v>
      </c>
      <c r="G1381" t="s">
        <v>120</v>
      </c>
      <c r="H1381" t="s">
        <v>121</v>
      </c>
      <c r="I1381" t="s">
        <v>41</v>
      </c>
      <c r="J1381" t="s">
        <v>272</v>
      </c>
      <c r="K1381" t="s">
        <v>57</v>
      </c>
      <c r="L1381" t="s">
        <v>182</v>
      </c>
      <c r="M1381">
        <v>11</v>
      </c>
      <c r="N1381">
        <v>850</v>
      </c>
      <c r="O1381">
        <v>9350</v>
      </c>
      <c r="P1381" t="s">
        <v>5881</v>
      </c>
      <c r="Q1381" t="s">
        <v>5882</v>
      </c>
      <c r="R1381" t="s">
        <v>61</v>
      </c>
    </row>
    <row r="1382" spans="1:18" x14ac:dyDescent="0.3">
      <c r="A1382" t="s">
        <v>5883</v>
      </c>
      <c r="B1382" t="s">
        <v>1599</v>
      </c>
      <c r="C1382" t="s">
        <v>537</v>
      </c>
      <c r="D1382" t="s">
        <v>271</v>
      </c>
      <c r="E1382" t="s">
        <v>1601</v>
      </c>
      <c r="F1382" t="s">
        <v>457</v>
      </c>
      <c r="G1382" t="s">
        <v>239</v>
      </c>
      <c r="H1382" t="s">
        <v>417</v>
      </c>
      <c r="I1382" t="s">
        <v>279</v>
      </c>
      <c r="J1382" t="s">
        <v>27</v>
      </c>
      <c r="K1382" t="s">
        <v>72</v>
      </c>
      <c r="L1382" t="s">
        <v>43</v>
      </c>
      <c r="M1382">
        <v>10</v>
      </c>
      <c r="N1382" t="s">
        <v>998</v>
      </c>
      <c r="O1382">
        <v>9800</v>
      </c>
      <c r="P1382" t="s">
        <v>5884</v>
      </c>
      <c r="Q1382" t="s">
        <v>1257</v>
      </c>
      <c r="R1382" t="s">
        <v>32</v>
      </c>
    </row>
    <row r="1383" spans="1:18" x14ac:dyDescent="0.3">
      <c r="A1383" t="s">
        <v>5885</v>
      </c>
      <c r="B1383" t="s">
        <v>1694</v>
      </c>
      <c r="C1383" t="s">
        <v>804</v>
      </c>
      <c r="D1383" t="s">
        <v>172</v>
      </c>
      <c r="E1383" t="s">
        <v>2135</v>
      </c>
      <c r="F1383" t="s">
        <v>108</v>
      </c>
      <c r="G1383" t="s">
        <v>120</v>
      </c>
      <c r="H1383" t="s">
        <v>121</v>
      </c>
      <c r="I1383" t="s">
        <v>41</v>
      </c>
      <c r="J1383" t="s">
        <v>272</v>
      </c>
      <c r="K1383" t="s">
        <v>257</v>
      </c>
      <c r="L1383" t="s">
        <v>111</v>
      </c>
      <c r="M1383">
        <v>4</v>
      </c>
      <c r="N1383">
        <v>850</v>
      </c>
      <c r="O1383">
        <v>3400</v>
      </c>
      <c r="P1383" t="s">
        <v>5886</v>
      </c>
      <c r="Q1383" t="s">
        <v>5887</v>
      </c>
      <c r="R1383" t="s">
        <v>32</v>
      </c>
    </row>
    <row r="1384" spans="1:18" x14ac:dyDescent="0.3">
      <c r="A1384" t="s">
        <v>5888</v>
      </c>
      <c r="B1384" t="s">
        <v>1497</v>
      </c>
      <c r="C1384" t="s">
        <v>4518</v>
      </c>
      <c r="D1384" t="s">
        <v>559</v>
      </c>
      <c r="E1384" t="s">
        <v>173</v>
      </c>
      <c r="F1384" t="s">
        <v>23</v>
      </c>
      <c r="G1384" t="s">
        <v>53</v>
      </c>
      <c r="H1384" t="s">
        <v>95</v>
      </c>
      <c r="I1384" t="s">
        <v>96</v>
      </c>
      <c r="J1384" t="s">
        <v>97</v>
      </c>
      <c r="K1384" t="s">
        <v>98</v>
      </c>
      <c r="L1384" t="s">
        <v>182</v>
      </c>
      <c r="M1384" t="s">
        <v>2945</v>
      </c>
      <c r="N1384">
        <v>180</v>
      </c>
      <c r="O1384">
        <v>1620</v>
      </c>
      <c r="P1384" t="s">
        <v>5889</v>
      </c>
      <c r="Q1384" t="s">
        <v>5890</v>
      </c>
      <c r="R1384" t="s">
        <v>32</v>
      </c>
    </row>
    <row r="1385" spans="1:18" x14ac:dyDescent="0.3">
      <c r="A1385" t="s">
        <v>5891</v>
      </c>
      <c r="B1385" t="s">
        <v>4902</v>
      </c>
      <c r="C1385" t="s">
        <v>2219</v>
      </c>
      <c r="D1385" t="s">
        <v>366</v>
      </c>
      <c r="E1385" t="s">
        <v>173</v>
      </c>
      <c r="F1385" t="s">
        <v>23</v>
      </c>
      <c r="G1385" t="s">
        <v>239</v>
      </c>
      <c r="H1385" t="s">
        <v>240</v>
      </c>
      <c r="I1385" t="s">
        <v>781</v>
      </c>
      <c r="J1385" t="s">
        <v>97</v>
      </c>
      <c r="K1385" t="s">
        <v>539</v>
      </c>
      <c r="L1385" t="s">
        <v>111</v>
      </c>
      <c r="M1385">
        <v>4</v>
      </c>
      <c r="N1385">
        <v>980</v>
      </c>
      <c r="O1385">
        <v>3920</v>
      </c>
      <c r="P1385" t="s">
        <v>5892</v>
      </c>
      <c r="Q1385" t="s">
        <v>5893</v>
      </c>
      <c r="R1385" t="s">
        <v>46</v>
      </c>
    </row>
    <row r="1386" spans="1:18" x14ac:dyDescent="0.3">
      <c r="A1386" t="s">
        <v>5894</v>
      </c>
      <c r="B1386" t="s">
        <v>3813</v>
      </c>
      <c r="C1386" t="s">
        <v>872</v>
      </c>
      <c r="D1386" t="s">
        <v>366</v>
      </c>
      <c r="E1386" t="s">
        <v>237</v>
      </c>
      <c r="F1386" t="s">
        <v>67</v>
      </c>
      <c r="G1386" t="s">
        <v>239</v>
      </c>
      <c r="H1386" t="s">
        <v>240</v>
      </c>
      <c r="I1386" t="s">
        <v>279</v>
      </c>
      <c r="J1386" t="s">
        <v>27</v>
      </c>
      <c r="K1386" t="s">
        <v>1148</v>
      </c>
      <c r="L1386" t="s">
        <v>289</v>
      </c>
      <c r="M1386">
        <v>1</v>
      </c>
      <c r="N1386">
        <v>980</v>
      </c>
      <c r="O1386">
        <v>980</v>
      </c>
      <c r="P1386" t="s">
        <v>5895</v>
      </c>
      <c r="Q1386" t="s">
        <v>5896</v>
      </c>
      <c r="R1386" t="s">
        <v>157</v>
      </c>
    </row>
    <row r="1387" spans="1:18" x14ac:dyDescent="0.3">
      <c r="A1387" t="s">
        <v>3711</v>
      </c>
      <c r="C1387" t="s">
        <v>1639</v>
      </c>
      <c r="D1387" t="s">
        <v>475</v>
      </c>
      <c r="E1387" t="s">
        <v>237</v>
      </c>
      <c r="F1387" t="s">
        <v>23</v>
      </c>
      <c r="G1387" t="s">
        <v>39</v>
      </c>
      <c r="H1387" t="s">
        <v>336</v>
      </c>
      <c r="I1387" t="s">
        <v>41</v>
      </c>
      <c r="J1387" t="s">
        <v>685</v>
      </c>
      <c r="K1387" t="s">
        <v>98</v>
      </c>
      <c r="L1387" t="s">
        <v>58</v>
      </c>
      <c r="M1387">
        <v>1</v>
      </c>
      <c r="N1387">
        <v>1900</v>
      </c>
      <c r="O1387">
        <v>1900</v>
      </c>
      <c r="P1387" t="s">
        <v>5897</v>
      </c>
      <c r="Q1387" t="s">
        <v>5898</v>
      </c>
      <c r="R1387" t="s">
        <v>32</v>
      </c>
    </row>
    <row r="1388" spans="1:18" x14ac:dyDescent="0.3">
      <c r="A1388" t="s">
        <v>5899</v>
      </c>
      <c r="B1388" t="s">
        <v>5900</v>
      </c>
      <c r="C1388" t="s">
        <v>2172</v>
      </c>
      <c r="D1388" t="s">
        <v>21</v>
      </c>
      <c r="E1388" t="s">
        <v>173</v>
      </c>
      <c r="F1388" t="s">
        <v>23</v>
      </c>
      <c r="G1388" t="s">
        <v>162</v>
      </c>
      <c r="H1388" t="s">
        <v>163</v>
      </c>
      <c r="I1388" t="s">
        <v>884</v>
      </c>
      <c r="J1388" t="s">
        <v>83</v>
      </c>
      <c r="K1388" t="s">
        <v>72</v>
      </c>
      <c r="L1388" t="s">
        <v>111</v>
      </c>
      <c r="M1388">
        <v>10</v>
      </c>
      <c r="N1388">
        <v>620</v>
      </c>
      <c r="O1388">
        <v>6200</v>
      </c>
      <c r="P1388" t="s">
        <v>5901</v>
      </c>
      <c r="Q1388" t="s">
        <v>5902</v>
      </c>
      <c r="R1388" t="s">
        <v>32</v>
      </c>
    </row>
    <row r="1389" spans="1:18" x14ac:dyDescent="0.3">
      <c r="A1389" t="s">
        <v>5903</v>
      </c>
      <c r="B1389" t="s">
        <v>5904</v>
      </c>
      <c r="C1389" t="s">
        <v>2285</v>
      </c>
      <c r="D1389" t="s">
        <v>139</v>
      </c>
      <c r="E1389" t="s">
        <v>22</v>
      </c>
      <c r="F1389" t="s">
        <v>256</v>
      </c>
      <c r="G1389" t="s">
        <v>162</v>
      </c>
      <c r="H1389" t="s">
        <v>163</v>
      </c>
      <c r="I1389" t="s">
        <v>110</v>
      </c>
      <c r="J1389" t="s">
        <v>492</v>
      </c>
      <c r="K1389" t="s">
        <v>72</v>
      </c>
      <c r="L1389" t="s">
        <v>154</v>
      </c>
      <c r="M1389" t="s">
        <v>5905</v>
      </c>
      <c r="N1389">
        <v>-620</v>
      </c>
      <c r="O1389">
        <v>4960</v>
      </c>
      <c r="P1389" t="s">
        <v>5906</v>
      </c>
      <c r="Q1389" t="s">
        <v>5907</v>
      </c>
      <c r="R1389" t="s">
        <v>32</v>
      </c>
    </row>
    <row r="1390" spans="1:18" x14ac:dyDescent="0.3">
      <c r="A1390" t="s">
        <v>5908</v>
      </c>
      <c r="B1390" t="s">
        <v>5909</v>
      </c>
      <c r="C1390" t="s">
        <v>3010</v>
      </c>
      <c r="D1390" t="s">
        <v>2018</v>
      </c>
      <c r="E1390" t="s">
        <v>140</v>
      </c>
      <c r="F1390" t="s">
        <v>1127</v>
      </c>
      <c r="G1390" t="s">
        <v>24</v>
      </c>
      <c r="H1390" t="s">
        <v>434</v>
      </c>
      <c r="I1390" t="s">
        <v>313</v>
      </c>
      <c r="J1390" t="s">
        <v>27</v>
      </c>
      <c r="K1390" t="s">
        <v>660</v>
      </c>
      <c r="L1390" t="s">
        <v>165</v>
      </c>
      <c r="M1390">
        <v>9</v>
      </c>
      <c r="N1390" t="s">
        <v>384</v>
      </c>
      <c r="O1390">
        <v>37800</v>
      </c>
      <c r="P1390" t="s">
        <v>5910</v>
      </c>
      <c r="Q1390" t="s">
        <v>5911</v>
      </c>
      <c r="R1390" t="s">
        <v>32</v>
      </c>
    </row>
    <row r="1391" spans="1:18" x14ac:dyDescent="0.3">
      <c r="A1391" t="s">
        <v>5912</v>
      </c>
      <c r="B1391" t="s">
        <v>5913</v>
      </c>
      <c r="C1391" t="s">
        <v>575</v>
      </c>
      <c r="D1391" t="s">
        <v>92</v>
      </c>
      <c r="E1391" t="s">
        <v>1779</v>
      </c>
      <c r="F1391" t="s">
        <v>119</v>
      </c>
      <c r="G1391" t="s">
        <v>68</v>
      </c>
      <c r="H1391" t="s">
        <v>109</v>
      </c>
      <c r="I1391" t="s">
        <v>70</v>
      </c>
      <c r="J1391" t="s">
        <v>97</v>
      </c>
      <c r="K1391" t="s">
        <v>98</v>
      </c>
      <c r="L1391" t="s">
        <v>111</v>
      </c>
      <c r="M1391">
        <v>10</v>
      </c>
      <c r="N1391">
        <v>3600</v>
      </c>
      <c r="O1391">
        <v>36000</v>
      </c>
      <c r="P1391" t="s">
        <v>5914</v>
      </c>
      <c r="Q1391" t="s">
        <v>5915</v>
      </c>
      <c r="R1391" t="s">
        <v>61</v>
      </c>
    </row>
    <row r="1392" spans="1:18" x14ac:dyDescent="0.3">
      <c r="A1392" t="s">
        <v>5916</v>
      </c>
      <c r="B1392" t="s">
        <v>5917</v>
      </c>
      <c r="C1392" t="s">
        <v>2059</v>
      </c>
      <c r="D1392" t="s">
        <v>21</v>
      </c>
      <c r="E1392" t="s">
        <v>140</v>
      </c>
      <c r="F1392" t="s">
        <v>23</v>
      </c>
      <c r="G1392" t="s">
        <v>53</v>
      </c>
      <c r="H1392" t="s">
        <v>95</v>
      </c>
      <c r="I1392" t="s">
        <v>1634</v>
      </c>
      <c r="J1392" t="s">
        <v>83</v>
      </c>
      <c r="K1392" t="s">
        <v>57</v>
      </c>
      <c r="L1392" t="s">
        <v>58</v>
      </c>
      <c r="M1392" t="s">
        <v>4798</v>
      </c>
      <c r="N1392">
        <v>180</v>
      </c>
      <c r="O1392">
        <v>720</v>
      </c>
      <c r="P1392" t="s">
        <v>5918</v>
      </c>
      <c r="Q1392" t="s">
        <v>5919</v>
      </c>
      <c r="R1392" t="s">
        <v>61</v>
      </c>
    </row>
    <row r="1393" spans="1:18" x14ac:dyDescent="0.3">
      <c r="A1393" t="s">
        <v>5920</v>
      </c>
      <c r="B1393" t="s">
        <v>5921</v>
      </c>
      <c r="C1393" t="s">
        <v>20</v>
      </c>
      <c r="D1393" t="s">
        <v>21</v>
      </c>
      <c r="E1393" t="s">
        <v>22</v>
      </c>
      <c r="F1393" t="s">
        <v>296</v>
      </c>
      <c r="G1393" t="s">
        <v>120</v>
      </c>
      <c r="H1393" t="s">
        <v>683</v>
      </c>
      <c r="I1393" t="s">
        <v>41</v>
      </c>
      <c r="J1393" t="s">
        <v>337</v>
      </c>
      <c r="K1393" t="s">
        <v>98</v>
      </c>
      <c r="L1393" t="s">
        <v>111</v>
      </c>
      <c r="M1393">
        <v>12</v>
      </c>
      <c r="N1393">
        <v>850</v>
      </c>
      <c r="O1393">
        <v>10200</v>
      </c>
      <c r="P1393" t="s">
        <v>5922</v>
      </c>
      <c r="Q1393" t="s">
        <v>5923</v>
      </c>
      <c r="R1393" t="s">
        <v>157</v>
      </c>
    </row>
    <row r="1394" spans="1:18" x14ac:dyDescent="0.3">
      <c r="A1394" t="s">
        <v>5924</v>
      </c>
      <c r="B1394" t="s">
        <v>1484</v>
      </c>
      <c r="C1394" t="s">
        <v>318</v>
      </c>
      <c r="D1394" t="s">
        <v>1341</v>
      </c>
      <c r="E1394" t="s">
        <v>811</v>
      </c>
      <c r="F1394" t="s">
        <v>23</v>
      </c>
      <c r="G1394" t="s">
        <v>142</v>
      </c>
      <c r="H1394" t="s">
        <v>367</v>
      </c>
      <c r="I1394" t="s">
        <v>26</v>
      </c>
      <c r="J1394" t="s">
        <v>27</v>
      </c>
      <c r="K1394" t="s">
        <v>84</v>
      </c>
      <c r="L1394" t="s">
        <v>165</v>
      </c>
      <c r="M1394" t="s">
        <v>145</v>
      </c>
      <c r="N1394" t="s">
        <v>3260</v>
      </c>
      <c r="O1394">
        <v>2100</v>
      </c>
      <c r="P1394" t="s">
        <v>5925</v>
      </c>
      <c r="Q1394" t="s">
        <v>5926</v>
      </c>
      <c r="R1394" t="s">
        <v>61</v>
      </c>
    </row>
    <row r="1395" spans="1:18" x14ac:dyDescent="0.3">
      <c r="A1395" t="s">
        <v>5927</v>
      </c>
      <c r="B1395" t="s">
        <v>5372</v>
      </c>
      <c r="C1395" t="s">
        <v>4647</v>
      </c>
      <c r="D1395" t="s">
        <v>172</v>
      </c>
      <c r="E1395" t="s">
        <v>140</v>
      </c>
      <c r="F1395" t="s">
        <v>108</v>
      </c>
      <c r="G1395" t="s">
        <v>120</v>
      </c>
      <c r="H1395" t="s">
        <v>829</v>
      </c>
      <c r="I1395" t="s">
        <v>41</v>
      </c>
      <c r="J1395" t="s">
        <v>83</v>
      </c>
      <c r="K1395" t="s">
        <v>57</v>
      </c>
      <c r="L1395" t="s">
        <v>111</v>
      </c>
      <c r="M1395">
        <v>7</v>
      </c>
      <c r="N1395">
        <v>850</v>
      </c>
      <c r="O1395">
        <v>5950</v>
      </c>
      <c r="P1395" t="s">
        <v>5928</v>
      </c>
      <c r="Q1395" t="s">
        <v>5929</v>
      </c>
      <c r="R1395" t="s">
        <v>61</v>
      </c>
    </row>
    <row r="1396" spans="1:18" x14ac:dyDescent="0.3">
      <c r="A1396" t="s">
        <v>5930</v>
      </c>
      <c r="B1396" t="s">
        <v>5931</v>
      </c>
      <c r="C1396" t="s">
        <v>1194</v>
      </c>
      <c r="D1396" t="s">
        <v>80</v>
      </c>
      <c r="F1396" t="s">
        <v>181</v>
      </c>
      <c r="G1396" t="s">
        <v>142</v>
      </c>
      <c r="H1396" t="s">
        <v>143</v>
      </c>
      <c r="I1396" t="s">
        <v>26</v>
      </c>
      <c r="J1396" t="s">
        <v>83</v>
      </c>
      <c r="K1396" t="s">
        <v>830</v>
      </c>
      <c r="L1396" t="s">
        <v>165</v>
      </c>
      <c r="M1396" t="s">
        <v>133</v>
      </c>
      <c r="N1396">
        <v>-420</v>
      </c>
      <c r="O1396">
        <v>2520</v>
      </c>
      <c r="P1396" t="s">
        <v>5932</v>
      </c>
      <c r="Q1396" t="s">
        <v>1143</v>
      </c>
      <c r="R1396" t="s">
        <v>46</v>
      </c>
    </row>
    <row r="1397" spans="1:18" x14ac:dyDescent="0.3">
      <c r="A1397" t="s">
        <v>5933</v>
      </c>
      <c r="B1397" t="s">
        <v>1145</v>
      </c>
      <c r="C1397" t="s">
        <v>1363</v>
      </c>
      <c r="D1397" t="s">
        <v>65</v>
      </c>
      <c r="E1397" t="s">
        <v>405</v>
      </c>
      <c r="F1397" t="s">
        <v>119</v>
      </c>
      <c r="G1397" t="s">
        <v>218</v>
      </c>
      <c r="H1397" t="s">
        <v>3094</v>
      </c>
      <c r="I1397" t="s">
        <v>26</v>
      </c>
      <c r="J1397" t="s">
        <v>97</v>
      </c>
      <c r="K1397" t="s">
        <v>288</v>
      </c>
      <c r="L1397" t="s">
        <v>111</v>
      </c>
      <c r="M1397">
        <v>1</v>
      </c>
      <c r="N1397">
        <v>2850</v>
      </c>
      <c r="O1397">
        <v>2850</v>
      </c>
      <c r="P1397" t="s">
        <v>5934</v>
      </c>
      <c r="Q1397" t="s">
        <v>5935</v>
      </c>
      <c r="R1397" t="s">
        <v>157</v>
      </c>
    </row>
    <row r="1398" spans="1:18" x14ac:dyDescent="0.3">
      <c r="A1398" t="s">
        <v>5936</v>
      </c>
      <c r="B1398" t="s">
        <v>5937</v>
      </c>
      <c r="C1398" t="s">
        <v>537</v>
      </c>
      <c r="D1398" t="s">
        <v>271</v>
      </c>
      <c r="E1398" t="s">
        <v>37</v>
      </c>
      <c r="F1398" t="s">
        <v>181</v>
      </c>
      <c r="G1398" t="s">
        <v>39</v>
      </c>
      <c r="H1398" t="s">
        <v>336</v>
      </c>
      <c r="I1398" t="s">
        <v>41</v>
      </c>
      <c r="J1398" t="s">
        <v>864</v>
      </c>
      <c r="K1398" t="s">
        <v>98</v>
      </c>
      <c r="L1398" t="s">
        <v>111</v>
      </c>
      <c r="M1398">
        <v>8</v>
      </c>
      <c r="N1398" t="s">
        <v>511</v>
      </c>
      <c r="O1398">
        <v>15200</v>
      </c>
      <c r="P1398" t="s">
        <v>5938</v>
      </c>
      <c r="Q1398" t="s">
        <v>5939</v>
      </c>
      <c r="R1398" t="s">
        <v>46</v>
      </c>
    </row>
    <row r="1399" spans="1:18" x14ac:dyDescent="0.3">
      <c r="A1399" t="s">
        <v>5940</v>
      </c>
      <c r="B1399" t="s">
        <v>919</v>
      </c>
      <c r="C1399" t="s">
        <v>2285</v>
      </c>
      <c r="D1399" t="s">
        <v>139</v>
      </c>
      <c r="E1399" t="s">
        <v>22</v>
      </c>
      <c r="F1399" t="s">
        <v>108</v>
      </c>
      <c r="G1399" t="s">
        <v>303</v>
      </c>
      <c r="H1399" t="s">
        <v>304</v>
      </c>
      <c r="I1399" t="s">
        <v>122</v>
      </c>
      <c r="J1399" t="s">
        <v>27</v>
      </c>
      <c r="K1399" t="s">
        <v>84</v>
      </c>
      <c r="L1399" t="s">
        <v>58</v>
      </c>
      <c r="M1399" t="s">
        <v>145</v>
      </c>
      <c r="N1399">
        <v>2400</v>
      </c>
      <c r="O1399">
        <v>12000</v>
      </c>
      <c r="P1399" t="s">
        <v>5941</v>
      </c>
      <c r="Q1399" t="s">
        <v>5942</v>
      </c>
      <c r="R1399" t="s">
        <v>61</v>
      </c>
    </row>
    <row r="1400" spans="1:18" x14ac:dyDescent="0.3">
      <c r="A1400" t="s">
        <v>5943</v>
      </c>
      <c r="B1400" t="s">
        <v>5944</v>
      </c>
      <c r="C1400" t="s">
        <v>617</v>
      </c>
      <c r="D1400" t="s">
        <v>926</v>
      </c>
      <c r="E1400" t="s">
        <v>237</v>
      </c>
      <c r="F1400" t="s">
        <v>1220</v>
      </c>
      <c r="G1400" t="s">
        <v>68</v>
      </c>
      <c r="H1400" t="s">
        <v>985</v>
      </c>
      <c r="I1400" t="s">
        <v>110</v>
      </c>
      <c r="J1400" t="s">
        <v>83</v>
      </c>
      <c r="K1400" t="s">
        <v>57</v>
      </c>
      <c r="L1400" t="s">
        <v>165</v>
      </c>
      <c r="M1400">
        <v>8</v>
      </c>
      <c r="N1400">
        <v>3600</v>
      </c>
      <c r="O1400">
        <v>28800</v>
      </c>
      <c r="P1400" t="s">
        <v>5945</v>
      </c>
      <c r="Q1400" t="s">
        <v>5946</v>
      </c>
      <c r="R1400" t="s">
        <v>157</v>
      </c>
    </row>
    <row r="1401" spans="1:18" x14ac:dyDescent="0.3">
      <c r="A1401" t="s">
        <v>5947</v>
      </c>
      <c r="B1401" t="s">
        <v>749</v>
      </c>
      <c r="C1401" t="s">
        <v>1153</v>
      </c>
      <c r="D1401" t="s">
        <v>65</v>
      </c>
      <c r="E1401" t="s">
        <v>811</v>
      </c>
      <c r="F1401" t="s">
        <v>38</v>
      </c>
      <c r="G1401" t="s">
        <v>24</v>
      </c>
      <c r="H1401" t="s">
        <v>434</v>
      </c>
      <c r="I1401" t="s">
        <v>26</v>
      </c>
      <c r="J1401" t="s">
        <v>510</v>
      </c>
      <c r="K1401" t="s">
        <v>174</v>
      </c>
      <c r="L1401" t="s">
        <v>111</v>
      </c>
      <c r="M1401">
        <v>7</v>
      </c>
      <c r="N1401">
        <v>4200</v>
      </c>
      <c r="O1401">
        <v>29400</v>
      </c>
      <c r="P1401" t="s">
        <v>5948</v>
      </c>
      <c r="Q1401" t="s">
        <v>5949</v>
      </c>
      <c r="R1401" t="s">
        <v>46</v>
      </c>
    </row>
    <row r="1402" spans="1:18" x14ac:dyDescent="0.3">
      <c r="A1402" t="s">
        <v>5950</v>
      </c>
      <c r="B1402" t="s">
        <v>4017</v>
      </c>
      <c r="C1402" t="s">
        <v>2661</v>
      </c>
      <c r="D1402" t="s">
        <v>172</v>
      </c>
      <c r="E1402" t="s">
        <v>93</v>
      </c>
      <c r="F1402" t="s">
        <v>153</v>
      </c>
      <c r="G1402" t="s">
        <v>162</v>
      </c>
      <c r="H1402" t="s">
        <v>1205</v>
      </c>
      <c r="I1402" t="s">
        <v>110</v>
      </c>
      <c r="J1402" t="s">
        <v>83</v>
      </c>
      <c r="K1402" t="s">
        <v>98</v>
      </c>
      <c r="L1402" t="s">
        <v>111</v>
      </c>
      <c r="M1402">
        <v>9</v>
      </c>
      <c r="N1402">
        <v>620</v>
      </c>
      <c r="O1402">
        <v>5580</v>
      </c>
      <c r="P1402" t="s">
        <v>5951</v>
      </c>
      <c r="Q1402" t="s">
        <v>5952</v>
      </c>
      <c r="R1402" t="s">
        <v>32</v>
      </c>
    </row>
    <row r="1403" spans="1:18" x14ac:dyDescent="0.3">
      <c r="A1403" t="s">
        <v>5953</v>
      </c>
      <c r="B1403" t="s">
        <v>5954</v>
      </c>
      <c r="C1403" t="s">
        <v>2674</v>
      </c>
      <c r="D1403" t="s">
        <v>92</v>
      </c>
      <c r="E1403" t="s">
        <v>129</v>
      </c>
      <c r="F1403" t="s">
        <v>181</v>
      </c>
      <c r="G1403" t="s">
        <v>120</v>
      </c>
      <c r="H1403" t="s">
        <v>121</v>
      </c>
      <c r="I1403" t="s">
        <v>684</v>
      </c>
      <c r="J1403" t="s">
        <v>27</v>
      </c>
      <c r="K1403" t="s">
        <v>72</v>
      </c>
      <c r="L1403" t="s">
        <v>111</v>
      </c>
      <c r="M1403" t="s">
        <v>383</v>
      </c>
      <c r="N1403">
        <v>850</v>
      </c>
      <c r="O1403">
        <v>5950</v>
      </c>
      <c r="P1403" t="s">
        <v>5955</v>
      </c>
      <c r="Q1403" t="s">
        <v>5956</v>
      </c>
      <c r="R1403" t="s">
        <v>157</v>
      </c>
    </row>
    <row r="1404" spans="1:18" x14ac:dyDescent="0.3">
      <c r="A1404" t="s">
        <v>5957</v>
      </c>
      <c r="B1404" t="s">
        <v>5958</v>
      </c>
      <c r="C1404" t="s">
        <v>2130</v>
      </c>
      <c r="D1404" t="s">
        <v>151</v>
      </c>
      <c r="E1404" t="s">
        <v>667</v>
      </c>
      <c r="F1404" t="s">
        <v>153</v>
      </c>
      <c r="G1404" t="s">
        <v>191</v>
      </c>
      <c r="H1404" t="s">
        <v>278</v>
      </c>
      <c r="J1404" t="s">
        <v>305</v>
      </c>
      <c r="K1404" t="s">
        <v>72</v>
      </c>
      <c r="L1404" t="s">
        <v>165</v>
      </c>
      <c r="M1404">
        <v>4</v>
      </c>
      <c r="N1404">
        <v>1750</v>
      </c>
      <c r="O1404">
        <v>7000</v>
      </c>
      <c r="P1404" t="s">
        <v>5959</v>
      </c>
      <c r="Q1404" t="s">
        <v>5960</v>
      </c>
      <c r="R1404" t="s">
        <v>32</v>
      </c>
    </row>
    <row r="1405" spans="1:18" x14ac:dyDescent="0.3">
      <c r="A1405" t="s">
        <v>5961</v>
      </c>
      <c r="B1405" t="s">
        <v>5962</v>
      </c>
      <c r="C1405" t="s">
        <v>5524</v>
      </c>
      <c r="D1405" t="s">
        <v>172</v>
      </c>
      <c r="E1405" t="s">
        <v>51</v>
      </c>
      <c r="F1405" t="s">
        <v>52</v>
      </c>
      <c r="G1405" t="s">
        <v>191</v>
      </c>
      <c r="H1405" t="s">
        <v>757</v>
      </c>
      <c r="I1405" t="s">
        <v>279</v>
      </c>
      <c r="J1405" t="s">
        <v>83</v>
      </c>
      <c r="K1405" t="s">
        <v>84</v>
      </c>
      <c r="L1405" t="s">
        <v>182</v>
      </c>
      <c r="M1405" t="s">
        <v>212</v>
      </c>
      <c r="N1405" t="s">
        <v>1185</v>
      </c>
      <c r="O1405">
        <v>16500</v>
      </c>
      <c r="P1405" t="s">
        <v>5963</v>
      </c>
      <c r="Q1405" t="s">
        <v>5964</v>
      </c>
      <c r="R1405" t="s">
        <v>61</v>
      </c>
    </row>
    <row r="1406" spans="1:18" x14ac:dyDescent="0.3">
      <c r="A1406" t="s">
        <v>5965</v>
      </c>
      <c r="B1406" t="s">
        <v>5966</v>
      </c>
      <c r="C1406" t="s">
        <v>1347</v>
      </c>
      <c r="D1406" t="s">
        <v>708</v>
      </c>
      <c r="E1406" t="s">
        <v>508</v>
      </c>
      <c r="F1406" t="s">
        <v>1594</v>
      </c>
      <c r="G1406" t="s">
        <v>191</v>
      </c>
      <c r="H1406" t="s">
        <v>278</v>
      </c>
      <c r="I1406" t="s">
        <v>279</v>
      </c>
      <c r="J1406" t="s">
        <v>97</v>
      </c>
      <c r="K1406" t="s">
        <v>57</v>
      </c>
      <c r="L1406" t="s">
        <v>182</v>
      </c>
      <c r="M1406" t="s">
        <v>74</v>
      </c>
      <c r="N1406" t="s">
        <v>5967</v>
      </c>
      <c r="O1406">
        <v>12800</v>
      </c>
      <c r="P1406" t="s">
        <v>5968</v>
      </c>
      <c r="Q1406" t="s">
        <v>5969</v>
      </c>
      <c r="R1406" t="s">
        <v>61</v>
      </c>
    </row>
    <row r="1407" spans="1:18" x14ac:dyDescent="0.3">
      <c r="A1407" t="s">
        <v>5970</v>
      </c>
      <c r="B1407" t="s">
        <v>5971</v>
      </c>
      <c r="C1407" t="s">
        <v>1011</v>
      </c>
      <c r="D1407" t="s">
        <v>1555</v>
      </c>
      <c r="E1407" t="s">
        <v>237</v>
      </c>
      <c r="F1407" t="s">
        <v>228</v>
      </c>
      <c r="G1407" t="s">
        <v>81</v>
      </c>
      <c r="H1407" t="s">
        <v>82</v>
      </c>
      <c r="I1407" t="s">
        <v>110</v>
      </c>
      <c r="J1407" t="s">
        <v>249</v>
      </c>
      <c r="K1407" t="s">
        <v>539</v>
      </c>
      <c r="L1407" t="s">
        <v>182</v>
      </c>
      <c r="M1407" t="s">
        <v>1595</v>
      </c>
      <c r="N1407">
        <v>-1250</v>
      </c>
      <c r="O1407">
        <v>13750</v>
      </c>
      <c r="P1407" t="s">
        <v>5972</v>
      </c>
      <c r="Q1407" t="s">
        <v>5973</v>
      </c>
      <c r="R1407" t="s">
        <v>32</v>
      </c>
    </row>
    <row r="1408" spans="1:18" x14ac:dyDescent="0.3">
      <c r="A1408" t="s">
        <v>5974</v>
      </c>
      <c r="B1408" t="s">
        <v>4517</v>
      </c>
      <c r="C1408" t="s">
        <v>1065</v>
      </c>
      <c r="D1408" t="s">
        <v>1178</v>
      </c>
      <c r="E1408" t="s">
        <v>93</v>
      </c>
      <c r="F1408" t="s">
        <v>108</v>
      </c>
      <c r="G1408" t="s">
        <v>191</v>
      </c>
      <c r="H1408" t="s">
        <v>192</v>
      </c>
      <c r="I1408" t="s">
        <v>241</v>
      </c>
      <c r="J1408" t="s">
        <v>27</v>
      </c>
      <c r="K1408" t="s">
        <v>84</v>
      </c>
      <c r="L1408" t="s">
        <v>182</v>
      </c>
      <c r="M1408">
        <v>10</v>
      </c>
      <c r="N1408">
        <v>-1650</v>
      </c>
      <c r="O1408">
        <v>16500</v>
      </c>
      <c r="P1408" t="s">
        <v>643</v>
      </c>
      <c r="Q1408" t="s">
        <v>5975</v>
      </c>
      <c r="R1408" t="s">
        <v>46</v>
      </c>
    </row>
    <row r="1409" spans="1:18" x14ac:dyDescent="0.3">
      <c r="A1409" t="s">
        <v>5976</v>
      </c>
      <c r="B1409" t="s">
        <v>3925</v>
      </c>
      <c r="C1409" t="s">
        <v>2159</v>
      </c>
      <c r="D1409" t="s">
        <v>1756</v>
      </c>
      <c r="E1409" t="s">
        <v>173</v>
      </c>
      <c r="F1409" t="s">
        <v>228</v>
      </c>
      <c r="G1409" t="s">
        <v>191</v>
      </c>
      <c r="H1409" t="s">
        <v>278</v>
      </c>
      <c r="I1409" t="s">
        <v>1762</v>
      </c>
      <c r="J1409" t="s">
        <v>249</v>
      </c>
      <c r="K1409" t="s">
        <v>28</v>
      </c>
      <c r="L1409" t="s">
        <v>73</v>
      </c>
      <c r="M1409" t="s">
        <v>133</v>
      </c>
      <c r="N1409" t="s">
        <v>1185</v>
      </c>
      <c r="O1409">
        <v>14850</v>
      </c>
      <c r="P1409" t="s">
        <v>5977</v>
      </c>
      <c r="Q1409" t="s">
        <v>5978</v>
      </c>
      <c r="R1409" t="s">
        <v>157</v>
      </c>
    </row>
    <row r="1410" spans="1:18" x14ac:dyDescent="0.3">
      <c r="A1410" t="s">
        <v>5979</v>
      </c>
      <c r="B1410" t="s">
        <v>5980</v>
      </c>
      <c r="C1410" t="s">
        <v>2519</v>
      </c>
      <c r="D1410" t="s">
        <v>139</v>
      </c>
      <c r="E1410" t="s">
        <v>237</v>
      </c>
      <c r="F1410" t="s">
        <v>181</v>
      </c>
      <c r="G1410" t="s">
        <v>218</v>
      </c>
      <c r="H1410" t="s">
        <v>3346</v>
      </c>
      <c r="I1410" t="s">
        <v>26</v>
      </c>
      <c r="J1410" t="s">
        <v>249</v>
      </c>
      <c r="K1410" t="s">
        <v>72</v>
      </c>
      <c r="L1410" t="s">
        <v>182</v>
      </c>
      <c r="M1410" t="s">
        <v>602</v>
      </c>
      <c r="N1410">
        <v>2800</v>
      </c>
      <c r="O1410">
        <v>19600</v>
      </c>
      <c r="P1410" t="s">
        <v>5981</v>
      </c>
      <c r="Q1410" t="s">
        <v>5982</v>
      </c>
      <c r="R1410" t="s">
        <v>61</v>
      </c>
    </row>
    <row r="1411" spans="1:18" x14ac:dyDescent="0.3">
      <c r="A1411" t="s">
        <v>5983</v>
      </c>
      <c r="B1411" t="s">
        <v>5984</v>
      </c>
      <c r="C1411" t="s">
        <v>1610</v>
      </c>
      <c r="D1411" t="s">
        <v>50</v>
      </c>
      <c r="F1411" t="s">
        <v>1718</v>
      </c>
      <c r="G1411" t="s">
        <v>24</v>
      </c>
      <c r="H1411" t="s">
        <v>434</v>
      </c>
      <c r="I1411" t="s">
        <v>26</v>
      </c>
      <c r="J1411" t="s">
        <v>221</v>
      </c>
      <c r="K1411" t="s">
        <v>57</v>
      </c>
      <c r="L1411" t="s">
        <v>280</v>
      </c>
      <c r="M1411">
        <v>1</v>
      </c>
      <c r="N1411" t="s">
        <v>642</v>
      </c>
      <c r="O1411">
        <v>4200</v>
      </c>
      <c r="P1411" t="s">
        <v>5985</v>
      </c>
      <c r="Q1411" t="s">
        <v>5986</v>
      </c>
      <c r="R1411" t="s">
        <v>46</v>
      </c>
    </row>
    <row r="1412" spans="1:18" x14ac:dyDescent="0.3">
      <c r="A1412" t="s">
        <v>5987</v>
      </c>
      <c r="B1412" t="s">
        <v>1749</v>
      </c>
      <c r="C1412" t="s">
        <v>4001</v>
      </c>
      <c r="D1412" t="s">
        <v>172</v>
      </c>
      <c r="E1412" t="s">
        <v>37</v>
      </c>
      <c r="G1412" t="s">
        <v>53</v>
      </c>
      <c r="H1412" t="s">
        <v>576</v>
      </c>
      <c r="I1412" t="s">
        <v>96</v>
      </c>
      <c r="J1412" t="s">
        <v>97</v>
      </c>
      <c r="K1412" t="s">
        <v>42</v>
      </c>
      <c r="L1412" t="s">
        <v>111</v>
      </c>
      <c r="M1412">
        <v>3</v>
      </c>
      <c r="N1412" t="s">
        <v>847</v>
      </c>
      <c r="O1412">
        <v>540</v>
      </c>
      <c r="P1412" t="s">
        <v>5988</v>
      </c>
      <c r="Q1412" t="s">
        <v>5989</v>
      </c>
      <c r="R1412" t="s">
        <v>46</v>
      </c>
    </row>
    <row r="1413" spans="1:18" x14ac:dyDescent="0.3">
      <c r="A1413" t="s">
        <v>5990</v>
      </c>
      <c r="B1413" t="s">
        <v>5991</v>
      </c>
      <c r="C1413" t="s">
        <v>1872</v>
      </c>
      <c r="D1413" t="s">
        <v>65</v>
      </c>
      <c r="E1413" t="s">
        <v>161</v>
      </c>
      <c r="F1413" t="s">
        <v>181</v>
      </c>
      <c r="G1413" t="s">
        <v>239</v>
      </c>
      <c r="H1413" t="s">
        <v>240</v>
      </c>
      <c r="I1413" t="s">
        <v>279</v>
      </c>
      <c r="J1413" t="s">
        <v>83</v>
      </c>
      <c r="K1413" t="s">
        <v>84</v>
      </c>
      <c r="L1413" t="s">
        <v>154</v>
      </c>
      <c r="M1413">
        <v>1</v>
      </c>
      <c r="N1413">
        <v>980</v>
      </c>
      <c r="O1413">
        <v>980</v>
      </c>
      <c r="P1413" t="s">
        <v>5992</v>
      </c>
      <c r="Q1413" t="s">
        <v>5993</v>
      </c>
      <c r="R1413" t="s">
        <v>157</v>
      </c>
    </row>
    <row r="1414" spans="1:18" x14ac:dyDescent="0.3">
      <c r="A1414" t="s">
        <v>5994</v>
      </c>
      <c r="B1414" t="s">
        <v>5995</v>
      </c>
      <c r="C1414" t="s">
        <v>3214</v>
      </c>
      <c r="D1414" t="s">
        <v>366</v>
      </c>
      <c r="E1414" t="s">
        <v>51</v>
      </c>
      <c r="F1414" t="s">
        <v>23</v>
      </c>
      <c r="G1414" t="s">
        <v>191</v>
      </c>
      <c r="H1414" t="s">
        <v>278</v>
      </c>
      <c r="I1414" t="s">
        <v>279</v>
      </c>
      <c r="J1414" t="s">
        <v>337</v>
      </c>
      <c r="K1414" t="s">
        <v>42</v>
      </c>
      <c r="L1414" t="s">
        <v>111</v>
      </c>
      <c r="M1414">
        <v>2</v>
      </c>
      <c r="N1414" t="s">
        <v>1370</v>
      </c>
      <c r="O1414">
        <v>3300</v>
      </c>
      <c r="P1414" t="s">
        <v>5996</v>
      </c>
      <c r="Q1414" t="s">
        <v>5997</v>
      </c>
      <c r="R1414" t="s">
        <v>32</v>
      </c>
    </row>
    <row r="1415" spans="1:18" x14ac:dyDescent="0.3">
      <c r="A1415" t="s">
        <v>5998</v>
      </c>
      <c r="B1415" t="s">
        <v>5999</v>
      </c>
      <c r="C1415" t="s">
        <v>160</v>
      </c>
      <c r="D1415" t="s">
        <v>92</v>
      </c>
      <c r="E1415" t="s">
        <v>161</v>
      </c>
      <c r="F1415" t="s">
        <v>153</v>
      </c>
      <c r="G1415" t="s">
        <v>303</v>
      </c>
      <c r="H1415" t="s">
        <v>399</v>
      </c>
      <c r="I1415" t="s">
        <v>41</v>
      </c>
      <c r="J1415" t="s">
        <v>83</v>
      </c>
      <c r="K1415" t="s">
        <v>84</v>
      </c>
      <c r="L1415" t="s">
        <v>58</v>
      </c>
      <c r="M1415">
        <v>2</v>
      </c>
      <c r="N1415">
        <v>-2400</v>
      </c>
      <c r="O1415">
        <v>4800</v>
      </c>
      <c r="P1415" t="s">
        <v>6000</v>
      </c>
      <c r="Q1415" t="s">
        <v>2313</v>
      </c>
      <c r="R1415" t="s">
        <v>157</v>
      </c>
    </row>
    <row r="1416" spans="1:18" x14ac:dyDescent="0.3">
      <c r="A1416" t="s">
        <v>6001</v>
      </c>
      <c r="B1416" t="s">
        <v>6002</v>
      </c>
      <c r="C1416" t="s">
        <v>2358</v>
      </c>
      <c r="D1416" t="s">
        <v>1168</v>
      </c>
      <c r="E1416" t="s">
        <v>93</v>
      </c>
      <c r="F1416" t="s">
        <v>181</v>
      </c>
      <c r="G1416" t="s">
        <v>24</v>
      </c>
      <c r="H1416" t="s">
        <v>434</v>
      </c>
      <c r="I1416" t="s">
        <v>26</v>
      </c>
      <c r="J1416" t="s">
        <v>97</v>
      </c>
      <c r="K1416" t="s">
        <v>84</v>
      </c>
      <c r="L1416" t="s">
        <v>111</v>
      </c>
      <c r="M1416" t="s">
        <v>577</v>
      </c>
      <c r="N1416" t="s">
        <v>384</v>
      </c>
      <c r="O1416">
        <v>50400</v>
      </c>
      <c r="P1416" t="s">
        <v>6003</v>
      </c>
      <c r="Q1416" t="s">
        <v>6004</v>
      </c>
      <c r="R1416" t="s">
        <v>157</v>
      </c>
    </row>
    <row r="1417" spans="1:18" x14ac:dyDescent="0.3">
      <c r="A1417" t="s">
        <v>6005</v>
      </c>
      <c r="B1417" t="s">
        <v>6006</v>
      </c>
      <c r="C1417" t="s">
        <v>2095</v>
      </c>
      <c r="D1417" t="s">
        <v>21</v>
      </c>
      <c r="E1417" t="s">
        <v>173</v>
      </c>
      <c r="F1417" t="s">
        <v>228</v>
      </c>
      <c r="G1417" t="s">
        <v>120</v>
      </c>
      <c r="H1417" t="s">
        <v>121</v>
      </c>
      <c r="I1417" t="s">
        <v>1005</v>
      </c>
      <c r="J1417" t="s">
        <v>27</v>
      </c>
      <c r="K1417" t="s">
        <v>72</v>
      </c>
      <c r="L1417" t="s">
        <v>58</v>
      </c>
      <c r="M1417" t="s">
        <v>577</v>
      </c>
      <c r="N1417">
        <v>850</v>
      </c>
      <c r="O1417">
        <v>10200</v>
      </c>
      <c r="P1417" t="s">
        <v>6007</v>
      </c>
      <c r="Q1417" t="s">
        <v>6008</v>
      </c>
      <c r="R1417" t="s">
        <v>157</v>
      </c>
    </row>
    <row r="1418" spans="1:18" x14ac:dyDescent="0.3">
      <c r="A1418" t="s">
        <v>6009</v>
      </c>
      <c r="B1418" t="s">
        <v>415</v>
      </c>
      <c r="C1418" t="s">
        <v>208</v>
      </c>
      <c r="D1418" t="s">
        <v>743</v>
      </c>
      <c r="E1418" t="s">
        <v>190</v>
      </c>
      <c r="F1418" t="s">
        <v>153</v>
      </c>
      <c r="G1418" t="s">
        <v>162</v>
      </c>
      <c r="H1418" t="s">
        <v>163</v>
      </c>
      <c r="I1418" t="s">
        <v>110</v>
      </c>
      <c r="J1418" t="s">
        <v>27</v>
      </c>
      <c r="K1418" t="s">
        <v>98</v>
      </c>
      <c r="L1418" t="s">
        <v>58</v>
      </c>
      <c r="M1418">
        <v>5</v>
      </c>
      <c r="N1418">
        <v>620</v>
      </c>
      <c r="O1418">
        <v>3100</v>
      </c>
      <c r="P1418" t="s">
        <v>6010</v>
      </c>
      <c r="Q1418" t="s">
        <v>6011</v>
      </c>
      <c r="R1418" t="s">
        <v>32</v>
      </c>
    </row>
    <row r="1419" spans="1:18" x14ac:dyDescent="0.3">
      <c r="A1419" t="s">
        <v>6012</v>
      </c>
      <c r="B1419" t="s">
        <v>226</v>
      </c>
      <c r="C1419" t="s">
        <v>1639</v>
      </c>
      <c r="D1419" t="s">
        <v>411</v>
      </c>
      <c r="E1419" t="s">
        <v>1640</v>
      </c>
      <c r="F1419" t="s">
        <v>153</v>
      </c>
      <c r="G1419" t="s">
        <v>120</v>
      </c>
      <c r="H1419" t="s">
        <v>121</v>
      </c>
      <c r="I1419" t="s">
        <v>41</v>
      </c>
      <c r="J1419" t="s">
        <v>27</v>
      </c>
      <c r="K1419" t="s">
        <v>57</v>
      </c>
      <c r="L1419" t="s">
        <v>58</v>
      </c>
      <c r="M1419">
        <v>1</v>
      </c>
      <c r="N1419" t="s">
        <v>123</v>
      </c>
      <c r="O1419">
        <v>850</v>
      </c>
      <c r="P1419" t="s">
        <v>6013</v>
      </c>
      <c r="Q1419" t="s">
        <v>6014</v>
      </c>
      <c r="R1419" t="s">
        <v>61</v>
      </c>
    </row>
    <row r="1420" spans="1:18" x14ac:dyDescent="0.3">
      <c r="A1420" t="s">
        <v>6015</v>
      </c>
      <c r="B1420" t="s">
        <v>6016</v>
      </c>
      <c r="C1420" t="s">
        <v>3529</v>
      </c>
      <c r="D1420" t="s">
        <v>793</v>
      </c>
      <c r="E1420" t="s">
        <v>129</v>
      </c>
      <c r="F1420" t="s">
        <v>181</v>
      </c>
      <c r="G1420" t="s">
        <v>81</v>
      </c>
      <c r="H1420" t="s">
        <v>1901</v>
      </c>
      <c r="I1420" t="s">
        <v>450</v>
      </c>
      <c r="J1420" t="s">
        <v>492</v>
      </c>
      <c r="K1420" t="s">
        <v>72</v>
      </c>
      <c r="L1420" t="s">
        <v>111</v>
      </c>
      <c r="M1420" t="s">
        <v>133</v>
      </c>
      <c r="N1420">
        <v>1250</v>
      </c>
      <c r="O1420">
        <v>8750</v>
      </c>
      <c r="P1420" t="s">
        <v>643</v>
      </c>
      <c r="Q1420" t="s">
        <v>6017</v>
      </c>
      <c r="R1420" t="s">
        <v>32</v>
      </c>
    </row>
    <row r="1421" spans="1:18" x14ac:dyDescent="0.3">
      <c r="A1421" t="s">
        <v>6018</v>
      </c>
      <c r="B1421" t="s">
        <v>5741</v>
      </c>
      <c r="C1421" t="s">
        <v>1099</v>
      </c>
      <c r="D1421" t="s">
        <v>411</v>
      </c>
      <c r="E1421" t="s">
        <v>93</v>
      </c>
      <c r="F1421" t="s">
        <v>38</v>
      </c>
      <c r="G1421" t="s">
        <v>68</v>
      </c>
      <c r="H1421" t="s">
        <v>109</v>
      </c>
      <c r="I1421" t="s">
        <v>884</v>
      </c>
      <c r="J1421" t="s">
        <v>27</v>
      </c>
      <c r="K1421" t="s">
        <v>57</v>
      </c>
      <c r="L1421" t="s">
        <v>182</v>
      </c>
      <c r="M1421" t="s">
        <v>846</v>
      </c>
      <c r="N1421" t="s">
        <v>1319</v>
      </c>
      <c r="O1421">
        <v>3600</v>
      </c>
      <c r="P1421" t="s">
        <v>6019</v>
      </c>
      <c r="Q1421" t="s">
        <v>6020</v>
      </c>
      <c r="R1421" t="s">
        <v>61</v>
      </c>
    </row>
    <row r="1422" spans="1:18" x14ac:dyDescent="0.3">
      <c r="A1422" t="s">
        <v>6021</v>
      </c>
      <c r="B1422" t="s">
        <v>6022</v>
      </c>
      <c r="C1422" t="s">
        <v>1363</v>
      </c>
      <c r="D1422" t="s">
        <v>65</v>
      </c>
      <c r="E1422" t="s">
        <v>51</v>
      </c>
      <c r="F1422" t="s">
        <v>750</v>
      </c>
      <c r="G1422" t="s">
        <v>142</v>
      </c>
      <c r="H1422" t="s">
        <v>143</v>
      </c>
      <c r="I1422" t="s">
        <v>26</v>
      </c>
      <c r="J1422" t="s">
        <v>83</v>
      </c>
      <c r="K1422" t="s">
        <v>84</v>
      </c>
      <c r="L1422" t="s">
        <v>111</v>
      </c>
      <c r="M1422" t="s">
        <v>1808</v>
      </c>
      <c r="N1422">
        <v>420</v>
      </c>
      <c r="O1422">
        <v>420</v>
      </c>
      <c r="P1422" t="s">
        <v>6023</v>
      </c>
      <c r="Q1422" t="s">
        <v>6024</v>
      </c>
      <c r="R1422" t="s">
        <v>157</v>
      </c>
    </row>
    <row r="1423" spans="1:18" x14ac:dyDescent="0.3">
      <c r="A1423" t="s">
        <v>6025</v>
      </c>
      <c r="B1423" t="s">
        <v>6026</v>
      </c>
      <c r="C1423" t="s">
        <v>1676</v>
      </c>
      <c r="D1423" t="s">
        <v>21</v>
      </c>
      <c r="E1423" t="s">
        <v>161</v>
      </c>
      <c r="F1423" t="s">
        <v>38</v>
      </c>
      <c r="G1423" t="s">
        <v>218</v>
      </c>
      <c r="H1423" t="s">
        <v>312</v>
      </c>
      <c r="I1423" t="s">
        <v>382</v>
      </c>
      <c r="J1423" t="s">
        <v>97</v>
      </c>
      <c r="K1423" t="s">
        <v>257</v>
      </c>
      <c r="L1423" t="s">
        <v>182</v>
      </c>
      <c r="M1423">
        <v>5</v>
      </c>
      <c r="N1423" t="s">
        <v>1698</v>
      </c>
      <c r="O1423">
        <v>14000</v>
      </c>
      <c r="P1423" t="s">
        <v>6027</v>
      </c>
      <c r="Q1423" t="s">
        <v>6028</v>
      </c>
      <c r="R1423" t="s">
        <v>157</v>
      </c>
    </row>
    <row r="1424" spans="1:18" x14ac:dyDescent="0.3">
      <c r="A1424" t="s">
        <v>6029</v>
      </c>
      <c r="B1424" t="s">
        <v>6030</v>
      </c>
      <c r="C1424" t="s">
        <v>1043</v>
      </c>
      <c r="D1424" t="s">
        <v>92</v>
      </c>
      <c r="E1424" t="s">
        <v>933</v>
      </c>
      <c r="F1424" t="s">
        <v>23</v>
      </c>
      <c r="G1424" t="s">
        <v>39</v>
      </c>
      <c r="H1424" t="s">
        <v>336</v>
      </c>
      <c r="I1424" t="s">
        <v>41</v>
      </c>
      <c r="J1424" t="s">
        <v>97</v>
      </c>
      <c r="K1424" t="s">
        <v>539</v>
      </c>
      <c r="L1424" t="s">
        <v>353</v>
      </c>
      <c r="M1424">
        <v>1</v>
      </c>
      <c r="N1424">
        <v>1900</v>
      </c>
      <c r="O1424">
        <v>1900</v>
      </c>
      <c r="P1424" t="s">
        <v>6031</v>
      </c>
      <c r="Q1424" t="s">
        <v>6032</v>
      </c>
      <c r="R1424" t="s">
        <v>61</v>
      </c>
    </row>
    <row r="1425" spans="1:18" x14ac:dyDescent="0.3">
      <c r="A1425" t="s">
        <v>6033</v>
      </c>
      <c r="B1425" t="s">
        <v>6034</v>
      </c>
      <c r="C1425" t="s">
        <v>1437</v>
      </c>
      <c r="D1425" t="s">
        <v>1341</v>
      </c>
      <c r="E1425" t="s">
        <v>508</v>
      </c>
      <c r="F1425" t="s">
        <v>67</v>
      </c>
      <c r="G1425" t="s">
        <v>303</v>
      </c>
      <c r="H1425" t="s">
        <v>2000</v>
      </c>
      <c r="I1425" t="s">
        <v>41</v>
      </c>
      <c r="J1425" t="s">
        <v>83</v>
      </c>
      <c r="K1425" t="s">
        <v>6035</v>
      </c>
      <c r="L1425" t="s">
        <v>522</v>
      </c>
      <c r="M1425" t="s">
        <v>596</v>
      </c>
      <c r="N1425">
        <v>2400</v>
      </c>
      <c r="O1425">
        <v>4800</v>
      </c>
      <c r="P1425" t="s">
        <v>6036</v>
      </c>
      <c r="Q1425" t="s">
        <v>6037</v>
      </c>
      <c r="R1425" t="s">
        <v>61</v>
      </c>
    </row>
    <row r="1426" spans="1:18" x14ac:dyDescent="0.3">
      <c r="A1426" t="s">
        <v>6038</v>
      </c>
      <c r="B1426" t="s">
        <v>3105</v>
      </c>
      <c r="C1426" t="s">
        <v>5868</v>
      </c>
      <c r="D1426" t="s">
        <v>635</v>
      </c>
      <c r="E1426" t="s">
        <v>140</v>
      </c>
      <c r="F1426" t="s">
        <v>67</v>
      </c>
      <c r="G1426" t="s">
        <v>81</v>
      </c>
      <c r="H1426" t="s">
        <v>425</v>
      </c>
      <c r="I1426" t="s">
        <v>110</v>
      </c>
      <c r="J1426" t="s">
        <v>27</v>
      </c>
      <c r="K1426" t="s">
        <v>57</v>
      </c>
      <c r="L1426" t="s">
        <v>165</v>
      </c>
      <c r="M1426">
        <v>11</v>
      </c>
      <c r="N1426">
        <v>-1250</v>
      </c>
      <c r="O1426">
        <v>13750</v>
      </c>
      <c r="P1426" t="s">
        <v>6039</v>
      </c>
      <c r="Q1426" t="s">
        <v>6040</v>
      </c>
      <c r="R1426" t="s">
        <v>46</v>
      </c>
    </row>
    <row r="1427" spans="1:18" x14ac:dyDescent="0.3">
      <c r="A1427" t="s">
        <v>6041</v>
      </c>
      <c r="B1427" t="s">
        <v>983</v>
      </c>
      <c r="C1427" t="s">
        <v>4276</v>
      </c>
      <c r="D1427" t="s">
        <v>2499</v>
      </c>
      <c r="E1427" t="s">
        <v>1601</v>
      </c>
      <c r="F1427" t="s">
        <v>457</v>
      </c>
      <c r="G1427" t="s">
        <v>39</v>
      </c>
      <c r="H1427" t="s">
        <v>336</v>
      </c>
      <c r="I1427" t="s">
        <v>41</v>
      </c>
      <c r="J1427" t="s">
        <v>27</v>
      </c>
      <c r="K1427" t="s">
        <v>57</v>
      </c>
      <c r="L1427" t="s">
        <v>182</v>
      </c>
      <c r="M1427">
        <v>4</v>
      </c>
      <c r="N1427">
        <v>1900</v>
      </c>
      <c r="O1427">
        <v>7600</v>
      </c>
      <c r="P1427" t="s">
        <v>6042</v>
      </c>
      <c r="Q1427" t="s">
        <v>6043</v>
      </c>
      <c r="R1427" t="s">
        <v>46</v>
      </c>
    </row>
    <row r="1428" spans="1:18" x14ac:dyDescent="0.3">
      <c r="A1428" t="s">
        <v>6044</v>
      </c>
      <c r="B1428" t="s">
        <v>2652</v>
      </c>
      <c r="C1428" t="s">
        <v>3134</v>
      </c>
      <c r="D1428" t="s">
        <v>50</v>
      </c>
      <c r="E1428" t="s">
        <v>190</v>
      </c>
      <c r="F1428" t="s">
        <v>181</v>
      </c>
      <c r="G1428" t="s">
        <v>218</v>
      </c>
      <c r="H1428" t="s">
        <v>312</v>
      </c>
      <c r="J1428" t="s">
        <v>492</v>
      </c>
      <c r="K1428" t="s">
        <v>231</v>
      </c>
      <c r="L1428" t="s">
        <v>675</v>
      </c>
      <c r="M1428">
        <v>6</v>
      </c>
      <c r="N1428">
        <v>-2800</v>
      </c>
      <c r="O1428">
        <v>16800</v>
      </c>
      <c r="P1428" t="s">
        <v>6045</v>
      </c>
      <c r="Q1428" t="s">
        <v>6046</v>
      </c>
      <c r="R1428" t="s">
        <v>46</v>
      </c>
    </row>
    <row r="1429" spans="1:18" x14ac:dyDescent="0.3">
      <c r="A1429" t="s">
        <v>6047</v>
      </c>
      <c r="B1429" t="s">
        <v>6048</v>
      </c>
      <c r="C1429" t="s">
        <v>1900</v>
      </c>
      <c r="D1429" t="s">
        <v>65</v>
      </c>
      <c r="E1429" t="s">
        <v>22</v>
      </c>
      <c r="F1429" t="s">
        <v>108</v>
      </c>
      <c r="G1429" t="s">
        <v>142</v>
      </c>
      <c r="H1429" t="s">
        <v>143</v>
      </c>
      <c r="I1429" t="s">
        <v>131</v>
      </c>
      <c r="J1429" t="s">
        <v>83</v>
      </c>
      <c r="K1429" t="s">
        <v>28</v>
      </c>
      <c r="L1429" t="s">
        <v>775</v>
      </c>
      <c r="M1429">
        <v>2</v>
      </c>
      <c r="N1429">
        <v>420</v>
      </c>
      <c r="O1429">
        <v>840</v>
      </c>
      <c r="P1429" t="s">
        <v>6049</v>
      </c>
      <c r="Q1429" t="s">
        <v>6050</v>
      </c>
      <c r="R1429" t="s">
        <v>61</v>
      </c>
    </row>
    <row r="1430" spans="1:18" x14ac:dyDescent="0.3">
      <c r="A1430" t="s">
        <v>6051</v>
      </c>
      <c r="B1430" t="s">
        <v>5335</v>
      </c>
      <c r="C1430" t="s">
        <v>1447</v>
      </c>
      <c r="D1430" t="s">
        <v>151</v>
      </c>
      <c r="E1430" t="s">
        <v>173</v>
      </c>
      <c r="F1430" t="s">
        <v>228</v>
      </c>
      <c r="G1430" t="s">
        <v>303</v>
      </c>
      <c r="H1430" t="s">
        <v>399</v>
      </c>
      <c r="I1430" t="s">
        <v>41</v>
      </c>
      <c r="J1430" t="s">
        <v>97</v>
      </c>
      <c r="K1430" t="s">
        <v>1136</v>
      </c>
      <c r="L1430" t="s">
        <v>165</v>
      </c>
      <c r="M1430">
        <v>8</v>
      </c>
      <c r="N1430">
        <v>-2450</v>
      </c>
      <c r="O1430">
        <v>19600</v>
      </c>
      <c r="P1430" t="s">
        <v>6052</v>
      </c>
      <c r="Q1430" t="s">
        <v>6053</v>
      </c>
      <c r="R1430" t="s">
        <v>61</v>
      </c>
    </row>
    <row r="1431" spans="1:18" x14ac:dyDescent="0.3">
      <c r="A1431" t="s">
        <v>4092</v>
      </c>
      <c r="B1431" t="s">
        <v>851</v>
      </c>
      <c r="C1431" t="s">
        <v>4093</v>
      </c>
      <c r="E1431" t="s">
        <v>22</v>
      </c>
      <c r="F1431" t="s">
        <v>228</v>
      </c>
      <c r="G1431" t="s">
        <v>68</v>
      </c>
      <c r="H1431" t="s">
        <v>1272</v>
      </c>
      <c r="I1431" t="s">
        <v>110</v>
      </c>
      <c r="J1431" t="s">
        <v>83</v>
      </c>
      <c r="K1431" t="s">
        <v>72</v>
      </c>
      <c r="L1431" t="s">
        <v>338</v>
      </c>
      <c r="M1431" t="s">
        <v>383</v>
      </c>
      <c r="N1431">
        <v>3600</v>
      </c>
      <c r="O1431">
        <v>25200</v>
      </c>
      <c r="P1431" t="s">
        <v>4094</v>
      </c>
      <c r="Q1431" t="s">
        <v>3731</v>
      </c>
      <c r="R1431" t="s">
        <v>46</v>
      </c>
    </row>
    <row r="1432" spans="1:18" x14ac:dyDescent="0.3">
      <c r="A1432" t="s">
        <v>2926</v>
      </c>
      <c r="B1432" t="s">
        <v>6054</v>
      </c>
      <c r="C1432" t="s">
        <v>20</v>
      </c>
      <c r="D1432" t="s">
        <v>21</v>
      </c>
      <c r="E1432" t="s">
        <v>263</v>
      </c>
      <c r="F1432" t="s">
        <v>108</v>
      </c>
      <c r="G1432" t="s">
        <v>191</v>
      </c>
      <c r="H1432" t="s">
        <v>278</v>
      </c>
      <c r="I1432" t="s">
        <v>279</v>
      </c>
      <c r="J1432" t="s">
        <v>97</v>
      </c>
      <c r="K1432" t="s">
        <v>98</v>
      </c>
      <c r="L1432" t="s">
        <v>182</v>
      </c>
      <c r="M1432">
        <v>3</v>
      </c>
      <c r="N1432">
        <v>1650</v>
      </c>
      <c r="O1432">
        <v>4950</v>
      </c>
      <c r="P1432" t="s">
        <v>6055</v>
      </c>
      <c r="Q1432" t="s">
        <v>6056</v>
      </c>
      <c r="R1432" t="s">
        <v>157</v>
      </c>
    </row>
    <row r="1433" spans="1:18" x14ac:dyDescent="0.3">
      <c r="A1433" t="s">
        <v>6057</v>
      </c>
      <c r="B1433" t="s">
        <v>6058</v>
      </c>
      <c r="C1433" t="s">
        <v>5248</v>
      </c>
      <c r="D1433" t="s">
        <v>1071</v>
      </c>
      <c r="E1433" t="s">
        <v>1682</v>
      </c>
      <c r="F1433" t="s">
        <v>23</v>
      </c>
      <c r="G1433" t="s">
        <v>68</v>
      </c>
      <c r="H1433" t="s">
        <v>1751</v>
      </c>
      <c r="I1433" t="s">
        <v>110</v>
      </c>
      <c r="J1433" t="s">
        <v>864</v>
      </c>
      <c r="K1433" t="s">
        <v>481</v>
      </c>
      <c r="L1433" t="s">
        <v>111</v>
      </c>
      <c r="M1433">
        <v>1</v>
      </c>
      <c r="N1433">
        <v>3500</v>
      </c>
      <c r="O1433">
        <v>3500</v>
      </c>
      <c r="P1433" t="s">
        <v>6059</v>
      </c>
      <c r="Q1433" t="s">
        <v>6060</v>
      </c>
      <c r="R1433" t="s">
        <v>46</v>
      </c>
    </row>
    <row r="1434" spans="1:18" x14ac:dyDescent="0.3">
      <c r="A1434" t="s">
        <v>6061</v>
      </c>
      <c r="B1434" t="s">
        <v>5486</v>
      </c>
      <c r="C1434" t="s">
        <v>2335</v>
      </c>
      <c r="D1434" t="s">
        <v>21</v>
      </c>
      <c r="E1434" t="s">
        <v>22</v>
      </c>
      <c r="F1434" t="s">
        <v>38</v>
      </c>
      <c r="G1434" t="s">
        <v>120</v>
      </c>
      <c r="H1434" t="s">
        <v>121</v>
      </c>
      <c r="I1434" t="s">
        <v>684</v>
      </c>
      <c r="J1434" t="s">
        <v>27</v>
      </c>
      <c r="K1434" t="s">
        <v>921</v>
      </c>
      <c r="L1434" t="s">
        <v>154</v>
      </c>
      <c r="M1434">
        <v>-12</v>
      </c>
      <c r="N1434">
        <v>850</v>
      </c>
      <c r="O1434">
        <v>10200</v>
      </c>
      <c r="P1434" t="s">
        <v>6062</v>
      </c>
      <c r="Q1434" t="s">
        <v>6063</v>
      </c>
      <c r="R1434" t="s">
        <v>32</v>
      </c>
    </row>
    <row r="1435" spans="1:18" x14ac:dyDescent="0.3">
      <c r="A1435" t="s">
        <v>6064</v>
      </c>
      <c r="B1435" t="s">
        <v>6065</v>
      </c>
      <c r="C1435" t="s">
        <v>601</v>
      </c>
      <c r="D1435" t="s">
        <v>92</v>
      </c>
      <c r="E1435" t="s">
        <v>161</v>
      </c>
      <c r="F1435" t="s">
        <v>38</v>
      </c>
      <c r="G1435" t="s">
        <v>24</v>
      </c>
      <c r="H1435" t="s">
        <v>434</v>
      </c>
      <c r="I1435" t="s">
        <v>220</v>
      </c>
      <c r="J1435" t="s">
        <v>97</v>
      </c>
      <c r="K1435" t="s">
        <v>84</v>
      </c>
      <c r="L1435" t="s">
        <v>73</v>
      </c>
      <c r="M1435" t="s">
        <v>212</v>
      </c>
      <c r="N1435">
        <v>4200</v>
      </c>
      <c r="O1435">
        <v>42000</v>
      </c>
      <c r="P1435" t="s">
        <v>6066</v>
      </c>
      <c r="Q1435" t="s">
        <v>307</v>
      </c>
      <c r="R1435" t="s">
        <v>46</v>
      </c>
    </row>
    <row r="1436" spans="1:18" x14ac:dyDescent="0.3">
      <c r="A1436" t="s">
        <v>6067</v>
      </c>
      <c r="B1436" t="s">
        <v>6068</v>
      </c>
      <c r="C1436" t="s">
        <v>756</v>
      </c>
      <c r="D1436" t="s">
        <v>696</v>
      </c>
      <c r="E1436" t="s">
        <v>118</v>
      </c>
      <c r="F1436" t="s">
        <v>119</v>
      </c>
      <c r="G1436" t="s">
        <v>53</v>
      </c>
      <c r="H1436" t="s">
        <v>576</v>
      </c>
      <c r="I1436" t="s">
        <v>1086</v>
      </c>
      <c r="J1436" t="s">
        <v>97</v>
      </c>
      <c r="K1436" t="s">
        <v>98</v>
      </c>
      <c r="L1436" t="s">
        <v>43</v>
      </c>
      <c r="M1436" t="s">
        <v>846</v>
      </c>
      <c r="N1436">
        <v>180</v>
      </c>
      <c r="O1436">
        <v>180</v>
      </c>
      <c r="P1436" t="s">
        <v>6069</v>
      </c>
      <c r="Q1436" t="s">
        <v>6070</v>
      </c>
      <c r="R1436" t="s">
        <v>61</v>
      </c>
    </row>
    <row r="1437" spans="1:18" x14ac:dyDescent="0.3">
      <c r="A1437" t="s">
        <v>6071</v>
      </c>
      <c r="B1437" t="s">
        <v>6072</v>
      </c>
      <c r="C1437" t="s">
        <v>5264</v>
      </c>
      <c r="D1437" t="s">
        <v>21</v>
      </c>
      <c r="E1437" t="s">
        <v>161</v>
      </c>
      <c r="F1437" t="s">
        <v>228</v>
      </c>
      <c r="G1437" t="s">
        <v>239</v>
      </c>
      <c r="H1437" t="s">
        <v>240</v>
      </c>
      <c r="I1437" t="s">
        <v>193</v>
      </c>
      <c r="J1437" t="s">
        <v>164</v>
      </c>
      <c r="K1437" t="s">
        <v>624</v>
      </c>
      <c r="L1437" t="s">
        <v>165</v>
      </c>
      <c r="M1437">
        <v>9</v>
      </c>
      <c r="O1437">
        <v>8820</v>
      </c>
      <c r="P1437" t="s">
        <v>6073</v>
      </c>
      <c r="Q1437" t="s">
        <v>6074</v>
      </c>
      <c r="R1437" t="s">
        <v>61</v>
      </c>
    </row>
    <row r="1438" spans="1:18" x14ac:dyDescent="0.3">
      <c r="A1438" t="s">
        <v>6075</v>
      </c>
      <c r="B1438" t="s">
        <v>6076</v>
      </c>
      <c r="C1438" t="s">
        <v>1560</v>
      </c>
      <c r="D1438" t="s">
        <v>139</v>
      </c>
      <c r="E1438" t="s">
        <v>22</v>
      </c>
      <c r="F1438" t="s">
        <v>67</v>
      </c>
      <c r="G1438" t="s">
        <v>191</v>
      </c>
      <c r="H1438" t="s">
        <v>278</v>
      </c>
      <c r="I1438" t="s">
        <v>781</v>
      </c>
      <c r="J1438" t="s">
        <v>27</v>
      </c>
      <c r="K1438" t="s">
        <v>84</v>
      </c>
      <c r="L1438" t="s">
        <v>111</v>
      </c>
      <c r="M1438">
        <v>3</v>
      </c>
      <c r="N1438">
        <v>1650</v>
      </c>
      <c r="O1438">
        <v>4950</v>
      </c>
      <c r="P1438" t="s">
        <v>6077</v>
      </c>
      <c r="Q1438" t="s">
        <v>6078</v>
      </c>
      <c r="R1438" t="s">
        <v>32</v>
      </c>
    </row>
    <row r="1439" spans="1:18" x14ac:dyDescent="0.3">
      <c r="A1439" t="s">
        <v>6079</v>
      </c>
      <c r="B1439" t="s">
        <v>6080</v>
      </c>
      <c r="C1439" t="s">
        <v>1868</v>
      </c>
      <c r="D1439" t="s">
        <v>366</v>
      </c>
      <c r="E1439" t="s">
        <v>173</v>
      </c>
      <c r="F1439" t="s">
        <v>108</v>
      </c>
      <c r="G1439" t="s">
        <v>191</v>
      </c>
      <c r="H1439" t="s">
        <v>278</v>
      </c>
      <c r="I1439" t="s">
        <v>241</v>
      </c>
      <c r="J1439" t="s">
        <v>97</v>
      </c>
      <c r="K1439" t="s">
        <v>28</v>
      </c>
      <c r="L1439" t="s">
        <v>58</v>
      </c>
      <c r="M1439">
        <v>7</v>
      </c>
      <c r="N1439">
        <v>1650</v>
      </c>
      <c r="O1439">
        <v>11550</v>
      </c>
      <c r="P1439" t="s">
        <v>6081</v>
      </c>
      <c r="Q1439" t="s">
        <v>6082</v>
      </c>
      <c r="R1439" t="s">
        <v>61</v>
      </c>
    </row>
    <row r="1440" spans="1:18" x14ac:dyDescent="0.3">
      <c r="A1440" t="s">
        <v>6083</v>
      </c>
      <c r="B1440" t="s">
        <v>2497</v>
      </c>
      <c r="C1440" t="s">
        <v>1447</v>
      </c>
      <c r="D1440" t="s">
        <v>992</v>
      </c>
      <c r="E1440" t="s">
        <v>906</v>
      </c>
      <c r="F1440" t="s">
        <v>67</v>
      </c>
      <c r="G1440" t="s">
        <v>303</v>
      </c>
      <c r="H1440" t="s">
        <v>399</v>
      </c>
      <c r="I1440" t="s">
        <v>41</v>
      </c>
      <c r="J1440" t="s">
        <v>27</v>
      </c>
      <c r="K1440" t="s">
        <v>84</v>
      </c>
      <c r="L1440" t="s">
        <v>451</v>
      </c>
      <c r="M1440">
        <v>1</v>
      </c>
      <c r="N1440">
        <v>2400</v>
      </c>
      <c r="O1440">
        <v>2400</v>
      </c>
      <c r="P1440" t="s">
        <v>6084</v>
      </c>
      <c r="Q1440" t="s">
        <v>6085</v>
      </c>
      <c r="R1440" t="s">
        <v>46</v>
      </c>
    </row>
    <row r="1441" spans="1:18" x14ac:dyDescent="0.3">
      <c r="A1441" t="s">
        <v>6086</v>
      </c>
      <c r="B1441" t="s">
        <v>5913</v>
      </c>
      <c r="C1441" t="s">
        <v>365</v>
      </c>
      <c r="D1441" t="s">
        <v>1158</v>
      </c>
      <c r="E1441" t="s">
        <v>140</v>
      </c>
      <c r="F1441" t="s">
        <v>181</v>
      </c>
      <c r="G1441" t="s">
        <v>239</v>
      </c>
      <c r="H1441" t="s">
        <v>1221</v>
      </c>
      <c r="I1441" t="s">
        <v>279</v>
      </c>
      <c r="J1441" t="s">
        <v>27</v>
      </c>
      <c r="K1441" t="s">
        <v>72</v>
      </c>
      <c r="L1441" t="s">
        <v>182</v>
      </c>
      <c r="M1441">
        <v>12</v>
      </c>
      <c r="N1441">
        <v>980</v>
      </c>
      <c r="O1441">
        <v>11760</v>
      </c>
      <c r="P1441" t="s">
        <v>6087</v>
      </c>
      <c r="Q1441" t="s">
        <v>6088</v>
      </c>
      <c r="R1441" t="s">
        <v>32</v>
      </c>
    </row>
    <row r="1442" spans="1:18" x14ac:dyDescent="0.3">
      <c r="A1442" t="s">
        <v>6089</v>
      </c>
      <c r="B1442" t="s">
        <v>4604</v>
      </c>
      <c r="C1442" t="s">
        <v>1717</v>
      </c>
      <c r="D1442" t="s">
        <v>743</v>
      </c>
      <c r="E1442" t="s">
        <v>744</v>
      </c>
      <c r="F1442" t="s">
        <v>108</v>
      </c>
      <c r="G1442" t="s">
        <v>68</v>
      </c>
      <c r="H1442" t="s">
        <v>69</v>
      </c>
      <c r="I1442" t="s">
        <v>110</v>
      </c>
      <c r="J1442" t="s">
        <v>27</v>
      </c>
      <c r="K1442" t="s">
        <v>72</v>
      </c>
      <c r="L1442" t="s">
        <v>111</v>
      </c>
      <c r="M1442" t="s">
        <v>133</v>
      </c>
      <c r="N1442">
        <v>3600</v>
      </c>
      <c r="O1442">
        <v>36000</v>
      </c>
      <c r="P1442" t="s">
        <v>6090</v>
      </c>
      <c r="Q1442" t="s">
        <v>6091</v>
      </c>
      <c r="R1442" t="s">
        <v>157</v>
      </c>
    </row>
    <row r="1443" spans="1:18" x14ac:dyDescent="0.3">
      <c r="A1443" t="s">
        <v>6092</v>
      </c>
      <c r="B1443" t="s">
        <v>5475</v>
      </c>
      <c r="C1443" t="s">
        <v>1651</v>
      </c>
      <c r="E1443" t="s">
        <v>129</v>
      </c>
      <c r="F1443" t="s">
        <v>23</v>
      </c>
      <c r="G1443" t="s">
        <v>239</v>
      </c>
      <c r="H1443" t="s">
        <v>1221</v>
      </c>
      <c r="I1443" t="s">
        <v>193</v>
      </c>
      <c r="J1443" t="s">
        <v>864</v>
      </c>
      <c r="K1443" t="s">
        <v>28</v>
      </c>
      <c r="L1443" t="s">
        <v>111</v>
      </c>
      <c r="M1443" t="s">
        <v>212</v>
      </c>
      <c r="N1443">
        <v>980</v>
      </c>
      <c r="O1443">
        <v>9800</v>
      </c>
      <c r="P1443" t="s">
        <v>6093</v>
      </c>
      <c r="Q1443" t="s">
        <v>6094</v>
      </c>
      <c r="R1443" t="s">
        <v>61</v>
      </c>
    </row>
    <row r="1444" spans="1:18" x14ac:dyDescent="0.3">
      <c r="A1444" t="s">
        <v>6095</v>
      </c>
      <c r="B1444" t="s">
        <v>5163</v>
      </c>
      <c r="C1444" t="s">
        <v>3064</v>
      </c>
      <c r="D1444" t="s">
        <v>2507</v>
      </c>
      <c r="E1444" t="s">
        <v>1044</v>
      </c>
      <c r="F1444" t="s">
        <v>119</v>
      </c>
      <c r="G1444" t="s">
        <v>218</v>
      </c>
      <c r="H1444" t="s">
        <v>312</v>
      </c>
      <c r="I1444" t="s">
        <v>26</v>
      </c>
      <c r="J1444" t="s">
        <v>305</v>
      </c>
      <c r="K1444" t="s">
        <v>42</v>
      </c>
      <c r="L1444" t="s">
        <v>154</v>
      </c>
      <c r="M1444">
        <v>10</v>
      </c>
      <c r="N1444">
        <v>-2800</v>
      </c>
      <c r="O1444">
        <v>28000</v>
      </c>
      <c r="P1444" t="s">
        <v>6096</v>
      </c>
      <c r="Q1444" t="s">
        <v>6097</v>
      </c>
      <c r="R1444" t="s">
        <v>46</v>
      </c>
    </row>
    <row r="1445" spans="1:18" x14ac:dyDescent="0.3">
      <c r="A1445" t="s">
        <v>6098</v>
      </c>
      <c r="B1445" t="s">
        <v>6099</v>
      </c>
      <c r="C1445" t="s">
        <v>1862</v>
      </c>
      <c r="D1445" t="s">
        <v>271</v>
      </c>
      <c r="E1445" t="s">
        <v>190</v>
      </c>
      <c r="F1445" t="s">
        <v>23</v>
      </c>
      <c r="G1445" t="s">
        <v>81</v>
      </c>
      <c r="H1445" t="s">
        <v>1901</v>
      </c>
      <c r="I1445" t="s">
        <v>110</v>
      </c>
      <c r="J1445" t="s">
        <v>83</v>
      </c>
      <c r="K1445" t="s">
        <v>98</v>
      </c>
      <c r="L1445" t="s">
        <v>338</v>
      </c>
      <c r="M1445">
        <v>2</v>
      </c>
      <c r="N1445">
        <v>1250</v>
      </c>
      <c r="O1445">
        <v>2500</v>
      </c>
      <c r="P1445" t="s">
        <v>6100</v>
      </c>
      <c r="Q1445" t="s">
        <v>6101</v>
      </c>
      <c r="R1445" t="s">
        <v>32</v>
      </c>
    </row>
    <row r="1446" spans="1:18" x14ac:dyDescent="0.3">
      <c r="A1446" t="s">
        <v>6102</v>
      </c>
      <c r="B1446" t="s">
        <v>1623</v>
      </c>
      <c r="C1446" t="s">
        <v>582</v>
      </c>
      <c r="D1446" t="s">
        <v>271</v>
      </c>
      <c r="E1446" t="s">
        <v>129</v>
      </c>
      <c r="F1446" t="s">
        <v>38</v>
      </c>
      <c r="G1446" t="s">
        <v>24</v>
      </c>
      <c r="H1446" t="s">
        <v>434</v>
      </c>
      <c r="I1446" t="s">
        <v>26</v>
      </c>
      <c r="J1446" t="s">
        <v>492</v>
      </c>
      <c r="K1446" t="s">
        <v>98</v>
      </c>
      <c r="L1446" t="s">
        <v>111</v>
      </c>
      <c r="M1446" t="s">
        <v>720</v>
      </c>
      <c r="N1446">
        <v>4200</v>
      </c>
      <c r="O1446">
        <v>42000</v>
      </c>
      <c r="P1446" t="s">
        <v>6103</v>
      </c>
      <c r="Q1446" t="s">
        <v>6104</v>
      </c>
      <c r="R1446" t="s">
        <v>61</v>
      </c>
    </row>
    <row r="1447" spans="1:18" x14ac:dyDescent="0.3">
      <c r="A1447" t="s">
        <v>6105</v>
      </c>
      <c r="B1447" t="s">
        <v>6106</v>
      </c>
      <c r="C1447" t="s">
        <v>2253</v>
      </c>
      <c r="D1447" t="s">
        <v>432</v>
      </c>
      <c r="E1447" t="s">
        <v>1640</v>
      </c>
      <c r="F1447" t="s">
        <v>1127</v>
      </c>
      <c r="G1447" t="s">
        <v>39</v>
      </c>
      <c r="H1447" t="s">
        <v>1122</v>
      </c>
      <c r="I1447" t="s">
        <v>122</v>
      </c>
      <c r="J1447" t="s">
        <v>97</v>
      </c>
      <c r="K1447" t="s">
        <v>72</v>
      </c>
      <c r="L1447" t="s">
        <v>111</v>
      </c>
      <c r="M1447">
        <v>5</v>
      </c>
      <c r="N1447" t="s">
        <v>2074</v>
      </c>
      <c r="O1447">
        <v>9500</v>
      </c>
      <c r="P1447" t="s">
        <v>6107</v>
      </c>
      <c r="Q1447" t="s">
        <v>6108</v>
      </c>
      <c r="R1447" t="s">
        <v>157</v>
      </c>
    </row>
    <row r="1448" spans="1:18" x14ac:dyDescent="0.3">
      <c r="A1448" t="s">
        <v>6109</v>
      </c>
      <c r="B1448" t="s">
        <v>6110</v>
      </c>
      <c r="C1448" t="s">
        <v>2969</v>
      </c>
      <c r="D1448" t="s">
        <v>1727</v>
      </c>
      <c r="E1448" t="s">
        <v>1472</v>
      </c>
      <c r="F1448" t="s">
        <v>94</v>
      </c>
      <c r="G1448" t="s">
        <v>303</v>
      </c>
      <c r="H1448" t="s">
        <v>399</v>
      </c>
      <c r="I1448" t="s">
        <v>684</v>
      </c>
      <c r="J1448" t="s">
        <v>27</v>
      </c>
      <c r="K1448" t="s">
        <v>921</v>
      </c>
      <c r="L1448" t="s">
        <v>85</v>
      </c>
      <c r="M1448" t="s">
        <v>212</v>
      </c>
      <c r="N1448" t="s">
        <v>6111</v>
      </c>
      <c r="O1448">
        <v>24500</v>
      </c>
      <c r="P1448" t="s">
        <v>6112</v>
      </c>
      <c r="Q1448" t="s">
        <v>6113</v>
      </c>
      <c r="R1448" t="s">
        <v>157</v>
      </c>
    </row>
    <row r="1449" spans="1:18" x14ac:dyDescent="0.3">
      <c r="A1449" t="s">
        <v>6114</v>
      </c>
      <c r="B1449" t="s">
        <v>3813</v>
      </c>
      <c r="C1449" t="s">
        <v>1055</v>
      </c>
      <c r="D1449" t="s">
        <v>172</v>
      </c>
      <c r="E1449" t="s">
        <v>237</v>
      </c>
      <c r="F1449" t="s">
        <v>228</v>
      </c>
      <c r="G1449" t="s">
        <v>68</v>
      </c>
      <c r="H1449" t="s">
        <v>109</v>
      </c>
      <c r="I1449" t="s">
        <v>110</v>
      </c>
      <c r="J1449" t="s">
        <v>83</v>
      </c>
      <c r="K1449" t="s">
        <v>84</v>
      </c>
      <c r="L1449" t="s">
        <v>775</v>
      </c>
      <c r="M1449">
        <v>11</v>
      </c>
      <c r="N1449">
        <v>3600</v>
      </c>
      <c r="O1449">
        <v>39600</v>
      </c>
      <c r="P1449" t="s">
        <v>6115</v>
      </c>
      <c r="Q1449" t="s">
        <v>6116</v>
      </c>
      <c r="R1449" t="s">
        <v>32</v>
      </c>
    </row>
    <row r="1450" spans="1:18" x14ac:dyDescent="0.3">
      <c r="A1450" t="s">
        <v>4054</v>
      </c>
      <c r="B1450" t="s">
        <v>6117</v>
      </c>
      <c r="C1450" t="s">
        <v>954</v>
      </c>
      <c r="D1450" t="s">
        <v>743</v>
      </c>
      <c r="E1450" t="s">
        <v>956</v>
      </c>
      <c r="F1450" t="s">
        <v>119</v>
      </c>
      <c r="G1450" t="s">
        <v>303</v>
      </c>
      <c r="H1450" t="s">
        <v>399</v>
      </c>
      <c r="I1450" t="s">
        <v>41</v>
      </c>
      <c r="J1450" t="s">
        <v>164</v>
      </c>
      <c r="K1450" t="s">
        <v>98</v>
      </c>
      <c r="L1450" t="s">
        <v>58</v>
      </c>
      <c r="M1450">
        <v>2</v>
      </c>
      <c r="N1450">
        <v>2400</v>
      </c>
      <c r="O1450">
        <v>4800</v>
      </c>
      <c r="P1450" t="s">
        <v>6118</v>
      </c>
      <c r="Q1450" t="s">
        <v>6119</v>
      </c>
      <c r="R1450" t="s">
        <v>32</v>
      </c>
    </row>
    <row r="1451" spans="1:18" x14ac:dyDescent="0.3">
      <c r="A1451" t="s">
        <v>6120</v>
      </c>
      <c r="B1451" t="s">
        <v>2561</v>
      </c>
      <c r="C1451" t="s">
        <v>285</v>
      </c>
      <c r="D1451" t="s">
        <v>80</v>
      </c>
      <c r="E1451" t="s">
        <v>37</v>
      </c>
      <c r="F1451" t="s">
        <v>38</v>
      </c>
      <c r="G1451" t="s">
        <v>239</v>
      </c>
      <c r="H1451" t="s">
        <v>240</v>
      </c>
      <c r="I1451" t="s">
        <v>1762</v>
      </c>
      <c r="J1451" t="s">
        <v>27</v>
      </c>
      <c r="K1451" t="s">
        <v>28</v>
      </c>
      <c r="L1451" t="s">
        <v>165</v>
      </c>
      <c r="M1451" t="s">
        <v>654</v>
      </c>
      <c r="N1451">
        <v>980</v>
      </c>
      <c r="O1451">
        <v>2940</v>
      </c>
      <c r="P1451" t="s">
        <v>6121</v>
      </c>
      <c r="Q1451" t="s">
        <v>6122</v>
      </c>
      <c r="R1451" t="s">
        <v>32</v>
      </c>
    </row>
    <row r="1452" spans="1:18" x14ac:dyDescent="0.3">
      <c r="A1452" t="s">
        <v>6123</v>
      </c>
      <c r="B1452" t="s">
        <v>515</v>
      </c>
      <c r="C1452" t="s">
        <v>786</v>
      </c>
      <c r="D1452" t="s">
        <v>696</v>
      </c>
      <c r="E1452" t="s">
        <v>93</v>
      </c>
      <c r="F1452" t="s">
        <v>119</v>
      </c>
      <c r="G1452" t="s">
        <v>81</v>
      </c>
      <c r="H1452" t="s">
        <v>425</v>
      </c>
      <c r="I1452" t="s">
        <v>110</v>
      </c>
      <c r="J1452" t="s">
        <v>83</v>
      </c>
      <c r="K1452" t="s">
        <v>72</v>
      </c>
      <c r="L1452" t="s">
        <v>111</v>
      </c>
      <c r="M1452">
        <v>12</v>
      </c>
      <c r="N1452">
        <v>1250</v>
      </c>
      <c r="O1452">
        <v>15000</v>
      </c>
      <c r="P1452" t="s">
        <v>6124</v>
      </c>
      <c r="Q1452" t="s">
        <v>6125</v>
      </c>
      <c r="R1452" t="s">
        <v>46</v>
      </c>
    </row>
    <row r="1453" spans="1:18" x14ac:dyDescent="0.3">
      <c r="A1453" t="s">
        <v>6126</v>
      </c>
      <c r="B1453" t="s">
        <v>3892</v>
      </c>
      <c r="C1453" t="s">
        <v>2307</v>
      </c>
      <c r="D1453" t="s">
        <v>139</v>
      </c>
      <c r="E1453" t="s">
        <v>190</v>
      </c>
      <c r="F1453" t="s">
        <v>697</v>
      </c>
      <c r="G1453" t="s">
        <v>39</v>
      </c>
      <c r="H1453" t="s">
        <v>336</v>
      </c>
      <c r="I1453" t="s">
        <v>41</v>
      </c>
      <c r="J1453" t="s">
        <v>83</v>
      </c>
      <c r="K1453" t="s">
        <v>321</v>
      </c>
      <c r="L1453" t="s">
        <v>58</v>
      </c>
      <c r="M1453">
        <v>2</v>
      </c>
      <c r="O1453">
        <v>3800</v>
      </c>
      <c r="P1453" t="s">
        <v>6127</v>
      </c>
      <c r="Q1453" t="s">
        <v>6128</v>
      </c>
      <c r="R1453" t="s">
        <v>61</v>
      </c>
    </row>
    <row r="1454" spans="1:18" x14ac:dyDescent="0.3">
      <c r="A1454" t="s">
        <v>6129</v>
      </c>
      <c r="B1454" t="s">
        <v>1346</v>
      </c>
      <c r="C1454" t="s">
        <v>1565</v>
      </c>
      <c r="D1454" t="s">
        <v>1288</v>
      </c>
      <c r="E1454" t="s">
        <v>956</v>
      </c>
      <c r="F1454" t="s">
        <v>119</v>
      </c>
      <c r="G1454" t="s">
        <v>81</v>
      </c>
      <c r="H1454" t="s">
        <v>425</v>
      </c>
      <c r="I1454" t="s">
        <v>110</v>
      </c>
      <c r="J1454" t="s">
        <v>864</v>
      </c>
      <c r="K1454" t="s">
        <v>57</v>
      </c>
      <c r="L1454" t="s">
        <v>182</v>
      </c>
      <c r="M1454">
        <v>6</v>
      </c>
      <c r="N1454" t="s">
        <v>3546</v>
      </c>
      <c r="O1454">
        <v>7500</v>
      </c>
      <c r="P1454" t="s">
        <v>6130</v>
      </c>
      <c r="Q1454" t="s">
        <v>6131</v>
      </c>
      <c r="R1454" t="s">
        <v>46</v>
      </c>
    </row>
    <row r="1455" spans="1:18" x14ac:dyDescent="0.3">
      <c r="A1455" t="s">
        <v>6132</v>
      </c>
      <c r="B1455" t="s">
        <v>1910</v>
      </c>
      <c r="C1455" t="s">
        <v>247</v>
      </c>
      <c r="D1455" t="s">
        <v>65</v>
      </c>
      <c r="E1455" t="s">
        <v>381</v>
      </c>
      <c r="F1455" t="s">
        <v>2405</v>
      </c>
      <c r="G1455" t="s">
        <v>303</v>
      </c>
      <c r="H1455" t="s">
        <v>1094</v>
      </c>
      <c r="I1455" t="s">
        <v>41</v>
      </c>
      <c r="J1455" t="s">
        <v>83</v>
      </c>
      <c r="K1455" t="s">
        <v>57</v>
      </c>
      <c r="L1455" t="s">
        <v>338</v>
      </c>
      <c r="M1455">
        <v>2</v>
      </c>
      <c r="N1455">
        <v>2400</v>
      </c>
      <c r="O1455">
        <v>4800</v>
      </c>
      <c r="P1455" t="s">
        <v>6133</v>
      </c>
      <c r="Q1455" t="s">
        <v>6134</v>
      </c>
      <c r="R1455" t="s">
        <v>157</v>
      </c>
    </row>
    <row r="1456" spans="1:18" x14ac:dyDescent="0.3">
      <c r="A1456" t="s">
        <v>5527</v>
      </c>
      <c r="B1456" t="s">
        <v>5528</v>
      </c>
      <c r="C1456" t="s">
        <v>4262</v>
      </c>
      <c r="D1456" t="s">
        <v>635</v>
      </c>
      <c r="E1456" t="s">
        <v>949</v>
      </c>
      <c r="F1456" t="s">
        <v>38</v>
      </c>
      <c r="G1456" t="s">
        <v>218</v>
      </c>
      <c r="H1456" t="s">
        <v>1179</v>
      </c>
      <c r="I1456" t="s">
        <v>26</v>
      </c>
      <c r="J1456" t="s">
        <v>221</v>
      </c>
      <c r="K1456" t="s">
        <v>72</v>
      </c>
      <c r="L1456" t="s">
        <v>111</v>
      </c>
      <c r="M1456" t="s">
        <v>2945</v>
      </c>
      <c r="N1456">
        <v>2800</v>
      </c>
      <c r="O1456">
        <v>25200</v>
      </c>
      <c r="P1456" t="s">
        <v>5529</v>
      </c>
      <c r="Q1456" t="s">
        <v>5530</v>
      </c>
      <c r="R1456" t="s">
        <v>46</v>
      </c>
    </row>
    <row r="1457" spans="1:18" x14ac:dyDescent="0.3">
      <c r="A1457" t="s">
        <v>6135</v>
      </c>
      <c r="B1457" t="s">
        <v>6136</v>
      </c>
      <c r="C1457" t="s">
        <v>1526</v>
      </c>
      <c r="D1457" t="s">
        <v>366</v>
      </c>
      <c r="E1457" t="s">
        <v>173</v>
      </c>
      <c r="F1457" t="s">
        <v>38</v>
      </c>
      <c r="G1457" t="s">
        <v>162</v>
      </c>
      <c r="H1457" t="s">
        <v>163</v>
      </c>
      <c r="I1457" t="s">
        <v>110</v>
      </c>
      <c r="J1457" t="s">
        <v>83</v>
      </c>
      <c r="K1457" t="s">
        <v>660</v>
      </c>
      <c r="L1457" t="s">
        <v>43</v>
      </c>
      <c r="M1457">
        <v>12</v>
      </c>
      <c r="N1457" t="s">
        <v>354</v>
      </c>
      <c r="O1457">
        <v>7440</v>
      </c>
      <c r="P1457" t="s">
        <v>6137</v>
      </c>
      <c r="Q1457" t="s">
        <v>6138</v>
      </c>
      <c r="R1457" t="s">
        <v>46</v>
      </c>
    </row>
    <row r="1458" spans="1:18" x14ac:dyDescent="0.3">
      <c r="A1458" t="s">
        <v>6139</v>
      </c>
      <c r="B1458" t="s">
        <v>948</v>
      </c>
      <c r="C1458" t="s">
        <v>2186</v>
      </c>
      <c r="D1458" t="s">
        <v>271</v>
      </c>
      <c r="E1458" t="s">
        <v>140</v>
      </c>
      <c r="F1458" t="s">
        <v>67</v>
      </c>
      <c r="G1458" t="s">
        <v>191</v>
      </c>
      <c r="H1458" t="s">
        <v>895</v>
      </c>
      <c r="J1458" t="s">
        <v>492</v>
      </c>
      <c r="K1458" t="s">
        <v>84</v>
      </c>
      <c r="L1458" t="s">
        <v>85</v>
      </c>
      <c r="M1458">
        <v>11</v>
      </c>
      <c r="N1458">
        <v>1600</v>
      </c>
      <c r="O1458">
        <v>17600</v>
      </c>
      <c r="P1458" t="s">
        <v>6140</v>
      </c>
      <c r="Q1458" t="s">
        <v>6141</v>
      </c>
      <c r="R1458" t="s">
        <v>32</v>
      </c>
    </row>
    <row r="1459" spans="1:18" x14ac:dyDescent="0.3">
      <c r="A1459" t="s">
        <v>6142</v>
      </c>
      <c r="B1459" t="s">
        <v>6143</v>
      </c>
      <c r="C1459" t="s">
        <v>2186</v>
      </c>
      <c r="D1459" t="s">
        <v>271</v>
      </c>
      <c r="E1459" t="s">
        <v>140</v>
      </c>
      <c r="F1459" t="s">
        <v>1348</v>
      </c>
      <c r="G1459" t="s">
        <v>39</v>
      </c>
      <c r="H1459" t="s">
        <v>1122</v>
      </c>
      <c r="I1459" t="s">
        <v>122</v>
      </c>
      <c r="J1459" t="s">
        <v>56</v>
      </c>
      <c r="K1459" t="s">
        <v>72</v>
      </c>
      <c r="L1459" t="s">
        <v>565</v>
      </c>
      <c r="M1459">
        <v>1</v>
      </c>
      <c r="N1459">
        <v>1900</v>
      </c>
      <c r="O1459">
        <v>1900</v>
      </c>
      <c r="P1459" t="s">
        <v>6144</v>
      </c>
      <c r="Q1459" t="s">
        <v>6145</v>
      </c>
      <c r="R1459" t="s">
        <v>61</v>
      </c>
    </row>
    <row r="1460" spans="1:18" x14ac:dyDescent="0.3">
      <c r="A1460" t="s">
        <v>6146</v>
      </c>
      <c r="B1460" t="s">
        <v>3701</v>
      </c>
      <c r="C1460" t="s">
        <v>915</v>
      </c>
      <c r="D1460" t="s">
        <v>80</v>
      </c>
      <c r="F1460" t="s">
        <v>67</v>
      </c>
      <c r="G1460" t="s">
        <v>218</v>
      </c>
      <c r="H1460" t="s">
        <v>1404</v>
      </c>
      <c r="I1460" t="s">
        <v>26</v>
      </c>
      <c r="J1460" t="s">
        <v>83</v>
      </c>
      <c r="K1460" t="s">
        <v>758</v>
      </c>
      <c r="L1460" t="s">
        <v>182</v>
      </c>
      <c r="M1460">
        <v>-1</v>
      </c>
      <c r="N1460">
        <v>2800</v>
      </c>
      <c r="O1460">
        <v>8400</v>
      </c>
      <c r="P1460" t="s">
        <v>6147</v>
      </c>
      <c r="Q1460" t="s">
        <v>6148</v>
      </c>
      <c r="R1460" t="s">
        <v>157</v>
      </c>
    </row>
    <row r="1461" spans="1:18" x14ac:dyDescent="0.3">
      <c r="A1461" t="s">
        <v>6149</v>
      </c>
      <c r="B1461" t="s">
        <v>1339</v>
      </c>
      <c r="C1461" t="s">
        <v>4347</v>
      </c>
      <c r="D1461" t="s">
        <v>1516</v>
      </c>
      <c r="E1461" t="s">
        <v>140</v>
      </c>
      <c r="F1461" t="s">
        <v>962</v>
      </c>
      <c r="G1461" t="s">
        <v>39</v>
      </c>
      <c r="H1461" t="s">
        <v>1122</v>
      </c>
      <c r="I1461" t="s">
        <v>1005</v>
      </c>
      <c r="J1461" t="s">
        <v>501</v>
      </c>
      <c r="K1461" t="s">
        <v>98</v>
      </c>
      <c r="L1461" t="s">
        <v>132</v>
      </c>
      <c r="M1461">
        <v>9</v>
      </c>
      <c r="N1461">
        <v>1850</v>
      </c>
      <c r="O1461">
        <v>16650</v>
      </c>
      <c r="P1461" t="s">
        <v>6150</v>
      </c>
      <c r="Q1461" t="s">
        <v>6151</v>
      </c>
      <c r="R1461" t="s">
        <v>46</v>
      </c>
    </row>
    <row r="1462" spans="1:18" x14ac:dyDescent="0.3">
      <c r="A1462" t="s">
        <v>6152</v>
      </c>
      <c r="B1462" t="s">
        <v>6153</v>
      </c>
      <c r="C1462" t="s">
        <v>138</v>
      </c>
      <c r="D1462" t="s">
        <v>139</v>
      </c>
      <c r="E1462" t="s">
        <v>140</v>
      </c>
      <c r="F1462" t="s">
        <v>248</v>
      </c>
      <c r="G1462" t="s">
        <v>24</v>
      </c>
      <c r="H1462" t="s">
        <v>2102</v>
      </c>
      <c r="I1462" t="s">
        <v>26</v>
      </c>
      <c r="J1462" t="s">
        <v>442</v>
      </c>
      <c r="K1462" t="s">
        <v>84</v>
      </c>
      <c r="L1462" t="s">
        <v>502</v>
      </c>
      <c r="M1462">
        <v>3</v>
      </c>
      <c r="N1462" t="s">
        <v>384</v>
      </c>
      <c r="O1462">
        <v>12600</v>
      </c>
      <c r="P1462" t="s">
        <v>6154</v>
      </c>
      <c r="Q1462" t="s">
        <v>6155</v>
      </c>
      <c r="R1462" t="s">
        <v>61</v>
      </c>
    </row>
    <row r="1463" spans="1:18" x14ac:dyDescent="0.3">
      <c r="A1463" t="s">
        <v>6156</v>
      </c>
      <c r="B1463" t="s">
        <v>4498</v>
      </c>
      <c r="C1463" t="s">
        <v>2791</v>
      </c>
      <c r="D1463" t="s">
        <v>1369</v>
      </c>
      <c r="E1463" t="s">
        <v>944</v>
      </c>
      <c r="F1463" t="s">
        <v>38</v>
      </c>
      <c r="G1463" t="s">
        <v>191</v>
      </c>
      <c r="H1463" t="s">
        <v>278</v>
      </c>
      <c r="I1463" t="s">
        <v>279</v>
      </c>
      <c r="J1463" t="s">
        <v>27</v>
      </c>
      <c r="K1463" t="s">
        <v>1136</v>
      </c>
      <c r="L1463" t="s">
        <v>819</v>
      </c>
      <c r="M1463">
        <v>5</v>
      </c>
      <c r="N1463">
        <v>1650</v>
      </c>
      <c r="O1463">
        <v>8250</v>
      </c>
      <c r="P1463" t="s">
        <v>6157</v>
      </c>
      <c r="Q1463" t="s">
        <v>6158</v>
      </c>
      <c r="R1463" t="s">
        <v>61</v>
      </c>
    </row>
    <row r="1464" spans="1:18" x14ac:dyDescent="0.3">
      <c r="A1464" t="s">
        <v>6159</v>
      </c>
      <c r="B1464" t="s">
        <v>1788</v>
      </c>
      <c r="C1464" t="s">
        <v>4494</v>
      </c>
      <c r="D1464" t="s">
        <v>1106</v>
      </c>
      <c r="E1464" t="s">
        <v>140</v>
      </c>
      <c r="F1464" t="s">
        <v>94</v>
      </c>
      <c r="G1464" t="s">
        <v>162</v>
      </c>
      <c r="H1464" t="s">
        <v>163</v>
      </c>
      <c r="I1464" t="s">
        <v>110</v>
      </c>
      <c r="J1464" t="s">
        <v>27</v>
      </c>
      <c r="K1464" t="s">
        <v>144</v>
      </c>
      <c r="L1464" t="s">
        <v>58</v>
      </c>
      <c r="M1464" t="s">
        <v>86</v>
      </c>
      <c r="N1464" t="s">
        <v>354</v>
      </c>
      <c r="O1464">
        <v>3100</v>
      </c>
      <c r="P1464" t="s">
        <v>643</v>
      </c>
      <c r="Q1464" t="s">
        <v>6160</v>
      </c>
      <c r="R1464" t="s">
        <v>61</v>
      </c>
    </row>
    <row r="1465" spans="1:18" x14ac:dyDescent="0.3">
      <c r="A1465" t="s">
        <v>6161</v>
      </c>
      <c r="B1465" t="s">
        <v>6162</v>
      </c>
      <c r="C1465" t="s">
        <v>545</v>
      </c>
      <c r="D1465" t="s">
        <v>1457</v>
      </c>
      <c r="E1465" t="s">
        <v>255</v>
      </c>
      <c r="F1465" t="s">
        <v>119</v>
      </c>
      <c r="G1465" t="s">
        <v>142</v>
      </c>
      <c r="H1465" t="s">
        <v>367</v>
      </c>
      <c r="I1465" t="s">
        <v>26</v>
      </c>
      <c r="J1465" t="s">
        <v>71</v>
      </c>
      <c r="K1465" t="s">
        <v>57</v>
      </c>
      <c r="L1465" t="s">
        <v>111</v>
      </c>
      <c r="M1465">
        <v>8</v>
      </c>
      <c r="N1465">
        <v>420</v>
      </c>
      <c r="O1465">
        <v>3360</v>
      </c>
      <c r="P1465" t="s">
        <v>6163</v>
      </c>
      <c r="Q1465" t="s">
        <v>6164</v>
      </c>
      <c r="R1465" t="s">
        <v>46</v>
      </c>
    </row>
    <row r="1466" spans="1:18" x14ac:dyDescent="0.3">
      <c r="A1466" t="s">
        <v>6165</v>
      </c>
      <c r="B1466" t="s">
        <v>342</v>
      </c>
      <c r="C1466" t="s">
        <v>171</v>
      </c>
      <c r="D1466" t="s">
        <v>470</v>
      </c>
      <c r="E1466" t="s">
        <v>2410</v>
      </c>
      <c r="F1466" t="s">
        <v>1877</v>
      </c>
      <c r="G1466" t="s">
        <v>39</v>
      </c>
      <c r="H1466" t="s">
        <v>840</v>
      </c>
      <c r="I1466" t="s">
        <v>41</v>
      </c>
      <c r="J1466" t="s">
        <v>97</v>
      </c>
      <c r="K1466" t="s">
        <v>231</v>
      </c>
      <c r="L1466" t="s">
        <v>85</v>
      </c>
      <c r="M1466" t="s">
        <v>426</v>
      </c>
      <c r="N1466">
        <v>1900</v>
      </c>
      <c r="O1466">
        <v>5700</v>
      </c>
      <c r="P1466" t="s">
        <v>6166</v>
      </c>
      <c r="Q1466" t="s">
        <v>6167</v>
      </c>
      <c r="R1466" t="s">
        <v>46</v>
      </c>
    </row>
    <row r="1467" spans="1:18" x14ac:dyDescent="0.3">
      <c r="A1467" t="s">
        <v>6168</v>
      </c>
      <c r="B1467" t="s">
        <v>6169</v>
      </c>
      <c r="C1467" t="s">
        <v>1232</v>
      </c>
      <c r="D1467" t="s">
        <v>21</v>
      </c>
      <c r="E1467" t="s">
        <v>140</v>
      </c>
      <c r="F1467" t="s">
        <v>2107</v>
      </c>
      <c r="G1467" t="s">
        <v>303</v>
      </c>
      <c r="H1467" t="s">
        <v>1852</v>
      </c>
      <c r="I1467" t="s">
        <v>41</v>
      </c>
      <c r="J1467" t="s">
        <v>164</v>
      </c>
      <c r="K1467" t="s">
        <v>57</v>
      </c>
      <c r="L1467" t="s">
        <v>353</v>
      </c>
      <c r="M1467" t="s">
        <v>99</v>
      </c>
      <c r="N1467">
        <v>2400</v>
      </c>
      <c r="O1467">
        <v>26400</v>
      </c>
      <c r="P1467" t="s">
        <v>6170</v>
      </c>
      <c r="Q1467" t="s">
        <v>6171</v>
      </c>
      <c r="R1467" t="s">
        <v>157</v>
      </c>
    </row>
    <row r="1468" spans="1:18" x14ac:dyDescent="0.3">
      <c r="A1468" t="s">
        <v>6172</v>
      </c>
      <c r="B1468" t="s">
        <v>3514</v>
      </c>
      <c r="C1468" t="s">
        <v>5487</v>
      </c>
      <c r="D1468" t="s">
        <v>366</v>
      </c>
      <c r="E1468" t="s">
        <v>107</v>
      </c>
      <c r="F1468" t="s">
        <v>108</v>
      </c>
      <c r="G1468" t="s">
        <v>24</v>
      </c>
      <c r="H1468" t="s">
        <v>2102</v>
      </c>
      <c r="I1468" t="s">
        <v>26</v>
      </c>
      <c r="J1468" t="s">
        <v>272</v>
      </c>
      <c r="K1468" t="s">
        <v>288</v>
      </c>
      <c r="L1468" t="s">
        <v>565</v>
      </c>
      <c r="M1468" t="s">
        <v>607</v>
      </c>
      <c r="N1468">
        <v>4200</v>
      </c>
      <c r="O1468">
        <v>8400</v>
      </c>
      <c r="P1468" t="s">
        <v>6173</v>
      </c>
      <c r="Q1468" t="s">
        <v>6174</v>
      </c>
      <c r="R1468" t="s">
        <v>61</v>
      </c>
    </row>
    <row r="1469" spans="1:18" x14ac:dyDescent="0.3">
      <c r="A1469" t="s">
        <v>6175</v>
      </c>
      <c r="B1469" t="s">
        <v>6176</v>
      </c>
      <c r="C1469" t="s">
        <v>863</v>
      </c>
      <c r="D1469" t="s">
        <v>21</v>
      </c>
      <c r="E1469" t="s">
        <v>93</v>
      </c>
      <c r="F1469" t="s">
        <v>38</v>
      </c>
      <c r="G1469" t="s">
        <v>24</v>
      </c>
      <c r="H1469" t="s">
        <v>769</v>
      </c>
      <c r="I1469" t="s">
        <v>26</v>
      </c>
      <c r="J1469" t="s">
        <v>83</v>
      </c>
      <c r="K1469" t="s">
        <v>57</v>
      </c>
      <c r="L1469" t="s">
        <v>111</v>
      </c>
      <c r="M1469">
        <v>7</v>
      </c>
      <c r="N1469">
        <v>4200</v>
      </c>
      <c r="O1469">
        <v>29400</v>
      </c>
      <c r="P1469" t="s">
        <v>6177</v>
      </c>
      <c r="Q1469" t="s">
        <v>6178</v>
      </c>
      <c r="R1469" t="s">
        <v>32</v>
      </c>
    </row>
    <row r="1470" spans="1:18" x14ac:dyDescent="0.3">
      <c r="A1470" t="s">
        <v>6179</v>
      </c>
      <c r="B1470" t="s">
        <v>6180</v>
      </c>
      <c r="C1470" t="s">
        <v>1431</v>
      </c>
      <c r="D1470" t="s">
        <v>423</v>
      </c>
      <c r="E1470" t="s">
        <v>93</v>
      </c>
      <c r="F1470" t="s">
        <v>200</v>
      </c>
      <c r="G1470" t="s">
        <v>162</v>
      </c>
      <c r="H1470" t="s">
        <v>934</v>
      </c>
      <c r="I1470" t="s">
        <v>110</v>
      </c>
      <c r="J1470" t="s">
        <v>97</v>
      </c>
      <c r="K1470" t="s">
        <v>84</v>
      </c>
      <c r="L1470" t="s">
        <v>58</v>
      </c>
      <c r="M1470" t="s">
        <v>596</v>
      </c>
      <c r="N1470" t="s">
        <v>3336</v>
      </c>
      <c r="O1470">
        <v>1240</v>
      </c>
      <c r="P1470" t="s">
        <v>6181</v>
      </c>
      <c r="Q1470" t="s">
        <v>6182</v>
      </c>
      <c r="R1470" t="s">
        <v>46</v>
      </c>
    </row>
    <row r="1471" spans="1:18" x14ac:dyDescent="0.3">
      <c r="A1471" t="s">
        <v>6183</v>
      </c>
      <c r="B1471" t="s">
        <v>6184</v>
      </c>
      <c r="C1471" t="s">
        <v>1968</v>
      </c>
      <c r="D1471" t="s">
        <v>50</v>
      </c>
      <c r="E1471" t="s">
        <v>51</v>
      </c>
      <c r="F1471" t="s">
        <v>1127</v>
      </c>
      <c r="G1471" t="s">
        <v>81</v>
      </c>
      <c r="H1471" t="s">
        <v>425</v>
      </c>
      <c r="I1471" t="s">
        <v>110</v>
      </c>
      <c r="J1471" t="s">
        <v>83</v>
      </c>
      <c r="K1471" t="s">
        <v>84</v>
      </c>
      <c r="L1471" t="s">
        <v>73</v>
      </c>
      <c r="M1471">
        <v>12</v>
      </c>
      <c r="N1471" t="s">
        <v>540</v>
      </c>
      <c r="O1471">
        <v>15000</v>
      </c>
      <c r="P1471" t="s">
        <v>6185</v>
      </c>
      <c r="Q1471" t="s">
        <v>6186</v>
      </c>
      <c r="R1471" t="s">
        <v>46</v>
      </c>
    </row>
    <row r="1472" spans="1:18" x14ac:dyDescent="0.3">
      <c r="A1472" t="s">
        <v>6187</v>
      </c>
      <c r="B1472" t="s">
        <v>6188</v>
      </c>
      <c r="C1472" t="s">
        <v>2022</v>
      </c>
      <c r="E1472" t="s">
        <v>107</v>
      </c>
      <c r="F1472" t="s">
        <v>457</v>
      </c>
      <c r="G1472" t="s">
        <v>24</v>
      </c>
      <c r="H1472" t="s">
        <v>25</v>
      </c>
      <c r="I1472" t="s">
        <v>313</v>
      </c>
      <c r="J1472" t="s">
        <v>71</v>
      </c>
      <c r="K1472" t="s">
        <v>921</v>
      </c>
      <c r="L1472" t="s">
        <v>1386</v>
      </c>
      <c r="M1472" t="s">
        <v>5905</v>
      </c>
      <c r="N1472">
        <v>4200</v>
      </c>
      <c r="O1472">
        <v>33600</v>
      </c>
      <c r="P1472" t="s">
        <v>6189</v>
      </c>
      <c r="Q1472" t="s">
        <v>6190</v>
      </c>
      <c r="R1472" t="s">
        <v>157</v>
      </c>
    </row>
    <row r="1473" spans="1:18" x14ac:dyDescent="0.3">
      <c r="A1473" t="s">
        <v>6191</v>
      </c>
      <c r="B1473" t="s">
        <v>1694</v>
      </c>
      <c r="C1473" t="s">
        <v>2358</v>
      </c>
      <c r="D1473" t="s">
        <v>80</v>
      </c>
      <c r="E1473" t="s">
        <v>93</v>
      </c>
      <c r="F1473" t="s">
        <v>153</v>
      </c>
      <c r="G1473" t="s">
        <v>191</v>
      </c>
      <c r="H1473" t="s">
        <v>1267</v>
      </c>
      <c r="I1473" t="s">
        <v>279</v>
      </c>
      <c r="J1473" t="s">
        <v>510</v>
      </c>
      <c r="K1473" t="s">
        <v>84</v>
      </c>
      <c r="L1473" t="s">
        <v>165</v>
      </c>
      <c r="M1473">
        <v>4</v>
      </c>
      <c r="N1473">
        <v>1650</v>
      </c>
      <c r="O1473">
        <v>6600</v>
      </c>
      <c r="P1473" t="s">
        <v>6192</v>
      </c>
      <c r="Q1473" t="s">
        <v>6193</v>
      </c>
      <c r="R1473" t="s">
        <v>32</v>
      </c>
    </row>
    <row r="1474" spans="1:18" x14ac:dyDescent="0.3">
      <c r="A1474" t="s">
        <v>6194</v>
      </c>
      <c r="B1474" t="s">
        <v>6195</v>
      </c>
      <c r="C1474" t="s">
        <v>4086</v>
      </c>
      <c r="D1474" t="s">
        <v>106</v>
      </c>
      <c r="E1474" t="s">
        <v>93</v>
      </c>
      <c r="F1474" t="s">
        <v>181</v>
      </c>
      <c r="G1474" t="s">
        <v>39</v>
      </c>
      <c r="H1474" t="s">
        <v>336</v>
      </c>
      <c r="I1474" t="s">
        <v>41</v>
      </c>
      <c r="J1474" t="s">
        <v>71</v>
      </c>
      <c r="K1474" t="s">
        <v>144</v>
      </c>
      <c r="L1474" t="s">
        <v>165</v>
      </c>
      <c r="M1474">
        <v>7</v>
      </c>
      <c r="N1474">
        <v>1900</v>
      </c>
      <c r="O1474">
        <v>13300</v>
      </c>
      <c r="P1474" t="s">
        <v>6196</v>
      </c>
      <c r="Q1474" t="s">
        <v>6197</v>
      </c>
      <c r="R1474" t="s">
        <v>157</v>
      </c>
    </row>
    <row r="1475" spans="1:18" x14ac:dyDescent="0.3">
      <c r="A1475" t="s">
        <v>6198</v>
      </c>
      <c r="B1475" t="s">
        <v>6199</v>
      </c>
      <c r="C1475" t="s">
        <v>3329</v>
      </c>
      <c r="D1475" t="s">
        <v>106</v>
      </c>
      <c r="E1475" t="s">
        <v>2147</v>
      </c>
      <c r="F1475" t="s">
        <v>181</v>
      </c>
      <c r="G1475" t="s">
        <v>162</v>
      </c>
      <c r="H1475" t="s">
        <v>500</v>
      </c>
      <c r="I1475" t="s">
        <v>491</v>
      </c>
      <c r="J1475" t="s">
        <v>27</v>
      </c>
      <c r="K1475" t="s">
        <v>57</v>
      </c>
      <c r="L1475" t="s">
        <v>165</v>
      </c>
      <c r="M1475">
        <v>10</v>
      </c>
      <c r="N1475">
        <v>520</v>
      </c>
      <c r="O1475">
        <v>5200</v>
      </c>
      <c r="P1475" t="s">
        <v>6200</v>
      </c>
      <c r="Q1475" t="s">
        <v>6201</v>
      </c>
      <c r="R1475" t="s">
        <v>46</v>
      </c>
    </row>
    <row r="1476" spans="1:18" x14ac:dyDescent="0.3">
      <c r="A1476" t="s">
        <v>6202</v>
      </c>
      <c r="B1476" t="s">
        <v>6203</v>
      </c>
      <c r="C1476" t="s">
        <v>79</v>
      </c>
      <c r="D1476" t="s">
        <v>80</v>
      </c>
      <c r="E1476" t="s">
        <v>22</v>
      </c>
      <c r="F1476" t="s">
        <v>67</v>
      </c>
      <c r="G1476" t="s">
        <v>53</v>
      </c>
      <c r="H1476" t="s">
        <v>95</v>
      </c>
      <c r="I1476" t="s">
        <v>1634</v>
      </c>
      <c r="J1476" t="s">
        <v>83</v>
      </c>
      <c r="K1476" t="s">
        <v>57</v>
      </c>
      <c r="L1476" t="s">
        <v>182</v>
      </c>
      <c r="M1476">
        <v>11</v>
      </c>
      <c r="N1476">
        <v>180</v>
      </c>
      <c r="O1476">
        <v>1980</v>
      </c>
      <c r="P1476" t="s">
        <v>6204</v>
      </c>
      <c r="Q1476" t="s">
        <v>6205</v>
      </c>
      <c r="R1476" t="s">
        <v>32</v>
      </c>
    </row>
    <row r="1477" spans="1:18" x14ac:dyDescent="0.3">
      <c r="A1477" t="s">
        <v>3239</v>
      </c>
      <c r="B1477" t="s">
        <v>6206</v>
      </c>
      <c r="C1477" t="s">
        <v>1437</v>
      </c>
      <c r="D1477" t="s">
        <v>1219</v>
      </c>
      <c r="E1477" t="s">
        <v>93</v>
      </c>
      <c r="F1477" t="s">
        <v>108</v>
      </c>
      <c r="G1477" t="s">
        <v>239</v>
      </c>
      <c r="H1477" t="s">
        <v>240</v>
      </c>
      <c r="I1477" t="s">
        <v>279</v>
      </c>
      <c r="J1477" t="s">
        <v>83</v>
      </c>
      <c r="K1477" t="s">
        <v>660</v>
      </c>
      <c r="L1477" t="s">
        <v>111</v>
      </c>
      <c r="M1477">
        <v>10</v>
      </c>
      <c r="N1477">
        <v>980</v>
      </c>
      <c r="O1477">
        <v>9800</v>
      </c>
      <c r="P1477" t="s">
        <v>6207</v>
      </c>
      <c r="Q1477" t="s">
        <v>6208</v>
      </c>
      <c r="R1477" t="s">
        <v>157</v>
      </c>
    </row>
    <row r="1478" spans="1:18" x14ac:dyDescent="0.3">
      <c r="A1478" t="s">
        <v>6209</v>
      </c>
      <c r="B1478" t="s">
        <v>6210</v>
      </c>
      <c r="C1478" t="s">
        <v>3490</v>
      </c>
      <c r="D1478" t="s">
        <v>696</v>
      </c>
      <c r="E1478" t="s">
        <v>1283</v>
      </c>
      <c r="F1478" t="s">
        <v>1594</v>
      </c>
      <c r="G1478" t="s">
        <v>303</v>
      </c>
      <c r="H1478" t="s">
        <v>1852</v>
      </c>
      <c r="I1478" t="s">
        <v>122</v>
      </c>
      <c r="J1478" t="s">
        <v>83</v>
      </c>
      <c r="K1478" t="s">
        <v>758</v>
      </c>
      <c r="L1478" t="s">
        <v>165</v>
      </c>
      <c r="M1478">
        <v>8</v>
      </c>
      <c r="N1478">
        <v>2400</v>
      </c>
      <c r="O1478">
        <v>19200</v>
      </c>
      <c r="P1478" t="s">
        <v>6211</v>
      </c>
      <c r="Q1478" t="s">
        <v>3184</v>
      </c>
      <c r="R1478" t="s">
        <v>61</v>
      </c>
    </row>
    <row r="1479" spans="1:18" x14ac:dyDescent="0.3">
      <c r="A1479" t="s">
        <v>6212</v>
      </c>
      <c r="B1479" t="s">
        <v>6213</v>
      </c>
      <c r="C1479" t="s">
        <v>1600</v>
      </c>
      <c r="D1479" t="s">
        <v>199</v>
      </c>
      <c r="E1479" t="s">
        <v>37</v>
      </c>
      <c r="F1479" t="s">
        <v>119</v>
      </c>
      <c r="G1479" t="s">
        <v>120</v>
      </c>
      <c r="H1479" t="s">
        <v>121</v>
      </c>
      <c r="I1479" t="s">
        <v>41</v>
      </c>
      <c r="J1479" t="s">
        <v>97</v>
      </c>
      <c r="K1479" t="s">
        <v>98</v>
      </c>
      <c r="L1479" t="s">
        <v>182</v>
      </c>
      <c r="M1479" t="s">
        <v>133</v>
      </c>
      <c r="N1479">
        <v>850</v>
      </c>
      <c r="O1479">
        <v>8500</v>
      </c>
      <c r="P1479" t="s">
        <v>6214</v>
      </c>
      <c r="Q1479" t="s">
        <v>6215</v>
      </c>
      <c r="R1479" t="s">
        <v>157</v>
      </c>
    </row>
    <row r="1480" spans="1:18" x14ac:dyDescent="0.3">
      <c r="A1480" t="s">
        <v>6216</v>
      </c>
      <c r="B1480" t="s">
        <v>1812</v>
      </c>
      <c r="C1480" t="s">
        <v>5097</v>
      </c>
      <c r="D1480" t="s">
        <v>810</v>
      </c>
      <c r="E1480" t="s">
        <v>237</v>
      </c>
      <c r="F1480" t="s">
        <v>181</v>
      </c>
      <c r="G1480" t="s">
        <v>303</v>
      </c>
      <c r="H1480" t="s">
        <v>399</v>
      </c>
      <c r="I1480" t="s">
        <v>41</v>
      </c>
      <c r="J1480" t="s">
        <v>337</v>
      </c>
      <c r="K1480" t="s">
        <v>57</v>
      </c>
      <c r="L1480" t="s">
        <v>58</v>
      </c>
      <c r="M1480" t="s">
        <v>426</v>
      </c>
      <c r="N1480">
        <v>2400</v>
      </c>
      <c r="O1480">
        <v>7200</v>
      </c>
      <c r="P1480" t="s">
        <v>6217</v>
      </c>
      <c r="Q1480" t="s">
        <v>6218</v>
      </c>
      <c r="R1480" t="s">
        <v>61</v>
      </c>
    </row>
    <row r="1481" spans="1:18" x14ac:dyDescent="0.3">
      <c r="A1481" t="s">
        <v>6219</v>
      </c>
      <c r="B1481" t="s">
        <v>6220</v>
      </c>
      <c r="C1481" t="s">
        <v>742</v>
      </c>
      <c r="D1481" t="s">
        <v>743</v>
      </c>
      <c r="E1481" t="s">
        <v>237</v>
      </c>
      <c r="F1481" t="s">
        <v>2405</v>
      </c>
      <c r="G1481" t="s">
        <v>239</v>
      </c>
      <c r="H1481" t="s">
        <v>240</v>
      </c>
      <c r="I1481" t="s">
        <v>279</v>
      </c>
      <c r="J1481" t="s">
        <v>97</v>
      </c>
      <c r="K1481" t="s">
        <v>57</v>
      </c>
      <c r="L1481" t="s">
        <v>182</v>
      </c>
      <c r="M1481">
        <v>7</v>
      </c>
      <c r="N1481">
        <v>980</v>
      </c>
      <c r="O1481">
        <v>6860</v>
      </c>
      <c r="P1481" t="s">
        <v>6221</v>
      </c>
      <c r="Q1481" t="s">
        <v>6222</v>
      </c>
      <c r="R1481" t="s">
        <v>157</v>
      </c>
    </row>
    <row r="1482" spans="1:18" x14ac:dyDescent="0.3">
      <c r="A1482" t="s">
        <v>6223</v>
      </c>
      <c r="B1482" t="s">
        <v>2569</v>
      </c>
      <c r="C1482" t="s">
        <v>2253</v>
      </c>
      <c r="D1482" t="s">
        <v>366</v>
      </c>
      <c r="E1482" t="s">
        <v>441</v>
      </c>
      <c r="F1482" t="s">
        <v>67</v>
      </c>
      <c r="G1482" t="s">
        <v>191</v>
      </c>
      <c r="H1482" t="s">
        <v>192</v>
      </c>
      <c r="I1482" t="s">
        <v>279</v>
      </c>
      <c r="J1482" t="s">
        <v>83</v>
      </c>
      <c r="K1482" t="s">
        <v>98</v>
      </c>
      <c r="L1482" t="s">
        <v>111</v>
      </c>
      <c r="M1482">
        <v>6</v>
      </c>
      <c r="N1482">
        <v>1650</v>
      </c>
      <c r="O1482">
        <v>9900</v>
      </c>
      <c r="P1482" t="s">
        <v>6224</v>
      </c>
      <c r="Q1482" t="s">
        <v>6225</v>
      </c>
      <c r="R1482" t="s">
        <v>46</v>
      </c>
    </row>
    <row r="1483" spans="1:18" x14ac:dyDescent="0.3">
      <c r="A1483" t="s">
        <v>6226</v>
      </c>
      <c r="B1483" t="s">
        <v>6227</v>
      </c>
      <c r="C1483" t="s">
        <v>1183</v>
      </c>
      <c r="D1483" t="s">
        <v>366</v>
      </c>
      <c r="E1483" t="s">
        <v>129</v>
      </c>
      <c r="F1483" t="s">
        <v>23</v>
      </c>
      <c r="G1483" t="s">
        <v>303</v>
      </c>
      <c r="H1483" t="s">
        <v>399</v>
      </c>
      <c r="I1483" t="s">
        <v>41</v>
      </c>
      <c r="J1483" t="s">
        <v>83</v>
      </c>
      <c r="K1483" t="s">
        <v>257</v>
      </c>
      <c r="L1483" t="s">
        <v>165</v>
      </c>
      <c r="M1483">
        <v>4</v>
      </c>
      <c r="N1483">
        <v>2400</v>
      </c>
      <c r="O1483">
        <v>9600</v>
      </c>
      <c r="P1483" t="s">
        <v>6228</v>
      </c>
      <c r="Q1483" t="s">
        <v>6229</v>
      </c>
      <c r="R1483" t="s">
        <v>157</v>
      </c>
    </row>
    <row r="1484" spans="1:18" x14ac:dyDescent="0.3">
      <c r="A1484" t="s">
        <v>6230</v>
      </c>
      <c r="B1484" t="s">
        <v>2320</v>
      </c>
      <c r="C1484" t="s">
        <v>5105</v>
      </c>
      <c r="D1484" t="s">
        <v>50</v>
      </c>
      <c r="E1484" t="s">
        <v>140</v>
      </c>
      <c r="F1484" t="s">
        <v>108</v>
      </c>
      <c r="G1484" t="s">
        <v>303</v>
      </c>
      <c r="H1484" t="s">
        <v>1094</v>
      </c>
      <c r="I1484" t="s">
        <v>374</v>
      </c>
      <c r="J1484" t="s">
        <v>27</v>
      </c>
      <c r="K1484" t="s">
        <v>98</v>
      </c>
      <c r="L1484" t="s">
        <v>182</v>
      </c>
      <c r="M1484" t="s">
        <v>202</v>
      </c>
      <c r="N1484">
        <v>2400</v>
      </c>
      <c r="O1484">
        <v>7200</v>
      </c>
      <c r="P1484" t="s">
        <v>6231</v>
      </c>
      <c r="Q1484" t="s">
        <v>6232</v>
      </c>
      <c r="R1484" t="s">
        <v>46</v>
      </c>
    </row>
    <row r="1485" spans="1:18" x14ac:dyDescent="0.3">
      <c r="A1485" t="s">
        <v>6233</v>
      </c>
      <c r="B1485" t="s">
        <v>334</v>
      </c>
      <c r="C1485" t="s">
        <v>3174</v>
      </c>
      <c r="D1485" t="s">
        <v>21</v>
      </c>
      <c r="F1485" t="s">
        <v>38</v>
      </c>
      <c r="G1485" t="s">
        <v>120</v>
      </c>
      <c r="H1485" t="s">
        <v>121</v>
      </c>
      <c r="I1485" t="s">
        <v>41</v>
      </c>
      <c r="J1485" t="s">
        <v>83</v>
      </c>
      <c r="K1485" t="s">
        <v>72</v>
      </c>
      <c r="L1485" t="s">
        <v>154</v>
      </c>
      <c r="M1485">
        <v>10</v>
      </c>
      <c r="N1485">
        <v>750</v>
      </c>
      <c r="O1485">
        <v>7500</v>
      </c>
      <c r="P1485" t="s">
        <v>6234</v>
      </c>
      <c r="Q1485" t="s">
        <v>6235</v>
      </c>
      <c r="R1485" t="s">
        <v>32</v>
      </c>
    </row>
    <row r="1486" spans="1:18" x14ac:dyDescent="0.3">
      <c r="A1486" t="s">
        <v>6236</v>
      </c>
      <c r="B1486" t="s">
        <v>2474</v>
      </c>
      <c r="C1486" t="s">
        <v>4265</v>
      </c>
      <c r="D1486" t="s">
        <v>92</v>
      </c>
      <c r="E1486" t="s">
        <v>51</v>
      </c>
      <c r="F1486" t="s">
        <v>67</v>
      </c>
      <c r="G1486" t="s">
        <v>218</v>
      </c>
      <c r="H1486" t="s">
        <v>312</v>
      </c>
      <c r="I1486" t="s">
        <v>382</v>
      </c>
      <c r="J1486" t="s">
        <v>97</v>
      </c>
      <c r="K1486" t="s">
        <v>98</v>
      </c>
      <c r="L1486" t="s">
        <v>182</v>
      </c>
      <c r="M1486">
        <v>7</v>
      </c>
      <c r="N1486">
        <v>2800</v>
      </c>
      <c r="O1486">
        <v>19600</v>
      </c>
      <c r="P1486" t="s">
        <v>6237</v>
      </c>
      <c r="Q1486" t="s">
        <v>6238</v>
      </c>
      <c r="R1486" t="s">
        <v>61</v>
      </c>
    </row>
    <row r="1487" spans="1:18" x14ac:dyDescent="0.3">
      <c r="A1487" t="s">
        <v>1740</v>
      </c>
      <c r="B1487" t="s">
        <v>1741</v>
      </c>
      <c r="C1487" t="s">
        <v>1742</v>
      </c>
      <c r="D1487" t="s">
        <v>271</v>
      </c>
      <c r="E1487" t="s">
        <v>161</v>
      </c>
      <c r="F1487" t="s">
        <v>141</v>
      </c>
      <c r="G1487" t="s">
        <v>303</v>
      </c>
      <c r="H1487" t="s">
        <v>399</v>
      </c>
      <c r="I1487" t="s">
        <v>41</v>
      </c>
      <c r="J1487" t="s">
        <v>492</v>
      </c>
      <c r="K1487" t="s">
        <v>98</v>
      </c>
      <c r="L1487" t="s">
        <v>451</v>
      </c>
      <c r="M1487">
        <v>7</v>
      </c>
      <c r="N1487">
        <v>2400</v>
      </c>
      <c r="O1487">
        <v>16800</v>
      </c>
      <c r="P1487" t="s">
        <v>1743</v>
      </c>
      <c r="Q1487" t="s">
        <v>1744</v>
      </c>
      <c r="R1487" t="s">
        <v>61</v>
      </c>
    </row>
    <row r="1488" spans="1:18" x14ac:dyDescent="0.3">
      <c r="A1488" t="s">
        <v>6239</v>
      </c>
      <c r="B1488" t="s">
        <v>6240</v>
      </c>
      <c r="C1488" t="s">
        <v>410</v>
      </c>
      <c r="D1488" t="s">
        <v>65</v>
      </c>
      <c r="E1488" t="s">
        <v>433</v>
      </c>
      <c r="F1488" t="s">
        <v>228</v>
      </c>
      <c r="G1488" t="s">
        <v>303</v>
      </c>
      <c r="H1488" t="s">
        <v>1004</v>
      </c>
      <c r="I1488" t="s">
        <v>1005</v>
      </c>
      <c r="J1488" t="s">
        <v>83</v>
      </c>
      <c r="K1488" t="s">
        <v>830</v>
      </c>
      <c r="L1488" t="s">
        <v>1023</v>
      </c>
      <c r="M1488">
        <v>3</v>
      </c>
      <c r="N1488" t="s">
        <v>6241</v>
      </c>
      <c r="O1488">
        <v>7500</v>
      </c>
      <c r="P1488" t="s">
        <v>6242</v>
      </c>
      <c r="Q1488" t="s">
        <v>6243</v>
      </c>
      <c r="R1488" t="s">
        <v>61</v>
      </c>
    </row>
    <row r="1489" spans="1:18" x14ac:dyDescent="0.3">
      <c r="A1489" t="s">
        <v>6244</v>
      </c>
      <c r="B1489" t="s">
        <v>6245</v>
      </c>
      <c r="C1489" t="s">
        <v>3496</v>
      </c>
      <c r="D1489" t="s">
        <v>366</v>
      </c>
      <c r="E1489" t="s">
        <v>22</v>
      </c>
      <c r="F1489" t="s">
        <v>94</v>
      </c>
      <c r="G1489" t="s">
        <v>303</v>
      </c>
      <c r="H1489" t="s">
        <v>1094</v>
      </c>
      <c r="I1489" t="s">
        <v>41</v>
      </c>
      <c r="J1489" t="s">
        <v>27</v>
      </c>
      <c r="K1489" t="s">
        <v>72</v>
      </c>
      <c r="L1489" t="s">
        <v>165</v>
      </c>
      <c r="M1489">
        <v>8</v>
      </c>
      <c r="N1489">
        <v>2400</v>
      </c>
      <c r="O1489">
        <v>19200</v>
      </c>
      <c r="P1489" t="s">
        <v>6246</v>
      </c>
      <c r="Q1489" t="s">
        <v>3717</v>
      </c>
      <c r="R1489" t="s">
        <v>32</v>
      </c>
    </row>
    <row r="1490" spans="1:18" x14ac:dyDescent="0.3">
      <c r="A1490" t="s">
        <v>6247</v>
      </c>
      <c r="B1490" t="s">
        <v>3831</v>
      </c>
      <c r="C1490" t="s">
        <v>1070</v>
      </c>
      <c r="D1490" t="s">
        <v>139</v>
      </c>
      <c r="E1490" t="s">
        <v>433</v>
      </c>
      <c r="F1490" t="s">
        <v>238</v>
      </c>
      <c r="G1490" t="s">
        <v>142</v>
      </c>
      <c r="H1490" t="s">
        <v>143</v>
      </c>
      <c r="I1490" t="s">
        <v>26</v>
      </c>
      <c r="J1490" t="s">
        <v>27</v>
      </c>
      <c r="K1490" t="s">
        <v>72</v>
      </c>
      <c r="L1490" t="s">
        <v>111</v>
      </c>
      <c r="M1490">
        <v>10</v>
      </c>
      <c r="N1490">
        <v>420</v>
      </c>
      <c r="O1490">
        <v>4200</v>
      </c>
      <c r="P1490" t="s">
        <v>6248</v>
      </c>
      <c r="Q1490" t="s">
        <v>6249</v>
      </c>
      <c r="R1490" t="s">
        <v>157</v>
      </c>
    </row>
    <row r="1491" spans="1:18" x14ac:dyDescent="0.3">
      <c r="A1491" t="s">
        <v>6250</v>
      </c>
      <c r="B1491" t="s">
        <v>3537</v>
      </c>
      <c r="C1491" t="s">
        <v>318</v>
      </c>
      <c r="D1491" t="s">
        <v>92</v>
      </c>
      <c r="E1491" t="s">
        <v>190</v>
      </c>
      <c r="F1491" t="s">
        <v>38</v>
      </c>
      <c r="G1491" t="s">
        <v>68</v>
      </c>
      <c r="H1491" t="s">
        <v>109</v>
      </c>
      <c r="I1491" t="s">
        <v>230</v>
      </c>
      <c r="J1491" t="s">
        <v>27</v>
      </c>
      <c r="K1491" t="s">
        <v>98</v>
      </c>
      <c r="L1491" t="s">
        <v>43</v>
      </c>
      <c r="M1491">
        <v>1</v>
      </c>
      <c r="N1491" t="s">
        <v>4217</v>
      </c>
      <c r="O1491">
        <v>3600</v>
      </c>
      <c r="P1491" t="s">
        <v>6251</v>
      </c>
      <c r="Q1491" t="s">
        <v>6252</v>
      </c>
      <c r="R1491" t="s">
        <v>46</v>
      </c>
    </row>
    <row r="1492" spans="1:18" x14ac:dyDescent="0.3">
      <c r="A1492" t="s">
        <v>6253</v>
      </c>
      <c r="B1492" t="s">
        <v>6254</v>
      </c>
      <c r="C1492" t="s">
        <v>6255</v>
      </c>
      <c r="D1492" t="s">
        <v>65</v>
      </c>
      <c r="E1492" t="s">
        <v>190</v>
      </c>
      <c r="F1492" t="s">
        <v>311</v>
      </c>
      <c r="G1492" t="s">
        <v>218</v>
      </c>
      <c r="H1492" t="s">
        <v>312</v>
      </c>
      <c r="I1492" t="s">
        <v>26</v>
      </c>
      <c r="J1492" t="s">
        <v>83</v>
      </c>
      <c r="K1492" t="s">
        <v>458</v>
      </c>
      <c r="L1492" t="s">
        <v>222</v>
      </c>
      <c r="M1492">
        <v>6</v>
      </c>
      <c r="N1492">
        <v>2800</v>
      </c>
      <c r="O1492">
        <v>16800</v>
      </c>
      <c r="P1492" t="s">
        <v>6256</v>
      </c>
      <c r="Q1492" t="s">
        <v>6257</v>
      </c>
      <c r="R1492" t="s">
        <v>157</v>
      </c>
    </row>
    <row r="1493" spans="1:18" x14ac:dyDescent="0.3">
      <c r="A1493" t="s">
        <v>6258</v>
      </c>
      <c r="B1493" t="s">
        <v>6259</v>
      </c>
      <c r="C1493" t="s">
        <v>6260</v>
      </c>
      <c r="D1493" t="s">
        <v>65</v>
      </c>
      <c r="E1493" t="s">
        <v>173</v>
      </c>
      <c r="F1493" t="s">
        <v>509</v>
      </c>
      <c r="G1493" t="s">
        <v>39</v>
      </c>
      <c r="H1493" t="s">
        <v>336</v>
      </c>
      <c r="I1493" t="s">
        <v>41</v>
      </c>
      <c r="J1493" t="s">
        <v>442</v>
      </c>
      <c r="K1493" t="s">
        <v>42</v>
      </c>
      <c r="L1493" t="s">
        <v>58</v>
      </c>
      <c r="M1493" t="s">
        <v>99</v>
      </c>
      <c r="N1493">
        <v>1900</v>
      </c>
      <c r="O1493">
        <v>20900</v>
      </c>
      <c r="P1493" t="s">
        <v>6261</v>
      </c>
      <c r="Q1493" t="s">
        <v>6262</v>
      </c>
      <c r="R1493" t="s">
        <v>61</v>
      </c>
    </row>
    <row r="1494" spans="1:18" x14ac:dyDescent="0.3">
      <c r="A1494" t="s">
        <v>6263</v>
      </c>
      <c r="B1494" t="s">
        <v>6264</v>
      </c>
      <c r="C1494" t="s">
        <v>1481</v>
      </c>
      <c r="D1494" t="s">
        <v>172</v>
      </c>
      <c r="E1494" t="s">
        <v>37</v>
      </c>
      <c r="F1494" t="s">
        <v>67</v>
      </c>
      <c r="G1494" t="s">
        <v>53</v>
      </c>
      <c r="H1494" t="s">
        <v>287</v>
      </c>
      <c r="I1494" t="s">
        <v>96</v>
      </c>
      <c r="J1494" t="s">
        <v>97</v>
      </c>
      <c r="K1494" t="s">
        <v>42</v>
      </c>
      <c r="L1494" t="s">
        <v>154</v>
      </c>
      <c r="M1494">
        <v>12</v>
      </c>
      <c r="N1494">
        <v>280</v>
      </c>
      <c r="O1494">
        <v>3360</v>
      </c>
      <c r="P1494" t="s">
        <v>6265</v>
      </c>
      <c r="Q1494" t="s">
        <v>6266</v>
      </c>
      <c r="R1494" t="s">
        <v>46</v>
      </c>
    </row>
    <row r="1495" spans="1:18" x14ac:dyDescent="0.3">
      <c r="A1495" t="s">
        <v>6267</v>
      </c>
      <c r="B1495" t="s">
        <v>1049</v>
      </c>
      <c r="C1495" t="s">
        <v>695</v>
      </c>
      <c r="D1495" t="s">
        <v>583</v>
      </c>
      <c r="E1495" t="s">
        <v>51</v>
      </c>
      <c r="F1495" t="s">
        <v>228</v>
      </c>
      <c r="G1495" t="s">
        <v>39</v>
      </c>
      <c r="H1495" t="s">
        <v>5124</v>
      </c>
      <c r="I1495" t="s">
        <v>41</v>
      </c>
      <c r="K1495" t="s">
        <v>98</v>
      </c>
      <c r="L1495" t="s">
        <v>58</v>
      </c>
      <c r="M1495">
        <v>8</v>
      </c>
      <c r="N1495">
        <v>1900</v>
      </c>
      <c r="O1495">
        <v>15200</v>
      </c>
      <c r="P1495" t="s">
        <v>6268</v>
      </c>
      <c r="Q1495" t="s">
        <v>6269</v>
      </c>
      <c r="R1495" t="s">
        <v>61</v>
      </c>
    </row>
    <row r="1496" spans="1:18" x14ac:dyDescent="0.3">
      <c r="A1496" t="s">
        <v>6270</v>
      </c>
      <c r="B1496" t="s">
        <v>6271</v>
      </c>
      <c r="C1496" t="s">
        <v>1717</v>
      </c>
      <c r="D1496" t="s">
        <v>743</v>
      </c>
      <c r="E1496" t="s">
        <v>237</v>
      </c>
      <c r="F1496" t="s">
        <v>119</v>
      </c>
      <c r="G1496" t="s">
        <v>81</v>
      </c>
      <c r="H1496" t="s">
        <v>425</v>
      </c>
      <c r="I1496" t="s">
        <v>110</v>
      </c>
      <c r="J1496" t="s">
        <v>97</v>
      </c>
      <c r="K1496" t="s">
        <v>98</v>
      </c>
      <c r="L1496" t="s">
        <v>165</v>
      </c>
      <c r="M1496">
        <v>7</v>
      </c>
      <c r="N1496">
        <v>1250</v>
      </c>
      <c r="O1496">
        <v>8750</v>
      </c>
      <c r="P1496" t="s">
        <v>6272</v>
      </c>
      <c r="Q1496" t="s">
        <v>6273</v>
      </c>
      <c r="R1496" t="s">
        <v>157</v>
      </c>
    </row>
    <row r="1497" spans="1:18" x14ac:dyDescent="0.3">
      <c r="A1497" t="s">
        <v>6274</v>
      </c>
      <c r="B1497" t="s">
        <v>2058</v>
      </c>
      <c r="C1497" t="s">
        <v>456</v>
      </c>
      <c r="D1497" t="s">
        <v>80</v>
      </c>
      <c r="E1497" t="s">
        <v>1601</v>
      </c>
      <c r="F1497" t="s">
        <v>181</v>
      </c>
      <c r="G1497" t="s">
        <v>191</v>
      </c>
      <c r="H1497" t="s">
        <v>895</v>
      </c>
      <c r="I1497" t="s">
        <v>279</v>
      </c>
      <c r="J1497" t="s">
        <v>97</v>
      </c>
      <c r="K1497" t="s">
        <v>57</v>
      </c>
      <c r="L1497" t="s">
        <v>58</v>
      </c>
      <c r="M1497">
        <v>9</v>
      </c>
      <c r="N1497" t="s">
        <v>3640</v>
      </c>
      <c r="O1497">
        <v>14850</v>
      </c>
      <c r="P1497" t="s">
        <v>6275</v>
      </c>
      <c r="Q1497" t="s">
        <v>4408</v>
      </c>
      <c r="R1497" t="s">
        <v>61</v>
      </c>
    </row>
    <row r="1498" spans="1:18" x14ac:dyDescent="0.3">
      <c r="A1498" t="s">
        <v>6276</v>
      </c>
      <c r="B1498" t="s">
        <v>6277</v>
      </c>
      <c r="C1498" t="s">
        <v>180</v>
      </c>
      <c r="D1498" t="s">
        <v>172</v>
      </c>
      <c r="E1498" t="s">
        <v>22</v>
      </c>
      <c r="F1498" t="s">
        <v>119</v>
      </c>
      <c r="G1498" t="s">
        <v>68</v>
      </c>
      <c r="H1498" t="s">
        <v>109</v>
      </c>
      <c r="I1498" t="s">
        <v>110</v>
      </c>
      <c r="J1498" t="s">
        <v>83</v>
      </c>
      <c r="K1498" t="s">
        <v>57</v>
      </c>
      <c r="L1498" t="s">
        <v>111</v>
      </c>
      <c r="M1498">
        <v>4</v>
      </c>
      <c r="N1498">
        <v>3600</v>
      </c>
      <c r="O1498">
        <v>14400</v>
      </c>
      <c r="P1498" t="s">
        <v>6278</v>
      </c>
      <c r="Q1498" t="s">
        <v>6279</v>
      </c>
      <c r="R1498" t="s">
        <v>157</v>
      </c>
    </row>
    <row r="1499" spans="1:18" x14ac:dyDescent="0.3">
      <c r="A1499" t="s">
        <v>6280</v>
      </c>
      <c r="B1499" t="s">
        <v>1390</v>
      </c>
      <c r="C1499" t="s">
        <v>480</v>
      </c>
      <c r="D1499" t="s">
        <v>50</v>
      </c>
      <c r="E1499" t="s">
        <v>1550</v>
      </c>
      <c r="F1499" t="s">
        <v>228</v>
      </c>
      <c r="G1499" t="s">
        <v>53</v>
      </c>
      <c r="H1499" t="s">
        <v>3052</v>
      </c>
      <c r="I1499" t="s">
        <v>4387</v>
      </c>
      <c r="J1499" t="s">
        <v>83</v>
      </c>
      <c r="K1499" t="s">
        <v>84</v>
      </c>
      <c r="L1499" t="s">
        <v>73</v>
      </c>
      <c r="M1499">
        <v>9</v>
      </c>
      <c r="N1499">
        <v>180</v>
      </c>
      <c r="O1499">
        <v>1620</v>
      </c>
      <c r="P1499" t="s">
        <v>6281</v>
      </c>
      <c r="Q1499" t="s">
        <v>6282</v>
      </c>
      <c r="R1499" t="s">
        <v>157</v>
      </c>
    </row>
    <row r="1500" spans="1:18" x14ac:dyDescent="0.3">
      <c r="A1500" t="s">
        <v>6283</v>
      </c>
      <c r="B1500" t="s">
        <v>1265</v>
      </c>
      <c r="C1500" t="s">
        <v>6284</v>
      </c>
      <c r="D1500" t="s">
        <v>1304</v>
      </c>
      <c r="E1500" t="s">
        <v>118</v>
      </c>
      <c r="F1500" t="s">
        <v>67</v>
      </c>
      <c r="G1500" t="s">
        <v>120</v>
      </c>
      <c r="H1500" t="s">
        <v>1959</v>
      </c>
      <c r="I1500" t="s">
        <v>41</v>
      </c>
      <c r="J1500" t="s">
        <v>97</v>
      </c>
      <c r="K1500" t="s">
        <v>493</v>
      </c>
      <c r="L1500" t="s">
        <v>1882</v>
      </c>
      <c r="M1500">
        <v>2</v>
      </c>
      <c r="N1500">
        <v>850</v>
      </c>
      <c r="O1500">
        <v>1700</v>
      </c>
      <c r="P1500" t="s">
        <v>6285</v>
      </c>
      <c r="Q1500" t="s">
        <v>6286</v>
      </c>
      <c r="R1500" t="s">
        <v>61</v>
      </c>
    </row>
    <row r="1501" spans="1:18" x14ac:dyDescent="0.3">
      <c r="A1501" t="s">
        <v>6287</v>
      </c>
      <c r="B1501" t="s">
        <v>5904</v>
      </c>
      <c r="C1501" t="s">
        <v>2049</v>
      </c>
      <c r="D1501" t="s">
        <v>977</v>
      </c>
      <c r="E1501" t="s">
        <v>190</v>
      </c>
      <c r="F1501" t="s">
        <v>119</v>
      </c>
      <c r="G1501" t="s">
        <v>68</v>
      </c>
      <c r="H1501" t="s">
        <v>1751</v>
      </c>
      <c r="I1501" t="s">
        <v>70</v>
      </c>
      <c r="J1501" t="s">
        <v>71</v>
      </c>
      <c r="K1501" t="s">
        <v>288</v>
      </c>
      <c r="L1501" t="s">
        <v>182</v>
      </c>
      <c r="M1501">
        <v>1</v>
      </c>
      <c r="N1501">
        <v>3600</v>
      </c>
      <c r="O1501">
        <v>3600</v>
      </c>
      <c r="P1501" t="s">
        <v>6288</v>
      </c>
      <c r="Q1501" t="s">
        <v>6289</v>
      </c>
      <c r="R1501" t="s">
        <v>32</v>
      </c>
    </row>
    <row r="1502" spans="1:18" x14ac:dyDescent="0.3">
      <c r="A1502" t="s">
        <v>6290</v>
      </c>
      <c r="B1502" t="s">
        <v>6291</v>
      </c>
      <c r="C1502" t="s">
        <v>1813</v>
      </c>
      <c r="D1502" t="s">
        <v>743</v>
      </c>
      <c r="E1502" t="s">
        <v>22</v>
      </c>
      <c r="F1502" t="s">
        <v>108</v>
      </c>
      <c r="G1502" t="s">
        <v>303</v>
      </c>
      <c r="H1502" t="s">
        <v>304</v>
      </c>
      <c r="I1502" t="s">
        <v>41</v>
      </c>
      <c r="J1502" t="s">
        <v>97</v>
      </c>
      <c r="K1502" t="s">
        <v>84</v>
      </c>
      <c r="L1502" t="s">
        <v>182</v>
      </c>
      <c r="M1502">
        <v>3</v>
      </c>
      <c r="N1502">
        <v>2400</v>
      </c>
      <c r="O1502">
        <v>7200</v>
      </c>
      <c r="P1502" t="s">
        <v>6292</v>
      </c>
      <c r="Q1502" t="s">
        <v>6293</v>
      </c>
      <c r="R1502" t="s">
        <v>157</v>
      </c>
    </row>
    <row r="1503" spans="1:18" x14ac:dyDescent="0.3">
      <c r="A1503" t="s">
        <v>6294</v>
      </c>
      <c r="B1503" t="s">
        <v>6295</v>
      </c>
      <c r="C1503" t="s">
        <v>1153</v>
      </c>
      <c r="D1503" t="s">
        <v>65</v>
      </c>
      <c r="E1503" t="s">
        <v>190</v>
      </c>
      <c r="F1503" t="s">
        <v>119</v>
      </c>
      <c r="G1503" t="s">
        <v>239</v>
      </c>
      <c r="H1503" t="s">
        <v>1728</v>
      </c>
      <c r="I1503" t="s">
        <v>279</v>
      </c>
      <c r="J1503" t="s">
        <v>97</v>
      </c>
      <c r="K1503" t="s">
        <v>98</v>
      </c>
      <c r="L1503" t="s">
        <v>353</v>
      </c>
      <c r="M1503" t="s">
        <v>596</v>
      </c>
      <c r="N1503">
        <v>980</v>
      </c>
      <c r="O1503">
        <v>1960</v>
      </c>
      <c r="P1503" t="s">
        <v>6296</v>
      </c>
      <c r="Q1503" t="s">
        <v>6297</v>
      </c>
      <c r="R1503" t="s">
        <v>46</v>
      </c>
    </row>
    <row r="1504" spans="1:18" x14ac:dyDescent="0.3">
      <c r="A1504" t="s">
        <v>6298</v>
      </c>
      <c r="B1504" t="s">
        <v>6299</v>
      </c>
      <c r="C1504" t="s">
        <v>5868</v>
      </c>
      <c r="D1504" t="s">
        <v>3545</v>
      </c>
      <c r="E1504" t="s">
        <v>140</v>
      </c>
      <c r="F1504" t="s">
        <v>181</v>
      </c>
      <c r="G1504" t="s">
        <v>120</v>
      </c>
      <c r="H1504" t="s">
        <v>121</v>
      </c>
      <c r="I1504" t="s">
        <v>41</v>
      </c>
      <c r="J1504" t="s">
        <v>272</v>
      </c>
      <c r="K1504" t="s">
        <v>1136</v>
      </c>
      <c r="L1504" t="s">
        <v>58</v>
      </c>
      <c r="M1504">
        <v>10</v>
      </c>
      <c r="N1504">
        <v>850</v>
      </c>
      <c r="O1504">
        <v>8500</v>
      </c>
      <c r="P1504" t="s">
        <v>6300</v>
      </c>
      <c r="Q1504" t="s">
        <v>6301</v>
      </c>
      <c r="R1504" t="s">
        <v>61</v>
      </c>
    </row>
    <row r="1505" spans="1:18" x14ac:dyDescent="0.3">
      <c r="A1505" t="s">
        <v>6302</v>
      </c>
      <c r="B1505" t="s">
        <v>3831</v>
      </c>
      <c r="C1505" t="s">
        <v>3221</v>
      </c>
      <c r="D1505" t="s">
        <v>106</v>
      </c>
      <c r="E1505" t="s">
        <v>107</v>
      </c>
      <c r="F1505" t="s">
        <v>509</v>
      </c>
      <c r="G1505" t="s">
        <v>239</v>
      </c>
      <c r="H1505" t="s">
        <v>240</v>
      </c>
      <c r="I1505" t="s">
        <v>279</v>
      </c>
      <c r="J1505" t="s">
        <v>56</v>
      </c>
      <c r="K1505" t="s">
        <v>660</v>
      </c>
      <c r="L1505" t="s">
        <v>132</v>
      </c>
      <c r="M1505" t="s">
        <v>360</v>
      </c>
      <c r="N1505">
        <v>980</v>
      </c>
      <c r="O1505">
        <v>8820</v>
      </c>
      <c r="P1505" t="s">
        <v>6303</v>
      </c>
      <c r="Q1505" t="s">
        <v>6304</v>
      </c>
      <c r="R1505" t="s">
        <v>61</v>
      </c>
    </row>
    <row r="1506" spans="1:18" x14ac:dyDescent="0.3">
      <c r="A1506" t="s">
        <v>6305</v>
      </c>
      <c r="B1506" t="s">
        <v>2548</v>
      </c>
      <c r="C1506" t="s">
        <v>398</v>
      </c>
      <c r="D1506" t="s">
        <v>151</v>
      </c>
      <c r="E1506" t="s">
        <v>173</v>
      </c>
      <c r="F1506" t="s">
        <v>962</v>
      </c>
      <c r="G1506" t="s">
        <v>303</v>
      </c>
      <c r="H1506" t="s">
        <v>399</v>
      </c>
      <c r="I1506" t="s">
        <v>1005</v>
      </c>
      <c r="J1506" t="s">
        <v>305</v>
      </c>
      <c r="K1506" t="s">
        <v>84</v>
      </c>
      <c r="L1506" t="s">
        <v>165</v>
      </c>
      <c r="M1506">
        <v>9</v>
      </c>
      <c r="N1506" t="s">
        <v>1978</v>
      </c>
      <c r="O1506">
        <v>21600</v>
      </c>
      <c r="P1506" t="s">
        <v>6306</v>
      </c>
      <c r="Q1506" t="s">
        <v>6307</v>
      </c>
      <c r="R1506" t="s">
        <v>157</v>
      </c>
    </row>
    <row r="1507" spans="1:18" x14ac:dyDescent="0.3">
      <c r="A1507" t="s">
        <v>6308</v>
      </c>
      <c r="B1507" t="s">
        <v>6309</v>
      </c>
      <c r="C1507" t="s">
        <v>4446</v>
      </c>
      <c r="D1507" t="s">
        <v>635</v>
      </c>
      <c r="E1507" t="s">
        <v>237</v>
      </c>
      <c r="F1507" t="s">
        <v>228</v>
      </c>
      <c r="G1507" t="s">
        <v>24</v>
      </c>
      <c r="H1507" t="s">
        <v>1537</v>
      </c>
      <c r="I1507" t="s">
        <v>41</v>
      </c>
      <c r="J1507" t="s">
        <v>97</v>
      </c>
      <c r="K1507" t="s">
        <v>84</v>
      </c>
      <c r="L1507" t="s">
        <v>182</v>
      </c>
      <c r="M1507">
        <v>2</v>
      </c>
      <c r="N1507">
        <v>4200</v>
      </c>
      <c r="O1507">
        <v>8400</v>
      </c>
      <c r="P1507" t="s">
        <v>6310</v>
      </c>
      <c r="Q1507" t="s">
        <v>6311</v>
      </c>
      <c r="R1507" t="s">
        <v>61</v>
      </c>
    </row>
    <row r="1508" spans="1:18" x14ac:dyDescent="0.3">
      <c r="A1508" t="s">
        <v>6312</v>
      </c>
      <c r="B1508" t="s">
        <v>6313</v>
      </c>
      <c r="C1508" t="s">
        <v>1199</v>
      </c>
      <c r="D1508" t="s">
        <v>380</v>
      </c>
      <c r="E1508" t="s">
        <v>37</v>
      </c>
      <c r="F1508" t="s">
        <v>38</v>
      </c>
      <c r="G1508" t="s">
        <v>39</v>
      </c>
      <c r="H1508" t="s">
        <v>336</v>
      </c>
      <c r="I1508" t="s">
        <v>41</v>
      </c>
      <c r="J1508" t="s">
        <v>83</v>
      </c>
      <c r="K1508" t="s">
        <v>458</v>
      </c>
      <c r="L1508" t="s">
        <v>565</v>
      </c>
      <c r="M1508" t="s">
        <v>74</v>
      </c>
      <c r="N1508">
        <v>1900</v>
      </c>
      <c r="O1508">
        <v>15200</v>
      </c>
      <c r="P1508" t="s">
        <v>6314</v>
      </c>
      <c r="Q1508" t="s">
        <v>6315</v>
      </c>
      <c r="R1508" t="s">
        <v>61</v>
      </c>
    </row>
    <row r="1509" spans="1:18" x14ac:dyDescent="0.3">
      <c r="A1509" t="s">
        <v>6316</v>
      </c>
      <c r="B1509" t="s">
        <v>6317</v>
      </c>
      <c r="C1509" t="s">
        <v>1065</v>
      </c>
      <c r="D1509" t="s">
        <v>2026</v>
      </c>
      <c r="E1509" t="s">
        <v>93</v>
      </c>
      <c r="F1509" t="s">
        <v>108</v>
      </c>
      <c r="G1509" t="s">
        <v>303</v>
      </c>
      <c r="H1509" t="s">
        <v>399</v>
      </c>
      <c r="I1509" t="s">
        <v>374</v>
      </c>
      <c r="J1509" t="s">
        <v>83</v>
      </c>
      <c r="K1509" t="s">
        <v>84</v>
      </c>
      <c r="L1509" t="s">
        <v>165</v>
      </c>
      <c r="M1509">
        <v>12</v>
      </c>
      <c r="N1509">
        <v>2400</v>
      </c>
      <c r="O1509">
        <v>28800</v>
      </c>
      <c r="P1509" t="s">
        <v>6318</v>
      </c>
      <c r="Q1509" t="s">
        <v>6319</v>
      </c>
      <c r="R1509" t="s">
        <v>46</v>
      </c>
    </row>
    <row r="1510" spans="1:18" x14ac:dyDescent="0.3">
      <c r="A1510" t="s">
        <v>6320</v>
      </c>
      <c r="B1510" t="s">
        <v>6321</v>
      </c>
      <c r="C1510" t="s">
        <v>653</v>
      </c>
      <c r="D1510" t="s">
        <v>1341</v>
      </c>
      <c r="E1510" t="s">
        <v>161</v>
      </c>
      <c r="F1510" t="s">
        <v>1220</v>
      </c>
      <c r="G1510" t="s">
        <v>53</v>
      </c>
      <c r="H1510" t="s">
        <v>287</v>
      </c>
      <c r="I1510" t="s">
        <v>1662</v>
      </c>
      <c r="J1510" t="s">
        <v>27</v>
      </c>
      <c r="K1510" t="s">
        <v>72</v>
      </c>
      <c r="L1510" t="s">
        <v>165</v>
      </c>
      <c r="M1510">
        <v>10</v>
      </c>
      <c r="N1510">
        <v>180</v>
      </c>
      <c r="O1510">
        <v>1800</v>
      </c>
      <c r="P1510" t="s">
        <v>6322</v>
      </c>
      <c r="Q1510" t="s">
        <v>6323</v>
      </c>
      <c r="R1510" t="s">
        <v>61</v>
      </c>
    </row>
    <row r="1511" spans="1:18" x14ac:dyDescent="0.3">
      <c r="A1511" t="s">
        <v>6324</v>
      </c>
      <c r="B1511" t="s">
        <v>5360</v>
      </c>
      <c r="C1511" t="s">
        <v>804</v>
      </c>
      <c r="D1511" t="s">
        <v>380</v>
      </c>
      <c r="E1511" t="s">
        <v>129</v>
      </c>
      <c r="F1511" t="s">
        <v>38</v>
      </c>
      <c r="G1511" t="s">
        <v>303</v>
      </c>
      <c r="H1511" t="s">
        <v>399</v>
      </c>
      <c r="I1511" t="s">
        <v>41</v>
      </c>
      <c r="J1511" t="s">
        <v>27</v>
      </c>
      <c r="K1511" t="s">
        <v>84</v>
      </c>
      <c r="L1511" t="s">
        <v>111</v>
      </c>
      <c r="M1511">
        <v>10</v>
      </c>
      <c r="N1511">
        <v>2400</v>
      </c>
      <c r="O1511">
        <v>24000</v>
      </c>
      <c r="P1511" t="s">
        <v>6325</v>
      </c>
      <c r="Q1511" t="s">
        <v>6326</v>
      </c>
      <c r="R1511" t="s">
        <v>61</v>
      </c>
    </row>
    <row r="1512" spans="1:18" x14ac:dyDescent="0.3">
      <c r="A1512" t="s">
        <v>6198</v>
      </c>
      <c r="B1512" t="s">
        <v>6199</v>
      </c>
      <c r="C1512" t="s">
        <v>3329</v>
      </c>
      <c r="D1512" t="s">
        <v>106</v>
      </c>
      <c r="E1512" t="s">
        <v>2147</v>
      </c>
      <c r="F1512" t="s">
        <v>181</v>
      </c>
      <c r="G1512" t="s">
        <v>162</v>
      </c>
      <c r="H1512" t="s">
        <v>500</v>
      </c>
      <c r="I1512" t="s">
        <v>491</v>
      </c>
      <c r="J1512" t="s">
        <v>27</v>
      </c>
      <c r="K1512" t="s">
        <v>57</v>
      </c>
      <c r="L1512" t="s">
        <v>165</v>
      </c>
      <c r="M1512">
        <v>10</v>
      </c>
      <c r="N1512">
        <v>520</v>
      </c>
      <c r="O1512">
        <v>5200</v>
      </c>
      <c r="P1512" t="s">
        <v>6200</v>
      </c>
      <c r="Q1512" t="s">
        <v>6201</v>
      </c>
      <c r="R1512" t="s">
        <v>46</v>
      </c>
    </row>
    <row r="1513" spans="1:18" x14ac:dyDescent="0.3">
      <c r="A1513" t="s">
        <v>6327</v>
      </c>
      <c r="B1513" t="s">
        <v>6328</v>
      </c>
      <c r="C1513" t="s">
        <v>1358</v>
      </c>
      <c r="D1513" t="s">
        <v>271</v>
      </c>
      <c r="E1513" t="s">
        <v>173</v>
      </c>
      <c r="F1513" t="s">
        <v>181</v>
      </c>
      <c r="G1513" t="s">
        <v>191</v>
      </c>
      <c r="H1513" t="s">
        <v>895</v>
      </c>
      <c r="I1513" t="s">
        <v>279</v>
      </c>
      <c r="J1513" t="s">
        <v>97</v>
      </c>
      <c r="K1513" t="s">
        <v>921</v>
      </c>
      <c r="L1513" t="s">
        <v>165</v>
      </c>
      <c r="M1513">
        <v>12</v>
      </c>
      <c r="N1513">
        <v>1650</v>
      </c>
      <c r="O1513">
        <v>19800</v>
      </c>
      <c r="P1513" t="s">
        <v>6329</v>
      </c>
      <c r="Q1513" t="s">
        <v>6330</v>
      </c>
      <c r="R1513" t="s">
        <v>32</v>
      </c>
    </row>
    <row r="1514" spans="1:18" x14ac:dyDescent="0.3">
      <c r="A1514" t="s">
        <v>6331</v>
      </c>
      <c r="B1514" t="s">
        <v>5364</v>
      </c>
      <c r="C1514" t="s">
        <v>5248</v>
      </c>
      <c r="D1514" t="s">
        <v>139</v>
      </c>
      <c r="E1514" t="s">
        <v>161</v>
      </c>
      <c r="F1514" t="s">
        <v>119</v>
      </c>
      <c r="G1514" t="s">
        <v>53</v>
      </c>
      <c r="H1514" t="s">
        <v>3052</v>
      </c>
      <c r="I1514" t="s">
        <v>96</v>
      </c>
      <c r="J1514" t="s">
        <v>685</v>
      </c>
      <c r="K1514" t="s">
        <v>57</v>
      </c>
      <c r="L1514" t="s">
        <v>165</v>
      </c>
      <c r="M1514">
        <v>12</v>
      </c>
      <c r="N1514">
        <v>180</v>
      </c>
      <c r="O1514">
        <v>2160</v>
      </c>
      <c r="P1514" t="s">
        <v>6332</v>
      </c>
      <c r="Q1514" t="s">
        <v>6333</v>
      </c>
      <c r="R1514" t="s">
        <v>32</v>
      </c>
    </row>
    <row r="1515" spans="1:18" x14ac:dyDescent="0.3">
      <c r="A1515" t="s">
        <v>6334</v>
      </c>
      <c r="B1515" t="s">
        <v>6335</v>
      </c>
      <c r="C1515" t="s">
        <v>1251</v>
      </c>
      <c r="D1515" t="s">
        <v>50</v>
      </c>
      <c r="E1515" t="s">
        <v>441</v>
      </c>
      <c r="F1515" t="s">
        <v>153</v>
      </c>
      <c r="G1515" t="s">
        <v>191</v>
      </c>
      <c r="H1515" t="s">
        <v>278</v>
      </c>
      <c r="I1515" t="s">
        <v>527</v>
      </c>
      <c r="J1515" t="s">
        <v>27</v>
      </c>
      <c r="K1515" t="s">
        <v>57</v>
      </c>
      <c r="L1515" t="s">
        <v>675</v>
      </c>
      <c r="M1515" t="s">
        <v>74</v>
      </c>
      <c r="N1515" t="s">
        <v>1185</v>
      </c>
      <c r="O1515">
        <v>13200</v>
      </c>
      <c r="P1515" t="s">
        <v>6336</v>
      </c>
      <c r="Q1515" t="s">
        <v>6337</v>
      </c>
      <c r="R1515" t="s">
        <v>61</v>
      </c>
    </row>
    <row r="1516" spans="1:18" x14ac:dyDescent="0.3">
      <c r="A1516" t="s">
        <v>6338</v>
      </c>
      <c r="B1516" t="s">
        <v>6339</v>
      </c>
      <c r="C1516" t="s">
        <v>227</v>
      </c>
      <c r="D1516" t="s">
        <v>151</v>
      </c>
      <c r="E1516" t="s">
        <v>190</v>
      </c>
      <c r="F1516" t="s">
        <v>2040</v>
      </c>
      <c r="G1516" t="s">
        <v>303</v>
      </c>
      <c r="H1516" t="s">
        <v>320</v>
      </c>
      <c r="I1516" t="s">
        <v>26</v>
      </c>
      <c r="J1516" t="s">
        <v>83</v>
      </c>
      <c r="K1516" t="s">
        <v>28</v>
      </c>
      <c r="L1516" t="s">
        <v>154</v>
      </c>
      <c r="M1516">
        <v>4</v>
      </c>
      <c r="N1516">
        <v>2400</v>
      </c>
      <c r="O1516">
        <v>9600</v>
      </c>
      <c r="P1516" t="s">
        <v>6340</v>
      </c>
      <c r="Q1516" t="s">
        <v>3231</v>
      </c>
      <c r="R1516" t="s">
        <v>32</v>
      </c>
    </row>
    <row r="1517" spans="1:18" x14ac:dyDescent="0.3">
      <c r="A1517" t="s">
        <v>6341</v>
      </c>
      <c r="B1517" t="s">
        <v>4108</v>
      </c>
      <c r="C1517" t="s">
        <v>35</v>
      </c>
      <c r="D1517" t="s">
        <v>793</v>
      </c>
      <c r="E1517" t="s">
        <v>37</v>
      </c>
      <c r="F1517" t="s">
        <v>962</v>
      </c>
      <c r="G1517" t="s">
        <v>162</v>
      </c>
      <c r="H1517" t="s">
        <v>1205</v>
      </c>
      <c r="I1517" t="s">
        <v>450</v>
      </c>
      <c r="J1517" t="s">
        <v>305</v>
      </c>
      <c r="K1517" t="s">
        <v>57</v>
      </c>
      <c r="L1517" t="s">
        <v>29</v>
      </c>
      <c r="M1517" t="s">
        <v>99</v>
      </c>
      <c r="N1517">
        <v>620</v>
      </c>
      <c r="O1517">
        <v>6820</v>
      </c>
      <c r="P1517" t="s">
        <v>6342</v>
      </c>
      <c r="Q1517" t="s">
        <v>6343</v>
      </c>
      <c r="R1517" t="s">
        <v>157</v>
      </c>
    </row>
    <row r="1518" spans="1:18" x14ac:dyDescent="0.3">
      <c r="A1518" t="s">
        <v>6344</v>
      </c>
      <c r="B1518" t="s">
        <v>6345</v>
      </c>
      <c r="C1518" t="s">
        <v>1651</v>
      </c>
      <c r="D1518" t="s">
        <v>1341</v>
      </c>
      <c r="E1518" t="s">
        <v>129</v>
      </c>
      <c r="F1518" t="s">
        <v>141</v>
      </c>
      <c r="G1518" t="s">
        <v>53</v>
      </c>
      <c r="H1518" t="s">
        <v>95</v>
      </c>
      <c r="I1518" t="s">
        <v>1086</v>
      </c>
      <c r="J1518" t="s">
        <v>97</v>
      </c>
      <c r="K1518" t="s">
        <v>84</v>
      </c>
      <c r="L1518" t="s">
        <v>1386</v>
      </c>
      <c r="M1518">
        <v>12</v>
      </c>
      <c r="N1518" t="s">
        <v>2054</v>
      </c>
      <c r="O1518">
        <v>2160</v>
      </c>
      <c r="P1518" t="s">
        <v>6346</v>
      </c>
      <c r="Q1518" t="s">
        <v>6347</v>
      </c>
      <c r="R1518" t="s">
        <v>32</v>
      </c>
    </row>
    <row r="1519" spans="1:18" x14ac:dyDescent="0.3">
      <c r="A1519" t="s">
        <v>6348</v>
      </c>
      <c r="B1519" t="s">
        <v>2129</v>
      </c>
      <c r="C1519" t="s">
        <v>1862</v>
      </c>
      <c r="E1519" t="s">
        <v>949</v>
      </c>
      <c r="F1519" t="s">
        <v>962</v>
      </c>
      <c r="G1519" t="s">
        <v>162</v>
      </c>
      <c r="H1519" t="s">
        <v>1205</v>
      </c>
      <c r="I1519" t="s">
        <v>110</v>
      </c>
      <c r="J1519" t="s">
        <v>685</v>
      </c>
      <c r="K1519" t="s">
        <v>98</v>
      </c>
      <c r="L1519" t="s">
        <v>799</v>
      </c>
      <c r="M1519">
        <v>2</v>
      </c>
      <c r="N1519" t="s">
        <v>354</v>
      </c>
      <c r="O1519">
        <v>1240</v>
      </c>
      <c r="P1519" t="s">
        <v>6349</v>
      </c>
      <c r="Q1519" t="s">
        <v>6350</v>
      </c>
      <c r="R1519" t="s">
        <v>61</v>
      </c>
    </row>
    <row r="1520" spans="1:18" x14ac:dyDescent="0.3">
      <c r="A1520" t="s">
        <v>6351</v>
      </c>
      <c r="B1520" t="s">
        <v>6352</v>
      </c>
      <c r="C1520" t="s">
        <v>3915</v>
      </c>
      <c r="D1520" t="s">
        <v>1633</v>
      </c>
      <c r="E1520" t="s">
        <v>667</v>
      </c>
      <c r="F1520" t="s">
        <v>311</v>
      </c>
      <c r="G1520" t="s">
        <v>218</v>
      </c>
      <c r="H1520" t="s">
        <v>312</v>
      </c>
      <c r="I1520" t="s">
        <v>26</v>
      </c>
      <c r="J1520" t="s">
        <v>97</v>
      </c>
      <c r="K1520" t="s">
        <v>84</v>
      </c>
      <c r="L1520" t="s">
        <v>132</v>
      </c>
      <c r="M1520">
        <v>1</v>
      </c>
      <c r="N1520" t="s">
        <v>1137</v>
      </c>
      <c r="O1520">
        <v>2800</v>
      </c>
      <c r="P1520" t="s">
        <v>6353</v>
      </c>
      <c r="Q1520" t="s">
        <v>6354</v>
      </c>
      <c r="R1520" t="s">
        <v>61</v>
      </c>
    </row>
    <row r="1521" spans="1:18" x14ac:dyDescent="0.3">
      <c r="A1521" t="s">
        <v>6355</v>
      </c>
      <c r="B1521" t="s">
        <v>5283</v>
      </c>
      <c r="C1521" t="s">
        <v>910</v>
      </c>
      <c r="D1521" t="s">
        <v>65</v>
      </c>
      <c r="E1521" t="s">
        <v>190</v>
      </c>
      <c r="F1521" t="s">
        <v>228</v>
      </c>
      <c r="G1521" t="s">
        <v>218</v>
      </c>
      <c r="H1521" t="s">
        <v>312</v>
      </c>
      <c r="I1521" t="s">
        <v>131</v>
      </c>
      <c r="J1521" t="s">
        <v>305</v>
      </c>
      <c r="K1521" t="s">
        <v>98</v>
      </c>
      <c r="L1521" t="s">
        <v>58</v>
      </c>
      <c r="N1521">
        <v>2800</v>
      </c>
      <c r="O1521">
        <v>28000</v>
      </c>
      <c r="P1521" t="s">
        <v>6356</v>
      </c>
      <c r="Q1521" t="s">
        <v>6357</v>
      </c>
      <c r="R1521" t="s">
        <v>61</v>
      </c>
    </row>
    <row r="1522" spans="1:18" x14ac:dyDescent="0.3">
      <c r="A1522" t="s">
        <v>6358</v>
      </c>
      <c r="B1522" t="s">
        <v>6359</v>
      </c>
      <c r="C1522" t="s">
        <v>150</v>
      </c>
      <c r="D1522" t="s">
        <v>199</v>
      </c>
      <c r="E1522" t="s">
        <v>140</v>
      </c>
      <c r="F1522" t="s">
        <v>883</v>
      </c>
      <c r="G1522" t="s">
        <v>24</v>
      </c>
      <c r="H1522" t="s">
        <v>434</v>
      </c>
      <c r="I1522" t="s">
        <v>26</v>
      </c>
      <c r="J1522" t="s">
        <v>83</v>
      </c>
      <c r="K1522" t="s">
        <v>84</v>
      </c>
      <c r="L1522" t="s">
        <v>165</v>
      </c>
      <c r="M1522">
        <v>7</v>
      </c>
      <c r="N1522">
        <v>4200</v>
      </c>
      <c r="O1522">
        <v>29400</v>
      </c>
      <c r="P1522" t="s">
        <v>6360</v>
      </c>
      <c r="Q1522" t="s">
        <v>6361</v>
      </c>
      <c r="R1522" t="s">
        <v>46</v>
      </c>
    </row>
    <row r="1523" spans="1:18" x14ac:dyDescent="0.3">
      <c r="A1523" t="s">
        <v>6362</v>
      </c>
      <c r="B1523" t="s">
        <v>6363</v>
      </c>
      <c r="C1523" t="s">
        <v>1661</v>
      </c>
      <c r="D1523" t="s">
        <v>1158</v>
      </c>
      <c r="E1523" t="s">
        <v>190</v>
      </c>
      <c r="F1523" t="s">
        <v>119</v>
      </c>
      <c r="G1523" t="s">
        <v>239</v>
      </c>
      <c r="H1523" t="s">
        <v>240</v>
      </c>
      <c r="I1523" t="s">
        <v>279</v>
      </c>
      <c r="J1523" t="s">
        <v>97</v>
      </c>
      <c r="K1523" t="s">
        <v>144</v>
      </c>
      <c r="L1523" t="s">
        <v>182</v>
      </c>
      <c r="M1523" t="s">
        <v>1902</v>
      </c>
      <c r="N1523">
        <v>980</v>
      </c>
      <c r="O1523">
        <v>8820</v>
      </c>
      <c r="P1523" t="s">
        <v>6364</v>
      </c>
      <c r="Q1523" t="s">
        <v>6365</v>
      </c>
      <c r="R1523" t="s">
        <v>46</v>
      </c>
    </row>
    <row r="1524" spans="1:18" x14ac:dyDescent="0.3">
      <c r="A1524" t="s">
        <v>6366</v>
      </c>
      <c r="B1524" t="s">
        <v>4450</v>
      </c>
      <c r="C1524" t="s">
        <v>1060</v>
      </c>
      <c r="D1524" t="s">
        <v>151</v>
      </c>
      <c r="E1524" t="s">
        <v>949</v>
      </c>
      <c r="G1524" t="s">
        <v>162</v>
      </c>
      <c r="H1524" t="s">
        <v>163</v>
      </c>
      <c r="I1524" t="s">
        <v>110</v>
      </c>
      <c r="J1524" t="s">
        <v>83</v>
      </c>
      <c r="K1524" t="s">
        <v>57</v>
      </c>
      <c r="L1524" t="s">
        <v>565</v>
      </c>
      <c r="M1524">
        <v>11</v>
      </c>
      <c r="N1524" t="s">
        <v>2396</v>
      </c>
      <c r="O1524">
        <v>6820</v>
      </c>
      <c r="P1524" t="s">
        <v>6367</v>
      </c>
      <c r="Q1524" t="s">
        <v>6368</v>
      </c>
      <c r="R1524" t="s">
        <v>157</v>
      </c>
    </row>
    <row r="1525" spans="1:18" x14ac:dyDescent="0.3">
      <c r="A1525" t="s">
        <v>6369</v>
      </c>
      <c r="B1525" t="s">
        <v>1421</v>
      </c>
      <c r="C1525" t="s">
        <v>2035</v>
      </c>
      <c r="D1525" t="s">
        <v>21</v>
      </c>
      <c r="E1525" t="s">
        <v>140</v>
      </c>
      <c r="F1525" t="s">
        <v>2040</v>
      </c>
      <c r="G1525" t="s">
        <v>191</v>
      </c>
      <c r="H1525" t="s">
        <v>278</v>
      </c>
      <c r="I1525" t="s">
        <v>279</v>
      </c>
      <c r="J1525" t="s">
        <v>27</v>
      </c>
      <c r="K1525" t="s">
        <v>2866</v>
      </c>
      <c r="L1525" t="s">
        <v>1386</v>
      </c>
      <c r="M1525" t="s">
        <v>5905</v>
      </c>
      <c r="N1525">
        <v>1650</v>
      </c>
      <c r="O1525">
        <v>13200</v>
      </c>
      <c r="P1525" t="s">
        <v>6370</v>
      </c>
      <c r="Q1525" t="s">
        <v>6371</v>
      </c>
      <c r="R1525" t="s">
        <v>157</v>
      </c>
    </row>
  </sheetData>
  <autoFilter ref="A1:R15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7C00-FDE8-482A-96E6-72972F296827}">
  <dimension ref="A1:BT1527"/>
  <sheetViews>
    <sheetView topLeftCell="AG1" zoomScaleNormal="100" workbookViewId="0">
      <pane ySplit="1" topLeftCell="A2" activePane="bottomLeft" state="frozen"/>
      <selection pane="bottomLeft" activeCell="AT4" sqref="AT4"/>
    </sheetView>
  </sheetViews>
  <sheetFormatPr defaultRowHeight="14.4" x14ac:dyDescent="0.3"/>
  <cols>
    <col min="1" max="1" width="19" customWidth="1"/>
    <col min="2" max="2" width="20" customWidth="1"/>
    <col min="3" max="3" width="15.21875" customWidth="1"/>
    <col min="4" max="5" width="13" customWidth="1"/>
    <col min="6" max="6" width="16" customWidth="1"/>
    <col min="7" max="7" width="12" customWidth="1"/>
    <col min="8" max="9" width="21" customWidth="1"/>
    <col min="10" max="11" width="16" customWidth="1"/>
    <col min="12" max="12" width="19" customWidth="1"/>
    <col min="13" max="13" width="12" customWidth="1"/>
    <col min="14" max="14" width="14" customWidth="1"/>
    <col min="15" max="15" width="12" customWidth="1"/>
    <col min="16" max="16" width="14" customWidth="1"/>
    <col min="17" max="17" width="31" customWidth="1"/>
    <col min="18" max="18" width="24" customWidth="1"/>
    <col min="19" max="19" width="13.88671875" customWidth="1"/>
    <col min="20" max="20" width="13.5546875" customWidth="1"/>
    <col min="21" max="21" width="18.21875" customWidth="1"/>
    <col min="22" max="22" width="17.6640625" customWidth="1"/>
    <col min="23" max="23" width="15.109375" style="8" customWidth="1"/>
    <col min="24" max="24" width="17.6640625" style="8" customWidth="1"/>
    <col min="25" max="25" width="17.6640625" customWidth="1"/>
    <col min="26" max="27" width="18.77734375" style="8" customWidth="1"/>
    <col min="28" max="28" width="17.33203125" customWidth="1"/>
    <col min="29" max="29" width="10.21875" customWidth="1"/>
    <col min="30" max="30" width="10.6640625" customWidth="1"/>
    <col min="32" max="32" width="13.6640625" style="8" customWidth="1"/>
    <col min="34" max="34" width="8.88671875" style="8"/>
    <col min="38" max="38" width="14.88671875" customWidth="1"/>
    <col min="39" max="39" width="16" style="20" customWidth="1"/>
    <col min="40" max="40" width="18.33203125" style="17" customWidth="1"/>
    <col min="41" max="41" width="23.21875" customWidth="1"/>
    <col min="42" max="42" width="13" customWidth="1"/>
    <col min="43" max="43" width="31.33203125" style="8" customWidth="1"/>
    <col min="44" max="44" width="22" style="8" customWidth="1"/>
    <col min="45" max="45" width="13" customWidth="1"/>
    <col min="46" max="46" width="17" customWidth="1"/>
    <col min="47" max="50" width="13" customWidth="1"/>
    <col min="51" max="51" width="14.21875" customWidth="1"/>
    <col min="52" max="52" width="10.88671875" customWidth="1"/>
    <col min="53" max="53" width="11.77734375" customWidth="1"/>
    <col min="54" max="54" width="13.88671875" customWidth="1"/>
    <col min="55" max="55" width="15.44140625" customWidth="1"/>
    <col min="56" max="56" width="16.77734375" customWidth="1"/>
    <col min="57" max="57" width="13.5546875" customWidth="1"/>
    <col min="58" max="58" width="14.44140625" customWidth="1"/>
    <col min="59" max="59" width="9.33203125" customWidth="1"/>
    <col min="64" max="64" width="11.109375" customWidth="1"/>
  </cols>
  <sheetData>
    <row r="1" spans="1:7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6444</v>
      </c>
      <c r="T1" s="10" t="s">
        <v>6448</v>
      </c>
      <c r="U1" s="10" t="s">
        <v>6455</v>
      </c>
      <c r="V1" s="10" t="s">
        <v>6459</v>
      </c>
      <c r="W1" s="10" t="s">
        <v>6460</v>
      </c>
      <c r="X1" s="10" t="s">
        <v>6463</v>
      </c>
      <c r="Y1" s="10" t="s">
        <v>6446</v>
      </c>
      <c r="Z1" s="10" t="s">
        <v>6461</v>
      </c>
      <c r="AA1" s="10" t="s">
        <v>6464</v>
      </c>
      <c r="AB1" s="14" t="s">
        <v>6465</v>
      </c>
      <c r="AC1" s="10" t="s">
        <v>6466</v>
      </c>
      <c r="AD1" s="14" t="s">
        <v>6467</v>
      </c>
      <c r="AE1" s="10" t="s">
        <v>6468</v>
      </c>
      <c r="AF1" s="10" t="s">
        <v>6470</v>
      </c>
      <c r="AG1" s="14" t="s">
        <v>6474</v>
      </c>
      <c r="AH1" s="10" t="s">
        <v>6469</v>
      </c>
      <c r="AI1" s="14" t="s">
        <v>6475</v>
      </c>
      <c r="AJ1" s="10" t="s">
        <v>6471</v>
      </c>
      <c r="AK1" s="14" t="s">
        <v>6472</v>
      </c>
      <c r="AL1" s="10" t="s">
        <v>6473</v>
      </c>
      <c r="AM1" s="18" t="s">
        <v>6476</v>
      </c>
      <c r="AN1" s="15" t="s">
        <v>6477</v>
      </c>
      <c r="AO1" s="10" t="s">
        <v>6478</v>
      </c>
      <c r="AP1" s="10" t="s">
        <v>6479</v>
      </c>
      <c r="AQ1" s="10" t="s">
        <v>6480</v>
      </c>
      <c r="AR1" s="10" t="s">
        <v>6481</v>
      </c>
      <c r="AS1" s="10" t="s">
        <v>6482</v>
      </c>
      <c r="AT1" s="10" t="s">
        <v>6438</v>
      </c>
      <c r="AU1" s="13"/>
      <c r="AV1" s="13"/>
      <c r="AW1" s="13"/>
      <c r="AX1" s="13"/>
    </row>
    <row r="2" spans="1:72" x14ac:dyDescent="0.3">
      <c r="A2" t="s">
        <v>1192</v>
      </c>
      <c r="B2" t="s">
        <v>1501</v>
      </c>
      <c r="C2" t="s">
        <v>1813</v>
      </c>
      <c r="D2" t="s">
        <v>955</v>
      </c>
      <c r="E2" t="s">
        <v>22</v>
      </c>
      <c r="F2" t="s">
        <v>153</v>
      </c>
      <c r="G2" t="s">
        <v>191</v>
      </c>
      <c r="H2" t="s">
        <v>278</v>
      </c>
      <c r="I2" t="s">
        <v>279</v>
      </c>
      <c r="J2" t="s">
        <v>97</v>
      </c>
      <c r="K2" t="s">
        <v>72</v>
      </c>
      <c r="L2" t="s">
        <v>29</v>
      </c>
      <c r="M2" t="s">
        <v>1595</v>
      </c>
      <c r="N2">
        <v>1650</v>
      </c>
      <c r="O2">
        <v>18150</v>
      </c>
      <c r="P2" t="s">
        <v>5784</v>
      </c>
      <c r="Q2" t="s">
        <v>5785</v>
      </c>
      <c r="R2" t="s">
        <v>157</v>
      </c>
      <c r="S2" t="str">
        <f>IF(salesTable[[#This Row],[Region]]="","MISSING",IFERROR(VLOOKUP(salesTable[[#This Row],[Region]],region_ref[],2,FALSE),TRIM(CLEAN(UPPER(salesTable[[#This Row],[Region]])))))</f>
        <v>ACCRA</v>
      </c>
      <c r="T2" t="str">
        <f>IF(salesTable[[#This Row],[CustomerType]]="","MISSING",IFERROR(VLOOKUP(salesTable[[#This Row],[CustomerType]],customerType_Ref[],2,FALSE),TRIM(CLEAN(UPPER(salesTable[[#This Row],[CustomerType]])))))</f>
        <v>BUSINESS</v>
      </c>
      <c r="U2" t="str">
        <f>IF(salesTable[[#This Row],[SalesChannel]]="","MISSING",IFERROR(VLOOKUP(salesTable[[#This Row],[SalesChannel]],salesChannel_Ref[],2,FALSE),CLEAN(UPPER(TRIM(salesTable[SalesChannel])))))</f>
        <v>IN-STORE</v>
      </c>
      <c r="V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" s="8" t="str">
        <f>IF(salesTable[[#This Row],[ProductID]]="","MISSING",IFERROR(VLOOKUP(salesTable[[#This Row],[ProductID]],product_REF[],1,FALSE),"NO MATCH"))</f>
        <v>P004</v>
      </c>
      <c r="X2" s="8" t="str">
        <f>CLEAN(UPPER(TRIM(IF(salesTable[[#This Row],[ProductID]]="","MISSING",IFERROR(VLOOKUP(salesTable[[#This Row],[ProductID]],product_REF[],2,FALSE),"NO MATCH")))))</f>
        <v>LASER PRINTER</v>
      </c>
      <c r="Y2" t="str">
        <f>IFERROR(CLEAN(UPPER(TRIM(VLOOKUP(salesTable[[#This Row],[productID_Final]],product_REF[],3,FALSE)))),"NO MATCH")</f>
        <v>OFFICE SUPPLIES</v>
      </c>
      <c r="Z2" s="8" t="str">
        <f>IF(salesTable[[#This Row],[productCategory_final]]=CLEAN(UPPER(TRIM(salesTable[ProductCategory]))),salesTable[[#This Row],[productCategory_final]],"MISMATCH")</f>
        <v>OFFICE SUPPLIES</v>
      </c>
      <c r="AA2" s="8" t="str">
        <f>IF(salesTable[[#This Row],[CustomerID]]="","MISSING",IFERROR(VLOOKUP(salesTable[[#This Row],[CustomerID]],customer_REF[],1,FALSE),"NO MATCH"))</f>
        <v>C0397</v>
      </c>
      <c r="AB2" t="str">
        <f>CLEAN(UPPER(TRIM(IF(salesTable[[#This Row],[FirstName]]="","MISSING",IFERROR(VLOOKUP(salesTable[[#This Row],[CustomerID_final]],customer_REF[],2,FALSE),"NO MATCH")))))</f>
        <v>ESI</v>
      </c>
      <c r="AC2" s="8" t="str">
        <f>IF(salesTable[[#This Row],[customerFisrtName]]=CLEAN(UPPER(TRIM(salesTable[[#This Row],[customerFisrtName]]))),salesTable[[#This Row],[customerFisrtName]],"MISMATCH")</f>
        <v>ESI</v>
      </c>
      <c r="AD2" t="str">
        <f>CLEAN(UPPER(TRIM(IF(salesTable[[#This Row],[LastName]]="","MISSING",IFERROR(VLOOKUP(salesTable[[#This Row],[CustomerID_final]],customer_REF[],3,FALSE),"NO MATCH")))))</f>
        <v>ARTHUR</v>
      </c>
      <c r="AE2" s="8" t="str">
        <f>IF(salesTable[[#This Row],[customerLastName]]=CLEAN(UPPER(TRIM(salesTable[[#This Row],[customerLastName]]))),salesTable[[#This Row],[customerLastName]],"MISMATCH")</f>
        <v>ARTHUR</v>
      </c>
      <c r="AF2" s="8" t="str">
        <f>IF(salesTable[[#This Row],[Phone]]="","MISSING",0&amp;RIGHT(TRIM(SUBSTITUTE(SUBSTITUTE(SUBSTITUTE(salesTable[[#This Row],[Phone]],"+","")," ",""),"-","")),9))</f>
        <v>0246769774</v>
      </c>
      <c r="AG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" s="8">
        <f>IF(salesTable[[#This Row],[quantity_clean]]&gt;0,salesTable[[#This Row],[quantity_clean]],"INVALID")</f>
        <v>11</v>
      </c>
      <c r="AI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" s="8">
        <f>IF(salesTable[[#This Row],[unitPrice_clean]]&gt;0,salesTable[[#This Row],[unitPrice_clean]],"INVALID")</f>
        <v>1650</v>
      </c>
      <c r="AK2">
        <f>IF(salesTable[[#This Row],[Revenue]]="","MISSING",VALUE(TRIM(SUBSTITUTE(SUBSTITUTE(salesTable[[#This Row],[Revenue]],",",""),"GH₵",""))))</f>
        <v>18150</v>
      </c>
      <c r="AL2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2" s="19">
        <f>IF(ISNUMBER(salesTable[[#This Row],[OrderDate]]),salesTable[[#This Row],[OrderDate]],IFERROR(DATEVALUE(CLEAN(TRIM(SUBSTITUTE(salesTable[[#This Row],[OrderDate]],".","/")))),"CHECK"))</f>
        <v>45901</v>
      </c>
      <c r="AN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45901</v>
      </c>
      <c r="AO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GH-ACC-2025-01022</v>
      </c>
      <c r="AP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" s="8" t="str">
        <f>CLEAN(PROPER(TRIM(salesTable[[#This Row],[Email]])))</f>
        <v>Esi.Arthur27@Example.Com</v>
      </c>
      <c r="AR2" s="8" t="str">
        <f>CLEAN(TRIM(salesTable[[#This Row],[SourceFile]]))</f>
        <v>Online_Sales_2025.xlsx</v>
      </c>
      <c r="AS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" s="8" t="str">
        <f>IF(salesTable[orderRef_final]&lt;&gt;"MISSING",salesTable[orderRef_final],"invalid")</f>
        <v>GH-ACC-2025-01022</v>
      </c>
      <c r="BC2" s="11" t="s">
        <v>0</v>
      </c>
      <c r="BD2" s="11" t="s">
        <v>1</v>
      </c>
      <c r="BE2" s="11" t="s">
        <v>2</v>
      </c>
      <c r="BF2" s="11" t="s">
        <v>3</v>
      </c>
      <c r="BG2" s="11" t="s">
        <v>4</v>
      </c>
      <c r="BH2" s="11" t="s">
        <v>5</v>
      </c>
      <c r="BI2" s="11" t="s">
        <v>6</v>
      </c>
      <c r="BJ2" s="11" t="s">
        <v>7</v>
      </c>
      <c r="BK2" s="11" t="s">
        <v>8</v>
      </c>
      <c r="BL2" s="11" t="s">
        <v>9</v>
      </c>
      <c r="BM2" s="11" t="s">
        <v>10</v>
      </c>
      <c r="BN2" s="11" t="s">
        <v>11</v>
      </c>
      <c r="BO2" s="11" t="s">
        <v>12</v>
      </c>
      <c r="BP2" s="11" t="s">
        <v>13</v>
      </c>
      <c r="BQ2" s="11" t="s">
        <v>14</v>
      </c>
      <c r="BR2" s="11" t="s">
        <v>15</v>
      </c>
      <c r="BS2" s="11" t="s">
        <v>16</v>
      </c>
      <c r="BT2" s="11" t="s">
        <v>17</v>
      </c>
    </row>
    <row r="3" spans="1:72" x14ac:dyDescent="0.3">
      <c r="A3" t="s">
        <v>4512</v>
      </c>
      <c r="B3" t="s">
        <v>4513</v>
      </c>
      <c r="C3" t="s">
        <v>537</v>
      </c>
      <c r="D3" t="s">
        <v>271</v>
      </c>
      <c r="E3" t="s">
        <v>1550</v>
      </c>
      <c r="F3" t="s">
        <v>181</v>
      </c>
      <c r="G3" t="s">
        <v>53</v>
      </c>
      <c r="H3" t="s">
        <v>95</v>
      </c>
      <c r="I3" t="s">
        <v>96</v>
      </c>
      <c r="J3" t="s">
        <v>27</v>
      </c>
      <c r="K3" t="s">
        <v>72</v>
      </c>
      <c r="L3" t="s">
        <v>58</v>
      </c>
      <c r="M3">
        <v>3</v>
      </c>
      <c r="N3">
        <v>180</v>
      </c>
      <c r="O3">
        <v>540</v>
      </c>
      <c r="P3" t="s">
        <v>4514</v>
      </c>
      <c r="Q3" t="s">
        <v>4515</v>
      </c>
      <c r="R3" t="s">
        <v>46</v>
      </c>
      <c r="S3" t="str">
        <f>IF(salesTable[[#This Row],[Region]]="","MISSING",IFERROR(VLOOKUP(salesTable[[#This Row],[Region]],region_ref[],2,FALSE),TRIM(CLEAN(UPPER(salesTable[[#This Row],[Region]])))))</f>
        <v>CAPE COAST</v>
      </c>
      <c r="T3" t="str">
        <f>IF(salesTable[[#This Row],[CustomerType]]="","MISSING",IFERROR(VLOOKUP(salesTable[[#This Row],[CustomerType]],customerType_Ref[],2,FALSE),TRIM(CLEAN(UPPER(salesTable[[#This Row],[CustomerType]])))))</f>
        <v>GOVERNMENT</v>
      </c>
      <c r="U3" t="str">
        <f>IF(salesTable[[#This Row],[SalesChannel]]="","MISSING",IFERROR(VLOOKUP(salesTable[[#This Row],[SalesChannel]],salesChannel_Ref[],2,FALSE),CLEAN(UPPER(TRIM(salesTable[SalesChannel])))))</f>
        <v>IN-STORE</v>
      </c>
      <c r="V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" s="8" t="str">
        <f>IF(salesTable[[#This Row],[ProductID]]="","MISSING",IFERROR(VLOOKUP(salesTable[[#This Row],[ProductID]],product_REF[],1,FALSE),"NO MATCH"))</f>
        <v>P007</v>
      </c>
      <c r="X3" s="8" t="str">
        <f>CLEAN(UPPER(TRIM(IF(salesTable[[#This Row],[ProductID]]="","MISSING",IFERROR(VLOOKUP(salesTable[[#This Row],[ProductID]],product_REF[],2,FALSE),"NO MATCH")))))</f>
        <v>COTTON SHIRT</v>
      </c>
      <c r="Y3" t="str">
        <f>IFERROR(CLEAN(UPPER(TRIM(VLOOKUP(salesTable[[#This Row],[productID_Final]],product_REF[],3,FALSE)))),"NO MATCH")</f>
        <v>CLOTHING</v>
      </c>
      <c r="Z3" s="8" t="str">
        <f>IF(salesTable[[#This Row],[productCategory_final]]=CLEAN(UPPER(TRIM(salesTable[ProductCategory]))),salesTable[[#This Row],[productCategory_final]],"MISMATCH")</f>
        <v>CLOTHING</v>
      </c>
      <c r="AA3" s="8" t="str">
        <f>IF(salesTable[[#This Row],[CustomerID]]="","MISSING",IFERROR(VLOOKUP(salesTable[[#This Row],[CustomerID]],customer_REF[],1,FALSE),"NO MATCH"))</f>
        <v>C0369</v>
      </c>
      <c r="AB3" t="str">
        <f>CLEAN(UPPER(TRIM(IF(salesTable[[#This Row],[FirstName]]="","MISSING",IFERROR(VLOOKUP(salesTable[[#This Row],[CustomerID_final]],customer_REF[],2,FALSE),"NO MATCH")))))</f>
        <v>MICHAEL</v>
      </c>
      <c r="AC3" s="8" t="str">
        <f>IF(salesTable[[#This Row],[customerFisrtName]]=CLEAN(UPPER(TRIM(salesTable[[#This Row],[customerFisrtName]]))),salesTable[[#This Row],[customerFisrtName]],"MISMATCH")</f>
        <v>MICHAEL</v>
      </c>
      <c r="AD3" t="str">
        <f>CLEAN(UPPER(TRIM(IF(salesTable[[#This Row],[LastName]]="","MISSING",IFERROR(VLOOKUP(salesTable[[#This Row],[CustomerID_final]],customer_REF[],3,FALSE),"NO MATCH")))))</f>
        <v>ANTWI</v>
      </c>
      <c r="AE3" s="8" t="str">
        <f>IF(salesTable[[#This Row],[customerLastName]]=CLEAN(UPPER(TRIM(salesTable[[#This Row],[customerLastName]]))),salesTable[[#This Row],[customerLastName]],"MISMATCH")</f>
        <v>ANTWI</v>
      </c>
      <c r="AF3" s="8" t="str">
        <f>IF(salesTable[[#This Row],[Phone]]="","MISSING",0&amp;RIGHT(TRIM(SUBSTITUTE(SUBSTITUTE(SUBSTITUTE(salesTable[[#This Row],[Phone]],"+","")," ",""),"-","")),9))</f>
        <v>0591442238</v>
      </c>
      <c r="AG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" s="8">
        <f>IF(salesTable[[#This Row],[quantity_clean]]&gt;0,salesTable[[#This Row],[quantity_clean]],"INVALID")</f>
        <v>3</v>
      </c>
      <c r="AI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" s="8">
        <f>IF(salesTable[[#This Row],[unitPrice_clean]]&gt;0,salesTable[[#This Row],[unitPrice_clean]],"INVALID")</f>
        <v>180</v>
      </c>
      <c r="AK3">
        <f>IF(salesTable[[#This Row],[Revenue]]="","MISSING",VALUE(TRIM(SUBSTITUTE(SUBSTITUTE(salesTable[[#This Row],[Revenue]],",",""),"GH₵",""))))</f>
        <v>540</v>
      </c>
      <c r="AL3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3" s="19">
        <f>IF(ISNUMBER(salesTable[[#This Row],[OrderDate]]),salesTable[[#This Row],[OrderDate]],IFERROR(DATEVALUE(CLEAN(TRIM(SUBSTITUTE(salesTable[[#This Row],[OrderDate]],".","/")))),"CHECK"))</f>
        <v>45873</v>
      </c>
      <c r="AN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45873</v>
      </c>
      <c r="AO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GH-CCT-2025-01120</v>
      </c>
      <c r="AP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" s="8" t="str">
        <f>CLEAN(PROPER(TRIM(salesTable[[#This Row],[Email]])))</f>
        <v>Michael.Antwi17@Example.Com</v>
      </c>
      <c r="AR3" s="8" t="str">
        <f>CLEAN(TRIM(salesTable[[#This Row],[SourceFile]]))</f>
        <v>Mobile_App_Export.csv</v>
      </c>
      <c r="AS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" s="8" t="str">
        <f>IF(salesTable[orderRef_final]&lt;&gt;"MISSING",salesTable[orderRef_final],"invalid")</f>
        <v>GH-CCT-2025-01120</v>
      </c>
      <c r="BA3" s="6" t="s">
        <v>6432</v>
      </c>
      <c r="BB3" s="8" t="s">
        <v>6433</v>
      </c>
      <c r="BC3">
        <v>1472</v>
      </c>
      <c r="BD3" t="e">
        <v>#DIV/0!</v>
      </c>
      <c r="BE3">
        <v>391.99999999999864</v>
      </c>
      <c r="BF3" t="e">
        <v>#DIV/0!</v>
      </c>
      <c r="BG3" t="e">
        <v>#DIV/0!</v>
      </c>
      <c r="BH3">
        <v>13</v>
      </c>
      <c r="BI3">
        <v>14.999999999999986</v>
      </c>
      <c r="BJ3">
        <v>64</v>
      </c>
      <c r="BK3" t="e">
        <v>#DIV/0!</v>
      </c>
      <c r="BL3">
        <v>7</v>
      </c>
      <c r="BM3">
        <v>7</v>
      </c>
      <c r="BN3">
        <v>7</v>
      </c>
      <c r="BO3">
        <v>41.499999999999794</v>
      </c>
      <c r="BP3">
        <v>97.000000000000156</v>
      </c>
      <c r="BQ3" t="e">
        <v>#DIV/0!</v>
      </c>
      <c r="BR3">
        <v>1460.0000000000009</v>
      </c>
      <c r="BS3">
        <v>1419.9999999999998</v>
      </c>
      <c r="BT3">
        <v>3.9999999999999574</v>
      </c>
    </row>
    <row r="4" spans="1:72" x14ac:dyDescent="0.3">
      <c r="A4" t="s">
        <v>4124</v>
      </c>
      <c r="B4" t="s">
        <v>4125</v>
      </c>
      <c r="C4" t="s">
        <v>439</v>
      </c>
      <c r="D4" t="s">
        <v>80</v>
      </c>
      <c r="E4" t="s">
        <v>237</v>
      </c>
      <c r="F4" t="s">
        <v>38</v>
      </c>
      <c r="G4" t="s">
        <v>68</v>
      </c>
      <c r="H4" t="s">
        <v>109</v>
      </c>
      <c r="I4" t="s">
        <v>110</v>
      </c>
      <c r="J4" t="s">
        <v>510</v>
      </c>
      <c r="K4" t="s">
        <v>98</v>
      </c>
      <c r="L4" t="s">
        <v>73</v>
      </c>
      <c r="M4">
        <v>4</v>
      </c>
      <c r="N4" t="s">
        <v>2316</v>
      </c>
      <c r="O4">
        <v>14400</v>
      </c>
      <c r="P4" t="s">
        <v>4126</v>
      </c>
      <c r="Q4" t="s">
        <v>4127</v>
      </c>
      <c r="R4" t="s">
        <v>46</v>
      </c>
      <c r="S4" t="str">
        <f>IF(salesTable[[#This Row],[Region]]="","MISSING",IFERROR(VLOOKUP(salesTable[[#This Row],[Region]],region_ref[],2,FALSE),TRIM(CLEAN(UPPER(salesTable[[#This Row],[Region]])))))</f>
        <v>KUMASI</v>
      </c>
      <c r="T4" t="str">
        <f>IF(salesTable[[#This Row],[CustomerType]]="","MISSING",IFERROR(VLOOKUP(salesTable[[#This Row],[CustomerType]],customerType_Ref[],2,FALSE),TRIM(CLEAN(UPPER(salesTable[[#This Row],[CustomerType]])))))</f>
        <v>BUSINESS</v>
      </c>
      <c r="U4" t="str">
        <f>IF(salesTable[[#This Row],[SalesChannel]]="","MISSING",IFERROR(VLOOKUP(salesTable[[#This Row],[SalesChannel]],salesChannel_Ref[],2,FALSE),CLEAN(UPPER(TRIM(salesTable[SalesChannel])))))</f>
        <v>MOBILE APP</v>
      </c>
      <c r="V4" t="str">
        <f>IF(salesTable[[#This Row],[PaymentMethod]]="","MISSING",IFERROR(VLOOKUP(salesTable[[#This Row],[PaymentMethod]],paymentMethod_REF[],2,FALSE), CLEAN(UPPER(TRIM(salesTable[[#This Row],[PaymentMethod]])))))</f>
        <v>CARD</v>
      </c>
      <c r="W4" s="8" t="str">
        <f>IF(salesTable[[#This Row],[ProductID]]="","MISSING",IFERROR(VLOOKUP(salesTable[[#This Row],[ProductID]],product_REF[],1,FALSE),"NO MATCH"))</f>
        <v>P010</v>
      </c>
      <c r="X4" s="8" t="str">
        <f>CLEAN(UPPER(TRIM(IF(salesTable[[#This Row],[ProductID]]="","MISSING",IFERROR(VLOOKUP(salesTable[[#This Row],[ProductID]],product_REF[],2,FALSE),"NO MATCH")))))</f>
        <v>AIR CONDITIONER</v>
      </c>
      <c r="Y4" t="str">
        <f>IFERROR(CLEAN(UPPER(TRIM(VLOOKUP(salesTable[[#This Row],[productID_Final]],product_REF[],3,FALSE)))),"NO MATCH")</f>
        <v>HOME APPLIANCES</v>
      </c>
      <c r="Z4" s="8" t="str">
        <f>IF(salesTable[[#This Row],[productCategory_final]]=CLEAN(UPPER(TRIM(salesTable[ProductCategory]))),salesTable[[#This Row],[productCategory_final]],"MISMATCH")</f>
        <v>HOME APPLIANCES</v>
      </c>
      <c r="AA4" s="8" t="str">
        <f>IF(salesTable[[#This Row],[CustomerID]]="","MISSING",IFERROR(VLOOKUP(salesTable[[#This Row],[CustomerID]],customer_REF[],1,FALSE),"NO MATCH"))</f>
        <v>C0187</v>
      </c>
      <c r="AB4" t="str">
        <f>CLEAN(UPPER(TRIM(IF(salesTable[[#This Row],[FirstName]]="","MISSING",IFERROR(VLOOKUP(salesTable[[#This Row],[CustomerID_final]],customer_REF[],2,FALSE),"NO MATCH")))))</f>
        <v>ADWOA</v>
      </c>
      <c r="AC4" s="8" t="str">
        <f>IF(salesTable[[#This Row],[customerFisrtName]]=CLEAN(UPPER(TRIM(salesTable[[#This Row],[customerFisrtName]]))),salesTable[[#This Row],[customerFisrtName]],"MISMATCH")</f>
        <v>ADWOA</v>
      </c>
      <c r="AD4" t="str">
        <f>CLEAN(UPPER(TRIM(IF(salesTable[[#This Row],[LastName]]="","MISSING",IFERROR(VLOOKUP(salesTable[[#This Row],[CustomerID_final]],customer_REF[],3,FALSE),"NO MATCH")))))</f>
        <v>APPIAH</v>
      </c>
      <c r="AE4" s="8" t="str">
        <f>IF(salesTable[[#This Row],[customerLastName]]=CLEAN(UPPER(TRIM(salesTable[[#This Row],[customerLastName]]))),salesTable[[#This Row],[customerLastName]],"MISMATCH")</f>
        <v>APPIAH</v>
      </c>
      <c r="AF4" s="8" t="str">
        <f>IF(salesTable[[#This Row],[Phone]]="","MISSING",0&amp;RIGHT(TRIM(SUBSTITUTE(SUBSTITUTE(SUBSTITUTE(salesTable[[#This Row],[Phone]],"+","")," ",""),"-","")),9))</f>
        <v>0541888456</v>
      </c>
      <c r="AG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" s="8">
        <f>IF(salesTable[[#This Row],[quantity_clean]]&gt;0,salesTable[[#This Row],[quantity_clean]],"INVALID")</f>
        <v>4</v>
      </c>
      <c r="AI4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4" s="8">
        <f>IF(salesTable[[#This Row],[unitPrice_clean]]&gt;0,salesTable[[#This Row],[unitPrice_clean]],"INVALID")</f>
        <v>3600</v>
      </c>
      <c r="AK4">
        <f>IF(salesTable[[#This Row],[Revenue]]="","MISSING",VALUE(TRIM(SUBSTITUTE(SUBSTITUTE(salesTable[[#This Row],[Revenue]],",",""),"GH₵",""))))</f>
        <v>14400</v>
      </c>
      <c r="AL4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4" s="19">
        <f>IF(ISNUMBER(salesTable[[#This Row],[OrderDate]]),salesTable[[#This Row],[OrderDate]],IFERROR(DATEVALUE(CLEAN(TRIM(SUBSTITUTE(salesTable[[#This Row],[OrderDate]],".","/")))),"CHECK"))</f>
        <v>45700</v>
      </c>
      <c r="AN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45700</v>
      </c>
      <c r="AO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GH-KUM-2025-00799</v>
      </c>
      <c r="AP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4" s="8" t="str">
        <f>CLEAN(PROPER(TRIM(salesTable[[#This Row],[Email]])))</f>
        <v>Adwoa.Appiah19@Example.Com</v>
      </c>
      <c r="AR4" s="8" t="str">
        <f>CLEAN(TRIM(salesTable[[#This Row],[SourceFile]]))</f>
        <v>Mobile_App_Export.csv</v>
      </c>
      <c r="AS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" s="8" t="str">
        <f>IF(salesTable[orderRef_final]&lt;&gt;"MISSING",salesTable[orderRef_final],"invalid")</f>
        <v>GH-KUM-2025-00799</v>
      </c>
      <c r="BB4" s="8" t="s">
        <v>6430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1111</v>
      </c>
      <c r="BP4">
        <v>1163</v>
      </c>
      <c r="BQ4">
        <v>1513</v>
      </c>
      <c r="BR4">
        <v>0</v>
      </c>
      <c r="BS4">
        <v>0</v>
      </c>
      <c r="BT4">
        <v>0</v>
      </c>
    </row>
    <row r="5" spans="1:72" x14ac:dyDescent="0.3">
      <c r="A5" t="s">
        <v>4650</v>
      </c>
      <c r="B5" t="s">
        <v>4651</v>
      </c>
      <c r="C5" t="s">
        <v>659</v>
      </c>
      <c r="D5" t="s">
        <v>1184</v>
      </c>
      <c r="E5" t="s">
        <v>237</v>
      </c>
      <c r="F5" t="s">
        <v>448</v>
      </c>
      <c r="G5" t="s">
        <v>81</v>
      </c>
      <c r="H5" t="s">
        <v>425</v>
      </c>
      <c r="I5" t="s">
        <v>884</v>
      </c>
      <c r="J5" t="s">
        <v>83</v>
      </c>
      <c r="K5" t="s">
        <v>72</v>
      </c>
      <c r="L5" t="s">
        <v>775</v>
      </c>
      <c r="M5">
        <v>8</v>
      </c>
      <c r="N5" t="s">
        <v>3546</v>
      </c>
      <c r="O5">
        <v>10000</v>
      </c>
      <c r="P5" t="s">
        <v>4652</v>
      </c>
      <c r="Q5" t="s">
        <v>4653</v>
      </c>
      <c r="R5" t="s">
        <v>61</v>
      </c>
      <c r="S5" t="str">
        <f>IF(salesTable[[#This Row],[Region]]="","MISSING",IFERROR(VLOOKUP(salesTable[[#This Row],[Region]],region_ref[],2,FALSE),TRIM(CLEAN(UPPER(salesTable[[#This Row],[Region]])))))</f>
        <v>SUNYANI</v>
      </c>
      <c r="T5" t="str">
        <f>IF(salesTable[[#This Row],[CustomerType]]="","MISSING",IFERROR(VLOOKUP(salesTable[[#This Row],[CustomerType]],customerType_Ref[],2,FALSE),TRIM(CLEAN(UPPER(salesTable[[#This Row],[CustomerType]])))))</f>
        <v>INDIVIDUAL</v>
      </c>
      <c r="U5" t="str">
        <f>IF(salesTable[[#This Row],[SalesChannel]]="","MISSING",IFERROR(VLOOKUP(salesTable[[#This Row],[SalesChannel]],salesChannel_Ref[],2,FALSE),CLEAN(UPPER(TRIM(salesTable[SalesChannel])))))</f>
        <v>IN-STORE</v>
      </c>
      <c r="V5" t="str">
        <f>IF(salesTable[[#This Row],[PaymentMethod]]="","MISSING",IFERROR(VLOOKUP(salesTable[[#This Row],[PaymentMethod]],paymentMethod_REF[],2,FALSE), CLEAN(UPPER(TRIM(salesTable[[#This Row],[PaymentMethod]])))))</f>
        <v>CARD</v>
      </c>
      <c r="W5" s="8" t="str">
        <f>IF(salesTable[[#This Row],[ProductID]]="","MISSING",IFERROR(VLOOKUP(salesTable[[#This Row],[ProductID]],product_REF[],1,FALSE),"NO MATCH"))</f>
        <v>P008</v>
      </c>
      <c r="X5" s="8" t="str">
        <f>CLEAN(UPPER(TRIM(IF(salesTable[[#This Row],[ProductID]]="","MISSING",IFERROR(VLOOKUP(salesTable[[#This Row],[ProductID]],product_REF[],2,FALSE),"NO MATCH")))))</f>
        <v>MICROWAVE 25L</v>
      </c>
      <c r="Y5" t="str">
        <f>IFERROR(CLEAN(UPPER(TRIM(VLOOKUP(salesTable[[#This Row],[productID_Final]],product_REF[],3,FALSE)))),"NO MATCH")</f>
        <v>HOME APPLIANCES</v>
      </c>
      <c r="Z5" s="8" t="str">
        <f>IF(salesTable[[#This Row],[productCategory_final]]=CLEAN(UPPER(TRIM(salesTable[ProductCategory]))),salesTable[[#This Row],[productCategory_final]],"MISMATCH")</f>
        <v>HOME APPLIANCES</v>
      </c>
      <c r="AA5" s="8" t="str">
        <f>IF(salesTable[[#This Row],[CustomerID]]="","MISSING",IFERROR(VLOOKUP(salesTable[[#This Row],[CustomerID]],customer_REF[],1,FALSE),"NO MATCH"))</f>
        <v>C0013</v>
      </c>
      <c r="AB5" t="str">
        <f>CLEAN(UPPER(TRIM(IF(salesTable[[#This Row],[FirstName]]="","MISSING",IFERROR(VLOOKUP(salesTable[[#This Row],[CustomerID_final]],customer_REF[],2,FALSE),"NO MATCH")))))</f>
        <v>ABENA</v>
      </c>
      <c r="AC5" s="8" t="str">
        <f>IF(salesTable[[#This Row],[customerFisrtName]]=CLEAN(UPPER(TRIM(salesTable[[#This Row],[customerFisrtName]]))),salesTable[[#This Row],[customerFisrtName]],"MISMATCH")</f>
        <v>ABENA</v>
      </c>
      <c r="AD5" t="str">
        <f>CLEAN(UPPER(TRIM(IF(salesTable[[#This Row],[LastName]]="","MISSING",IFERROR(VLOOKUP(salesTable[[#This Row],[CustomerID_final]],customer_REF[],3,FALSE),"NO MATCH")))))</f>
        <v>APPIAH</v>
      </c>
      <c r="AE5" s="8" t="str">
        <f>IF(salesTable[[#This Row],[customerLastName]]=CLEAN(UPPER(TRIM(salesTable[[#This Row],[customerLastName]]))),salesTable[[#This Row],[customerLastName]],"MISMATCH")</f>
        <v>APPIAH</v>
      </c>
      <c r="AF5" s="8" t="str">
        <f>IF(salesTable[[#This Row],[Phone]]="","MISSING",0&amp;RIGHT(TRIM(SUBSTITUTE(SUBSTITUTE(SUBSTITUTE(salesTable[[#This Row],[Phone]],"+","")," ",""),"-","")),9))</f>
        <v>0598177563</v>
      </c>
      <c r="AG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" s="8">
        <f>IF(salesTable[[#This Row],[quantity_clean]]&gt;0,salesTable[[#This Row],[quantity_clean]],"INVALID")</f>
        <v>8</v>
      </c>
      <c r="AI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" s="8">
        <f>IF(salesTable[[#This Row],[unitPrice_clean]]&gt;0,salesTable[[#This Row],[unitPrice_clean]],"INVALID")</f>
        <v>1250</v>
      </c>
      <c r="AK5">
        <f>IF(salesTable[[#This Row],[Revenue]]="","MISSING",VALUE(TRIM(SUBSTITUTE(SUBSTITUTE(salesTable[[#This Row],[Revenue]],",",""),"GH₵",""))))</f>
        <v>10000</v>
      </c>
      <c r="AL5" s="8">
        <f>IFERROR(IF(ROUND(salesTable[[#This Row],[Quantity_final]]*salesTable[[#This Row],[UnitPrice_final]],2)=ROUND(salesTable[[#This Row],[revenue_clean]],2)=TRUE,salesTable[[#This Row],[revenue_clean]],"invalid"),"INVALID")</f>
        <v>10000</v>
      </c>
      <c r="AM5" s="19" t="str">
        <f>IF(ISNUMBER(salesTable[[#This Row],[OrderDate]]),salesTable[[#This Row],[OrderDate]],IFERROR(DATEVALUE(CLEAN(TRIM(SUBSTITUTE(salesTable[[#This Row],[OrderDate]],".","/")))),"CHECK"))</f>
        <v>CHECK</v>
      </c>
      <c r="AN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GH-SUN-2025-00397</v>
      </c>
      <c r="AP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5" s="8" t="str">
        <f>CLEAN(PROPER(TRIM(salesTable[[#This Row],[Email]])))</f>
        <v>Abena.Appiah70@Example.Com</v>
      </c>
      <c r="AR5" s="8" t="str">
        <f>CLEAN(TRIM(salesTable[[#This Row],[SourceFile]]))</f>
        <v>Retail_POS_2025.csv</v>
      </c>
      <c r="AS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" s="8" t="str">
        <f>IF(salesTable[orderRef_final]&lt;&gt;"MISSING",salesTable[orderRef_final],"invalid")</f>
        <v>GH-SUN-2025-00397</v>
      </c>
      <c r="BB5" s="8" t="s">
        <v>6434</v>
      </c>
      <c r="BC5">
        <v>0</v>
      </c>
      <c r="BD5">
        <v>13</v>
      </c>
      <c r="BE5">
        <v>0</v>
      </c>
      <c r="BF5">
        <v>19</v>
      </c>
      <c r="BG5">
        <v>14</v>
      </c>
      <c r="BH5">
        <v>12</v>
      </c>
      <c r="BI5">
        <v>0</v>
      </c>
      <c r="BJ5">
        <v>0</v>
      </c>
      <c r="BK5">
        <v>10</v>
      </c>
      <c r="BL5">
        <v>11</v>
      </c>
      <c r="BM5">
        <v>0</v>
      </c>
      <c r="BN5">
        <v>0</v>
      </c>
      <c r="BO5">
        <v>9</v>
      </c>
      <c r="BP5">
        <v>8</v>
      </c>
      <c r="BQ5">
        <v>11</v>
      </c>
      <c r="BR5">
        <v>0</v>
      </c>
      <c r="BS5">
        <v>0</v>
      </c>
      <c r="BT5">
        <v>0</v>
      </c>
    </row>
    <row r="6" spans="1:72" x14ac:dyDescent="0.3">
      <c r="A6" t="s">
        <v>3634</v>
      </c>
      <c r="B6" t="s">
        <v>3635</v>
      </c>
      <c r="C6" t="s">
        <v>798</v>
      </c>
      <c r="D6" t="s">
        <v>271</v>
      </c>
      <c r="E6" t="s">
        <v>22</v>
      </c>
      <c r="F6" t="s">
        <v>67</v>
      </c>
      <c r="G6" t="s">
        <v>24</v>
      </c>
      <c r="H6" t="s">
        <v>434</v>
      </c>
      <c r="I6" t="s">
        <v>26</v>
      </c>
      <c r="J6" t="s">
        <v>97</v>
      </c>
      <c r="K6" t="s">
        <v>98</v>
      </c>
      <c r="L6" t="s">
        <v>669</v>
      </c>
      <c r="M6">
        <v>1</v>
      </c>
      <c r="N6">
        <v>4200</v>
      </c>
      <c r="O6">
        <v>4200</v>
      </c>
      <c r="P6" t="s">
        <v>3636</v>
      </c>
      <c r="Q6" t="s">
        <v>3637</v>
      </c>
      <c r="R6" t="s">
        <v>61</v>
      </c>
      <c r="S6" t="str">
        <f>IF(salesTable[[#This Row],[Region]]="","MISSING",IFERROR(VLOOKUP(salesTable[[#This Row],[Region]],region_ref[],2,FALSE),TRIM(CLEAN(UPPER(salesTable[[#This Row],[Region]])))))</f>
        <v>TAKORADI</v>
      </c>
      <c r="T6" t="str">
        <f>IF(salesTable[[#This Row],[CustomerType]]="","MISSING",IFERROR(VLOOKUP(salesTable[[#This Row],[CustomerType]],customerType_Ref[],2,FALSE),TRIM(CLEAN(UPPER(salesTable[[#This Row],[CustomerType]])))))</f>
        <v>BUSINESS</v>
      </c>
      <c r="U6" t="str">
        <f>IF(salesTable[[#This Row],[SalesChannel]]="","MISSING",IFERROR(VLOOKUP(salesTable[[#This Row],[SalesChannel]],salesChannel_Ref[],2,FALSE),CLEAN(UPPER(TRIM(salesTable[SalesChannel])))))</f>
        <v>MOBILE APP</v>
      </c>
      <c r="V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" s="8" t="str">
        <f>IF(salesTable[[#This Row],[ProductID]]="","MISSING",IFERROR(VLOOKUP(salesTable[[#This Row],[ProductID]],product_REF[],1,FALSE),"NO MATCH"))</f>
        <v>P001</v>
      </c>
      <c r="X6" s="8" t="str">
        <f>CLEAN(UPPER(TRIM(IF(salesTable[[#This Row],[ProductID]]="","MISSING",IFERROR(VLOOKUP(salesTable[[#This Row],[ProductID]],product_REF[],2,FALSE),"NO MATCH")))))</f>
        <v>LAPTOP PRO 14</v>
      </c>
      <c r="Y6" t="str">
        <f>IFERROR(CLEAN(UPPER(TRIM(VLOOKUP(salesTable[[#This Row],[productID_Final]],product_REF[],3,FALSE)))),"NO MATCH")</f>
        <v>ELECTRONICS</v>
      </c>
      <c r="Z6" s="8" t="str">
        <f>IF(salesTable[[#This Row],[productCategory_final]]=CLEAN(UPPER(TRIM(salesTable[ProductCategory]))),salesTable[[#This Row],[productCategory_final]],"MISMATCH")</f>
        <v>ELECTRONICS</v>
      </c>
      <c r="AA6" s="8" t="str">
        <f>IF(salesTable[[#This Row],[CustomerID]]="","MISSING",IFERROR(VLOOKUP(salesTable[[#This Row],[CustomerID]],customer_REF[],1,FALSE),"NO MATCH"))</f>
        <v>C0160</v>
      </c>
      <c r="AB6" t="str">
        <f>CLEAN(UPPER(TRIM(IF(salesTable[[#This Row],[FirstName]]="","MISSING",IFERROR(VLOOKUP(salesTable[[#This Row],[CustomerID_final]],customer_REF[],2,FALSE),"NO MATCH")))))</f>
        <v>MICHAEL</v>
      </c>
      <c r="AC6" s="8" t="str">
        <f>IF(salesTable[[#This Row],[customerFisrtName]]=CLEAN(UPPER(TRIM(salesTable[[#This Row],[customerFisrtName]]))),salesTable[[#This Row],[customerFisrtName]],"MISMATCH")</f>
        <v>MICHAEL</v>
      </c>
      <c r="AD6" t="str">
        <f>CLEAN(UPPER(TRIM(IF(salesTable[[#This Row],[LastName]]="","MISSING",IFERROR(VLOOKUP(salesTable[[#This Row],[CustomerID_final]],customer_REF[],3,FALSE),"NO MATCH")))))</f>
        <v>ARTHUR</v>
      </c>
      <c r="AE6" s="8" t="str">
        <f>IF(salesTable[[#This Row],[customerLastName]]=CLEAN(UPPER(TRIM(salesTable[[#This Row],[customerLastName]]))),salesTable[[#This Row],[customerLastName]],"MISMATCH")</f>
        <v>ARTHUR</v>
      </c>
      <c r="AF6" s="8" t="str">
        <f>IF(salesTable[[#This Row],[Phone]]="","MISSING",0&amp;RIGHT(TRIM(SUBSTITUTE(SUBSTITUTE(SUBSTITUTE(salesTable[[#This Row],[Phone]],"+","")," ",""),"-","")),9))</f>
        <v>0591015380</v>
      </c>
      <c r="AG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" s="8">
        <f>IF(salesTable[[#This Row],[quantity_clean]]&gt;0,salesTable[[#This Row],[quantity_clean]],"INVALID")</f>
        <v>1</v>
      </c>
      <c r="AI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" s="8">
        <f>IF(salesTable[[#This Row],[unitPrice_clean]]&gt;0,salesTable[[#This Row],[unitPrice_clean]],"INVALID")</f>
        <v>4200</v>
      </c>
      <c r="AK6">
        <f>IF(salesTable[[#This Row],[Revenue]]="","MISSING",VALUE(TRIM(SUBSTITUTE(SUBSTITUTE(salesTable[[#This Row],[Revenue]],",",""),"GH₵",""))))</f>
        <v>4200</v>
      </c>
      <c r="AL6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6" s="19" t="str">
        <f>IF(ISNUMBER(salesTable[[#This Row],[OrderDate]]),salesTable[[#This Row],[OrderDate]],IFERROR(DATEVALUE(CLEAN(TRIM(SUBSTITUTE(salesTable[[#This Row],[OrderDate]],".","/")))),"CHECK"))</f>
        <v>CHECK</v>
      </c>
      <c r="AN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GH-TAK-2025-00740</v>
      </c>
      <c r="AP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6" s="8" t="str">
        <f>CLEAN(PROPER(TRIM(salesTable[[#This Row],[Email]])))</f>
        <v>Michael.Arthur38@Example.Com</v>
      </c>
      <c r="AR6" s="8" t="str">
        <f>CLEAN(TRIM(salesTable[[#This Row],[SourceFile]]))</f>
        <v>Retail_POS_2025.csv</v>
      </c>
      <c r="AS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" s="8" t="str">
        <f>IF(salesTable[orderRef_final]&lt;&gt;"MISSING",salesTable[orderRef_final],"invalid")</f>
        <v>GH-TAK-2025-00740</v>
      </c>
      <c r="BB6" s="8" t="s">
        <v>6431</v>
      </c>
      <c r="BC6">
        <v>1524</v>
      </c>
      <c r="BD6">
        <v>1511</v>
      </c>
      <c r="BE6">
        <v>1524</v>
      </c>
      <c r="BF6">
        <v>1505</v>
      </c>
      <c r="BG6">
        <v>1510</v>
      </c>
      <c r="BH6">
        <v>1512</v>
      </c>
      <c r="BI6">
        <v>1524</v>
      </c>
      <c r="BJ6">
        <v>1524</v>
      </c>
      <c r="BK6">
        <v>1514</v>
      </c>
      <c r="BL6">
        <v>1513</v>
      </c>
      <c r="BM6">
        <v>1524</v>
      </c>
      <c r="BN6">
        <v>1524</v>
      </c>
      <c r="BO6">
        <v>1515</v>
      </c>
      <c r="BP6">
        <v>1516</v>
      </c>
      <c r="BQ6">
        <v>1513</v>
      </c>
      <c r="BR6">
        <v>1524</v>
      </c>
      <c r="BS6">
        <v>1524</v>
      </c>
      <c r="BT6">
        <v>1524</v>
      </c>
    </row>
    <row r="7" spans="1:72" x14ac:dyDescent="0.3">
      <c r="A7" t="s">
        <v>5158</v>
      </c>
      <c r="B7" t="s">
        <v>5159</v>
      </c>
      <c r="C7" t="s">
        <v>925</v>
      </c>
      <c r="D7" t="s">
        <v>793</v>
      </c>
      <c r="E7" t="s">
        <v>173</v>
      </c>
      <c r="F7" t="s">
        <v>153</v>
      </c>
      <c r="G7" t="s">
        <v>68</v>
      </c>
      <c r="H7" t="s">
        <v>109</v>
      </c>
      <c r="I7" t="s">
        <v>110</v>
      </c>
      <c r="J7" t="s">
        <v>337</v>
      </c>
      <c r="K7" t="s">
        <v>57</v>
      </c>
      <c r="L7" t="s">
        <v>165</v>
      </c>
      <c r="M7">
        <v>3</v>
      </c>
      <c r="N7">
        <v>3600</v>
      </c>
      <c r="O7">
        <v>10800</v>
      </c>
      <c r="P7" t="s">
        <v>5160</v>
      </c>
      <c r="Q7" t="s">
        <v>5161</v>
      </c>
      <c r="R7" t="s">
        <v>46</v>
      </c>
      <c r="S7" t="str">
        <f>IF(salesTable[[#This Row],[Region]]="","MISSING",IFERROR(VLOOKUP(salesTable[[#This Row],[Region]],region_ref[],2,FALSE),TRIM(CLEAN(UPPER(salesTable[[#This Row],[Region]])))))</f>
        <v>ACCRA</v>
      </c>
      <c r="T7" t="str">
        <f>IF(salesTable[[#This Row],[CustomerType]]="","MISSING",IFERROR(VLOOKUP(salesTable[[#This Row],[CustomerType]],customerType_Ref[],2,FALSE),TRIM(CLEAN(UPPER(salesTable[[#This Row],[CustomerType]])))))</f>
        <v>INDIVIDUAL</v>
      </c>
      <c r="U7" t="str">
        <f>IF(salesTable[[#This Row],[SalesChannel]]="","MISSING",IFERROR(VLOOKUP(salesTable[[#This Row],[SalesChannel]],salesChannel_Ref[],2,FALSE),CLEAN(UPPER(TRIM(salesTable[SalesChannel])))))</f>
        <v>ONLINE</v>
      </c>
      <c r="V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" s="8" t="str">
        <f>IF(salesTable[[#This Row],[ProductID]]="","MISSING",IFERROR(VLOOKUP(salesTable[[#This Row],[ProductID]],product_REF[],1,FALSE),"NO MATCH"))</f>
        <v>P010</v>
      </c>
      <c r="X7" s="8" t="str">
        <f>CLEAN(UPPER(TRIM(IF(salesTable[[#This Row],[ProductID]]="","MISSING",IFERROR(VLOOKUP(salesTable[[#This Row],[ProductID]],product_REF[],2,FALSE),"NO MATCH")))))</f>
        <v>AIR CONDITIONER</v>
      </c>
      <c r="Y7" t="str">
        <f>IFERROR(CLEAN(UPPER(TRIM(VLOOKUP(salesTable[[#This Row],[productID_Final]],product_REF[],3,FALSE)))),"NO MATCH")</f>
        <v>HOME APPLIANCES</v>
      </c>
      <c r="Z7" s="8" t="str">
        <f>IF(salesTable[[#This Row],[productCategory_final]]=CLEAN(UPPER(TRIM(salesTable[ProductCategory]))),salesTable[[#This Row],[productCategory_final]],"MISMATCH")</f>
        <v>HOME APPLIANCES</v>
      </c>
      <c r="AA7" s="8" t="str">
        <f>IF(salesTable[[#This Row],[CustomerID]]="","MISSING",IFERROR(VLOOKUP(salesTable[[#This Row],[CustomerID]],customer_REF[],1,FALSE),"NO MATCH"))</f>
        <v>C0354</v>
      </c>
      <c r="AB7" t="str">
        <f>CLEAN(UPPER(TRIM(IF(salesTable[[#This Row],[FirstName]]="","MISSING",IFERROR(VLOOKUP(salesTable[[#This Row],[CustomerID_final]],customer_REF[],2,FALSE),"NO MATCH")))))</f>
        <v>AKOSUA</v>
      </c>
      <c r="AC7" s="8" t="str">
        <f>IF(salesTable[[#This Row],[customerFisrtName]]=CLEAN(UPPER(TRIM(salesTable[[#This Row],[customerFisrtName]]))),salesTable[[#This Row],[customerFisrtName]],"MISMATCH")</f>
        <v>AKOSUA</v>
      </c>
      <c r="AD7" t="str">
        <f>CLEAN(UPPER(TRIM(IF(salesTable[[#This Row],[LastName]]="","MISSING",IFERROR(VLOOKUP(salesTable[[#This Row],[CustomerID_final]],customer_REF[],3,FALSE),"NO MATCH")))))</f>
        <v>OSEI</v>
      </c>
      <c r="AE7" s="8" t="str">
        <f>IF(salesTable[[#This Row],[customerLastName]]=CLEAN(UPPER(TRIM(salesTable[[#This Row],[customerLastName]]))),salesTable[[#This Row],[customerLastName]],"MISMATCH")</f>
        <v>OSEI</v>
      </c>
      <c r="AF7" s="8" t="str">
        <f>IF(salesTable[[#This Row],[Phone]]="","MISSING",0&amp;RIGHT(TRIM(SUBSTITUTE(SUBSTITUTE(SUBSTITUTE(salesTable[[#This Row],[Phone]],"+","")," ",""),"-","")),9))</f>
        <v>0556414472</v>
      </c>
      <c r="AG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7" s="8">
        <f>IF(salesTable[[#This Row],[quantity_clean]]&gt;0,salesTable[[#This Row],[quantity_clean]],"INVALID")</f>
        <v>3</v>
      </c>
      <c r="AI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" s="8">
        <f>IF(salesTable[[#This Row],[unitPrice_clean]]&gt;0,salesTable[[#This Row],[unitPrice_clean]],"INVALID")</f>
        <v>3600</v>
      </c>
      <c r="AK7">
        <f>IF(salesTable[[#This Row],[Revenue]]="","MISSING",VALUE(TRIM(SUBSTITUTE(SUBSTITUTE(salesTable[[#This Row],[Revenue]],",",""),"GH₵",""))))</f>
        <v>10800</v>
      </c>
      <c r="AL7" s="8">
        <f>IFERROR(IF(ROUND(salesTable[[#This Row],[Quantity_final]]*salesTable[[#This Row],[UnitPrice_final]],2)=ROUND(salesTable[[#This Row],[revenue_clean]],2)=TRUE,salesTable[[#This Row],[revenue_clean]],"invalid"),"INVALID")</f>
        <v>10800</v>
      </c>
      <c r="AM7" s="19">
        <f>IF(ISNUMBER(salesTable[[#This Row],[OrderDate]]),salesTable[[#This Row],[OrderDate]],IFERROR(DATEVALUE(CLEAN(TRIM(SUBSTITUTE(salesTable[[#This Row],[OrderDate]],".","/")))),"CHECK"))</f>
        <v>45418</v>
      </c>
      <c r="AN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GH-ACC-2025-00007</v>
      </c>
      <c r="AP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" s="8" t="str">
        <f>CLEAN(PROPER(TRIM(salesTable[[#This Row],[Email]])))</f>
        <v>Akosua.Osei63@Example.Com</v>
      </c>
      <c r="AR7" s="8" t="str">
        <f>CLEAN(TRIM(salesTable[[#This Row],[SourceFile]]))</f>
        <v>Mobile_App_Export.csv</v>
      </c>
      <c r="AS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" s="8" t="str">
        <f>IF(salesTable[orderRef_final]&lt;&gt;"MISSING",salesTable[orderRef_final],"invalid")</f>
        <v>GH-ACC-2025-00007</v>
      </c>
      <c r="AY7">
        <f>SUMPRODUCT(1/COUNTIF(salesTable[paymentMethod_Final],salesTable[paymentMethod_Final]))</f>
        <v>4.0000000000000782</v>
      </c>
    </row>
    <row r="8" spans="1:72" x14ac:dyDescent="0.3">
      <c r="A8" t="s">
        <v>5998</v>
      </c>
      <c r="B8" t="s">
        <v>5999</v>
      </c>
      <c r="C8" t="s">
        <v>160</v>
      </c>
      <c r="D8" t="s">
        <v>92</v>
      </c>
      <c r="E8" t="s">
        <v>161</v>
      </c>
      <c r="F8" t="s">
        <v>153</v>
      </c>
      <c r="G8" t="s">
        <v>303</v>
      </c>
      <c r="H8" t="s">
        <v>399</v>
      </c>
      <c r="I8" t="s">
        <v>41</v>
      </c>
      <c r="J8" t="s">
        <v>83</v>
      </c>
      <c r="K8" t="s">
        <v>84</v>
      </c>
      <c r="L8" t="s">
        <v>58</v>
      </c>
      <c r="M8">
        <v>2</v>
      </c>
      <c r="N8">
        <v>-2400</v>
      </c>
      <c r="O8">
        <v>4800</v>
      </c>
      <c r="P8" t="s">
        <v>6000</v>
      </c>
      <c r="Q8" t="s">
        <v>2313</v>
      </c>
      <c r="R8" t="s">
        <v>157</v>
      </c>
      <c r="S8" t="str">
        <f>IF(salesTable[[#This Row],[Region]]="","MISSING",IFERROR(VLOOKUP(salesTable[[#This Row],[Region]],region_ref[],2,FALSE),TRIM(CLEAN(UPPER(salesTable[[#This Row],[Region]])))))</f>
        <v>ACCRA</v>
      </c>
      <c r="T8" t="str">
        <f>IF(salesTable[[#This Row],[CustomerType]]="","MISSING",IFERROR(VLOOKUP(salesTable[[#This Row],[CustomerType]],customerType_Ref[],2,FALSE),TRIM(CLEAN(UPPER(salesTable[[#This Row],[CustomerType]])))))</f>
        <v>INDIVIDUAL</v>
      </c>
      <c r="U8" t="str">
        <f>IF(salesTable[[#This Row],[SalesChannel]]="","MISSING",IFERROR(VLOOKUP(salesTable[[#This Row],[SalesChannel]],salesChannel_Ref[],2,FALSE),CLEAN(UPPER(TRIM(salesTable[SalesChannel])))))</f>
        <v>AGENT</v>
      </c>
      <c r="V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" s="8" t="str">
        <f>IF(salesTable[[#This Row],[ProductID]]="","MISSING",IFERROR(VLOOKUP(salesTable[[#This Row],[ProductID]],product_REF[],1,FALSE),"NO MATCH"))</f>
        <v>P011</v>
      </c>
      <c r="X8" s="8" t="str">
        <f>CLEAN(UPPER(TRIM(IF(salesTable[[#This Row],[ProductID]]="","MISSING",IFERROR(VLOOKUP(salesTable[[#This Row],[ProductID]],product_REF[],2,FALSE),"NO MATCH")))))</f>
        <v>EXECUTIVE DESK</v>
      </c>
      <c r="Y8" t="str">
        <f>IFERROR(CLEAN(UPPER(TRIM(VLOOKUP(salesTable[[#This Row],[productID_Final]],product_REF[],3,FALSE)))),"NO MATCH")</f>
        <v>FURNITURE</v>
      </c>
      <c r="Z8" s="8" t="str">
        <f>IF(salesTable[[#This Row],[productCategory_final]]=CLEAN(UPPER(TRIM(salesTable[ProductCategory]))),salesTable[[#This Row],[productCategory_final]],"MISMATCH")</f>
        <v>FURNITURE</v>
      </c>
      <c r="AA8" s="8" t="str">
        <f>IF(salesTable[[#This Row],[CustomerID]]="","MISSING",IFERROR(VLOOKUP(salesTable[[#This Row],[CustomerID]],customer_REF[],1,FALSE),"NO MATCH"))</f>
        <v>C0016</v>
      </c>
      <c r="AB8" t="str">
        <f>CLEAN(UPPER(TRIM(IF(salesTable[[#This Row],[FirstName]]="","MISSING",IFERROR(VLOOKUP(salesTable[[#This Row],[CustomerID_final]],customer_REF[],2,FALSE),"NO MATCH")))))</f>
        <v>AMA</v>
      </c>
      <c r="AC8" s="8" t="str">
        <f>IF(salesTable[[#This Row],[customerFisrtName]]=CLEAN(UPPER(TRIM(salesTable[[#This Row],[customerFisrtName]]))),salesTable[[#This Row],[customerFisrtName]],"MISMATCH")</f>
        <v>AMA</v>
      </c>
      <c r="AD8" t="str">
        <f>CLEAN(UPPER(TRIM(IF(salesTable[[#This Row],[LastName]]="","MISSING",IFERROR(VLOOKUP(salesTable[[#This Row],[CustomerID_final]],customer_REF[],3,FALSE),"NO MATCH")))))</f>
        <v>ADDO</v>
      </c>
      <c r="AE8" s="8" t="str">
        <f>IF(salesTable[[#This Row],[customerLastName]]=CLEAN(UPPER(TRIM(salesTable[[#This Row],[customerLastName]]))),salesTable[[#This Row],[customerLastName]],"MISMATCH")</f>
        <v>ADDO</v>
      </c>
      <c r="AF8" s="8" t="str">
        <f>IF(salesTable[[#This Row],[Phone]]="","MISSING",0&amp;RIGHT(TRIM(SUBSTITUTE(SUBSTITUTE(SUBSTITUTE(salesTable[[#This Row],[Phone]],"+","")," ",""),"-","")),9))</f>
        <v>0596505310</v>
      </c>
      <c r="AG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" s="8">
        <f>IF(salesTable[[#This Row],[quantity_clean]]&gt;0,salesTable[[#This Row],[quantity_clean]],"INVALID")</f>
        <v>2</v>
      </c>
      <c r="AI8">
        <f>IF(OR(salesTable[[#This Row],[UnitPrice]]="",salesTable[[#This Row],[UnitPrice]]="N/A",salesTable[[#This Row],[UnitPrice]]="unknown"),"INVALID",VALUE(TRIM(SUBSTITUTE(SUBSTITUTE(salesTable[[#This Row],[UnitPrice]],",",""),"GH₵",""))))</f>
        <v>-2400</v>
      </c>
      <c r="AJ8" s="8" t="str">
        <f>IF(salesTable[[#This Row],[unitPrice_clean]]&gt;0,salesTable[[#This Row],[unitPrice_clean]],"INVALID")</f>
        <v>INVALID</v>
      </c>
      <c r="AK8">
        <f>IF(salesTable[[#This Row],[Revenue]]="","MISSING",VALUE(TRIM(SUBSTITUTE(SUBSTITUTE(salesTable[[#This Row],[Revenue]],",",""),"GH₵",""))))</f>
        <v>4800</v>
      </c>
      <c r="AL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" s="19">
        <f>IF(ISNUMBER(salesTable[[#This Row],[OrderDate]]),salesTable[[#This Row],[OrderDate]],IFERROR(DATEVALUE(CLEAN(TRIM(SUBSTITUTE(salesTable[[#This Row],[OrderDate]],".","/")))),"CHECK"))</f>
        <v>45877</v>
      </c>
      <c r="AN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45877</v>
      </c>
      <c r="AO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GH-ACC-2025-00020</v>
      </c>
      <c r="AP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" s="8" t="str">
        <f>CLEAN(PROPER(TRIM(salesTable[[#This Row],[Email]])))</f>
        <v>Ama.Addo15@Example.Com</v>
      </c>
      <c r="AR8" s="8" t="str">
        <f>CLEAN(TRIM(salesTable[[#This Row],[SourceFile]]))</f>
        <v>Online_Sales_2025.xlsx</v>
      </c>
      <c r="AS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" s="8" t="str">
        <f>IF(salesTable[orderRef_final]&lt;&gt;"MISSING",salesTable[orderRef_final],"invalid")</f>
        <v>GH-ACC-2025-00020</v>
      </c>
    </row>
    <row r="9" spans="1:72" x14ac:dyDescent="0.3">
      <c r="A9" t="s">
        <v>5744</v>
      </c>
      <c r="B9" t="s">
        <v>3148</v>
      </c>
      <c r="C9" t="s">
        <v>2358</v>
      </c>
      <c r="D9" t="s">
        <v>80</v>
      </c>
      <c r="E9" t="s">
        <v>93</v>
      </c>
      <c r="F9" t="s">
        <v>153</v>
      </c>
      <c r="G9" t="s">
        <v>53</v>
      </c>
      <c r="H9" t="s">
        <v>95</v>
      </c>
      <c r="I9" t="s">
        <v>1086</v>
      </c>
      <c r="J9" t="s">
        <v>27</v>
      </c>
      <c r="K9" t="s">
        <v>921</v>
      </c>
      <c r="L9" t="s">
        <v>111</v>
      </c>
      <c r="M9" t="s">
        <v>212</v>
      </c>
      <c r="N9">
        <v>180</v>
      </c>
      <c r="O9">
        <v>1800</v>
      </c>
      <c r="P9" t="s">
        <v>5745</v>
      </c>
      <c r="Q9" t="s">
        <v>5746</v>
      </c>
      <c r="R9" t="s">
        <v>61</v>
      </c>
      <c r="S9" t="str">
        <f>IF(salesTable[[#This Row],[Region]]="","MISSING",IFERROR(VLOOKUP(salesTable[[#This Row],[Region]],region_ref[],2,FALSE),TRIM(CLEAN(UPPER(salesTable[[#This Row],[Region]])))))</f>
        <v>ACCRA</v>
      </c>
      <c r="T9" t="str">
        <f>IF(salesTable[[#This Row],[CustomerType]]="","MISSING",IFERROR(VLOOKUP(salesTable[[#This Row],[CustomerType]],customerType_Ref[],2,FALSE),TRIM(CLEAN(UPPER(salesTable[[#This Row],[CustomerType]])))))</f>
        <v>GOVERNMENT</v>
      </c>
      <c r="U9" t="str">
        <f>IF(salesTable[[#This Row],[SalesChannel]]="","MISSING",IFERROR(VLOOKUP(salesTable[[#This Row],[SalesChannel]],salesChannel_Ref[],2,FALSE),CLEAN(UPPER(TRIM(salesTable[SalesChannel])))))</f>
        <v>MOBILE APP</v>
      </c>
      <c r="V9" t="str">
        <f>IF(salesTable[[#This Row],[PaymentMethod]]="","MISSING",IFERROR(VLOOKUP(salesTable[[#This Row],[PaymentMethod]],paymentMethod_REF[],2,FALSE), CLEAN(UPPER(TRIM(salesTable[[#This Row],[PaymentMethod]])))))</f>
        <v>CARD</v>
      </c>
      <c r="W9" s="8" t="str">
        <f>IF(salesTable[[#This Row],[ProductID]]="","MISSING",IFERROR(VLOOKUP(salesTable[[#This Row],[ProductID]],product_REF[],1,FALSE),"NO MATCH"))</f>
        <v>P007</v>
      </c>
      <c r="X9" s="8" t="str">
        <f>CLEAN(UPPER(TRIM(IF(salesTable[[#This Row],[ProductID]]="","MISSING",IFERROR(VLOOKUP(salesTable[[#This Row],[ProductID]],product_REF[],2,FALSE),"NO MATCH")))))</f>
        <v>COTTON SHIRT</v>
      </c>
      <c r="Y9" t="str">
        <f>IFERROR(CLEAN(UPPER(TRIM(VLOOKUP(salesTable[[#This Row],[productID_Final]],product_REF[],3,FALSE)))),"NO MATCH")</f>
        <v>CLOTHING</v>
      </c>
      <c r="Z9" s="8" t="str">
        <f>IF(salesTable[[#This Row],[productCategory_final]]=CLEAN(UPPER(TRIM(salesTable[ProductCategory]))),salesTable[[#This Row],[productCategory_final]],"MISMATCH")</f>
        <v>CLOTHING</v>
      </c>
      <c r="AA9" s="8" t="str">
        <f>IF(salesTable[[#This Row],[CustomerID]]="","MISSING",IFERROR(VLOOKUP(salesTable[[#This Row],[CustomerID]],customer_REF[],1,FALSE),"NO MATCH"))</f>
        <v>C0148</v>
      </c>
      <c r="AB9" t="str">
        <f>CLEAN(UPPER(TRIM(IF(salesTable[[#This Row],[FirstName]]="","MISSING",IFERROR(VLOOKUP(salesTable[[#This Row],[CustomerID_final]],customer_REF[],2,FALSE),"NO MATCH")))))</f>
        <v>ADWOA</v>
      </c>
      <c r="AC9" s="8" t="str">
        <f>IF(salesTable[[#This Row],[customerFisrtName]]=CLEAN(UPPER(TRIM(salesTable[[#This Row],[customerFisrtName]]))),salesTable[[#This Row],[customerFisrtName]],"MISMATCH")</f>
        <v>ADWOA</v>
      </c>
      <c r="AD9" t="str">
        <f>CLEAN(UPPER(TRIM(IF(salesTable[[#This Row],[LastName]]="","MISSING",IFERROR(VLOOKUP(salesTable[[#This Row],[CustomerID_final]],customer_REF[],3,FALSE),"NO MATCH")))))</f>
        <v>BADU</v>
      </c>
      <c r="AE9" s="8" t="str">
        <f>IF(salesTable[[#This Row],[customerLastName]]=CLEAN(UPPER(TRIM(salesTable[[#This Row],[customerLastName]]))),salesTable[[#This Row],[customerLastName]],"MISMATCH")</f>
        <v>BADU</v>
      </c>
      <c r="AF9" s="8" t="str">
        <f>IF(salesTable[[#This Row],[Phone]]="","MISSING",0&amp;RIGHT(TRIM(SUBSTITUTE(SUBSTITUTE(SUBSTITUTE(salesTable[[#This Row],[Phone]],"+","")," ",""),"-","")),9))</f>
        <v>0272048585</v>
      </c>
      <c r="AG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" s="8">
        <f>IF(salesTable[[#This Row],[quantity_clean]]&gt;0,salesTable[[#This Row],[quantity_clean]],"INVALID")</f>
        <v>10</v>
      </c>
      <c r="AI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" s="8">
        <f>IF(salesTable[[#This Row],[unitPrice_clean]]&gt;0,salesTable[[#This Row],[unitPrice_clean]],"INVALID")</f>
        <v>180</v>
      </c>
      <c r="AK9">
        <f>IF(salesTable[[#This Row],[Revenue]]="","MISSING",VALUE(TRIM(SUBSTITUTE(SUBSTITUTE(salesTable[[#This Row],[Revenue]],",",""),"GH₵",""))))</f>
        <v>1800</v>
      </c>
      <c r="AL9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9" s="19">
        <f>IF(ISNUMBER(salesTable[[#This Row],[OrderDate]]),salesTable[[#This Row],[OrderDate]],IFERROR(DATEVALUE(CLEAN(TRIM(SUBSTITUTE(salesTable[[#This Row],[OrderDate]],".","/")))),"CHECK"))</f>
        <v>45871</v>
      </c>
      <c r="AN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45871</v>
      </c>
      <c r="AO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GH-ACC-2025-00028</v>
      </c>
      <c r="AP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" s="8" t="str">
        <f>CLEAN(PROPER(TRIM(salesTable[[#This Row],[Email]])))</f>
        <v>Adwoa.Badu84@Example.Com</v>
      </c>
      <c r="AR9" s="8" t="str">
        <f>CLEAN(TRIM(salesTable[[#This Row],[SourceFile]]))</f>
        <v>Retail_POS_2025.csv</v>
      </c>
      <c r="AS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" s="8" t="str">
        <f>IF(salesTable[orderRef_final]&lt;&gt;"MISSING",salesTable[orderRef_final],"invalid")</f>
        <v>GH-ACC-2025-00028</v>
      </c>
    </row>
    <row r="10" spans="1:72" x14ac:dyDescent="0.3">
      <c r="A10" t="s">
        <v>3700</v>
      </c>
      <c r="B10" t="s">
        <v>3701</v>
      </c>
      <c r="C10" t="s">
        <v>3683</v>
      </c>
      <c r="D10" t="s">
        <v>926</v>
      </c>
      <c r="E10" t="s">
        <v>944</v>
      </c>
      <c r="F10" t="s">
        <v>153</v>
      </c>
      <c r="G10" t="s">
        <v>142</v>
      </c>
      <c r="H10" t="s">
        <v>1313</v>
      </c>
      <c r="I10" t="s">
        <v>26</v>
      </c>
      <c r="J10" t="s">
        <v>83</v>
      </c>
      <c r="K10" t="s">
        <v>84</v>
      </c>
      <c r="L10" t="s">
        <v>58</v>
      </c>
      <c r="M10">
        <v>2</v>
      </c>
      <c r="N10">
        <v>420</v>
      </c>
      <c r="O10">
        <v>840</v>
      </c>
      <c r="P10" t="s">
        <v>3702</v>
      </c>
      <c r="Q10" t="s">
        <v>3703</v>
      </c>
      <c r="R10" t="s">
        <v>46</v>
      </c>
      <c r="S10" t="str">
        <f>IF(salesTable[[#This Row],[Region]]="","MISSING",IFERROR(VLOOKUP(salesTable[[#This Row],[Region]],region_ref[],2,FALSE),TRIM(CLEAN(UPPER(salesTable[[#This Row],[Region]])))))</f>
        <v>ACCRA</v>
      </c>
      <c r="T10" t="str">
        <f>IF(salesTable[[#This Row],[CustomerType]]="","MISSING",IFERROR(VLOOKUP(salesTable[[#This Row],[CustomerType]],customerType_Ref[],2,FALSE),TRIM(CLEAN(UPPER(salesTable[[#This Row],[CustomerType]])))))</f>
        <v>INDIVIDUAL</v>
      </c>
      <c r="U10" t="str">
        <f>IF(salesTable[[#This Row],[SalesChannel]]="","MISSING",IFERROR(VLOOKUP(salesTable[[#This Row],[SalesChannel]],salesChannel_Ref[],2,FALSE),CLEAN(UPPER(TRIM(salesTable[SalesChannel])))))</f>
        <v>AGENT</v>
      </c>
      <c r="V1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" s="8" t="str">
        <f>IF(salesTable[[#This Row],[ProductID]]="","MISSING",IFERROR(VLOOKUP(salesTable[[#This Row],[ProductID]],product_REF[],1,FALSE),"NO MATCH"))</f>
        <v>P003</v>
      </c>
      <c r="X10" s="8" t="str">
        <f>CLEAN(UPPER(TRIM(IF(salesTable[[#This Row],[ProductID]]="","MISSING",IFERROR(VLOOKUP(salesTable[[#This Row],[ProductID]],product_REF[],2,FALSE),"NO MATCH")))))</f>
        <v>WIRELESS HEADSET</v>
      </c>
      <c r="Y10" t="str">
        <f>IFERROR(CLEAN(UPPER(TRIM(VLOOKUP(salesTable[[#This Row],[productID_Final]],product_REF[],3,FALSE)))),"NO MATCH")</f>
        <v>ELECTRONICS</v>
      </c>
      <c r="Z10" s="8" t="str">
        <f>IF(salesTable[[#This Row],[productCategory_final]]=CLEAN(UPPER(TRIM(salesTable[ProductCategory]))),salesTable[[#This Row],[productCategory_final]],"MISMATCH")</f>
        <v>ELECTRONICS</v>
      </c>
      <c r="AA10" s="8" t="str">
        <f>IF(salesTable[[#This Row],[CustomerID]]="","MISSING",IFERROR(VLOOKUP(salesTable[[#This Row],[CustomerID]],customer_REF[],1,FALSE),"NO MATCH"))</f>
        <v>C0050</v>
      </c>
      <c r="AB10" t="str">
        <f>CLEAN(UPPER(TRIM(IF(salesTable[[#This Row],[FirstName]]="","MISSING",IFERROR(VLOOKUP(salesTable[[#This Row],[CustomerID_final]],customer_REF[],2,FALSE),"NO MATCH")))))</f>
        <v>AKOSUA</v>
      </c>
      <c r="AC10" s="8" t="str">
        <f>IF(salesTable[[#This Row],[customerFisrtName]]=CLEAN(UPPER(TRIM(salesTable[[#This Row],[customerFisrtName]]))),salesTable[[#This Row],[customerFisrtName]],"MISMATCH")</f>
        <v>AKOSUA</v>
      </c>
      <c r="AD10" t="str">
        <f>CLEAN(UPPER(TRIM(IF(salesTable[[#This Row],[LastName]]="","MISSING",IFERROR(VLOOKUP(salesTable[[#This Row],[CustomerID_final]],customer_REF[],3,FALSE),"NO MATCH")))))</f>
        <v>ADDO</v>
      </c>
      <c r="AE10" s="8" t="str">
        <f>IF(salesTable[[#This Row],[customerLastName]]=CLEAN(UPPER(TRIM(salesTable[[#This Row],[customerLastName]]))),salesTable[[#This Row],[customerLastName]],"MISMATCH")</f>
        <v>ADDO</v>
      </c>
      <c r="AF10" s="8" t="str">
        <f>IF(salesTable[[#This Row],[Phone]]="","MISSING",0&amp;RIGHT(TRIM(SUBSTITUTE(SUBSTITUTE(SUBSTITUTE(salesTable[[#This Row],[Phone]],"+","")," ",""),"-","")),9))</f>
        <v>0205635119</v>
      </c>
      <c r="AG1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" s="8">
        <f>IF(salesTable[[#This Row],[quantity_clean]]&gt;0,salesTable[[#This Row],[quantity_clean]],"INVALID")</f>
        <v>2</v>
      </c>
      <c r="AI1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0" s="8">
        <f>IF(salesTable[[#This Row],[unitPrice_clean]]&gt;0,salesTable[[#This Row],[unitPrice_clean]],"INVALID")</f>
        <v>420</v>
      </c>
      <c r="AK10">
        <f>IF(salesTable[[#This Row],[Revenue]]="","MISSING",VALUE(TRIM(SUBSTITUTE(SUBSTITUTE(salesTable[[#This Row],[Revenue]],",",""),"GH₵",""))))</f>
        <v>840</v>
      </c>
      <c r="AL10" s="8">
        <f>IFERROR(IF(ROUND(salesTable[[#This Row],[Quantity_final]]*salesTable[[#This Row],[UnitPrice_final]],2)=ROUND(salesTable[[#This Row],[revenue_clean]],2)=TRUE,salesTable[[#This Row],[revenue_clean]],"invalid"),"INVALID")</f>
        <v>840</v>
      </c>
      <c r="AM10" s="19">
        <f>IF(ISNUMBER(salesTable[[#This Row],[OrderDate]]),salesTable[[#This Row],[OrderDate]],IFERROR(DATEVALUE(CLEAN(TRIM(SUBSTITUTE(salesTable[[#This Row],[OrderDate]],".","/")))),"CHECK"))</f>
        <v>45846</v>
      </c>
      <c r="AN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45846</v>
      </c>
      <c r="AO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GH-ACC-2025-00033</v>
      </c>
      <c r="AP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" s="8" t="str">
        <f>CLEAN(PROPER(TRIM(salesTable[[#This Row],[Email]])))</f>
        <v>Akosua.Addo7@Example.Com</v>
      </c>
      <c r="AR10" s="8" t="str">
        <f>CLEAN(TRIM(salesTable[[#This Row],[SourceFile]]))</f>
        <v>Mobile_App_Export.csv</v>
      </c>
      <c r="AS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" s="8" t="str">
        <f>IF(salesTable[orderRef_final]&lt;&gt;"MISSING",salesTable[orderRef_final],"invalid")</f>
        <v>GH-ACC-2025-00033</v>
      </c>
    </row>
    <row r="11" spans="1:72" x14ac:dyDescent="0.3">
      <c r="A11" t="s">
        <v>2361</v>
      </c>
      <c r="B11" t="s">
        <v>2362</v>
      </c>
      <c r="C11" t="s">
        <v>1717</v>
      </c>
      <c r="D11" t="s">
        <v>743</v>
      </c>
      <c r="E11" t="s">
        <v>237</v>
      </c>
      <c r="F11" t="s">
        <v>94</v>
      </c>
      <c r="G11" t="s">
        <v>120</v>
      </c>
      <c r="H11" t="s">
        <v>121</v>
      </c>
      <c r="I11" t="s">
        <v>1005</v>
      </c>
      <c r="J11" t="s">
        <v>27</v>
      </c>
      <c r="K11" t="s">
        <v>42</v>
      </c>
      <c r="L11" t="s">
        <v>165</v>
      </c>
      <c r="M11" t="s">
        <v>607</v>
      </c>
      <c r="O11">
        <v>1700</v>
      </c>
      <c r="P11" t="s">
        <v>2363</v>
      </c>
      <c r="Q11" t="s">
        <v>2364</v>
      </c>
      <c r="R11" t="s">
        <v>32</v>
      </c>
      <c r="S11" t="str">
        <f>IF(salesTable[[#This Row],[Region]]="","MISSING",IFERROR(VLOOKUP(salesTable[[#This Row],[Region]],region_ref[],2,FALSE),TRIM(CLEAN(UPPER(salesTable[[#This Row],[Region]])))))</f>
        <v>ACCRA</v>
      </c>
      <c r="T11" t="str">
        <f>IF(salesTable[[#This Row],[CustomerType]]="","MISSING",IFERROR(VLOOKUP(salesTable[[#This Row],[CustomerType]],customerType_Ref[],2,FALSE),TRIM(CLEAN(UPPER(salesTable[[#This Row],[CustomerType]])))))</f>
        <v>GOVERNMENT</v>
      </c>
      <c r="U11" t="str">
        <f>IF(salesTable[[#This Row],[SalesChannel]]="","MISSING",IFERROR(VLOOKUP(salesTable[[#This Row],[SalesChannel]],salesChannel_Ref[],2,FALSE),CLEAN(UPPER(TRIM(salesTable[SalesChannel])))))</f>
        <v>ONLINE</v>
      </c>
      <c r="V1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" s="8" t="str">
        <f>IF(salesTable[[#This Row],[ProductID]]="","MISSING",IFERROR(VLOOKUP(salesTable[[#This Row],[ProductID]],product_REF[],1,FALSE),"NO MATCH"))</f>
        <v>P002</v>
      </c>
      <c r="X11" s="8" t="str">
        <f>CLEAN(UPPER(TRIM(IF(salesTable[[#This Row],[ProductID]]="","MISSING",IFERROR(VLOOKUP(salesTable[[#This Row],[ProductID]],product_REF[],2,FALSE),"NO MATCH")))))</f>
        <v>OFFICE CHAIR</v>
      </c>
      <c r="Y11" t="str">
        <f>IFERROR(CLEAN(UPPER(TRIM(VLOOKUP(salesTable[[#This Row],[productID_Final]],product_REF[],3,FALSE)))),"NO MATCH")</f>
        <v>FURNITURE</v>
      </c>
      <c r="Z11" s="8" t="str">
        <f>IF(salesTable[[#This Row],[productCategory_final]]=CLEAN(UPPER(TRIM(salesTable[ProductCategory]))),salesTable[[#This Row],[productCategory_final]],"MISMATCH")</f>
        <v>FURNITURE</v>
      </c>
      <c r="AA11" s="8" t="str">
        <f>IF(salesTable[[#This Row],[CustomerID]]="","MISSING",IFERROR(VLOOKUP(salesTable[[#This Row],[CustomerID]],customer_REF[],1,FALSE),"NO MATCH"))</f>
        <v>C0267</v>
      </c>
      <c r="AB11" t="str">
        <f>CLEAN(UPPER(TRIM(IF(salesTable[[#This Row],[FirstName]]="","MISSING",IFERROR(VLOOKUP(salesTable[[#This Row],[CustomerID_final]],customer_REF[],2,FALSE),"NO MATCH")))))</f>
        <v>ESI</v>
      </c>
      <c r="AC11" s="8" t="str">
        <f>IF(salesTable[[#This Row],[customerFisrtName]]=CLEAN(UPPER(TRIM(salesTable[[#This Row],[customerFisrtName]]))),salesTable[[#This Row],[customerFisrtName]],"MISMATCH")</f>
        <v>ESI</v>
      </c>
      <c r="AD11" t="str">
        <f>CLEAN(UPPER(TRIM(IF(salesTable[[#This Row],[LastName]]="","MISSING",IFERROR(VLOOKUP(salesTable[[#This Row],[CustomerID_final]],customer_REF[],3,FALSE),"NO MATCH")))))</f>
        <v>APPIAH</v>
      </c>
      <c r="AE11" s="8" t="str">
        <f>IF(salesTable[[#This Row],[customerLastName]]=CLEAN(UPPER(TRIM(salesTable[[#This Row],[customerLastName]]))),salesTable[[#This Row],[customerLastName]],"MISMATCH")</f>
        <v>APPIAH</v>
      </c>
      <c r="AF11" s="8" t="str">
        <f>IF(salesTable[[#This Row],[Phone]]="","MISSING",0&amp;RIGHT(TRIM(SUBSTITUTE(SUBSTITUTE(SUBSTITUTE(salesTable[[#This Row],[Phone]],"+","")," ",""),"-","")),9))</f>
        <v>0549496927</v>
      </c>
      <c r="AG1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" s="8">
        <f>IF(salesTable[[#This Row],[quantity_clean]]&gt;0,salesTable[[#This Row],[quantity_clean]],"INVALID")</f>
        <v>2</v>
      </c>
      <c r="AI11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1" s="8" t="str">
        <f>IF(salesTable[[#This Row],[unitPrice_clean]]&gt;0,salesTable[[#This Row],[unitPrice_clean]],"INVALID")</f>
        <v>INVALID</v>
      </c>
      <c r="AK11">
        <f>IF(salesTable[[#This Row],[Revenue]]="","MISSING",VALUE(TRIM(SUBSTITUTE(SUBSTITUTE(salesTable[[#This Row],[Revenue]],",",""),"GH₵",""))))</f>
        <v>1700</v>
      </c>
      <c r="AL1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" s="19">
        <f>IF(ISNUMBER(salesTable[[#This Row],[OrderDate]]),salesTable[[#This Row],[OrderDate]],IFERROR(DATEVALUE(CLEAN(TRIM(SUBSTITUTE(salesTable[[#This Row],[OrderDate]],".","/")))),"CHECK"))</f>
        <v>45673</v>
      </c>
      <c r="AN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45673</v>
      </c>
      <c r="AO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GH-ACC-2025-00042</v>
      </c>
      <c r="AP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" s="8" t="str">
        <f>CLEAN(PROPER(TRIM(salesTable[[#This Row],[Email]])))</f>
        <v>Esi.Appiah68@Example.Com</v>
      </c>
      <c r="AR11" s="8" t="str">
        <f>CLEAN(TRIM(salesTable[[#This Row],[SourceFile]]))</f>
        <v>Agent_App_2025.csv</v>
      </c>
      <c r="AS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" s="8" t="str">
        <f>IF(salesTable[orderRef_final]&lt;&gt;"MISSING",salesTable[orderRef_final],"invalid")</f>
        <v>GH-ACC-2025-00042</v>
      </c>
      <c r="BC11" s="11" t="s">
        <v>6478</v>
      </c>
      <c r="BD11" s="11" t="s">
        <v>6477</v>
      </c>
      <c r="BE11" s="11" t="s">
        <v>6464</v>
      </c>
      <c r="BF11" s="11" t="s">
        <v>6466</v>
      </c>
      <c r="BG11" s="11" t="s">
        <v>6468</v>
      </c>
      <c r="BH11" s="11" t="s">
        <v>6445</v>
      </c>
      <c r="BI11" s="11" t="s">
        <v>6</v>
      </c>
      <c r="BJ11" s="11" t="s">
        <v>6462</v>
      </c>
      <c r="BK11" s="11" t="s">
        <v>6461</v>
      </c>
      <c r="BL11" s="11" t="s">
        <v>9</v>
      </c>
      <c r="BM11" s="11" t="s">
        <v>10</v>
      </c>
      <c r="BN11" s="11" t="s">
        <v>11</v>
      </c>
      <c r="BO11" s="11" t="s">
        <v>6469</v>
      </c>
      <c r="BP11" s="11" t="s">
        <v>6471</v>
      </c>
      <c r="BQ11" s="11" t="s">
        <v>6473</v>
      </c>
      <c r="BR11" s="11" t="s">
        <v>6470</v>
      </c>
      <c r="BS11" s="11" t="s">
        <v>6480</v>
      </c>
      <c r="BT11" s="11" t="s">
        <v>6481</v>
      </c>
    </row>
    <row r="12" spans="1:72" x14ac:dyDescent="0.3">
      <c r="A12" t="s">
        <v>1515</v>
      </c>
      <c r="B12" t="s">
        <v>1488</v>
      </c>
      <c r="C12" t="s">
        <v>456</v>
      </c>
      <c r="D12" t="s">
        <v>1516</v>
      </c>
      <c r="E12" t="s">
        <v>956</v>
      </c>
      <c r="F12" t="s">
        <v>153</v>
      </c>
      <c r="G12" t="s">
        <v>191</v>
      </c>
      <c r="H12" t="s">
        <v>278</v>
      </c>
      <c r="I12" t="s">
        <v>279</v>
      </c>
      <c r="J12" t="s">
        <v>83</v>
      </c>
      <c r="K12" t="s">
        <v>57</v>
      </c>
      <c r="L12" t="s">
        <v>111</v>
      </c>
      <c r="M12">
        <v>8</v>
      </c>
      <c r="N12">
        <v>1650</v>
      </c>
      <c r="O12">
        <v>12700</v>
      </c>
      <c r="P12" t="s">
        <v>1517</v>
      </c>
      <c r="Q12" t="s">
        <v>1518</v>
      </c>
      <c r="R12" t="s">
        <v>32</v>
      </c>
      <c r="S12" t="str">
        <f>IF(salesTable[[#This Row],[Region]]="","MISSING",IFERROR(VLOOKUP(salesTable[[#This Row],[Region]],region_ref[],2,FALSE),TRIM(CLEAN(UPPER(salesTable[[#This Row],[Region]])))))</f>
        <v>ACCRA</v>
      </c>
      <c r="T12" t="str">
        <f>IF(salesTable[[#This Row],[CustomerType]]="","MISSING",IFERROR(VLOOKUP(salesTable[[#This Row],[CustomerType]],customerType_Ref[],2,FALSE),TRIM(CLEAN(UPPER(salesTable[[#This Row],[CustomerType]])))))</f>
        <v>INDIVIDUAL</v>
      </c>
      <c r="U12" t="str">
        <f>IF(salesTable[[#This Row],[SalesChannel]]="","MISSING",IFERROR(VLOOKUP(salesTable[[#This Row],[SalesChannel]],salesChannel_Ref[],2,FALSE),CLEAN(UPPER(TRIM(salesTable[SalesChannel])))))</f>
        <v>ONLINE</v>
      </c>
      <c r="V12" t="str">
        <f>IF(salesTable[[#This Row],[PaymentMethod]]="","MISSING",IFERROR(VLOOKUP(salesTable[[#This Row],[PaymentMethod]],paymentMethod_REF[],2,FALSE), CLEAN(UPPER(TRIM(salesTable[[#This Row],[PaymentMethod]])))))</f>
        <v>CARD</v>
      </c>
      <c r="W12" s="8" t="str">
        <f>IF(salesTable[[#This Row],[ProductID]]="","MISSING",IFERROR(VLOOKUP(salesTable[[#This Row],[ProductID]],product_REF[],1,FALSE),"NO MATCH"))</f>
        <v>P004</v>
      </c>
      <c r="X12" s="8" t="str">
        <f>CLEAN(UPPER(TRIM(IF(salesTable[[#This Row],[ProductID]]="","MISSING",IFERROR(VLOOKUP(salesTable[[#This Row],[ProductID]],product_REF[],2,FALSE),"NO MATCH")))))</f>
        <v>LASER PRINTER</v>
      </c>
      <c r="Y12" t="str">
        <f>IFERROR(CLEAN(UPPER(TRIM(VLOOKUP(salesTable[[#This Row],[productID_Final]],product_REF[],3,FALSE)))),"NO MATCH")</f>
        <v>OFFICE SUPPLIES</v>
      </c>
      <c r="Z12" s="8" t="str">
        <f>IF(salesTable[[#This Row],[productCategory_final]]=CLEAN(UPPER(TRIM(salesTable[ProductCategory]))),salesTable[[#This Row],[productCategory_final]],"MISMATCH")</f>
        <v>OFFICE SUPPLIES</v>
      </c>
      <c r="AA12" s="8" t="str">
        <f>IF(salesTable[[#This Row],[CustomerID]]="","MISSING",IFERROR(VLOOKUP(salesTable[[#This Row],[CustomerID]],customer_REF[],1,FALSE),"NO MATCH"))</f>
        <v>C0108</v>
      </c>
      <c r="AB12" t="str">
        <f>CLEAN(UPPER(TRIM(IF(salesTable[[#This Row],[FirstName]]="","MISSING",IFERROR(VLOOKUP(salesTable[[#This Row],[CustomerID_final]],customer_REF[],2,FALSE),"NO MATCH")))))</f>
        <v>ADWOA</v>
      </c>
      <c r="AC12" s="8" t="str">
        <f>IF(salesTable[[#This Row],[customerFisrtName]]=CLEAN(UPPER(TRIM(salesTable[[#This Row],[customerFisrtName]]))),salesTable[[#This Row],[customerFisrtName]],"MISMATCH")</f>
        <v>ADWOA</v>
      </c>
      <c r="AD12" t="str">
        <f>CLEAN(UPPER(TRIM(IF(salesTable[[#This Row],[LastName]]="","MISSING",IFERROR(VLOOKUP(salesTable[[#This Row],[CustomerID_final]],customer_REF[],3,FALSE),"NO MATCH")))))</f>
        <v>ANTWI</v>
      </c>
      <c r="AE12" s="8" t="str">
        <f>IF(salesTable[[#This Row],[customerLastName]]=CLEAN(UPPER(TRIM(salesTable[[#This Row],[customerLastName]]))),salesTable[[#This Row],[customerLastName]],"MISMATCH")</f>
        <v>ANTWI</v>
      </c>
      <c r="AF12" s="8" t="str">
        <f>IF(salesTable[[#This Row],[Phone]]="","MISSING",0&amp;RIGHT(TRIM(SUBSTITUTE(SUBSTITUTE(SUBSTITUTE(salesTable[[#This Row],[Phone]],"+","")," ",""),"-","")),9))</f>
        <v>0546654047</v>
      </c>
      <c r="AG1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" s="8">
        <f>IF(salesTable[[#This Row],[quantity_clean]]&gt;0,salesTable[[#This Row],[quantity_clean]],"INVALID")</f>
        <v>8</v>
      </c>
      <c r="AI1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" s="8">
        <f>IF(salesTable[[#This Row],[unitPrice_clean]]&gt;0,salesTable[[#This Row],[unitPrice_clean]],"INVALID")</f>
        <v>1650</v>
      </c>
      <c r="AK12">
        <f>IF(salesTable[[#This Row],[Revenue]]="","MISSING",VALUE(TRIM(SUBSTITUTE(SUBSTITUTE(salesTable[[#This Row],[Revenue]],",",""),"GH₵",""))))</f>
        <v>12700</v>
      </c>
      <c r="AL1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" s="19">
        <f>IF(ISNUMBER(salesTable[[#This Row],[OrderDate]]),salesTable[[#This Row],[OrderDate]],IFERROR(DATEVALUE(CLEAN(TRIM(SUBSTITUTE(salesTable[[#This Row],[OrderDate]],".","/")))),"CHECK"))</f>
        <v>45851</v>
      </c>
      <c r="AN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45851</v>
      </c>
      <c r="AO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GH-ACC-2025-00044</v>
      </c>
      <c r="AP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" s="8" t="str">
        <f>CLEAN(PROPER(TRIM(salesTable[[#This Row],[Email]])))</f>
        <v>Adwoa.Antwi67@Example.Com</v>
      </c>
      <c r="AR12" s="8" t="str">
        <f>CLEAN(TRIM(salesTable[[#This Row],[SourceFile]]))</f>
        <v>Agent_App_2025.csv</v>
      </c>
      <c r="AS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" s="8" t="str">
        <f>IF(salesTable[orderRef_final]&lt;&gt;"MISSING",salesTable[orderRef_final],"invalid")</f>
        <v>GH-ACC-2025-00044</v>
      </c>
      <c r="BA12" s="7" t="s">
        <v>6435</v>
      </c>
      <c r="BB12" s="8" t="s">
        <v>6433</v>
      </c>
      <c r="BC12">
        <f>SUMPRODUCT(1/COUNTIF(salesTable[orderRef_final],salesTable[orderRef_final]))</f>
        <v>1093.9999999999548</v>
      </c>
      <c r="BD12">
        <f>SUMPRODUCT(1/COUNTIF(salesTable[orderDate_final],salesTable[orderDate_final]))</f>
        <v>354.00000000000131</v>
      </c>
      <c r="BE12">
        <f>SUMPRODUCT(1/COUNTIF(salesTable[CustomerID_final],salesTable[CustomerID_final]))</f>
        <v>389.99999999999824</v>
      </c>
      <c r="BF12">
        <f>SUMPRODUCT(1/COUNTIF(salesTable[firstName_Final],salesTable[firstName_Final]))</f>
        <v>13.999999999999858</v>
      </c>
      <c r="BG12">
        <f>SUMPRODUCT(1/COUNTIF(salesTable[lastName_final],salesTable[lastName_final]))</f>
        <v>12.00000000000013</v>
      </c>
      <c r="BH12">
        <f>SUMPRODUCT(1/COUNTIF(salesTable[Region_Final],salesTable[Region_Final]))</f>
        <v>8.9999999999999236</v>
      </c>
      <c r="BI12">
        <f>SUMPRODUCT(1/COUNTIF(salesTable[customerType_Final],salesTable[customerType_Final]))</f>
        <v>3.999999999999988</v>
      </c>
      <c r="BJ12">
        <f>SUMPRODUCT(1/COUNTIF(salesTable[productName_final],salesTable[productName_final]))</f>
        <v>13.000000000000133</v>
      </c>
      <c r="BK12">
        <f>SUMPRODUCT(1/COUNTIF(salesTable[productCategory_finalStatus],salesTable[productCategory_finalStatus]))</f>
        <v>5.9999999999998872</v>
      </c>
      <c r="BL12">
        <f>SUMPRODUCT(1/COUNTIF(salesTable[customerType_Final],salesTable[customerType_Final]))</f>
        <v>3.999999999999988</v>
      </c>
      <c r="BM12">
        <f>SUMPRODUCT(1/COUNTIF(salesTable[SalesChannel_final],salesTable[SalesChannel_final]))</f>
        <v>3.9999999999999911</v>
      </c>
      <c r="BN12">
        <f>SUMPRODUCT(1/COUNTIF(salesTable[paymentMethod_Final],salesTable[paymentMethod_Final]))</f>
        <v>4.0000000000000782</v>
      </c>
      <c r="BO12">
        <f>SUMPRODUCT(1/COUNTIF(salesTable[Quantity_final],salesTable[Quantity_final]))</f>
        <v>13.000000000000078</v>
      </c>
      <c r="BP12">
        <f>SUMPRODUCT(1/COUNTIF(salesTable[UnitPrice_final],salesTable[UnitPrice_final]))</f>
        <v>55.999999999999986</v>
      </c>
      <c r="BQ12">
        <f>SUMPRODUCT(1/COUNTIF(salesTable[revenue_final],salesTable[revenue_final]))</f>
        <v>192.99999999999906</v>
      </c>
      <c r="BR12">
        <f>SUMPRODUCT(1/COUNTIF(salesTable[Phone_final],salesTable[Phone_final]))</f>
        <v>1459.9999999999993</v>
      </c>
      <c r="BS12">
        <f>SUMPRODUCT(1/COUNTIF(salesTable[email_final],salesTable[email_final]))</f>
        <v>1408.9999999999998</v>
      </c>
      <c r="BT12">
        <f>SUMPRODUCT(1/COUNTIF(salesTable[sources_final],salesTable[sources_final]))</f>
        <v>3.9999999999999303</v>
      </c>
    </row>
    <row r="13" spans="1:72" x14ac:dyDescent="0.3">
      <c r="A13" t="s">
        <v>4386</v>
      </c>
      <c r="C13" t="s">
        <v>1422</v>
      </c>
      <c r="D13" t="s">
        <v>411</v>
      </c>
      <c r="E13" t="s">
        <v>140</v>
      </c>
      <c r="F13" t="s">
        <v>153</v>
      </c>
      <c r="G13" t="s">
        <v>53</v>
      </c>
      <c r="H13" t="s">
        <v>95</v>
      </c>
      <c r="I13" t="s">
        <v>4387</v>
      </c>
      <c r="J13" t="s">
        <v>501</v>
      </c>
      <c r="K13" t="s">
        <v>1148</v>
      </c>
      <c r="L13" t="s">
        <v>182</v>
      </c>
      <c r="M13" t="s">
        <v>145</v>
      </c>
      <c r="N13">
        <v>180</v>
      </c>
      <c r="O13">
        <v>900</v>
      </c>
      <c r="P13" t="s">
        <v>4388</v>
      </c>
      <c r="Q13" t="s">
        <v>4389</v>
      </c>
      <c r="R13" t="s">
        <v>46</v>
      </c>
      <c r="S13" t="str">
        <f>IF(salesTable[[#This Row],[Region]]="","MISSING",IFERROR(VLOOKUP(salesTable[[#This Row],[Region]],region_ref[],2,FALSE),TRIM(CLEAN(UPPER(salesTable[[#This Row],[Region]])))))</f>
        <v>ACCRA</v>
      </c>
      <c r="T13" t="str">
        <f>IF(salesTable[[#This Row],[CustomerType]]="","MISSING",IFERROR(VLOOKUP(salesTable[[#This Row],[CustomerType]],customerType_Ref[],2,FALSE),TRIM(CLEAN(UPPER(salesTable[[#This Row],[CustomerType]])))))</f>
        <v>GOVERNMENT</v>
      </c>
      <c r="U13" t="str">
        <f>IF(salesTable[[#This Row],[SalesChannel]]="","MISSING",IFERROR(VLOOKUP(salesTable[[#This Row],[SalesChannel]],salesChannel_Ref[],2,FALSE),CLEAN(UPPER(TRIM(salesTable[SalesChannel])))))</f>
        <v>MOBILE APP</v>
      </c>
      <c r="V13" t="str">
        <f>IF(salesTable[[#This Row],[PaymentMethod]]="","MISSING",IFERROR(VLOOKUP(salesTable[[#This Row],[PaymentMethod]],paymentMethod_REF[],2,FALSE), CLEAN(UPPER(TRIM(salesTable[[#This Row],[PaymentMethod]])))))</f>
        <v>CASH</v>
      </c>
      <c r="W13" s="8" t="str">
        <f>IF(salesTable[[#This Row],[ProductID]]="","MISSING",IFERROR(VLOOKUP(salesTable[[#This Row],[ProductID]],product_REF[],1,FALSE),"NO MATCH"))</f>
        <v>P007</v>
      </c>
      <c r="X13" s="8" t="str">
        <f>CLEAN(UPPER(TRIM(IF(salesTable[[#This Row],[ProductID]]="","MISSING",IFERROR(VLOOKUP(salesTable[[#This Row],[ProductID]],product_REF[],2,FALSE),"NO MATCH")))))</f>
        <v>COTTON SHIRT</v>
      </c>
      <c r="Y13" t="str">
        <f>IFERROR(CLEAN(UPPER(TRIM(VLOOKUP(salesTable[[#This Row],[productID_Final]],product_REF[],3,FALSE)))),"NO MATCH")</f>
        <v>CLOTHING</v>
      </c>
      <c r="Z13" s="8" t="str">
        <f>IF(salesTable[[#This Row],[productCategory_final]]=CLEAN(UPPER(TRIM(salesTable[ProductCategory]))),salesTable[[#This Row],[productCategory_final]],"MISMATCH")</f>
        <v>CLOTHING</v>
      </c>
      <c r="AA13" s="8" t="str">
        <f>IF(salesTable[[#This Row],[CustomerID]]="","MISSING",IFERROR(VLOOKUP(salesTable[[#This Row],[CustomerID]],customer_REF[],1,FALSE),"NO MATCH"))</f>
        <v>C0317</v>
      </c>
      <c r="AB13" t="str">
        <f>CLEAN(UPPER(TRIM(IF(salesTable[[#This Row],[FirstName]]="","MISSING",IFERROR(VLOOKUP(salesTable[[#This Row],[CustomerID_final]],customer_REF[],2,FALSE),"NO MATCH")))))</f>
        <v>NAA</v>
      </c>
      <c r="AC13" s="8" t="str">
        <f>IF(salesTable[[#This Row],[customerFisrtName]]=CLEAN(UPPER(TRIM(salesTable[[#This Row],[customerFisrtName]]))),salesTable[[#This Row],[customerFisrtName]],"MISMATCH")</f>
        <v>NAA</v>
      </c>
      <c r="AD13" t="str">
        <f>CLEAN(UPPER(TRIM(IF(salesTable[[#This Row],[LastName]]="","MISSING",IFERROR(VLOOKUP(salesTable[[#This Row],[CustomerID_final]],customer_REF[],3,FALSE),"NO MATCH")))))</f>
        <v>OWUSU</v>
      </c>
      <c r="AE13" s="8" t="str">
        <f>IF(salesTable[[#This Row],[customerLastName]]=CLEAN(UPPER(TRIM(salesTable[[#This Row],[customerLastName]]))),salesTable[[#This Row],[customerLastName]],"MISMATCH")</f>
        <v>OWUSU</v>
      </c>
      <c r="AF13" s="8" t="str">
        <f>IF(salesTable[[#This Row],[Phone]]="","MISSING",0&amp;RIGHT(TRIM(SUBSTITUTE(SUBSTITUTE(SUBSTITUTE(salesTable[[#This Row],[Phone]],"+","")," ",""),"-","")),9))</f>
        <v>0206918860</v>
      </c>
      <c r="AG1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" s="8">
        <f>IF(salesTable[[#This Row],[quantity_clean]]&gt;0,salesTable[[#This Row],[quantity_clean]],"INVALID")</f>
        <v>5</v>
      </c>
      <c r="AI1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" s="8">
        <f>IF(salesTable[[#This Row],[unitPrice_clean]]&gt;0,salesTable[[#This Row],[unitPrice_clean]],"INVALID")</f>
        <v>180</v>
      </c>
      <c r="AK13">
        <f>IF(salesTable[[#This Row],[Revenue]]="","MISSING",VALUE(TRIM(SUBSTITUTE(SUBSTITUTE(salesTable[[#This Row],[Revenue]],",",""),"GH₵",""))))</f>
        <v>900</v>
      </c>
      <c r="AL13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13" s="19" t="str">
        <f>IF(ISNUMBER(salesTable[[#This Row],[OrderDate]]),salesTable[[#This Row],[OrderDate]],IFERROR(DATEVALUE(CLEAN(TRIM(SUBSTITUTE(salesTable[[#This Row],[OrderDate]],".","/")))),"CHECK"))</f>
        <v>CHECK</v>
      </c>
      <c r="AN1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GH-ACC-2025-00049</v>
      </c>
      <c r="AP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" s="8" t="str">
        <f>CLEAN(PROPER(TRIM(salesTable[[#This Row],[Email]])))</f>
        <v>Naa.Owusu84@Example.Com</v>
      </c>
      <c r="AR13" s="8" t="str">
        <f>CLEAN(TRIM(salesTable[[#This Row],[SourceFile]]))</f>
        <v>Mobile_App_Export.csv</v>
      </c>
      <c r="AS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" s="8" t="str">
        <f>IF(salesTable[orderRef_final]&lt;&gt;"MISSING",salesTable[orderRef_final],"invalid")</f>
        <v>GH-ACC-2025-00049</v>
      </c>
      <c r="BB13" s="8" t="s">
        <v>6430</v>
      </c>
      <c r="BC13">
        <f>COUNT(salesTable[orderRef_final])</f>
        <v>0</v>
      </c>
      <c r="BD13">
        <f>COUNT(salesTable[orderDate_final])</f>
        <v>1136</v>
      </c>
      <c r="BE13">
        <f>COUNT(salesTable[CustomerID_final])</f>
        <v>0</v>
      </c>
      <c r="BF13">
        <f>COUNT(salesTable[firstName_Final])</f>
        <v>0</v>
      </c>
      <c r="BG13">
        <f>COUNT(salesTable[lastName_final])</f>
        <v>0</v>
      </c>
      <c r="BH13">
        <f>COUNT(salesTable[Region_Final])</f>
        <v>0</v>
      </c>
      <c r="BI13">
        <f>COUNT(salesTable[customerType_Final])</f>
        <v>0</v>
      </c>
      <c r="BJ13">
        <f>COUNT(salesTable[productName_final])</f>
        <v>0</v>
      </c>
      <c r="BK13">
        <f>COUNT(salesTable[productCategory_finalStatus])</f>
        <v>0</v>
      </c>
      <c r="BL13">
        <f>COUNT(salesTable[customerType_Final])</f>
        <v>0</v>
      </c>
      <c r="BM13">
        <f>COUNT(salesTable[SalesChannel_final])</f>
        <v>0</v>
      </c>
      <c r="BN13">
        <f>COUNT(salesTable[paymentMethod_Final])</f>
        <v>0</v>
      </c>
      <c r="BO13">
        <f>COUNT(salesTable[Quantity_final])</f>
        <v>1416</v>
      </c>
      <c r="BP13">
        <f>COUNT(salesTable[UnitPrice_final])</f>
        <v>1412</v>
      </c>
      <c r="BQ13">
        <f>COUNT(salesTable[revenue_final])</f>
        <v>1294</v>
      </c>
      <c r="BR13">
        <f>COUNT(salesTable[Phone_final])</f>
        <v>0</v>
      </c>
      <c r="BS13">
        <f>COUNT(salesTable[email_final])</f>
        <v>0</v>
      </c>
      <c r="BT13">
        <f>COUNT(salesTable[sources_final])</f>
        <v>0</v>
      </c>
    </row>
    <row r="14" spans="1:72" x14ac:dyDescent="0.3">
      <c r="A14" t="s">
        <v>807</v>
      </c>
      <c r="B14" t="s">
        <v>808</v>
      </c>
      <c r="C14" t="s">
        <v>809</v>
      </c>
      <c r="D14" t="s">
        <v>810</v>
      </c>
      <c r="E14" t="s">
        <v>811</v>
      </c>
      <c r="F14" t="s">
        <v>153</v>
      </c>
      <c r="G14" t="s">
        <v>68</v>
      </c>
      <c r="H14" t="s">
        <v>109</v>
      </c>
      <c r="I14" t="s">
        <v>491</v>
      </c>
      <c r="J14" t="s">
        <v>27</v>
      </c>
      <c r="K14" t="s">
        <v>72</v>
      </c>
      <c r="L14" t="s">
        <v>58</v>
      </c>
      <c r="M14">
        <v>5</v>
      </c>
      <c r="N14">
        <v>3600</v>
      </c>
      <c r="O14">
        <v>18000</v>
      </c>
      <c r="P14" t="s">
        <v>812</v>
      </c>
      <c r="Q14" t="s">
        <v>813</v>
      </c>
      <c r="R14" t="s">
        <v>61</v>
      </c>
      <c r="S14" t="str">
        <f>IF(salesTable[[#This Row],[Region]]="","MISSING",IFERROR(VLOOKUP(salesTable[[#This Row],[Region]],region_ref[],2,FALSE),TRIM(CLEAN(UPPER(salesTable[[#This Row],[Region]])))))</f>
        <v>ACCRA</v>
      </c>
      <c r="T14" t="str">
        <f>IF(salesTable[[#This Row],[CustomerType]]="","MISSING",IFERROR(VLOOKUP(salesTable[[#This Row],[CustomerType]],customerType_Ref[],2,FALSE),TRIM(CLEAN(UPPER(salesTable[[#This Row],[CustomerType]])))))</f>
        <v>GOVERNMENT</v>
      </c>
      <c r="U14" t="str">
        <f>IF(salesTable[[#This Row],[SalesChannel]]="","MISSING",IFERROR(VLOOKUP(salesTable[[#This Row],[SalesChannel]],salesChannel_Ref[],2,FALSE),CLEAN(UPPER(TRIM(salesTable[SalesChannel])))))</f>
        <v>IN-STORE</v>
      </c>
      <c r="V1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" s="8" t="str">
        <f>IF(salesTable[[#This Row],[ProductID]]="","MISSING",IFERROR(VLOOKUP(salesTable[[#This Row],[ProductID]],product_REF[],1,FALSE),"NO MATCH"))</f>
        <v>P010</v>
      </c>
      <c r="X14" s="8" t="str">
        <f>CLEAN(UPPER(TRIM(IF(salesTable[[#This Row],[ProductID]]="","MISSING",IFERROR(VLOOKUP(salesTable[[#This Row],[ProductID]],product_REF[],2,FALSE),"NO MATCH")))))</f>
        <v>AIR CONDITIONER</v>
      </c>
      <c r="Y14" t="str">
        <f>IFERROR(CLEAN(UPPER(TRIM(VLOOKUP(salesTable[[#This Row],[productID_Final]],product_REF[],3,FALSE)))),"NO MATCH")</f>
        <v>HOME APPLIANCES</v>
      </c>
      <c r="Z14" s="8" t="str">
        <f>IF(salesTable[[#This Row],[productCategory_final]]=CLEAN(UPPER(TRIM(salesTable[ProductCategory]))),salesTable[[#This Row],[productCategory_final]],"MISMATCH")</f>
        <v>HOME APPLIANCES</v>
      </c>
      <c r="AA14" s="8" t="str">
        <f>IF(salesTable[[#This Row],[CustomerID]]="","MISSING",IFERROR(VLOOKUP(salesTable[[#This Row],[CustomerID]],customer_REF[],1,FALSE),"NO MATCH"))</f>
        <v>C0281</v>
      </c>
      <c r="AB14" t="str">
        <f>CLEAN(UPPER(TRIM(IF(salesTable[[#This Row],[FirstName]]="","MISSING",IFERROR(VLOOKUP(salesTable[[#This Row],[CustomerID_final]],customer_REF[],2,FALSE),"NO MATCH")))))</f>
        <v>DANIEL</v>
      </c>
      <c r="AC14" s="8" t="str">
        <f>IF(salesTable[[#This Row],[customerFisrtName]]=CLEAN(UPPER(TRIM(salesTable[[#This Row],[customerFisrtName]]))),salesTable[[#This Row],[customerFisrtName]],"MISMATCH")</f>
        <v>DANIEL</v>
      </c>
      <c r="AD14" t="str">
        <f>CLEAN(UPPER(TRIM(IF(salesTable[[#This Row],[LastName]]="","MISSING",IFERROR(VLOOKUP(salesTable[[#This Row],[CustomerID_final]],customer_REF[],3,FALSE),"NO MATCH")))))</f>
        <v>ASARE</v>
      </c>
      <c r="AE14" s="8" t="str">
        <f>IF(salesTable[[#This Row],[customerLastName]]=CLEAN(UPPER(TRIM(salesTable[[#This Row],[customerLastName]]))),salesTable[[#This Row],[customerLastName]],"MISMATCH")</f>
        <v>ASARE</v>
      </c>
      <c r="AF14" s="8" t="str">
        <f>IF(salesTable[[#This Row],[Phone]]="","MISSING",0&amp;RIGHT(TRIM(SUBSTITUTE(SUBSTITUTE(SUBSTITUTE(salesTable[[#This Row],[Phone]],"+","")," ",""),"-","")),9))</f>
        <v>0593861427</v>
      </c>
      <c r="AG1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" s="8">
        <f>IF(salesTable[[#This Row],[quantity_clean]]&gt;0,salesTable[[#This Row],[quantity_clean]],"INVALID")</f>
        <v>5</v>
      </c>
      <c r="AI14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4" s="8">
        <f>IF(salesTable[[#This Row],[unitPrice_clean]]&gt;0,salesTable[[#This Row],[unitPrice_clean]],"INVALID")</f>
        <v>3600</v>
      </c>
      <c r="AK14">
        <f>IF(salesTable[[#This Row],[Revenue]]="","MISSING",VALUE(TRIM(SUBSTITUTE(SUBSTITUTE(salesTable[[#This Row],[Revenue]],",",""),"GH₵",""))))</f>
        <v>18000</v>
      </c>
      <c r="AL14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14" s="19">
        <f>IF(ISNUMBER(salesTable[[#This Row],[OrderDate]]),salesTable[[#This Row],[OrderDate]],IFERROR(DATEVALUE(CLEAN(TRIM(SUBSTITUTE(salesTable[[#This Row],[OrderDate]],".","/")))),"CHECK"))</f>
        <v>45730</v>
      </c>
      <c r="AN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45730</v>
      </c>
      <c r="AO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GH-ACC-2025-00074</v>
      </c>
      <c r="AP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" s="8" t="str">
        <f>CLEAN(PROPER(TRIM(salesTable[[#This Row],[Email]])))</f>
        <v>Daniel.Asare69@Example.Com</v>
      </c>
      <c r="AR14" s="8" t="str">
        <f>CLEAN(TRIM(salesTable[[#This Row],[SourceFile]]))</f>
        <v>Retail_POS_2025.csv</v>
      </c>
      <c r="AS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" s="8" t="str">
        <f>IF(salesTable[orderRef_final]&lt;&gt;"MISSING",salesTable[orderRef_final],"invalid")</f>
        <v>GH-ACC-2025-00074</v>
      </c>
      <c r="BB14" s="8" t="s">
        <v>6434</v>
      </c>
      <c r="BC14">
        <f>COUNTBLANK(salesTable[orderRef_final])</f>
        <v>0</v>
      </c>
      <c r="BD14">
        <f>COUNTBLANK(salesTable[orderDate_final])</f>
        <v>0</v>
      </c>
      <c r="BE14">
        <f>COUNTBLANK(salesTable[CustomerID_final])</f>
        <v>0</v>
      </c>
      <c r="BF14">
        <f>COUNTBLANK(salesTable[firstName_Final])</f>
        <v>0</v>
      </c>
      <c r="BG14">
        <f>COUNTBLANK(salesTable[lastName_final])</f>
        <v>0</v>
      </c>
      <c r="BH14">
        <f>COUNTBLANK(salesTable[Region_Final])</f>
        <v>0</v>
      </c>
      <c r="BI14">
        <f>COUNTBLANK(salesTable[customerType_Final])</f>
        <v>0</v>
      </c>
      <c r="BJ14">
        <f>COUNTBLANK(salesTable[productName_final])</f>
        <v>0</v>
      </c>
      <c r="BK14">
        <f>COUNTBLANK(salesTable[productCategory_finalStatus])</f>
        <v>0</v>
      </c>
      <c r="BL14">
        <f>COUNTBLANK(salesTable[customerType_Final])</f>
        <v>0</v>
      </c>
      <c r="BM14">
        <f>COUNTBLANK(salesTable[SalesChannel_final])</f>
        <v>0</v>
      </c>
      <c r="BN14">
        <f>COUNTBLANK(salesTable[paymentMethod_Final])</f>
        <v>0</v>
      </c>
      <c r="BO14">
        <f>COUNTBLANK(salesTable[Quantity_final])</f>
        <v>0</v>
      </c>
      <c r="BP14">
        <f>COUNTBLANK(salesTable[UnitPrice_final])</f>
        <v>0</v>
      </c>
      <c r="BQ14">
        <f>COUNTBLANK(salesTable[revenue_final])</f>
        <v>0</v>
      </c>
      <c r="BR14">
        <f>COUNTBLANK(salesTable[Phone_final])</f>
        <v>0</v>
      </c>
      <c r="BS14">
        <f>COUNTBLANK(salesTable[email_final])</f>
        <v>0</v>
      </c>
      <c r="BT14">
        <f>COUNTBLANK(salesTable[sources_final])</f>
        <v>0</v>
      </c>
    </row>
    <row r="15" spans="1:72" x14ac:dyDescent="0.3">
      <c r="A15" t="s">
        <v>4657</v>
      </c>
      <c r="B15" t="s">
        <v>4658</v>
      </c>
      <c r="C15" t="s">
        <v>4659</v>
      </c>
      <c r="D15" t="s">
        <v>344</v>
      </c>
      <c r="E15" t="s">
        <v>1342</v>
      </c>
      <c r="F15" t="s">
        <v>153</v>
      </c>
      <c r="G15" t="s">
        <v>68</v>
      </c>
      <c r="H15" t="s">
        <v>229</v>
      </c>
      <c r="I15" t="s">
        <v>230</v>
      </c>
      <c r="J15" t="s">
        <v>27</v>
      </c>
      <c r="K15" t="s">
        <v>98</v>
      </c>
      <c r="L15" t="s">
        <v>182</v>
      </c>
      <c r="M15">
        <v>8</v>
      </c>
      <c r="N15" t="s">
        <v>4217</v>
      </c>
      <c r="O15">
        <v>28800</v>
      </c>
      <c r="P15" t="s">
        <v>4660</v>
      </c>
      <c r="Q15" t="s">
        <v>4661</v>
      </c>
      <c r="R15" t="s">
        <v>46</v>
      </c>
      <c r="S15" t="str">
        <f>IF(salesTable[[#This Row],[Region]]="","MISSING",IFERROR(VLOOKUP(salesTable[[#This Row],[Region]],region_ref[],2,FALSE),TRIM(CLEAN(UPPER(salesTable[[#This Row],[Region]])))))</f>
        <v>ACCRA</v>
      </c>
      <c r="T15" t="str">
        <f>IF(salesTable[[#This Row],[CustomerType]]="","MISSING",IFERROR(VLOOKUP(salesTable[[#This Row],[CustomerType]],customerType_Ref[],2,FALSE),TRIM(CLEAN(UPPER(salesTable[[#This Row],[CustomerType]])))))</f>
        <v>GOVERNMENT</v>
      </c>
      <c r="U15" t="str">
        <f>IF(salesTable[[#This Row],[SalesChannel]]="","MISSING",IFERROR(VLOOKUP(salesTable[[#This Row],[SalesChannel]],salesChannel_Ref[],2,FALSE),CLEAN(UPPER(TRIM(salesTable[SalesChannel])))))</f>
        <v>MOBILE APP</v>
      </c>
      <c r="V15" t="str">
        <f>IF(salesTable[[#This Row],[PaymentMethod]]="","MISSING",IFERROR(VLOOKUP(salesTable[[#This Row],[PaymentMethod]],paymentMethod_REF[],2,FALSE), CLEAN(UPPER(TRIM(salesTable[[#This Row],[PaymentMethod]])))))</f>
        <v>CASH</v>
      </c>
      <c r="W15" s="8" t="str">
        <f>IF(salesTable[[#This Row],[ProductID]]="","MISSING",IFERROR(VLOOKUP(salesTable[[#This Row],[ProductID]],product_REF[],1,FALSE),"NO MATCH"))</f>
        <v>P010</v>
      </c>
      <c r="X15" s="8" t="str">
        <f>CLEAN(UPPER(TRIM(IF(salesTable[[#This Row],[ProductID]]="","MISSING",IFERROR(VLOOKUP(salesTable[[#This Row],[ProductID]],product_REF[],2,FALSE),"NO MATCH")))))</f>
        <v>AIR CONDITIONER</v>
      </c>
      <c r="Y15" t="str">
        <f>IFERROR(CLEAN(UPPER(TRIM(VLOOKUP(salesTable[[#This Row],[productID_Final]],product_REF[],3,FALSE)))),"NO MATCH")</f>
        <v>HOME APPLIANCES</v>
      </c>
      <c r="Z15" s="8" t="str">
        <f>IF(salesTable[[#This Row],[productCategory_final]]=CLEAN(UPPER(TRIM(salesTable[ProductCategory]))),salesTable[[#This Row],[productCategory_final]],"MISMATCH")</f>
        <v>HOME APPLIANCES</v>
      </c>
      <c r="AA15" s="8" t="str">
        <f>IF(salesTable[[#This Row],[CustomerID]]="","MISSING",IFERROR(VLOOKUP(salesTable[[#This Row],[CustomerID]],customer_REF[],1,FALSE),"NO MATCH"))</f>
        <v>C0096</v>
      </c>
      <c r="AB15" t="str">
        <f>CLEAN(UPPER(TRIM(IF(salesTable[[#This Row],[FirstName]]="","MISSING",IFERROR(VLOOKUP(salesTable[[#This Row],[CustomerID_final]],customer_REF[],2,FALSE),"NO MATCH")))))</f>
        <v>KWAME</v>
      </c>
      <c r="AC15" s="8" t="str">
        <f>IF(salesTable[[#This Row],[customerFisrtName]]=CLEAN(UPPER(TRIM(salesTable[[#This Row],[customerFisrtName]]))),salesTable[[#This Row],[customerFisrtName]],"MISMATCH")</f>
        <v>KWAME</v>
      </c>
      <c r="AD15" t="str">
        <f>CLEAN(UPPER(TRIM(IF(salesTable[[#This Row],[LastName]]="","MISSING",IFERROR(VLOOKUP(salesTable[[#This Row],[CustomerID_final]],customer_REF[],3,FALSE),"NO MATCH")))))</f>
        <v>ARTHUR</v>
      </c>
      <c r="AE15" s="8" t="str">
        <f>IF(salesTable[[#This Row],[customerLastName]]=CLEAN(UPPER(TRIM(salesTable[[#This Row],[customerLastName]]))),salesTable[[#This Row],[customerLastName]],"MISMATCH")</f>
        <v>ARTHUR</v>
      </c>
      <c r="AF15" s="8" t="str">
        <f>IF(salesTable[[#This Row],[Phone]]="","MISSING",0&amp;RIGHT(TRIM(SUBSTITUTE(SUBSTITUTE(SUBSTITUTE(salesTable[[#This Row],[Phone]],"+","")," ",""),"-","")),9))</f>
        <v>0272815906</v>
      </c>
      <c r="AG1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5" s="8">
        <f>IF(salesTable[[#This Row],[quantity_clean]]&gt;0,salesTable[[#This Row],[quantity_clean]],"INVALID")</f>
        <v>8</v>
      </c>
      <c r="AI1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5" s="8">
        <f>IF(salesTable[[#This Row],[unitPrice_clean]]&gt;0,salesTable[[#This Row],[unitPrice_clean]],"INVALID")</f>
        <v>3600</v>
      </c>
      <c r="AK15">
        <f>IF(salesTable[[#This Row],[Revenue]]="","MISSING",VALUE(TRIM(SUBSTITUTE(SUBSTITUTE(salesTable[[#This Row],[Revenue]],",",""),"GH₵",""))))</f>
        <v>28800</v>
      </c>
      <c r="AL15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5" s="19" t="str">
        <f>IF(ISNUMBER(salesTable[[#This Row],[OrderDate]]),salesTable[[#This Row],[OrderDate]],IFERROR(DATEVALUE(CLEAN(TRIM(SUBSTITUTE(salesTable[[#This Row],[OrderDate]],".","/")))),"CHECK"))</f>
        <v>CHECK</v>
      </c>
      <c r="AN1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GH-ACC-2025-00082</v>
      </c>
      <c r="AP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" s="8" t="str">
        <f>CLEAN(PROPER(TRIM(salesTable[[#This Row],[Email]])))</f>
        <v>Kwame.Arthur89@Example.Com</v>
      </c>
      <c r="AR15" s="8" t="str">
        <f>CLEAN(TRIM(salesTable[[#This Row],[SourceFile]]))</f>
        <v>Mobile_App_Export.csv</v>
      </c>
      <c r="AS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" s="8" t="str">
        <f>IF(salesTable[orderRef_final]&lt;&gt;"MISSING",salesTable[orderRef_final],"invalid")</f>
        <v>GH-ACC-2025-00082</v>
      </c>
      <c r="BB15" s="8" t="s">
        <v>6431</v>
      </c>
      <c r="BC15">
        <f>COUNTA(salesTable[orderRef_final])</f>
        <v>1500</v>
      </c>
      <c r="BD15">
        <f>COUNTA(salesTable[orderDate_final])</f>
        <v>1500</v>
      </c>
      <c r="BE15">
        <f>COUNTA(salesTable[CustomerID_final])</f>
        <v>1500</v>
      </c>
      <c r="BF15">
        <f>COUNTA(salesTable[firstName_Final])</f>
        <v>1500</v>
      </c>
      <c r="BG15">
        <f>COUNTA(salesTable[lastName_final])</f>
        <v>1500</v>
      </c>
      <c r="BH15">
        <f>COUNTA(salesTable[Region_Final])</f>
        <v>1500</v>
      </c>
      <c r="BI15">
        <f>COUNTA(salesTable[customerType_Final])</f>
        <v>1500</v>
      </c>
      <c r="BJ15">
        <f>COUNTA(salesTable[productName_final])</f>
        <v>1500</v>
      </c>
      <c r="BK15">
        <f>COUNTA(salesTable[productCategory_finalStatus])</f>
        <v>1500</v>
      </c>
      <c r="BL15">
        <f>COUNTA(salesTable[customerType_Final])</f>
        <v>1500</v>
      </c>
      <c r="BM15">
        <f>COUNTA(salesTable[SalesChannel_final])</f>
        <v>1500</v>
      </c>
      <c r="BN15">
        <f>COUNTA(salesTable[paymentMethod_Final])</f>
        <v>1500</v>
      </c>
      <c r="BO15">
        <f>COUNTA(salesTable[Quantity_final])</f>
        <v>1500</v>
      </c>
      <c r="BP15">
        <f>COUNTA(salesTable[UnitPrice_final])</f>
        <v>1500</v>
      </c>
      <c r="BQ15">
        <f>COUNTA(salesTable[revenue_final])</f>
        <v>1500</v>
      </c>
      <c r="BR15">
        <f>COUNTA(salesTable[Phone_final])</f>
        <v>1500</v>
      </c>
      <c r="BS15">
        <f>COUNTA(salesTable[email_final])</f>
        <v>1500</v>
      </c>
      <c r="BT15">
        <f>COUNTA(salesTable[sources_final])</f>
        <v>1500</v>
      </c>
    </row>
    <row r="16" spans="1:72" x14ac:dyDescent="0.3">
      <c r="A16" t="s">
        <v>6244</v>
      </c>
      <c r="B16" t="s">
        <v>6245</v>
      </c>
      <c r="C16" t="s">
        <v>3496</v>
      </c>
      <c r="D16" t="s">
        <v>366</v>
      </c>
      <c r="E16" t="s">
        <v>22</v>
      </c>
      <c r="F16" t="s">
        <v>94</v>
      </c>
      <c r="G16" t="s">
        <v>303</v>
      </c>
      <c r="H16" t="s">
        <v>1094</v>
      </c>
      <c r="I16" t="s">
        <v>41</v>
      </c>
      <c r="J16" t="s">
        <v>27</v>
      </c>
      <c r="K16" t="s">
        <v>72</v>
      </c>
      <c r="L16" t="s">
        <v>165</v>
      </c>
      <c r="M16">
        <v>8</v>
      </c>
      <c r="N16">
        <v>2400</v>
      </c>
      <c r="O16">
        <v>19200</v>
      </c>
      <c r="P16" t="s">
        <v>6246</v>
      </c>
      <c r="Q16" t="s">
        <v>3717</v>
      </c>
      <c r="R16" t="s">
        <v>32</v>
      </c>
      <c r="S16" t="str">
        <f>IF(salesTable[[#This Row],[Region]]="","MISSING",IFERROR(VLOOKUP(salesTable[[#This Row],[Region]],region_ref[],2,FALSE),TRIM(CLEAN(UPPER(salesTable[[#This Row],[Region]])))))</f>
        <v>ACCRA</v>
      </c>
      <c r="T16" t="str">
        <f>IF(salesTable[[#This Row],[CustomerType]]="","MISSING",IFERROR(VLOOKUP(salesTable[[#This Row],[CustomerType]],customerType_Ref[],2,FALSE),TRIM(CLEAN(UPPER(salesTable[[#This Row],[CustomerType]])))))</f>
        <v>GOVERNMENT</v>
      </c>
      <c r="U16" t="str">
        <f>IF(salesTable[[#This Row],[SalesChannel]]="","MISSING",IFERROR(VLOOKUP(salesTable[[#This Row],[SalesChannel]],salesChannel_Ref[],2,FALSE),CLEAN(UPPER(TRIM(salesTable[SalesChannel])))))</f>
        <v>IN-STORE</v>
      </c>
      <c r="V1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6" s="8" t="str">
        <f>IF(salesTable[[#This Row],[ProductID]]="","MISSING",IFERROR(VLOOKUP(salesTable[[#This Row],[ProductID]],product_REF[],1,FALSE),"NO MATCH"))</f>
        <v>P011</v>
      </c>
      <c r="X16" s="8" t="str">
        <f>CLEAN(UPPER(TRIM(IF(salesTable[[#This Row],[ProductID]]="","MISSING",IFERROR(VLOOKUP(salesTable[[#This Row],[ProductID]],product_REF[],2,FALSE),"NO MATCH")))))</f>
        <v>EXECUTIVE DESK</v>
      </c>
      <c r="Y16" t="str">
        <f>IFERROR(CLEAN(UPPER(TRIM(VLOOKUP(salesTable[[#This Row],[productID_Final]],product_REF[],3,FALSE)))),"NO MATCH")</f>
        <v>FURNITURE</v>
      </c>
      <c r="Z16" s="8" t="str">
        <f>IF(salesTable[[#This Row],[productCategory_final]]=CLEAN(UPPER(TRIM(salesTable[ProductCategory]))),salesTable[[#This Row],[productCategory_final]],"MISMATCH")</f>
        <v>FURNITURE</v>
      </c>
      <c r="AA16" s="8" t="str">
        <f>IF(salesTable[[#This Row],[CustomerID]]="","MISSING",IFERROR(VLOOKUP(salesTable[[#This Row],[CustomerID]],customer_REF[],1,FALSE),"NO MATCH"))</f>
        <v>C0202</v>
      </c>
      <c r="AB16" t="str">
        <f>CLEAN(UPPER(TRIM(IF(salesTable[[#This Row],[FirstName]]="","MISSING",IFERROR(VLOOKUP(salesTable[[#This Row],[CustomerID_final]],customer_REF[],2,FALSE),"NO MATCH")))))</f>
        <v>ABENA</v>
      </c>
      <c r="AC16" s="8" t="str">
        <f>IF(salesTable[[#This Row],[customerFisrtName]]=CLEAN(UPPER(TRIM(salesTable[[#This Row],[customerFisrtName]]))),salesTable[[#This Row],[customerFisrtName]],"MISMATCH")</f>
        <v>ABENA</v>
      </c>
      <c r="AD16" t="str">
        <f>CLEAN(UPPER(TRIM(IF(salesTable[[#This Row],[LastName]]="","MISSING",IFERROR(VLOOKUP(salesTable[[#This Row],[CustomerID_final]],customer_REF[],3,FALSE),"NO MATCH")))))</f>
        <v>ARTHUR</v>
      </c>
      <c r="AE16" s="8" t="str">
        <f>IF(salesTable[[#This Row],[customerLastName]]=CLEAN(UPPER(TRIM(salesTable[[#This Row],[customerLastName]]))),salesTable[[#This Row],[customerLastName]],"MISMATCH")</f>
        <v>ARTHUR</v>
      </c>
      <c r="AF16" s="8" t="str">
        <f>IF(salesTable[[#This Row],[Phone]]="","MISSING",0&amp;RIGHT(TRIM(SUBSTITUTE(SUBSTITUTE(SUBSTITUTE(salesTable[[#This Row],[Phone]],"+","")," ",""),"-","")),9))</f>
        <v>0596881834</v>
      </c>
      <c r="AG1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6" s="8">
        <f>IF(salesTable[[#This Row],[quantity_clean]]&gt;0,salesTable[[#This Row],[quantity_clean]],"INVALID")</f>
        <v>8</v>
      </c>
      <c r="AI1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6" s="8">
        <f>IF(salesTable[[#This Row],[unitPrice_clean]]&gt;0,salesTable[[#This Row],[unitPrice_clean]],"INVALID")</f>
        <v>2400</v>
      </c>
      <c r="AK16">
        <f>IF(salesTable[[#This Row],[Revenue]]="","MISSING",VALUE(TRIM(SUBSTITUTE(SUBSTITUTE(salesTable[[#This Row],[Revenue]],",",""),"GH₵",""))))</f>
        <v>19200</v>
      </c>
      <c r="AL16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6" s="19">
        <f>IF(ISNUMBER(salesTable[[#This Row],[OrderDate]]),salesTable[[#This Row],[OrderDate]],IFERROR(DATEVALUE(CLEAN(TRIM(SUBSTITUTE(salesTable[[#This Row],[OrderDate]],".","/")))),"CHECK"))</f>
        <v>45848</v>
      </c>
      <c r="AN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45848</v>
      </c>
      <c r="AO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GH-ACC-2025-00083</v>
      </c>
      <c r="AP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" s="8" t="str">
        <f>CLEAN(PROPER(TRIM(salesTable[[#This Row],[Email]])))</f>
        <v>Abena.Arthur39@Example.Com</v>
      </c>
      <c r="AR16" s="8" t="str">
        <f>CLEAN(TRIM(salesTable[[#This Row],[SourceFile]]))</f>
        <v>Agent_App_2025.csv</v>
      </c>
      <c r="AS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" s="8" t="str">
        <f>IF(salesTable[orderRef_final]&lt;&gt;"MISSING",salesTable[orderRef_final],"invalid")</f>
        <v>GH-ACC-2025-00083</v>
      </c>
    </row>
    <row r="17" spans="1:59" x14ac:dyDescent="0.3">
      <c r="A17" t="s">
        <v>2631</v>
      </c>
      <c r="B17" t="s">
        <v>2632</v>
      </c>
      <c r="C17" t="s">
        <v>1846</v>
      </c>
      <c r="D17" t="s">
        <v>172</v>
      </c>
      <c r="E17" t="s">
        <v>93</v>
      </c>
      <c r="F17" t="s">
        <v>153</v>
      </c>
      <c r="G17" t="s">
        <v>68</v>
      </c>
      <c r="H17" t="s">
        <v>985</v>
      </c>
      <c r="I17" t="s">
        <v>110</v>
      </c>
      <c r="J17" t="s">
        <v>864</v>
      </c>
      <c r="K17" t="s">
        <v>57</v>
      </c>
      <c r="L17" t="s">
        <v>58</v>
      </c>
      <c r="M17">
        <v>6</v>
      </c>
      <c r="N17">
        <v>3600</v>
      </c>
      <c r="O17">
        <v>21600</v>
      </c>
      <c r="P17" t="s">
        <v>2633</v>
      </c>
      <c r="Q17" t="s">
        <v>2634</v>
      </c>
      <c r="R17" t="s">
        <v>46</v>
      </c>
      <c r="S17" t="str">
        <f>IF(salesTable[[#This Row],[Region]]="","MISSING",IFERROR(VLOOKUP(salesTable[[#This Row],[Region]],region_ref[],2,FALSE),TRIM(CLEAN(UPPER(salesTable[[#This Row],[Region]])))))</f>
        <v>ACCRA</v>
      </c>
      <c r="T17" t="str">
        <f>IF(salesTable[[#This Row],[CustomerType]]="","MISSING",IFERROR(VLOOKUP(salesTable[[#This Row],[CustomerType]],customerType_Ref[],2,FALSE),TRIM(CLEAN(UPPER(salesTable[[#This Row],[CustomerType]])))))</f>
        <v>INDIVIDUAL</v>
      </c>
      <c r="U17" t="str">
        <f>IF(salesTable[[#This Row],[SalesChannel]]="","MISSING",IFERROR(VLOOKUP(salesTable[[#This Row],[SalesChannel]],salesChannel_Ref[],2,FALSE),CLEAN(UPPER(TRIM(salesTable[SalesChannel])))))</f>
        <v>ONLINE</v>
      </c>
      <c r="V1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7" s="8" t="str">
        <f>IF(salesTable[[#This Row],[ProductID]]="","MISSING",IFERROR(VLOOKUP(salesTable[[#This Row],[ProductID]],product_REF[],1,FALSE),"NO MATCH"))</f>
        <v>P010</v>
      </c>
      <c r="X17" s="8" t="str">
        <f>CLEAN(UPPER(TRIM(IF(salesTable[[#This Row],[ProductID]]="","MISSING",IFERROR(VLOOKUP(salesTable[[#This Row],[ProductID]],product_REF[],2,FALSE),"NO MATCH")))))</f>
        <v>AIR CONDITIONER</v>
      </c>
      <c r="Y17" t="str">
        <f>IFERROR(CLEAN(UPPER(TRIM(VLOOKUP(salesTable[[#This Row],[productID_Final]],product_REF[],3,FALSE)))),"NO MATCH")</f>
        <v>HOME APPLIANCES</v>
      </c>
      <c r="Z17" s="8" t="str">
        <f>IF(salesTable[[#This Row],[productCategory_final]]=CLEAN(UPPER(TRIM(salesTable[ProductCategory]))),salesTable[[#This Row],[productCategory_final]],"MISMATCH")</f>
        <v>HOME APPLIANCES</v>
      </c>
      <c r="AA17" s="8" t="str">
        <f>IF(salesTable[[#This Row],[CustomerID]]="","MISSING",IFERROR(VLOOKUP(salesTable[[#This Row],[CustomerID]],customer_REF[],1,FALSE),"NO MATCH"))</f>
        <v>C0302</v>
      </c>
      <c r="AB17" t="str">
        <f>CLEAN(UPPER(TRIM(IF(salesTable[[#This Row],[FirstName]]="","MISSING",IFERROR(VLOOKUP(salesTable[[#This Row],[CustomerID_final]],customer_REF[],2,FALSE),"NO MATCH")))))</f>
        <v>DANIEL</v>
      </c>
      <c r="AC17" s="8" t="str">
        <f>IF(salesTable[[#This Row],[customerFisrtName]]=CLEAN(UPPER(TRIM(salesTable[[#This Row],[customerFisrtName]]))),salesTable[[#This Row],[customerFisrtName]],"MISMATCH")</f>
        <v>DANIEL</v>
      </c>
      <c r="AD17" t="str">
        <f>CLEAN(UPPER(TRIM(IF(salesTable[[#This Row],[LastName]]="","MISSING",IFERROR(VLOOKUP(salesTable[[#This Row],[CustomerID_final]],customer_REF[],3,FALSE),"NO MATCH")))))</f>
        <v>BADU</v>
      </c>
      <c r="AE17" s="8" t="str">
        <f>IF(salesTable[[#This Row],[customerLastName]]=CLEAN(UPPER(TRIM(salesTable[[#This Row],[customerLastName]]))),salesTable[[#This Row],[customerLastName]],"MISMATCH")</f>
        <v>BADU</v>
      </c>
      <c r="AF17" s="8" t="str">
        <f>IF(salesTable[[#This Row],[Phone]]="","MISSING",0&amp;RIGHT(TRIM(SUBSTITUTE(SUBSTITUTE(SUBSTITUTE(salesTable[[#This Row],[Phone]],"+","")," ",""),"-","")),9))</f>
        <v>0249796553</v>
      </c>
      <c r="AG1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7" s="8">
        <f>IF(salesTable[[#This Row],[quantity_clean]]&gt;0,salesTable[[#This Row],[quantity_clean]],"INVALID")</f>
        <v>6</v>
      </c>
      <c r="AI1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7" s="8">
        <f>IF(salesTable[[#This Row],[unitPrice_clean]]&gt;0,salesTable[[#This Row],[unitPrice_clean]],"INVALID")</f>
        <v>3600</v>
      </c>
      <c r="AK17">
        <f>IF(salesTable[[#This Row],[Revenue]]="","MISSING",VALUE(TRIM(SUBSTITUTE(SUBSTITUTE(salesTable[[#This Row],[Revenue]],",",""),"GH₵",""))))</f>
        <v>21600</v>
      </c>
      <c r="AL17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17" s="19">
        <f>IF(ISNUMBER(salesTable[[#This Row],[OrderDate]]),salesTable[[#This Row],[OrderDate]],IFERROR(DATEVALUE(CLEAN(TRIM(SUBSTITUTE(salesTable[[#This Row],[OrderDate]],".","/")))),"CHECK"))</f>
        <v>45752</v>
      </c>
      <c r="AN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45752</v>
      </c>
      <c r="AO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GH-ACC-2025-00085</v>
      </c>
      <c r="AP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" s="8" t="str">
        <f>CLEAN(PROPER(TRIM(salesTable[[#This Row],[Email]])))</f>
        <v>Daniel.Badu11@Example.Com</v>
      </c>
      <c r="AR17" s="8" t="str">
        <f>CLEAN(TRIM(salesTable[[#This Row],[SourceFile]]))</f>
        <v>Mobile_App_Export.csv</v>
      </c>
      <c r="AS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" s="8" t="str">
        <f>IF(salesTable[orderRef_final]&lt;&gt;"MISSING",salesTable[orderRef_final],"invalid")</f>
        <v>GH-ACC-2025-00085</v>
      </c>
    </row>
    <row r="18" spans="1:59" x14ac:dyDescent="0.3">
      <c r="A18" t="s">
        <v>2093</v>
      </c>
      <c r="B18" t="s">
        <v>2094</v>
      </c>
      <c r="C18" t="s">
        <v>2095</v>
      </c>
      <c r="D18" t="s">
        <v>21</v>
      </c>
      <c r="E18" t="s">
        <v>173</v>
      </c>
      <c r="F18" t="s">
        <v>780</v>
      </c>
      <c r="G18" t="s">
        <v>218</v>
      </c>
      <c r="H18" t="s">
        <v>312</v>
      </c>
      <c r="I18" t="s">
        <v>26</v>
      </c>
      <c r="J18" t="s">
        <v>442</v>
      </c>
      <c r="K18" t="s">
        <v>42</v>
      </c>
      <c r="L18" t="s">
        <v>111</v>
      </c>
      <c r="M18" t="s">
        <v>2096</v>
      </c>
      <c r="N18">
        <v>-2800</v>
      </c>
      <c r="O18">
        <v>28000</v>
      </c>
      <c r="P18" t="s">
        <v>643</v>
      </c>
      <c r="Q18" t="s">
        <v>2097</v>
      </c>
      <c r="R18" t="s">
        <v>61</v>
      </c>
      <c r="S18" t="str">
        <f>IF(salesTable[[#This Row],[Region]]="","MISSING",IFERROR(VLOOKUP(salesTable[[#This Row],[Region]],region_ref[],2,FALSE),TRIM(CLEAN(UPPER(salesTable[[#This Row],[Region]])))))</f>
        <v>ACCRA</v>
      </c>
      <c r="T18" t="str">
        <f>IF(salesTable[[#This Row],[CustomerType]]="","MISSING",IFERROR(VLOOKUP(salesTable[[#This Row],[CustomerType]],customerType_Ref[],2,FALSE),TRIM(CLEAN(UPPER(salesTable[[#This Row],[CustomerType]])))))</f>
        <v>BUSINESS</v>
      </c>
      <c r="U18" t="str">
        <f>IF(salesTable[[#This Row],[SalesChannel]]="","MISSING",IFERROR(VLOOKUP(salesTable[[#This Row],[SalesChannel]],salesChannel_Ref[],2,FALSE),CLEAN(UPPER(TRIM(salesTable[SalesChannel])))))</f>
        <v>ONLINE</v>
      </c>
      <c r="V18" t="str">
        <f>IF(salesTable[[#This Row],[PaymentMethod]]="","MISSING",IFERROR(VLOOKUP(salesTable[[#This Row],[PaymentMethod]],paymentMethod_REF[],2,FALSE), CLEAN(UPPER(TRIM(salesTable[[#This Row],[PaymentMethod]])))))</f>
        <v>CARD</v>
      </c>
      <c r="W18" s="8" t="str">
        <f>IF(salesTable[[#This Row],[ProductID]]="","MISSING",IFERROR(VLOOKUP(salesTable[[#This Row],[ProductID]],product_REF[],1,FALSE),"NO MATCH"))</f>
        <v>P005</v>
      </c>
      <c r="X18" s="8" t="str">
        <f>CLEAN(UPPER(TRIM(IF(salesTable[[#This Row],[ProductID]]="","MISSING",IFERROR(VLOOKUP(salesTable[[#This Row],[ProductID]],product_REF[],2,FALSE),"NO MATCH")))))</f>
        <v>SMARTPHONE X</v>
      </c>
      <c r="Y18" t="str">
        <f>IFERROR(CLEAN(UPPER(TRIM(VLOOKUP(salesTable[[#This Row],[productID_Final]],product_REF[],3,FALSE)))),"NO MATCH")</f>
        <v>ELECTRONICS</v>
      </c>
      <c r="Z18" s="8" t="str">
        <f>IF(salesTable[[#This Row],[productCategory_final]]=CLEAN(UPPER(TRIM(salesTable[ProductCategory]))),salesTable[[#This Row],[productCategory_final]],"MISMATCH")</f>
        <v>ELECTRONICS</v>
      </c>
      <c r="AA18" s="8" t="str">
        <f>IF(salesTable[[#This Row],[CustomerID]]="","MISSING",IFERROR(VLOOKUP(salesTable[[#This Row],[CustomerID]],customer_REF[],1,FALSE),"NO MATCH"))</f>
        <v>C0277</v>
      </c>
      <c r="AB18" t="str">
        <f>CLEAN(UPPER(TRIM(IF(salesTable[[#This Row],[FirstName]]="","MISSING",IFERROR(VLOOKUP(salesTable[[#This Row],[CustomerID_final]],customer_REF[],2,FALSE),"NO MATCH")))))</f>
        <v>KOJO</v>
      </c>
      <c r="AC18" s="8" t="str">
        <f>IF(salesTable[[#This Row],[customerFisrtName]]=CLEAN(UPPER(TRIM(salesTable[[#This Row],[customerFisrtName]]))),salesTable[[#This Row],[customerFisrtName]],"MISMATCH")</f>
        <v>KOJO</v>
      </c>
      <c r="AD18" t="str">
        <f>CLEAN(UPPER(TRIM(IF(salesTable[[#This Row],[LastName]]="","MISSING",IFERROR(VLOOKUP(salesTable[[#This Row],[CustomerID_final]],customer_REF[],3,FALSE),"NO MATCH")))))</f>
        <v>OSEI</v>
      </c>
      <c r="AE18" s="8" t="str">
        <f>IF(salesTable[[#This Row],[customerLastName]]=CLEAN(UPPER(TRIM(salesTable[[#This Row],[customerLastName]]))),salesTable[[#This Row],[customerLastName]],"MISMATCH")</f>
        <v>OSEI</v>
      </c>
      <c r="AF18" s="8" t="str">
        <f>IF(salesTable[[#This Row],[Phone]]="","MISSING",0&amp;RIGHT(TRIM(SUBSTITUTE(SUBSTITUTE(SUBSTITUTE(salesTable[[#This Row],[Phone]],"+","")," ",""),"-","")),9))</f>
        <v>0241234567</v>
      </c>
      <c r="AG1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8" s="8">
        <f>IF(salesTable[[#This Row],[quantity_clean]]&gt;0,salesTable[[#This Row],[quantity_clean]],"INVALID")</f>
        <v>10</v>
      </c>
      <c r="AI18">
        <f>IF(OR(salesTable[[#This Row],[UnitPrice]]="",salesTable[[#This Row],[UnitPrice]]="N/A",salesTable[[#This Row],[UnitPrice]]="unknown"),"INVALID",VALUE(TRIM(SUBSTITUTE(SUBSTITUTE(salesTable[[#This Row],[UnitPrice]],",",""),"GH₵",""))))</f>
        <v>-2800</v>
      </c>
      <c r="AJ18" s="8" t="str">
        <f>IF(salesTable[[#This Row],[unitPrice_clean]]&gt;0,salesTable[[#This Row],[unitPrice_clean]],"INVALID")</f>
        <v>INVALID</v>
      </c>
      <c r="AK18">
        <f>IF(salesTable[[#This Row],[Revenue]]="","MISSING",VALUE(TRIM(SUBSTITUTE(SUBSTITUTE(salesTable[[#This Row],[Revenue]],",",""),"GH₵",""))))</f>
        <v>28000</v>
      </c>
      <c r="AL1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8" s="19">
        <f>IF(ISNUMBER(salesTable[[#This Row],[OrderDate]]),salesTable[[#This Row],[OrderDate]],IFERROR(DATEVALUE(CLEAN(TRIM(SUBSTITUTE(salesTable[[#This Row],[OrderDate]],".","/")))),"CHECK"))</f>
        <v>45880</v>
      </c>
      <c r="AN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45880</v>
      </c>
      <c r="AO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GH-ACC-2025-00099</v>
      </c>
      <c r="AP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" s="8" t="str">
        <f>CLEAN(PROPER(TRIM(salesTable[[#This Row],[Email]])))</f>
        <v>Kojo.Osei53@Example.Com</v>
      </c>
      <c r="AR18" s="8" t="str">
        <f>CLEAN(TRIM(salesTable[[#This Row],[SourceFile]]))</f>
        <v>Retail_POS_2025.csv</v>
      </c>
      <c r="AS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" s="8" t="str">
        <f>IF(salesTable[orderRef_final]&lt;&gt;"MISSING",salesTable[orderRef_final],"invalid")</f>
        <v>GH-ACC-2025-00099</v>
      </c>
      <c r="AZ18" t="s">
        <v>618</v>
      </c>
    </row>
    <row r="19" spans="1:59" x14ac:dyDescent="0.3">
      <c r="A19" t="s">
        <v>2677</v>
      </c>
      <c r="B19" t="s">
        <v>2678</v>
      </c>
      <c r="C19" t="s">
        <v>2298</v>
      </c>
      <c r="D19" t="s">
        <v>516</v>
      </c>
      <c r="E19" t="s">
        <v>811</v>
      </c>
      <c r="F19" t="s">
        <v>94</v>
      </c>
      <c r="G19" t="s">
        <v>191</v>
      </c>
      <c r="H19" t="s">
        <v>757</v>
      </c>
      <c r="I19" t="s">
        <v>279</v>
      </c>
      <c r="J19" t="s">
        <v>393</v>
      </c>
      <c r="K19" t="s">
        <v>98</v>
      </c>
      <c r="L19" t="s">
        <v>165</v>
      </c>
      <c r="M19" t="s">
        <v>133</v>
      </c>
      <c r="N19">
        <v>1650</v>
      </c>
      <c r="O19">
        <v>1650</v>
      </c>
      <c r="P19" t="s">
        <v>2679</v>
      </c>
      <c r="Q19" t="s">
        <v>2680</v>
      </c>
      <c r="R19" t="s">
        <v>32</v>
      </c>
      <c r="S19" t="str">
        <f>IF(salesTable[[#This Row],[Region]]="","MISSING",IFERROR(VLOOKUP(salesTable[[#This Row],[Region]],region_ref[],2,FALSE),TRIM(CLEAN(UPPER(salesTable[[#This Row],[Region]])))))</f>
        <v>ACCRA</v>
      </c>
      <c r="T19" t="str">
        <f>IF(salesTable[[#This Row],[CustomerType]]="","MISSING",IFERROR(VLOOKUP(salesTable[[#This Row],[CustomerType]],customerType_Ref[],2,FALSE),TRIM(CLEAN(UPPER(salesTable[[#This Row],[CustomerType]])))))</f>
        <v>BUSINESS</v>
      </c>
      <c r="U19" t="str">
        <f>IF(salesTable[[#This Row],[SalesChannel]]="","MISSING",IFERROR(VLOOKUP(salesTable[[#This Row],[SalesChannel]],salesChannel_Ref[],2,FALSE),CLEAN(UPPER(TRIM(salesTable[SalesChannel])))))</f>
        <v>MOBILE APP</v>
      </c>
      <c r="V1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9" s="8" t="str">
        <f>IF(salesTable[[#This Row],[ProductID]]="","MISSING",IFERROR(VLOOKUP(salesTable[[#This Row],[ProductID]],product_REF[],1,FALSE),"NO MATCH"))</f>
        <v>P004</v>
      </c>
      <c r="X19" s="8" t="str">
        <f>CLEAN(UPPER(TRIM(IF(salesTable[[#This Row],[ProductID]]="","MISSING",IFERROR(VLOOKUP(salesTable[[#This Row],[ProductID]],product_REF[],2,FALSE),"NO MATCH")))))</f>
        <v>LASER PRINTER</v>
      </c>
      <c r="Y19" t="str">
        <f>IFERROR(CLEAN(UPPER(TRIM(VLOOKUP(salesTable[[#This Row],[productID_Final]],product_REF[],3,FALSE)))),"NO MATCH")</f>
        <v>OFFICE SUPPLIES</v>
      </c>
      <c r="Z19" s="8" t="str">
        <f>IF(salesTable[[#This Row],[productCategory_final]]=CLEAN(UPPER(TRIM(salesTable[ProductCategory]))),salesTable[[#This Row],[productCategory_final]],"MISMATCH")</f>
        <v>OFFICE SUPPLIES</v>
      </c>
      <c r="AA19" s="8" t="str">
        <f>IF(salesTable[[#This Row],[CustomerID]]="","MISSING",IFERROR(VLOOKUP(salesTable[[#This Row],[CustomerID]],customer_REF[],1,FALSE),"NO MATCH"))</f>
        <v>C0074</v>
      </c>
      <c r="AB19" t="str">
        <f>CLEAN(UPPER(TRIM(IF(salesTable[[#This Row],[FirstName]]="","MISSING",IFERROR(VLOOKUP(salesTable[[#This Row],[CustomerID_final]],customer_REF[],2,FALSE),"NO MATCH")))))</f>
        <v>AKOSUA</v>
      </c>
      <c r="AC19" s="8" t="str">
        <f>IF(salesTable[[#This Row],[customerFisrtName]]=CLEAN(UPPER(TRIM(salesTable[[#This Row],[customerFisrtName]]))),salesTable[[#This Row],[customerFisrtName]],"MISMATCH")</f>
        <v>AKOSUA</v>
      </c>
      <c r="AD19" t="str">
        <f>CLEAN(UPPER(TRIM(IF(salesTable[[#This Row],[LastName]]="","MISSING",IFERROR(VLOOKUP(salesTable[[#This Row],[CustomerID_final]],customer_REF[],3,FALSE),"NO MATCH")))))</f>
        <v>ASARE</v>
      </c>
      <c r="AE19" s="8" t="str">
        <f>IF(salesTable[[#This Row],[customerLastName]]=CLEAN(UPPER(TRIM(salesTable[[#This Row],[customerLastName]]))),salesTable[[#This Row],[customerLastName]],"MISMATCH")</f>
        <v>ASARE</v>
      </c>
      <c r="AF19" s="8" t="str">
        <f>IF(salesTable[[#This Row],[Phone]]="","MISSING",0&amp;RIGHT(TRIM(SUBSTITUTE(SUBSTITUTE(SUBSTITUTE(salesTable[[#This Row],[Phone]],"+","")," ",""),"-","")),9))</f>
        <v>0548230207</v>
      </c>
      <c r="AG1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9" s="8" t="str">
        <f>IF(salesTable[[#This Row],[quantity_clean]]&gt;0,salesTable[[#This Row],[quantity_clean]],"INVALID")</f>
        <v>INVALID</v>
      </c>
      <c r="AI1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9" s="8">
        <f>IF(salesTable[[#This Row],[unitPrice_clean]]&gt;0,salesTable[[#This Row],[unitPrice_clean]],"INVALID")</f>
        <v>1650</v>
      </c>
      <c r="AK19">
        <f>IF(salesTable[[#This Row],[Revenue]]="","MISSING",VALUE(TRIM(SUBSTITUTE(SUBSTITUTE(salesTable[[#This Row],[Revenue]],",",""),"GH₵",""))))</f>
        <v>1650</v>
      </c>
      <c r="AL1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9" s="19">
        <f>IF(ISNUMBER(salesTable[[#This Row],[OrderDate]]),salesTable[[#This Row],[OrderDate]],IFERROR(DATEVALUE(CLEAN(TRIM(SUBSTITUTE(salesTable[[#This Row],[OrderDate]],".","/")))),"CHECK"))</f>
        <v>45838</v>
      </c>
      <c r="AN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45838</v>
      </c>
      <c r="AO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GH-ACC-2025-00102</v>
      </c>
      <c r="AP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9" s="8" t="str">
        <f>CLEAN(PROPER(TRIM(salesTable[[#This Row],[Email]])))</f>
        <v>Akosua.Asare55@Example.Com</v>
      </c>
      <c r="AR19" s="8" t="str">
        <f>CLEAN(TRIM(salesTable[[#This Row],[SourceFile]]))</f>
        <v>Agent_App_2025.csv</v>
      </c>
      <c r="AS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" s="8" t="str">
        <f>IF(salesTable[orderRef_final]&lt;&gt;"MISSING",salesTable[orderRef_final],"invalid")</f>
        <v>GH-ACC-2025-00102</v>
      </c>
    </row>
    <row r="20" spans="1:59" x14ac:dyDescent="0.3">
      <c r="A20" t="s">
        <v>3666</v>
      </c>
      <c r="B20" t="s">
        <v>3667</v>
      </c>
      <c r="C20" t="s">
        <v>877</v>
      </c>
      <c r="D20" t="s">
        <v>641</v>
      </c>
      <c r="E20" t="s">
        <v>22</v>
      </c>
      <c r="F20" t="s">
        <v>153</v>
      </c>
      <c r="G20" t="s">
        <v>120</v>
      </c>
      <c r="H20" t="s">
        <v>683</v>
      </c>
      <c r="I20" t="s">
        <v>122</v>
      </c>
      <c r="J20" t="s">
        <v>27</v>
      </c>
      <c r="K20" t="s">
        <v>57</v>
      </c>
      <c r="L20" t="s">
        <v>1882</v>
      </c>
      <c r="M20">
        <v>9</v>
      </c>
      <c r="N20">
        <v>850</v>
      </c>
      <c r="O20">
        <v>7650</v>
      </c>
      <c r="P20" t="s">
        <v>3668</v>
      </c>
      <c r="Q20" t="s">
        <v>3669</v>
      </c>
      <c r="R20" t="s">
        <v>157</v>
      </c>
      <c r="S20" t="str">
        <f>IF(salesTable[[#This Row],[Region]]="","MISSING",IFERROR(VLOOKUP(salesTable[[#This Row],[Region]],region_ref[],2,FALSE),TRIM(CLEAN(UPPER(salesTable[[#This Row],[Region]])))))</f>
        <v>ACCRA</v>
      </c>
      <c r="T20" t="str">
        <f>IF(salesTable[[#This Row],[CustomerType]]="","MISSING",IFERROR(VLOOKUP(salesTable[[#This Row],[CustomerType]],customerType_Ref[],2,FALSE),TRIM(CLEAN(UPPER(salesTable[[#This Row],[CustomerType]])))))</f>
        <v>GOVERNMENT</v>
      </c>
      <c r="U20" t="str">
        <f>IF(salesTable[[#This Row],[SalesChannel]]="","MISSING",IFERROR(VLOOKUP(salesTable[[#This Row],[SalesChannel]],salesChannel_Ref[],2,FALSE),CLEAN(UPPER(TRIM(salesTable[SalesChannel])))))</f>
        <v>ONLINE</v>
      </c>
      <c r="V2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0" s="8" t="str">
        <f>IF(salesTable[[#This Row],[ProductID]]="","MISSING",IFERROR(VLOOKUP(salesTable[[#This Row],[ProductID]],product_REF[],1,FALSE),"NO MATCH"))</f>
        <v>P002</v>
      </c>
      <c r="X20" s="8" t="str">
        <f>CLEAN(UPPER(TRIM(IF(salesTable[[#This Row],[ProductID]]="","MISSING",IFERROR(VLOOKUP(salesTable[[#This Row],[ProductID]],product_REF[],2,FALSE),"NO MATCH")))))</f>
        <v>OFFICE CHAIR</v>
      </c>
      <c r="Y20" t="str">
        <f>IFERROR(CLEAN(UPPER(TRIM(VLOOKUP(salesTable[[#This Row],[productID_Final]],product_REF[],3,FALSE)))),"NO MATCH")</f>
        <v>FURNITURE</v>
      </c>
      <c r="Z20" s="8" t="str">
        <f>IF(salesTable[[#This Row],[productCategory_final]]=CLEAN(UPPER(TRIM(salesTable[ProductCategory]))),salesTable[[#This Row],[productCategory_final]],"MISMATCH")</f>
        <v>FURNITURE</v>
      </c>
      <c r="AA20" s="8" t="str">
        <f>IF(salesTable[[#This Row],[CustomerID]]="","MISSING",IFERROR(VLOOKUP(salesTable[[#This Row],[CustomerID]],customer_REF[],1,FALSE),"NO MATCH"))</f>
        <v>C0212</v>
      </c>
      <c r="AB20" t="str">
        <f>CLEAN(UPPER(TRIM(IF(salesTable[[#This Row],[FirstName]]="","MISSING",IFERROR(VLOOKUP(salesTable[[#This Row],[CustomerID_final]],customer_REF[],2,FALSE),"NO MATCH")))))</f>
        <v>KOJO</v>
      </c>
      <c r="AC20" s="8" t="str">
        <f>IF(salesTable[[#This Row],[customerFisrtName]]=CLEAN(UPPER(TRIM(salesTable[[#This Row],[customerFisrtName]]))),salesTable[[#This Row],[customerFisrtName]],"MISMATCH")</f>
        <v>KOJO</v>
      </c>
      <c r="AD20" t="str">
        <f>CLEAN(UPPER(TRIM(IF(salesTable[[#This Row],[LastName]]="","MISSING",IFERROR(VLOOKUP(salesTable[[#This Row],[CustomerID_final]],customer_REF[],3,FALSE),"NO MATCH")))))</f>
        <v>ARTHUR</v>
      </c>
      <c r="AE20" s="8" t="str">
        <f>IF(salesTable[[#This Row],[customerLastName]]=CLEAN(UPPER(TRIM(salesTable[[#This Row],[customerLastName]]))),salesTable[[#This Row],[customerLastName]],"MISMATCH")</f>
        <v>ARTHUR</v>
      </c>
      <c r="AF20" s="8" t="str">
        <f>IF(salesTable[[#This Row],[Phone]]="","MISSING",0&amp;RIGHT(TRIM(SUBSTITUTE(SUBSTITUTE(SUBSTITUTE(salesTable[[#This Row],[Phone]],"+","")," ",""),"-","")),9))</f>
        <v>0598450082</v>
      </c>
      <c r="AG2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0" s="8">
        <f>IF(salesTable[[#This Row],[quantity_clean]]&gt;0,salesTable[[#This Row],[quantity_clean]],"INVALID")</f>
        <v>9</v>
      </c>
      <c r="AI2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0" s="8">
        <f>IF(salesTable[[#This Row],[unitPrice_clean]]&gt;0,salesTable[[#This Row],[unitPrice_clean]],"INVALID")</f>
        <v>850</v>
      </c>
      <c r="AK20">
        <f>IF(salesTable[[#This Row],[Revenue]]="","MISSING",VALUE(TRIM(SUBSTITUTE(SUBSTITUTE(salesTable[[#This Row],[Revenue]],",",""),"GH₵",""))))</f>
        <v>7650</v>
      </c>
      <c r="AL20" s="8">
        <f>IFERROR(IF(ROUND(salesTable[[#This Row],[Quantity_final]]*salesTable[[#This Row],[UnitPrice_final]],2)=ROUND(salesTable[[#This Row],[revenue_clean]],2)=TRUE,salesTable[[#This Row],[revenue_clean]],"invalid"),"INVALID")</f>
        <v>7650</v>
      </c>
      <c r="AM20" s="19">
        <f>IF(ISNUMBER(salesTable[[#This Row],[OrderDate]]),salesTable[[#This Row],[OrderDate]],IFERROR(DATEVALUE(CLEAN(TRIM(SUBSTITUTE(salesTable[[#This Row],[OrderDate]],".","/")))),"CHECK"))</f>
        <v>45924</v>
      </c>
      <c r="AN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45924</v>
      </c>
      <c r="AO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GH-ACC-2025-00106</v>
      </c>
      <c r="AP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0" s="8" t="str">
        <f>CLEAN(PROPER(TRIM(salesTable[[#This Row],[Email]])))</f>
        <v>Kojo.Arthur42@Example.Com</v>
      </c>
      <c r="AR20" s="8" t="str">
        <f>CLEAN(TRIM(salesTable[[#This Row],[SourceFile]]))</f>
        <v>Online_Sales_2025.xlsx</v>
      </c>
      <c r="AS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" s="8" t="str">
        <f>IF(salesTable[orderRef_final]&lt;&gt;"MISSING",salesTable[orderRef_final],"invalid")</f>
        <v>GH-ACC-2025-00106</v>
      </c>
      <c r="BC20" s="9" t="s">
        <v>6432</v>
      </c>
      <c r="BD20" s="9" t="s">
        <v>6436</v>
      </c>
      <c r="BE20" s="9" t="s">
        <v>6437</v>
      </c>
    </row>
    <row r="21" spans="1:59" x14ac:dyDescent="0.3">
      <c r="A21" t="s">
        <v>4843</v>
      </c>
      <c r="B21" t="s">
        <v>4844</v>
      </c>
      <c r="C21" t="s">
        <v>1417</v>
      </c>
      <c r="D21" t="s">
        <v>1369</v>
      </c>
      <c r="E21" t="s">
        <v>237</v>
      </c>
      <c r="F21" t="s">
        <v>153</v>
      </c>
      <c r="G21" t="s">
        <v>162</v>
      </c>
      <c r="H21" t="s">
        <v>163</v>
      </c>
      <c r="I21" t="s">
        <v>110</v>
      </c>
      <c r="J21" t="s">
        <v>492</v>
      </c>
      <c r="K21" t="s">
        <v>144</v>
      </c>
      <c r="L21" t="s">
        <v>111</v>
      </c>
      <c r="M21">
        <v>2</v>
      </c>
      <c r="N21" t="s">
        <v>354</v>
      </c>
      <c r="O21">
        <v>1240</v>
      </c>
      <c r="P21" t="s">
        <v>4845</v>
      </c>
      <c r="Q21" t="s">
        <v>4846</v>
      </c>
      <c r="R21" t="s">
        <v>46</v>
      </c>
      <c r="S21" t="str">
        <f>IF(salesTable[[#This Row],[Region]]="","MISSING",IFERROR(VLOOKUP(salesTable[[#This Row],[Region]],region_ref[],2,FALSE),TRIM(CLEAN(UPPER(salesTable[[#This Row],[Region]])))))</f>
        <v>ACCRA</v>
      </c>
      <c r="T21" t="str">
        <f>IF(salesTable[[#This Row],[CustomerType]]="","MISSING",IFERROR(VLOOKUP(salesTable[[#This Row],[CustomerType]],customerType_Ref[],2,FALSE),TRIM(CLEAN(UPPER(salesTable[[#This Row],[CustomerType]])))))</f>
        <v>BUSINESS</v>
      </c>
      <c r="U21" t="str">
        <f>IF(salesTable[[#This Row],[SalesChannel]]="","MISSING",IFERROR(VLOOKUP(salesTable[[#This Row],[SalesChannel]],salesChannel_Ref[],2,FALSE),CLEAN(UPPER(TRIM(salesTable[SalesChannel])))))</f>
        <v>IN-STORE</v>
      </c>
      <c r="V21" t="str">
        <f>IF(salesTable[[#This Row],[PaymentMethod]]="","MISSING",IFERROR(VLOOKUP(salesTable[[#This Row],[PaymentMethod]],paymentMethod_REF[],2,FALSE), CLEAN(UPPER(TRIM(salesTable[[#This Row],[PaymentMethod]])))))</f>
        <v>CARD</v>
      </c>
      <c r="W21" s="8" t="str">
        <f>IF(salesTable[[#This Row],[ProductID]]="","MISSING",IFERROR(VLOOKUP(salesTable[[#This Row],[ProductID]],product_REF[],1,FALSE),"NO MATCH"))</f>
        <v>P012</v>
      </c>
      <c r="X21" s="8" t="str">
        <f>CLEAN(UPPER(TRIM(IF(salesTable[[#This Row],[ProductID]]="","MISSING",IFERROR(VLOOKUP(salesTable[[#This Row],[ProductID]],product_REF[],2,FALSE),"NO MATCH")))))</f>
        <v>BLENDER PLUS</v>
      </c>
      <c r="Y21" t="str">
        <f>IFERROR(CLEAN(UPPER(TRIM(VLOOKUP(salesTable[[#This Row],[productID_Final]],product_REF[],3,FALSE)))),"NO MATCH")</f>
        <v>HOME APPLIANCES</v>
      </c>
      <c r="Z21" s="8" t="str">
        <f>IF(salesTable[[#This Row],[productCategory_final]]=CLEAN(UPPER(TRIM(salesTable[ProductCategory]))),salesTable[[#This Row],[productCategory_final]],"MISMATCH")</f>
        <v>HOME APPLIANCES</v>
      </c>
      <c r="AA21" s="8" t="str">
        <f>IF(salesTable[[#This Row],[CustomerID]]="","MISSING",IFERROR(VLOOKUP(salesTable[[#This Row],[CustomerID]],customer_REF[],1,FALSE),"NO MATCH"))</f>
        <v>C0245</v>
      </c>
      <c r="AB21" t="str">
        <f>CLEAN(UPPER(TRIM(IF(salesTable[[#This Row],[FirstName]]="","MISSING",IFERROR(VLOOKUP(salesTable[[#This Row],[CustomerID_final]],customer_REF[],2,FALSE),"NO MATCH")))))</f>
        <v>ESI</v>
      </c>
      <c r="AC21" s="8" t="str">
        <f>IF(salesTable[[#This Row],[customerFisrtName]]=CLEAN(UPPER(TRIM(salesTable[[#This Row],[customerFisrtName]]))),salesTable[[#This Row],[customerFisrtName]],"MISMATCH")</f>
        <v>ESI</v>
      </c>
      <c r="AD21" t="str">
        <f>CLEAN(UPPER(TRIM(IF(salesTable[[#This Row],[LastName]]="","MISSING",IFERROR(VLOOKUP(salesTable[[#This Row],[CustomerID_final]],customer_REF[],3,FALSE),"NO MATCH")))))</f>
        <v>APPIAH</v>
      </c>
      <c r="AE21" s="8" t="str">
        <f>IF(salesTable[[#This Row],[customerLastName]]=CLEAN(UPPER(TRIM(salesTable[[#This Row],[customerLastName]]))),salesTable[[#This Row],[customerLastName]],"MISMATCH")</f>
        <v>APPIAH</v>
      </c>
      <c r="AF21" s="8" t="str">
        <f>IF(salesTable[[#This Row],[Phone]]="","MISSING",0&amp;RIGHT(TRIM(SUBSTITUTE(SUBSTITUTE(SUBSTITUTE(salesTable[[#This Row],[Phone]],"+","")," ",""),"-","")),9))</f>
        <v>0269399736</v>
      </c>
      <c r="AG2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21" s="8">
        <f>IF(salesTable[[#This Row],[quantity_clean]]&gt;0,salesTable[[#This Row],[quantity_clean]],"INVALID")</f>
        <v>2</v>
      </c>
      <c r="AI2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21" s="8">
        <f>IF(salesTable[[#This Row],[unitPrice_clean]]&gt;0,salesTable[[#This Row],[unitPrice_clean]],"INVALID")</f>
        <v>620</v>
      </c>
      <c r="AK21">
        <f>IF(salesTable[[#This Row],[Revenue]]="","MISSING",VALUE(TRIM(SUBSTITUTE(SUBSTITUTE(salesTable[[#This Row],[Revenue]],",",""),"GH₵",""))))</f>
        <v>1240</v>
      </c>
      <c r="AL21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21" s="19">
        <f>IF(ISNUMBER(salesTable[[#This Row],[OrderDate]]),salesTable[[#This Row],[OrderDate]],IFERROR(DATEVALUE(CLEAN(TRIM(SUBSTITUTE(salesTable[[#This Row],[OrderDate]],".","/")))),"CHECK"))</f>
        <v>45760</v>
      </c>
      <c r="AN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45760</v>
      </c>
      <c r="AO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GH-ACC-2025-00114</v>
      </c>
      <c r="AP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1" s="8" t="str">
        <f>CLEAN(PROPER(TRIM(salesTable[[#This Row],[Email]])))</f>
        <v>Esi.Appiah44@Example.Com</v>
      </c>
      <c r="AR21" s="8" t="str">
        <f>CLEAN(TRIM(salesTable[[#This Row],[SourceFile]]))</f>
        <v>Mobile_App_Export.csv</v>
      </c>
      <c r="AS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" s="8" t="str">
        <f>IF(salesTable[orderRef_final]&lt;&gt;"MISSING",salesTable[orderRef_final],"invalid")</f>
        <v>GH-ACC-2025-00114</v>
      </c>
      <c r="BC21" s="9">
        <v>1524</v>
      </c>
      <c r="BD21" s="9">
        <f>ROWS(salesTable[OrderRef])</f>
        <v>1500</v>
      </c>
      <c r="BE21" s="9">
        <f>BC21-BD21</f>
        <v>24</v>
      </c>
    </row>
    <row r="22" spans="1:59" x14ac:dyDescent="0.3">
      <c r="A22" t="s">
        <v>723</v>
      </c>
      <c r="B22" t="s">
        <v>724</v>
      </c>
      <c r="C22" t="s">
        <v>725</v>
      </c>
      <c r="D22" t="s">
        <v>65</v>
      </c>
      <c r="E22" t="s">
        <v>161</v>
      </c>
      <c r="F22" t="s">
        <v>153</v>
      </c>
      <c r="G22" t="s">
        <v>68</v>
      </c>
      <c r="H22" t="s">
        <v>69</v>
      </c>
      <c r="I22" t="s">
        <v>110</v>
      </c>
      <c r="J22" t="s">
        <v>97</v>
      </c>
      <c r="K22" t="s">
        <v>660</v>
      </c>
      <c r="L22" t="s">
        <v>58</v>
      </c>
      <c r="M22" t="s">
        <v>726</v>
      </c>
      <c r="N22" t="s">
        <v>133</v>
      </c>
      <c r="O22">
        <v>14400</v>
      </c>
      <c r="P22" t="s">
        <v>727</v>
      </c>
      <c r="Q22" t="s">
        <v>728</v>
      </c>
      <c r="R22" t="s">
        <v>157</v>
      </c>
      <c r="S22" t="str">
        <f>IF(salesTable[[#This Row],[Region]]="","MISSING",IFERROR(VLOOKUP(salesTable[[#This Row],[Region]],region_ref[],2,FALSE),TRIM(CLEAN(UPPER(salesTable[[#This Row],[Region]])))))</f>
        <v>ACCRA</v>
      </c>
      <c r="T22" t="str">
        <f>IF(salesTable[[#This Row],[CustomerType]]="","MISSING",IFERROR(VLOOKUP(salesTable[[#This Row],[CustomerType]],customerType_Ref[],2,FALSE),TRIM(CLEAN(UPPER(salesTable[[#This Row],[CustomerType]])))))</f>
        <v>BUSINESS</v>
      </c>
      <c r="U22" t="str">
        <f>IF(salesTable[[#This Row],[SalesChannel]]="","MISSING",IFERROR(VLOOKUP(salesTable[[#This Row],[SalesChannel]],salesChannel_Ref[],2,FALSE),CLEAN(UPPER(TRIM(salesTable[SalesChannel])))))</f>
        <v>MOBILE APP</v>
      </c>
      <c r="V2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2" s="8" t="str">
        <f>IF(salesTable[[#This Row],[ProductID]]="","MISSING",IFERROR(VLOOKUP(salesTable[[#This Row],[ProductID]],product_REF[],1,FALSE),"NO MATCH"))</f>
        <v>P010</v>
      </c>
      <c r="X22" s="8" t="str">
        <f>CLEAN(UPPER(TRIM(IF(salesTable[[#This Row],[ProductID]]="","MISSING",IFERROR(VLOOKUP(salesTable[[#This Row],[ProductID]],product_REF[],2,FALSE),"NO MATCH")))))</f>
        <v>AIR CONDITIONER</v>
      </c>
      <c r="Y22" t="str">
        <f>IFERROR(CLEAN(UPPER(TRIM(VLOOKUP(salesTable[[#This Row],[productID_Final]],product_REF[],3,FALSE)))),"NO MATCH")</f>
        <v>HOME APPLIANCES</v>
      </c>
      <c r="Z22" s="8" t="str">
        <f>IF(salesTable[[#This Row],[productCategory_final]]=CLEAN(UPPER(TRIM(salesTable[ProductCategory]))),salesTable[[#This Row],[productCategory_final]],"MISMATCH")</f>
        <v>HOME APPLIANCES</v>
      </c>
      <c r="AA22" s="8" t="str">
        <f>IF(salesTable[[#This Row],[CustomerID]]="","MISSING",IFERROR(VLOOKUP(salesTable[[#This Row],[CustomerID]],customer_REF[],1,FALSE),"NO MATCH"))</f>
        <v>C0099</v>
      </c>
      <c r="AB22" t="str">
        <f>CLEAN(UPPER(TRIM(IF(salesTable[[#This Row],[FirstName]]="","MISSING",IFERROR(VLOOKUP(salesTable[[#This Row],[CustomerID_final]],customer_REF[],2,FALSE),"NO MATCH")))))</f>
        <v>NAA</v>
      </c>
      <c r="AC22" s="8" t="str">
        <f>IF(salesTable[[#This Row],[customerFisrtName]]=CLEAN(UPPER(TRIM(salesTable[[#This Row],[customerFisrtName]]))),salesTable[[#This Row],[customerFisrtName]],"MISMATCH")</f>
        <v>NAA</v>
      </c>
      <c r="AD22" t="str">
        <f>CLEAN(UPPER(TRIM(IF(salesTable[[#This Row],[LastName]]="","MISSING",IFERROR(VLOOKUP(salesTable[[#This Row],[CustomerID_final]],customer_REF[],3,FALSE),"NO MATCH")))))</f>
        <v>ADDO</v>
      </c>
      <c r="AE22" s="8" t="str">
        <f>IF(salesTable[[#This Row],[customerLastName]]=CLEAN(UPPER(TRIM(salesTable[[#This Row],[customerLastName]]))),salesTable[[#This Row],[customerLastName]],"MISMATCH")</f>
        <v>ADDO</v>
      </c>
      <c r="AF22" s="8" t="str">
        <f>IF(salesTable[[#This Row],[Phone]]="","MISSING",0&amp;RIGHT(TRIM(SUBSTITUTE(SUBSTITUTE(SUBSTITUTE(salesTable[[#This Row],[Phone]],"+","")," ",""),"-","")),9))</f>
        <v>0505735805</v>
      </c>
      <c r="AG2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2" s="8">
        <f>IF(salesTable[[#This Row],[quantity_clean]]&gt;0,salesTable[[#This Row],[quantity_clean]],"INVALID")</f>
        <v>4</v>
      </c>
      <c r="AI22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22" s="8" t="str">
        <f>IF(salesTable[[#This Row],[unitPrice_clean]]&gt;0,salesTable[[#This Row],[unitPrice_clean]],"INVALID")</f>
        <v>INVALID</v>
      </c>
      <c r="AK22">
        <f>IF(salesTable[[#This Row],[Revenue]]="","MISSING",VALUE(TRIM(SUBSTITUTE(SUBSTITUTE(salesTable[[#This Row],[Revenue]],",",""),"GH₵",""))))</f>
        <v>14400</v>
      </c>
      <c r="AL2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2" s="19">
        <f>IF(ISNUMBER(salesTable[[#This Row],[OrderDate]]),salesTable[[#This Row],[OrderDate]],IFERROR(DATEVALUE(CLEAN(TRIM(SUBSTITUTE(salesTable[[#This Row],[OrderDate]],".","/")))),"CHECK"))</f>
        <v>45754</v>
      </c>
      <c r="AN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45754</v>
      </c>
      <c r="AO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GH-ACC-2025-00118</v>
      </c>
      <c r="AP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2" s="8" t="str">
        <f>CLEAN(PROPER(TRIM(salesTable[[#This Row],[Email]])))</f>
        <v>Naa.Addo31@Example.Com</v>
      </c>
      <c r="AR22" s="8" t="str">
        <f>CLEAN(TRIM(salesTable[[#This Row],[SourceFile]]))</f>
        <v>Online_Sales_2025.xlsx</v>
      </c>
      <c r="AS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" s="8" t="str">
        <f>IF(salesTable[orderRef_final]&lt;&gt;"MISSING",salesTable[orderRef_final],"invalid")</f>
        <v>GH-ACC-2025-00118</v>
      </c>
    </row>
    <row r="23" spans="1:59" x14ac:dyDescent="0.3">
      <c r="A23" t="s">
        <v>1981</v>
      </c>
      <c r="B23" t="s">
        <v>1982</v>
      </c>
      <c r="C23" t="s">
        <v>1983</v>
      </c>
      <c r="D23" t="s">
        <v>172</v>
      </c>
      <c r="E23" t="s">
        <v>1283</v>
      </c>
      <c r="F23" t="s">
        <v>153</v>
      </c>
      <c r="G23" t="s">
        <v>81</v>
      </c>
      <c r="H23" t="s">
        <v>425</v>
      </c>
      <c r="I23" t="s">
        <v>818</v>
      </c>
      <c r="J23" t="s">
        <v>83</v>
      </c>
      <c r="K23" t="s">
        <v>493</v>
      </c>
      <c r="L23" t="s">
        <v>111</v>
      </c>
      <c r="M23">
        <v>12</v>
      </c>
      <c r="N23">
        <v>1250</v>
      </c>
      <c r="O23">
        <v>15000</v>
      </c>
      <c r="P23" t="s">
        <v>1984</v>
      </c>
      <c r="Q23" t="s">
        <v>1985</v>
      </c>
      <c r="R23" t="s">
        <v>157</v>
      </c>
      <c r="S23" t="str">
        <f>IF(salesTable[[#This Row],[Region]]="","MISSING",IFERROR(VLOOKUP(salesTable[[#This Row],[Region]],region_ref[],2,FALSE),TRIM(CLEAN(UPPER(salesTable[[#This Row],[Region]])))))</f>
        <v>ACCRA</v>
      </c>
      <c r="T23" t="str">
        <f>IF(salesTable[[#This Row],[CustomerType]]="","MISSING",IFERROR(VLOOKUP(salesTable[[#This Row],[CustomerType]],customerType_Ref[],2,FALSE),TRIM(CLEAN(UPPER(salesTable[[#This Row],[CustomerType]])))))</f>
        <v>INDIVIDUAL</v>
      </c>
      <c r="U23" t="str">
        <f>IF(salesTable[[#This Row],[SalesChannel]]="","MISSING",IFERROR(VLOOKUP(salesTable[[#This Row],[SalesChannel]],salesChannel_Ref[],2,FALSE),CLEAN(UPPER(TRIM(salesTable[SalesChannel])))))</f>
        <v>AGENT</v>
      </c>
      <c r="V23" t="str">
        <f>IF(salesTable[[#This Row],[PaymentMethod]]="","MISSING",IFERROR(VLOOKUP(salesTable[[#This Row],[PaymentMethod]],paymentMethod_REF[],2,FALSE), CLEAN(UPPER(TRIM(salesTable[[#This Row],[PaymentMethod]])))))</f>
        <v>CARD</v>
      </c>
      <c r="W23" s="8" t="str">
        <f>IF(salesTable[[#This Row],[ProductID]]="","MISSING",IFERROR(VLOOKUP(salesTable[[#This Row],[ProductID]],product_REF[],1,FALSE),"NO MATCH"))</f>
        <v>P008</v>
      </c>
      <c r="X23" s="8" t="str">
        <f>CLEAN(UPPER(TRIM(IF(salesTable[[#This Row],[ProductID]]="","MISSING",IFERROR(VLOOKUP(salesTable[[#This Row],[ProductID]],product_REF[],2,FALSE),"NO MATCH")))))</f>
        <v>MICROWAVE 25L</v>
      </c>
      <c r="Y23" t="str">
        <f>IFERROR(CLEAN(UPPER(TRIM(VLOOKUP(salesTable[[#This Row],[productID_Final]],product_REF[],3,FALSE)))),"NO MATCH")</f>
        <v>HOME APPLIANCES</v>
      </c>
      <c r="Z23" s="8" t="str">
        <f>IF(salesTable[[#This Row],[productCategory_final]]=CLEAN(UPPER(TRIM(salesTable[ProductCategory]))),salesTable[[#This Row],[productCategory_final]],"MISMATCH")</f>
        <v>HOME APPLIANCES</v>
      </c>
      <c r="AA23" s="8" t="str">
        <f>IF(salesTable[[#This Row],[CustomerID]]="","MISSING",IFERROR(VLOOKUP(salesTable[[#This Row],[CustomerID]],customer_REF[],1,FALSE),"NO MATCH"))</f>
        <v>C0362</v>
      </c>
      <c r="AB23" t="str">
        <f>CLEAN(UPPER(TRIM(IF(salesTable[[#This Row],[FirstName]]="","MISSING",IFERROR(VLOOKUP(salesTable[[#This Row],[CustomerID_final]],customer_REF[],2,FALSE),"NO MATCH")))))</f>
        <v>DANIEL</v>
      </c>
      <c r="AC23" s="8" t="str">
        <f>IF(salesTable[[#This Row],[customerFisrtName]]=CLEAN(UPPER(TRIM(salesTable[[#This Row],[customerFisrtName]]))),salesTable[[#This Row],[customerFisrtName]],"MISMATCH")</f>
        <v>DANIEL</v>
      </c>
      <c r="AD23" t="str">
        <f>CLEAN(UPPER(TRIM(IF(salesTable[[#This Row],[LastName]]="","MISSING",IFERROR(VLOOKUP(salesTable[[#This Row],[CustomerID_final]],customer_REF[],3,FALSE),"NO MATCH")))))</f>
        <v>BOATENG</v>
      </c>
      <c r="AE23" s="8" t="str">
        <f>IF(salesTable[[#This Row],[customerLastName]]=CLEAN(UPPER(TRIM(salesTable[[#This Row],[customerLastName]]))),salesTable[[#This Row],[customerLastName]],"MISMATCH")</f>
        <v>BOATENG</v>
      </c>
      <c r="AF23" s="8" t="str">
        <f>IF(salesTable[[#This Row],[Phone]]="","MISSING",0&amp;RIGHT(TRIM(SUBSTITUTE(SUBSTITUTE(SUBSTITUTE(salesTable[[#This Row],[Phone]],"+","")," ",""),"-","")),9))</f>
        <v>0556779725</v>
      </c>
      <c r="AG2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3" s="8">
        <f>IF(salesTable[[#This Row],[quantity_clean]]&gt;0,salesTable[[#This Row],[quantity_clean]],"INVALID")</f>
        <v>12</v>
      </c>
      <c r="AI2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3" s="8">
        <f>IF(salesTable[[#This Row],[unitPrice_clean]]&gt;0,salesTable[[#This Row],[unitPrice_clean]],"INVALID")</f>
        <v>1250</v>
      </c>
      <c r="AK23">
        <f>IF(salesTable[[#This Row],[Revenue]]="","MISSING",VALUE(TRIM(SUBSTITUTE(SUBSTITUTE(salesTable[[#This Row],[Revenue]],",",""),"GH₵",""))))</f>
        <v>15000</v>
      </c>
      <c r="AL23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23" s="19">
        <f>IF(ISNUMBER(salesTable[[#This Row],[OrderDate]]),salesTable[[#This Row],[OrderDate]],IFERROR(DATEVALUE(CLEAN(TRIM(SUBSTITUTE(salesTable[[#This Row],[OrderDate]],".","/")))),"CHECK"))</f>
        <v>45799</v>
      </c>
      <c r="AN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45799</v>
      </c>
      <c r="AO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GH-ACC-2025-00136</v>
      </c>
      <c r="AP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3" s="8" t="str">
        <f>CLEAN(PROPER(TRIM(salesTable[[#This Row],[Email]])))</f>
        <v>Daniel.Boateng68@Example.Com</v>
      </c>
      <c r="AR23" s="8" t="str">
        <f>CLEAN(TRIM(salesTable[[#This Row],[SourceFile]]))</f>
        <v>Online_Sales_2025.xlsx</v>
      </c>
      <c r="AS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" s="8" t="str">
        <f>IF(salesTable[orderRef_final]&lt;&gt;"MISSING",salesTable[orderRef_final],"invalid")</f>
        <v>GH-ACC-2025-00136</v>
      </c>
    </row>
    <row r="24" spans="1:59" x14ac:dyDescent="0.3">
      <c r="A24" t="s">
        <v>3626</v>
      </c>
      <c r="B24" t="s">
        <v>3627</v>
      </c>
      <c r="C24" t="s">
        <v>79</v>
      </c>
      <c r="D24" t="s">
        <v>80</v>
      </c>
      <c r="E24" t="s">
        <v>22</v>
      </c>
      <c r="F24" t="s">
        <v>464</v>
      </c>
      <c r="G24" t="s">
        <v>239</v>
      </c>
      <c r="H24" t="s">
        <v>1221</v>
      </c>
      <c r="I24" t="s">
        <v>193</v>
      </c>
      <c r="J24" t="s">
        <v>272</v>
      </c>
      <c r="K24" t="s">
        <v>72</v>
      </c>
      <c r="L24" t="s">
        <v>675</v>
      </c>
      <c r="M24">
        <v>8</v>
      </c>
      <c r="N24">
        <v>980</v>
      </c>
      <c r="O24">
        <v>7840</v>
      </c>
      <c r="P24" t="s">
        <v>3628</v>
      </c>
      <c r="Q24" t="s">
        <v>3629</v>
      </c>
      <c r="R24" t="s">
        <v>32</v>
      </c>
      <c r="S24" t="str">
        <f>IF(salesTable[[#This Row],[Region]]="","MISSING",IFERROR(VLOOKUP(salesTable[[#This Row],[Region]],region_ref[],2,FALSE),TRIM(CLEAN(UPPER(salesTable[[#This Row],[Region]])))))</f>
        <v>ACCRA</v>
      </c>
      <c r="T24" t="str">
        <f>IF(salesTable[[#This Row],[CustomerType]]="","MISSING",IFERROR(VLOOKUP(salesTable[[#This Row],[CustomerType]],customerType_Ref[],2,FALSE),TRIM(CLEAN(UPPER(salesTable[[#This Row],[CustomerType]])))))</f>
        <v>GOVERNMENT</v>
      </c>
      <c r="U24" t="str">
        <f>IF(salesTable[[#This Row],[SalesChannel]]="","MISSING",IFERROR(VLOOKUP(salesTable[[#This Row],[SalesChannel]],salesChannel_Ref[],2,FALSE),CLEAN(UPPER(TRIM(salesTable[SalesChannel])))))</f>
        <v>IN-STORE</v>
      </c>
      <c r="V2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4" s="8" t="str">
        <f>IF(salesTable[[#This Row],[ProductID]]="","MISSING",IFERROR(VLOOKUP(salesTable[[#This Row],[ProductID]],product_REF[],1,FALSE),"NO MATCH"))</f>
        <v>P009</v>
      </c>
      <c r="X24" s="8" t="str">
        <f>CLEAN(UPPER(TRIM(IF(salesTable[[#This Row],[ProductID]]="","MISSING",IFERROR(VLOOKUP(salesTable[[#This Row],[ProductID]],product_REF[],2,FALSE),"NO MATCH")))))</f>
        <v>FILING CABINET</v>
      </c>
      <c r="Y24" t="str">
        <f>IFERROR(CLEAN(UPPER(TRIM(VLOOKUP(salesTable[[#This Row],[productID_Final]],product_REF[],3,FALSE)))),"NO MATCH")</f>
        <v>OFFICE SUPPLIES</v>
      </c>
      <c r="Z24" s="8" t="str">
        <f>IF(salesTable[[#This Row],[productCategory_final]]=CLEAN(UPPER(TRIM(salesTable[ProductCategory]))),salesTable[[#This Row],[productCategory_final]],"MISMATCH")</f>
        <v>OFFICE SUPPLIES</v>
      </c>
      <c r="AA24" s="8" t="str">
        <f>IF(salesTable[[#This Row],[CustomerID]]="","MISSING",IFERROR(VLOOKUP(salesTable[[#This Row],[CustomerID]],customer_REF[],1,FALSE),"NO MATCH"))</f>
        <v>C0136</v>
      </c>
      <c r="AB24" t="str">
        <f>CLEAN(UPPER(TRIM(IF(salesTable[[#This Row],[FirstName]]="","MISSING",IFERROR(VLOOKUP(salesTable[[#This Row],[CustomerID_final]],customer_REF[],2,FALSE),"NO MATCH")))))</f>
        <v>ADWOA</v>
      </c>
      <c r="AC24" s="8" t="str">
        <f>IF(salesTable[[#This Row],[customerFisrtName]]=CLEAN(UPPER(TRIM(salesTable[[#This Row],[customerFisrtName]]))),salesTable[[#This Row],[customerFisrtName]],"MISMATCH")</f>
        <v>ADWOA</v>
      </c>
      <c r="AD24" t="str">
        <f>CLEAN(UPPER(TRIM(IF(salesTable[[#This Row],[LastName]]="","MISSING",IFERROR(VLOOKUP(salesTable[[#This Row],[CustomerID_final]],customer_REF[],3,FALSE),"NO MATCH")))))</f>
        <v>ARTHUR</v>
      </c>
      <c r="AE24" s="8" t="str">
        <f>IF(salesTable[[#This Row],[customerLastName]]=CLEAN(UPPER(TRIM(salesTable[[#This Row],[customerLastName]]))),salesTable[[#This Row],[customerLastName]],"MISMATCH")</f>
        <v>ARTHUR</v>
      </c>
      <c r="AF24" s="8" t="str">
        <f>IF(salesTable[[#This Row],[Phone]]="","MISSING",0&amp;RIGHT(TRIM(SUBSTITUTE(SUBSTITUTE(SUBSTITUTE(salesTable[[#This Row],[Phone]],"+","")," ",""),"-","")),9))</f>
        <v>0209365871</v>
      </c>
      <c r="AG2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4" s="8">
        <f>IF(salesTable[[#This Row],[quantity_clean]]&gt;0,salesTable[[#This Row],[quantity_clean]],"INVALID")</f>
        <v>8</v>
      </c>
      <c r="AI2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4" s="8">
        <f>IF(salesTable[[#This Row],[unitPrice_clean]]&gt;0,salesTable[[#This Row],[unitPrice_clean]],"INVALID")</f>
        <v>980</v>
      </c>
      <c r="AK24">
        <f>IF(salesTable[[#This Row],[Revenue]]="","MISSING",VALUE(TRIM(SUBSTITUTE(SUBSTITUTE(salesTable[[#This Row],[Revenue]],",",""),"GH₵",""))))</f>
        <v>7840</v>
      </c>
      <c r="AL24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24" s="19">
        <f>IF(ISNUMBER(salesTable[[#This Row],[OrderDate]]),salesTable[[#This Row],[OrderDate]],IFERROR(DATEVALUE(CLEAN(TRIM(SUBSTITUTE(salesTable[[#This Row],[OrderDate]],".","/")))),"CHECK"))</f>
        <v>45726</v>
      </c>
      <c r="AN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45726</v>
      </c>
      <c r="AO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GH-ACC-2025-00140</v>
      </c>
      <c r="AP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4" s="8" t="str">
        <f>CLEAN(PROPER(TRIM(salesTable[[#This Row],[Email]])))</f>
        <v>Adwoa.Arthur97@Example.Com</v>
      </c>
      <c r="AR24" s="8" t="str">
        <f>CLEAN(TRIM(salesTable[[#This Row],[SourceFile]]))</f>
        <v>Agent_App_2025.csv</v>
      </c>
      <c r="AS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" s="8" t="str">
        <f>IF(salesTable[orderRef_final]&lt;&gt;"MISSING",salesTable[orderRef_final],"invalid")</f>
        <v>GH-ACC-2025-00140</v>
      </c>
      <c r="BC24" s="8" t="s">
        <v>6447</v>
      </c>
    </row>
    <row r="25" spans="1:59" x14ac:dyDescent="0.3">
      <c r="A25" t="s">
        <v>6109</v>
      </c>
      <c r="B25" t="s">
        <v>6110</v>
      </c>
      <c r="C25" t="s">
        <v>2969</v>
      </c>
      <c r="D25" t="s">
        <v>1727</v>
      </c>
      <c r="E25" t="s">
        <v>1472</v>
      </c>
      <c r="F25" t="s">
        <v>94</v>
      </c>
      <c r="G25" t="s">
        <v>303</v>
      </c>
      <c r="H25" t="s">
        <v>399</v>
      </c>
      <c r="I25" t="s">
        <v>684</v>
      </c>
      <c r="J25" t="s">
        <v>27</v>
      </c>
      <c r="K25" t="s">
        <v>921</v>
      </c>
      <c r="L25" t="s">
        <v>85</v>
      </c>
      <c r="M25" t="s">
        <v>212</v>
      </c>
      <c r="N25" t="s">
        <v>6111</v>
      </c>
      <c r="O25">
        <v>24500</v>
      </c>
      <c r="P25" t="s">
        <v>6112</v>
      </c>
      <c r="Q25" t="s">
        <v>6113</v>
      </c>
      <c r="R25" t="s">
        <v>157</v>
      </c>
      <c r="S25" t="str">
        <f>IF(salesTable[[#This Row],[Region]]="","MISSING",IFERROR(VLOOKUP(salesTable[[#This Row],[Region]],region_ref[],2,FALSE),TRIM(CLEAN(UPPER(salesTable[[#This Row],[Region]])))))</f>
        <v>ACCRA</v>
      </c>
      <c r="T25" t="str">
        <f>IF(salesTable[[#This Row],[CustomerType]]="","MISSING",IFERROR(VLOOKUP(salesTable[[#This Row],[CustomerType]],customerType_Ref[],2,FALSE),TRIM(CLEAN(UPPER(salesTable[[#This Row],[CustomerType]])))))</f>
        <v>GOVERNMENT</v>
      </c>
      <c r="U25" t="str">
        <f>IF(salesTable[[#This Row],[SalesChannel]]="","MISSING",IFERROR(VLOOKUP(salesTable[[#This Row],[SalesChannel]],salesChannel_Ref[],2,FALSE),CLEAN(UPPER(TRIM(salesTable[SalesChannel])))))</f>
        <v>MOBILE APP</v>
      </c>
      <c r="V2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5" s="8" t="str">
        <f>IF(salesTable[[#This Row],[ProductID]]="","MISSING",IFERROR(VLOOKUP(salesTable[[#This Row],[ProductID]],product_REF[],1,FALSE),"NO MATCH"))</f>
        <v>P011</v>
      </c>
      <c r="X25" s="8" t="str">
        <f>CLEAN(UPPER(TRIM(IF(salesTable[[#This Row],[ProductID]]="","MISSING",IFERROR(VLOOKUP(salesTable[[#This Row],[ProductID]],product_REF[],2,FALSE),"NO MATCH")))))</f>
        <v>EXECUTIVE DESK</v>
      </c>
      <c r="Y25" t="str">
        <f>IFERROR(CLEAN(UPPER(TRIM(VLOOKUP(salesTable[[#This Row],[productID_Final]],product_REF[],3,FALSE)))),"NO MATCH")</f>
        <v>FURNITURE</v>
      </c>
      <c r="Z25" s="8" t="str">
        <f>IF(salesTable[[#This Row],[productCategory_final]]=CLEAN(UPPER(TRIM(salesTable[ProductCategory]))),salesTable[[#This Row],[productCategory_final]],"MISMATCH")</f>
        <v>FURNITURE</v>
      </c>
      <c r="AA25" s="8" t="str">
        <f>IF(salesTable[[#This Row],[CustomerID]]="","MISSING",IFERROR(VLOOKUP(salesTable[[#This Row],[CustomerID]],customer_REF[],1,FALSE),"NO MATCH"))</f>
        <v>C0336</v>
      </c>
      <c r="AB25" t="str">
        <f>CLEAN(UPPER(TRIM(IF(salesTable[[#This Row],[FirstName]]="","MISSING",IFERROR(VLOOKUP(salesTable[[#This Row],[CustomerID_final]],customer_REF[],2,FALSE),"NO MATCH")))))</f>
        <v>YAW</v>
      </c>
      <c r="AC25" s="8" t="str">
        <f>IF(salesTable[[#This Row],[customerFisrtName]]=CLEAN(UPPER(TRIM(salesTable[[#This Row],[customerFisrtName]]))),salesTable[[#This Row],[customerFisrtName]],"MISMATCH")</f>
        <v>YAW</v>
      </c>
      <c r="AD25" t="str">
        <f>CLEAN(UPPER(TRIM(IF(salesTable[[#This Row],[LastName]]="","MISSING",IFERROR(VLOOKUP(salesTable[[#This Row],[CustomerID_final]],customer_REF[],3,FALSE),"NO MATCH")))))</f>
        <v>MENSAH</v>
      </c>
      <c r="AE25" s="8" t="str">
        <f>IF(salesTable[[#This Row],[customerLastName]]=CLEAN(UPPER(TRIM(salesTable[[#This Row],[customerLastName]]))),salesTable[[#This Row],[customerLastName]],"MISMATCH")</f>
        <v>MENSAH</v>
      </c>
      <c r="AF25" s="8" t="str">
        <f>IF(salesTable[[#This Row],[Phone]]="","MISSING",0&amp;RIGHT(TRIM(SUBSTITUTE(SUBSTITUTE(SUBSTITUTE(salesTable[[#This Row],[Phone]],"+","")," ",""),"-","")),9))</f>
        <v>0206467915</v>
      </c>
      <c r="AG2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5" s="8">
        <f>IF(salesTable[[#This Row],[quantity_clean]]&gt;0,salesTable[[#This Row],[quantity_clean]],"INVALID")</f>
        <v>10</v>
      </c>
      <c r="AI25">
        <f>IF(OR(salesTable[[#This Row],[UnitPrice]]="",salesTable[[#This Row],[UnitPrice]]="N/A",salesTable[[#This Row],[UnitPrice]]="unknown"),"INVALID",VALUE(TRIM(SUBSTITUTE(SUBSTITUTE(salesTable[[#This Row],[UnitPrice]],",",""),"GH₵",""))))</f>
        <v>2450</v>
      </c>
      <c r="AJ25" s="8">
        <f>IF(salesTable[[#This Row],[unitPrice_clean]]&gt;0,salesTable[[#This Row],[unitPrice_clean]],"INVALID")</f>
        <v>2450</v>
      </c>
      <c r="AK25">
        <f>IF(salesTable[[#This Row],[Revenue]]="","MISSING",VALUE(TRIM(SUBSTITUTE(SUBSTITUTE(salesTable[[#This Row],[Revenue]],",",""),"GH₵",""))))</f>
        <v>24500</v>
      </c>
      <c r="AL25" s="8">
        <f>IFERROR(IF(ROUND(salesTable[[#This Row],[Quantity_final]]*salesTable[[#This Row],[UnitPrice_final]],2)=ROUND(salesTable[[#This Row],[revenue_clean]],2)=TRUE,salesTable[[#This Row],[revenue_clean]],"invalid"),"INVALID")</f>
        <v>24500</v>
      </c>
      <c r="AM25" s="19">
        <f>IF(ISNUMBER(salesTable[[#This Row],[OrderDate]]),salesTable[[#This Row],[OrderDate]],IFERROR(DATEVALUE(CLEAN(TRIM(SUBSTITUTE(salesTable[[#This Row],[OrderDate]],".","/")))),"CHECK"))</f>
        <v>45680</v>
      </c>
      <c r="AN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45680</v>
      </c>
      <c r="AO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GH-ACC-2025-00146</v>
      </c>
      <c r="AP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5" s="8" t="str">
        <f>CLEAN(PROPER(TRIM(salesTable[[#This Row],[Email]])))</f>
        <v>Yaw.Mensah90@Example.Com</v>
      </c>
      <c r="AR25" s="8" t="str">
        <f>CLEAN(TRIM(salesTable[[#This Row],[SourceFile]]))</f>
        <v>Online_Sales_2025.xlsx</v>
      </c>
      <c r="AS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" s="8" t="str">
        <f>IF(salesTable[orderRef_final]&lt;&gt;"MISSING",salesTable[orderRef_final],"invalid")</f>
        <v>GH-ACC-2025-00146</v>
      </c>
      <c r="BC25" t="s">
        <v>6442</v>
      </c>
      <c r="BD25" t="s">
        <v>6443</v>
      </c>
      <c r="BF25" t="s">
        <v>6442</v>
      </c>
      <c r="BG25" t="s">
        <v>6443</v>
      </c>
    </row>
    <row r="26" spans="1:59" x14ac:dyDescent="0.3">
      <c r="A26" t="s">
        <v>341</v>
      </c>
      <c r="B26" t="s">
        <v>342</v>
      </c>
      <c r="C26" t="s">
        <v>343</v>
      </c>
      <c r="D26" t="s">
        <v>344</v>
      </c>
      <c r="E26" t="s">
        <v>237</v>
      </c>
      <c r="F26" t="s">
        <v>153</v>
      </c>
      <c r="G26" t="s">
        <v>120</v>
      </c>
      <c r="H26" t="s">
        <v>121</v>
      </c>
      <c r="I26" t="s">
        <v>41</v>
      </c>
      <c r="J26" t="s">
        <v>83</v>
      </c>
      <c r="K26" t="s">
        <v>57</v>
      </c>
      <c r="L26" t="s">
        <v>165</v>
      </c>
      <c r="M26" t="s">
        <v>345</v>
      </c>
      <c r="N26">
        <v>850</v>
      </c>
      <c r="O26">
        <v>6800</v>
      </c>
      <c r="P26" t="s">
        <v>346</v>
      </c>
      <c r="Q26" t="s">
        <v>347</v>
      </c>
      <c r="R26" t="s">
        <v>46</v>
      </c>
      <c r="S26" t="str">
        <f>IF(salesTable[[#This Row],[Region]]="","MISSING",IFERROR(VLOOKUP(salesTable[[#This Row],[Region]],region_ref[],2,FALSE),TRIM(CLEAN(UPPER(salesTable[[#This Row],[Region]])))))</f>
        <v>ACCRA</v>
      </c>
      <c r="T26" t="str">
        <f>IF(salesTable[[#This Row],[CustomerType]]="","MISSING",IFERROR(VLOOKUP(salesTable[[#This Row],[CustomerType]],customerType_Ref[],2,FALSE),TRIM(CLEAN(UPPER(salesTable[[#This Row],[CustomerType]])))))</f>
        <v>INDIVIDUAL</v>
      </c>
      <c r="U26" t="str">
        <f>IF(salesTable[[#This Row],[SalesChannel]]="","MISSING",IFERROR(VLOOKUP(salesTable[[#This Row],[SalesChannel]],salesChannel_Ref[],2,FALSE),CLEAN(UPPER(TRIM(salesTable[SalesChannel])))))</f>
        <v>ONLINE</v>
      </c>
      <c r="V2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6" s="8" t="str">
        <f>IF(salesTable[[#This Row],[ProductID]]="","MISSING",IFERROR(VLOOKUP(salesTable[[#This Row],[ProductID]],product_REF[],1,FALSE),"NO MATCH"))</f>
        <v>P002</v>
      </c>
      <c r="X26" s="8" t="str">
        <f>CLEAN(UPPER(TRIM(IF(salesTable[[#This Row],[ProductID]]="","MISSING",IFERROR(VLOOKUP(salesTable[[#This Row],[ProductID]],product_REF[],2,FALSE),"NO MATCH")))))</f>
        <v>OFFICE CHAIR</v>
      </c>
      <c r="Y26" t="str">
        <f>IFERROR(CLEAN(UPPER(TRIM(VLOOKUP(salesTable[[#This Row],[productID_Final]],product_REF[],3,FALSE)))),"NO MATCH")</f>
        <v>FURNITURE</v>
      </c>
      <c r="Z26" s="8" t="str">
        <f>IF(salesTable[[#This Row],[productCategory_final]]=CLEAN(UPPER(TRIM(salesTable[ProductCategory]))),salesTable[[#This Row],[productCategory_final]],"MISMATCH")</f>
        <v>FURNITURE</v>
      </c>
      <c r="AA26" s="8" t="str">
        <f>IF(salesTable[[#This Row],[CustomerID]]="","MISSING",IFERROR(VLOOKUP(salesTable[[#This Row],[CustomerID]],customer_REF[],1,FALSE),"NO MATCH"))</f>
        <v>C0030</v>
      </c>
      <c r="AB26" t="str">
        <f>CLEAN(UPPER(TRIM(IF(salesTable[[#This Row],[FirstName]]="","MISSING",IFERROR(VLOOKUP(salesTable[[#This Row],[CustomerID_final]],customer_REF[],2,FALSE),"NO MATCH")))))</f>
        <v>KWAME</v>
      </c>
      <c r="AC26" s="8" t="str">
        <f>IF(salesTable[[#This Row],[customerFisrtName]]=CLEAN(UPPER(TRIM(salesTable[[#This Row],[customerFisrtName]]))),salesTable[[#This Row],[customerFisrtName]],"MISMATCH")</f>
        <v>KWAME</v>
      </c>
      <c r="AD26" t="str">
        <f>CLEAN(UPPER(TRIM(IF(salesTable[[#This Row],[LastName]]="","MISSING",IFERROR(VLOOKUP(salesTable[[#This Row],[CustomerID_final]],customer_REF[],3,FALSE),"NO MATCH")))))</f>
        <v>APPIAH</v>
      </c>
      <c r="AE26" s="8" t="str">
        <f>IF(salesTable[[#This Row],[customerLastName]]=CLEAN(UPPER(TRIM(salesTable[[#This Row],[customerLastName]]))),salesTable[[#This Row],[customerLastName]],"MISMATCH")</f>
        <v>APPIAH</v>
      </c>
      <c r="AF26" s="8" t="str">
        <f>IF(salesTable[[#This Row],[Phone]]="","MISSING",0&amp;RIGHT(TRIM(SUBSTITUTE(SUBSTITUTE(SUBSTITUTE(salesTable[[#This Row],[Phone]],"+","")," ",""),"-","")),9))</f>
        <v>0556275063</v>
      </c>
      <c r="AG2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6" s="8">
        <f>IF(salesTable[[#This Row],[quantity_clean]]&gt;0,salesTable[[#This Row],[quantity_clean]],"INVALID")</f>
        <v>8</v>
      </c>
      <c r="AI2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6" s="8">
        <f>IF(salesTable[[#This Row],[unitPrice_clean]]&gt;0,salesTable[[#This Row],[unitPrice_clean]],"INVALID")</f>
        <v>850</v>
      </c>
      <c r="AK26">
        <f>IF(salesTable[[#This Row],[Revenue]]="","MISSING",VALUE(TRIM(SUBSTITUTE(SUBSTITUTE(salesTable[[#This Row],[Revenue]],",",""),"GH₵",""))))</f>
        <v>6800</v>
      </c>
      <c r="AL26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26" s="19">
        <f>IF(ISNUMBER(salesTable[[#This Row],[OrderDate]]),salesTable[[#This Row],[OrderDate]],IFERROR(DATEVALUE(CLEAN(TRIM(SUBSTITUTE(salesTable[[#This Row],[OrderDate]],".","/")))),"CHECK"))</f>
        <v>45983</v>
      </c>
      <c r="AN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45983</v>
      </c>
      <c r="AO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GH-ACC-2025-00155</v>
      </c>
      <c r="AP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6" s="8" t="str">
        <f>CLEAN(PROPER(TRIM(salesTable[[#This Row],[Email]])))</f>
        <v>Kwame.Appiah22@Example.Com</v>
      </c>
      <c r="AR26" s="8" t="str">
        <f>CLEAN(TRIM(salesTable[[#This Row],[SourceFile]]))</f>
        <v>Mobile_App_Export.csv</v>
      </c>
      <c r="AS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" s="8" t="str">
        <f>IF(salesTable[orderRef_final]&lt;&gt;"MISSING",salesTable[orderRef_final],"invalid")</f>
        <v>GH-ACC-2025-00155</v>
      </c>
      <c r="BC26" t="s">
        <v>6439</v>
      </c>
      <c r="BD26" t="s">
        <v>780</v>
      </c>
      <c r="BF26" t="s">
        <v>6450</v>
      </c>
      <c r="BG26" t="s">
        <v>510</v>
      </c>
    </row>
    <row r="27" spans="1:59" x14ac:dyDescent="0.3">
      <c r="A27" t="s">
        <v>1166</v>
      </c>
      <c r="B27" t="s">
        <v>1167</v>
      </c>
      <c r="C27" t="s">
        <v>629</v>
      </c>
      <c r="D27" t="s">
        <v>1168</v>
      </c>
      <c r="E27" t="s">
        <v>433</v>
      </c>
      <c r="F27" t="s">
        <v>153</v>
      </c>
      <c r="G27" t="s">
        <v>142</v>
      </c>
      <c r="H27" t="s">
        <v>143</v>
      </c>
      <c r="I27" t="s">
        <v>26</v>
      </c>
      <c r="J27" t="s">
        <v>221</v>
      </c>
      <c r="K27" t="s">
        <v>84</v>
      </c>
      <c r="L27" t="s">
        <v>182</v>
      </c>
      <c r="M27">
        <v>12</v>
      </c>
      <c r="N27">
        <v>420</v>
      </c>
      <c r="O27">
        <v>5040</v>
      </c>
      <c r="P27" t="s">
        <v>1169</v>
      </c>
      <c r="Q27" t="s">
        <v>1170</v>
      </c>
      <c r="R27" t="s">
        <v>157</v>
      </c>
      <c r="S27" t="str">
        <f>IF(salesTable[[#This Row],[Region]]="","MISSING",IFERROR(VLOOKUP(salesTable[[#This Row],[Region]],region_ref[],2,FALSE),TRIM(CLEAN(UPPER(salesTable[[#This Row],[Region]])))))</f>
        <v>ACCRA</v>
      </c>
      <c r="T27" t="str">
        <f>IF(salesTable[[#This Row],[CustomerType]]="","MISSING",IFERROR(VLOOKUP(salesTable[[#This Row],[CustomerType]],customerType_Ref[],2,FALSE),TRIM(CLEAN(UPPER(salesTable[[#This Row],[CustomerType]])))))</f>
        <v>INDIVIDUAL</v>
      </c>
      <c r="U27" t="str">
        <f>IF(salesTable[[#This Row],[SalesChannel]]="","MISSING",IFERROR(VLOOKUP(salesTable[[#This Row],[SalesChannel]],salesChannel_Ref[],2,FALSE),CLEAN(UPPER(TRIM(salesTable[SalesChannel])))))</f>
        <v>AGENT</v>
      </c>
      <c r="V27" t="str">
        <f>IF(salesTable[[#This Row],[PaymentMethod]]="","MISSING",IFERROR(VLOOKUP(salesTable[[#This Row],[PaymentMethod]],paymentMethod_REF[],2,FALSE), CLEAN(UPPER(TRIM(salesTable[[#This Row],[PaymentMethod]])))))</f>
        <v>CASH</v>
      </c>
      <c r="W27" s="8" t="str">
        <f>IF(salesTable[[#This Row],[ProductID]]="","MISSING",IFERROR(VLOOKUP(salesTable[[#This Row],[ProductID]],product_REF[],1,FALSE),"NO MATCH"))</f>
        <v>P003</v>
      </c>
      <c r="X27" s="8" t="str">
        <f>CLEAN(UPPER(TRIM(IF(salesTable[[#This Row],[ProductID]]="","MISSING",IFERROR(VLOOKUP(salesTable[[#This Row],[ProductID]],product_REF[],2,FALSE),"NO MATCH")))))</f>
        <v>WIRELESS HEADSET</v>
      </c>
      <c r="Y27" t="str">
        <f>IFERROR(CLEAN(UPPER(TRIM(VLOOKUP(salesTable[[#This Row],[productID_Final]],product_REF[],3,FALSE)))),"NO MATCH")</f>
        <v>ELECTRONICS</v>
      </c>
      <c r="Z27" s="8" t="str">
        <f>IF(salesTable[[#This Row],[productCategory_final]]=CLEAN(UPPER(TRIM(salesTable[ProductCategory]))),salesTable[[#This Row],[productCategory_final]],"MISMATCH")</f>
        <v>ELECTRONICS</v>
      </c>
      <c r="AA27" s="8" t="str">
        <f>IF(salesTable[[#This Row],[CustomerID]]="","MISSING",IFERROR(VLOOKUP(salesTable[[#This Row],[CustomerID]],customer_REF[],1,FALSE),"NO MATCH"))</f>
        <v>C0228</v>
      </c>
      <c r="AB27" t="str">
        <f>CLEAN(UPPER(TRIM(IF(salesTable[[#This Row],[FirstName]]="","MISSING",IFERROR(VLOOKUP(salesTable[[#This Row],[CustomerID_final]],customer_REF[],2,FALSE),"NO MATCH")))))</f>
        <v>ADWOA</v>
      </c>
      <c r="AC27" s="8" t="str">
        <f>IF(salesTable[[#This Row],[customerFisrtName]]=CLEAN(UPPER(TRIM(salesTable[[#This Row],[customerFisrtName]]))),salesTable[[#This Row],[customerFisrtName]],"MISMATCH")</f>
        <v>ADWOA</v>
      </c>
      <c r="AD27" t="str">
        <f>CLEAN(UPPER(TRIM(IF(salesTable[[#This Row],[LastName]]="","MISSING",IFERROR(VLOOKUP(salesTable[[#This Row],[CustomerID_final]],customer_REF[],3,FALSE),"NO MATCH")))))</f>
        <v>ASARE</v>
      </c>
      <c r="AE27" s="8" t="str">
        <f>IF(salesTable[[#This Row],[customerLastName]]=CLEAN(UPPER(TRIM(salesTable[[#This Row],[customerLastName]]))),salesTable[[#This Row],[customerLastName]],"MISMATCH")</f>
        <v>ASARE</v>
      </c>
      <c r="AF27" s="8" t="str">
        <f>IF(salesTable[[#This Row],[Phone]]="","MISSING",0&amp;RIGHT(TRIM(SUBSTITUTE(SUBSTITUTE(SUBSTITUTE(salesTable[[#This Row],[Phone]],"+","")," ",""),"-","")),9))</f>
        <v>0266065789</v>
      </c>
      <c r="AG2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7" s="8">
        <f>IF(salesTable[[#This Row],[quantity_clean]]&gt;0,salesTable[[#This Row],[quantity_clean]],"INVALID")</f>
        <v>12</v>
      </c>
      <c r="AI2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7" s="8">
        <f>IF(salesTable[[#This Row],[unitPrice_clean]]&gt;0,salesTable[[#This Row],[unitPrice_clean]],"INVALID")</f>
        <v>420</v>
      </c>
      <c r="AK27">
        <f>IF(salesTable[[#This Row],[Revenue]]="","MISSING",VALUE(TRIM(SUBSTITUTE(SUBSTITUTE(salesTable[[#This Row],[Revenue]],",",""),"GH₵",""))))</f>
        <v>5040</v>
      </c>
      <c r="AL27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27" s="19">
        <f>IF(ISNUMBER(salesTable[[#This Row],[OrderDate]]),salesTable[[#This Row],[OrderDate]],IFERROR(DATEVALUE(CLEAN(TRIM(SUBSTITUTE(salesTable[[#This Row],[OrderDate]],".","/")))),"CHECK"))</f>
        <v>45985</v>
      </c>
      <c r="AN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45985</v>
      </c>
      <c r="AO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GH-ACC-2025-00156</v>
      </c>
      <c r="AP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7" s="8" t="str">
        <f>CLEAN(PROPER(TRIM(salesTable[[#This Row],[Email]])))</f>
        <v>Adwoa.Asare60@Example.Com</v>
      </c>
      <c r="AR27" s="8" t="str">
        <f>CLEAN(TRIM(salesTable[[#This Row],[SourceFile]]))</f>
        <v>Online_Sales_2025.xlsx</v>
      </c>
      <c r="AS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" s="8" t="str">
        <f>IF(salesTable[orderRef_final]&lt;&gt;"MISSING",salesTable[orderRef_final],"invalid")</f>
        <v>GH-ACC-2025-00156</v>
      </c>
      <c r="BC27" t="s">
        <v>6440</v>
      </c>
      <c r="BD27" t="s">
        <v>780</v>
      </c>
      <c r="BF27" t="s">
        <v>6449</v>
      </c>
      <c r="BG27" t="s">
        <v>501</v>
      </c>
    </row>
    <row r="28" spans="1:59" x14ac:dyDescent="0.3">
      <c r="A28" t="s">
        <v>5279</v>
      </c>
      <c r="B28" t="s">
        <v>2474</v>
      </c>
      <c r="C28" t="s">
        <v>3044</v>
      </c>
      <c r="D28" t="s">
        <v>1847</v>
      </c>
      <c r="E28" t="s">
        <v>381</v>
      </c>
      <c r="F28" t="s">
        <v>153</v>
      </c>
      <c r="G28" t="s">
        <v>191</v>
      </c>
      <c r="H28" t="s">
        <v>278</v>
      </c>
      <c r="I28" t="s">
        <v>96</v>
      </c>
      <c r="J28" t="s">
        <v>27</v>
      </c>
      <c r="K28" t="s">
        <v>174</v>
      </c>
      <c r="L28" t="s">
        <v>338</v>
      </c>
      <c r="M28">
        <v>7</v>
      </c>
      <c r="N28">
        <v>1650</v>
      </c>
      <c r="O28">
        <v>11550</v>
      </c>
      <c r="P28" t="s">
        <v>5280</v>
      </c>
      <c r="Q28" t="s">
        <v>5281</v>
      </c>
      <c r="R28" t="s">
        <v>157</v>
      </c>
      <c r="S28" t="str">
        <f>IF(salesTable[[#This Row],[Region]]="","MISSING",IFERROR(VLOOKUP(salesTable[[#This Row],[Region]],region_ref[],2,FALSE),TRIM(CLEAN(UPPER(salesTable[[#This Row],[Region]])))))</f>
        <v>ACCRA</v>
      </c>
      <c r="T28" t="str">
        <f>IF(salesTable[[#This Row],[CustomerType]]="","MISSING",IFERROR(VLOOKUP(salesTable[[#This Row],[CustomerType]],customerType_Ref[],2,FALSE),TRIM(CLEAN(UPPER(salesTable[[#This Row],[CustomerType]])))))</f>
        <v>GOVERNMENT</v>
      </c>
      <c r="U28" t="str">
        <f>IF(salesTable[[#This Row],[SalesChannel]]="","MISSING",IFERROR(VLOOKUP(salesTable[[#This Row],[SalesChannel]],salesChannel_Ref[],2,FALSE),CLEAN(UPPER(TRIM(salesTable[SalesChannel])))))</f>
        <v>IN-STORE</v>
      </c>
      <c r="V2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8" s="8" t="str">
        <f>IF(salesTable[[#This Row],[ProductID]]="","MISSING",IFERROR(VLOOKUP(salesTable[[#This Row],[ProductID]],product_REF[],1,FALSE),"NO MATCH"))</f>
        <v>P004</v>
      </c>
      <c r="X28" s="8" t="str">
        <f>CLEAN(UPPER(TRIM(IF(salesTable[[#This Row],[ProductID]]="","MISSING",IFERROR(VLOOKUP(salesTable[[#This Row],[ProductID]],product_REF[],2,FALSE),"NO MATCH")))))</f>
        <v>LASER PRINTER</v>
      </c>
      <c r="Y28" t="str">
        <f>IFERROR(CLEAN(UPPER(TRIM(VLOOKUP(salesTable[[#This Row],[productID_Final]],product_REF[],3,FALSE)))),"NO MATCH")</f>
        <v>OFFICE SUPPLIES</v>
      </c>
      <c r="Z28" s="8" t="str">
        <f>IF(salesTable[[#This Row],[productCategory_final]]=CLEAN(UPPER(TRIM(salesTable[ProductCategory]))),salesTable[[#This Row],[productCategory_final]],"MISMATCH")</f>
        <v>MISMATCH</v>
      </c>
      <c r="AA28" s="8" t="str">
        <f>IF(salesTable[[#This Row],[CustomerID]]="","MISSING",IFERROR(VLOOKUP(salesTable[[#This Row],[CustomerID]],customer_REF[],1,FALSE),"NO MATCH"))</f>
        <v>C0345</v>
      </c>
      <c r="AB28" t="str">
        <f>CLEAN(UPPER(TRIM(IF(salesTable[[#This Row],[FirstName]]="","MISSING",IFERROR(VLOOKUP(salesTable[[#This Row],[CustomerID_final]],customer_REF[],2,FALSE),"NO MATCH")))))</f>
        <v>DANIEL</v>
      </c>
      <c r="AC28" s="8" t="str">
        <f>IF(salesTable[[#This Row],[customerFisrtName]]=CLEAN(UPPER(TRIM(salesTable[[#This Row],[customerFisrtName]]))),salesTable[[#This Row],[customerFisrtName]],"MISMATCH")</f>
        <v>DANIEL</v>
      </c>
      <c r="AD28" t="str">
        <f>CLEAN(UPPER(TRIM(IF(salesTable[[#This Row],[LastName]]="","MISSING",IFERROR(VLOOKUP(salesTable[[#This Row],[CustomerID_final]],customer_REF[],3,FALSE),"NO MATCH")))))</f>
        <v>MENSAH</v>
      </c>
      <c r="AE28" s="8" t="str">
        <f>IF(salesTable[[#This Row],[customerLastName]]=CLEAN(UPPER(TRIM(salesTable[[#This Row],[customerLastName]]))),salesTable[[#This Row],[customerLastName]],"MISMATCH")</f>
        <v>MENSAH</v>
      </c>
      <c r="AF28" s="8" t="str">
        <f>IF(salesTable[[#This Row],[Phone]]="","MISSING",0&amp;RIGHT(TRIM(SUBSTITUTE(SUBSTITUTE(SUBSTITUTE(salesTable[[#This Row],[Phone]],"+","")," ",""),"-","")),9))</f>
        <v>0554152907</v>
      </c>
      <c r="AG2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8" s="8">
        <f>IF(salesTable[[#This Row],[quantity_clean]]&gt;0,salesTable[[#This Row],[quantity_clean]],"INVALID")</f>
        <v>7</v>
      </c>
      <c r="AI2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8" s="8">
        <f>IF(salesTable[[#This Row],[unitPrice_clean]]&gt;0,salesTable[[#This Row],[unitPrice_clean]],"INVALID")</f>
        <v>1650</v>
      </c>
      <c r="AK28">
        <f>IF(salesTable[[#This Row],[Revenue]]="","MISSING",VALUE(TRIM(SUBSTITUTE(SUBSTITUTE(salesTable[[#This Row],[Revenue]],",",""),"GH₵",""))))</f>
        <v>11550</v>
      </c>
      <c r="AL28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28" s="19">
        <f>IF(ISNUMBER(salesTable[[#This Row],[OrderDate]]),salesTable[[#This Row],[OrderDate]],IFERROR(DATEVALUE(CLEAN(TRIM(SUBSTITUTE(salesTable[[#This Row],[OrderDate]],".","/")))),"CHECK"))</f>
        <v>45691</v>
      </c>
      <c r="AN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GH-ACC-2025-00164</v>
      </c>
      <c r="AP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8" s="8" t="str">
        <f>CLEAN(PROPER(TRIM(salesTable[[#This Row],[Email]])))</f>
        <v>Daniel.Mensah90@Example.Com</v>
      </c>
      <c r="AR28" s="8" t="str">
        <f>CLEAN(TRIM(salesTable[[#This Row],[SourceFile]]))</f>
        <v>Online_Sales_2025.xlsx</v>
      </c>
      <c r="AS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" s="8" t="str">
        <f>IF(salesTable[orderRef_final]&lt;&gt;"MISSING",salesTable[orderRef_final],"invalid")</f>
        <v>GH-ACC-2025-00164</v>
      </c>
      <c r="BC28" t="s">
        <v>6441</v>
      </c>
      <c r="BD28" t="s">
        <v>618</v>
      </c>
      <c r="BF28" t="s">
        <v>6451</v>
      </c>
      <c r="BG28" t="s">
        <v>221</v>
      </c>
    </row>
    <row r="29" spans="1:59" x14ac:dyDescent="0.3">
      <c r="A29" t="s">
        <v>1840</v>
      </c>
      <c r="B29" t="s">
        <v>983</v>
      </c>
      <c r="C29" t="s">
        <v>1841</v>
      </c>
      <c r="D29" t="s">
        <v>366</v>
      </c>
      <c r="E29" t="s">
        <v>906</v>
      </c>
      <c r="F29" t="s">
        <v>780</v>
      </c>
      <c r="G29" t="s">
        <v>191</v>
      </c>
      <c r="H29" t="s">
        <v>278</v>
      </c>
      <c r="I29" t="s">
        <v>193</v>
      </c>
      <c r="J29" t="s">
        <v>510</v>
      </c>
      <c r="K29" t="s">
        <v>57</v>
      </c>
      <c r="L29" t="s">
        <v>58</v>
      </c>
      <c r="M29">
        <v>8</v>
      </c>
      <c r="N29">
        <v>1650</v>
      </c>
      <c r="O29">
        <v>13200</v>
      </c>
      <c r="P29" t="s">
        <v>1842</v>
      </c>
      <c r="Q29" t="s">
        <v>1843</v>
      </c>
      <c r="R29" t="s">
        <v>46</v>
      </c>
      <c r="S29" t="str">
        <f>IF(salesTable[[#This Row],[Region]]="","MISSING",IFERROR(VLOOKUP(salesTable[[#This Row],[Region]],region_ref[],2,FALSE),TRIM(CLEAN(UPPER(salesTable[[#This Row],[Region]])))))</f>
        <v>ACCRA</v>
      </c>
      <c r="T29" t="str">
        <f>IF(salesTable[[#This Row],[CustomerType]]="","MISSING",IFERROR(VLOOKUP(salesTable[[#This Row],[CustomerType]],customerType_Ref[],2,FALSE),TRIM(CLEAN(UPPER(salesTable[[#This Row],[CustomerType]])))))</f>
        <v>BUSINESS</v>
      </c>
      <c r="U29" t="str">
        <f>IF(salesTable[[#This Row],[SalesChannel]]="","MISSING",IFERROR(VLOOKUP(salesTable[[#This Row],[SalesChannel]],salesChannel_Ref[],2,FALSE),CLEAN(UPPER(TRIM(salesTable[SalesChannel])))))</f>
        <v>ONLINE</v>
      </c>
      <c r="V2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9" s="8" t="str">
        <f>IF(salesTable[[#This Row],[ProductID]]="","MISSING",IFERROR(VLOOKUP(salesTable[[#This Row],[ProductID]],product_REF[],1,FALSE),"NO MATCH"))</f>
        <v>P004</v>
      </c>
      <c r="X29" s="8" t="str">
        <f>CLEAN(UPPER(TRIM(IF(salesTable[[#This Row],[ProductID]]="","MISSING",IFERROR(VLOOKUP(salesTable[[#This Row],[ProductID]],product_REF[],2,FALSE),"NO MATCH")))))</f>
        <v>LASER PRINTER</v>
      </c>
      <c r="Y29" t="str">
        <f>IFERROR(CLEAN(UPPER(TRIM(VLOOKUP(salesTable[[#This Row],[productID_Final]],product_REF[],3,FALSE)))),"NO MATCH")</f>
        <v>OFFICE SUPPLIES</v>
      </c>
      <c r="Z29" s="8" t="str">
        <f>IF(salesTable[[#This Row],[productCategory_final]]=CLEAN(UPPER(TRIM(salesTable[ProductCategory]))),salesTable[[#This Row],[productCategory_final]],"MISMATCH")</f>
        <v>OFFICE SUPPLIES</v>
      </c>
      <c r="AA29" s="8" t="str">
        <f>IF(salesTable[[#This Row],[CustomerID]]="","MISSING",IFERROR(VLOOKUP(salesTable[[#This Row],[CustomerID]],customer_REF[],1,FALSE),"NO MATCH"))</f>
        <v>C0140</v>
      </c>
      <c r="AB29" t="str">
        <f>CLEAN(UPPER(TRIM(IF(salesTable[[#This Row],[FirstName]]="","MISSING",IFERROR(VLOOKUP(salesTable[[#This Row],[CustomerID_final]],customer_REF[],2,FALSE),"NO MATCH")))))</f>
        <v>ABENA</v>
      </c>
      <c r="AC29" s="8" t="str">
        <f>IF(salesTable[[#This Row],[customerFisrtName]]=CLEAN(UPPER(TRIM(salesTable[[#This Row],[customerFisrtName]]))),salesTable[[#This Row],[customerFisrtName]],"MISMATCH")</f>
        <v>ABENA</v>
      </c>
      <c r="AD29" t="str">
        <f>CLEAN(UPPER(TRIM(IF(salesTable[[#This Row],[LastName]]="","MISSING",IFERROR(VLOOKUP(salesTable[[#This Row],[CustomerID_final]],customer_REF[],3,FALSE),"NO MATCH")))))</f>
        <v>OSEI</v>
      </c>
      <c r="AE29" s="8" t="str">
        <f>IF(salesTable[[#This Row],[customerLastName]]=CLEAN(UPPER(TRIM(salesTable[[#This Row],[customerLastName]]))),salesTable[[#This Row],[customerLastName]],"MISMATCH")</f>
        <v>OSEI</v>
      </c>
      <c r="AF29" s="8" t="str">
        <f>IF(salesTable[[#This Row],[Phone]]="","MISSING",0&amp;RIGHT(TRIM(SUBSTITUTE(SUBSTITUTE(SUBSTITUTE(salesTable[[#This Row],[Phone]],"+","")," ",""),"-","")),9))</f>
        <v>0202464354</v>
      </c>
      <c r="AG2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9" s="8">
        <f>IF(salesTable[[#This Row],[quantity_clean]]&gt;0,salesTable[[#This Row],[quantity_clean]],"INVALID")</f>
        <v>8</v>
      </c>
      <c r="AI2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9" s="8">
        <f>IF(salesTable[[#This Row],[unitPrice_clean]]&gt;0,salesTable[[#This Row],[unitPrice_clean]],"INVALID")</f>
        <v>1650</v>
      </c>
      <c r="AK29">
        <f>IF(salesTable[[#This Row],[Revenue]]="","MISSING",VALUE(TRIM(SUBSTITUTE(SUBSTITUTE(salesTable[[#This Row],[Revenue]],",",""),"GH₵",""))))</f>
        <v>13200</v>
      </c>
      <c r="AL29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29" s="19">
        <f>IF(ISNUMBER(salesTable[[#This Row],[OrderDate]]),salesTable[[#This Row],[OrderDate]],IFERROR(DATEVALUE(CLEAN(TRIM(SUBSTITUTE(salesTable[[#This Row],[OrderDate]],".","/")))),"CHECK"))</f>
        <v>46011</v>
      </c>
      <c r="AN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GH-ACC-2025-00170</v>
      </c>
      <c r="AP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29" s="8" t="str">
        <f>CLEAN(PROPER(TRIM(salesTable[[#This Row],[Email]])))</f>
        <v>Abena.Osei61@Example.Com</v>
      </c>
      <c r="AR29" s="8" t="str">
        <f>CLEAN(TRIM(salesTable[[#This Row],[SourceFile]]))</f>
        <v>Mobile_App_Export.csv</v>
      </c>
      <c r="AS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" s="8" t="str">
        <f>IF(salesTable[orderRef_final]&lt;&gt;"MISSING",salesTable[orderRef_final],"invalid")</f>
        <v>GH-ACC-2025-00170</v>
      </c>
    </row>
    <row r="30" spans="1:59" x14ac:dyDescent="0.3">
      <c r="A30" t="s">
        <v>1572</v>
      </c>
      <c r="B30" t="s">
        <v>1573</v>
      </c>
      <c r="C30" t="s">
        <v>1574</v>
      </c>
      <c r="D30" t="s">
        <v>50</v>
      </c>
      <c r="E30" t="s">
        <v>173</v>
      </c>
      <c r="F30" t="s">
        <v>780</v>
      </c>
      <c r="G30" t="s">
        <v>120</v>
      </c>
      <c r="H30" t="s">
        <v>373</v>
      </c>
      <c r="I30" t="s">
        <v>41</v>
      </c>
      <c r="J30" t="s">
        <v>510</v>
      </c>
      <c r="K30" t="s">
        <v>758</v>
      </c>
      <c r="L30" t="s">
        <v>58</v>
      </c>
      <c r="M30">
        <v>10</v>
      </c>
      <c r="N30" t="s">
        <v>787</v>
      </c>
      <c r="O30">
        <v>8500</v>
      </c>
      <c r="P30" t="s">
        <v>1575</v>
      </c>
      <c r="Q30" t="s">
        <v>1576</v>
      </c>
      <c r="R30" t="s">
        <v>157</v>
      </c>
      <c r="S30" t="str">
        <f>IF(salesTable[[#This Row],[Region]]="","MISSING",IFERROR(VLOOKUP(salesTable[[#This Row],[Region]],region_ref[],2,FALSE),TRIM(CLEAN(UPPER(salesTable[[#This Row],[Region]])))))</f>
        <v>ACCRA</v>
      </c>
      <c r="T30" t="str">
        <f>IF(salesTable[[#This Row],[CustomerType]]="","MISSING",IFERROR(VLOOKUP(salesTable[[#This Row],[CustomerType]],customerType_Ref[],2,FALSE),TRIM(CLEAN(UPPER(salesTable[[#This Row],[CustomerType]])))))</f>
        <v>BUSINESS</v>
      </c>
      <c r="U30" t="str">
        <f>IF(salesTable[[#This Row],[SalesChannel]]="","MISSING",IFERROR(VLOOKUP(salesTable[[#This Row],[SalesChannel]],salesChannel_Ref[],2,FALSE),CLEAN(UPPER(TRIM(salesTable[SalesChannel])))))</f>
        <v>ONLINE</v>
      </c>
      <c r="V3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0" s="8" t="str">
        <f>IF(salesTable[[#This Row],[ProductID]]="","MISSING",IFERROR(VLOOKUP(salesTable[[#This Row],[ProductID]],product_REF[],1,FALSE),"NO MATCH"))</f>
        <v>P002</v>
      </c>
      <c r="X30" s="8" t="str">
        <f>CLEAN(UPPER(TRIM(IF(salesTable[[#This Row],[ProductID]]="","MISSING",IFERROR(VLOOKUP(salesTable[[#This Row],[ProductID]],product_REF[],2,FALSE),"NO MATCH")))))</f>
        <v>OFFICE CHAIR</v>
      </c>
      <c r="Y30" t="str">
        <f>IFERROR(CLEAN(UPPER(TRIM(VLOOKUP(salesTable[[#This Row],[productID_Final]],product_REF[],3,FALSE)))),"NO MATCH")</f>
        <v>FURNITURE</v>
      </c>
      <c r="Z30" s="8" t="str">
        <f>IF(salesTable[[#This Row],[productCategory_final]]=CLEAN(UPPER(TRIM(salesTable[ProductCategory]))),salesTable[[#This Row],[productCategory_final]],"MISMATCH")</f>
        <v>FURNITURE</v>
      </c>
      <c r="AA30" s="8" t="str">
        <f>IF(salesTable[[#This Row],[CustomerID]]="","MISSING",IFERROR(VLOOKUP(salesTable[[#This Row],[CustomerID]],customer_REF[],1,FALSE),"NO MATCH"))</f>
        <v>C0003</v>
      </c>
      <c r="AB30" t="str">
        <f>CLEAN(UPPER(TRIM(IF(salesTable[[#This Row],[FirstName]]="","MISSING",IFERROR(VLOOKUP(salesTable[[#This Row],[CustomerID_final]],customer_REF[],2,FALSE),"NO MATCH")))))</f>
        <v>AKOSUA</v>
      </c>
      <c r="AC30" s="8" t="str">
        <f>IF(salesTable[[#This Row],[customerFisrtName]]=CLEAN(UPPER(TRIM(salesTable[[#This Row],[customerFisrtName]]))),salesTable[[#This Row],[customerFisrtName]],"MISMATCH")</f>
        <v>AKOSUA</v>
      </c>
      <c r="AD30" t="str">
        <f>CLEAN(UPPER(TRIM(IF(salesTable[[#This Row],[LastName]]="","MISSING",IFERROR(VLOOKUP(salesTable[[#This Row],[CustomerID_final]],customer_REF[],3,FALSE),"NO MATCH")))))</f>
        <v>OSEI</v>
      </c>
      <c r="AE30" s="8" t="str">
        <f>IF(salesTable[[#This Row],[customerLastName]]=CLEAN(UPPER(TRIM(salesTable[[#This Row],[customerLastName]]))),salesTable[[#This Row],[customerLastName]],"MISMATCH")</f>
        <v>OSEI</v>
      </c>
      <c r="AF30" s="8" t="str">
        <f>IF(salesTable[[#This Row],[Phone]]="","MISSING",0&amp;RIGHT(TRIM(SUBSTITUTE(SUBSTITUTE(SUBSTITUTE(salesTable[[#This Row],[Phone]],"+","")," ",""),"-","")),9))</f>
        <v>0205991085</v>
      </c>
      <c r="AG3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0" s="8">
        <f>IF(salesTable[[#This Row],[quantity_clean]]&gt;0,salesTable[[#This Row],[quantity_clean]],"INVALID")</f>
        <v>10</v>
      </c>
      <c r="AI3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0" s="8">
        <f>IF(salesTable[[#This Row],[unitPrice_clean]]&gt;0,salesTable[[#This Row],[unitPrice_clean]],"INVALID")</f>
        <v>850</v>
      </c>
      <c r="AK30">
        <f>IF(salesTable[[#This Row],[Revenue]]="","MISSING",VALUE(TRIM(SUBSTITUTE(SUBSTITUTE(salesTable[[#This Row],[Revenue]],",",""),"GH₵",""))))</f>
        <v>8500</v>
      </c>
      <c r="AL30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30" s="19">
        <f>IF(ISNUMBER(salesTable[[#This Row],[OrderDate]]),salesTable[[#This Row],[OrderDate]],IFERROR(DATEVALUE(CLEAN(TRIM(SUBSTITUTE(salesTable[[#This Row],[OrderDate]],".","/")))),"CHECK"))</f>
        <v>45671</v>
      </c>
      <c r="AN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45671</v>
      </c>
      <c r="AO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GH-ACC-2025-00182</v>
      </c>
      <c r="AP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0" s="8" t="str">
        <f>CLEAN(PROPER(TRIM(salesTable[[#This Row],[Email]])))</f>
        <v>Akosua.Osei36@Example.Com</v>
      </c>
      <c r="AR30" s="8" t="str">
        <f>CLEAN(TRIM(salesTable[[#This Row],[SourceFile]]))</f>
        <v>Online_Sales_2025.xlsx</v>
      </c>
      <c r="AS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" s="8" t="str">
        <f>IF(salesTable[orderRef_final]&lt;&gt;"MISSING",salesTable[orderRef_final],"invalid")</f>
        <v>GH-ACC-2025-00182</v>
      </c>
      <c r="BC30" s="8" t="s">
        <v>6454</v>
      </c>
    </row>
    <row r="31" spans="1:59" x14ac:dyDescent="0.3">
      <c r="A31" t="s">
        <v>4270</v>
      </c>
      <c r="B31" t="s">
        <v>4271</v>
      </c>
      <c r="C31" t="s">
        <v>1502</v>
      </c>
      <c r="D31" t="s">
        <v>366</v>
      </c>
      <c r="E31" t="s">
        <v>22</v>
      </c>
      <c r="F31" t="s">
        <v>153</v>
      </c>
      <c r="G31" t="s">
        <v>162</v>
      </c>
      <c r="H31" t="s">
        <v>1802</v>
      </c>
      <c r="I31" t="s">
        <v>491</v>
      </c>
      <c r="J31" t="s">
        <v>501</v>
      </c>
      <c r="K31" t="s">
        <v>458</v>
      </c>
      <c r="L31" t="s">
        <v>819</v>
      </c>
      <c r="M31">
        <v>9</v>
      </c>
      <c r="N31">
        <v>620</v>
      </c>
      <c r="O31">
        <v>5580</v>
      </c>
      <c r="P31" t="s">
        <v>4272</v>
      </c>
      <c r="Q31" t="s">
        <v>4273</v>
      </c>
      <c r="R31" t="s">
        <v>32</v>
      </c>
      <c r="S31" t="str">
        <f>IF(salesTable[[#This Row],[Region]]="","MISSING",IFERROR(VLOOKUP(salesTable[[#This Row],[Region]],region_ref[],2,FALSE),TRIM(CLEAN(UPPER(salesTable[[#This Row],[Region]])))))</f>
        <v>ACCRA</v>
      </c>
      <c r="T31" t="str">
        <f>IF(salesTable[[#This Row],[CustomerType]]="","MISSING",IFERROR(VLOOKUP(salesTable[[#This Row],[CustomerType]],customerType_Ref[],2,FALSE),TRIM(CLEAN(UPPER(salesTable[[#This Row],[CustomerType]])))))</f>
        <v>GOVERNMENT</v>
      </c>
      <c r="U31" t="str">
        <f>IF(salesTable[[#This Row],[SalesChannel]]="","MISSING",IFERROR(VLOOKUP(salesTable[[#This Row],[SalesChannel]],salesChannel_Ref[],2,FALSE),CLEAN(UPPER(TRIM(salesTable[SalesChannel])))))</f>
        <v>IN-STORE</v>
      </c>
      <c r="V3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" s="8" t="str">
        <f>IF(salesTable[[#This Row],[ProductID]]="","MISSING",IFERROR(VLOOKUP(salesTable[[#This Row],[ProductID]],product_REF[],1,FALSE),"NO MATCH"))</f>
        <v>P012</v>
      </c>
      <c r="X31" s="8" t="str">
        <f>CLEAN(UPPER(TRIM(IF(salesTable[[#This Row],[ProductID]]="","MISSING",IFERROR(VLOOKUP(salesTable[[#This Row],[ProductID]],product_REF[],2,FALSE),"NO MATCH")))))</f>
        <v>BLENDER PLUS</v>
      </c>
      <c r="Y31" t="str">
        <f>IFERROR(CLEAN(UPPER(TRIM(VLOOKUP(salesTable[[#This Row],[productID_Final]],product_REF[],3,FALSE)))),"NO MATCH")</f>
        <v>HOME APPLIANCES</v>
      </c>
      <c r="Z31" s="8" t="str">
        <f>IF(salesTable[[#This Row],[productCategory_final]]=CLEAN(UPPER(TRIM(salesTable[ProductCategory]))),salesTable[[#This Row],[productCategory_final]],"MISMATCH")</f>
        <v>HOME APPLIANCES</v>
      </c>
      <c r="AA31" s="8" t="str">
        <f>IF(salesTable[[#This Row],[CustomerID]]="","MISSING",IFERROR(VLOOKUP(salesTable[[#This Row],[CustomerID]],customer_REF[],1,FALSE),"NO MATCH"))</f>
        <v>C0031</v>
      </c>
      <c r="AB31" t="str">
        <f>CLEAN(UPPER(TRIM(IF(salesTable[[#This Row],[FirstName]]="","MISSING",IFERROR(VLOOKUP(salesTable[[#This Row],[CustomerID_final]],customer_REF[],2,FALSE),"NO MATCH")))))</f>
        <v>ABENA</v>
      </c>
      <c r="AC31" s="8" t="str">
        <f>IF(salesTable[[#This Row],[customerFisrtName]]=CLEAN(UPPER(TRIM(salesTable[[#This Row],[customerFisrtName]]))),salesTable[[#This Row],[customerFisrtName]],"MISMATCH")</f>
        <v>ABENA</v>
      </c>
      <c r="AD31" t="str">
        <f>CLEAN(UPPER(TRIM(IF(salesTable[[#This Row],[LastName]]="","MISSING",IFERROR(VLOOKUP(salesTable[[#This Row],[CustomerID_final]],customer_REF[],3,FALSE),"NO MATCH")))))</f>
        <v>ARTHUR</v>
      </c>
      <c r="AE31" s="8" t="str">
        <f>IF(salesTable[[#This Row],[customerLastName]]=CLEAN(UPPER(TRIM(salesTable[[#This Row],[customerLastName]]))),salesTable[[#This Row],[customerLastName]],"MISMATCH")</f>
        <v>ARTHUR</v>
      </c>
      <c r="AF31" s="8" t="str">
        <f>IF(salesTable[[#This Row],[Phone]]="","MISSING",0&amp;RIGHT(TRIM(SUBSTITUTE(SUBSTITUTE(SUBSTITUTE(salesTable[[#This Row],[Phone]],"+","")," ",""),"-","")),9))</f>
        <v>0279297817</v>
      </c>
      <c r="AG3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1" s="8">
        <f>IF(salesTable[[#This Row],[quantity_clean]]&gt;0,salesTable[[#This Row],[quantity_clean]],"INVALID")</f>
        <v>9</v>
      </c>
      <c r="AI3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1" s="8">
        <f>IF(salesTable[[#This Row],[unitPrice_clean]]&gt;0,salesTable[[#This Row],[unitPrice_clean]],"INVALID")</f>
        <v>620</v>
      </c>
      <c r="AK31">
        <f>IF(salesTable[[#This Row],[Revenue]]="","MISSING",VALUE(TRIM(SUBSTITUTE(SUBSTITUTE(salesTable[[#This Row],[Revenue]],",",""),"GH₵",""))))</f>
        <v>5580</v>
      </c>
      <c r="AL31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31" s="19" t="str">
        <f>IF(ISNUMBER(salesTable[[#This Row],[OrderDate]]),salesTable[[#This Row],[OrderDate]],IFERROR(DATEVALUE(CLEAN(TRIM(SUBSTITUTE(salesTable[[#This Row],[OrderDate]],".","/")))),"CHECK"))</f>
        <v>CHECK</v>
      </c>
      <c r="AN3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GH-ACC-2025-00191</v>
      </c>
      <c r="AP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1" s="8" t="str">
        <f>CLEAN(PROPER(TRIM(salesTable[[#This Row],[Email]])))</f>
        <v>Abena.Arthur93@Example.Com</v>
      </c>
      <c r="AR31" s="8" t="str">
        <f>CLEAN(TRIM(salesTable[[#This Row],[SourceFile]]))</f>
        <v>Agent_App_2025.csv</v>
      </c>
      <c r="AS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" s="8" t="str">
        <f>IF(salesTable[orderRef_final]&lt;&gt;"MISSING",salesTable[orderRef_final],"invalid")</f>
        <v>GH-ACC-2025-00191</v>
      </c>
      <c r="BC31" t="s">
        <v>6442</v>
      </c>
      <c r="BD31" t="s">
        <v>6443</v>
      </c>
      <c r="BF31" t="s">
        <v>6442</v>
      </c>
      <c r="BG31" t="s">
        <v>6443</v>
      </c>
    </row>
    <row r="32" spans="1:59" x14ac:dyDescent="0.3">
      <c r="A32" t="s">
        <v>2098</v>
      </c>
      <c r="B32" t="s">
        <v>2099</v>
      </c>
      <c r="C32" t="s">
        <v>2100</v>
      </c>
      <c r="D32" t="s">
        <v>1304</v>
      </c>
      <c r="E32" t="s">
        <v>2101</v>
      </c>
      <c r="F32" t="s">
        <v>153</v>
      </c>
      <c r="G32" t="s">
        <v>24</v>
      </c>
      <c r="H32" t="s">
        <v>2102</v>
      </c>
      <c r="I32" t="s">
        <v>26</v>
      </c>
      <c r="J32" t="s">
        <v>510</v>
      </c>
      <c r="K32" t="s">
        <v>493</v>
      </c>
      <c r="L32" t="s">
        <v>522</v>
      </c>
      <c r="M32">
        <v>7</v>
      </c>
      <c r="N32" t="s">
        <v>330</v>
      </c>
      <c r="O32">
        <v>29400</v>
      </c>
      <c r="P32" t="s">
        <v>2103</v>
      </c>
      <c r="Q32" t="s">
        <v>2104</v>
      </c>
      <c r="R32" t="s">
        <v>32</v>
      </c>
      <c r="S32" t="str">
        <f>IF(salesTable[[#This Row],[Region]]="","MISSING",IFERROR(VLOOKUP(salesTable[[#This Row],[Region]],region_ref[],2,FALSE),TRIM(CLEAN(UPPER(salesTable[[#This Row],[Region]])))))</f>
        <v>ACCRA</v>
      </c>
      <c r="T32" t="str">
        <f>IF(salesTable[[#This Row],[CustomerType]]="","MISSING",IFERROR(VLOOKUP(salesTable[[#This Row],[CustomerType]],customerType_Ref[],2,FALSE),TRIM(CLEAN(UPPER(salesTable[[#This Row],[CustomerType]])))))</f>
        <v>BUSINESS</v>
      </c>
      <c r="U32" t="str">
        <f>IF(salesTable[[#This Row],[SalesChannel]]="","MISSING",IFERROR(VLOOKUP(salesTable[[#This Row],[SalesChannel]],salesChannel_Ref[],2,FALSE),CLEAN(UPPER(TRIM(salesTable[SalesChannel])))))</f>
        <v>AGENT</v>
      </c>
      <c r="V32" t="str">
        <f>IF(salesTable[[#This Row],[PaymentMethod]]="","MISSING",IFERROR(VLOOKUP(salesTable[[#This Row],[PaymentMethod]],paymentMethod_REF[],2,FALSE), CLEAN(UPPER(TRIM(salesTable[[#This Row],[PaymentMethod]])))))</f>
        <v>CARD</v>
      </c>
      <c r="W32" s="8" t="str">
        <f>IF(salesTable[[#This Row],[ProductID]]="","MISSING",IFERROR(VLOOKUP(salesTable[[#This Row],[ProductID]],product_REF[],1,FALSE),"NO MATCH"))</f>
        <v>P001</v>
      </c>
      <c r="X32" s="8" t="str">
        <f>CLEAN(UPPER(TRIM(IF(salesTable[[#This Row],[ProductID]]="","MISSING",IFERROR(VLOOKUP(salesTable[[#This Row],[ProductID]],product_REF[],2,FALSE),"NO MATCH")))))</f>
        <v>LAPTOP PRO 14</v>
      </c>
      <c r="Y32" t="str">
        <f>IFERROR(CLEAN(UPPER(TRIM(VLOOKUP(salesTable[[#This Row],[productID_Final]],product_REF[],3,FALSE)))),"NO MATCH")</f>
        <v>ELECTRONICS</v>
      </c>
      <c r="Z32" s="8" t="str">
        <f>IF(salesTable[[#This Row],[productCategory_final]]=CLEAN(UPPER(TRIM(salesTable[ProductCategory]))),salesTable[[#This Row],[productCategory_final]],"MISMATCH")</f>
        <v>ELECTRONICS</v>
      </c>
      <c r="AA32" s="8" t="str">
        <f>IF(salesTable[[#This Row],[CustomerID]]="","MISSING",IFERROR(VLOOKUP(salesTable[[#This Row],[CustomerID]],customer_REF[],1,FALSE),"NO MATCH"))</f>
        <v>C0326</v>
      </c>
      <c r="AB32" t="str">
        <f>CLEAN(UPPER(TRIM(IF(salesTable[[#This Row],[FirstName]]="","MISSING",IFERROR(VLOOKUP(salesTable[[#This Row],[CustomerID_final]],customer_REF[],2,FALSE),"NO MATCH")))))</f>
        <v>ABENA</v>
      </c>
      <c r="AC32" s="8" t="str">
        <f>IF(salesTable[[#This Row],[customerFisrtName]]=CLEAN(UPPER(TRIM(salesTable[[#This Row],[customerFisrtName]]))),salesTable[[#This Row],[customerFisrtName]],"MISMATCH")</f>
        <v>ABENA</v>
      </c>
      <c r="AD32" t="str">
        <f>CLEAN(UPPER(TRIM(IF(salesTable[[#This Row],[LastName]]="","MISSING",IFERROR(VLOOKUP(salesTable[[#This Row],[CustomerID_final]],customer_REF[],3,FALSE),"NO MATCH")))))</f>
        <v>OWUSU</v>
      </c>
      <c r="AE32" s="8" t="str">
        <f>IF(salesTable[[#This Row],[customerLastName]]=CLEAN(UPPER(TRIM(salesTable[[#This Row],[customerLastName]]))),salesTable[[#This Row],[customerLastName]],"MISMATCH")</f>
        <v>OWUSU</v>
      </c>
      <c r="AF32" s="8" t="str">
        <f>IF(salesTable[[#This Row],[Phone]]="","MISSING",0&amp;RIGHT(TRIM(SUBSTITUTE(SUBSTITUTE(SUBSTITUTE(salesTable[[#This Row],[Phone]],"+","")," ",""),"-","")),9))</f>
        <v>0592461535</v>
      </c>
      <c r="AG3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2" s="8">
        <f>IF(salesTable[[#This Row],[quantity_clean]]&gt;0,salesTable[[#This Row],[quantity_clean]],"INVALID")</f>
        <v>7</v>
      </c>
      <c r="AI3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2" s="8">
        <f>IF(salesTable[[#This Row],[unitPrice_clean]]&gt;0,salesTable[[#This Row],[unitPrice_clean]],"INVALID")</f>
        <v>4200</v>
      </c>
      <c r="AK32">
        <f>IF(salesTable[[#This Row],[Revenue]]="","MISSING",VALUE(TRIM(SUBSTITUTE(SUBSTITUTE(salesTable[[#This Row],[Revenue]],",",""),"GH₵",""))))</f>
        <v>29400</v>
      </c>
      <c r="AL32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32" s="19">
        <f>IF(ISNUMBER(salesTable[[#This Row],[OrderDate]]),salesTable[[#This Row],[OrderDate]],IFERROR(DATEVALUE(CLEAN(TRIM(SUBSTITUTE(salesTable[[#This Row],[OrderDate]],".","/")))),"CHECK"))</f>
        <v>45751</v>
      </c>
      <c r="AN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45751</v>
      </c>
      <c r="AO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GH-ACC-2025-00199</v>
      </c>
      <c r="AP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2" s="8" t="str">
        <f>CLEAN(PROPER(TRIM(salesTable[[#This Row],[Email]])))</f>
        <v>Abena.Owusu74@Example.Com</v>
      </c>
      <c r="AR32" s="8" t="str">
        <f>CLEAN(TRIM(salesTable[[#This Row],[SourceFile]]))</f>
        <v>Agent_App_2025.csv</v>
      </c>
      <c r="AS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" s="8" t="str">
        <f>IF(salesTable[orderRef_final]&lt;&gt;"MISSING",salesTable[orderRef_final],"invalid")</f>
        <v>GH-ACC-2025-00199</v>
      </c>
      <c r="BC32" t="s">
        <v>6452</v>
      </c>
      <c r="BD32" t="s">
        <v>231</v>
      </c>
      <c r="BF32" t="s">
        <v>6456</v>
      </c>
      <c r="BG32" t="s">
        <v>132</v>
      </c>
    </row>
    <row r="33" spans="1:59" x14ac:dyDescent="0.3">
      <c r="A33" t="s">
        <v>4428</v>
      </c>
      <c r="B33" t="s">
        <v>4429</v>
      </c>
      <c r="C33" t="s">
        <v>1426</v>
      </c>
      <c r="D33" t="s">
        <v>1184</v>
      </c>
      <c r="E33" t="s">
        <v>161</v>
      </c>
      <c r="F33" t="s">
        <v>153</v>
      </c>
      <c r="G33" t="s">
        <v>303</v>
      </c>
      <c r="H33" t="s">
        <v>399</v>
      </c>
      <c r="I33" t="s">
        <v>684</v>
      </c>
      <c r="J33" t="s">
        <v>393</v>
      </c>
      <c r="K33" t="s">
        <v>481</v>
      </c>
      <c r="L33" t="s">
        <v>353</v>
      </c>
      <c r="M33">
        <v>4</v>
      </c>
      <c r="N33" t="s">
        <v>1006</v>
      </c>
      <c r="O33">
        <v>9600</v>
      </c>
      <c r="P33" t="s">
        <v>4430</v>
      </c>
      <c r="Q33" t="s">
        <v>4431</v>
      </c>
      <c r="R33" t="s">
        <v>157</v>
      </c>
      <c r="S33" t="str">
        <f>IF(salesTable[[#This Row],[Region]]="","MISSING",IFERROR(VLOOKUP(salesTable[[#This Row],[Region]],region_ref[],2,FALSE),TRIM(CLEAN(UPPER(salesTable[[#This Row],[Region]])))))</f>
        <v>ACCRA</v>
      </c>
      <c r="T33" t="str">
        <f>IF(salesTable[[#This Row],[CustomerType]]="","MISSING",IFERROR(VLOOKUP(salesTable[[#This Row],[CustomerType]],customerType_Ref[],2,FALSE),TRIM(CLEAN(UPPER(salesTable[[#This Row],[CustomerType]])))))</f>
        <v>BUSINESS</v>
      </c>
      <c r="U33" t="str">
        <f>IF(salesTable[[#This Row],[SalesChannel]]="","MISSING",IFERROR(VLOOKUP(salesTable[[#This Row],[SalesChannel]],salesChannel_Ref[],2,FALSE),CLEAN(UPPER(TRIM(salesTable[SalesChannel])))))</f>
        <v>MOBILE APP</v>
      </c>
      <c r="V33" t="str">
        <f>IF(salesTable[[#This Row],[PaymentMethod]]="","MISSING",IFERROR(VLOOKUP(salesTable[[#This Row],[PaymentMethod]],paymentMethod_REF[],2,FALSE), CLEAN(UPPER(TRIM(salesTable[[#This Row],[PaymentMethod]])))))</f>
        <v>CASH</v>
      </c>
      <c r="W33" s="8" t="str">
        <f>IF(salesTable[[#This Row],[ProductID]]="","MISSING",IFERROR(VLOOKUP(salesTable[[#This Row],[ProductID]],product_REF[],1,FALSE),"NO MATCH"))</f>
        <v>P011</v>
      </c>
      <c r="X33" s="8" t="str">
        <f>CLEAN(UPPER(TRIM(IF(salesTable[[#This Row],[ProductID]]="","MISSING",IFERROR(VLOOKUP(salesTable[[#This Row],[ProductID]],product_REF[],2,FALSE),"NO MATCH")))))</f>
        <v>EXECUTIVE DESK</v>
      </c>
      <c r="Y33" t="str">
        <f>IFERROR(CLEAN(UPPER(TRIM(VLOOKUP(salesTable[[#This Row],[productID_Final]],product_REF[],3,FALSE)))),"NO MATCH")</f>
        <v>FURNITURE</v>
      </c>
      <c r="Z33" s="8" t="str">
        <f>IF(salesTable[[#This Row],[productCategory_final]]=CLEAN(UPPER(TRIM(salesTable[ProductCategory]))),salesTable[[#This Row],[productCategory_final]],"MISMATCH")</f>
        <v>FURNITURE</v>
      </c>
      <c r="AA33" s="8" t="str">
        <f>IF(salesTable[[#This Row],[CustomerID]]="","MISSING",IFERROR(VLOOKUP(salesTable[[#This Row],[CustomerID]],customer_REF[],1,FALSE),"NO MATCH"))</f>
        <v>C0292</v>
      </c>
      <c r="AB33" t="str">
        <f>CLEAN(UPPER(TRIM(IF(salesTable[[#This Row],[FirstName]]="","MISSING",IFERROR(VLOOKUP(salesTable[[#This Row],[CustomerID_final]],customer_REF[],2,FALSE),"NO MATCH")))))</f>
        <v>ABENA</v>
      </c>
      <c r="AC33" s="8" t="str">
        <f>IF(salesTable[[#This Row],[customerFisrtName]]=CLEAN(UPPER(TRIM(salesTable[[#This Row],[customerFisrtName]]))),salesTable[[#This Row],[customerFisrtName]],"MISMATCH")</f>
        <v>ABENA</v>
      </c>
      <c r="AD33" t="str">
        <f>CLEAN(UPPER(TRIM(IF(salesTable[[#This Row],[LastName]]="","MISSING",IFERROR(VLOOKUP(salesTable[[#This Row],[CustomerID_final]],customer_REF[],3,FALSE),"NO MATCH")))))</f>
        <v>ADDO</v>
      </c>
      <c r="AE33" s="8" t="str">
        <f>IF(salesTable[[#This Row],[customerLastName]]=CLEAN(UPPER(TRIM(salesTable[[#This Row],[customerLastName]]))),salesTable[[#This Row],[customerLastName]],"MISMATCH")</f>
        <v>ADDO</v>
      </c>
      <c r="AF33" s="8" t="str">
        <f>IF(salesTable[[#This Row],[Phone]]="","MISSING",0&amp;RIGHT(TRIM(SUBSTITUTE(SUBSTITUTE(SUBSTITUTE(salesTable[[#This Row],[Phone]],"+","")," ",""),"-","")),9))</f>
        <v>0272891853</v>
      </c>
      <c r="AG3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33" s="8">
        <f>IF(salesTable[[#This Row],[quantity_clean]]&gt;0,salesTable[[#This Row],[quantity_clean]],"INVALID")</f>
        <v>4</v>
      </c>
      <c r="AI3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3" s="8">
        <f>IF(salesTable[[#This Row],[unitPrice_clean]]&gt;0,salesTable[[#This Row],[unitPrice_clean]],"INVALID")</f>
        <v>2400</v>
      </c>
      <c r="AK33">
        <f>IF(salesTable[[#This Row],[Revenue]]="","MISSING",VALUE(TRIM(SUBSTITUTE(SUBSTITUTE(salesTable[[#This Row],[Revenue]],",",""),"GH₵",""))))</f>
        <v>9600</v>
      </c>
      <c r="AL33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33" s="19">
        <f>IF(ISNUMBER(salesTable[[#This Row],[OrderDate]]),salesTable[[#This Row],[OrderDate]],IFERROR(DATEVALUE(CLEAN(TRIM(SUBSTITUTE(salesTable[[#This Row],[OrderDate]],".","/")))),"CHECK"))</f>
        <v>45388</v>
      </c>
      <c r="AN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GH-ACC-2025-00204</v>
      </c>
      <c r="AP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3" s="8" t="str">
        <f>CLEAN(PROPER(TRIM(salesTable[[#This Row],[Email]])))</f>
        <v>Abena.Addo63@Example.Com</v>
      </c>
      <c r="AR33" s="8" t="str">
        <f>CLEAN(TRIM(salesTable[[#This Row],[SourceFile]]))</f>
        <v>Online_Sales_2025.xlsx</v>
      </c>
      <c r="AS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" s="8" t="str">
        <f>IF(salesTable[orderRef_final]&lt;&gt;"MISSING",salesTable[orderRef_final],"invalid")</f>
        <v>GH-ACC-2025-00204</v>
      </c>
      <c r="BC33" t="s">
        <v>6453</v>
      </c>
      <c r="BD33" t="s">
        <v>231</v>
      </c>
      <c r="BF33" t="s">
        <v>6457</v>
      </c>
      <c r="BG33" t="s">
        <v>132</v>
      </c>
    </row>
    <row r="34" spans="1:59" x14ac:dyDescent="0.3">
      <c r="A34" t="s">
        <v>850</v>
      </c>
      <c r="B34" t="s">
        <v>851</v>
      </c>
      <c r="C34" t="s">
        <v>852</v>
      </c>
      <c r="D34" t="s">
        <v>366</v>
      </c>
      <c r="E34" t="s">
        <v>93</v>
      </c>
      <c r="F34" t="s">
        <v>153</v>
      </c>
      <c r="G34" t="s">
        <v>81</v>
      </c>
      <c r="H34" t="s">
        <v>853</v>
      </c>
      <c r="I34" t="s">
        <v>110</v>
      </c>
      <c r="J34" t="s">
        <v>97</v>
      </c>
      <c r="K34" t="s">
        <v>98</v>
      </c>
      <c r="L34" t="s">
        <v>182</v>
      </c>
      <c r="M34">
        <v>11</v>
      </c>
      <c r="N34">
        <v>1250</v>
      </c>
      <c r="O34">
        <v>13750</v>
      </c>
      <c r="P34" t="s">
        <v>854</v>
      </c>
      <c r="Q34" t="s">
        <v>855</v>
      </c>
      <c r="R34" t="s">
        <v>46</v>
      </c>
      <c r="S34" t="str">
        <f>IF(salesTable[[#This Row],[Region]]="","MISSING",IFERROR(VLOOKUP(salesTable[[#This Row],[Region]],region_ref[],2,FALSE),TRIM(CLEAN(UPPER(salesTable[[#This Row],[Region]])))))</f>
        <v>ACCRA</v>
      </c>
      <c r="T34" t="str">
        <f>IF(salesTable[[#This Row],[CustomerType]]="","MISSING",IFERROR(VLOOKUP(salesTable[[#This Row],[CustomerType]],customerType_Ref[],2,FALSE),TRIM(CLEAN(UPPER(salesTable[[#This Row],[CustomerType]])))))</f>
        <v>BUSINESS</v>
      </c>
      <c r="U34" t="str">
        <f>IF(salesTable[[#This Row],[SalesChannel]]="","MISSING",IFERROR(VLOOKUP(salesTable[[#This Row],[SalesChannel]],salesChannel_Ref[],2,FALSE),CLEAN(UPPER(TRIM(salesTable[SalesChannel])))))</f>
        <v>MOBILE APP</v>
      </c>
      <c r="V34" t="str">
        <f>IF(salesTable[[#This Row],[PaymentMethod]]="","MISSING",IFERROR(VLOOKUP(salesTable[[#This Row],[PaymentMethod]],paymentMethod_REF[],2,FALSE), CLEAN(UPPER(TRIM(salesTable[[#This Row],[PaymentMethod]])))))</f>
        <v>CASH</v>
      </c>
      <c r="W34" s="8" t="str">
        <f>IF(salesTable[[#This Row],[ProductID]]="","MISSING",IFERROR(VLOOKUP(salesTable[[#This Row],[ProductID]],product_REF[],1,FALSE),"NO MATCH"))</f>
        <v>P008</v>
      </c>
      <c r="X34" s="8" t="str">
        <f>CLEAN(UPPER(TRIM(IF(salesTable[[#This Row],[ProductID]]="","MISSING",IFERROR(VLOOKUP(salesTable[[#This Row],[ProductID]],product_REF[],2,FALSE),"NO MATCH")))))</f>
        <v>MICROWAVE 25L</v>
      </c>
      <c r="Y34" t="str">
        <f>IFERROR(CLEAN(UPPER(TRIM(VLOOKUP(salesTable[[#This Row],[productID_Final]],product_REF[],3,FALSE)))),"NO MATCH")</f>
        <v>HOME APPLIANCES</v>
      </c>
      <c r="Z34" s="8" t="str">
        <f>IF(salesTable[[#This Row],[productCategory_final]]=CLEAN(UPPER(TRIM(salesTable[ProductCategory]))),salesTable[[#This Row],[productCategory_final]],"MISMATCH")</f>
        <v>HOME APPLIANCES</v>
      </c>
      <c r="AA34" s="8" t="str">
        <f>IF(salesTable[[#This Row],[CustomerID]]="","MISSING",IFERROR(VLOOKUP(salesTable[[#This Row],[CustomerID]],customer_REF[],1,FALSE),"NO MATCH"))</f>
        <v>C0044</v>
      </c>
      <c r="AB34" t="str">
        <f>CLEAN(UPPER(TRIM(IF(salesTable[[#This Row],[FirstName]]="","MISSING",IFERROR(VLOOKUP(salesTable[[#This Row],[CustomerID_final]],customer_REF[],2,FALSE),"NO MATCH")))))</f>
        <v>ABENA</v>
      </c>
      <c r="AC34" s="8" t="str">
        <f>IF(salesTable[[#This Row],[customerFisrtName]]=CLEAN(UPPER(TRIM(salesTable[[#This Row],[customerFisrtName]]))),salesTable[[#This Row],[customerFisrtName]],"MISMATCH")</f>
        <v>ABENA</v>
      </c>
      <c r="AD34" t="str">
        <f>CLEAN(UPPER(TRIM(IF(salesTable[[#This Row],[LastName]]="","MISSING",IFERROR(VLOOKUP(salesTable[[#This Row],[CustomerID_final]],customer_REF[],3,FALSE),"NO MATCH")))))</f>
        <v>BADU</v>
      </c>
      <c r="AE34" s="8" t="str">
        <f>IF(salesTable[[#This Row],[customerLastName]]=CLEAN(UPPER(TRIM(salesTable[[#This Row],[customerLastName]]))),salesTable[[#This Row],[customerLastName]],"MISMATCH")</f>
        <v>BADU</v>
      </c>
      <c r="AF34" s="8" t="str">
        <f>IF(salesTable[[#This Row],[Phone]]="","MISSING",0&amp;RIGHT(TRIM(SUBSTITUTE(SUBSTITUTE(SUBSTITUTE(salesTable[[#This Row],[Phone]],"+","")," ",""),"-","")),9))</f>
        <v>0595749281</v>
      </c>
      <c r="AG3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4" s="8">
        <f>IF(salesTable[[#This Row],[quantity_clean]]&gt;0,salesTable[[#This Row],[quantity_clean]],"INVALID")</f>
        <v>11</v>
      </c>
      <c r="AI3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4" s="8">
        <f>IF(salesTable[[#This Row],[unitPrice_clean]]&gt;0,salesTable[[#This Row],[unitPrice_clean]],"INVALID")</f>
        <v>1250</v>
      </c>
      <c r="AK34">
        <f>IF(salesTable[[#This Row],[Revenue]]="","MISSING",VALUE(TRIM(SUBSTITUTE(SUBSTITUTE(salesTable[[#This Row],[Revenue]],",",""),"GH₵",""))))</f>
        <v>13750</v>
      </c>
      <c r="AL34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34" s="19">
        <f>IF(ISNUMBER(salesTable[[#This Row],[OrderDate]]),salesTable[[#This Row],[OrderDate]],IFERROR(DATEVALUE(CLEAN(TRIM(SUBSTITUTE(salesTable[[#This Row],[OrderDate]],".","/")))),"CHECK"))</f>
        <v>45939</v>
      </c>
      <c r="AN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45939</v>
      </c>
      <c r="AO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GH-ACC-2025-00220</v>
      </c>
      <c r="AP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4" s="8" t="str">
        <f>CLEAN(PROPER(TRIM(salesTable[[#This Row],[Email]])))</f>
        <v>Abena.Badu89@Example.Com</v>
      </c>
      <c r="AR34" s="8" t="str">
        <f>CLEAN(TRIM(salesTable[[#This Row],[SourceFile]]))</f>
        <v>Mobile_App_Export.csv</v>
      </c>
      <c r="AS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" s="8" t="str">
        <f>IF(salesTable[orderRef_final]&lt;&gt;"MISSING",salesTable[orderRef_final],"invalid")</f>
        <v>GH-ACC-2025-00220</v>
      </c>
      <c r="BC34" t="s">
        <v>6035</v>
      </c>
      <c r="BD34" t="s">
        <v>458</v>
      </c>
      <c r="BF34" t="s">
        <v>6458</v>
      </c>
      <c r="BG34" t="s">
        <v>522</v>
      </c>
    </row>
    <row r="35" spans="1:59" x14ac:dyDescent="0.3">
      <c r="A35" t="s">
        <v>4095</v>
      </c>
      <c r="B35" t="s">
        <v>4096</v>
      </c>
      <c r="C35" t="s">
        <v>1452</v>
      </c>
      <c r="D35" t="s">
        <v>92</v>
      </c>
      <c r="E35" t="s">
        <v>93</v>
      </c>
      <c r="F35" t="s">
        <v>153</v>
      </c>
      <c r="G35" t="s">
        <v>218</v>
      </c>
      <c r="H35" t="s">
        <v>312</v>
      </c>
      <c r="I35" t="s">
        <v>26</v>
      </c>
      <c r="J35" t="s">
        <v>71</v>
      </c>
      <c r="K35" t="s">
        <v>84</v>
      </c>
      <c r="L35" t="s">
        <v>182</v>
      </c>
      <c r="M35" t="s">
        <v>145</v>
      </c>
      <c r="N35" t="s">
        <v>979</v>
      </c>
      <c r="O35">
        <v>14000</v>
      </c>
      <c r="P35" t="s">
        <v>4097</v>
      </c>
      <c r="Q35" t="s">
        <v>4098</v>
      </c>
      <c r="R35" t="s">
        <v>32</v>
      </c>
      <c r="S35" t="str">
        <f>IF(salesTable[[#This Row],[Region]]="","MISSING",IFERROR(VLOOKUP(salesTable[[#This Row],[Region]],region_ref[],2,FALSE),TRIM(CLEAN(UPPER(salesTable[[#This Row],[Region]])))))</f>
        <v>ACCRA</v>
      </c>
      <c r="T35" t="str">
        <f>IF(salesTable[[#This Row],[CustomerType]]="","MISSING",IFERROR(VLOOKUP(salesTable[[#This Row],[CustomerType]],customerType_Ref[],2,FALSE),TRIM(CLEAN(UPPER(salesTable[[#This Row],[CustomerType]])))))</f>
        <v>INDIVIDUAL</v>
      </c>
      <c r="U35" t="str">
        <f>IF(salesTable[[#This Row],[SalesChannel]]="","MISSING",IFERROR(VLOOKUP(salesTable[[#This Row],[SalesChannel]],salesChannel_Ref[],2,FALSE),CLEAN(UPPER(TRIM(salesTable[SalesChannel])))))</f>
        <v>AGENT</v>
      </c>
      <c r="V35" t="str">
        <f>IF(salesTable[[#This Row],[PaymentMethod]]="","MISSING",IFERROR(VLOOKUP(salesTable[[#This Row],[PaymentMethod]],paymentMethod_REF[],2,FALSE), CLEAN(UPPER(TRIM(salesTable[[#This Row],[PaymentMethod]])))))</f>
        <v>CASH</v>
      </c>
      <c r="W35" s="8" t="str">
        <f>IF(salesTable[[#This Row],[ProductID]]="","MISSING",IFERROR(VLOOKUP(salesTable[[#This Row],[ProductID]],product_REF[],1,FALSE),"NO MATCH"))</f>
        <v>P005</v>
      </c>
      <c r="X35" s="8" t="str">
        <f>CLEAN(UPPER(TRIM(IF(salesTable[[#This Row],[ProductID]]="","MISSING",IFERROR(VLOOKUP(salesTable[[#This Row],[ProductID]],product_REF[],2,FALSE),"NO MATCH")))))</f>
        <v>SMARTPHONE X</v>
      </c>
      <c r="Y35" t="str">
        <f>IFERROR(CLEAN(UPPER(TRIM(VLOOKUP(salesTable[[#This Row],[productID_Final]],product_REF[],3,FALSE)))),"NO MATCH")</f>
        <v>ELECTRONICS</v>
      </c>
      <c r="Z35" s="8" t="str">
        <f>IF(salesTable[[#This Row],[productCategory_final]]=CLEAN(UPPER(TRIM(salesTable[ProductCategory]))),salesTable[[#This Row],[productCategory_final]],"MISMATCH")</f>
        <v>ELECTRONICS</v>
      </c>
      <c r="AA35" s="8" t="str">
        <f>IF(salesTable[[#This Row],[CustomerID]]="","MISSING",IFERROR(VLOOKUP(salesTable[[#This Row],[CustomerID]],customer_REF[],1,FALSE),"NO MATCH"))</f>
        <v>C0144</v>
      </c>
      <c r="AB35" t="str">
        <f>CLEAN(UPPER(TRIM(IF(salesTable[[#This Row],[FirstName]]="","MISSING",IFERROR(VLOOKUP(salesTable[[#This Row],[CustomerID_final]],customer_REF[],2,FALSE),"NO MATCH")))))</f>
        <v>AMA</v>
      </c>
      <c r="AC35" s="8" t="str">
        <f>IF(salesTable[[#This Row],[customerFisrtName]]=CLEAN(UPPER(TRIM(salesTable[[#This Row],[customerFisrtName]]))),salesTable[[#This Row],[customerFisrtName]],"MISMATCH")</f>
        <v>AMA</v>
      </c>
      <c r="AD35" t="str">
        <f>CLEAN(UPPER(TRIM(IF(salesTable[[#This Row],[LastName]]="","MISSING",IFERROR(VLOOKUP(salesTable[[#This Row],[CustomerID_final]],customer_REF[],3,FALSE),"NO MATCH")))))</f>
        <v>BADU</v>
      </c>
      <c r="AE35" s="8" t="str">
        <f>IF(salesTable[[#This Row],[customerLastName]]=CLEAN(UPPER(TRIM(salesTable[[#This Row],[customerLastName]]))),salesTable[[#This Row],[customerLastName]],"MISMATCH")</f>
        <v>BADU</v>
      </c>
      <c r="AF35" s="8" t="str">
        <f>IF(salesTable[[#This Row],[Phone]]="","MISSING",0&amp;RIGHT(TRIM(SUBSTITUTE(SUBSTITUTE(SUBSTITUTE(salesTable[[#This Row],[Phone]],"+","")," ",""),"-","")),9))</f>
        <v>0508792184</v>
      </c>
      <c r="AG3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5" s="8">
        <f>IF(salesTable[[#This Row],[quantity_clean]]&gt;0,salesTable[[#This Row],[quantity_clean]],"INVALID")</f>
        <v>5</v>
      </c>
      <c r="AI3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35" s="8">
        <f>IF(salesTable[[#This Row],[unitPrice_clean]]&gt;0,salesTable[[#This Row],[unitPrice_clean]],"INVALID")</f>
        <v>2800</v>
      </c>
      <c r="AK35">
        <f>IF(salesTable[[#This Row],[Revenue]]="","MISSING",VALUE(TRIM(SUBSTITUTE(SUBSTITUTE(salesTable[[#This Row],[Revenue]],",",""),"GH₵",""))))</f>
        <v>14000</v>
      </c>
      <c r="AL35" s="8">
        <f>IFERROR(IF(ROUND(salesTable[[#This Row],[Quantity_final]]*salesTable[[#This Row],[UnitPrice_final]],2)=ROUND(salesTable[[#This Row],[revenue_clean]],2)=TRUE,salesTable[[#This Row],[revenue_clean]],"invalid"),"INVALID")</f>
        <v>14000</v>
      </c>
      <c r="AM35" s="19">
        <f>IF(ISNUMBER(salesTable[[#This Row],[OrderDate]]),salesTable[[#This Row],[OrderDate]],IFERROR(DATEVALUE(CLEAN(TRIM(SUBSTITUTE(salesTable[[#This Row],[OrderDate]],".","/")))),"CHECK"))</f>
        <v>45682</v>
      </c>
      <c r="AN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45682</v>
      </c>
      <c r="AO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GH-ACC-2025-00230</v>
      </c>
      <c r="AP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5" s="8" t="str">
        <f>CLEAN(PROPER(TRIM(salesTable[[#This Row],[Email]])))</f>
        <v>Ama.Badu95@Example.Com</v>
      </c>
      <c r="AR35" s="8" t="str">
        <f>CLEAN(TRIM(salesTable[[#This Row],[SourceFile]]))</f>
        <v>Agent_App_2025.csv</v>
      </c>
      <c r="AS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" s="8" t="str">
        <f>IF(salesTable[orderRef_final]&lt;&gt;"MISSING",salesTable[orderRef_final],"invalid")</f>
        <v>GH-ACC-2025-00230</v>
      </c>
    </row>
    <row r="36" spans="1:59" x14ac:dyDescent="0.3">
      <c r="A36" t="s">
        <v>6159</v>
      </c>
      <c r="B36" t="s">
        <v>1788</v>
      </c>
      <c r="C36" t="s">
        <v>4494</v>
      </c>
      <c r="D36" t="s">
        <v>1106</v>
      </c>
      <c r="E36" t="s">
        <v>140</v>
      </c>
      <c r="F36" t="s">
        <v>94</v>
      </c>
      <c r="G36" t="s">
        <v>162</v>
      </c>
      <c r="H36" t="s">
        <v>163</v>
      </c>
      <c r="I36" t="s">
        <v>110</v>
      </c>
      <c r="J36" t="s">
        <v>27</v>
      </c>
      <c r="K36" t="s">
        <v>144</v>
      </c>
      <c r="L36" t="s">
        <v>58</v>
      </c>
      <c r="M36" t="s">
        <v>86</v>
      </c>
      <c r="N36" t="s">
        <v>354</v>
      </c>
      <c r="O36">
        <v>3100</v>
      </c>
      <c r="P36" t="s">
        <v>643</v>
      </c>
      <c r="Q36" t="s">
        <v>6160</v>
      </c>
      <c r="R36" t="s">
        <v>61</v>
      </c>
      <c r="S36" t="str">
        <f>IF(salesTable[[#This Row],[Region]]="","MISSING",IFERROR(VLOOKUP(salesTable[[#This Row],[Region]],region_ref[],2,FALSE),TRIM(CLEAN(UPPER(salesTable[[#This Row],[Region]])))))</f>
        <v>ACCRA</v>
      </c>
      <c r="T36" t="str">
        <f>IF(salesTable[[#This Row],[CustomerType]]="","MISSING",IFERROR(VLOOKUP(salesTable[[#This Row],[CustomerType]],customerType_Ref[],2,FALSE),TRIM(CLEAN(UPPER(salesTable[[#This Row],[CustomerType]])))))</f>
        <v>GOVERNMENT</v>
      </c>
      <c r="U36" t="str">
        <f>IF(salesTable[[#This Row],[SalesChannel]]="","MISSING",IFERROR(VLOOKUP(salesTable[[#This Row],[SalesChannel]],salesChannel_Ref[],2,FALSE),CLEAN(UPPER(TRIM(salesTable[SalesChannel])))))</f>
        <v>IN-STORE</v>
      </c>
      <c r="V3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6" s="8" t="str">
        <f>IF(salesTable[[#This Row],[ProductID]]="","MISSING",IFERROR(VLOOKUP(salesTable[[#This Row],[ProductID]],product_REF[],1,FALSE),"NO MATCH"))</f>
        <v>P012</v>
      </c>
      <c r="X36" s="8" t="str">
        <f>CLEAN(UPPER(TRIM(IF(salesTable[[#This Row],[ProductID]]="","MISSING",IFERROR(VLOOKUP(salesTable[[#This Row],[ProductID]],product_REF[],2,FALSE),"NO MATCH")))))</f>
        <v>BLENDER PLUS</v>
      </c>
      <c r="Y36" t="str">
        <f>IFERROR(CLEAN(UPPER(TRIM(VLOOKUP(salesTable[[#This Row],[productID_Final]],product_REF[],3,FALSE)))),"NO MATCH")</f>
        <v>HOME APPLIANCES</v>
      </c>
      <c r="Z36" s="8" t="str">
        <f>IF(salesTable[[#This Row],[productCategory_final]]=CLEAN(UPPER(TRIM(salesTable[ProductCategory]))),salesTable[[#This Row],[productCategory_final]],"MISMATCH")</f>
        <v>HOME APPLIANCES</v>
      </c>
      <c r="AA36" s="8" t="str">
        <f>IF(salesTable[[#This Row],[CustomerID]]="","MISSING",IFERROR(VLOOKUP(salesTable[[#This Row],[CustomerID]],customer_REF[],1,FALSE),"NO MATCH"))</f>
        <v>C0221</v>
      </c>
      <c r="AB36" t="str">
        <f>CLEAN(UPPER(TRIM(IF(salesTable[[#This Row],[FirstName]]="","MISSING",IFERROR(VLOOKUP(salesTable[[#This Row],[CustomerID_final]],customer_REF[],2,FALSE),"NO MATCH")))))</f>
        <v>ADWOA</v>
      </c>
      <c r="AC36" s="8" t="str">
        <f>IF(salesTable[[#This Row],[customerFisrtName]]=CLEAN(UPPER(TRIM(salesTable[[#This Row],[customerFisrtName]]))),salesTable[[#This Row],[customerFisrtName]],"MISMATCH")</f>
        <v>ADWOA</v>
      </c>
      <c r="AD36" t="str">
        <f>CLEAN(UPPER(TRIM(IF(salesTable[[#This Row],[LastName]]="","MISSING",IFERROR(VLOOKUP(salesTable[[#This Row],[CustomerID_final]],customer_REF[],3,FALSE),"NO MATCH")))))</f>
        <v>OWUSU</v>
      </c>
      <c r="AE36" s="8" t="str">
        <f>IF(salesTable[[#This Row],[customerLastName]]=CLEAN(UPPER(TRIM(salesTable[[#This Row],[customerLastName]]))),salesTable[[#This Row],[customerLastName]],"MISMATCH")</f>
        <v>OWUSU</v>
      </c>
      <c r="AF36" s="8" t="str">
        <f>IF(salesTable[[#This Row],[Phone]]="","MISSING",0&amp;RIGHT(TRIM(SUBSTITUTE(SUBSTITUTE(SUBSTITUTE(salesTable[[#This Row],[Phone]],"+","")," ",""),"-","")),9))</f>
        <v>0241234567</v>
      </c>
      <c r="AG3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6" s="8">
        <f>IF(salesTable[[#This Row],[quantity_clean]]&gt;0,salesTable[[#This Row],[quantity_clean]],"INVALID")</f>
        <v>5</v>
      </c>
      <c r="AI3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6" s="8">
        <f>IF(salesTable[[#This Row],[unitPrice_clean]]&gt;0,salesTable[[#This Row],[unitPrice_clean]],"INVALID")</f>
        <v>620</v>
      </c>
      <c r="AK36">
        <f>IF(salesTable[[#This Row],[Revenue]]="","MISSING",VALUE(TRIM(SUBSTITUTE(SUBSTITUTE(salesTable[[#This Row],[Revenue]],",",""),"GH₵",""))))</f>
        <v>3100</v>
      </c>
      <c r="AL36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36" s="19">
        <f>IF(ISNUMBER(salesTable[[#This Row],[OrderDate]]),salesTable[[#This Row],[OrderDate]],IFERROR(DATEVALUE(CLEAN(TRIM(SUBSTITUTE(salesTable[[#This Row],[OrderDate]],".","/")))),"CHECK"))</f>
        <v>45930</v>
      </c>
      <c r="AN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45930</v>
      </c>
      <c r="AO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GH-ACC-2025-00236</v>
      </c>
      <c r="AP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6" s="8" t="str">
        <f>CLEAN(PROPER(TRIM(salesTable[[#This Row],[Email]])))</f>
        <v>Adwoa.Owusu93@Example.Com</v>
      </c>
      <c r="AR36" s="8" t="str">
        <f>CLEAN(TRIM(salesTable[[#This Row],[SourceFile]]))</f>
        <v>Retail_POS_2025.csv</v>
      </c>
      <c r="AS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" s="8" t="str">
        <f>IF(salesTable[orderRef_final]&lt;&gt;"MISSING",salesTable[orderRef_final],"invalid")</f>
        <v>GH-ACC-2025-00236</v>
      </c>
    </row>
    <row r="37" spans="1:59" x14ac:dyDescent="0.3">
      <c r="A37" t="s">
        <v>2252</v>
      </c>
      <c r="B37" t="s">
        <v>1899</v>
      </c>
      <c r="C37" t="s">
        <v>2253</v>
      </c>
      <c r="D37" t="s">
        <v>366</v>
      </c>
      <c r="E37" t="s">
        <v>237</v>
      </c>
      <c r="F37" t="s">
        <v>153</v>
      </c>
      <c r="G37" t="s">
        <v>39</v>
      </c>
      <c r="H37" t="s">
        <v>336</v>
      </c>
      <c r="I37" t="s">
        <v>122</v>
      </c>
      <c r="J37" t="s">
        <v>71</v>
      </c>
      <c r="K37" t="s">
        <v>72</v>
      </c>
      <c r="L37" t="s">
        <v>85</v>
      </c>
      <c r="M37">
        <v>7</v>
      </c>
      <c r="N37" t="s">
        <v>2074</v>
      </c>
      <c r="P37" t="s">
        <v>2254</v>
      </c>
      <c r="Q37" t="s">
        <v>2255</v>
      </c>
      <c r="R37" t="s">
        <v>61</v>
      </c>
      <c r="S37" t="str">
        <f>IF(salesTable[[#This Row],[Region]]="","MISSING",IFERROR(VLOOKUP(salesTable[[#This Row],[Region]],region_ref[],2,FALSE),TRIM(CLEAN(UPPER(salesTable[[#This Row],[Region]])))))</f>
        <v>ACCRA</v>
      </c>
      <c r="T37" t="str">
        <f>IF(salesTable[[#This Row],[CustomerType]]="","MISSING",IFERROR(VLOOKUP(salesTable[[#This Row],[CustomerType]],customerType_Ref[],2,FALSE),TRIM(CLEAN(UPPER(salesTable[[#This Row],[CustomerType]])))))</f>
        <v>INDIVIDUAL</v>
      </c>
      <c r="U37" t="str">
        <f>IF(salesTable[[#This Row],[SalesChannel]]="","MISSING",IFERROR(VLOOKUP(salesTable[[#This Row],[SalesChannel]],salesChannel_Ref[],2,FALSE),CLEAN(UPPER(TRIM(salesTable[SalesChannel])))))</f>
        <v>IN-STORE</v>
      </c>
      <c r="V3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7" s="8" t="str">
        <f>IF(salesTable[[#This Row],[ProductID]]="","MISSING",IFERROR(VLOOKUP(salesTable[[#This Row],[ProductID]],product_REF[],1,FALSE),"NO MATCH"))</f>
        <v>P006</v>
      </c>
      <c r="X37" s="8" t="str">
        <f>CLEAN(UPPER(TRIM(IF(salesTable[[#This Row],[ProductID]]="","MISSING",IFERROR(VLOOKUP(salesTable[[#This Row],[ProductID]],product_REF[],2,FALSE),"NO MATCH")))))</f>
        <v>STANDING DESK</v>
      </c>
      <c r="Y37" t="str">
        <f>IFERROR(CLEAN(UPPER(TRIM(VLOOKUP(salesTable[[#This Row],[productID_Final]],product_REF[],3,FALSE)))),"NO MATCH")</f>
        <v>FURNITURE</v>
      </c>
      <c r="Z37" s="8" t="str">
        <f>IF(salesTable[[#This Row],[productCategory_final]]=CLEAN(UPPER(TRIM(salesTable[ProductCategory]))),salesTable[[#This Row],[productCategory_final]],"MISMATCH")</f>
        <v>FURNITURE</v>
      </c>
      <c r="AA37" s="8" t="str">
        <f>IF(salesTable[[#This Row],[CustomerID]]="","MISSING",IFERROR(VLOOKUP(salesTable[[#This Row],[CustomerID]],customer_REF[],1,FALSE),"NO MATCH"))</f>
        <v>C0339</v>
      </c>
      <c r="AB37" t="str">
        <f>CLEAN(UPPER(TRIM(IF(salesTable[[#This Row],[FirstName]]="","MISSING",IFERROR(VLOOKUP(salesTable[[#This Row],[CustomerID_final]],customer_REF[],2,FALSE),"NO MATCH")))))</f>
        <v>ABENA</v>
      </c>
      <c r="AC37" s="8" t="str">
        <f>IF(salesTable[[#This Row],[customerFisrtName]]=CLEAN(UPPER(TRIM(salesTable[[#This Row],[customerFisrtName]]))),salesTable[[#This Row],[customerFisrtName]],"MISMATCH")</f>
        <v>ABENA</v>
      </c>
      <c r="AD37" t="str">
        <f>CLEAN(UPPER(TRIM(IF(salesTable[[#This Row],[LastName]]="","MISSING",IFERROR(VLOOKUP(salesTable[[#This Row],[CustomerID_final]],customer_REF[],3,FALSE),"NO MATCH")))))</f>
        <v>APPIAH</v>
      </c>
      <c r="AE37" s="8" t="str">
        <f>IF(salesTable[[#This Row],[customerLastName]]=CLEAN(UPPER(TRIM(salesTable[[#This Row],[customerLastName]]))),salesTable[[#This Row],[customerLastName]],"MISMATCH")</f>
        <v>APPIAH</v>
      </c>
      <c r="AF37" s="8" t="str">
        <f>IF(salesTable[[#This Row],[Phone]]="","MISSING",0&amp;RIGHT(TRIM(SUBSTITUTE(SUBSTITUTE(SUBSTITUTE(salesTable[[#This Row],[Phone]],"+","")," ",""),"-","")),9))</f>
        <v>0264506112</v>
      </c>
      <c r="AG3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7" s="8">
        <f>IF(salesTable[[#This Row],[quantity_clean]]&gt;0,salesTable[[#This Row],[quantity_clean]],"INVALID")</f>
        <v>7</v>
      </c>
      <c r="AI3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7" s="8">
        <f>IF(salesTable[[#This Row],[unitPrice_clean]]&gt;0,salesTable[[#This Row],[unitPrice_clean]],"INVALID")</f>
        <v>1900</v>
      </c>
      <c r="AK37" t="str">
        <f>IF(salesTable[[#This Row],[Revenue]]="","MISSING",VALUE(TRIM(SUBSTITUTE(SUBSTITUTE(salesTable[[#This Row],[Revenue]],",",""),"GH₵",""))))</f>
        <v>MISSING</v>
      </c>
      <c r="AL3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7" s="19">
        <f>IF(ISNUMBER(salesTable[[#This Row],[OrderDate]]),salesTable[[#This Row],[OrderDate]],IFERROR(DATEVALUE(CLEAN(TRIM(SUBSTITUTE(salesTable[[#This Row],[OrderDate]],".","/")))),"CHECK"))</f>
        <v>45749</v>
      </c>
      <c r="AN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GH-ACC-2025-00238</v>
      </c>
      <c r="AP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7" s="8" t="str">
        <f>CLEAN(PROPER(TRIM(salesTable[[#This Row],[Email]])))</f>
        <v>Abena.Appiah21@Example.Com</v>
      </c>
      <c r="AR37" s="8" t="str">
        <f>CLEAN(TRIM(salesTable[[#This Row],[SourceFile]]))</f>
        <v>Retail_POS_2025.csv</v>
      </c>
      <c r="AS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" s="8" t="str">
        <f>IF(salesTable[orderRef_final]&lt;&gt;"MISSING",salesTable[orderRef_final],"invalid")</f>
        <v>GH-ACC-2025-00238</v>
      </c>
    </row>
    <row r="38" spans="1:59" x14ac:dyDescent="0.3">
      <c r="A38" t="s">
        <v>2930</v>
      </c>
      <c r="B38" t="s">
        <v>2931</v>
      </c>
      <c r="C38" t="s">
        <v>1462</v>
      </c>
      <c r="D38" t="s">
        <v>1288</v>
      </c>
      <c r="E38" t="s">
        <v>140</v>
      </c>
      <c r="F38" t="s">
        <v>153</v>
      </c>
      <c r="G38" t="s">
        <v>142</v>
      </c>
      <c r="H38" t="s">
        <v>143</v>
      </c>
      <c r="I38" t="s">
        <v>26</v>
      </c>
      <c r="J38" t="s">
        <v>71</v>
      </c>
      <c r="K38" t="s">
        <v>758</v>
      </c>
      <c r="L38" t="s">
        <v>182</v>
      </c>
      <c r="M38">
        <v>6</v>
      </c>
      <c r="N38" t="s">
        <v>203</v>
      </c>
      <c r="O38">
        <v>2520</v>
      </c>
      <c r="P38" t="s">
        <v>2932</v>
      </c>
      <c r="Q38" t="s">
        <v>2933</v>
      </c>
      <c r="R38" t="s">
        <v>61</v>
      </c>
      <c r="S38" t="str">
        <f>IF(salesTable[[#This Row],[Region]]="","MISSING",IFERROR(VLOOKUP(salesTable[[#This Row],[Region]],region_ref[],2,FALSE),TRIM(CLEAN(UPPER(salesTable[[#This Row],[Region]])))))</f>
        <v>ACCRA</v>
      </c>
      <c r="T38" t="str">
        <f>IF(salesTable[[#This Row],[CustomerType]]="","MISSING",IFERROR(VLOOKUP(salesTable[[#This Row],[CustomerType]],customerType_Ref[],2,FALSE),TRIM(CLEAN(UPPER(salesTable[[#This Row],[CustomerType]])))))</f>
        <v>INDIVIDUAL</v>
      </c>
      <c r="U38" t="str">
        <f>IF(salesTable[[#This Row],[SalesChannel]]="","MISSING",IFERROR(VLOOKUP(salesTable[[#This Row],[SalesChannel]],salesChannel_Ref[],2,FALSE),CLEAN(UPPER(TRIM(salesTable[SalesChannel])))))</f>
        <v>ONLINE</v>
      </c>
      <c r="V38" t="str">
        <f>IF(salesTable[[#This Row],[PaymentMethod]]="","MISSING",IFERROR(VLOOKUP(salesTable[[#This Row],[PaymentMethod]],paymentMethod_REF[],2,FALSE), CLEAN(UPPER(TRIM(salesTable[[#This Row],[PaymentMethod]])))))</f>
        <v>CASH</v>
      </c>
      <c r="W38" s="8" t="str">
        <f>IF(salesTable[[#This Row],[ProductID]]="","MISSING",IFERROR(VLOOKUP(salesTable[[#This Row],[ProductID]],product_REF[],1,FALSE),"NO MATCH"))</f>
        <v>P003</v>
      </c>
      <c r="X38" s="8" t="str">
        <f>CLEAN(UPPER(TRIM(IF(salesTable[[#This Row],[ProductID]]="","MISSING",IFERROR(VLOOKUP(salesTable[[#This Row],[ProductID]],product_REF[],2,FALSE),"NO MATCH")))))</f>
        <v>WIRELESS HEADSET</v>
      </c>
      <c r="Y38" t="str">
        <f>IFERROR(CLEAN(UPPER(TRIM(VLOOKUP(salesTable[[#This Row],[productID_Final]],product_REF[],3,FALSE)))),"NO MATCH")</f>
        <v>ELECTRONICS</v>
      </c>
      <c r="Z38" s="8" t="str">
        <f>IF(salesTable[[#This Row],[productCategory_final]]=CLEAN(UPPER(TRIM(salesTable[ProductCategory]))),salesTable[[#This Row],[productCategory_final]],"MISMATCH")</f>
        <v>ELECTRONICS</v>
      </c>
      <c r="AA38" s="8" t="str">
        <f>IF(salesTable[[#This Row],[CustomerID]]="","MISSING",IFERROR(VLOOKUP(salesTable[[#This Row],[CustomerID]],customer_REF[],1,FALSE),"NO MATCH"))</f>
        <v>C0150</v>
      </c>
      <c r="AB38" t="str">
        <f>CLEAN(UPPER(TRIM(IF(salesTable[[#This Row],[FirstName]]="","MISSING",IFERROR(VLOOKUP(salesTable[[#This Row],[CustomerID_final]],customer_REF[],2,FALSE),"NO MATCH")))))</f>
        <v>NAA</v>
      </c>
      <c r="AC38" s="8" t="str">
        <f>IF(salesTable[[#This Row],[customerFisrtName]]=CLEAN(UPPER(TRIM(salesTable[[#This Row],[customerFisrtName]]))),salesTable[[#This Row],[customerFisrtName]],"MISMATCH")</f>
        <v>NAA</v>
      </c>
      <c r="AD38" t="str">
        <f>CLEAN(UPPER(TRIM(IF(salesTable[[#This Row],[LastName]]="","MISSING",IFERROR(VLOOKUP(salesTable[[#This Row],[CustomerID_final]],customer_REF[],3,FALSE),"NO MATCH")))))</f>
        <v>OWUSU</v>
      </c>
      <c r="AE38" s="8" t="str">
        <f>IF(salesTable[[#This Row],[customerLastName]]=CLEAN(UPPER(TRIM(salesTable[[#This Row],[customerLastName]]))),salesTable[[#This Row],[customerLastName]],"MISMATCH")</f>
        <v>OWUSU</v>
      </c>
      <c r="AF38" s="8" t="str">
        <f>IF(salesTable[[#This Row],[Phone]]="","MISSING",0&amp;RIGHT(TRIM(SUBSTITUTE(SUBSTITUTE(SUBSTITUTE(salesTable[[#This Row],[Phone]],"+","")," ",""),"-","")),9))</f>
        <v>0278394522</v>
      </c>
      <c r="AG3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8" s="8">
        <f>IF(salesTable[[#This Row],[quantity_clean]]&gt;0,salesTable[[#This Row],[quantity_clean]],"INVALID")</f>
        <v>6</v>
      </c>
      <c r="AI3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8" s="8">
        <f>IF(salesTable[[#This Row],[unitPrice_clean]]&gt;0,salesTable[[#This Row],[unitPrice_clean]],"INVALID")</f>
        <v>420</v>
      </c>
      <c r="AK38">
        <f>IF(salesTable[[#This Row],[Revenue]]="","MISSING",VALUE(TRIM(SUBSTITUTE(SUBSTITUTE(salesTable[[#This Row],[Revenue]],",",""),"GH₵",""))))</f>
        <v>2520</v>
      </c>
      <c r="AL38" s="8">
        <f>IFERROR(IF(ROUND(salesTable[[#This Row],[Quantity_final]]*salesTable[[#This Row],[UnitPrice_final]],2)=ROUND(salesTable[[#This Row],[revenue_clean]],2)=TRUE,salesTable[[#This Row],[revenue_clean]],"invalid"),"INVALID")</f>
        <v>2520</v>
      </c>
      <c r="AM38" s="19" t="str">
        <f>IF(ISNUMBER(salesTable[[#This Row],[OrderDate]]),salesTable[[#This Row],[OrderDate]],IFERROR(DATEVALUE(CLEAN(TRIM(SUBSTITUTE(salesTable[[#This Row],[OrderDate]],".","/")))),"CHECK"))</f>
        <v>CHECK</v>
      </c>
      <c r="AN3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GH-ACC-2025-00244</v>
      </c>
      <c r="AP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8" s="8" t="str">
        <f>CLEAN(PROPER(TRIM(salesTable[[#This Row],[Email]])))</f>
        <v>Naa.Owusu12@Example.Com</v>
      </c>
      <c r="AR38" s="8" t="str">
        <f>CLEAN(TRIM(salesTable[[#This Row],[SourceFile]]))</f>
        <v>Retail_POS_2025.csv</v>
      </c>
      <c r="AS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" s="8" t="str">
        <f>IF(salesTable[orderRef_final]&lt;&gt;"MISSING",salesTable[orderRef_final],"invalid")</f>
        <v>GH-ACC-2025-00244</v>
      </c>
    </row>
    <row r="39" spans="1:59" x14ac:dyDescent="0.3">
      <c r="A39" t="s">
        <v>688</v>
      </c>
      <c r="B39" t="s">
        <v>689</v>
      </c>
      <c r="C39" t="s">
        <v>690</v>
      </c>
      <c r="D39" t="s">
        <v>380</v>
      </c>
      <c r="E39" t="s">
        <v>51</v>
      </c>
      <c r="F39" t="s">
        <v>153</v>
      </c>
      <c r="G39" t="s">
        <v>53</v>
      </c>
      <c r="H39" t="s">
        <v>95</v>
      </c>
      <c r="I39" t="s">
        <v>96</v>
      </c>
      <c r="J39" t="s">
        <v>97</v>
      </c>
      <c r="K39" t="s">
        <v>72</v>
      </c>
      <c r="L39" t="s">
        <v>58</v>
      </c>
      <c r="M39">
        <v>7</v>
      </c>
      <c r="N39">
        <v>180</v>
      </c>
      <c r="O39">
        <v>1260</v>
      </c>
      <c r="P39" t="s">
        <v>691</v>
      </c>
      <c r="Q39" t="s">
        <v>692</v>
      </c>
      <c r="R39" t="s">
        <v>61</v>
      </c>
      <c r="S39" t="str">
        <f>IF(salesTable[[#This Row],[Region]]="","MISSING",IFERROR(VLOOKUP(salesTable[[#This Row],[Region]],region_ref[],2,FALSE),TRIM(CLEAN(UPPER(salesTable[[#This Row],[Region]])))))</f>
        <v>ACCRA</v>
      </c>
      <c r="T39" t="str">
        <f>IF(salesTable[[#This Row],[CustomerType]]="","MISSING",IFERROR(VLOOKUP(salesTable[[#This Row],[CustomerType]],customerType_Ref[],2,FALSE),TRIM(CLEAN(UPPER(salesTable[[#This Row],[CustomerType]])))))</f>
        <v>BUSINESS</v>
      </c>
      <c r="U39" t="str">
        <f>IF(salesTable[[#This Row],[SalesChannel]]="","MISSING",IFERROR(VLOOKUP(salesTable[[#This Row],[SalesChannel]],salesChannel_Ref[],2,FALSE),CLEAN(UPPER(TRIM(salesTable[SalesChannel])))))</f>
        <v>IN-STORE</v>
      </c>
      <c r="V3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9" s="8" t="str">
        <f>IF(salesTable[[#This Row],[ProductID]]="","MISSING",IFERROR(VLOOKUP(salesTable[[#This Row],[ProductID]],product_REF[],1,FALSE),"NO MATCH"))</f>
        <v>P007</v>
      </c>
      <c r="X39" s="8" t="str">
        <f>CLEAN(UPPER(TRIM(IF(salesTable[[#This Row],[ProductID]]="","MISSING",IFERROR(VLOOKUP(salesTable[[#This Row],[ProductID]],product_REF[],2,FALSE),"NO MATCH")))))</f>
        <v>COTTON SHIRT</v>
      </c>
      <c r="Y39" t="str">
        <f>IFERROR(CLEAN(UPPER(TRIM(VLOOKUP(salesTable[[#This Row],[productID_Final]],product_REF[],3,FALSE)))),"NO MATCH")</f>
        <v>CLOTHING</v>
      </c>
      <c r="Z39" s="8" t="str">
        <f>IF(salesTable[[#This Row],[productCategory_final]]=CLEAN(UPPER(TRIM(salesTable[ProductCategory]))),salesTable[[#This Row],[productCategory_final]],"MISMATCH")</f>
        <v>CLOTHING</v>
      </c>
      <c r="AA39" s="8" t="str">
        <f>IF(salesTable[[#This Row],[CustomerID]]="","MISSING",IFERROR(VLOOKUP(salesTable[[#This Row],[CustomerID]],customer_REF[],1,FALSE),"NO MATCH"))</f>
        <v>C0061</v>
      </c>
      <c r="AB39" t="str">
        <f>CLEAN(UPPER(TRIM(IF(salesTable[[#This Row],[FirstName]]="","MISSING",IFERROR(VLOOKUP(salesTable[[#This Row],[CustomerID_final]],customer_REF[],2,FALSE),"NO MATCH")))))</f>
        <v>DANIEL</v>
      </c>
      <c r="AC39" s="8" t="str">
        <f>IF(salesTable[[#This Row],[customerFisrtName]]=CLEAN(UPPER(TRIM(salesTable[[#This Row],[customerFisrtName]]))),salesTable[[#This Row],[customerFisrtName]],"MISMATCH")</f>
        <v>DANIEL</v>
      </c>
      <c r="AD39" t="str">
        <f>CLEAN(UPPER(TRIM(IF(salesTable[[#This Row],[LastName]]="","MISSING",IFERROR(VLOOKUP(salesTable[[#This Row],[CustomerID_final]],customer_REF[],3,FALSE),"NO MATCH")))))</f>
        <v>MENSAH</v>
      </c>
      <c r="AE39" s="8" t="str">
        <f>IF(salesTable[[#This Row],[customerLastName]]=CLEAN(UPPER(TRIM(salesTable[[#This Row],[customerLastName]]))),salesTable[[#This Row],[customerLastName]],"MISMATCH")</f>
        <v>MENSAH</v>
      </c>
      <c r="AF39" s="8" t="str">
        <f>IF(salesTable[[#This Row],[Phone]]="","MISSING",0&amp;RIGHT(TRIM(SUBSTITUTE(SUBSTITUTE(SUBSTITUTE(salesTable[[#This Row],[Phone]],"+","")," ",""),"-","")),9))</f>
        <v>0552375622</v>
      </c>
      <c r="AG3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9" s="8">
        <f>IF(salesTable[[#This Row],[quantity_clean]]&gt;0,salesTable[[#This Row],[quantity_clean]],"INVALID")</f>
        <v>7</v>
      </c>
      <c r="AI3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9" s="8">
        <f>IF(salesTable[[#This Row],[unitPrice_clean]]&gt;0,salesTable[[#This Row],[unitPrice_clean]],"INVALID")</f>
        <v>180</v>
      </c>
      <c r="AK39">
        <f>IF(salesTable[[#This Row],[Revenue]]="","MISSING",VALUE(TRIM(SUBSTITUTE(SUBSTITUTE(salesTable[[#This Row],[Revenue]],",",""),"GH₵",""))))</f>
        <v>1260</v>
      </c>
      <c r="AL39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39" s="19">
        <f>IF(ISNUMBER(salesTable[[#This Row],[OrderDate]]),salesTable[[#This Row],[OrderDate]],IFERROR(DATEVALUE(CLEAN(TRIM(SUBSTITUTE(salesTable[[#This Row],[OrderDate]],".","/")))),"CHECK"))</f>
        <v>45945</v>
      </c>
      <c r="AN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45945</v>
      </c>
      <c r="AO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GH-ACC-2025-00265</v>
      </c>
      <c r="AP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39" s="8" t="str">
        <f>CLEAN(PROPER(TRIM(salesTable[[#This Row],[Email]])))</f>
        <v>Daniel.Mensah65@Example.Com</v>
      </c>
      <c r="AR39" s="8" t="str">
        <f>CLEAN(TRIM(salesTable[[#This Row],[SourceFile]]))</f>
        <v>Retail_POS_2025.csv</v>
      </c>
      <c r="AS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" s="8" t="str">
        <f>IF(salesTable[orderRef_final]&lt;&gt;"MISSING",salesTable[orderRef_final],"invalid")</f>
        <v>GH-ACC-2025-00265</v>
      </c>
    </row>
    <row r="40" spans="1:59" x14ac:dyDescent="0.3">
      <c r="A40" t="s">
        <v>3438</v>
      </c>
      <c r="B40" t="s">
        <v>3439</v>
      </c>
      <c r="C40" t="s">
        <v>852</v>
      </c>
      <c r="D40" t="s">
        <v>1158</v>
      </c>
      <c r="E40" t="s">
        <v>93</v>
      </c>
      <c r="F40" t="s">
        <v>153</v>
      </c>
      <c r="G40" t="s">
        <v>53</v>
      </c>
      <c r="H40" t="s">
        <v>95</v>
      </c>
      <c r="I40" t="s">
        <v>1634</v>
      </c>
      <c r="J40" t="s">
        <v>83</v>
      </c>
      <c r="K40" t="s">
        <v>57</v>
      </c>
      <c r="L40" t="s">
        <v>58</v>
      </c>
      <c r="M40">
        <v>10</v>
      </c>
      <c r="N40">
        <v>180</v>
      </c>
      <c r="O40">
        <v>1800</v>
      </c>
      <c r="P40" t="s">
        <v>3440</v>
      </c>
      <c r="Q40" t="s">
        <v>3441</v>
      </c>
      <c r="R40" t="s">
        <v>32</v>
      </c>
      <c r="S40" t="str">
        <f>IF(salesTable[[#This Row],[Region]]="","MISSING",IFERROR(VLOOKUP(salesTable[[#This Row],[Region]],region_ref[],2,FALSE),TRIM(CLEAN(UPPER(salesTable[[#This Row],[Region]])))))</f>
        <v>ACCRA</v>
      </c>
      <c r="T40" t="str">
        <f>IF(salesTable[[#This Row],[CustomerType]]="","MISSING",IFERROR(VLOOKUP(salesTable[[#This Row],[CustomerType]],customerType_Ref[],2,FALSE),TRIM(CLEAN(UPPER(salesTable[[#This Row],[CustomerType]])))))</f>
        <v>INDIVIDUAL</v>
      </c>
      <c r="U40" t="str">
        <f>IF(salesTable[[#This Row],[SalesChannel]]="","MISSING",IFERROR(VLOOKUP(salesTable[[#This Row],[SalesChannel]],salesChannel_Ref[],2,FALSE),CLEAN(UPPER(TRIM(salesTable[SalesChannel])))))</f>
        <v>ONLINE</v>
      </c>
      <c r="V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0" s="8" t="str">
        <f>IF(salesTable[[#This Row],[ProductID]]="","MISSING",IFERROR(VLOOKUP(salesTable[[#This Row],[ProductID]],product_REF[],1,FALSE),"NO MATCH"))</f>
        <v>P007</v>
      </c>
      <c r="X40" s="8" t="str">
        <f>CLEAN(UPPER(TRIM(IF(salesTable[[#This Row],[ProductID]]="","MISSING",IFERROR(VLOOKUP(salesTable[[#This Row],[ProductID]],product_REF[],2,FALSE),"NO MATCH")))))</f>
        <v>COTTON SHIRT</v>
      </c>
      <c r="Y40" t="str">
        <f>IFERROR(CLEAN(UPPER(TRIM(VLOOKUP(salesTable[[#This Row],[productID_Final]],product_REF[],3,FALSE)))),"NO MATCH")</f>
        <v>CLOTHING</v>
      </c>
      <c r="Z40" s="8" t="str">
        <f>IF(salesTable[[#This Row],[productCategory_final]]=CLEAN(UPPER(TRIM(salesTable[ProductCategory]))),salesTable[[#This Row],[productCategory_final]],"MISMATCH")</f>
        <v>CLOTHING</v>
      </c>
      <c r="AA40" s="8" t="str">
        <f>IF(salesTable[[#This Row],[CustomerID]]="","MISSING",IFERROR(VLOOKUP(salesTable[[#This Row],[CustomerID]],customer_REF[],1,FALSE),"NO MATCH"))</f>
        <v>C0044</v>
      </c>
      <c r="AB40" t="str">
        <f>CLEAN(UPPER(TRIM(IF(salesTable[[#This Row],[FirstName]]="","MISSING",IFERROR(VLOOKUP(salesTable[[#This Row],[CustomerID_final]],customer_REF[],2,FALSE),"NO MATCH")))))</f>
        <v>ABENA</v>
      </c>
      <c r="AC40" s="8" t="str">
        <f>IF(salesTable[[#This Row],[customerFisrtName]]=CLEAN(UPPER(TRIM(salesTable[[#This Row],[customerFisrtName]]))),salesTable[[#This Row],[customerFisrtName]],"MISMATCH")</f>
        <v>ABENA</v>
      </c>
      <c r="AD40" t="str">
        <f>CLEAN(UPPER(TRIM(IF(salesTable[[#This Row],[LastName]]="","MISSING",IFERROR(VLOOKUP(salesTable[[#This Row],[CustomerID_final]],customer_REF[],3,FALSE),"NO MATCH")))))</f>
        <v>BADU</v>
      </c>
      <c r="AE40" s="8" t="str">
        <f>IF(salesTable[[#This Row],[customerLastName]]=CLEAN(UPPER(TRIM(salesTable[[#This Row],[customerLastName]]))),salesTable[[#This Row],[customerLastName]],"MISMATCH")</f>
        <v>BADU</v>
      </c>
      <c r="AF40" s="8" t="str">
        <f>IF(salesTable[[#This Row],[Phone]]="","MISSING",0&amp;RIGHT(TRIM(SUBSTITUTE(SUBSTITUTE(SUBSTITUTE(salesTable[[#This Row],[Phone]],"+","")," ",""),"-","")),9))</f>
        <v>0277928212</v>
      </c>
      <c r="AG4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0" s="8">
        <f>IF(salesTable[[#This Row],[quantity_clean]]&gt;0,salesTable[[#This Row],[quantity_clean]],"INVALID")</f>
        <v>10</v>
      </c>
      <c r="AI4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0" s="8">
        <f>IF(salesTable[[#This Row],[unitPrice_clean]]&gt;0,salesTable[[#This Row],[unitPrice_clean]],"INVALID")</f>
        <v>180</v>
      </c>
      <c r="AK40">
        <f>IF(salesTable[[#This Row],[Revenue]]="","MISSING",VALUE(TRIM(SUBSTITUTE(SUBSTITUTE(salesTable[[#This Row],[Revenue]],",",""),"GH₵",""))))</f>
        <v>1800</v>
      </c>
      <c r="AL40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40" s="19">
        <f>IF(ISNUMBER(salesTable[[#This Row],[OrderDate]]),salesTable[[#This Row],[OrderDate]],IFERROR(DATEVALUE(CLEAN(TRIM(SUBSTITUTE(salesTable[[#This Row],[OrderDate]],".","/")))),"CHECK"))</f>
        <v>45893</v>
      </c>
      <c r="AN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45893</v>
      </c>
      <c r="AO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GH-ACC-2025-00267</v>
      </c>
      <c r="AP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0" s="8" t="str">
        <f>CLEAN(PROPER(TRIM(salesTable[[#This Row],[Email]])))</f>
        <v>Abena.Badu56@Example.Com</v>
      </c>
      <c r="AR40" s="8" t="str">
        <f>CLEAN(TRIM(salesTable[[#This Row],[SourceFile]]))</f>
        <v>Agent_App_2025.csv</v>
      </c>
      <c r="AS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" s="8" t="str">
        <f>IF(salesTable[orderRef_final]&lt;&gt;"MISSING",salesTable[orderRef_final],"invalid")</f>
        <v>GH-ACC-2025-00267</v>
      </c>
    </row>
    <row r="41" spans="1:59" x14ac:dyDescent="0.3">
      <c r="A41" t="s">
        <v>253</v>
      </c>
      <c r="B41" t="s">
        <v>254</v>
      </c>
      <c r="C41" t="s">
        <v>150</v>
      </c>
      <c r="D41" t="s">
        <v>199</v>
      </c>
      <c r="E41" t="s">
        <v>255</v>
      </c>
      <c r="F41" t="s">
        <v>256</v>
      </c>
      <c r="G41" t="s">
        <v>142</v>
      </c>
      <c r="H41" t="s">
        <v>143</v>
      </c>
      <c r="I41" t="s">
        <v>26</v>
      </c>
      <c r="J41" t="s">
        <v>164</v>
      </c>
      <c r="K41" t="s">
        <v>257</v>
      </c>
      <c r="L41" t="s">
        <v>58</v>
      </c>
      <c r="M41" t="s">
        <v>74</v>
      </c>
      <c r="N41">
        <v>320</v>
      </c>
      <c r="O41">
        <v>2560</v>
      </c>
      <c r="P41" t="s">
        <v>258</v>
      </c>
      <c r="Q41" t="s">
        <v>259</v>
      </c>
      <c r="R41" t="s">
        <v>46</v>
      </c>
      <c r="S41" t="str">
        <f>IF(salesTable[[#This Row],[Region]]="","MISSING",IFERROR(VLOOKUP(salesTable[[#This Row],[Region]],region_ref[],2,FALSE),TRIM(CLEAN(UPPER(salesTable[[#This Row],[Region]])))))</f>
        <v>ACCRA</v>
      </c>
      <c r="T41" t="str">
        <f>IF(salesTable[[#This Row],[CustomerType]]="","MISSING",IFERROR(VLOOKUP(salesTable[[#This Row],[CustomerType]],customerType_Ref[],2,FALSE),TRIM(CLEAN(UPPER(salesTable[[#This Row],[CustomerType]])))))</f>
        <v>INDIVIDUAL</v>
      </c>
      <c r="U41" t="str">
        <f>IF(salesTable[[#This Row],[SalesChannel]]="","MISSING",IFERROR(VLOOKUP(salesTable[[#This Row],[SalesChannel]],salesChannel_Ref[],2,FALSE),CLEAN(UPPER(TRIM(salesTable[SalesChannel])))))</f>
        <v>ONLINE</v>
      </c>
      <c r="V4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1" s="8" t="str">
        <f>IF(salesTable[[#This Row],[ProductID]]="","MISSING",IFERROR(VLOOKUP(salesTable[[#This Row],[ProductID]],product_REF[],1,FALSE),"NO MATCH"))</f>
        <v>P003</v>
      </c>
      <c r="X41" s="8" t="str">
        <f>CLEAN(UPPER(TRIM(IF(salesTable[[#This Row],[ProductID]]="","MISSING",IFERROR(VLOOKUP(salesTable[[#This Row],[ProductID]],product_REF[],2,FALSE),"NO MATCH")))))</f>
        <v>WIRELESS HEADSET</v>
      </c>
      <c r="Y41" t="str">
        <f>IFERROR(CLEAN(UPPER(TRIM(VLOOKUP(salesTable[[#This Row],[productID_Final]],product_REF[],3,FALSE)))),"NO MATCH")</f>
        <v>ELECTRONICS</v>
      </c>
      <c r="Z41" s="8" t="str">
        <f>IF(salesTable[[#This Row],[productCategory_final]]=CLEAN(UPPER(TRIM(salesTable[ProductCategory]))),salesTable[[#This Row],[productCategory_final]],"MISMATCH")</f>
        <v>ELECTRONICS</v>
      </c>
      <c r="AA41" s="8" t="str">
        <f>IF(salesTable[[#This Row],[CustomerID]]="","MISSING",IFERROR(VLOOKUP(salesTable[[#This Row],[CustomerID]],customer_REF[],1,FALSE),"NO MATCH"))</f>
        <v>C0364</v>
      </c>
      <c r="AB41" t="str">
        <f>CLEAN(UPPER(TRIM(IF(salesTable[[#This Row],[FirstName]]="","MISSING",IFERROR(VLOOKUP(salesTable[[#This Row],[CustomerID_final]],customer_REF[],2,FALSE),"NO MATCH")))))</f>
        <v>KWAME</v>
      </c>
      <c r="AC41" s="8" t="str">
        <f>IF(salesTable[[#This Row],[customerFisrtName]]=CLEAN(UPPER(TRIM(salesTable[[#This Row],[customerFisrtName]]))),salesTable[[#This Row],[customerFisrtName]],"MISMATCH")</f>
        <v>KWAME</v>
      </c>
      <c r="AD41" t="str">
        <f>CLEAN(UPPER(TRIM(IF(salesTable[[#This Row],[LastName]]="","MISSING",IFERROR(VLOOKUP(salesTable[[#This Row],[CustomerID_final]],customer_REF[],3,FALSE),"NO MATCH")))))</f>
        <v>OWUSU</v>
      </c>
      <c r="AE41" s="8" t="str">
        <f>IF(salesTable[[#This Row],[customerLastName]]=CLEAN(UPPER(TRIM(salesTable[[#This Row],[customerLastName]]))),salesTable[[#This Row],[customerLastName]],"MISMATCH")</f>
        <v>OWUSU</v>
      </c>
      <c r="AF41" s="8" t="str">
        <f>IF(salesTable[[#This Row],[Phone]]="","MISSING",0&amp;RIGHT(TRIM(SUBSTITUTE(SUBSTITUTE(SUBSTITUTE(salesTable[[#This Row],[Phone]],"+","")," ",""),"-","")),9))</f>
        <v>0548957808</v>
      </c>
      <c r="AG4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1" s="8">
        <f>IF(salesTable[[#This Row],[quantity_clean]]&gt;0,salesTable[[#This Row],[quantity_clean]],"INVALID")</f>
        <v>8</v>
      </c>
      <c r="AI41">
        <f>IF(OR(salesTable[[#This Row],[UnitPrice]]="",salesTable[[#This Row],[UnitPrice]]="N/A",salesTable[[#This Row],[UnitPrice]]="unknown"),"INVALID",VALUE(TRIM(SUBSTITUTE(SUBSTITUTE(salesTable[[#This Row],[UnitPrice]],",",""),"GH₵",""))))</f>
        <v>320</v>
      </c>
      <c r="AJ41" s="8">
        <f>IF(salesTable[[#This Row],[unitPrice_clean]]&gt;0,salesTable[[#This Row],[unitPrice_clean]],"INVALID")</f>
        <v>320</v>
      </c>
      <c r="AK41">
        <f>IF(salesTable[[#This Row],[Revenue]]="","MISSING",VALUE(TRIM(SUBSTITUTE(SUBSTITUTE(salesTable[[#This Row],[Revenue]],",",""),"GH₵",""))))</f>
        <v>2560</v>
      </c>
      <c r="AL41" s="8">
        <f>IFERROR(IF(ROUND(salesTable[[#This Row],[Quantity_final]]*salesTable[[#This Row],[UnitPrice_final]],2)=ROUND(salesTable[[#This Row],[revenue_clean]],2)=TRUE,salesTable[[#This Row],[revenue_clean]],"invalid"),"INVALID")</f>
        <v>2560</v>
      </c>
      <c r="AM41" s="19">
        <f>IF(ISNUMBER(salesTable[[#This Row],[OrderDate]]),salesTable[[#This Row],[OrderDate]],IFERROR(DATEVALUE(CLEAN(TRIM(SUBSTITUTE(salesTable[[#This Row],[OrderDate]],".","/")))),"CHECK"))</f>
        <v>45929</v>
      </c>
      <c r="AN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45929</v>
      </c>
      <c r="AO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GH-ACC-2025-00275</v>
      </c>
      <c r="AP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1" s="8" t="str">
        <f>CLEAN(PROPER(TRIM(salesTable[[#This Row],[Email]])))</f>
        <v>Kwame.Owusu61@Example.Com</v>
      </c>
      <c r="AR41" s="8" t="str">
        <f>CLEAN(TRIM(salesTable[[#This Row],[SourceFile]]))</f>
        <v>Mobile_App_Export.csv</v>
      </c>
      <c r="AS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" s="8" t="str">
        <f>IF(salesTable[orderRef_final]&lt;&gt;"MISSING",salesTable[orderRef_final],"invalid")</f>
        <v>GH-ACC-2025-00275</v>
      </c>
    </row>
    <row r="42" spans="1:59" x14ac:dyDescent="0.3">
      <c r="A42" t="s">
        <v>1492</v>
      </c>
      <c r="B42" t="s">
        <v>1493</v>
      </c>
      <c r="C42" t="s">
        <v>1282</v>
      </c>
      <c r="D42" t="s">
        <v>139</v>
      </c>
      <c r="E42" t="s">
        <v>129</v>
      </c>
      <c r="F42" t="s">
        <v>256</v>
      </c>
      <c r="G42" t="s">
        <v>53</v>
      </c>
      <c r="H42" t="s">
        <v>95</v>
      </c>
      <c r="I42" t="s">
        <v>96</v>
      </c>
      <c r="J42" t="s">
        <v>83</v>
      </c>
      <c r="K42" t="s">
        <v>98</v>
      </c>
      <c r="L42" t="s">
        <v>182</v>
      </c>
      <c r="M42">
        <v>3</v>
      </c>
      <c r="N42">
        <v>180</v>
      </c>
      <c r="O42">
        <v>540</v>
      </c>
      <c r="P42" t="s">
        <v>1494</v>
      </c>
      <c r="Q42" t="s">
        <v>1495</v>
      </c>
      <c r="R42" t="s">
        <v>157</v>
      </c>
      <c r="S42" t="str">
        <f>IF(salesTable[[#This Row],[Region]]="","MISSING",IFERROR(VLOOKUP(salesTable[[#This Row],[Region]],region_ref[],2,FALSE),TRIM(CLEAN(UPPER(salesTable[[#This Row],[Region]])))))</f>
        <v>ACCRA</v>
      </c>
      <c r="T42" t="str">
        <f>IF(salesTable[[#This Row],[CustomerType]]="","MISSING",IFERROR(VLOOKUP(salesTable[[#This Row],[CustomerType]],customerType_Ref[],2,FALSE),TRIM(CLEAN(UPPER(salesTable[[#This Row],[CustomerType]])))))</f>
        <v>INDIVIDUAL</v>
      </c>
      <c r="U42" t="str">
        <f>IF(salesTable[[#This Row],[SalesChannel]]="","MISSING",IFERROR(VLOOKUP(salesTable[[#This Row],[SalesChannel]],salesChannel_Ref[],2,FALSE),CLEAN(UPPER(TRIM(salesTable[SalesChannel])))))</f>
        <v>MOBILE APP</v>
      </c>
      <c r="V42" t="str">
        <f>IF(salesTable[[#This Row],[PaymentMethod]]="","MISSING",IFERROR(VLOOKUP(salesTable[[#This Row],[PaymentMethod]],paymentMethod_REF[],2,FALSE), CLEAN(UPPER(TRIM(salesTable[[#This Row],[PaymentMethod]])))))</f>
        <v>CASH</v>
      </c>
      <c r="W42" s="8" t="str">
        <f>IF(salesTable[[#This Row],[ProductID]]="","MISSING",IFERROR(VLOOKUP(salesTable[[#This Row],[ProductID]],product_REF[],1,FALSE),"NO MATCH"))</f>
        <v>P007</v>
      </c>
      <c r="X42" s="8" t="str">
        <f>CLEAN(UPPER(TRIM(IF(salesTable[[#This Row],[ProductID]]="","MISSING",IFERROR(VLOOKUP(salesTable[[#This Row],[ProductID]],product_REF[],2,FALSE),"NO MATCH")))))</f>
        <v>COTTON SHIRT</v>
      </c>
      <c r="Y42" t="str">
        <f>IFERROR(CLEAN(UPPER(TRIM(VLOOKUP(salesTable[[#This Row],[productID_Final]],product_REF[],3,FALSE)))),"NO MATCH")</f>
        <v>CLOTHING</v>
      </c>
      <c r="Z42" s="8" t="str">
        <f>IF(salesTable[[#This Row],[productCategory_final]]=CLEAN(UPPER(TRIM(salesTable[ProductCategory]))),salesTable[[#This Row],[productCategory_final]],"MISMATCH")</f>
        <v>CLOTHING</v>
      </c>
      <c r="AA42" s="8" t="str">
        <f>IF(salesTable[[#This Row],[CustomerID]]="","MISSING",IFERROR(VLOOKUP(salesTable[[#This Row],[CustomerID]],customer_REF[],1,FALSE),"NO MATCH"))</f>
        <v>C0231</v>
      </c>
      <c r="AB42" t="str">
        <f>CLEAN(UPPER(TRIM(IF(salesTable[[#This Row],[FirstName]]="","MISSING",IFERROR(VLOOKUP(salesTable[[#This Row],[CustomerID_final]],customer_REF[],2,FALSE),"NO MATCH")))))</f>
        <v>KOFI</v>
      </c>
      <c r="AC42" s="8" t="str">
        <f>IF(salesTable[[#This Row],[customerFisrtName]]=CLEAN(UPPER(TRIM(salesTable[[#This Row],[customerFisrtName]]))),salesTable[[#This Row],[customerFisrtName]],"MISMATCH")</f>
        <v>KOFI</v>
      </c>
      <c r="AD42" t="str">
        <f>CLEAN(UPPER(TRIM(IF(salesTable[[#This Row],[LastName]]="","MISSING",IFERROR(VLOOKUP(salesTable[[#This Row],[CustomerID_final]],customer_REF[],3,FALSE),"NO MATCH")))))</f>
        <v>BOATENG</v>
      </c>
      <c r="AE42" s="8" t="str">
        <f>IF(salesTable[[#This Row],[customerLastName]]=CLEAN(UPPER(TRIM(salesTable[[#This Row],[customerLastName]]))),salesTable[[#This Row],[customerLastName]],"MISMATCH")</f>
        <v>BOATENG</v>
      </c>
      <c r="AF42" s="8" t="str">
        <f>IF(salesTable[[#This Row],[Phone]]="","MISSING",0&amp;RIGHT(TRIM(SUBSTITUTE(SUBSTITUTE(SUBSTITUTE(salesTable[[#This Row],[Phone]],"+","")," ",""),"-","")),9))</f>
        <v>0507043429</v>
      </c>
      <c r="AG4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2" s="8">
        <f>IF(salesTable[[#This Row],[quantity_clean]]&gt;0,salesTable[[#This Row],[quantity_clean]],"INVALID")</f>
        <v>3</v>
      </c>
      <c r="AI4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2" s="8">
        <f>IF(salesTable[[#This Row],[unitPrice_clean]]&gt;0,salesTable[[#This Row],[unitPrice_clean]],"INVALID")</f>
        <v>180</v>
      </c>
      <c r="AK42">
        <f>IF(salesTable[[#This Row],[Revenue]]="","MISSING",VALUE(TRIM(SUBSTITUTE(SUBSTITUTE(salesTable[[#This Row],[Revenue]],",",""),"GH₵",""))))</f>
        <v>540</v>
      </c>
      <c r="AL42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42" s="19">
        <f>IF(ISNUMBER(salesTable[[#This Row],[OrderDate]]),salesTable[[#This Row],[OrderDate]],IFERROR(DATEVALUE(CLEAN(TRIM(SUBSTITUTE(salesTable[[#This Row],[OrderDate]],".","/")))),"CHECK"))</f>
        <v>45998</v>
      </c>
      <c r="AN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GH-ACC-2025-00277</v>
      </c>
      <c r="AP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2" s="8" t="str">
        <f>CLEAN(PROPER(TRIM(salesTable[[#This Row],[Email]])))</f>
        <v>Kofi.Boateng7@Example.Com</v>
      </c>
      <c r="AR42" s="8" t="str">
        <f>CLEAN(TRIM(salesTable[[#This Row],[SourceFile]]))</f>
        <v>Online_Sales_2025.xlsx</v>
      </c>
      <c r="AS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" s="8" t="str">
        <f>IF(salesTable[orderRef_final]&lt;&gt;"MISSING",salesTable[orderRef_final],"invalid")</f>
        <v>GH-ACC-2025-00277</v>
      </c>
    </row>
    <row r="43" spans="1:59" x14ac:dyDescent="0.3">
      <c r="A43" t="s">
        <v>5028</v>
      </c>
      <c r="B43" t="s">
        <v>5029</v>
      </c>
      <c r="C43" t="s">
        <v>35</v>
      </c>
      <c r="D43" t="s">
        <v>50</v>
      </c>
      <c r="E43" t="s">
        <v>37</v>
      </c>
      <c r="F43" t="s">
        <v>153</v>
      </c>
      <c r="G43" t="s">
        <v>68</v>
      </c>
      <c r="H43" t="s">
        <v>1751</v>
      </c>
      <c r="I43" t="s">
        <v>884</v>
      </c>
      <c r="J43" t="s">
        <v>510</v>
      </c>
      <c r="K43" t="s">
        <v>758</v>
      </c>
      <c r="L43" t="s">
        <v>165</v>
      </c>
      <c r="M43">
        <v>9</v>
      </c>
      <c r="N43">
        <v>3600</v>
      </c>
      <c r="O43">
        <v>32400</v>
      </c>
      <c r="P43" t="s">
        <v>5030</v>
      </c>
      <c r="Q43" t="s">
        <v>5031</v>
      </c>
      <c r="R43" t="s">
        <v>46</v>
      </c>
      <c r="S43" t="str">
        <f>IF(salesTable[[#This Row],[Region]]="","MISSING",IFERROR(VLOOKUP(salesTable[[#This Row],[Region]],region_ref[],2,FALSE),TRIM(CLEAN(UPPER(salesTable[[#This Row],[Region]])))))</f>
        <v>ACCRA</v>
      </c>
      <c r="T43" t="str">
        <f>IF(salesTable[[#This Row],[CustomerType]]="","MISSING",IFERROR(VLOOKUP(salesTable[[#This Row],[CustomerType]],customerType_Ref[],2,FALSE),TRIM(CLEAN(UPPER(salesTable[[#This Row],[CustomerType]])))))</f>
        <v>BUSINESS</v>
      </c>
      <c r="U43" t="str">
        <f>IF(salesTable[[#This Row],[SalesChannel]]="","MISSING",IFERROR(VLOOKUP(salesTable[[#This Row],[SalesChannel]],salesChannel_Ref[],2,FALSE),CLEAN(UPPER(TRIM(salesTable[SalesChannel])))))</f>
        <v>ONLINE</v>
      </c>
      <c r="V4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3" s="8" t="str">
        <f>IF(salesTable[[#This Row],[ProductID]]="","MISSING",IFERROR(VLOOKUP(salesTable[[#This Row],[ProductID]],product_REF[],1,FALSE),"NO MATCH"))</f>
        <v>P010</v>
      </c>
      <c r="X43" s="8" t="str">
        <f>CLEAN(UPPER(TRIM(IF(salesTable[[#This Row],[ProductID]]="","MISSING",IFERROR(VLOOKUP(salesTable[[#This Row],[ProductID]],product_REF[],2,FALSE),"NO MATCH")))))</f>
        <v>AIR CONDITIONER</v>
      </c>
      <c r="Y43" t="str">
        <f>IFERROR(CLEAN(UPPER(TRIM(VLOOKUP(salesTable[[#This Row],[productID_Final]],product_REF[],3,FALSE)))),"NO MATCH")</f>
        <v>HOME APPLIANCES</v>
      </c>
      <c r="Z43" s="8" t="str">
        <f>IF(salesTable[[#This Row],[productCategory_final]]=CLEAN(UPPER(TRIM(salesTable[ProductCategory]))),salesTable[[#This Row],[productCategory_final]],"MISMATCH")</f>
        <v>HOME APPLIANCES</v>
      </c>
      <c r="AA43" s="8" t="str">
        <f>IF(salesTable[[#This Row],[CustomerID]]="","MISSING",IFERROR(VLOOKUP(salesTable[[#This Row],[CustomerID]],customer_REF[],1,FALSE),"NO MATCH"))</f>
        <v>C0098</v>
      </c>
      <c r="AB43" t="str">
        <f>CLEAN(UPPER(TRIM(IF(salesTable[[#This Row],[FirstName]]="","MISSING",IFERROR(VLOOKUP(salesTable[[#This Row],[CustomerID_final]],customer_REF[],2,FALSE),"NO MATCH")))))</f>
        <v>AKOSUA</v>
      </c>
      <c r="AC43" s="8" t="str">
        <f>IF(salesTable[[#This Row],[customerFisrtName]]=CLEAN(UPPER(TRIM(salesTable[[#This Row],[customerFisrtName]]))),salesTable[[#This Row],[customerFisrtName]],"MISMATCH")</f>
        <v>AKOSUA</v>
      </c>
      <c r="AD43" t="str">
        <f>CLEAN(UPPER(TRIM(IF(salesTable[[#This Row],[LastName]]="","MISSING",IFERROR(VLOOKUP(salesTable[[#This Row],[CustomerID_final]],customer_REF[],3,FALSE),"NO MATCH")))))</f>
        <v>ANTWI</v>
      </c>
      <c r="AE43" s="8" t="str">
        <f>IF(salesTable[[#This Row],[customerLastName]]=CLEAN(UPPER(TRIM(salesTable[[#This Row],[customerLastName]]))),salesTable[[#This Row],[customerLastName]],"MISMATCH")</f>
        <v>ANTWI</v>
      </c>
      <c r="AF43" s="8" t="str">
        <f>IF(salesTable[[#This Row],[Phone]]="","MISSING",0&amp;RIGHT(TRIM(SUBSTITUTE(SUBSTITUTE(SUBSTITUTE(salesTable[[#This Row],[Phone]],"+","")," ",""),"-","")),9))</f>
        <v>0201058077</v>
      </c>
      <c r="AG43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3" s="8">
        <f>IF(salesTable[[#This Row],[quantity_clean]]&gt;0,salesTable[[#This Row],[quantity_clean]],"INVALID")</f>
        <v>9</v>
      </c>
      <c r="AI4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43" s="8">
        <f>IF(salesTable[[#This Row],[unitPrice_clean]]&gt;0,salesTable[[#This Row],[unitPrice_clean]],"INVALID")</f>
        <v>3600</v>
      </c>
      <c r="AK43">
        <f>IF(salesTable[[#This Row],[Revenue]]="","MISSING",VALUE(TRIM(SUBSTITUTE(SUBSTITUTE(salesTable[[#This Row],[Revenue]],",",""),"GH₵",""))))</f>
        <v>32400</v>
      </c>
      <c r="AL43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43" s="19">
        <f>IF(ISNUMBER(salesTable[[#This Row],[OrderDate]]),salesTable[[#This Row],[OrderDate]],IFERROR(DATEVALUE(CLEAN(TRIM(SUBSTITUTE(salesTable[[#This Row],[OrderDate]],".","/")))),"CHECK"))</f>
        <v>46187</v>
      </c>
      <c r="AN4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GH-ACC-2025-00293</v>
      </c>
      <c r="AP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3" s="8" t="str">
        <f>CLEAN(PROPER(TRIM(salesTable[[#This Row],[Email]])))</f>
        <v>Akosua.Antwi12@Example.Com</v>
      </c>
      <c r="AR43" s="8" t="str">
        <f>CLEAN(TRIM(salesTable[[#This Row],[SourceFile]]))</f>
        <v>Mobile_App_Export.csv</v>
      </c>
      <c r="AS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" s="8" t="str">
        <f>IF(salesTable[orderRef_final]&lt;&gt;"MISSING",salesTable[orderRef_final],"invalid")</f>
        <v>GH-ACC-2025-00293</v>
      </c>
    </row>
    <row r="44" spans="1:59" x14ac:dyDescent="0.3">
      <c r="A44" t="s">
        <v>1577</v>
      </c>
      <c r="B44" t="s">
        <v>1578</v>
      </c>
      <c r="C44" t="s">
        <v>659</v>
      </c>
      <c r="D44" t="s">
        <v>366</v>
      </c>
      <c r="E44" t="s">
        <v>744</v>
      </c>
      <c r="F44" t="s">
        <v>94</v>
      </c>
      <c r="G44" t="s">
        <v>303</v>
      </c>
      <c r="H44" t="s">
        <v>1004</v>
      </c>
      <c r="I44" t="s">
        <v>265</v>
      </c>
      <c r="J44" t="s">
        <v>27</v>
      </c>
      <c r="K44" t="s">
        <v>98</v>
      </c>
      <c r="L44" t="s">
        <v>111</v>
      </c>
      <c r="M44">
        <v>3</v>
      </c>
      <c r="N44">
        <v>2400</v>
      </c>
      <c r="O44">
        <v>7200</v>
      </c>
      <c r="P44" t="s">
        <v>1579</v>
      </c>
      <c r="Q44" t="s">
        <v>1580</v>
      </c>
      <c r="R44" t="s">
        <v>32</v>
      </c>
      <c r="S44" t="str">
        <f>IF(salesTable[[#This Row],[Region]]="","MISSING",IFERROR(VLOOKUP(salesTable[[#This Row],[Region]],region_ref[],2,FALSE),TRIM(CLEAN(UPPER(salesTable[[#This Row],[Region]])))))</f>
        <v>ACCRA</v>
      </c>
      <c r="T44" t="str">
        <f>IF(salesTable[[#This Row],[CustomerType]]="","MISSING",IFERROR(VLOOKUP(salesTable[[#This Row],[CustomerType]],customerType_Ref[],2,FALSE),TRIM(CLEAN(UPPER(salesTable[[#This Row],[CustomerType]])))))</f>
        <v>GOVERNMENT</v>
      </c>
      <c r="U44" t="str">
        <f>IF(salesTable[[#This Row],[SalesChannel]]="","MISSING",IFERROR(VLOOKUP(salesTable[[#This Row],[SalesChannel]],salesChannel_Ref[],2,FALSE),CLEAN(UPPER(TRIM(salesTable[SalesChannel])))))</f>
        <v>MOBILE APP</v>
      </c>
      <c r="V44" t="str">
        <f>IF(salesTable[[#This Row],[PaymentMethod]]="","MISSING",IFERROR(VLOOKUP(salesTable[[#This Row],[PaymentMethod]],paymentMethod_REF[],2,FALSE), CLEAN(UPPER(TRIM(salesTable[[#This Row],[PaymentMethod]])))))</f>
        <v>CARD</v>
      </c>
      <c r="W44" s="8" t="str">
        <f>IF(salesTable[[#This Row],[ProductID]]="","MISSING",IFERROR(VLOOKUP(salesTable[[#This Row],[ProductID]],product_REF[],1,FALSE),"NO MATCH"))</f>
        <v>P011</v>
      </c>
      <c r="X44" s="8" t="str">
        <f>CLEAN(UPPER(TRIM(IF(salesTable[[#This Row],[ProductID]]="","MISSING",IFERROR(VLOOKUP(salesTable[[#This Row],[ProductID]],product_REF[],2,FALSE),"NO MATCH")))))</f>
        <v>EXECUTIVE DESK</v>
      </c>
      <c r="Y44" t="str">
        <f>IFERROR(CLEAN(UPPER(TRIM(VLOOKUP(salesTable[[#This Row],[productID_Final]],product_REF[],3,FALSE)))),"NO MATCH")</f>
        <v>FURNITURE</v>
      </c>
      <c r="Z44" s="8" t="str">
        <f>IF(salesTable[[#This Row],[productCategory_final]]=CLEAN(UPPER(TRIM(salesTable[ProductCategory]))),salesTable[[#This Row],[productCategory_final]],"MISMATCH")</f>
        <v>FURNITURE</v>
      </c>
      <c r="AA44" s="8" t="str">
        <f>IF(salesTable[[#This Row],[CustomerID]]="","MISSING",IFERROR(VLOOKUP(salesTable[[#This Row],[CustomerID]],customer_REF[],1,FALSE),"NO MATCH"))</f>
        <v>C0013</v>
      </c>
      <c r="AB44" t="str">
        <f>CLEAN(UPPER(TRIM(IF(salesTable[[#This Row],[FirstName]]="","MISSING",IFERROR(VLOOKUP(salesTable[[#This Row],[CustomerID_final]],customer_REF[],2,FALSE),"NO MATCH")))))</f>
        <v>ABENA</v>
      </c>
      <c r="AC44" s="8" t="str">
        <f>IF(salesTable[[#This Row],[customerFisrtName]]=CLEAN(UPPER(TRIM(salesTable[[#This Row],[customerFisrtName]]))),salesTable[[#This Row],[customerFisrtName]],"MISMATCH")</f>
        <v>ABENA</v>
      </c>
      <c r="AD44" t="str">
        <f>CLEAN(UPPER(TRIM(IF(salesTable[[#This Row],[LastName]]="","MISSING",IFERROR(VLOOKUP(salesTable[[#This Row],[CustomerID_final]],customer_REF[],3,FALSE),"NO MATCH")))))</f>
        <v>APPIAH</v>
      </c>
      <c r="AE44" s="8" t="str">
        <f>IF(salesTable[[#This Row],[customerLastName]]=CLEAN(UPPER(TRIM(salesTable[[#This Row],[customerLastName]]))),salesTable[[#This Row],[customerLastName]],"MISMATCH")</f>
        <v>APPIAH</v>
      </c>
      <c r="AF44" s="8" t="str">
        <f>IF(salesTable[[#This Row],[Phone]]="","MISSING",0&amp;RIGHT(TRIM(SUBSTITUTE(SUBSTITUTE(SUBSTITUTE(salesTable[[#This Row],[Phone]],"+","")," ",""),"-","")),9))</f>
        <v>0202440209</v>
      </c>
      <c r="AG4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4" s="8">
        <f>IF(salesTable[[#This Row],[quantity_clean]]&gt;0,salesTable[[#This Row],[quantity_clean]],"INVALID")</f>
        <v>3</v>
      </c>
      <c r="AI4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44" s="8">
        <f>IF(salesTable[[#This Row],[unitPrice_clean]]&gt;0,salesTable[[#This Row],[unitPrice_clean]],"INVALID")</f>
        <v>2400</v>
      </c>
      <c r="AK44">
        <f>IF(salesTable[[#This Row],[Revenue]]="","MISSING",VALUE(TRIM(SUBSTITUTE(SUBSTITUTE(salesTable[[#This Row],[Revenue]],",",""),"GH₵",""))))</f>
        <v>7200</v>
      </c>
      <c r="AL44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44" s="19">
        <f>IF(ISNUMBER(salesTable[[#This Row],[OrderDate]]),salesTable[[#This Row],[OrderDate]],IFERROR(DATEVALUE(CLEAN(TRIM(SUBSTITUTE(salesTable[[#This Row],[OrderDate]],".","/")))),"CHECK"))</f>
        <v>46350</v>
      </c>
      <c r="AN4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GH-ACC-2025-00303</v>
      </c>
      <c r="AP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4" s="8" t="str">
        <f>CLEAN(PROPER(TRIM(salesTable[[#This Row],[Email]])))</f>
        <v>Abena.Appiah84@Example.Com</v>
      </c>
      <c r="AR44" s="8" t="str">
        <f>CLEAN(TRIM(salesTable[[#This Row],[SourceFile]]))</f>
        <v>Agent_App_2025.csv</v>
      </c>
      <c r="AS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" s="8" t="str">
        <f>IF(salesTable[orderRef_final]&lt;&gt;"MISSING",salesTable[orderRef_final],"invalid")</f>
        <v>GH-ACC-2025-00303</v>
      </c>
    </row>
    <row r="45" spans="1:59" x14ac:dyDescent="0.3">
      <c r="A45" t="s">
        <v>1889</v>
      </c>
      <c r="B45" t="s">
        <v>1890</v>
      </c>
      <c r="C45" t="s">
        <v>1891</v>
      </c>
      <c r="D45" t="s">
        <v>80</v>
      </c>
      <c r="E45" t="s">
        <v>255</v>
      </c>
      <c r="F45" t="s">
        <v>256</v>
      </c>
      <c r="G45" t="s">
        <v>39</v>
      </c>
      <c r="H45" t="s">
        <v>719</v>
      </c>
      <c r="I45" t="s">
        <v>41</v>
      </c>
      <c r="J45" t="s">
        <v>393</v>
      </c>
      <c r="K45" t="s">
        <v>98</v>
      </c>
      <c r="L45" t="s">
        <v>182</v>
      </c>
      <c r="M45" t="s">
        <v>654</v>
      </c>
      <c r="N45">
        <v>1900</v>
      </c>
      <c r="O45">
        <v>5700</v>
      </c>
      <c r="P45" t="s">
        <v>1892</v>
      </c>
      <c r="Q45" t="s">
        <v>1893</v>
      </c>
      <c r="R45" t="s">
        <v>157</v>
      </c>
      <c r="S45" t="str">
        <f>IF(salesTable[[#This Row],[Region]]="","MISSING",IFERROR(VLOOKUP(salesTable[[#This Row],[Region]],region_ref[],2,FALSE),TRIM(CLEAN(UPPER(salesTable[[#This Row],[Region]])))))</f>
        <v>ACCRA</v>
      </c>
      <c r="T45" t="str">
        <f>IF(salesTable[[#This Row],[CustomerType]]="","MISSING",IFERROR(VLOOKUP(salesTable[[#This Row],[CustomerType]],customerType_Ref[],2,FALSE),TRIM(CLEAN(UPPER(salesTable[[#This Row],[CustomerType]])))))</f>
        <v>BUSINESS</v>
      </c>
      <c r="U45" t="str">
        <f>IF(salesTable[[#This Row],[SalesChannel]]="","MISSING",IFERROR(VLOOKUP(salesTable[[#This Row],[SalesChannel]],salesChannel_Ref[],2,FALSE),CLEAN(UPPER(TRIM(salesTable[SalesChannel])))))</f>
        <v>MOBILE APP</v>
      </c>
      <c r="V45" t="str">
        <f>IF(salesTable[[#This Row],[PaymentMethod]]="","MISSING",IFERROR(VLOOKUP(salesTable[[#This Row],[PaymentMethod]],paymentMethod_REF[],2,FALSE), CLEAN(UPPER(TRIM(salesTable[[#This Row],[PaymentMethod]])))))</f>
        <v>CASH</v>
      </c>
      <c r="W45" s="8" t="str">
        <f>IF(salesTable[[#This Row],[ProductID]]="","MISSING",IFERROR(VLOOKUP(salesTable[[#This Row],[ProductID]],product_REF[],1,FALSE),"NO MATCH"))</f>
        <v>P006</v>
      </c>
      <c r="X45" s="8" t="str">
        <f>CLEAN(UPPER(TRIM(IF(salesTable[[#This Row],[ProductID]]="","MISSING",IFERROR(VLOOKUP(salesTable[[#This Row],[ProductID]],product_REF[],2,FALSE),"NO MATCH")))))</f>
        <v>STANDING DESK</v>
      </c>
      <c r="Y45" t="str">
        <f>IFERROR(CLEAN(UPPER(TRIM(VLOOKUP(salesTable[[#This Row],[productID_Final]],product_REF[],3,FALSE)))),"NO MATCH")</f>
        <v>FURNITURE</v>
      </c>
      <c r="Z45" s="8" t="str">
        <f>IF(salesTable[[#This Row],[productCategory_final]]=CLEAN(UPPER(TRIM(salesTable[ProductCategory]))),salesTable[[#This Row],[productCategory_final]],"MISMATCH")</f>
        <v>FURNITURE</v>
      </c>
      <c r="AA45" s="8" t="str">
        <f>IF(salesTable[[#This Row],[CustomerID]]="","MISSING",IFERROR(VLOOKUP(salesTable[[#This Row],[CustomerID]],customer_REF[],1,FALSE),"NO MATCH"))</f>
        <v>C0261</v>
      </c>
      <c r="AB45" t="str">
        <f>CLEAN(UPPER(TRIM(IF(salesTable[[#This Row],[FirstName]]="","MISSING",IFERROR(VLOOKUP(salesTable[[#This Row],[CustomerID_final]],customer_REF[],2,FALSE),"NO MATCH")))))</f>
        <v>ADWOA</v>
      </c>
      <c r="AC45" s="8" t="str">
        <f>IF(salesTable[[#This Row],[customerFisrtName]]=CLEAN(UPPER(TRIM(salesTable[[#This Row],[customerFisrtName]]))),salesTable[[#This Row],[customerFisrtName]],"MISMATCH")</f>
        <v>ADWOA</v>
      </c>
      <c r="AD45" t="str">
        <f>CLEAN(UPPER(TRIM(IF(salesTable[[#This Row],[LastName]]="","MISSING",IFERROR(VLOOKUP(salesTable[[#This Row],[CustomerID_final]],customer_REF[],3,FALSE),"NO MATCH")))))</f>
        <v>OWUSU</v>
      </c>
      <c r="AE45" s="8" t="str">
        <f>IF(salesTable[[#This Row],[customerLastName]]=CLEAN(UPPER(TRIM(salesTable[[#This Row],[customerLastName]]))),salesTable[[#This Row],[customerLastName]],"MISMATCH")</f>
        <v>OWUSU</v>
      </c>
      <c r="AF45" s="8" t="str">
        <f>IF(salesTable[[#This Row],[Phone]]="","MISSING",0&amp;RIGHT(TRIM(SUBSTITUTE(SUBSTITUTE(SUBSTITUTE(salesTable[[#This Row],[Phone]],"+","")," ",""),"-","")),9))</f>
        <v>0262292710</v>
      </c>
      <c r="AG4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5" s="8">
        <f>IF(salesTable[[#This Row],[quantity_clean]]&gt;0,salesTable[[#This Row],[quantity_clean]],"INVALID")</f>
        <v>3</v>
      </c>
      <c r="AI4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5" s="8">
        <f>IF(salesTable[[#This Row],[unitPrice_clean]]&gt;0,salesTable[[#This Row],[unitPrice_clean]],"INVALID")</f>
        <v>1900</v>
      </c>
      <c r="AK45">
        <f>IF(salesTable[[#This Row],[Revenue]]="","MISSING",VALUE(TRIM(SUBSTITUTE(SUBSTITUTE(salesTable[[#This Row],[Revenue]],",",""),"GH₵",""))))</f>
        <v>5700</v>
      </c>
      <c r="AL45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45" s="19">
        <f>IF(ISNUMBER(salesTable[[#This Row],[OrderDate]]),salesTable[[#This Row],[OrderDate]],IFERROR(DATEVALUE(CLEAN(TRIM(SUBSTITUTE(salesTable[[#This Row],[OrderDate]],".","/")))),"CHECK"))</f>
        <v>45804</v>
      </c>
      <c r="AN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45804</v>
      </c>
      <c r="AO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GH-ACC-2025-00305</v>
      </c>
      <c r="AP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5" s="8" t="str">
        <f>CLEAN(PROPER(TRIM(salesTable[[#This Row],[Email]])))</f>
        <v>Adwoa.Owusu39@Example.Con</v>
      </c>
      <c r="AR45" s="8" t="str">
        <f>CLEAN(TRIM(salesTable[[#This Row],[SourceFile]]))</f>
        <v>Online_Sales_2025.xlsx</v>
      </c>
      <c r="AS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" s="8" t="str">
        <f>IF(salesTable[orderRef_final]&lt;&gt;"MISSING",salesTable[orderRef_final],"invalid")</f>
        <v>GH-ACC-2025-00305</v>
      </c>
    </row>
    <row r="46" spans="1:59" x14ac:dyDescent="0.3">
      <c r="A46" t="s">
        <v>461</v>
      </c>
      <c r="B46" t="s">
        <v>462</v>
      </c>
      <c r="C46" t="s">
        <v>463</v>
      </c>
      <c r="D46" t="s">
        <v>366</v>
      </c>
      <c r="E46" t="s">
        <v>129</v>
      </c>
      <c r="F46" t="s">
        <v>464</v>
      </c>
      <c r="G46" t="s">
        <v>191</v>
      </c>
      <c r="H46" t="s">
        <v>278</v>
      </c>
      <c r="I46" t="s">
        <v>279</v>
      </c>
      <c r="J46" t="s">
        <v>83</v>
      </c>
      <c r="K46" t="s">
        <v>84</v>
      </c>
      <c r="L46" t="s">
        <v>58</v>
      </c>
      <c r="M46" t="s">
        <v>360</v>
      </c>
      <c r="N46">
        <v>-1650</v>
      </c>
      <c r="O46">
        <v>14850</v>
      </c>
      <c r="P46" t="s">
        <v>465</v>
      </c>
      <c r="Q46" t="s">
        <v>466</v>
      </c>
      <c r="R46" t="s">
        <v>157</v>
      </c>
      <c r="S46" t="str">
        <f>IF(salesTable[[#This Row],[Region]]="","MISSING",IFERROR(VLOOKUP(salesTable[[#This Row],[Region]],region_ref[],2,FALSE),TRIM(CLEAN(UPPER(salesTable[[#This Row],[Region]])))))</f>
        <v>ACCRA</v>
      </c>
      <c r="T46" t="str">
        <f>IF(salesTable[[#This Row],[CustomerType]]="","MISSING",IFERROR(VLOOKUP(salesTable[[#This Row],[CustomerType]],customerType_Ref[],2,FALSE),TRIM(CLEAN(UPPER(salesTable[[#This Row],[CustomerType]])))))</f>
        <v>INDIVIDUAL</v>
      </c>
      <c r="U46" t="str">
        <f>IF(salesTable[[#This Row],[SalesChannel]]="","MISSING",IFERROR(VLOOKUP(salesTable[[#This Row],[SalesChannel]],salesChannel_Ref[],2,FALSE),CLEAN(UPPER(TRIM(salesTable[SalesChannel])))))</f>
        <v>AGENT</v>
      </c>
      <c r="V4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6" s="8" t="str">
        <f>IF(salesTable[[#This Row],[ProductID]]="","MISSING",IFERROR(VLOOKUP(salesTable[[#This Row],[ProductID]],product_REF[],1,FALSE),"NO MATCH"))</f>
        <v>P004</v>
      </c>
      <c r="X46" s="8" t="str">
        <f>CLEAN(UPPER(TRIM(IF(salesTable[[#This Row],[ProductID]]="","MISSING",IFERROR(VLOOKUP(salesTable[[#This Row],[ProductID]],product_REF[],2,FALSE),"NO MATCH")))))</f>
        <v>LASER PRINTER</v>
      </c>
      <c r="Y46" t="str">
        <f>IFERROR(CLEAN(UPPER(TRIM(VLOOKUP(salesTable[[#This Row],[productID_Final]],product_REF[],3,FALSE)))),"NO MATCH")</f>
        <v>OFFICE SUPPLIES</v>
      </c>
      <c r="Z46" s="8" t="str">
        <f>IF(salesTable[[#This Row],[productCategory_final]]=CLEAN(UPPER(TRIM(salesTable[ProductCategory]))),salesTable[[#This Row],[productCategory_final]],"MISMATCH")</f>
        <v>OFFICE SUPPLIES</v>
      </c>
      <c r="AA46" s="8" t="str">
        <f>IF(salesTable[[#This Row],[CustomerID]]="","MISSING",IFERROR(VLOOKUP(salesTable[[#This Row],[CustomerID]],customer_REF[],1,FALSE),"NO MATCH"))</f>
        <v>C0278</v>
      </c>
      <c r="AB46" t="str">
        <f>CLEAN(UPPER(TRIM(IF(salesTable[[#This Row],[FirstName]]="","MISSING",IFERROR(VLOOKUP(salesTable[[#This Row],[CustomerID_final]],customer_REF[],2,FALSE),"NO MATCH")))))</f>
        <v>ABENA</v>
      </c>
      <c r="AC46" s="8" t="str">
        <f>IF(salesTable[[#This Row],[customerFisrtName]]=CLEAN(UPPER(TRIM(salesTable[[#This Row],[customerFisrtName]]))),salesTable[[#This Row],[customerFisrtName]],"MISMATCH")</f>
        <v>ABENA</v>
      </c>
      <c r="AD46" t="str">
        <f>CLEAN(UPPER(TRIM(IF(salesTable[[#This Row],[LastName]]="","MISSING",IFERROR(VLOOKUP(salesTable[[#This Row],[CustomerID_final]],customer_REF[],3,FALSE),"NO MATCH")))))</f>
        <v>BOATENG</v>
      </c>
      <c r="AE46" s="8" t="str">
        <f>IF(salesTable[[#This Row],[customerLastName]]=CLEAN(UPPER(TRIM(salesTable[[#This Row],[customerLastName]]))),salesTable[[#This Row],[customerLastName]],"MISMATCH")</f>
        <v>BOATENG</v>
      </c>
      <c r="AF46" s="8" t="str">
        <f>IF(salesTable[[#This Row],[Phone]]="","MISSING",0&amp;RIGHT(TRIM(SUBSTITUTE(SUBSTITUTE(SUBSTITUTE(salesTable[[#This Row],[Phone]],"+","")," ",""),"-","")),9))</f>
        <v>0241622901</v>
      </c>
      <c r="AG4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6" s="8">
        <f>IF(salesTable[[#This Row],[quantity_clean]]&gt;0,salesTable[[#This Row],[quantity_clean]],"INVALID")</f>
        <v>9</v>
      </c>
      <c r="AI46">
        <f>IF(OR(salesTable[[#This Row],[UnitPrice]]="",salesTable[[#This Row],[UnitPrice]]="N/A",salesTable[[#This Row],[UnitPrice]]="unknown"),"INVALID",VALUE(TRIM(SUBSTITUTE(SUBSTITUTE(salesTable[[#This Row],[UnitPrice]],",",""),"GH₵",""))))</f>
        <v>-1650</v>
      </c>
      <c r="AJ46" s="8" t="str">
        <f>IF(salesTable[[#This Row],[unitPrice_clean]]&gt;0,salesTable[[#This Row],[unitPrice_clean]],"INVALID")</f>
        <v>INVALID</v>
      </c>
      <c r="AK46">
        <f>IF(salesTable[[#This Row],[Revenue]]="","MISSING",VALUE(TRIM(SUBSTITUTE(SUBSTITUTE(salesTable[[#This Row],[Revenue]],",",""),"GH₵",""))))</f>
        <v>14850</v>
      </c>
      <c r="AL4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6" s="19">
        <f>IF(ISNUMBER(salesTable[[#This Row],[OrderDate]]),salesTable[[#This Row],[OrderDate]],IFERROR(DATEVALUE(CLEAN(TRIM(SUBSTITUTE(salesTable[[#This Row],[OrderDate]],".","/")))),"CHECK"))</f>
        <v>45860</v>
      </c>
      <c r="AN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45860</v>
      </c>
      <c r="AO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GH-ACC-2025-00344</v>
      </c>
      <c r="AP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6" s="8" t="str">
        <f>CLEAN(PROPER(TRIM(salesTable[[#This Row],[Email]])))</f>
        <v>Abena.Boateng89@Example.Com</v>
      </c>
      <c r="AR46" s="8" t="str">
        <f>CLEAN(TRIM(salesTable[[#This Row],[SourceFile]]))</f>
        <v>Online_Sales_2025.xlsx</v>
      </c>
      <c r="AS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" s="8" t="str">
        <f>IF(salesTable[orderRef_final]&lt;&gt;"MISSING",salesTable[orderRef_final],"invalid")</f>
        <v>GH-ACC-2025-00344</v>
      </c>
    </row>
    <row r="47" spans="1:59" x14ac:dyDescent="0.3">
      <c r="A47" t="s">
        <v>3213</v>
      </c>
      <c r="B47" t="s">
        <v>767</v>
      </c>
      <c r="C47" t="s">
        <v>3214</v>
      </c>
      <c r="D47" t="s">
        <v>1184</v>
      </c>
      <c r="E47" t="s">
        <v>51</v>
      </c>
      <c r="F47" t="s">
        <v>780</v>
      </c>
      <c r="G47" t="s">
        <v>81</v>
      </c>
      <c r="H47" t="s">
        <v>1045</v>
      </c>
      <c r="I47" t="s">
        <v>491</v>
      </c>
      <c r="J47" t="s">
        <v>27</v>
      </c>
      <c r="K47" t="s">
        <v>481</v>
      </c>
      <c r="L47" t="s">
        <v>132</v>
      </c>
      <c r="M47">
        <v>5</v>
      </c>
      <c r="N47" t="s">
        <v>540</v>
      </c>
      <c r="O47">
        <v>6250</v>
      </c>
      <c r="P47" t="s">
        <v>3215</v>
      </c>
      <c r="Q47" t="s">
        <v>3216</v>
      </c>
      <c r="R47" t="s">
        <v>32</v>
      </c>
      <c r="S47" t="str">
        <f>IF(salesTable[[#This Row],[Region]]="","MISSING",IFERROR(VLOOKUP(salesTable[[#This Row],[Region]],region_ref[],2,FALSE),TRIM(CLEAN(UPPER(salesTable[[#This Row],[Region]])))))</f>
        <v>ACCRA</v>
      </c>
      <c r="T47" t="str">
        <f>IF(salesTable[[#This Row],[CustomerType]]="","MISSING",IFERROR(VLOOKUP(salesTable[[#This Row],[CustomerType]],customerType_Ref[],2,FALSE),TRIM(CLEAN(UPPER(salesTable[[#This Row],[CustomerType]])))))</f>
        <v>GOVERNMENT</v>
      </c>
      <c r="U47" t="str">
        <f>IF(salesTable[[#This Row],[SalesChannel]]="","MISSING",IFERROR(VLOOKUP(salesTable[[#This Row],[SalesChannel]],salesChannel_Ref[],2,FALSE),CLEAN(UPPER(TRIM(salesTable[SalesChannel])))))</f>
        <v>MOBILE APP</v>
      </c>
      <c r="V4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7" s="8" t="str">
        <f>IF(salesTable[[#This Row],[ProductID]]="","MISSING",IFERROR(VLOOKUP(salesTable[[#This Row],[ProductID]],product_REF[],1,FALSE),"NO MATCH"))</f>
        <v>P008</v>
      </c>
      <c r="X47" s="8" t="str">
        <f>CLEAN(UPPER(TRIM(IF(salesTable[[#This Row],[ProductID]]="","MISSING",IFERROR(VLOOKUP(salesTable[[#This Row],[ProductID]],product_REF[],2,FALSE),"NO MATCH")))))</f>
        <v>MICROWAVE 25L</v>
      </c>
      <c r="Y47" t="str">
        <f>IFERROR(CLEAN(UPPER(TRIM(VLOOKUP(salesTable[[#This Row],[productID_Final]],product_REF[],3,FALSE)))),"NO MATCH")</f>
        <v>HOME APPLIANCES</v>
      </c>
      <c r="Z47" s="8" t="str">
        <f>IF(salesTable[[#This Row],[productCategory_final]]=CLEAN(UPPER(TRIM(salesTable[ProductCategory]))),salesTable[[#This Row],[productCategory_final]],"MISMATCH")</f>
        <v>HOME APPLIANCES</v>
      </c>
      <c r="AA47" s="8" t="str">
        <f>IF(salesTable[[#This Row],[CustomerID]]="","MISSING",IFERROR(VLOOKUP(salesTable[[#This Row],[CustomerID]],customer_REF[],1,FALSE),"NO MATCH"))</f>
        <v>C0332</v>
      </c>
      <c r="AB47" t="str">
        <f>CLEAN(UPPER(TRIM(IF(salesTable[[#This Row],[FirstName]]="","MISSING",IFERROR(VLOOKUP(salesTable[[#This Row],[CustomerID_final]],customer_REF[],2,FALSE),"NO MATCH")))))</f>
        <v>ABENA</v>
      </c>
      <c r="AC47" s="8" t="str">
        <f>IF(salesTable[[#This Row],[customerFisrtName]]=CLEAN(UPPER(TRIM(salesTable[[#This Row],[customerFisrtName]]))),salesTable[[#This Row],[customerFisrtName]],"MISMATCH")</f>
        <v>ABENA</v>
      </c>
      <c r="AD47" t="str">
        <f>CLEAN(UPPER(TRIM(IF(salesTable[[#This Row],[LastName]]="","MISSING",IFERROR(VLOOKUP(salesTable[[#This Row],[CustomerID_final]],customer_REF[],3,FALSE),"NO MATCH")))))</f>
        <v>MENSAH</v>
      </c>
      <c r="AE47" s="8" t="str">
        <f>IF(salesTable[[#This Row],[customerLastName]]=CLEAN(UPPER(TRIM(salesTable[[#This Row],[customerLastName]]))),salesTable[[#This Row],[customerLastName]],"MISMATCH")</f>
        <v>MENSAH</v>
      </c>
      <c r="AF47" s="8" t="str">
        <f>IF(salesTable[[#This Row],[Phone]]="","MISSING",0&amp;RIGHT(TRIM(SUBSTITUTE(SUBSTITUTE(SUBSTITUTE(salesTable[[#This Row],[Phone]],"+","")," ",""),"-","")),9))</f>
        <v>0266622522</v>
      </c>
      <c r="AG4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7" s="8">
        <f>IF(salesTable[[#This Row],[quantity_clean]]&gt;0,salesTable[[#This Row],[quantity_clean]],"INVALID")</f>
        <v>5</v>
      </c>
      <c r="AI4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7" s="8">
        <f>IF(salesTable[[#This Row],[unitPrice_clean]]&gt;0,salesTable[[#This Row],[unitPrice_clean]],"INVALID")</f>
        <v>1250</v>
      </c>
      <c r="AK47">
        <f>IF(salesTable[[#This Row],[Revenue]]="","MISSING",VALUE(TRIM(SUBSTITUTE(SUBSTITUTE(salesTable[[#This Row],[Revenue]],",",""),"GH₵",""))))</f>
        <v>6250</v>
      </c>
      <c r="AL47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47" s="19">
        <f>IF(ISNUMBER(salesTable[[#This Row],[OrderDate]]),salesTable[[#This Row],[OrderDate]],IFERROR(DATEVALUE(CLEAN(TRIM(SUBSTITUTE(salesTable[[#This Row],[OrderDate]],".","/")))),"CHECK"))</f>
        <v>45842</v>
      </c>
      <c r="AN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45842</v>
      </c>
      <c r="AO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GH-ACC-2025-00356</v>
      </c>
      <c r="AP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7" s="8" t="str">
        <f>CLEAN(PROPER(TRIM(salesTable[[#This Row],[Email]])))</f>
        <v>Abena.Mensah65@Example.Com</v>
      </c>
      <c r="AR47" s="8" t="str">
        <f>CLEAN(TRIM(salesTable[[#This Row],[SourceFile]]))</f>
        <v>Agent_App_2025.csv</v>
      </c>
      <c r="AS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" s="8" t="str">
        <f>IF(salesTable[orderRef_final]&lt;&gt;"MISSING",salesTable[orderRef_final],"invalid")</f>
        <v>GH-ACC-2025-00356</v>
      </c>
    </row>
    <row r="48" spans="1:59" x14ac:dyDescent="0.3">
      <c r="A48" t="s">
        <v>3055</v>
      </c>
      <c r="B48" t="s">
        <v>3056</v>
      </c>
      <c r="C48" t="s">
        <v>1606</v>
      </c>
      <c r="D48" t="s">
        <v>1106</v>
      </c>
      <c r="E48" t="s">
        <v>237</v>
      </c>
      <c r="F48" t="s">
        <v>153</v>
      </c>
      <c r="G48" t="s">
        <v>120</v>
      </c>
      <c r="H48" t="s">
        <v>121</v>
      </c>
      <c r="I48" t="s">
        <v>41</v>
      </c>
      <c r="J48" t="s">
        <v>864</v>
      </c>
      <c r="K48" t="s">
        <v>57</v>
      </c>
      <c r="L48" t="s">
        <v>182</v>
      </c>
      <c r="M48" t="s">
        <v>360</v>
      </c>
      <c r="N48">
        <v>850</v>
      </c>
      <c r="O48">
        <v>7650</v>
      </c>
      <c r="P48" t="s">
        <v>3057</v>
      </c>
      <c r="Q48" t="s">
        <v>3058</v>
      </c>
      <c r="R48" t="s">
        <v>32</v>
      </c>
      <c r="S48" t="str">
        <f>IF(salesTable[[#This Row],[Region]]="","MISSING",IFERROR(VLOOKUP(salesTable[[#This Row],[Region]],region_ref[],2,FALSE),TRIM(CLEAN(UPPER(salesTable[[#This Row],[Region]])))))</f>
        <v>ACCRA</v>
      </c>
      <c r="T48" t="str">
        <f>IF(salesTable[[#This Row],[CustomerType]]="","MISSING",IFERROR(VLOOKUP(salesTable[[#This Row],[CustomerType]],customerType_Ref[],2,FALSE),TRIM(CLEAN(UPPER(salesTable[[#This Row],[CustomerType]])))))</f>
        <v>INDIVIDUAL</v>
      </c>
      <c r="U48" t="str">
        <f>IF(salesTable[[#This Row],[SalesChannel]]="","MISSING",IFERROR(VLOOKUP(salesTable[[#This Row],[SalesChannel]],salesChannel_Ref[],2,FALSE),CLEAN(UPPER(TRIM(salesTable[SalesChannel])))))</f>
        <v>ONLINE</v>
      </c>
      <c r="V48" t="str">
        <f>IF(salesTable[[#This Row],[PaymentMethod]]="","MISSING",IFERROR(VLOOKUP(salesTable[[#This Row],[PaymentMethod]],paymentMethod_REF[],2,FALSE), CLEAN(UPPER(TRIM(salesTable[[#This Row],[PaymentMethod]])))))</f>
        <v>CASH</v>
      </c>
      <c r="W48" s="8" t="str">
        <f>IF(salesTable[[#This Row],[ProductID]]="","MISSING",IFERROR(VLOOKUP(salesTable[[#This Row],[ProductID]],product_REF[],1,FALSE),"NO MATCH"))</f>
        <v>P002</v>
      </c>
      <c r="X48" s="8" t="str">
        <f>CLEAN(UPPER(TRIM(IF(salesTable[[#This Row],[ProductID]]="","MISSING",IFERROR(VLOOKUP(salesTable[[#This Row],[ProductID]],product_REF[],2,FALSE),"NO MATCH")))))</f>
        <v>OFFICE CHAIR</v>
      </c>
      <c r="Y48" t="str">
        <f>IFERROR(CLEAN(UPPER(TRIM(VLOOKUP(salesTable[[#This Row],[productID_Final]],product_REF[],3,FALSE)))),"NO MATCH")</f>
        <v>FURNITURE</v>
      </c>
      <c r="Z48" s="8" t="str">
        <f>IF(salesTable[[#This Row],[productCategory_final]]=CLEAN(UPPER(TRIM(salesTable[ProductCategory]))),salesTable[[#This Row],[productCategory_final]],"MISMATCH")</f>
        <v>FURNITURE</v>
      </c>
      <c r="AA48" s="8" t="str">
        <f>IF(salesTable[[#This Row],[CustomerID]]="","MISSING",IFERROR(VLOOKUP(salesTable[[#This Row],[CustomerID]],customer_REF[],1,FALSE),"NO MATCH"))</f>
        <v>C0266</v>
      </c>
      <c r="AB48" t="str">
        <f>CLEAN(UPPER(TRIM(IF(salesTable[[#This Row],[FirstName]]="","MISSING",IFERROR(VLOOKUP(salesTable[[#This Row],[CustomerID_final]],customer_REF[],2,FALSE),"NO MATCH")))))</f>
        <v>ADWOA</v>
      </c>
      <c r="AC48" s="8" t="str">
        <f>IF(salesTable[[#This Row],[customerFisrtName]]=CLEAN(UPPER(TRIM(salesTable[[#This Row],[customerFisrtName]]))),salesTable[[#This Row],[customerFisrtName]],"MISMATCH")</f>
        <v>ADWOA</v>
      </c>
      <c r="AD48" t="str">
        <f>CLEAN(UPPER(TRIM(IF(salesTable[[#This Row],[LastName]]="","MISSING",IFERROR(VLOOKUP(salesTable[[#This Row],[CustomerID_final]],customer_REF[],3,FALSE),"NO MATCH")))))</f>
        <v>APPIAH</v>
      </c>
      <c r="AE48" s="8" t="str">
        <f>IF(salesTable[[#This Row],[customerLastName]]=CLEAN(UPPER(TRIM(salesTable[[#This Row],[customerLastName]]))),salesTable[[#This Row],[customerLastName]],"MISMATCH")</f>
        <v>APPIAH</v>
      </c>
      <c r="AF48" s="8" t="str">
        <f>IF(salesTable[[#This Row],[Phone]]="","MISSING",0&amp;RIGHT(TRIM(SUBSTITUTE(SUBSTITUTE(SUBSTITUTE(salesTable[[#This Row],[Phone]],"+","")," ",""),"-","")),9))</f>
        <v>0506465827</v>
      </c>
      <c r="AG4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8" s="8">
        <f>IF(salesTable[[#This Row],[quantity_clean]]&gt;0,salesTable[[#This Row],[quantity_clean]],"INVALID")</f>
        <v>9</v>
      </c>
      <c r="AI4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8" s="8">
        <f>IF(salesTable[[#This Row],[unitPrice_clean]]&gt;0,salesTable[[#This Row],[unitPrice_clean]],"INVALID")</f>
        <v>850</v>
      </c>
      <c r="AK48">
        <f>IF(salesTable[[#This Row],[Revenue]]="","MISSING",VALUE(TRIM(SUBSTITUTE(SUBSTITUTE(salesTable[[#This Row],[Revenue]],",",""),"GH₵",""))))</f>
        <v>7650</v>
      </c>
      <c r="AL48" s="8">
        <f>IFERROR(IF(ROUND(salesTable[[#This Row],[Quantity_final]]*salesTable[[#This Row],[UnitPrice_final]],2)=ROUND(salesTable[[#This Row],[revenue_clean]],2)=TRUE,salesTable[[#This Row],[revenue_clean]],"invalid"),"INVALID")</f>
        <v>7650</v>
      </c>
      <c r="AM48" s="19">
        <f>IF(ISNUMBER(salesTable[[#This Row],[OrderDate]]),salesTable[[#This Row],[OrderDate]],IFERROR(DATEVALUE(CLEAN(TRIM(SUBSTITUTE(salesTable[[#This Row],[OrderDate]],".","/")))),"CHECK"))</f>
        <v>45850</v>
      </c>
      <c r="AN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45850</v>
      </c>
      <c r="AO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GH-ACC-2025-00358</v>
      </c>
      <c r="AP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8" s="8" t="str">
        <f>CLEAN(PROPER(TRIM(salesTable[[#This Row],[Email]])))</f>
        <v>Adwoa.Appiah47@Example.Com</v>
      </c>
      <c r="AR48" s="8" t="str">
        <f>CLEAN(TRIM(salesTable[[#This Row],[SourceFile]]))</f>
        <v>Agent_App_2025.csv</v>
      </c>
      <c r="AS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" s="8" t="str">
        <f>IF(salesTable[orderRef_final]&lt;&gt;"MISSING",salesTable[orderRef_final],"invalid")</f>
        <v>GH-ACC-2025-00358</v>
      </c>
    </row>
    <row r="49" spans="1:46" x14ac:dyDescent="0.3">
      <c r="A49" t="s">
        <v>814</v>
      </c>
      <c r="B49" t="s">
        <v>815</v>
      </c>
      <c r="C49" t="s">
        <v>816</v>
      </c>
      <c r="D49" t="s">
        <v>271</v>
      </c>
      <c r="E49" t="s">
        <v>237</v>
      </c>
      <c r="F49" t="s">
        <v>153</v>
      </c>
      <c r="G49" t="s">
        <v>81</v>
      </c>
      <c r="H49" t="s">
        <v>817</v>
      </c>
      <c r="I49" t="s">
        <v>818</v>
      </c>
      <c r="J49" t="s">
        <v>97</v>
      </c>
      <c r="K49" t="s">
        <v>72</v>
      </c>
      <c r="L49" t="s">
        <v>819</v>
      </c>
      <c r="M49">
        <v>10</v>
      </c>
      <c r="N49">
        <v>1250</v>
      </c>
      <c r="O49">
        <v>12500</v>
      </c>
      <c r="P49" t="s">
        <v>820</v>
      </c>
      <c r="Q49" t="s">
        <v>821</v>
      </c>
      <c r="R49" t="s">
        <v>157</v>
      </c>
      <c r="S49" t="str">
        <f>IF(salesTable[[#This Row],[Region]]="","MISSING",IFERROR(VLOOKUP(salesTable[[#This Row],[Region]],region_ref[],2,FALSE),TRIM(CLEAN(UPPER(salesTable[[#This Row],[Region]])))))</f>
        <v>ACCRA</v>
      </c>
      <c r="T49" t="str">
        <f>IF(salesTable[[#This Row],[CustomerType]]="","MISSING",IFERROR(VLOOKUP(salesTable[[#This Row],[CustomerType]],customerType_Ref[],2,FALSE),TRIM(CLEAN(UPPER(salesTable[[#This Row],[CustomerType]])))))</f>
        <v>BUSINESS</v>
      </c>
      <c r="U49" t="str">
        <f>IF(salesTable[[#This Row],[SalesChannel]]="","MISSING",IFERROR(VLOOKUP(salesTable[[#This Row],[SalesChannel]],salesChannel_Ref[],2,FALSE),CLEAN(UPPER(TRIM(salesTable[SalesChannel])))))</f>
        <v>IN-STORE</v>
      </c>
      <c r="V4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9" s="8" t="str">
        <f>IF(salesTable[[#This Row],[ProductID]]="","MISSING",IFERROR(VLOOKUP(salesTable[[#This Row],[ProductID]],product_REF[],1,FALSE),"NO MATCH"))</f>
        <v>P008</v>
      </c>
      <c r="X49" s="8" t="str">
        <f>CLEAN(UPPER(TRIM(IF(salesTable[[#This Row],[ProductID]]="","MISSING",IFERROR(VLOOKUP(salesTable[[#This Row],[ProductID]],product_REF[],2,FALSE),"NO MATCH")))))</f>
        <v>MICROWAVE 25L</v>
      </c>
      <c r="Y49" t="str">
        <f>IFERROR(CLEAN(UPPER(TRIM(VLOOKUP(salesTable[[#This Row],[productID_Final]],product_REF[],3,FALSE)))),"NO MATCH")</f>
        <v>HOME APPLIANCES</v>
      </c>
      <c r="Z49" s="8" t="str">
        <f>IF(salesTable[[#This Row],[productCategory_final]]=CLEAN(UPPER(TRIM(salesTable[ProductCategory]))),salesTable[[#This Row],[productCategory_final]],"MISMATCH")</f>
        <v>HOME APPLIANCES</v>
      </c>
      <c r="AA49" s="8" t="str">
        <f>IF(salesTable[[#This Row],[CustomerID]]="","MISSING",IFERROR(VLOOKUP(salesTable[[#This Row],[CustomerID]],customer_REF[],1,FALSE),"NO MATCH"))</f>
        <v>C0399</v>
      </c>
      <c r="AB49" t="str">
        <f>CLEAN(UPPER(TRIM(IF(salesTable[[#This Row],[FirstName]]="","MISSING",IFERROR(VLOOKUP(salesTable[[#This Row],[CustomerID_final]],customer_REF[],2,FALSE),"NO MATCH")))))</f>
        <v>MICHAEL</v>
      </c>
      <c r="AC49" s="8" t="str">
        <f>IF(salesTable[[#This Row],[customerFisrtName]]=CLEAN(UPPER(TRIM(salesTable[[#This Row],[customerFisrtName]]))),salesTable[[#This Row],[customerFisrtName]],"MISMATCH")</f>
        <v>MICHAEL</v>
      </c>
      <c r="AD49" t="str">
        <f>CLEAN(UPPER(TRIM(IF(salesTable[[#This Row],[LastName]]="","MISSING",IFERROR(VLOOKUP(salesTable[[#This Row],[CustomerID_final]],customer_REF[],3,FALSE),"NO MATCH")))))</f>
        <v>APPIAH</v>
      </c>
      <c r="AE49" s="8" t="str">
        <f>IF(salesTable[[#This Row],[customerLastName]]=CLEAN(UPPER(TRIM(salesTable[[#This Row],[customerLastName]]))),salesTable[[#This Row],[customerLastName]],"MISMATCH")</f>
        <v>APPIAH</v>
      </c>
      <c r="AF49" s="8" t="str">
        <f>IF(salesTable[[#This Row],[Phone]]="","MISSING",0&amp;RIGHT(TRIM(SUBSTITUTE(SUBSTITUTE(SUBSTITUTE(salesTable[[#This Row],[Phone]],"+","")," ",""),"-","")),9))</f>
        <v>0202624954</v>
      </c>
      <c r="AG4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9" s="8">
        <f>IF(salesTable[[#This Row],[quantity_clean]]&gt;0,salesTable[[#This Row],[quantity_clean]],"INVALID")</f>
        <v>10</v>
      </c>
      <c r="AI4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9" s="8">
        <f>IF(salesTable[[#This Row],[unitPrice_clean]]&gt;0,salesTable[[#This Row],[unitPrice_clean]],"INVALID")</f>
        <v>1250</v>
      </c>
      <c r="AK49">
        <f>IF(salesTable[[#This Row],[Revenue]]="","MISSING",VALUE(TRIM(SUBSTITUTE(SUBSTITUTE(salesTable[[#This Row],[Revenue]],",",""),"GH₵",""))))</f>
        <v>12500</v>
      </c>
      <c r="AL49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49" s="19">
        <f>IF(ISNUMBER(salesTable[[#This Row],[OrderDate]]),salesTable[[#This Row],[OrderDate]],IFERROR(DATEVALUE(CLEAN(TRIM(SUBSTITUTE(salesTable[[#This Row],[OrderDate]],".","/")))),"CHECK"))</f>
        <v>45780</v>
      </c>
      <c r="AN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45780</v>
      </c>
      <c r="AO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GH-ACC-2025-00378</v>
      </c>
      <c r="AP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49" s="8" t="str">
        <f>CLEAN(PROPER(TRIM(salesTable[[#This Row],[Email]])))</f>
        <v>Michael.Appiah60@Example.Com</v>
      </c>
      <c r="AR49" s="8" t="str">
        <f>CLEAN(TRIM(salesTable[[#This Row],[SourceFile]]))</f>
        <v>Online_Sales_2025.xlsx</v>
      </c>
      <c r="AS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" s="8" t="str">
        <f>IF(salesTable[orderRef_final]&lt;&gt;"MISSING",salesTable[orderRef_final],"invalid")</f>
        <v>GH-ACC-2025-00378</v>
      </c>
    </row>
    <row r="50" spans="1:46" x14ac:dyDescent="0.3">
      <c r="A50" t="s">
        <v>1754</v>
      </c>
      <c r="B50" t="s">
        <v>1755</v>
      </c>
      <c r="C50" t="s">
        <v>617</v>
      </c>
      <c r="D50" t="s">
        <v>1756</v>
      </c>
      <c r="E50" t="s">
        <v>237</v>
      </c>
      <c r="F50" t="s">
        <v>153</v>
      </c>
      <c r="G50" t="s">
        <v>303</v>
      </c>
      <c r="H50" t="s">
        <v>399</v>
      </c>
      <c r="I50" t="s">
        <v>41</v>
      </c>
      <c r="J50" t="s">
        <v>501</v>
      </c>
      <c r="K50" t="s">
        <v>660</v>
      </c>
      <c r="L50" t="s">
        <v>58</v>
      </c>
      <c r="M50" t="s">
        <v>202</v>
      </c>
      <c r="N50">
        <v>2400</v>
      </c>
      <c r="O50">
        <v>7200</v>
      </c>
      <c r="P50" t="s">
        <v>1757</v>
      </c>
      <c r="Q50" t="s">
        <v>1758</v>
      </c>
      <c r="R50" t="s">
        <v>157</v>
      </c>
      <c r="S50" t="str">
        <f>IF(salesTable[[#This Row],[Region]]="","MISSING",IFERROR(VLOOKUP(salesTable[[#This Row],[Region]],region_ref[],2,FALSE),TRIM(CLEAN(UPPER(salesTable[[#This Row],[Region]])))))</f>
        <v>ACCRA</v>
      </c>
      <c r="T50" t="str">
        <f>IF(salesTable[[#This Row],[CustomerType]]="","MISSING",IFERROR(VLOOKUP(salesTable[[#This Row],[CustomerType]],customerType_Ref[],2,FALSE),TRIM(CLEAN(UPPER(salesTable[[#This Row],[CustomerType]])))))</f>
        <v>GOVERNMENT</v>
      </c>
      <c r="U50" t="str">
        <f>IF(salesTable[[#This Row],[SalesChannel]]="","MISSING",IFERROR(VLOOKUP(salesTable[[#This Row],[SalesChannel]],salesChannel_Ref[],2,FALSE),CLEAN(UPPER(TRIM(salesTable[SalesChannel])))))</f>
        <v>MOBILE APP</v>
      </c>
      <c r="V5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0" s="8" t="str">
        <f>IF(salesTable[[#This Row],[ProductID]]="","MISSING",IFERROR(VLOOKUP(salesTable[[#This Row],[ProductID]],product_REF[],1,FALSE),"NO MATCH"))</f>
        <v>P011</v>
      </c>
      <c r="X50" s="8" t="str">
        <f>CLEAN(UPPER(TRIM(IF(salesTable[[#This Row],[ProductID]]="","MISSING",IFERROR(VLOOKUP(salesTable[[#This Row],[ProductID]],product_REF[],2,FALSE),"NO MATCH")))))</f>
        <v>EXECUTIVE DESK</v>
      </c>
      <c r="Y50" t="str">
        <f>IFERROR(CLEAN(UPPER(TRIM(VLOOKUP(salesTable[[#This Row],[productID_Final]],product_REF[],3,FALSE)))),"NO MATCH")</f>
        <v>FURNITURE</v>
      </c>
      <c r="Z50" s="8" t="str">
        <f>IF(salesTable[[#This Row],[productCategory_final]]=CLEAN(UPPER(TRIM(salesTable[ProductCategory]))),salesTable[[#This Row],[productCategory_final]],"MISMATCH")</f>
        <v>FURNITURE</v>
      </c>
      <c r="AA50" s="8" t="str">
        <f>IF(salesTable[[#This Row],[CustomerID]]="","MISSING",IFERROR(VLOOKUP(salesTable[[#This Row],[CustomerID]],customer_REF[],1,FALSE),"NO MATCH"))</f>
        <v>C0265</v>
      </c>
      <c r="AB50" t="str">
        <f>CLEAN(UPPER(TRIM(IF(salesTable[[#This Row],[FirstName]]="","MISSING",IFERROR(VLOOKUP(salesTable[[#This Row],[CustomerID_final]],customer_REF[],2,FALSE),"NO MATCH")))))</f>
        <v>AKOSUA</v>
      </c>
      <c r="AC50" s="8" t="str">
        <f>IF(salesTable[[#This Row],[customerFisrtName]]=CLEAN(UPPER(TRIM(salesTable[[#This Row],[customerFisrtName]]))),salesTable[[#This Row],[customerFisrtName]],"MISMATCH")</f>
        <v>AKOSUA</v>
      </c>
      <c r="AD50" t="str">
        <f>CLEAN(UPPER(TRIM(IF(salesTable[[#This Row],[LastName]]="","MISSING",IFERROR(VLOOKUP(salesTable[[#This Row],[CustomerID_final]],customer_REF[],3,FALSE),"NO MATCH")))))</f>
        <v>APPIAH</v>
      </c>
      <c r="AE50" s="8" t="str">
        <f>IF(salesTable[[#This Row],[customerLastName]]=CLEAN(UPPER(TRIM(salesTable[[#This Row],[customerLastName]]))),salesTable[[#This Row],[customerLastName]],"MISMATCH")</f>
        <v>APPIAH</v>
      </c>
      <c r="AF50" s="8" t="str">
        <f>IF(salesTable[[#This Row],[Phone]]="","MISSING",0&amp;RIGHT(TRIM(SUBSTITUTE(SUBSTITUTE(SUBSTITUTE(salesTable[[#This Row],[Phone]],"+","")," ",""),"-","")),9))</f>
        <v>0547358943</v>
      </c>
      <c r="AG5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0" s="8">
        <f>IF(salesTable[[#This Row],[quantity_clean]]&gt;0,salesTable[[#This Row],[quantity_clean]],"INVALID")</f>
        <v>3</v>
      </c>
      <c r="AI5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0" s="8">
        <f>IF(salesTable[[#This Row],[unitPrice_clean]]&gt;0,salesTable[[#This Row],[unitPrice_clean]],"INVALID")</f>
        <v>2400</v>
      </c>
      <c r="AK50">
        <f>IF(salesTable[[#This Row],[Revenue]]="","MISSING",VALUE(TRIM(SUBSTITUTE(SUBSTITUTE(salesTable[[#This Row],[Revenue]],",",""),"GH₵",""))))</f>
        <v>7200</v>
      </c>
      <c r="AL50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50" s="19">
        <f>IF(ISNUMBER(salesTable[[#This Row],[OrderDate]]),salesTable[[#This Row],[OrderDate]],IFERROR(DATEVALUE(CLEAN(TRIM(SUBSTITUTE(salesTable[[#This Row],[OrderDate]],".","/")))),"CHECK"))</f>
        <v>46096</v>
      </c>
      <c r="AN5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GH-ACC-2025-00386</v>
      </c>
      <c r="AP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0" s="8" t="str">
        <f>CLEAN(PROPER(TRIM(salesTable[[#This Row],[Email]])))</f>
        <v>Akosua.Appiah18@Example.Com</v>
      </c>
      <c r="AR50" s="8" t="str">
        <f>CLEAN(TRIM(salesTable[[#This Row],[SourceFile]]))</f>
        <v>Online_Sales_2025.xlsx</v>
      </c>
      <c r="AS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" s="8" t="str">
        <f>IF(salesTable[orderRef_final]&lt;&gt;"MISSING",salesTable[orderRef_final],"invalid")</f>
        <v>GH-ACC-2025-00386</v>
      </c>
    </row>
    <row r="51" spans="1:46" x14ac:dyDescent="0.3">
      <c r="A51" t="s">
        <v>796</v>
      </c>
      <c r="B51" t="s">
        <v>797</v>
      </c>
      <c r="C51" t="s">
        <v>798</v>
      </c>
      <c r="D51" t="s">
        <v>696</v>
      </c>
      <c r="E51" t="s">
        <v>22</v>
      </c>
      <c r="F51" t="s">
        <v>153</v>
      </c>
      <c r="G51" t="s">
        <v>191</v>
      </c>
      <c r="H51" t="s">
        <v>278</v>
      </c>
      <c r="I51" t="s">
        <v>279</v>
      </c>
      <c r="J51" t="s">
        <v>305</v>
      </c>
      <c r="K51" t="s">
        <v>42</v>
      </c>
      <c r="L51" t="s">
        <v>799</v>
      </c>
      <c r="M51">
        <v>5</v>
      </c>
      <c r="N51">
        <v>1650</v>
      </c>
      <c r="O51">
        <v>8250</v>
      </c>
      <c r="P51" t="s">
        <v>800</v>
      </c>
      <c r="Q51" t="s">
        <v>801</v>
      </c>
      <c r="R51" t="s">
        <v>61</v>
      </c>
      <c r="S51" t="str">
        <f>IF(salesTable[[#This Row],[Region]]="","MISSING",IFERROR(VLOOKUP(salesTable[[#This Row],[Region]],region_ref[],2,FALSE),TRIM(CLEAN(UPPER(salesTable[[#This Row],[Region]])))))</f>
        <v>ACCRA</v>
      </c>
      <c r="T51" t="str">
        <f>IF(salesTable[[#This Row],[CustomerType]]="","MISSING",IFERROR(VLOOKUP(salesTable[[#This Row],[CustomerType]],customerType_Ref[],2,FALSE),TRIM(CLEAN(UPPER(salesTable[[#This Row],[CustomerType]])))))</f>
        <v>GOVERNMENT</v>
      </c>
      <c r="U51" t="str">
        <f>IF(salesTable[[#This Row],[SalesChannel]]="","MISSING",IFERROR(VLOOKUP(salesTable[[#This Row],[SalesChannel]],salesChannel_Ref[],2,FALSE),CLEAN(UPPER(TRIM(salesTable[SalesChannel])))))</f>
        <v>ONLINE</v>
      </c>
      <c r="V51" t="str">
        <f>IF(salesTable[[#This Row],[PaymentMethod]]="","MISSING",IFERROR(VLOOKUP(salesTable[[#This Row],[PaymentMethod]],paymentMethod_REF[],2,FALSE), CLEAN(UPPER(TRIM(salesTable[[#This Row],[PaymentMethod]])))))</f>
        <v>CASH</v>
      </c>
      <c r="W51" s="8" t="str">
        <f>IF(salesTable[[#This Row],[ProductID]]="","MISSING",IFERROR(VLOOKUP(salesTable[[#This Row],[ProductID]],product_REF[],1,FALSE),"NO MATCH"))</f>
        <v>P004</v>
      </c>
      <c r="X51" s="8" t="str">
        <f>CLEAN(UPPER(TRIM(IF(salesTable[[#This Row],[ProductID]]="","MISSING",IFERROR(VLOOKUP(salesTable[[#This Row],[ProductID]],product_REF[],2,FALSE),"NO MATCH")))))</f>
        <v>LASER PRINTER</v>
      </c>
      <c r="Y51" t="str">
        <f>IFERROR(CLEAN(UPPER(TRIM(VLOOKUP(salesTable[[#This Row],[productID_Final]],product_REF[],3,FALSE)))),"NO MATCH")</f>
        <v>OFFICE SUPPLIES</v>
      </c>
      <c r="Z51" s="8" t="str">
        <f>IF(salesTable[[#This Row],[productCategory_final]]=CLEAN(UPPER(TRIM(salesTable[ProductCategory]))),salesTable[[#This Row],[productCategory_final]],"MISMATCH")</f>
        <v>OFFICE SUPPLIES</v>
      </c>
      <c r="AA51" s="8" t="str">
        <f>IF(salesTable[[#This Row],[CustomerID]]="","MISSING",IFERROR(VLOOKUP(salesTable[[#This Row],[CustomerID]],customer_REF[],1,FALSE),"NO MATCH"))</f>
        <v>C0160</v>
      </c>
      <c r="AB51" t="str">
        <f>CLEAN(UPPER(TRIM(IF(salesTable[[#This Row],[FirstName]]="","MISSING",IFERROR(VLOOKUP(salesTable[[#This Row],[CustomerID_final]],customer_REF[],2,FALSE),"NO MATCH")))))</f>
        <v>MICHAEL</v>
      </c>
      <c r="AC51" s="8" t="str">
        <f>IF(salesTable[[#This Row],[customerFisrtName]]=CLEAN(UPPER(TRIM(salesTable[[#This Row],[customerFisrtName]]))),salesTable[[#This Row],[customerFisrtName]],"MISMATCH")</f>
        <v>MICHAEL</v>
      </c>
      <c r="AD51" t="str">
        <f>CLEAN(UPPER(TRIM(IF(salesTable[[#This Row],[LastName]]="","MISSING",IFERROR(VLOOKUP(salesTable[[#This Row],[CustomerID_final]],customer_REF[],3,FALSE),"NO MATCH")))))</f>
        <v>ARTHUR</v>
      </c>
      <c r="AE51" s="8" t="str">
        <f>IF(salesTable[[#This Row],[customerLastName]]=CLEAN(UPPER(TRIM(salesTable[[#This Row],[customerLastName]]))),salesTable[[#This Row],[customerLastName]],"MISMATCH")</f>
        <v>ARTHUR</v>
      </c>
      <c r="AF51" s="8" t="str">
        <f>IF(salesTable[[#This Row],[Phone]]="","MISSING",0&amp;RIGHT(TRIM(SUBSTITUTE(SUBSTITUTE(SUBSTITUTE(salesTable[[#This Row],[Phone]],"+","")," ",""),"-","")),9))</f>
        <v>0266224204</v>
      </c>
      <c r="AG5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1" s="8">
        <f>IF(salesTable[[#This Row],[quantity_clean]]&gt;0,salesTable[[#This Row],[quantity_clean]],"INVALID")</f>
        <v>5</v>
      </c>
      <c r="AI5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1" s="8">
        <f>IF(salesTable[[#This Row],[unitPrice_clean]]&gt;0,salesTable[[#This Row],[unitPrice_clean]],"INVALID")</f>
        <v>1650</v>
      </c>
      <c r="AK51">
        <f>IF(salesTable[[#This Row],[Revenue]]="","MISSING",VALUE(TRIM(SUBSTITUTE(SUBSTITUTE(salesTable[[#This Row],[Revenue]],",",""),"GH₵",""))))</f>
        <v>8250</v>
      </c>
      <c r="AL51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51" s="19">
        <f>IF(ISNUMBER(salesTable[[#This Row],[OrderDate]]),salesTable[[#This Row],[OrderDate]],IFERROR(DATEVALUE(CLEAN(TRIM(SUBSTITUTE(salesTable[[#This Row],[OrderDate]],".","/")))),"CHECK"))</f>
        <v>45763</v>
      </c>
      <c r="AN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45763</v>
      </c>
      <c r="AO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GH-ACC-2025-00392</v>
      </c>
      <c r="AP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1" s="8" t="str">
        <f>CLEAN(PROPER(TRIM(salesTable[[#This Row],[Email]])))</f>
        <v>Michael.Arthur2@Example.Com</v>
      </c>
      <c r="AR51" s="8" t="str">
        <f>CLEAN(TRIM(salesTable[[#This Row],[SourceFile]]))</f>
        <v>Retail_POS_2025.csv</v>
      </c>
      <c r="AS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" s="8" t="str">
        <f>IF(salesTable[orderRef_final]&lt;&gt;"MISSING",salesTable[orderRef_final],"invalid")</f>
        <v>GH-ACC-2025-00392</v>
      </c>
    </row>
    <row r="52" spans="1:46" x14ac:dyDescent="0.3">
      <c r="A52" t="s">
        <v>5681</v>
      </c>
      <c r="B52" t="s">
        <v>5682</v>
      </c>
      <c r="C52" t="s">
        <v>4417</v>
      </c>
      <c r="D52" t="s">
        <v>139</v>
      </c>
      <c r="E52" t="s">
        <v>161</v>
      </c>
      <c r="F52" t="s">
        <v>464</v>
      </c>
      <c r="G52" t="s">
        <v>39</v>
      </c>
      <c r="H52" t="s">
        <v>40</v>
      </c>
      <c r="I52" t="s">
        <v>41</v>
      </c>
      <c r="J52" t="s">
        <v>27</v>
      </c>
      <c r="K52" t="s">
        <v>98</v>
      </c>
      <c r="L52" t="s">
        <v>182</v>
      </c>
      <c r="M52">
        <v>11</v>
      </c>
      <c r="N52">
        <v>1900</v>
      </c>
      <c r="O52">
        <v>20900</v>
      </c>
      <c r="P52" t="s">
        <v>5683</v>
      </c>
      <c r="Q52" t="s">
        <v>5684</v>
      </c>
      <c r="R52" t="s">
        <v>46</v>
      </c>
      <c r="S52" t="str">
        <f>IF(salesTable[[#This Row],[Region]]="","MISSING",IFERROR(VLOOKUP(salesTable[[#This Row],[Region]],region_ref[],2,FALSE),TRIM(CLEAN(UPPER(salesTable[[#This Row],[Region]])))))</f>
        <v>ACCRA</v>
      </c>
      <c r="T52" t="str">
        <f>IF(salesTable[[#This Row],[CustomerType]]="","MISSING",IFERROR(VLOOKUP(salesTable[[#This Row],[CustomerType]],customerType_Ref[],2,FALSE),TRIM(CLEAN(UPPER(salesTable[[#This Row],[CustomerType]])))))</f>
        <v>GOVERNMENT</v>
      </c>
      <c r="U52" t="str">
        <f>IF(salesTable[[#This Row],[SalesChannel]]="","MISSING",IFERROR(VLOOKUP(salesTable[[#This Row],[SalesChannel]],salesChannel_Ref[],2,FALSE),CLEAN(UPPER(TRIM(salesTable[SalesChannel])))))</f>
        <v>MOBILE APP</v>
      </c>
      <c r="V52" t="str">
        <f>IF(salesTable[[#This Row],[PaymentMethod]]="","MISSING",IFERROR(VLOOKUP(salesTable[[#This Row],[PaymentMethod]],paymentMethod_REF[],2,FALSE), CLEAN(UPPER(TRIM(salesTable[[#This Row],[PaymentMethod]])))))</f>
        <v>CASH</v>
      </c>
      <c r="W52" s="8" t="str">
        <f>IF(salesTable[[#This Row],[ProductID]]="","MISSING",IFERROR(VLOOKUP(salesTable[[#This Row],[ProductID]],product_REF[],1,FALSE),"NO MATCH"))</f>
        <v>P006</v>
      </c>
      <c r="X52" s="8" t="str">
        <f>CLEAN(UPPER(TRIM(IF(salesTable[[#This Row],[ProductID]]="","MISSING",IFERROR(VLOOKUP(salesTable[[#This Row],[ProductID]],product_REF[],2,FALSE),"NO MATCH")))))</f>
        <v>STANDING DESK</v>
      </c>
      <c r="Y52" t="str">
        <f>IFERROR(CLEAN(UPPER(TRIM(VLOOKUP(salesTable[[#This Row],[productID_Final]],product_REF[],3,FALSE)))),"NO MATCH")</f>
        <v>FURNITURE</v>
      </c>
      <c r="Z52" s="8" t="str">
        <f>IF(salesTable[[#This Row],[productCategory_final]]=CLEAN(UPPER(TRIM(salesTable[ProductCategory]))),salesTable[[#This Row],[productCategory_final]],"MISMATCH")</f>
        <v>FURNITURE</v>
      </c>
      <c r="AA52" s="8" t="str">
        <f>IF(salesTable[[#This Row],[CustomerID]]="","MISSING",IFERROR(VLOOKUP(salesTable[[#This Row],[CustomerID]],customer_REF[],1,FALSE),"NO MATCH"))</f>
        <v>C0043</v>
      </c>
      <c r="AB52" t="str">
        <f>CLEAN(UPPER(TRIM(IF(salesTable[[#This Row],[FirstName]]="","MISSING",IFERROR(VLOOKUP(salesTable[[#This Row],[CustomerID_final]],customer_REF[],2,FALSE),"NO MATCH")))))</f>
        <v>KOFI</v>
      </c>
      <c r="AC52" s="8" t="str">
        <f>IF(salesTable[[#This Row],[customerFisrtName]]=CLEAN(UPPER(TRIM(salesTable[[#This Row],[customerFisrtName]]))),salesTable[[#This Row],[customerFisrtName]],"MISMATCH")</f>
        <v>KOFI</v>
      </c>
      <c r="AD52" t="str">
        <f>CLEAN(UPPER(TRIM(IF(salesTable[[#This Row],[LastName]]="","MISSING",IFERROR(VLOOKUP(salesTable[[#This Row],[CustomerID_final]],customer_REF[],3,FALSE),"NO MATCH")))))</f>
        <v>ADDO</v>
      </c>
      <c r="AE52" s="8" t="str">
        <f>IF(salesTable[[#This Row],[customerLastName]]=CLEAN(UPPER(TRIM(salesTable[[#This Row],[customerLastName]]))),salesTable[[#This Row],[customerLastName]],"MISMATCH")</f>
        <v>ADDO</v>
      </c>
      <c r="AF52" s="8" t="str">
        <f>IF(salesTable[[#This Row],[Phone]]="","MISSING",0&amp;RIGHT(TRIM(SUBSTITUTE(SUBSTITUTE(SUBSTITUTE(salesTable[[#This Row],[Phone]],"+","")," ",""),"-","")),9))</f>
        <v>0598571022</v>
      </c>
      <c r="AG5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2" s="8">
        <f>IF(salesTable[[#This Row],[quantity_clean]]&gt;0,salesTable[[#This Row],[quantity_clean]],"INVALID")</f>
        <v>11</v>
      </c>
      <c r="AI5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2" s="8">
        <f>IF(salesTable[[#This Row],[unitPrice_clean]]&gt;0,salesTable[[#This Row],[unitPrice_clean]],"INVALID")</f>
        <v>1900</v>
      </c>
      <c r="AK52">
        <f>IF(salesTable[[#This Row],[Revenue]]="","MISSING",VALUE(TRIM(SUBSTITUTE(SUBSTITUTE(salesTable[[#This Row],[Revenue]],",",""),"GH₵",""))))</f>
        <v>20900</v>
      </c>
      <c r="AL52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52" s="19">
        <f>IF(ISNUMBER(salesTable[[#This Row],[OrderDate]]),salesTable[[#This Row],[OrderDate]],IFERROR(DATEVALUE(CLEAN(TRIM(SUBSTITUTE(salesTable[[#This Row],[OrderDate]],".","/")))),"CHECK"))</f>
        <v>46059</v>
      </c>
      <c r="AN5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GH-ACC-2025-00393</v>
      </c>
      <c r="AP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2" s="8" t="str">
        <f>CLEAN(PROPER(TRIM(salesTable[[#This Row],[Email]])))</f>
        <v>Kofi.Addo22@Example.Com</v>
      </c>
      <c r="AR52" s="8" t="str">
        <f>CLEAN(TRIM(salesTable[[#This Row],[SourceFile]]))</f>
        <v>Mobile_App_Export.csv</v>
      </c>
      <c r="AS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" s="8" t="str">
        <f>IF(salesTable[orderRef_final]&lt;&gt;"MISSING",salesTable[orderRef_final],"invalid")</f>
        <v>GH-ACC-2025-00393</v>
      </c>
    </row>
    <row r="53" spans="1:46" x14ac:dyDescent="0.3">
      <c r="A53" t="s">
        <v>827</v>
      </c>
      <c r="B53" t="s">
        <v>828</v>
      </c>
      <c r="C53" t="s">
        <v>756</v>
      </c>
      <c r="D53" t="s">
        <v>271</v>
      </c>
      <c r="E53" t="s">
        <v>161</v>
      </c>
      <c r="F53" t="s">
        <v>94</v>
      </c>
      <c r="G53" t="s">
        <v>120</v>
      </c>
      <c r="H53" t="s">
        <v>829</v>
      </c>
      <c r="I53" t="s">
        <v>41</v>
      </c>
      <c r="J53" t="s">
        <v>249</v>
      </c>
      <c r="K53" t="s">
        <v>830</v>
      </c>
      <c r="L53" t="s">
        <v>111</v>
      </c>
      <c r="M53">
        <v>4</v>
      </c>
      <c r="N53">
        <v>850</v>
      </c>
      <c r="O53">
        <v>3400</v>
      </c>
      <c r="P53" t="s">
        <v>831</v>
      </c>
      <c r="Q53" t="s">
        <v>832</v>
      </c>
      <c r="R53" t="s">
        <v>157</v>
      </c>
      <c r="S53" t="str">
        <f>IF(salesTable[[#This Row],[Region]]="","MISSING",IFERROR(VLOOKUP(salesTable[[#This Row],[Region]],region_ref[],2,FALSE),TRIM(CLEAN(UPPER(salesTable[[#This Row],[Region]])))))</f>
        <v>ACCRA</v>
      </c>
      <c r="T53" t="str">
        <f>IF(salesTable[[#This Row],[CustomerType]]="","MISSING",IFERROR(VLOOKUP(salesTable[[#This Row],[CustomerType]],customerType_Ref[],2,FALSE),TRIM(CLEAN(UPPER(salesTable[[#This Row],[CustomerType]])))))</f>
        <v>GOVERNMENT</v>
      </c>
      <c r="U53" t="str">
        <f>IF(salesTable[[#This Row],[SalesChannel]]="","MISSING",IFERROR(VLOOKUP(salesTable[[#This Row],[SalesChannel]],salesChannel_Ref[],2,FALSE),CLEAN(UPPER(TRIM(salesTable[SalesChannel])))))</f>
        <v>MOBILE APP</v>
      </c>
      <c r="V53" t="str">
        <f>IF(salesTable[[#This Row],[PaymentMethod]]="","MISSING",IFERROR(VLOOKUP(salesTable[[#This Row],[PaymentMethod]],paymentMethod_REF[],2,FALSE), CLEAN(UPPER(TRIM(salesTable[[#This Row],[PaymentMethod]])))))</f>
        <v>CARD</v>
      </c>
      <c r="W53" s="8" t="str">
        <f>IF(salesTable[[#This Row],[ProductID]]="","MISSING",IFERROR(VLOOKUP(salesTable[[#This Row],[ProductID]],product_REF[],1,FALSE),"NO MATCH"))</f>
        <v>P002</v>
      </c>
      <c r="X53" s="8" t="str">
        <f>CLEAN(UPPER(TRIM(IF(salesTable[[#This Row],[ProductID]]="","MISSING",IFERROR(VLOOKUP(salesTable[[#This Row],[ProductID]],product_REF[],2,FALSE),"NO MATCH")))))</f>
        <v>OFFICE CHAIR</v>
      </c>
      <c r="Y53" t="str">
        <f>IFERROR(CLEAN(UPPER(TRIM(VLOOKUP(salesTable[[#This Row],[productID_Final]],product_REF[],3,FALSE)))),"NO MATCH")</f>
        <v>FURNITURE</v>
      </c>
      <c r="Z53" s="8" t="str">
        <f>IF(salesTable[[#This Row],[productCategory_final]]=CLEAN(UPPER(TRIM(salesTable[ProductCategory]))),salesTable[[#This Row],[productCategory_final]],"MISMATCH")</f>
        <v>FURNITURE</v>
      </c>
      <c r="AA53" s="8" t="str">
        <f>IF(salesTable[[#This Row],[CustomerID]]="","MISSING",IFERROR(VLOOKUP(salesTable[[#This Row],[CustomerID]],customer_REF[],1,FALSE),"NO MATCH"))</f>
        <v>C0158</v>
      </c>
      <c r="AB53" t="str">
        <f>CLEAN(UPPER(TRIM(IF(salesTable[[#This Row],[FirstName]]="","MISSING",IFERROR(VLOOKUP(salesTable[[#This Row],[CustomerID_final]],customer_REF[],2,FALSE),"NO MATCH")))))</f>
        <v>MICHAEL</v>
      </c>
      <c r="AC53" s="8" t="str">
        <f>IF(salesTable[[#This Row],[customerFisrtName]]=CLEAN(UPPER(TRIM(salesTable[[#This Row],[customerFisrtName]]))),salesTable[[#This Row],[customerFisrtName]],"MISMATCH")</f>
        <v>MICHAEL</v>
      </c>
      <c r="AD53" t="str">
        <f>CLEAN(UPPER(TRIM(IF(salesTable[[#This Row],[LastName]]="","MISSING",IFERROR(VLOOKUP(salesTable[[#This Row],[CustomerID_final]],customer_REF[],3,FALSE),"NO MATCH")))))</f>
        <v>ADDO</v>
      </c>
      <c r="AE53" s="8" t="str">
        <f>IF(salesTable[[#This Row],[customerLastName]]=CLEAN(UPPER(TRIM(salesTable[[#This Row],[customerLastName]]))),salesTable[[#This Row],[customerLastName]],"MISMATCH")</f>
        <v>ADDO</v>
      </c>
      <c r="AF53" s="8" t="str">
        <f>IF(salesTable[[#This Row],[Phone]]="","MISSING",0&amp;RIGHT(TRIM(SUBSTITUTE(SUBSTITUTE(SUBSTITUTE(salesTable[[#This Row],[Phone]],"+","")," ",""),"-","")),9))</f>
        <v>0267708611</v>
      </c>
      <c r="AG5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3" s="8">
        <f>IF(salesTable[[#This Row],[quantity_clean]]&gt;0,salesTable[[#This Row],[quantity_clean]],"INVALID")</f>
        <v>4</v>
      </c>
      <c r="AI5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3" s="8">
        <f>IF(salesTable[[#This Row],[unitPrice_clean]]&gt;0,salesTable[[#This Row],[unitPrice_clean]],"INVALID")</f>
        <v>850</v>
      </c>
      <c r="AK53">
        <f>IF(salesTable[[#This Row],[Revenue]]="","MISSING",VALUE(TRIM(SUBSTITUTE(SUBSTITUTE(salesTable[[#This Row],[Revenue]],",",""),"GH₵",""))))</f>
        <v>3400</v>
      </c>
      <c r="AL53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53" s="19">
        <f>IF(ISNUMBER(salesTable[[#This Row],[OrderDate]]),salesTable[[#This Row],[OrderDate]],IFERROR(DATEVALUE(CLEAN(TRIM(SUBSTITUTE(salesTable[[#This Row],[OrderDate]],".","/")))),"CHECK"))</f>
        <v>45882</v>
      </c>
      <c r="AN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45882</v>
      </c>
      <c r="AO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GH-ACC-2025-00396</v>
      </c>
      <c r="AP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3" s="8" t="str">
        <f>CLEAN(PROPER(TRIM(salesTable[[#This Row],[Email]])))</f>
        <v>Michael.Addo3@Example.Con</v>
      </c>
      <c r="AR53" s="8" t="str">
        <f>CLEAN(TRIM(salesTable[[#This Row],[SourceFile]]))</f>
        <v>Online_Sales_2025.xlsx</v>
      </c>
      <c r="AS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" s="8" t="str">
        <f>IF(salesTable[orderRef_final]&lt;&gt;"MISSING",salesTable[orderRef_final],"invalid")</f>
        <v>GH-ACC-2025-00396</v>
      </c>
    </row>
    <row r="54" spans="1:46" x14ac:dyDescent="0.3">
      <c r="A54" t="s">
        <v>4526</v>
      </c>
      <c r="B54" t="s">
        <v>2865</v>
      </c>
      <c r="C54" t="s">
        <v>1900</v>
      </c>
      <c r="D54" t="s">
        <v>65</v>
      </c>
      <c r="E54" t="s">
        <v>22</v>
      </c>
      <c r="F54" t="s">
        <v>153</v>
      </c>
      <c r="G54" t="s">
        <v>191</v>
      </c>
      <c r="H54" t="s">
        <v>278</v>
      </c>
      <c r="I54" t="s">
        <v>279</v>
      </c>
      <c r="J54" t="s">
        <v>864</v>
      </c>
      <c r="K54" t="s">
        <v>72</v>
      </c>
      <c r="L54" t="s">
        <v>775</v>
      </c>
      <c r="M54">
        <v>8</v>
      </c>
      <c r="N54">
        <v>1650</v>
      </c>
      <c r="O54">
        <v>13200</v>
      </c>
      <c r="P54" t="s">
        <v>4527</v>
      </c>
      <c r="Q54" t="s">
        <v>4528</v>
      </c>
      <c r="R54" t="s">
        <v>61</v>
      </c>
      <c r="S54" t="str">
        <f>IF(salesTable[[#This Row],[Region]]="","MISSING",IFERROR(VLOOKUP(salesTable[[#This Row],[Region]],region_ref[],2,FALSE),TRIM(CLEAN(UPPER(salesTable[[#This Row],[Region]])))))</f>
        <v>ACCRA</v>
      </c>
      <c r="T54" t="str">
        <f>IF(salesTable[[#This Row],[CustomerType]]="","MISSING",IFERROR(VLOOKUP(salesTable[[#This Row],[CustomerType]],customerType_Ref[],2,FALSE),TRIM(CLEAN(UPPER(salesTable[[#This Row],[CustomerType]])))))</f>
        <v>INDIVIDUAL</v>
      </c>
      <c r="U54" t="str">
        <f>IF(salesTable[[#This Row],[SalesChannel]]="","MISSING",IFERROR(VLOOKUP(salesTable[[#This Row],[SalesChannel]],salesChannel_Ref[],2,FALSE),CLEAN(UPPER(TRIM(salesTable[SalesChannel])))))</f>
        <v>IN-STORE</v>
      </c>
      <c r="V54" t="str">
        <f>IF(salesTable[[#This Row],[PaymentMethod]]="","MISSING",IFERROR(VLOOKUP(salesTable[[#This Row],[PaymentMethod]],paymentMethod_REF[],2,FALSE), CLEAN(UPPER(TRIM(salesTable[[#This Row],[PaymentMethod]])))))</f>
        <v>CARD</v>
      </c>
      <c r="W54" s="8" t="str">
        <f>IF(salesTable[[#This Row],[ProductID]]="","MISSING",IFERROR(VLOOKUP(salesTable[[#This Row],[ProductID]],product_REF[],1,FALSE),"NO MATCH"))</f>
        <v>P004</v>
      </c>
      <c r="X54" s="8" t="str">
        <f>CLEAN(UPPER(TRIM(IF(salesTable[[#This Row],[ProductID]]="","MISSING",IFERROR(VLOOKUP(salesTable[[#This Row],[ProductID]],product_REF[],2,FALSE),"NO MATCH")))))</f>
        <v>LASER PRINTER</v>
      </c>
      <c r="Y54" t="str">
        <f>IFERROR(CLEAN(UPPER(TRIM(VLOOKUP(salesTable[[#This Row],[productID_Final]],product_REF[],3,FALSE)))),"NO MATCH")</f>
        <v>OFFICE SUPPLIES</v>
      </c>
      <c r="Z54" s="8" t="str">
        <f>IF(salesTable[[#This Row],[productCategory_final]]=CLEAN(UPPER(TRIM(salesTable[ProductCategory]))),salesTable[[#This Row],[productCategory_final]],"MISMATCH")</f>
        <v>OFFICE SUPPLIES</v>
      </c>
      <c r="AA54" s="8" t="str">
        <f>IF(salesTable[[#This Row],[CustomerID]]="","MISSING",IFERROR(VLOOKUP(salesTable[[#This Row],[CustomerID]],customer_REF[],1,FALSE),"NO MATCH"))</f>
        <v>C0350</v>
      </c>
      <c r="AB54" t="str">
        <f>CLEAN(UPPER(TRIM(IF(salesTable[[#This Row],[FirstName]]="","MISSING",IFERROR(VLOOKUP(salesTable[[#This Row],[CustomerID_final]],customer_REF[],2,FALSE),"NO MATCH")))))</f>
        <v>NAA</v>
      </c>
      <c r="AC54" s="8" t="str">
        <f>IF(salesTable[[#This Row],[customerFisrtName]]=CLEAN(UPPER(TRIM(salesTable[[#This Row],[customerFisrtName]]))),salesTable[[#This Row],[customerFisrtName]],"MISMATCH")</f>
        <v>NAA</v>
      </c>
      <c r="AD54" t="str">
        <f>CLEAN(UPPER(TRIM(IF(salesTable[[#This Row],[LastName]]="","MISSING",IFERROR(VLOOKUP(salesTable[[#This Row],[CustomerID_final]],customer_REF[],3,FALSE),"NO MATCH")))))</f>
        <v>ARTHUR</v>
      </c>
      <c r="AE54" s="8" t="str">
        <f>IF(salesTable[[#This Row],[customerLastName]]=CLEAN(UPPER(TRIM(salesTable[[#This Row],[customerLastName]]))),salesTable[[#This Row],[customerLastName]],"MISMATCH")</f>
        <v>ARTHUR</v>
      </c>
      <c r="AF54" s="8" t="str">
        <f>IF(salesTable[[#This Row],[Phone]]="","MISSING",0&amp;RIGHT(TRIM(SUBSTITUTE(SUBSTITUTE(SUBSTITUTE(salesTable[[#This Row],[Phone]],"+","")," ",""),"-","")),9))</f>
        <v>0201904214</v>
      </c>
      <c r="AG5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4" s="8">
        <f>IF(salesTable[[#This Row],[quantity_clean]]&gt;0,salesTable[[#This Row],[quantity_clean]],"INVALID")</f>
        <v>8</v>
      </c>
      <c r="AI5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4" s="8">
        <f>IF(salesTable[[#This Row],[unitPrice_clean]]&gt;0,salesTable[[#This Row],[unitPrice_clean]],"INVALID")</f>
        <v>1650</v>
      </c>
      <c r="AK54">
        <f>IF(salesTable[[#This Row],[Revenue]]="","MISSING",VALUE(TRIM(SUBSTITUTE(SUBSTITUTE(salesTable[[#This Row],[Revenue]],",",""),"GH₵",""))))</f>
        <v>13200</v>
      </c>
      <c r="AL54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54" s="19" t="str">
        <f>IF(ISNUMBER(salesTable[[#This Row],[OrderDate]]),salesTable[[#This Row],[OrderDate]],IFERROR(DATEVALUE(CLEAN(TRIM(SUBSTITUTE(salesTable[[#This Row],[OrderDate]],".","/")))),"CHECK"))</f>
        <v>CHECK</v>
      </c>
      <c r="AN5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GH-ACC-2025-00399</v>
      </c>
      <c r="AP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4" s="8" t="str">
        <f>CLEAN(PROPER(TRIM(salesTable[[#This Row],[Email]])))</f>
        <v>Naa.Arthur25@Example.Com</v>
      </c>
      <c r="AR54" s="8" t="str">
        <f>CLEAN(TRIM(salesTable[[#This Row],[SourceFile]]))</f>
        <v>Retail_POS_2025.csv</v>
      </c>
      <c r="AS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" s="8" t="str">
        <f>IF(salesTable[orderRef_final]&lt;&gt;"MISSING",salesTable[orderRef_final],"invalid")</f>
        <v>GH-ACC-2025-00399</v>
      </c>
    </row>
    <row r="55" spans="1:46" x14ac:dyDescent="0.3">
      <c r="A55" t="s">
        <v>4164</v>
      </c>
      <c r="B55" t="s">
        <v>4165</v>
      </c>
      <c r="C55" t="s">
        <v>117</v>
      </c>
      <c r="D55" t="s">
        <v>65</v>
      </c>
      <c r="E55" t="s">
        <v>161</v>
      </c>
      <c r="F55" t="s">
        <v>153</v>
      </c>
      <c r="G55" t="s">
        <v>142</v>
      </c>
      <c r="H55" t="s">
        <v>143</v>
      </c>
      <c r="I55" t="s">
        <v>26</v>
      </c>
      <c r="J55" t="s">
        <v>492</v>
      </c>
      <c r="K55" t="s">
        <v>72</v>
      </c>
      <c r="L55" t="s">
        <v>58</v>
      </c>
      <c r="M55" t="s">
        <v>426</v>
      </c>
      <c r="N55">
        <v>420</v>
      </c>
      <c r="O55">
        <v>1260</v>
      </c>
      <c r="P55" t="s">
        <v>4166</v>
      </c>
      <c r="Q55" t="s">
        <v>4167</v>
      </c>
      <c r="R55" t="s">
        <v>46</v>
      </c>
      <c r="S55" t="str">
        <f>IF(salesTable[[#This Row],[Region]]="","MISSING",IFERROR(VLOOKUP(salesTable[[#This Row],[Region]],region_ref[],2,FALSE),TRIM(CLEAN(UPPER(salesTable[[#This Row],[Region]])))))</f>
        <v>ACCRA</v>
      </c>
      <c r="T55" t="str">
        <f>IF(salesTable[[#This Row],[CustomerType]]="","MISSING",IFERROR(VLOOKUP(salesTable[[#This Row],[CustomerType]],customerType_Ref[],2,FALSE),TRIM(CLEAN(UPPER(salesTable[[#This Row],[CustomerType]])))))</f>
        <v>BUSINESS</v>
      </c>
      <c r="U55" t="str">
        <f>IF(salesTable[[#This Row],[SalesChannel]]="","MISSING",IFERROR(VLOOKUP(salesTable[[#This Row],[SalesChannel]],salesChannel_Ref[],2,FALSE),CLEAN(UPPER(TRIM(salesTable[SalesChannel])))))</f>
        <v>IN-STORE</v>
      </c>
      <c r="V5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5" s="8" t="str">
        <f>IF(salesTable[[#This Row],[ProductID]]="","MISSING",IFERROR(VLOOKUP(salesTable[[#This Row],[ProductID]],product_REF[],1,FALSE),"NO MATCH"))</f>
        <v>P003</v>
      </c>
      <c r="X55" s="8" t="str">
        <f>CLEAN(UPPER(TRIM(IF(salesTable[[#This Row],[ProductID]]="","MISSING",IFERROR(VLOOKUP(salesTable[[#This Row],[ProductID]],product_REF[],2,FALSE),"NO MATCH")))))</f>
        <v>WIRELESS HEADSET</v>
      </c>
      <c r="Y55" t="str">
        <f>IFERROR(CLEAN(UPPER(TRIM(VLOOKUP(salesTable[[#This Row],[productID_Final]],product_REF[],3,FALSE)))),"NO MATCH")</f>
        <v>ELECTRONICS</v>
      </c>
      <c r="Z55" s="8" t="str">
        <f>IF(salesTable[[#This Row],[productCategory_final]]=CLEAN(UPPER(TRIM(salesTable[ProductCategory]))),salesTable[[#This Row],[productCategory_final]],"MISMATCH")</f>
        <v>ELECTRONICS</v>
      </c>
      <c r="AA55" s="8" t="str">
        <f>IF(salesTable[[#This Row],[CustomerID]]="","MISSING",IFERROR(VLOOKUP(salesTable[[#This Row],[CustomerID]],customer_REF[],1,FALSE),"NO MATCH"))</f>
        <v>C0199</v>
      </c>
      <c r="AB55" t="str">
        <f>CLEAN(UPPER(TRIM(IF(salesTable[[#This Row],[FirstName]]="","MISSING",IFERROR(VLOOKUP(salesTable[[#This Row],[CustomerID_final]],customer_REF[],2,FALSE),"NO MATCH")))))</f>
        <v>NAA</v>
      </c>
      <c r="AC55" s="8" t="str">
        <f>IF(salesTable[[#This Row],[customerFisrtName]]=CLEAN(UPPER(TRIM(salesTable[[#This Row],[customerFisrtName]]))),salesTable[[#This Row],[customerFisrtName]],"MISMATCH")</f>
        <v>NAA</v>
      </c>
      <c r="AD55" t="str">
        <f>CLEAN(UPPER(TRIM(IF(salesTable[[#This Row],[LastName]]="","MISSING",IFERROR(VLOOKUP(salesTable[[#This Row],[CustomerID_final]],customer_REF[],3,FALSE),"NO MATCH")))))</f>
        <v>ADDO</v>
      </c>
      <c r="AE55" s="8" t="str">
        <f>IF(salesTable[[#This Row],[customerLastName]]=CLEAN(UPPER(TRIM(salesTable[[#This Row],[customerLastName]]))),salesTable[[#This Row],[customerLastName]],"MISMATCH")</f>
        <v>ADDO</v>
      </c>
      <c r="AF55" s="8" t="str">
        <f>IF(salesTable[[#This Row],[Phone]]="","MISSING",0&amp;RIGHT(TRIM(SUBSTITUTE(SUBSTITUTE(SUBSTITUTE(salesTable[[#This Row],[Phone]],"+","")," ",""),"-","")),9))</f>
        <v>0206766560</v>
      </c>
      <c r="AG5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5" s="8">
        <f>IF(salesTable[[#This Row],[quantity_clean]]&gt;0,salesTable[[#This Row],[quantity_clean]],"INVALID")</f>
        <v>3</v>
      </c>
      <c r="AI55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5" s="8">
        <f>IF(salesTable[[#This Row],[unitPrice_clean]]&gt;0,salesTable[[#This Row],[unitPrice_clean]],"INVALID")</f>
        <v>420</v>
      </c>
      <c r="AK55">
        <f>IF(salesTable[[#This Row],[Revenue]]="","MISSING",VALUE(TRIM(SUBSTITUTE(SUBSTITUTE(salesTable[[#This Row],[Revenue]],",",""),"GH₵",""))))</f>
        <v>1260</v>
      </c>
      <c r="AL55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55" s="19">
        <f>IF(ISNUMBER(salesTable[[#This Row],[OrderDate]]),salesTable[[#This Row],[OrderDate]],IFERROR(DATEVALUE(CLEAN(TRIM(SUBSTITUTE(salesTable[[#This Row],[OrderDate]],".","/")))),"CHECK"))</f>
        <v>45882</v>
      </c>
      <c r="AN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45882</v>
      </c>
      <c r="AO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GH-ACC-2025-00406</v>
      </c>
      <c r="AP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5" s="8" t="str">
        <f>CLEAN(PROPER(TRIM(salesTable[[#This Row],[Email]])))</f>
        <v>Naa.Addo61Example.Com</v>
      </c>
      <c r="AR55" s="8" t="str">
        <f>CLEAN(TRIM(salesTable[[#This Row],[SourceFile]]))</f>
        <v>Mobile_App_Export.csv</v>
      </c>
      <c r="AS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" s="8" t="str">
        <f>IF(salesTable[orderRef_final]&lt;&gt;"MISSING",salesTable[orderRef_final],"invalid")</f>
        <v>GH-ACC-2025-00406</v>
      </c>
    </row>
    <row r="56" spans="1:46" x14ac:dyDescent="0.3">
      <c r="A56" t="s">
        <v>2176</v>
      </c>
      <c r="B56" t="s">
        <v>2177</v>
      </c>
      <c r="C56" t="s">
        <v>1358</v>
      </c>
      <c r="E56" t="s">
        <v>173</v>
      </c>
      <c r="F56" t="s">
        <v>153</v>
      </c>
      <c r="G56" t="s">
        <v>162</v>
      </c>
      <c r="H56" t="s">
        <v>163</v>
      </c>
      <c r="I56" t="s">
        <v>110</v>
      </c>
      <c r="J56" t="s">
        <v>83</v>
      </c>
      <c r="K56" t="s">
        <v>72</v>
      </c>
      <c r="L56" t="s">
        <v>502</v>
      </c>
      <c r="M56">
        <v>11</v>
      </c>
      <c r="N56">
        <v>620</v>
      </c>
      <c r="P56" t="s">
        <v>2178</v>
      </c>
      <c r="Q56" t="s">
        <v>2179</v>
      </c>
      <c r="R56" t="s">
        <v>61</v>
      </c>
      <c r="S56" t="str">
        <f>IF(salesTable[[#This Row],[Region]]="","MISSING",IFERROR(VLOOKUP(salesTable[[#This Row],[Region]],region_ref[],2,FALSE),TRIM(CLEAN(UPPER(salesTable[[#This Row],[Region]])))))</f>
        <v>ACCRA</v>
      </c>
      <c r="T56" t="str">
        <f>IF(salesTable[[#This Row],[CustomerType]]="","MISSING",IFERROR(VLOOKUP(salesTable[[#This Row],[CustomerType]],customerType_Ref[],2,FALSE),TRIM(CLEAN(UPPER(salesTable[[#This Row],[CustomerType]])))))</f>
        <v>INDIVIDUAL</v>
      </c>
      <c r="U56" t="str">
        <f>IF(salesTable[[#This Row],[SalesChannel]]="","MISSING",IFERROR(VLOOKUP(salesTable[[#This Row],[SalesChannel]],salesChannel_Ref[],2,FALSE),CLEAN(UPPER(TRIM(salesTable[SalesChannel])))))</f>
        <v>IN-STORE</v>
      </c>
      <c r="V56" t="str">
        <f>IF(salesTable[[#This Row],[PaymentMethod]]="","MISSING",IFERROR(VLOOKUP(salesTable[[#This Row],[PaymentMethod]],paymentMethod_REF[],2,FALSE), CLEAN(UPPER(TRIM(salesTable[[#This Row],[PaymentMethod]])))))</f>
        <v>CASH</v>
      </c>
      <c r="W56" s="8" t="str">
        <f>IF(salesTable[[#This Row],[ProductID]]="","MISSING",IFERROR(VLOOKUP(salesTable[[#This Row],[ProductID]],product_REF[],1,FALSE),"NO MATCH"))</f>
        <v>P012</v>
      </c>
      <c r="X56" s="8" t="str">
        <f>CLEAN(UPPER(TRIM(IF(salesTable[[#This Row],[ProductID]]="","MISSING",IFERROR(VLOOKUP(salesTable[[#This Row],[ProductID]],product_REF[],2,FALSE),"NO MATCH")))))</f>
        <v>BLENDER PLUS</v>
      </c>
      <c r="Y56" t="str">
        <f>IFERROR(CLEAN(UPPER(TRIM(VLOOKUP(salesTable[[#This Row],[productID_Final]],product_REF[],3,FALSE)))),"NO MATCH")</f>
        <v>HOME APPLIANCES</v>
      </c>
      <c r="Z56" s="8" t="str">
        <f>IF(salesTable[[#This Row],[productCategory_final]]=CLEAN(UPPER(TRIM(salesTable[ProductCategory]))),salesTable[[#This Row],[productCategory_final]],"MISMATCH")</f>
        <v>HOME APPLIANCES</v>
      </c>
      <c r="AA56" s="8" t="str">
        <f>IF(salesTable[[#This Row],[CustomerID]]="","MISSING",IFERROR(VLOOKUP(salesTable[[#This Row],[CustomerID]],customer_REF[],1,FALSE),"NO MATCH"))</f>
        <v>C0279</v>
      </c>
      <c r="AB56" t="str">
        <f>CLEAN(UPPER(TRIM(IF(salesTable[[#This Row],[FirstName]]="","MISSING",IFERROR(VLOOKUP(salesTable[[#This Row],[CustomerID_final]],customer_REF[],2,FALSE),"NO MATCH")))))</f>
        <v>MISSING</v>
      </c>
      <c r="AC56" s="8" t="str">
        <f>IF(salesTable[[#This Row],[customerFisrtName]]=CLEAN(UPPER(TRIM(salesTable[[#This Row],[customerFisrtName]]))),salesTable[[#This Row],[customerFisrtName]],"MISMATCH")</f>
        <v>MISSING</v>
      </c>
      <c r="AD56" t="str">
        <f>CLEAN(UPPER(TRIM(IF(salesTable[[#This Row],[LastName]]="","MISSING",IFERROR(VLOOKUP(salesTable[[#This Row],[CustomerID_final]],customer_REF[],3,FALSE),"NO MATCH")))))</f>
        <v>OSEI</v>
      </c>
      <c r="AE56" s="8" t="str">
        <f>IF(salesTable[[#This Row],[customerLastName]]=CLEAN(UPPER(TRIM(salesTable[[#This Row],[customerLastName]]))),salesTable[[#This Row],[customerLastName]],"MISMATCH")</f>
        <v>OSEI</v>
      </c>
      <c r="AF56" s="8" t="str">
        <f>IF(salesTable[[#This Row],[Phone]]="","MISSING",0&amp;RIGHT(TRIM(SUBSTITUTE(SUBSTITUTE(SUBSTITUTE(salesTable[[#This Row],[Phone]],"+","")," ",""),"-","")),9))</f>
        <v>0242552138</v>
      </c>
      <c r="AG5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6" s="8">
        <f>IF(salesTable[[#This Row],[quantity_clean]]&gt;0,salesTable[[#This Row],[quantity_clean]],"INVALID")</f>
        <v>11</v>
      </c>
      <c r="AI5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56" s="8">
        <f>IF(salesTable[[#This Row],[unitPrice_clean]]&gt;0,salesTable[[#This Row],[unitPrice_clean]],"INVALID")</f>
        <v>620</v>
      </c>
      <c r="AK56" t="str">
        <f>IF(salesTable[[#This Row],[Revenue]]="","MISSING",VALUE(TRIM(SUBSTITUTE(SUBSTITUTE(salesTable[[#This Row],[Revenue]],",",""),"GH₵",""))))</f>
        <v>MISSING</v>
      </c>
      <c r="AL5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6" s="19">
        <f>IF(ISNUMBER(salesTable[[#This Row],[OrderDate]]),salesTable[[#This Row],[OrderDate]],IFERROR(DATEVALUE(CLEAN(TRIM(SUBSTITUTE(salesTable[[#This Row],[OrderDate]],".","/")))),"CHECK"))</f>
        <v>45807</v>
      </c>
      <c r="AN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45807</v>
      </c>
      <c r="AO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GH-ACC-2025-00414</v>
      </c>
      <c r="AP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6" s="8" t="str">
        <f>CLEAN(PROPER(TRIM(salesTable[[#This Row],[Email]])))</f>
        <v>Michael.Osei15@Example.Com</v>
      </c>
      <c r="AR56" s="8" t="str">
        <f>CLEAN(TRIM(salesTable[[#This Row],[SourceFile]]))</f>
        <v>Retail_POS_2025.csv</v>
      </c>
      <c r="AS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" s="8" t="str">
        <f>IF(salesTable[orderRef_final]&lt;&gt;"MISSING",salesTable[orderRef_final],"invalid")</f>
        <v>GH-ACC-2025-00414</v>
      </c>
    </row>
    <row r="57" spans="1:46" x14ac:dyDescent="0.3">
      <c r="A57" t="s">
        <v>2279</v>
      </c>
      <c r="B57" t="s">
        <v>2273</v>
      </c>
      <c r="C57" t="s">
        <v>2280</v>
      </c>
      <c r="D57" t="s">
        <v>366</v>
      </c>
      <c r="E57" t="s">
        <v>93</v>
      </c>
      <c r="F57" t="s">
        <v>780</v>
      </c>
      <c r="G57" t="s">
        <v>120</v>
      </c>
      <c r="H57" t="s">
        <v>683</v>
      </c>
      <c r="I57" t="s">
        <v>122</v>
      </c>
      <c r="J57" t="s">
        <v>249</v>
      </c>
      <c r="K57" t="s">
        <v>98</v>
      </c>
      <c r="L57" t="s">
        <v>165</v>
      </c>
      <c r="M57">
        <v>11</v>
      </c>
      <c r="N57">
        <v>850</v>
      </c>
      <c r="O57">
        <v>9350</v>
      </c>
      <c r="P57" t="s">
        <v>2281</v>
      </c>
      <c r="Q57" t="s">
        <v>2282</v>
      </c>
      <c r="R57" t="s">
        <v>46</v>
      </c>
      <c r="S57" t="str">
        <f>IF(salesTable[[#This Row],[Region]]="","MISSING",IFERROR(VLOOKUP(salesTable[[#This Row],[Region]],region_ref[],2,FALSE),TRIM(CLEAN(UPPER(salesTable[[#This Row],[Region]])))))</f>
        <v>ACCRA</v>
      </c>
      <c r="T57" t="str">
        <f>IF(salesTable[[#This Row],[CustomerType]]="","MISSING",IFERROR(VLOOKUP(salesTable[[#This Row],[CustomerType]],customerType_Ref[],2,FALSE),TRIM(CLEAN(UPPER(salesTable[[#This Row],[CustomerType]])))))</f>
        <v>GOVERNMENT</v>
      </c>
      <c r="U57" t="str">
        <f>IF(salesTable[[#This Row],[SalesChannel]]="","MISSING",IFERROR(VLOOKUP(salesTable[[#This Row],[SalesChannel]],salesChannel_Ref[],2,FALSE),CLEAN(UPPER(TRIM(salesTable[SalesChannel])))))</f>
        <v>MOBILE APP</v>
      </c>
      <c r="V5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7" s="8" t="str">
        <f>IF(salesTable[[#This Row],[ProductID]]="","MISSING",IFERROR(VLOOKUP(salesTable[[#This Row],[ProductID]],product_REF[],1,FALSE),"NO MATCH"))</f>
        <v>P002</v>
      </c>
      <c r="X57" s="8" t="str">
        <f>CLEAN(UPPER(TRIM(IF(salesTable[[#This Row],[ProductID]]="","MISSING",IFERROR(VLOOKUP(salesTable[[#This Row],[ProductID]],product_REF[],2,FALSE),"NO MATCH")))))</f>
        <v>OFFICE CHAIR</v>
      </c>
      <c r="Y57" t="str">
        <f>IFERROR(CLEAN(UPPER(TRIM(VLOOKUP(salesTable[[#This Row],[productID_Final]],product_REF[],3,FALSE)))),"NO MATCH")</f>
        <v>FURNITURE</v>
      </c>
      <c r="Z57" s="8" t="str">
        <f>IF(salesTable[[#This Row],[productCategory_final]]=CLEAN(UPPER(TRIM(salesTable[ProductCategory]))),salesTable[[#This Row],[productCategory_final]],"MISMATCH")</f>
        <v>FURNITURE</v>
      </c>
      <c r="AA57" s="8" t="str">
        <f>IF(salesTable[[#This Row],[CustomerID]]="","MISSING",IFERROR(VLOOKUP(salesTable[[#This Row],[CustomerID]],customer_REF[],1,FALSE),"NO MATCH"))</f>
        <v>C0086</v>
      </c>
      <c r="AB57" t="str">
        <f>CLEAN(UPPER(TRIM(IF(salesTable[[#This Row],[FirstName]]="","MISSING",IFERROR(VLOOKUP(salesTable[[#This Row],[CustomerID_final]],customer_REF[],2,FALSE),"NO MATCH")))))</f>
        <v>ABENA</v>
      </c>
      <c r="AC57" s="8" t="str">
        <f>IF(salesTable[[#This Row],[customerFisrtName]]=CLEAN(UPPER(TRIM(salesTable[[#This Row],[customerFisrtName]]))),salesTable[[#This Row],[customerFisrtName]],"MISMATCH")</f>
        <v>ABENA</v>
      </c>
      <c r="AD57" t="str">
        <f>CLEAN(UPPER(TRIM(IF(salesTable[[#This Row],[LastName]]="","MISSING",IFERROR(VLOOKUP(salesTable[[#This Row],[CustomerID_final]],customer_REF[],3,FALSE),"NO MATCH")))))</f>
        <v>BADU</v>
      </c>
      <c r="AE57" s="8" t="str">
        <f>IF(salesTable[[#This Row],[customerLastName]]=CLEAN(UPPER(TRIM(salesTable[[#This Row],[customerLastName]]))),salesTable[[#This Row],[customerLastName]],"MISMATCH")</f>
        <v>BADU</v>
      </c>
      <c r="AF57" s="8" t="str">
        <f>IF(salesTable[[#This Row],[Phone]]="","MISSING",0&amp;RIGHT(TRIM(SUBSTITUTE(SUBSTITUTE(SUBSTITUTE(salesTable[[#This Row],[Phone]],"+","")," ",""),"-","")),9))</f>
        <v>0546043400</v>
      </c>
      <c r="AG5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7" s="8">
        <f>IF(salesTable[[#This Row],[quantity_clean]]&gt;0,salesTable[[#This Row],[quantity_clean]],"INVALID")</f>
        <v>11</v>
      </c>
      <c r="AI5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7" s="8">
        <f>IF(salesTable[[#This Row],[unitPrice_clean]]&gt;0,salesTable[[#This Row],[unitPrice_clean]],"INVALID")</f>
        <v>850</v>
      </c>
      <c r="AK57">
        <f>IF(salesTable[[#This Row],[Revenue]]="","MISSING",VALUE(TRIM(SUBSTITUTE(SUBSTITUTE(salesTable[[#This Row],[Revenue]],",",""),"GH₵",""))))</f>
        <v>9350</v>
      </c>
      <c r="AL57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57" s="19">
        <f>IF(ISNUMBER(salesTable[[#This Row],[OrderDate]]),salesTable[[#This Row],[OrderDate]],IFERROR(DATEVALUE(CLEAN(TRIM(SUBSTITUTE(salesTable[[#This Row],[OrderDate]],".","/")))),"CHECK"))</f>
        <v>45811</v>
      </c>
      <c r="AN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45811</v>
      </c>
      <c r="AO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GH-ACC-2025-00417</v>
      </c>
      <c r="AP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7" s="8" t="str">
        <f>CLEAN(PROPER(TRIM(salesTable[[#This Row],[Email]])))</f>
        <v>Abena.Badu91@Example.Com</v>
      </c>
      <c r="AR57" s="8" t="str">
        <f>CLEAN(TRIM(salesTable[[#This Row],[SourceFile]]))</f>
        <v>Mobile_App_Export.csv</v>
      </c>
      <c r="AS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" s="8" t="str">
        <f>IF(salesTable[orderRef_final]&lt;&gt;"MISSING",salesTable[orderRef_final],"invalid")</f>
        <v>GH-ACC-2025-00417</v>
      </c>
    </row>
    <row r="58" spans="1:46" x14ac:dyDescent="0.3">
      <c r="A58" t="s">
        <v>2208</v>
      </c>
      <c r="B58" t="s">
        <v>2209</v>
      </c>
      <c r="C58" t="s">
        <v>1199</v>
      </c>
      <c r="D58" t="s">
        <v>172</v>
      </c>
      <c r="E58" t="s">
        <v>37</v>
      </c>
      <c r="F58" t="s">
        <v>153</v>
      </c>
      <c r="G58" t="s">
        <v>303</v>
      </c>
      <c r="H58" t="s">
        <v>399</v>
      </c>
      <c r="I58" t="s">
        <v>41</v>
      </c>
      <c r="J58" t="s">
        <v>83</v>
      </c>
      <c r="K58" t="s">
        <v>84</v>
      </c>
      <c r="L58" t="s">
        <v>132</v>
      </c>
      <c r="M58" t="s">
        <v>726</v>
      </c>
      <c r="N58">
        <v>2400</v>
      </c>
      <c r="O58">
        <v>9600</v>
      </c>
      <c r="P58" t="s">
        <v>2210</v>
      </c>
      <c r="Q58" t="s">
        <v>2211</v>
      </c>
      <c r="R58" t="s">
        <v>157</v>
      </c>
      <c r="S58" t="str">
        <f>IF(salesTable[[#This Row],[Region]]="","MISSING",IFERROR(VLOOKUP(salesTable[[#This Row],[Region]],region_ref[],2,FALSE),TRIM(CLEAN(UPPER(salesTable[[#This Row],[Region]])))))</f>
        <v>ACCRA</v>
      </c>
      <c r="T58" t="str">
        <f>IF(salesTable[[#This Row],[CustomerType]]="","MISSING",IFERROR(VLOOKUP(salesTable[[#This Row],[CustomerType]],customerType_Ref[],2,FALSE),TRIM(CLEAN(UPPER(salesTable[[#This Row],[CustomerType]])))))</f>
        <v>INDIVIDUAL</v>
      </c>
      <c r="U58" t="str">
        <f>IF(salesTable[[#This Row],[SalesChannel]]="","MISSING",IFERROR(VLOOKUP(salesTable[[#This Row],[SalesChannel]],salesChannel_Ref[],2,FALSE),CLEAN(UPPER(TRIM(salesTable[SalesChannel])))))</f>
        <v>AGENT</v>
      </c>
      <c r="V5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8" s="8" t="str">
        <f>IF(salesTable[[#This Row],[ProductID]]="","MISSING",IFERROR(VLOOKUP(salesTable[[#This Row],[ProductID]],product_REF[],1,FALSE),"NO MATCH"))</f>
        <v>P011</v>
      </c>
      <c r="X58" s="8" t="str">
        <f>CLEAN(UPPER(TRIM(IF(salesTable[[#This Row],[ProductID]]="","MISSING",IFERROR(VLOOKUP(salesTable[[#This Row],[ProductID]],product_REF[],2,FALSE),"NO MATCH")))))</f>
        <v>EXECUTIVE DESK</v>
      </c>
      <c r="Y58" t="str">
        <f>IFERROR(CLEAN(UPPER(TRIM(VLOOKUP(salesTable[[#This Row],[productID_Final]],product_REF[],3,FALSE)))),"NO MATCH")</f>
        <v>FURNITURE</v>
      </c>
      <c r="Z58" s="8" t="str">
        <f>IF(salesTable[[#This Row],[productCategory_final]]=CLEAN(UPPER(TRIM(salesTable[ProductCategory]))),salesTable[[#This Row],[productCategory_final]],"MISMATCH")</f>
        <v>FURNITURE</v>
      </c>
      <c r="AA58" s="8" t="str">
        <f>IF(salesTable[[#This Row],[CustomerID]]="","MISSING",IFERROR(VLOOKUP(salesTable[[#This Row],[CustomerID]],customer_REF[],1,FALSE),"NO MATCH"))</f>
        <v>C0040</v>
      </c>
      <c r="AB58" t="str">
        <f>CLEAN(UPPER(TRIM(IF(salesTable[[#This Row],[FirstName]]="","MISSING",IFERROR(VLOOKUP(salesTable[[#This Row],[CustomerID_final]],customer_REF[],2,FALSE),"NO MATCH")))))</f>
        <v>DANIEL</v>
      </c>
      <c r="AC58" s="8" t="str">
        <f>IF(salesTable[[#This Row],[customerFisrtName]]=CLEAN(UPPER(TRIM(salesTable[[#This Row],[customerFisrtName]]))),salesTable[[#This Row],[customerFisrtName]],"MISMATCH")</f>
        <v>DANIEL</v>
      </c>
      <c r="AD58" t="str">
        <f>CLEAN(UPPER(TRIM(IF(salesTable[[#This Row],[LastName]]="","MISSING",IFERROR(VLOOKUP(salesTable[[#This Row],[CustomerID_final]],customer_REF[],3,FALSE),"NO MATCH")))))</f>
        <v>ANTWI</v>
      </c>
      <c r="AE58" s="8" t="str">
        <f>IF(salesTable[[#This Row],[customerLastName]]=CLEAN(UPPER(TRIM(salesTable[[#This Row],[customerLastName]]))),salesTable[[#This Row],[customerLastName]],"MISMATCH")</f>
        <v>ANTWI</v>
      </c>
      <c r="AF58" s="8" t="str">
        <f>IF(salesTable[[#This Row],[Phone]]="","MISSING",0&amp;RIGHT(TRIM(SUBSTITUTE(SUBSTITUTE(SUBSTITUTE(salesTable[[#This Row],[Phone]],"+","")," ",""),"-","")),9))</f>
        <v>0241488440</v>
      </c>
      <c r="AG5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8" s="8">
        <f>IF(salesTable[[#This Row],[quantity_clean]]&gt;0,salesTable[[#This Row],[quantity_clean]],"INVALID")</f>
        <v>4</v>
      </c>
      <c r="AI5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8" s="8">
        <f>IF(salesTable[[#This Row],[unitPrice_clean]]&gt;0,salesTable[[#This Row],[unitPrice_clean]],"INVALID")</f>
        <v>2400</v>
      </c>
      <c r="AK58">
        <f>IF(salesTable[[#This Row],[Revenue]]="","MISSING",VALUE(TRIM(SUBSTITUTE(SUBSTITUTE(salesTable[[#This Row],[Revenue]],",",""),"GH₵",""))))</f>
        <v>9600</v>
      </c>
      <c r="AL58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58" s="19">
        <f>IF(ISNUMBER(salesTable[[#This Row],[OrderDate]]),salesTable[[#This Row],[OrderDate]],IFERROR(DATEVALUE(CLEAN(TRIM(SUBSTITUTE(salesTable[[#This Row],[OrderDate]],".","/")))),"CHECK"))</f>
        <v>45855</v>
      </c>
      <c r="AN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45855</v>
      </c>
      <c r="AO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GH-ACC-2025-00426</v>
      </c>
      <c r="AP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8" s="8" t="str">
        <f>CLEAN(PROPER(TRIM(salesTable[[#This Row],[Email]])))</f>
        <v>Daniel.Antwi65@Example.Com</v>
      </c>
      <c r="AR58" s="8" t="str">
        <f>CLEAN(TRIM(salesTable[[#This Row],[SourceFile]]))</f>
        <v>Online_Sales_2025.xlsx</v>
      </c>
      <c r="AS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" s="8" t="str">
        <f>IF(salesTable[orderRef_final]&lt;&gt;"MISSING",salesTable[orderRef_final],"invalid")</f>
        <v>GH-ACC-2025-00426</v>
      </c>
    </row>
    <row r="59" spans="1:46" x14ac:dyDescent="0.3">
      <c r="A59" t="s">
        <v>632</v>
      </c>
      <c r="B59" t="s">
        <v>633</v>
      </c>
      <c r="C59" t="s">
        <v>634</v>
      </c>
      <c r="D59" t="s">
        <v>635</v>
      </c>
      <c r="E59" t="s">
        <v>255</v>
      </c>
      <c r="F59" t="s">
        <v>153</v>
      </c>
      <c r="G59" t="s">
        <v>218</v>
      </c>
      <c r="H59" t="s">
        <v>312</v>
      </c>
      <c r="I59" t="s">
        <v>26</v>
      </c>
      <c r="J59" t="s">
        <v>393</v>
      </c>
      <c r="K59" t="s">
        <v>84</v>
      </c>
      <c r="L59" t="s">
        <v>165</v>
      </c>
      <c r="M59">
        <v>12</v>
      </c>
      <c r="N59">
        <v>2800</v>
      </c>
      <c r="O59">
        <v>33600</v>
      </c>
      <c r="P59" t="s">
        <v>636</v>
      </c>
      <c r="Q59" t="s">
        <v>637</v>
      </c>
      <c r="R59" t="s">
        <v>61</v>
      </c>
      <c r="S59" t="str">
        <f>IF(salesTable[[#This Row],[Region]]="","MISSING",IFERROR(VLOOKUP(salesTable[[#This Row],[Region]],region_ref[],2,FALSE),TRIM(CLEAN(UPPER(salesTable[[#This Row],[Region]])))))</f>
        <v>ACCRA</v>
      </c>
      <c r="T59" t="str">
        <f>IF(salesTable[[#This Row],[CustomerType]]="","MISSING",IFERROR(VLOOKUP(salesTable[[#This Row],[CustomerType]],customerType_Ref[],2,FALSE),TRIM(CLEAN(UPPER(salesTable[[#This Row],[CustomerType]])))))</f>
        <v>BUSINESS</v>
      </c>
      <c r="U59" t="str">
        <f>IF(salesTable[[#This Row],[SalesChannel]]="","MISSING",IFERROR(VLOOKUP(salesTable[[#This Row],[SalesChannel]],salesChannel_Ref[],2,FALSE),CLEAN(UPPER(TRIM(salesTable[SalesChannel])))))</f>
        <v>AGENT</v>
      </c>
      <c r="V5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9" s="8" t="str">
        <f>IF(salesTable[[#This Row],[ProductID]]="","MISSING",IFERROR(VLOOKUP(salesTable[[#This Row],[ProductID]],product_REF[],1,FALSE),"NO MATCH"))</f>
        <v>P005</v>
      </c>
      <c r="X59" s="8" t="str">
        <f>CLEAN(UPPER(TRIM(IF(salesTable[[#This Row],[ProductID]]="","MISSING",IFERROR(VLOOKUP(salesTable[[#This Row],[ProductID]],product_REF[],2,FALSE),"NO MATCH")))))</f>
        <v>SMARTPHONE X</v>
      </c>
      <c r="Y59" t="str">
        <f>IFERROR(CLEAN(UPPER(TRIM(VLOOKUP(salesTable[[#This Row],[productID_Final]],product_REF[],3,FALSE)))),"NO MATCH")</f>
        <v>ELECTRONICS</v>
      </c>
      <c r="Z59" s="8" t="str">
        <f>IF(salesTable[[#This Row],[productCategory_final]]=CLEAN(UPPER(TRIM(salesTable[ProductCategory]))),salesTable[[#This Row],[productCategory_final]],"MISMATCH")</f>
        <v>ELECTRONICS</v>
      </c>
      <c r="AA59" s="8" t="str">
        <f>IF(salesTable[[#This Row],[CustomerID]]="","MISSING",IFERROR(VLOOKUP(salesTable[[#This Row],[CustomerID]],customer_REF[],1,FALSE),"NO MATCH"))</f>
        <v>C0340</v>
      </c>
      <c r="AB59" t="str">
        <f>CLEAN(UPPER(TRIM(IF(salesTable[[#This Row],[FirstName]]="","MISSING",IFERROR(VLOOKUP(salesTable[[#This Row],[CustomerID_final]],customer_REF[],2,FALSE),"NO MATCH")))))</f>
        <v>KOJO</v>
      </c>
      <c r="AC59" s="8" t="str">
        <f>IF(salesTable[[#This Row],[customerFisrtName]]=CLEAN(UPPER(TRIM(salesTable[[#This Row],[customerFisrtName]]))),salesTable[[#This Row],[customerFisrtName]],"MISMATCH")</f>
        <v>KOJO</v>
      </c>
      <c r="AD59" t="str">
        <f>CLEAN(UPPER(TRIM(IF(salesTable[[#This Row],[LastName]]="","MISSING",IFERROR(VLOOKUP(salesTable[[#This Row],[CustomerID_final]],customer_REF[],3,FALSE),"NO MATCH")))))</f>
        <v>OWUSU</v>
      </c>
      <c r="AE59" s="8" t="str">
        <f>IF(salesTable[[#This Row],[customerLastName]]=CLEAN(UPPER(TRIM(salesTable[[#This Row],[customerLastName]]))),salesTable[[#This Row],[customerLastName]],"MISMATCH")</f>
        <v>OWUSU</v>
      </c>
      <c r="AF59" s="8" t="str">
        <f>IF(salesTable[[#This Row],[Phone]]="","MISSING",0&amp;RIGHT(TRIM(SUBSTITUTE(SUBSTITUTE(SUBSTITUTE(salesTable[[#This Row],[Phone]],"+","")," ",""),"-","")),9))</f>
        <v>0551537082</v>
      </c>
      <c r="AG5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9" s="8">
        <f>IF(salesTable[[#This Row],[quantity_clean]]&gt;0,salesTable[[#This Row],[quantity_clean]],"INVALID")</f>
        <v>12</v>
      </c>
      <c r="AI5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9" s="8">
        <f>IF(salesTable[[#This Row],[unitPrice_clean]]&gt;0,salesTable[[#This Row],[unitPrice_clean]],"INVALID")</f>
        <v>2800</v>
      </c>
      <c r="AK59">
        <f>IF(salesTable[[#This Row],[Revenue]]="","MISSING",VALUE(TRIM(SUBSTITUTE(SUBSTITUTE(salesTable[[#This Row],[Revenue]],",",""),"GH₵",""))))</f>
        <v>33600</v>
      </c>
      <c r="AL59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59" s="19">
        <f>IF(ISNUMBER(salesTable[[#This Row],[OrderDate]]),salesTable[[#This Row],[OrderDate]],IFERROR(DATEVALUE(CLEAN(TRIM(SUBSTITUTE(salesTable[[#This Row],[OrderDate]],".","/")))),"CHECK"))</f>
        <v>45857</v>
      </c>
      <c r="AN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45857</v>
      </c>
      <c r="AO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GH-ACC-2025-00439</v>
      </c>
      <c r="AP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59" s="8" t="str">
        <f>CLEAN(PROPER(TRIM(salesTable[[#This Row],[Email]])))</f>
        <v>Kojo.Owusu8@Example.Com</v>
      </c>
      <c r="AR59" s="8" t="str">
        <f>CLEAN(TRIM(salesTable[[#This Row],[SourceFile]]))</f>
        <v>Retail_POS_2025.csv</v>
      </c>
      <c r="AS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" s="8" t="str">
        <f>IF(salesTable[orderRef_final]&lt;&gt;"MISSING",salesTable[orderRef_final],"invalid")</f>
        <v>GH-ACC-2025-00439</v>
      </c>
    </row>
    <row r="60" spans="1:46" x14ac:dyDescent="0.3">
      <c r="A60" t="s">
        <v>6334</v>
      </c>
      <c r="B60" t="s">
        <v>6335</v>
      </c>
      <c r="C60" t="s">
        <v>1251</v>
      </c>
      <c r="D60" t="s">
        <v>50</v>
      </c>
      <c r="E60" t="s">
        <v>441</v>
      </c>
      <c r="F60" t="s">
        <v>153</v>
      </c>
      <c r="G60" t="s">
        <v>191</v>
      </c>
      <c r="H60" t="s">
        <v>278</v>
      </c>
      <c r="I60" t="s">
        <v>527</v>
      </c>
      <c r="J60" t="s">
        <v>27</v>
      </c>
      <c r="K60" t="s">
        <v>57</v>
      </c>
      <c r="L60" t="s">
        <v>675</v>
      </c>
      <c r="M60" t="s">
        <v>74</v>
      </c>
      <c r="N60" t="s">
        <v>1185</v>
      </c>
      <c r="O60">
        <v>13200</v>
      </c>
      <c r="P60" t="s">
        <v>6336</v>
      </c>
      <c r="Q60" t="s">
        <v>6337</v>
      </c>
      <c r="R60" t="s">
        <v>61</v>
      </c>
      <c r="S60" t="str">
        <f>IF(salesTable[[#This Row],[Region]]="","MISSING",IFERROR(VLOOKUP(salesTable[[#This Row],[Region]],region_ref[],2,FALSE),TRIM(CLEAN(UPPER(salesTable[[#This Row],[Region]])))))</f>
        <v>ACCRA</v>
      </c>
      <c r="T60" t="str">
        <f>IF(salesTable[[#This Row],[CustomerType]]="","MISSING",IFERROR(VLOOKUP(salesTable[[#This Row],[CustomerType]],customerType_Ref[],2,FALSE),TRIM(CLEAN(UPPER(salesTable[[#This Row],[CustomerType]])))))</f>
        <v>GOVERNMENT</v>
      </c>
      <c r="U60" t="str">
        <f>IF(salesTable[[#This Row],[SalesChannel]]="","MISSING",IFERROR(VLOOKUP(salesTable[[#This Row],[SalesChannel]],salesChannel_Ref[],2,FALSE),CLEAN(UPPER(TRIM(salesTable[SalesChannel])))))</f>
        <v>ONLINE</v>
      </c>
      <c r="V6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0" s="8" t="str">
        <f>IF(salesTable[[#This Row],[ProductID]]="","MISSING",IFERROR(VLOOKUP(salesTable[[#This Row],[ProductID]],product_REF[],1,FALSE),"NO MATCH"))</f>
        <v>P004</v>
      </c>
      <c r="X60" s="8" t="str">
        <f>CLEAN(UPPER(TRIM(IF(salesTable[[#This Row],[ProductID]]="","MISSING",IFERROR(VLOOKUP(salesTable[[#This Row],[ProductID]],product_REF[],2,FALSE),"NO MATCH")))))</f>
        <v>LASER PRINTER</v>
      </c>
      <c r="Y60" t="str">
        <f>IFERROR(CLEAN(UPPER(TRIM(VLOOKUP(salesTable[[#This Row],[productID_Final]],product_REF[],3,FALSE)))),"NO MATCH")</f>
        <v>OFFICE SUPPLIES</v>
      </c>
      <c r="Z60" s="8" t="str">
        <f>IF(salesTable[[#This Row],[productCategory_final]]=CLEAN(UPPER(TRIM(salesTable[ProductCategory]))),salesTable[[#This Row],[productCategory_final]],"MISMATCH")</f>
        <v>OFFICE SUPPLIES</v>
      </c>
      <c r="AA60" s="8" t="str">
        <f>IF(salesTable[[#This Row],[CustomerID]]="","MISSING",IFERROR(VLOOKUP(salesTable[[#This Row],[CustomerID]],customer_REF[],1,FALSE),"NO MATCH"))</f>
        <v>C0109</v>
      </c>
      <c r="AB60" t="str">
        <f>CLEAN(UPPER(TRIM(IF(salesTable[[#This Row],[FirstName]]="","MISSING",IFERROR(VLOOKUP(salesTable[[#This Row],[CustomerID_final]],customer_REF[],2,FALSE),"NO MATCH")))))</f>
        <v>AKOSUA</v>
      </c>
      <c r="AC60" s="8" t="str">
        <f>IF(salesTable[[#This Row],[customerFisrtName]]=CLEAN(UPPER(TRIM(salesTable[[#This Row],[customerFisrtName]]))),salesTable[[#This Row],[customerFisrtName]],"MISMATCH")</f>
        <v>AKOSUA</v>
      </c>
      <c r="AD60" t="str">
        <f>CLEAN(UPPER(TRIM(IF(salesTable[[#This Row],[LastName]]="","MISSING",IFERROR(VLOOKUP(salesTable[[#This Row],[CustomerID_final]],customer_REF[],3,FALSE),"NO MATCH")))))</f>
        <v>APPIAH</v>
      </c>
      <c r="AE60" s="8" t="str">
        <f>IF(salesTable[[#This Row],[customerLastName]]=CLEAN(UPPER(TRIM(salesTable[[#This Row],[customerLastName]]))),salesTable[[#This Row],[customerLastName]],"MISMATCH")</f>
        <v>APPIAH</v>
      </c>
      <c r="AF60" s="8" t="str">
        <f>IF(salesTable[[#This Row],[Phone]]="","MISSING",0&amp;RIGHT(TRIM(SUBSTITUTE(SUBSTITUTE(SUBSTITUTE(salesTable[[#This Row],[Phone]],"+","")," ",""),"-","")),9))</f>
        <v>0541301315</v>
      </c>
      <c r="AG6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0" s="8">
        <f>IF(salesTable[[#This Row],[quantity_clean]]&gt;0,salesTable[[#This Row],[quantity_clean]],"INVALID")</f>
        <v>8</v>
      </c>
      <c r="AI6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0" s="8">
        <f>IF(salesTable[[#This Row],[unitPrice_clean]]&gt;0,salesTable[[#This Row],[unitPrice_clean]],"INVALID")</f>
        <v>1650</v>
      </c>
      <c r="AK60">
        <f>IF(salesTable[[#This Row],[Revenue]]="","MISSING",VALUE(TRIM(SUBSTITUTE(SUBSTITUTE(salesTable[[#This Row],[Revenue]],",",""),"GH₵",""))))</f>
        <v>13200</v>
      </c>
      <c r="AL60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60" s="19">
        <f>IF(ISNUMBER(salesTable[[#This Row],[OrderDate]]),salesTable[[#This Row],[OrderDate]],IFERROR(DATEVALUE(CLEAN(TRIM(SUBSTITUTE(salesTable[[#This Row],[OrderDate]],".","/")))),"CHECK"))</f>
        <v>45823</v>
      </c>
      <c r="AN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45823</v>
      </c>
      <c r="AO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GH-ACC-2025-00440</v>
      </c>
      <c r="AP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0" s="8" t="str">
        <f>CLEAN(PROPER(TRIM(salesTable[[#This Row],[Email]])))</f>
        <v>Akosua.Appiah25@Example.Com</v>
      </c>
      <c r="AR60" s="8" t="str">
        <f>CLEAN(TRIM(salesTable[[#This Row],[SourceFile]]))</f>
        <v>Retail_POS_2025.csv</v>
      </c>
      <c r="AS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" s="8" t="str">
        <f>IF(salesTable[orderRef_final]&lt;&gt;"MISSING",salesTable[orderRef_final],"invalid")</f>
        <v>GH-ACC-2025-00440</v>
      </c>
    </row>
    <row r="61" spans="1:46" x14ac:dyDescent="0.3">
      <c r="A61" t="s">
        <v>148</v>
      </c>
      <c r="B61" t="s">
        <v>149</v>
      </c>
      <c r="C61" t="s">
        <v>150</v>
      </c>
      <c r="D61" t="s">
        <v>151</v>
      </c>
      <c r="E61" t="s">
        <v>152</v>
      </c>
      <c r="F61" t="s">
        <v>153</v>
      </c>
      <c r="G61" t="s">
        <v>68</v>
      </c>
      <c r="H61" t="s">
        <v>109</v>
      </c>
      <c r="I61" t="s">
        <v>110</v>
      </c>
      <c r="J61" t="s">
        <v>83</v>
      </c>
      <c r="K61" t="s">
        <v>98</v>
      </c>
      <c r="L61" t="s">
        <v>154</v>
      </c>
      <c r="M61">
        <v>7</v>
      </c>
      <c r="N61">
        <v>3600</v>
      </c>
      <c r="O61">
        <v>25200</v>
      </c>
      <c r="P61" t="s">
        <v>155</v>
      </c>
      <c r="Q61" t="s">
        <v>156</v>
      </c>
      <c r="R61" t="s">
        <v>157</v>
      </c>
      <c r="S61" t="str">
        <f>IF(salesTable[[#This Row],[Region]]="","MISSING",IFERROR(VLOOKUP(salesTable[[#This Row],[Region]],region_ref[],2,FALSE),TRIM(CLEAN(UPPER(salesTable[[#This Row],[Region]])))))</f>
        <v>ACCRA</v>
      </c>
      <c r="T61" t="str">
        <f>IF(salesTable[[#This Row],[CustomerType]]="","MISSING",IFERROR(VLOOKUP(salesTable[[#This Row],[CustomerType]],customerType_Ref[],2,FALSE),TRIM(CLEAN(UPPER(salesTable[[#This Row],[CustomerType]])))))</f>
        <v>INDIVIDUAL</v>
      </c>
      <c r="U61" t="str">
        <f>IF(salesTable[[#This Row],[SalesChannel]]="","MISSING",IFERROR(VLOOKUP(salesTable[[#This Row],[SalesChannel]],salesChannel_Ref[],2,FALSE),CLEAN(UPPER(TRIM(salesTable[SalesChannel])))))</f>
        <v>MOBILE APP</v>
      </c>
      <c r="V6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1" s="8" t="str">
        <f>IF(salesTable[[#This Row],[ProductID]]="","MISSING",IFERROR(VLOOKUP(salesTable[[#This Row],[ProductID]],product_REF[],1,FALSE),"NO MATCH"))</f>
        <v>P010</v>
      </c>
      <c r="X61" s="8" t="str">
        <f>CLEAN(UPPER(TRIM(IF(salesTable[[#This Row],[ProductID]]="","MISSING",IFERROR(VLOOKUP(salesTable[[#This Row],[ProductID]],product_REF[],2,FALSE),"NO MATCH")))))</f>
        <v>AIR CONDITIONER</v>
      </c>
      <c r="Y61" t="str">
        <f>IFERROR(CLEAN(UPPER(TRIM(VLOOKUP(salesTable[[#This Row],[productID_Final]],product_REF[],3,FALSE)))),"NO MATCH")</f>
        <v>HOME APPLIANCES</v>
      </c>
      <c r="Z61" s="8" t="str">
        <f>IF(salesTable[[#This Row],[productCategory_final]]=CLEAN(UPPER(TRIM(salesTable[ProductCategory]))),salesTable[[#This Row],[productCategory_final]],"MISMATCH")</f>
        <v>HOME APPLIANCES</v>
      </c>
      <c r="AA61" s="8" t="str">
        <f>IF(salesTable[[#This Row],[CustomerID]]="","MISSING",IFERROR(VLOOKUP(salesTable[[#This Row],[CustomerID]],customer_REF[],1,FALSE),"NO MATCH"))</f>
        <v>C0364</v>
      </c>
      <c r="AB61" t="str">
        <f>CLEAN(UPPER(TRIM(IF(salesTable[[#This Row],[FirstName]]="","MISSING",IFERROR(VLOOKUP(salesTable[[#This Row],[CustomerID_final]],customer_REF[],2,FALSE),"NO MATCH")))))</f>
        <v>KWAME</v>
      </c>
      <c r="AC61" s="8" t="str">
        <f>IF(salesTable[[#This Row],[customerFisrtName]]=CLEAN(UPPER(TRIM(salesTable[[#This Row],[customerFisrtName]]))),salesTable[[#This Row],[customerFisrtName]],"MISMATCH")</f>
        <v>KWAME</v>
      </c>
      <c r="AD61" t="str">
        <f>CLEAN(UPPER(TRIM(IF(salesTable[[#This Row],[LastName]]="","MISSING",IFERROR(VLOOKUP(salesTable[[#This Row],[CustomerID_final]],customer_REF[],3,FALSE),"NO MATCH")))))</f>
        <v>OWUSU</v>
      </c>
      <c r="AE61" s="8" t="str">
        <f>IF(salesTable[[#This Row],[customerLastName]]=CLEAN(UPPER(TRIM(salesTable[[#This Row],[customerLastName]]))),salesTable[[#This Row],[customerLastName]],"MISMATCH")</f>
        <v>OWUSU</v>
      </c>
      <c r="AF61" s="8" t="str">
        <f>IF(salesTable[[#This Row],[Phone]]="","MISSING",0&amp;RIGHT(TRIM(SUBSTITUTE(SUBSTITUTE(SUBSTITUTE(salesTable[[#This Row],[Phone]],"+","")," ",""),"-","")),9))</f>
        <v>0277237592</v>
      </c>
      <c r="AG6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1" s="8">
        <f>IF(salesTable[[#This Row],[quantity_clean]]&gt;0,salesTable[[#This Row],[quantity_clean]],"INVALID")</f>
        <v>7</v>
      </c>
      <c r="AI6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61" s="8">
        <f>IF(salesTable[[#This Row],[unitPrice_clean]]&gt;0,salesTable[[#This Row],[unitPrice_clean]],"INVALID")</f>
        <v>3600</v>
      </c>
      <c r="AK61">
        <f>IF(salesTable[[#This Row],[Revenue]]="","MISSING",VALUE(TRIM(SUBSTITUTE(SUBSTITUTE(salesTable[[#This Row],[Revenue]],",",""),"GH₵",""))))</f>
        <v>25200</v>
      </c>
      <c r="AL61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61" s="19">
        <f>IF(ISNUMBER(salesTable[[#This Row],[OrderDate]]),salesTable[[#This Row],[OrderDate]],IFERROR(DATEVALUE(CLEAN(TRIM(SUBSTITUTE(salesTable[[#This Row],[OrderDate]],".","/")))),"CHECK"))</f>
        <v>45881</v>
      </c>
      <c r="AN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45881</v>
      </c>
      <c r="AO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GH-ACC-2025-00469</v>
      </c>
      <c r="AP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1" s="8" t="str">
        <f>CLEAN(PROPER(TRIM(salesTable[[#This Row],[Email]])))</f>
        <v>Kwame.Owusu74@Example.Com</v>
      </c>
      <c r="AR61" s="8" t="str">
        <f>CLEAN(TRIM(salesTable[[#This Row],[SourceFile]]))</f>
        <v>Online_Sales_2025.xlsx</v>
      </c>
      <c r="AS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" s="8" t="str">
        <f>IF(salesTable[orderRef_final]&lt;&gt;"MISSING",salesTable[orderRef_final],"invalid")</f>
        <v>GH-ACC-2025-00469</v>
      </c>
    </row>
    <row r="62" spans="1:46" x14ac:dyDescent="0.3">
      <c r="A62" t="s">
        <v>3104</v>
      </c>
      <c r="B62" t="s">
        <v>3105</v>
      </c>
      <c r="C62" t="s">
        <v>2326</v>
      </c>
      <c r="D62" t="s">
        <v>80</v>
      </c>
      <c r="E62" t="s">
        <v>906</v>
      </c>
      <c r="F62" t="s">
        <v>153</v>
      </c>
      <c r="G62" t="s">
        <v>162</v>
      </c>
      <c r="H62" t="s">
        <v>163</v>
      </c>
      <c r="I62" t="s">
        <v>110</v>
      </c>
      <c r="J62" t="s">
        <v>27</v>
      </c>
      <c r="K62" t="s">
        <v>1136</v>
      </c>
      <c r="L62" t="s">
        <v>165</v>
      </c>
      <c r="M62" t="s">
        <v>383</v>
      </c>
      <c r="N62">
        <v>620</v>
      </c>
      <c r="O62">
        <v>4340</v>
      </c>
      <c r="P62" t="s">
        <v>3106</v>
      </c>
      <c r="Q62" t="s">
        <v>3107</v>
      </c>
      <c r="R62" t="s">
        <v>46</v>
      </c>
      <c r="S62" t="str">
        <f>IF(salesTable[[#This Row],[Region]]="","MISSING",IFERROR(VLOOKUP(salesTable[[#This Row],[Region]],region_ref[],2,FALSE),TRIM(CLEAN(UPPER(salesTable[[#This Row],[Region]])))))</f>
        <v>ACCRA</v>
      </c>
      <c r="T62" t="str">
        <f>IF(salesTable[[#This Row],[CustomerType]]="","MISSING",IFERROR(VLOOKUP(salesTable[[#This Row],[CustomerType]],customerType_Ref[],2,FALSE),TRIM(CLEAN(UPPER(salesTable[[#This Row],[CustomerType]])))))</f>
        <v>GOVERNMENT</v>
      </c>
      <c r="U62" t="str">
        <f>IF(salesTable[[#This Row],[SalesChannel]]="","MISSING",IFERROR(VLOOKUP(salesTable[[#This Row],[SalesChannel]],salesChannel_Ref[],2,FALSE),CLEAN(UPPER(TRIM(salesTable[SalesChannel])))))</f>
        <v>AGENT</v>
      </c>
      <c r="V6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2" s="8" t="str">
        <f>IF(salesTable[[#This Row],[ProductID]]="","MISSING",IFERROR(VLOOKUP(salesTable[[#This Row],[ProductID]],product_REF[],1,FALSE),"NO MATCH"))</f>
        <v>P012</v>
      </c>
      <c r="X62" s="8" t="str">
        <f>CLEAN(UPPER(TRIM(IF(salesTable[[#This Row],[ProductID]]="","MISSING",IFERROR(VLOOKUP(salesTable[[#This Row],[ProductID]],product_REF[],2,FALSE),"NO MATCH")))))</f>
        <v>BLENDER PLUS</v>
      </c>
      <c r="Y62" t="str">
        <f>IFERROR(CLEAN(UPPER(TRIM(VLOOKUP(salesTable[[#This Row],[productID_Final]],product_REF[],3,FALSE)))),"NO MATCH")</f>
        <v>HOME APPLIANCES</v>
      </c>
      <c r="Z62" s="8" t="str">
        <f>IF(salesTable[[#This Row],[productCategory_final]]=CLEAN(UPPER(TRIM(salesTable[ProductCategory]))),salesTable[[#This Row],[productCategory_final]],"MISMATCH")</f>
        <v>HOME APPLIANCES</v>
      </c>
      <c r="AA62" s="8" t="str">
        <f>IF(salesTable[[#This Row],[CustomerID]]="","MISSING",IFERROR(VLOOKUP(salesTable[[#This Row],[CustomerID]],customer_REF[],1,FALSE),"NO MATCH"))</f>
        <v>C0313</v>
      </c>
      <c r="AB62" t="str">
        <f>CLEAN(UPPER(TRIM(IF(salesTable[[#This Row],[FirstName]]="","MISSING",IFERROR(VLOOKUP(salesTable[[#This Row],[CustomerID_final]],customer_REF[],2,FALSE),"NO MATCH")))))</f>
        <v>ADWOA</v>
      </c>
      <c r="AC62" s="8" t="str">
        <f>IF(salesTable[[#This Row],[customerFisrtName]]=CLEAN(UPPER(TRIM(salesTable[[#This Row],[customerFisrtName]]))),salesTable[[#This Row],[customerFisrtName]],"MISMATCH")</f>
        <v>ADWOA</v>
      </c>
      <c r="AD62" t="str">
        <f>CLEAN(UPPER(TRIM(IF(salesTable[[#This Row],[LastName]]="","MISSING",IFERROR(VLOOKUP(salesTable[[#This Row],[CustomerID_final]],customer_REF[],3,FALSE),"NO MATCH")))))</f>
        <v>OSEI</v>
      </c>
      <c r="AE62" s="8" t="str">
        <f>IF(salesTable[[#This Row],[customerLastName]]=CLEAN(UPPER(TRIM(salesTable[[#This Row],[customerLastName]]))),salesTable[[#This Row],[customerLastName]],"MISMATCH")</f>
        <v>OSEI</v>
      </c>
      <c r="AF62" s="8" t="str">
        <f>IF(salesTable[[#This Row],[Phone]]="","MISSING",0&amp;RIGHT(TRIM(SUBSTITUTE(SUBSTITUTE(SUBSTITUTE(salesTable[[#This Row],[Phone]],"+","")," ",""),"-","")),9))</f>
        <v>0204118949</v>
      </c>
      <c r="AG6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2" s="8">
        <f>IF(salesTable[[#This Row],[quantity_clean]]&gt;0,salesTable[[#This Row],[quantity_clean]],"INVALID")</f>
        <v>7</v>
      </c>
      <c r="AI6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2" s="8">
        <f>IF(salesTable[[#This Row],[unitPrice_clean]]&gt;0,salesTable[[#This Row],[unitPrice_clean]],"INVALID")</f>
        <v>620</v>
      </c>
      <c r="AK62">
        <f>IF(salesTable[[#This Row],[Revenue]]="","MISSING",VALUE(TRIM(SUBSTITUTE(SUBSTITUTE(salesTable[[#This Row],[Revenue]],",",""),"GH₵",""))))</f>
        <v>4340</v>
      </c>
      <c r="AL62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62" s="19">
        <f>IF(ISNUMBER(salesTable[[#This Row],[OrderDate]]),salesTable[[#This Row],[OrderDate]],IFERROR(DATEVALUE(CLEAN(TRIM(SUBSTITUTE(salesTable[[#This Row],[OrderDate]],".","/")))),"CHECK"))</f>
        <v>45731</v>
      </c>
      <c r="AN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45731</v>
      </c>
      <c r="AO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GH-ACC-2025-00473</v>
      </c>
      <c r="AP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2" s="8" t="str">
        <f>CLEAN(PROPER(TRIM(salesTable[[#This Row],[Email]])))</f>
        <v>Adwoa.Osei85@Example.Com</v>
      </c>
      <c r="AR62" s="8" t="str">
        <f>CLEAN(TRIM(salesTable[[#This Row],[SourceFile]]))</f>
        <v>Mobile_App_Export.csv</v>
      </c>
      <c r="AS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" s="8" t="str">
        <f>IF(salesTable[orderRef_final]&lt;&gt;"MISSING",salesTable[orderRef_final],"invalid")</f>
        <v>GH-ACC-2025-00473</v>
      </c>
    </row>
    <row r="63" spans="1:46" x14ac:dyDescent="0.3">
      <c r="A63" t="s">
        <v>2611</v>
      </c>
      <c r="B63" t="s">
        <v>2163</v>
      </c>
      <c r="C63" t="s">
        <v>1639</v>
      </c>
      <c r="D63" t="s">
        <v>295</v>
      </c>
      <c r="E63" t="s">
        <v>237</v>
      </c>
      <c r="F63" t="s">
        <v>372</v>
      </c>
      <c r="G63" t="s">
        <v>81</v>
      </c>
      <c r="H63" t="s">
        <v>82</v>
      </c>
      <c r="I63" t="s">
        <v>230</v>
      </c>
      <c r="J63" t="s">
        <v>492</v>
      </c>
      <c r="K63" t="s">
        <v>98</v>
      </c>
      <c r="L63" t="s">
        <v>58</v>
      </c>
      <c r="M63">
        <v>10</v>
      </c>
      <c r="N63">
        <v>1250</v>
      </c>
      <c r="O63">
        <v>12500</v>
      </c>
      <c r="P63" t="s">
        <v>3283</v>
      </c>
      <c r="Q63" t="s">
        <v>3284</v>
      </c>
      <c r="R63" t="s">
        <v>61</v>
      </c>
      <c r="S63" t="str">
        <f>IF(salesTable[[#This Row],[Region]]="","MISSING",IFERROR(VLOOKUP(salesTable[[#This Row],[Region]],region_ref[],2,FALSE),TRIM(CLEAN(UPPER(salesTable[[#This Row],[Region]])))))</f>
        <v>ACCRA</v>
      </c>
      <c r="T63" t="str">
        <f>IF(salesTable[[#This Row],[CustomerType]]="","MISSING",IFERROR(VLOOKUP(salesTable[[#This Row],[CustomerType]],customerType_Ref[],2,FALSE),TRIM(CLEAN(UPPER(salesTable[[#This Row],[CustomerType]])))))</f>
        <v>BUSINESS</v>
      </c>
      <c r="U63" t="str">
        <f>IF(salesTable[[#This Row],[SalesChannel]]="","MISSING",IFERROR(VLOOKUP(salesTable[[#This Row],[SalesChannel]],salesChannel_Ref[],2,FALSE),CLEAN(UPPER(TRIM(salesTable[SalesChannel])))))</f>
        <v>MOBILE APP</v>
      </c>
      <c r="V6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3" s="8" t="str">
        <f>IF(salesTable[[#This Row],[ProductID]]="","MISSING",IFERROR(VLOOKUP(salesTable[[#This Row],[ProductID]],product_REF[],1,FALSE),"NO MATCH"))</f>
        <v>P008</v>
      </c>
      <c r="X63" s="8" t="str">
        <f>CLEAN(UPPER(TRIM(IF(salesTable[[#This Row],[ProductID]]="","MISSING",IFERROR(VLOOKUP(salesTable[[#This Row],[ProductID]],product_REF[],2,FALSE),"NO MATCH")))))</f>
        <v>MICROWAVE 25L</v>
      </c>
      <c r="Y63" t="str">
        <f>IFERROR(CLEAN(UPPER(TRIM(VLOOKUP(salesTable[[#This Row],[productID_Final]],product_REF[],3,FALSE)))),"NO MATCH")</f>
        <v>HOME APPLIANCES</v>
      </c>
      <c r="Z63" s="8" t="str">
        <f>IF(salesTable[[#This Row],[productCategory_final]]=CLEAN(UPPER(TRIM(salesTable[ProductCategory]))),salesTable[[#This Row],[productCategory_final]],"MISMATCH")</f>
        <v>HOME APPLIANCES</v>
      </c>
      <c r="AA63" s="8" t="str">
        <f>IF(salesTable[[#This Row],[CustomerID]]="","MISSING",IFERROR(VLOOKUP(salesTable[[#This Row],[CustomerID]],customer_REF[],1,FALSE),"NO MATCH"))</f>
        <v>C0230</v>
      </c>
      <c r="AB63" t="str">
        <f>CLEAN(UPPER(TRIM(IF(salesTable[[#This Row],[FirstName]]="","MISSING",IFERROR(VLOOKUP(salesTable[[#This Row],[CustomerID_final]],customer_REF[],2,FALSE),"NO MATCH")))))</f>
        <v>NAA</v>
      </c>
      <c r="AC63" s="8" t="str">
        <f>IF(salesTable[[#This Row],[customerFisrtName]]=CLEAN(UPPER(TRIM(salesTable[[#This Row],[customerFisrtName]]))),salesTable[[#This Row],[customerFisrtName]],"MISMATCH")</f>
        <v>NAA</v>
      </c>
      <c r="AD63" t="str">
        <f>CLEAN(UPPER(TRIM(IF(salesTable[[#This Row],[LastName]]="","MISSING",IFERROR(VLOOKUP(salesTable[[#This Row],[CustomerID_final]],customer_REF[],3,FALSE),"NO MATCH")))))</f>
        <v>APPIAH</v>
      </c>
      <c r="AE63" s="8" t="str">
        <f>IF(salesTable[[#This Row],[customerLastName]]=CLEAN(UPPER(TRIM(salesTable[[#This Row],[customerLastName]]))),salesTable[[#This Row],[customerLastName]],"MISMATCH")</f>
        <v>APPIAH</v>
      </c>
      <c r="AF63" s="8" t="str">
        <f>IF(salesTable[[#This Row],[Phone]]="","MISSING",0&amp;RIGHT(TRIM(SUBSTITUTE(SUBSTITUTE(SUBSTITUTE(salesTable[[#This Row],[Phone]],"+","")," ",""),"-","")),9))</f>
        <v>0548274503</v>
      </c>
      <c r="AG6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3" s="8">
        <f>IF(salesTable[[#This Row],[quantity_clean]]&gt;0,salesTable[[#This Row],[quantity_clean]],"INVALID")</f>
        <v>10</v>
      </c>
      <c r="AI6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3" s="8">
        <f>IF(salesTable[[#This Row],[unitPrice_clean]]&gt;0,salesTable[[#This Row],[unitPrice_clean]],"INVALID")</f>
        <v>1250</v>
      </c>
      <c r="AK63">
        <f>IF(salesTable[[#This Row],[Revenue]]="","MISSING",VALUE(TRIM(SUBSTITUTE(SUBSTITUTE(salesTable[[#This Row],[Revenue]],",",""),"GH₵",""))))</f>
        <v>12500</v>
      </c>
      <c r="AL63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63" s="19">
        <f>IF(ISNUMBER(salesTable[[#This Row],[OrderDate]]),salesTable[[#This Row],[OrderDate]],IFERROR(DATEVALUE(CLEAN(TRIM(SUBSTITUTE(salesTable[[#This Row],[OrderDate]],".","/")))),"CHECK"))</f>
        <v>45977</v>
      </c>
      <c r="AN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45977</v>
      </c>
      <c r="AO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GH-ACC-2025-00477</v>
      </c>
      <c r="AP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3" s="8" t="str">
        <f>CLEAN(PROPER(TRIM(salesTable[[#This Row],[Email]])))</f>
        <v>Naa.Appiah17@Example.Com</v>
      </c>
      <c r="AR63" s="8" t="str">
        <f>CLEAN(TRIM(salesTable[[#This Row],[SourceFile]]))</f>
        <v>Retail_POS_2025.csv</v>
      </c>
      <c r="AS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" s="8" t="str">
        <f>IF(salesTable[orderRef_final]&lt;&gt;"MISSING",salesTable[orderRef_final],"invalid")</f>
        <v>GH-ACC-2025-00477</v>
      </c>
    </row>
    <row r="64" spans="1:46" x14ac:dyDescent="0.3">
      <c r="A64" t="s">
        <v>5035</v>
      </c>
      <c r="B64" t="s">
        <v>520</v>
      </c>
      <c r="C64" t="s">
        <v>3024</v>
      </c>
      <c r="D64" t="s">
        <v>50</v>
      </c>
      <c r="E64" t="s">
        <v>286</v>
      </c>
      <c r="F64" t="s">
        <v>153</v>
      </c>
      <c r="G64" t="s">
        <v>81</v>
      </c>
      <c r="H64" t="s">
        <v>425</v>
      </c>
      <c r="I64" t="s">
        <v>110</v>
      </c>
      <c r="J64" t="s">
        <v>83</v>
      </c>
      <c r="K64" t="s">
        <v>288</v>
      </c>
      <c r="L64" t="s">
        <v>502</v>
      </c>
      <c r="M64" t="s">
        <v>145</v>
      </c>
      <c r="N64">
        <v>1250</v>
      </c>
      <c r="O64">
        <v>6250</v>
      </c>
      <c r="P64" t="s">
        <v>5036</v>
      </c>
      <c r="Q64" t="s">
        <v>5037</v>
      </c>
      <c r="R64" t="s">
        <v>157</v>
      </c>
      <c r="S64" t="str">
        <f>IF(salesTable[[#This Row],[Region]]="","MISSING",IFERROR(VLOOKUP(salesTable[[#This Row],[Region]],region_ref[],2,FALSE),TRIM(CLEAN(UPPER(salesTable[[#This Row],[Region]])))))</f>
        <v>ACCRA</v>
      </c>
      <c r="T64" t="str">
        <f>IF(salesTable[[#This Row],[CustomerType]]="","MISSING",IFERROR(VLOOKUP(salesTable[[#This Row],[CustomerType]],customerType_Ref[],2,FALSE),TRIM(CLEAN(UPPER(salesTable[[#This Row],[CustomerType]])))))</f>
        <v>INDIVIDUAL</v>
      </c>
      <c r="U64" t="str">
        <f>IF(salesTable[[#This Row],[SalesChannel]]="","MISSING",IFERROR(VLOOKUP(salesTable[[#This Row],[SalesChannel]],salesChannel_Ref[],2,FALSE),CLEAN(UPPER(TRIM(salesTable[SalesChannel])))))</f>
        <v>AGENT</v>
      </c>
      <c r="V64" t="str">
        <f>IF(salesTable[[#This Row],[PaymentMethod]]="","MISSING",IFERROR(VLOOKUP(salesTable[[#This Row],[PaymentMethod]],paymentMethod_REF[],2,FALSE), CLEAN(UPPER(TRIM(salesTable[[#This Row],[PaymentMethod]])))))</f>
        <v>CASH</v>
      </c>
      <c r="W64" s="8" t="str">
        <f>IF(salesTable[[#This Row],[ProductID]]="","MISSING",IFERROR(VLOOKUP(salesTable[[#This Row],[ProductID]],product_REF[],1,FALSE),"NO MATCH"))</f>
        <v>P008</v>
      </c>
      <c r="X64" s="8" t="str">
        <f>CLEAN(UPPER(TRIM(IF(salesTable[[#This Row],[ProductID]]="","MISSING",IFERROR(VLOOKUP(salesTable[[#This Row],[ProductID]],product_REF[],2,FALSE),"NO MATCH")))))</f>
        <v>MICROWAVE 25L</v>
      </c>
      <c r="Y64" t="str">
        <f>IFERROR(CLEAN(UPPER(TRIM(VLOOKUP(salesTable[[#This Row],[productID_Final]],product_REF[],3,FALSE)))),"NO MATCH")</f>
        <v>HOME APPLIANCES</v>
      </c>
      <c r="Z64" s="8" t="str">
        <f>IF(salesTable[[#This Row],[productCategory_final]]=CLEAN(UPPER(TRIM(salesTable[ProductCategory]))),salesTable[[#This Row],[productCategory_final]],"MISMATCH")</f>
        <v>HOME APPLIANCES</v>
      </c>
      <c r="AA64" s="8" t="str">
        <f>IF(salesTable[[#This Row],[CustomerID]]="","MISSING",IFERROR(VLOOKUP(salesTable[[#This Row],[CustomerID]],customer_REF[],1,FALSE),"NO MATCH"))</f>
        <v>C0333</v>
      </c>
      <c r="AB64" t="str">
        <f>CLEAN(UPPER(TRIM(IF(salesTable[[#This Row],[FirstName]]="","MISSING",IFERROR(VLOOKUP(salesTable[[#This Row],[CustomerID_final]],customer_REF[],2,FALSE),"NO MATCH")))))</f>
        <v>AKOSUA</v>
      </c>
      <c r="AC64" s="8" t="str">
        <f>IF(salesTable[[#This Row],[customerFisrtName]]=CLEAN(UPPER(TRIM(salesTable[[#This Row],[customerFisrtName]]))),salesTable[[#This Row],[customerFisrtName]],"MISMATCH")</f>
        <v>AKOSUA</v>
      </c>
      <c r="AD64" t="str">
        <f>CLEAN(UPPER(TRIM(IF(salesTable[[#This Row],[LastName]]="","MISSING",IFERROR(VLOOKUP(salesTable[[#This Row],[CustomerID_final]],customer_REF[],3,FALSE),"NO MATCH")))))</f>
        <v>ANTWI</v>
      </c>
      <c r="AE64" s="8" t="str">
        <f>IF(salesTable[[#This Row],[customerLastName]]=CLEAN(UPPER(TRIM(salesTable[[#This Row],[customerLastName]]))),salesTable[[#This Row],[customerLastName]],"MISMATCH")</f>
        <v>ANTWI</v>
      </c>
      <c r="AF64" s="8" t="str">
        <f>IF(salesTable[[#This Row],[Phone]]="","MISSING",0&amp;RIGHT(TRIM(SUBSTITUTE(SUBSTITUTE(SUBSTITUTE(salesTable[[#This Row],[Phone]],"+","")," ",""),"-","")),9))</f>
        <v>0548484677</v>
      </c>
      <c r="AG6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4" s="8">
        <f>IF(salesTable[[#This Row],[quantity_clean]]&gt;0,salesTable[[#This Row],[quantity_clean]],"INVALID")</f>
        <v>5</v>
      </c>
      <c r="AI6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4" s="8">
        <f>IF(salesTable[[#This Row],[unitPrice_clean]]&gt;0,salesTable[[#This Row],[unitPrice_clean]],"INVALID")</f>
        <v>1250</v>
      </c>
      <c r="AK64">
        <f>IF(salesTable[[#This Row],[Revenue]]="","MISSING",VALUE(TRIM(SUBSTITUTE(SUBSTITUTE(salesTable[[#This Row],[Revenue]],",",""),"GH₵",""))))</f>
        <v>6250</v>
      </c>
      <c r="AL64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64" s="19">
        <f>IF(ISNUMBER(salesTable[[#This Row],[OrderDate]]),salesTable[[#This Row],[OrderDate]],IFERROR(DATEVALUE(CLEAN(TRIM(SUBSTITUTE(salesTable[[#This Row],[OrderDate]],".","/")))),"CHECK"))</f>
        <v>45969</v>
      </c>
      <c r="AN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45969</v>
      </c>
      <c r="AO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GH-ACC-2025-00478</v>
      </c>
      <c r="AP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4" s="8" t="str">
        <f>CLEAN(PROPER(TRIM(salesTable[[#This Row],[Email]])))</f>
        <v>Akosua.Antwi2@Example.Com</v>
      </c>
      <c r="AR64" s="8" t="str">
        <f>CLEAN(TRIM(salesTable[[#This Row],[SourceFile]]))</f>
        <v>Online_Sales_2025.xlsx</v>
      </c>
      <c r="AS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" s="8" t="str">
        <f>IF(salesTable[orderRef_final]&lt;&gt;"MISSING",salesTable[orderRef_final],"invalid")</f>
        <v>GH-ACC-2025-00478</v>
      </c>
    </row>
    <row r="65" spans="1:46" x14ac:dyDescent="0.3">
      <c r="A65" t="s">
        <v>3808</v>
      </c>
      <c r="B65" t="s">
        <v>3809</v>
      </c>
      <c r="C65" t="s">
        <v>1676</v>
      </c>
      <c r="D65" t="s">
        <v>641</v>
      </c>
      <c r="E65" t="s">
        <v>161</v>
      </c>
      <c r="F65" t="s">
        <v>372</v>
      </c>
      <c r="G65" t="s">
        <v>81</v>
      </c>
      <c r="H65" t="s">
        <v>1901</v>
      </c>
      <c r="I65" t="s">
        <v>230</v>
      </c>
      <c r="J65" t="s">
        <v>83</v>
      </c>
      <c r="K65" t="s">
        <v>539</v>
      </c>
      <c r="L65" t="s">
        <v>111</v>
      </c>
      <c r="M65">
        <v>11</v>
      </c>
      <c r="N65">
        <v>1250</v>
      </c>
      <c r="O65">
        <v>13750</v>
      </c>
      <c r="P65" t="s">
        <v>3810</v>
      </c>
      <c r="Q65" t="s">
        <v>3811</v>
      </c>
      <c r="R65" t="s">
        <v>157</v>
      </c>
      <c r="S65" t="str">
        <f>IF(salesTable[[#This Row],[Region]]="","MISSING",IFERROR(VLOOKUP(salesTable[[#This Row],[Region]],region_ref[],2,FALSE),TRIM(CLEAN(UPPER(salesTable[[#This Row],[Region]])))))</f>
        <v>ACCRA</v>
      </c>
      <c r="T65" t="str">
        <f>IF(salesTable[[#This Row],[CustomerType]]="","MISSING",IFERROR(VLOOKUP(salesTable[[#This Row],[CustomerType]],customerType_Ref[],2,FALSE),TRIM(CLEAN(UPPER(salesTable[[#This Row],[CustomerType]])))))</f>
        <v>INDIVIDUAL</v>
      </c>
      <c r="U65" t="str">
        <f>IF(salesTable[[#This Row],[SalesChannel]]="","MISSING",IFERROR(VLOOKUP(salesTable[[#This Row],[SalesChannel]],salesChannel_Ref[],2,FALSE),CLEAN(UPPER(TRIM(salesTable[SalesChannel])))))</f>
        <v>AGENT</v>
      </c>
      <c r="V65" t="str">
        <f>IF(salesTable[[#This Row],[PaymentMethod]]="","MISSING",IFERROR(VLOOKUP(salesTable[[#This Row],[PaymentMethod]],paymentMethod_REF[],2,FALSE), CLEAN(UPPER(TRIM(salesTable[[#This Row],[PaymentMethod]])))))</f>
        <v>CARD</v>
      </c>
      <c r="W65" s="8" t="str">
        <f>IF(salesTable[[#This Row],[ProductID]]="","MISSING",IFERROR(VLOOKUP(salesTable[[#This Row],[ProductID]],product_REF[],1,FALSE),"NO MATCH"))</f>
        <v>P008</v>
      </c>
      <c r="X65" s="8" t="str">
        <f>CLEAN(UPPER(TRIM(IF(salesTable[[#This Row],[ProductID]]="","MISSING",IFERROR(VLOOKUP(salesTable[[#This Row],[ProductID]],product_REF[],2,FALSE),"NO MATCH")))))</f>
        <v>MICROWAVE 25L</v>
      </c>
      <c r="Y65" t="str">
        <f>IFERROR(CLEAN(UPPER(TRIM(VLOOKUP(salesTable[[#This Row],[productID_Final]],product_REF[],3,FALSE)))),"NO MATCH")</f>
        <v>HOME APPLIANCES</v>
      </c>
      <c r="Z65" s="8" t="str">
        <f>IF(salesTable[[#This Row],[productCategory_final]]=CLEAN(UPPER(TRIM(salesTable[ProductCategory]))),salesTable[[#This Row],[productCategory_final]],"MISMATCH")</f>
        <v>HOME APPLIANCES</v>
      </c>
      <c r="AA65" s="8" t="str">
        <f>IF(salesTable[[#This Row],[CustomerID]]="","MISSING",IFERROR(VLOOKUP(salesTable[[#This Row],[CustomerID]],customer_REF[],1,FALSE),"NO MATCH"))</f>
        <v>C0052</v>
      </c>
      <c r="AB65" t="str">
        <f>CLEAN(UPPER(TRIM(IF(salesTable[[#This Row],[FirstName]]="","MISSING",IFERROR(VLOOKUP(salesTable[[#This Row],[CustomerID_final]],customer_REF[],2,FALSE),"NO MATCH")))))</f>
        <v>KOJO</v>
      </c>
      <c r="AC65" s="8" t="str">
        <f>IF(salesTable[[#This Row],[customerFisrtName]]=CLEAN(UPPER(TRIM(salesTable[[#This Row],[customerFisrtName]]))),salesTable[[#This Row],[customerFisrtName]],"MISMATCH")</f>
        <v>KOJO</v>
      </c>
      <c r="AD65" t="str">
        <f>CLEAN(UPPER(TRIM(IF(salesTable[[#This Row],[LastName]]="","MISSING",IFERROR(VLOOKUP(salesTable[[#This Row],[CustomerID_final]],customer_REF[],3,FALSE),"NO MATCH")))))</f>
        <v>ADDO</v>
      </c>
      <c r="AE65" s="8" t="str">
        <f>IF(salesTable[[#This Row],[customerLastName]]=CLEAN(UPPER(TRIM(salesTable[[#This Row],[customerLastName]]))),salesTable[[#This Row],[customerLastName]],"MISMATCH")</f>
        <v>ADDO</v>
      </c>
      <c r="AF65" s="8" t="str">
        <f>IF(salesTable[[#This Row],[Phone]]="","MISSING",0&amp;RIGHT(TRIM(SUBSTITUTE(SUBSTITUTE(SUBSTITUTE(salesTable[[#This Row],[Phone]],"+","")," ",""),"-","")),9))</f>
        <v>0268674308</v>
      </c>
      <c r="AG6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5" s="8">
        <f>IF(salesTable[[#This Row],[quantity_clean]]&gt;0,salesTable[[#This Row],[quantity_clean]],"INVALID")</f>
        <v>11</v>
      </c>
      <c r="AI6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5" s="8">
        <f>IF(salesTable[[#This Row],[unitPrice_clean]]&gt;0,salesTable[[#This Row],[unitPrice_clean]],"INVALID")</f>
        <v>1250</v>
      </c>
      <c r="AK65">
        <f>IF(salesTable[[#This Row],[Revenue]]="","MISSING",VALUE(TRIM(SUBSTITUTE(SUBSTITUTE(salesTable[[#This Row],[Revenue]],",",""),"GH₵",""))))</f>
        <v>13750</v>
      </c>
      <c r="AL65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65" s="19">
        <f>IF(ISNUMBER(salesTable[[#This Row],[OrderDate]]),salesTable[[#This Row],[OrderDate]],IFERROR(DATEVALUE(CLEAN(TRIM(SUBSTITUTE(salesTable[[#This Row],[OrderDate]],".","/")))),"CHECK"))</f>
        <v>45715</v>
      </c>
      <c r="AN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45715</v>
      </c>
      <c r="AO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GH-ACC-2025-00480</v>
      </c>
      <c r="AP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5" s="8" t="str">
        <f>CLEAN(PROPER(TRIM(salesTable[[#This Row],[Email]])))</f>
        <v>Kojo.Addo99@Example.Com</v>
      </c>
      <c r="AR65" s="8" t="str">
        <f>CLEAN(TRIM(salesTable[[#This Row],[SourceFile]]))</f>
        <v>Online_Sales_2025.xlsx</v>
      </c>
      <c r="AS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" s="8" t="str">
        <f>IF(salesTable[orderRef_final]&lt;&gt;"MISSING",salesTable[orderRef_final],"invalid")</f>
        <v>GH-ACC-2025-00480</v>
      </c>
    </row>
    <row r="66" spans="1:46" x14ac:dyDescent="0.3">
      <c r="A66" t="s">
        <v>3823</v>
      </c>
      <c r="B66" t="s">
        <v>2094</v>
      </c>
      <c r="C66" t="s">
        <v>3824</v>
      </c>
      <c r="D66" t="s">
        <v>366</v>
      </c>
      <c r="E66" t="s">
        <v>66</v>
      </c>
      <c r="F66" t="s">
        <v>153</v>
      </c>
      <c r="G66" t="s">
        <v>142</v>
      </c>
      <c r="H66" t="s">
        <v>143</v>
      </c>
      <c r="I66" t="s">
        <v>382</v>
      </c>
      <c r="J66" t="s">
        <v>97</v>
      </c>
      <c r="K66" t="s">
        <v>57</v>
      </c>
      <c r="L66" t="s">
        <v>353</v>
      </c>
      <c r="M66">
        <v>6</v>
      </c>
      <c r="N66">
        <v>420</v>
      </c>
      <c r="O66">
        <v>2520</v>
      </c>
      <c r="P66" t="s">
        <v>3825</v>
      </c>
      <c r="Q66" t="s">
        <v>3826</v>
      </c>
      <c r="R66" t="s">
        <v>32</v>
      </c>
      <c r="S66" t="str">
        <f>IF(salesTable[[#This Row],[Region]]="","MISSING",IFERROR(VLOOKUP(salesTable[[#This Row],[Region]],region_ref[],2,FALSE),TRIM(CLEAN(UPPER(salesTable[[#This Row],[Region]])))))</f>
        <v>ACCRA</v>
      </c>
      <c r="T66" t="str">
        <f>IF(salesTable[[#This Row],[CustomerType]]="","MISSING",IFERROR(VLOOKUP(salesTable[[#This Row],[CustomerType]],customerType_Ref[],2,FALSE),TRIM(CLEAN(UPPER(salesTable[[#This Row],[CustomerType]])))))</f>
        <v>BUSINESS</v>
      </c>
      <c r="U66" t="str">
        <f>IF(salesTable[[#This Row],[SalesChannel]]="","MISSING",IFERROR(VLOOKUP(salesTable[[#This Row],[SalesChannel]],salesChannel_Ref[],2,FALSE),CLEAN(UPPER(TRIM(salesTable[SalesChannel])))))</f>
        <v>ONLINE</v>
      </c>
      <c r="V66" t="str">
        <f>IF(salesTable[[#This Row],[PaymentMethod]]="","MISSING",IFERROR(VLOOKUP(salesTable[[#This Row],[PaymentMethod]],paymentMethod_REF[],2,FALSE), CLEAN(UPPER(TRIM(salesTable[[#This Row],[PaymentMethod]])))))</f>
        <v>CASH</v>
      </c>
      <c r="W66" s="8" t="str">
        <f>IF(salesTable[[#This Row],[ProductID]]="","MISSING",IFERROR(VLOOKUP(salesTable[[#This Row],[ProductID]],product_REF[],1,FALSE),"NO MATCH"))</f>
        <v>P003</v>
      </c>
      <c r="X66" s="8" t="str">
        <f>CLEAN(UPPER(TRIM(IF(salesTable[[#This Row],[ProductID]]="","MISSING",IFERROR(VLOOKUP(salesTable[[#This Row],[ProductID]],product_REF[],2,FALSE),"NO MATCH")))))</f>
        <v>WIRELESS HEADSET</v>
      </c>
      <c r="Y66" t="str">
        <f>IFERROR(CLEAN(UPPER(TRIM(VLOOKUP(salesTable[[#This Row],[productID_Final]],product_REF[],3,FALSE)))),"NO MATCH")</f>
        <v>ELECTRONICS</v>
      </c>
      <c r="Z66" s="8" t="str">
        <f>IF(salesTable[[#This Row],[productCategory_final]]=CLEAN(UPPER(TRIM(salesTable[ProductCategory]))),salesTable[[#This Row],[productCategory_final]],"MISMATCH")</f>
        <v>ELECTRONICS</v>
      </c>
      <c r="AA66" s="8" t="str">
        <f>IF(salesTable[[#This Row],[CustomerID]]="","MISSING",IFERROR(VLOOKUP(salesTable[[#This Row],[CustomerID]],customer_REF[],1,FALSE),"NO MATCH"))</f>
        <v>C0309</v>
      </c>
      <c r="AB66" t="str">
        <f>CLEAN(UPPER(TRIM(IF(salesTable[[#This Row],[FirstName]]="","MISSING",IFERROR(VLOOKUP(salesTable[[#This Row],[CustomerID_final]],customer_REF[],2,FALSE),"NO MATCH")))))</f>
        <v>ABENA</v>
      </c>
      <c r="AC66" s="8" t="str">
        <f>IF(salesTable[[#This Row],[customerFisrtName]]=CLEAN(UPPER(TRIM(salesTable[[#This Row],[customerFisrtName]]))),salesTable[[#This Row],[customerFisrtName]],"MISMATCH")</f>
        <v>ABENA</v>
      </c>
      <c r="AD66" t="str">
        <f>CLEAN(UPPER(TRIM(IF(salesTable[[#This Row],[LastName]]="","MISSING",IFERROR(VLOOKUP(salesTable[[#This Row],[CustomerID_final]],customer_REF[],3,FALSE),"NO MATCH")))))</f>
        <v>ASARE</v>
      </c>
      <c r="AE66" s="8" t="str">
        <f>IF(salesTable[[#This Row],[customerLastName]]=CLEAN(UPPER(TRIM(salesTable[[#This Row],[customerLastName]]))),salesTable[[#This Row],[customerLastName]],"MISMATCH")</f>
        <v>ASARE</v>
      </c>
      <c r="AF66" s="8" t="str">
        <f>IF(salesTable[[#This Row],[Phone]]="","MISSING",0&amp;RIGHT(TRIM(SUBSTITUTE(SUBSTITUTE(SUBSTITUTE(salesTable[[#This Row],[Phone]],"+","")," ",""),"-","")),9))</f>
        <v>0272004612</v>
      </c>
      <c r="AG66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6" s="8">
        <f>IF(salesTable[[#This Row],[quantity_clean]]&gt;0,salesTable[[#This Row],[quantity_clean]],"INVALID")</f>
        <v>6</v>
      </c>
      <c r="AI66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66" s="8">
        <f>IF(salesTable[[#This Row],[unitPrice_clean]]&gt;0,salesTable[[#This Row],[unitPrice_clean]],"INVALID")</f>
        <v>420</v>
      </c>
      <c r="AK66">
        <f>IF(salesTable[[#This Row],[Revenue]]="","MISSING",VALUE(TRIM(SUBSTITUTE(SUBSTITUTE(salesTable[[#This Row],[Revenue]],",",""),"GH₵",""))))</f>
        <v>2520</v>
      </c>
      <c r="AL66" s="8">
        <f>IFERROR(IF(ROUND(salesTable[[#This Row],[Quantity_final]]*salesTable[[#This Row],[UnitPrice_final]],2)=ROUND(salesTable[[#This Row],[revenue_clean]],2)=TRUE,salesTable[[#This Row],[revenue_clean]],"invalid"),"INVALID")</f>
        <v>2520</v>
      </c>
      <c r="AM66" s="19">
        <f>IF(ISNUMBER(salesTable[[#This Row],[OrderDate]]),salesTable[[#This Row],[OrderDate]],IFERROR(DATEVALUE(CLEAN(TRIM(SUBSTITUTE(salesTable[[#This Row],[OrderDate]],".","/")))),"CHECK"))</f>
        <v>45880</v>
      </c>
      <c r="AN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45880</v>
      </c>
      <c r="AO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GH-ACC-2025-00487</v>
      </c>
      <c r="AP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6" s="8" t="str">
        <f>CLEAN(PROPER(TRIM(salesTable[[#This Row],[Email]])))</f>
        <v>Abena.Asare52@Example.Com</v>
      </c>
      <c r="AR66" s="8" t="str">
        <f>CLEAN(TRIM(salesTable[[#This Row],[SourceFile]]))</f>
        <v>Agent_App_2025.csv</v>
      </c>
      <c r="AS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" s="8" t="str">
        <f>IF(salesTable[orderRef_final]&lt;&gt;"MISSING",salesTable[orderRef_final],"invalid")</f>
        <v>GH-ACC-2025-00487</v>
      </c>
    </row>
    <row r="67" spans="1:46" x14ac:dyDescent="0.3">
      <c r="A67" t="s">
        <v>4239</v>
      </c>
      <c r="B67" t="s">
        <v>4240</v>
      </c>
      <c r="C67" t="s">
        <v>1153</v>
      </c>
      <c r="D67" t="s">
        <v>295</v>
      </c>
      <c r="E67" t="s">
        <v>811</v>
      </c>
      <c r="F67" t="s">
        <v>256</v>
      </c>
      <c r="G67" t="s">
        <v>191</v>
      </c>
      <c r="H67" t="s">
        <v>668</v>
      </c>
      <c r="I67" t="s">
        <v>527</v>
      </c>
      <c r="J67" t="s">
        <v>510</v>
      </c>
      <c r="K67" t="s">
        <v>72</v>
      </c>
      <c r="L67" t="s">
        <v>165</v>
      </c>
      <c r="M67" t="s">
        <v>133</v>
      </c>
      <c r="N67" t="s">
        <v>1185</v>
      </c>
      <c r="O67">
        <v>11550</v>
      </c>
      <c r="P67" t="s">
        <v>4241</v>
      </c>
      <c r="Q67" t="s">
        <v>4242</v>
      </c>
      <c r="R67" t="s">
        <v>32</v>
      </c>
      <c r="S67" t="str">
        <f>IF(salesTable[[#This Row],[Region]]="","MISSING",IFERROR(VLOOKUP(salesTable[[#This Row],[Region]],region_ref[],2,FALSE),TRIM(CLEAN(UPPER(salesTable[[#This Row],[Region]])))))</f>
        <v>ACCRA</v>
      </c>
      <c r="T67" t="str">
        <f>IF(salesTable[[#This Row],[CustomerType]]="","MISSING",IFERROR(VLOOKUP(salesTable[[#This Row],[CustomerType]],customerType_Ref[],2,FALSE),TRIM(CLEAN(UPPER(salesTable[[#This Row],[CustomerType]])))))</f>
        <v>BUSINESS</v>
      </c>
      <c r="U67" t="str">
        <f>IF(salesTable[[#This Row],[SalesChannel]]="","MISSING",IFERROR(VLOOKUP(salesTable[[#This Row],[SalesChannel]],salesChannel_Ref[],2,FALSE),CLEAN(UPPER(TRIM(salesTable[SalesChannel])))))</f>
        <v>IN-STORE</v>
      </c>
      <c r="V6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7" s="8" t="str">
        <f>IF(salesTable[[#This Row],[ProductID]]="","MISSING",IFERROR(VLOOKUP(salesTable[[#This Row],[ProductID]],product_REF[],1,FALSE),"NO MATCH"))</f>
        <v>P004</v>
      </c>
      <c r="X67" s="8" t="str">
        <f>CLEAN(UPPER(TRIM(IF(salesTable[[#This Row],[ProductID]]="","MISSING",IFERROR(VLOOKUP(salesTable[[#This Row],[ProductID]],product_REF[],2,FALSE),"NO MATCH")))))</f>
        <v>LASER PRINTER</v>
      </c>
      <c r="Y67" t="str">
        <f>IFERROR(CLEAN(UPPER(TRIM(VLOOKUP(salesTable[[#This Row],[productID_Final]],product_REF[],3,FALSE)))),"NO MATCH")</f>
        <v>OFFICE SUPPLIES</v>
      </c>
      <c r="Z67" s="8" t="str">
        <f>IF(salesTable[[#This Row],[productCategory_final]]=CLEAN(UPPER(TRIM(salesTable[ProductCategory]))),salesTable[[#This Row],[productCategory_final]],"MISMATCH")</f>
        <v>OFFICE SUPPLIES</v>
      </c>
      <c r="AA67" s="8" t="str">
        <f>IF(salesTable[[#This Row],[CustomerID]]="","MISSING",IFERROR(VLOOKUP(salesTable[[#This Row],[CustomerID]],customer_REF[],1,FALSE),"NO MATCH"))</f>
        <v>C0174</v>
      </c>
      <c r="AB67" t="str">
        <f>CLEAN(UPPER(TRIM(IF(salesTable[[#This Row],[FirstName]]="","MISSING",IFERROR(VLOOKUP(salesTable[[#This Row],[CustomerID_final]],customer_REF[],2,FALSE),"NO MATCH")))))</f>
        <v>NAA</v>
      </c>
      <c r="AC67" s="8" t="str">
        <f>IF(salesTable[[#This Row],[customerFisrtName]]=CLEAN(UPPER(TRIM(salesTable[[#This Row],[customerFisrtName]]))),salesTable[[#This Row],[customerFisrtName]],"MISMATCH")</f>
        <v>NAA</v>
      </c>
      <c r="AD67" t="str">
        <f>CLEAN(UPPER(TRIM(IF(salesTable[[#This Row],[LastName]]="","MISSING",IFERROR(VLOOKUP(salesTable[[#This Row],[CustomerID_final]],customer_REF[],3,FALSE),"NO MATCH")))))</f>
        <v>ASARE</v>
      </c>
      <c r="AE67" s="8" t="str">
        <f>IF(salesTable[[#This Row],[customerLastName]]=CLEAN(UPPER(TRIM(salesTable[[#This Row],[customerLastName]]))),salesTable[[#This Row],[customerLastName]],"MISMATCH")</f>
        <v>ASARE</v>
      </c>
      <c r="AF67" s="8" t="str">
        <f>IF(salesTable[[#This Row],[Phone]]="","MISSING",0&amp;RIGHT(TRIM(SUBSTITUTE(SUBSTITUTE(SUBSTITUTE(salesTable[[#This Row],[Phone]],"+","")," ",""),"-","")),9))</f>
        <v>0201767649</v>
      </c>
      <c r="AG67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67" s="8" t="str">
        <f>IF(salesTable[[#This Row],[quantity_clean]]&gt;0,salesTable[[#This Row],[quantity_clean]],"INVALID")</f>
        <v>INVALID</v>
      </c>
      <c r="AI6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7" s="8">
        <f>IF(salesTable[[#This Row],[unitPrice_clean]]&gt;0,salesTable[[#This Row],[unitPrice_clean]],"INVALID")</f>
        <v>1650</v>
      </c>
      <c r="AK67">
        <f>IF(salesTable[[#This Row],[Revenue]]="","MISSING",VALUE(TRIM(SUBSTITUTE(SUBSTITUTE(salesTable[[#This Row],[Revenue]],",",""),"GH₵",""))))</f>
        <v>11550</v>
      </c>
      <c r="AL6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7" s="19" t="str">
        <f>IF(ISNUMBER(salesTable[[#This Row],[OrderDate]]),salesTable[[#This Row],[OrderDate]],IFERROR(DATEVALUE(CLEAN(TRIM(SUBSTITUTE(salesTable[[#This Row],[OrderDate]],".","/")))),"CHECK"))</f>
        <v>CHECK</v>
      </c>
      <c r="AN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GH-ACC-2025-00490</v>
      </c>
      <c r="AP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7" s="8" t="str">
        <f>CLEAN(PROPER(TRIM(salesTable[[#This Row],[Email]])))</f>
        <v>Naa.Asare97@Example.Com</v>
      </c>
      <c r="AR67" s="8" t="str">
        <f>CLEAN(TRIM(salesTable[[#This Row],[SourceFile]]))</f>
        <v>Agent_App_2025.csv</v>
      </c>
      <c r="AS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" s="8" t="str">
        <f>IF(salesTable[orderRef_final]&lt;&gt;"MISSING",salesTable[orderRef_final],"invalid")</f>
        <v>GH-ACC-2025-00490</v>
      </c>
    </row>
    <row r="68" spans="1:46" x14ac:dyDescent="0.3">
      <c r="A68" t="s">
        <v>5770</v>
      </c>
      <c r="B68" t="s">
        <v>5771</v>
      </c>
      <c r="C68" t="s">
        <v>1251</v>
      </c>
      <c r="D68" t="s">
        <v>50</v>
      </c>
      <c r="E68" t="s">
        <v>237</v>
      </c>
      <c r="F68" t="s">
        <v>94</v>
      </c>
      <c r="G68" t="s">
        <v>81</v>
      </c>
      <c r="H68" t="s">
        <v>1045</v>
      </c>
      <c r="I68" t="s">
        <v>491</v>
      </c>
      <c r="J68" t="s">
        <v>97</v>
      </c>
      <c r="K68" t="s">
        <v>84</v>
      </c>
      <c r="L68" t="s">
        <v>338</v>
      </c>
      <c r="M68">
        <v>2</v>
      </c>
      <c r="N68">
        <v>1200</v>
      </c>
      <c r="O68">
        <v>2400</v>
      </c>
      <c r="P68" t="s">
        <v>5772</v>
      </c>
      <c r="Q68" t="s">
        <v>5773</v>
      </c>
      <c r="R68" t="s">
        <v>61</v>
      </c>
      <c r="S68" t="str">
        <f>IF(salesTable[[#This Row],[Region]]="","MISSING",IFERROR(VLOOKUP(salesTable[[#This Row],[Region]],region_ref[],2,FALSE),TRIM(CLEAN(UPPER(salesTable[[#This Row],[Region]])))))</f>
        <v>ACCRA</v>
      </c>
      <c r="T68" t="str">
        <f>IF(salesTable[[#This Row],[CustomerType]]="","MISSING",IFERROR(VLOOKUP(salesTable[[#This Row],[CustomerType]],customerType_Ref[],2,FALSE),TRIM(CLEAN(UPPER(salesTable[[#This Row],[CustomerType]])))))</f>
        <v>BUSINESS</v>
      </c>
      <c r="U68" t="str">
        <f>IF(salesTable[[#This Row],[SalesChannel]]="","MISSING",IFERROR(VLOOKUP(salesTable[[#This Row],[SalesChannel]],salesChannel_Ref[],2,FALSE),CLEAN(UPPER(TRIM(salesTable[SalesChannel])))))</f>
        <v>AGENT</v>
      </c>
      <c r="V6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8" s="8" t="str">
        <f>IF(salesTable[[#This Row],[ProductID]]="","MISSING",IFERROR(VLOOKUP(salesTable[[#This Row],[ProductID]],product_REF[],1,FALSE),"NO MATCH"))</f>
        <v>P008</v>
      </c>
      <c r="X68" s="8" t="str">
        <f>CLEAN(UPPER(TRIM(IF(salesTable[[#This Row],[ProductID]]="","MISSING",IFERROR(VLOOKUP(salesTable[[#This Row],[ProductID]],product_REF[],2,FALSE),"NO MATCH")))))</f>
        <v>MICROWAVE 25L</v>
      </c>
      <c r="Y68" t="str">
        <f>IFERROR(CLEAN(UPPER(TRIM(VLOOKUP(salesTable[[#This Row],[productID_Final]],product_REF[],3,FALSE)))),"NO MATCH")</f>
        <v>HOME APPLIANCES</v>
      </c>
      <c r="Z68" s="8" t="str">
        <f>IF(salesTable[[#This Row],[productCategory_final]]=CLEAN(UPPER(TRIM(salesTable[ProductCategory]))),salesTable[[#This Row],[productCategory_final]],"MISMATCH")</f>
        <v>HOME APPLIANCES</v>
      </c>
      <c r="AA68" s="8" t="str">
        <f>IF(salesTable[[#This Row],[CustomerID]]="","MISSING",IFERROR(VLOOKUP(salesTable[[#This Row],[CustomerID]],customer_REF[],1,FALSE),"NO MATCH"))</f>
        <v>C0109</v>
      </c>
      <c r="AB68" t="str">
        <f>CLEAN(UPPER(TRIM(IF(salesTable[[#This Row],[FirstName]]="","MISSING",IFERROR(VLOOKUP(salesTable[[#This Row],[CustomerID_final]],customer_REF[],2,FALSE),"NO MATCH")))))</f>
        <v>AKOSUA</v>
      </c>
      <c r="AC68" s="8" t="str">
        <f>IF(salesTable[[#This Row],[customerFisrtName]]=CLEAN(UPPER(TRIM(salesTable[[#This Row],[customerFisrtName]]))),salesTable[[#This Row],[customerFisrtName]],"MISMATCH")</f>
        <v>AKOSUA</v>
      </c>
      <c r="AD68" t="str">
        <f>CLEAN(UPPER(TRIM(IF(salesTable[[#This Row],[LastName]]="","MISSING",IFERROR(VLOOKUP(salesTable[[#This Row],[CustomerID_final]],customer_REF[],3,FALSE),"NO MATCH")))))</f>
        <v>APPIAH</v>
      </c>
      <c r="AE68" s="8" t="str">
        <f>IF(salesTable[[#This Row],[customerLastName]]=CLEAN(UPPER(TRIM(salesTable[[#This Row],[customerLastName]]))),salesTable[[#This Row],[customerLastName]],"MISMATCH")</f>
        <v>APPIAH</v>
      </c>
      <c r="AF68" s="8" t="str">
        <f>IF(salesTable[[#This Row],[Phone]]="","MISSING",0&amp;RIGHT(TRIM(SUBSTITUTE(SUBSTITUTE(SUBSTITUTE(salesTable[[#This Row],[Phone]],"+","")," ",""),"-","")),9))</f>
        <v>0506484406</v>
      </c>
      <c r="AG6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8" s="8">
        <f>IF(salesTable[[#This Row],[quantity_clean]]&gt;0,salesTable[[#This Row],[quantity_clean]],"INVALID")</f>
        <v>2</v>
      </c>
      <c r="AI68">
        <f>IF(OR(salesTable[[#This Row],[UnitPrice]]="",salesTable[[#This Row],[UnitPrice]]="N/A",salesTable[[#This Row],[UnitPrice]]="unknown"),"INVALID",VALUE(TRIM(SUBSTITUTE(SUBSTITUTE(salesTable[[#This Row],[UnitPrice]],",",""),"GH₵",""))))</f>
        <v>1200</v>
      </c>
      <c r="AJ68" s="8">
        <f>IF(salesTable[[#This Row],[unitPrice_clean]]&gt;0,salesTable[[#This Row],[unitPrice_clean]],"INVALID")</f>
        <v>1200</v>
      </c>
      <c r="AK68">
        <f>IF(salesTable[[#This Row],[Revenue]]="","MISSING",VALUE(TRIM(SUBSTITUTE(SUBSTITUTE(salesTable[[#This Row],[Revenue]],",",""),"GH₵",""))))</f>
        <v>2400</v>
      </c>
      <c r="AL68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68" s="19">
        <f>IF(ISNUMBER(salesTable[[#This Row],[OrderDate]]),salesTable[[#This Row],[OrderDate]],IFERROR(DATEVALUE(CLEAN(TRIM(SUBSTITUTE(salesTable[[#This Row],[OrderDate]],".","/")))),"CHECK"))</f>
        <v>45751</v>
      </c>
      <c r="AN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45751</v>
      </c>
      <c r="AO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GH-ACC-2025-00502</v>
      </c>
      <c r="AP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8" s="8" t="str">
        <f>CLEAN(PROPER(TRIM(salesTable[[#This Row],[Email]])))</f>
        <v>Akosua.Appiah92@Example.Com</v>
      </c>
      <c r="AR68" s="8" t="str">
        <f>CLEAN(TRIM(salesTable[[#This Row],[SourceFile]]))</f>
        <v>Retail_POS_2025.csv</v>
      </c>
      <c r="AS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" s="8" t="str">
        <f>IF(salesTable[orderRef_final]&lt;&gt;"MISSING",salesTable[orderRef_final],"invalid")</f>
        <v>GH-ACC-2025-00502</v>
      </c>
    </row>
    <row r="69" spans="1:46" x14ac:dyDescent="0.3">
      <c r="A69" t="s">
        <v>4922</v>
      </c>
      <c r="B69" t="s">
        <v>1899</v>
      </c>
      <c r="C69" t="s">
        <v>2627</v>
      </c>
      <c r="D69" t="s">
        <v>172</v>
      </c>
      <c r="E69" t="s">
        <v>93</v>
      </c>
      <c r="F69" t="s">
        <v>153</v>
      </c>
      <c r="G69" t="s">
        <v>24</v>
      </c>
      <c r="H69" t="s">
        <v>434</v>
      </c>
      <c r="I69" t="s">
        <v>26</v>
      </c>
      <c r="J69" t="s">
        <v>71</v>
      </c>
      <c r="K69" t="s">
        <v>57</v>
      </c>
      <c r="L69" t="s">
        <v>58</v>
      </c>
      <c r="M69">
        <v>9</v>
      </c>
      <c r="N69">
        <v>4200</v>
      </c>
      <c r="O69">
        <v>37800</v>
      </c>
      <c r="P69" t="s">
        <v>4923</v>
      </c>
      <c r="Q69" t="s">
        <v>4924</v>
      </c>
      <c r="R69" t="s">
        <v>46</v>
      </c>
      <c r="S69" t="str">
        <f>IF(salesTable[[#This Row],[Region]]="","MISSING",IFERROR(VLOOKUP(salesTable[[#This Row],[Region]],region_ref[],2,FALSE),TRIM(CLEAN(UPPER(salesTable[[#This Row],[Region]])))))</f>
        <v>ACCRA</v>
      </c>
      <c r="T69" t="str">
        <f>IF(salesTable[[#This Row],[CustomerType]]="","MISSING",IFERROR(VLOOKUP(salesTable[[#This Row],[CustomerType]],customerType_Ref[],2,FALSE),TRIM(CLEAN(UPPER(salesTable[[#This Row],[CustomerType]])))))</f>
        <v>INDIVIDUAL</v>
      </c>
      <c r="U69" t="str">
        <f>IF(salesTable[[#This Row],[SalesChannel]]="","MISSING",IFERROR(VLOOKUP(salesTable[[#This Row],[SalesChannel]],salesChannel_Ref[],2,FALSE),CLEAN(UPPER(TRIM(salesTable[SalesChannel])))))</f>
        <v>ONLINE</v>
      </c>
      <c r="V6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9" s="8" t="str">
        <f>IF(salesTable[[#This Row],[ProductID]]="","MISSING",IFERROR(VLOOKUP(salesTable[[#This Row],[ProductID]],product_REF[],1,FALSE),"NO MATCH"))</f>
        <v>P001</v>
      </c>
      <c r="X69" s="8" t="str">
        <f>CLEAN(UPPER(TRIM(IF(salesTable[[#This Row],[ProductID]]="","MISSING",IFERROR(VLOOKUP(salesTable[[#This Row],[ProductID]],product_REF[],2,FALSE),"NO MATCH")))))</f>
        <v>LAPTOP PRO 14</v>
      </c>
      <c r="Y69" t="str">
        <f>IFERROR(CLEAN(UPPER(TRIM(VLOOKUP(salesTable[[#This Row],[productID_Final]],product_REF[],3,FALSE)))),"NO MATCH")</f>
        <v>ELECTRONICS</v>
      </c>
      <c r="Z69" s="8" t="str">
        <f>IF(salesTable[[#This Row],[productCategory_final]]=CLEAN(UPPER(TRIM(salesTable[ProductCategory]))),salesTable[[#This Row],[productCategory_final]],"MISMATCH")</f>
        <v>ELECTRONICS</v>
      </c>
      <c r="AA69" s="8" t="str">
        <f>IF(salesTable[[#This Row],[CustomerID]]="","MISSING",IFERROR(VLOOKUP(salesTable[[#This Row],[CustomerID]],customer_REF[],1,FALSE),"NO MATCH"))</f>
        <v>C0208</v>
      </c>
      <c r="AB69" t="str">
        <f>CLEAN(UPPER(TRIM(IF(salesTable[[#This Row],[FirstName]]="","MISSING",IFERROR(VLOOKUP(salesTable[[#This Row],[CustomerID_final]],customer_REF[],2,FALSE),"NO MATCH")))))</f>
        <v>DANIEL</v>
      </c>
      <c r="AC69" s="8" t="str">
        <f>IF(salesTable[[#This Row],[customerFisrtName]]=CLEAN(UPPER(TRIM(salesTable[[#This Row],[customerFisrtName]]))),salesTable[[#This Row],[customerFisrtName]],"MISMATCH")</f>
        <v>DANIEL</v>
      </c>
      <c r="AD69" t="str">
        <f>CLEAN(UPPER(TRIM(IF(salesTable[[#This Row],[LastName]]="","MISSING",IFERROR(VLOOKUP(salesTable[[#This Row],[CustomerID_final]],customer_REF[],3,FALSE),"NO MATCH")))))</f>
        <v>BADU</v>
      </c>
      <c r="AE69" s="8" t="str">
        <f>IF(salesTable[[#This Row],[customerLastName]]=CLEAN(UPPER(TRIM(salesTable[[#This Row],[customerLastName]]))),salesTable[[#This Row],[customerLastName]],"MISMATCH")</f>
        <v>BADU</v>
      </c>
      <c r="AF69" s="8" t="str">
        <f>IF(salesTable[[#This Row],[Phone]]="","MISSING",0&amp;RIGHT(TRIM(SUBSTITUTE(SUBSTITUTE(SUBSTITUTE(salesTable[[#This Row],[Phone]],"+","")," ",""),"-","")),9))</f>
        <v>0263471811</v>
      </c>
      <c r="AG6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9" s="8">
        <f>IF(salesTable[[#This Row],[quantity_clean]]&gt;0,salesTable[[#This Row],[quantity_clean]],"INVALID")</f>
        <v>9</v>
      </c>
      <c r="AI6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9" s="8">
        <f>IF(salesTable[[#This Row],[unitPrice_clean]]&gt;0,salesTable[[#This Row],[unitPrice_clean]],"INVALID")</f>
        <v>4200</v>
      </c>
      <c r="AK69">
        <f>IF(salesTable[[#This Row],[Revenue]]="","MISSING",VALUE(TRIM(SUBSTITUTE(SUBSTITUTE(salesTable[[#This Row],[Revenue]],",",""),"GH₵",""))))</f>
        <v>37800</v>
      </c>
      <c r="AL69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69" s="19">
        <f>IF(ISNUMBER(salesTable[[#This Row],[OrderDate]]),salesTable[[#This Row],[OrderDate]],IFERROR(DATEVALUE(CLEAN(TRIM(SUBSTITUTE(salesTable[[#This Row],[OrderDate]],".","/")))),"CHECK"))</f>
        <v>45749</v>
      </c>
      <c r="AN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GH-ACC-2025-00504</v>
      </c>
      <c r="AP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69" s="8" t="str">
        <f>CLEAN(PROPER(TRIM(salesTable[[#This Row],[Email]])))</f>
        <v>Daniel.Badu14@Example.Com</v>
      </c>
      <c r="AR69" s="8" t="str">
        <f>CLEAN(TRIM(salesTable[[#This Row],[SourceFile]]))</f>
        <v>Mobile_App_Export.csv</v>
      </c>
      <c r="AS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" s="8" t="str">
        <f>IF(salesTable[orderRef_final]&lt;&gt;"MISSING",salesTable[orderRef_final],"invalid")</f>
        <v>GH-ACC-2025-00504</v>
      </c>
    </row>
    <row r="70" spans="1:46" x14ac:dyDescent="0.3">
      <c r="A70" t="s">
        <v>3401</v>
      </c>
      <c r="B70" t="s">
        <v>953</v>
      </c>
      <c r="C70" t="s">
        <v>1358</v>
      </c>
      <c r="D70" t="s">
        <v>696</v>
      </c>
      <c r="E70" t="s">
        <v>173</v>
      </c>
      <c r="F70" t="s">
        <v>153</v>
      </c>
      <c r="G70" t="s">
        <v>162</v>
      </c>
      <c r="H70" t="s">
        <v>163</v>
      </c>
      <c r="I70" t="s">
        <v>110</v>
      </c>
      <c r="J70" t="s">
        <v>221</v>
      </c>
      <c r="K70" t="s">
        <v>493</v>
      </c>
      <c r="L70" t="s">
        <v>111</v>
      </c>
      <c r="M70">
        <v>5</v>
      </c>
      <c r="N70">
        <v>620</v>
      </c>
      <c r="O70">
        <v>3100</v>
      </c>
      <c r="P70" t="s">
        <v>3402</v>
      </c>
      <c r="Q70" t="s">
        <v>3403</v>
      </c>
      <c r="R70" t="s">
        <v>157</v>
      </c>
      <c r="S70" t="str">
        <f>IF(salesTable[[#This Row],[Region]]="","MISSING",IFERROR(VLOOKUP(salesTable[[#This Row],[Region]],region_ref[],2,FALSE),TRIM(CLEAN(UPPER(salesTable[[#This Row],[Region]])))))</f>
        <v>ACCRA</v>
      </c>
      <c r="T70" t="str">
        <f>IF(salesTable[[#This Row],[CustomerType]]="","MISSING",IFERROR(VLOOKUP(salesTable[[#This Row],[CustomerType]],customerType_Ref[],2,FALSE),TRIM(CLEAN(UPPER(salesTable[[#This Row],[CustomerType]])))))</f>
        <v>INDIVIDUAL</v>
      </c>
      <c r="U70" t="str">
        <f>IF(salesTable[[#This Row],[SalesChannel]]="","MISSING",IFERROR(VLOOKUP(salesTable[[#This Row],[SalesChannel]],salesChannel_Ref[],2,FALSE),CLEAN(UPPER(TRIM(salesTable[SalesChannel])))))</f>
        <v>AGENT</v>
      </c>
      <c r="V70" t="str">
        <f>IF(salesTable[[#This Row],[PaymentMethod]]="","MISSING",IFERROR(VLOOKUP(salesTable[[#This Row],[PaymentMethod]],paymentMethod_REF[],2,FALSE), CLEAN(UPPER(TRIM(salesTable[[#This Row],[PaymentMethod]])))))</f>
        <v>CARD</v>
      </c>
      <c r="W70" s="8" t="str">
        <f>IF(salesTable[[#This Row],[ProductID]]="","MISSING",IFERROR(VLOOKUP(salesTable[[#This Row],[ProductID]],product_REF[],1,FALSE),"NO MATCH"))</f>
        <v>P012</v>
      </c>
      <c r="X70" s="8" t="str">
        <f>CLEAN(UPPER(TRIM(IF(salesTable[[#This Row],[ProductID]]="","MISSING",IFERROR(VLOOKUP(salesTable[[#This Row],[ProductID]],product_REF[],2,FALSE),"NO MATCH")))))</f>
        <v>BLENDER PLUS</v>
      </c>
      <c r="Y70" t="str">
        <f>IFERROR(CLEAN(UPPER(TRIM(VLOOKUP(salesTable[[#This Row],[productID_Final]],product_REF[],3,FALSE)))),"NO MATCH")</f>
        <v>HOME APPLIANCES</v>
      </c>
      <c r="Z70" s="8" t="str">
        <f>IF(salesTable[[#This Row],[productCategory_final]]=CLEAN(UPPER(TRIM(salesTable[ProductCategory]))),salesTable[[#This Row],[productCategory_final]],"MISMATCH")</f>
        <v>HOME APPLIANCES</v>
      </c>
      <c r="AA70" s="8" t="str">
        <f>IF(salesTable[[#This Row],[CustomerID]]="","MISSING",IFERROR(VLOOKUP(salesTable[[#This Row],[CustomerID]],customer_REF[],1,FALSE),"NO MATCH"))</f>
        <v>C0279</v>
      </c>
      <c r="AB70" t="str">
        <f>CLEAN(UPPER(TRIM(IF(salesTable[[#This Row],[FirstName]]="","MISSING",IFERROR(VLOOKUP(salesTable[[#This Row],[CustomerID_final]],customer_REF[],2,FALSE),"NO MATCH")))))</f>
        <v>MICHAEL</v>
      </c>
      <c r="AC70" s="8" t="str">
        <f>IF(salesTable[[#This Row],[customerFisrtName]]=CLEAN(UPPER(TRIM(salesTable[[#This Row],[customerFisrtName]]))),salesTable[[#This Row],[customerFisrtName]],"MISMATCH")</f>
        <v>MICHAEL</v>
      </c>
      <c r="AD70" t="str">
        <f>CLEAN(UPPER(TRIM(IF(salesTable[[#This Row],[LastName]]="","MISSING",IFERROR(VLOOKUP(salesTable[[#This Row],[CustomerID_final]],customer_REF[],3,FALSE),"NO MATCH")))))</f>
        <v>OSEI</v>
      </c>
      <c r="AE70" s="8" t="str">
        <f>IF(salesTable[[#This Row],[customerLastName]]=CLEAN(UPPER(TRIM(salesTable[[#This Row],[customerLastName]]))),salesTable[[#This Row],[customerLastName]],"MISMATCH")</f>
        <v>OSEI</v>
      </c>
      <c r="AF70" s="8" t="str">
        <f>IF(salesTable[[#This Row],[Phone]]="","MISSING",0&amp;RIGHT(TRIM(SUBSTITUTE(SUBSTITUTE(SUBSTITUTE(salesTable[[#This Row],[Phone]],"+","")," ",""),"-","")),9))</f>
        <v>0553119046</v>
      </c>
      <c r="AG7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0" s="8">
        <f>IF(salesTable[[#This Row],[quantity_clean]]&gt;0,salesTable[[#This Row],[quantity_clean]],"INVALID")</f>
        <v>5</v>
      </c>
      <c r="AI7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0" s="8">
        <f>IF(salesTable[[#This Row],[unitPrice_clean]]&gt;0,salesTable[[#This Row],[unitPrice_clean]],"INVALID")</f>
        <v>620</v>
      </c>
      <c r="AK70">
        <f>IF(salesTable[[#This Row],[Revenue]]="","MISSING",VALUE(TRIM(SUBSTITUTE(SUBSTITUTE(salesTable[[#This Row],[Revenue]],",",""),"GH₵",""))))</f>
        <v>3100</v>
      </c>
      <c r="AL70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70" s="19">
        <f>IF(ISNUMBER(salesTable[[#This Row],[OrderDate]]),salesTable[[#This Row],[OrderDate]],IFERROR(DATEVALUE(CLEAN(TRIM(SUBSTITUTE(salesTable[[#This Row],[OrderDate]],".","/")))),"CHECK"))</f>
        <v>45912</v>
      </c>
      <c r="AN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GH-ACC-2025-00516</v>
      </c>
      <c r="AP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0" s="8" t="str">
        <f>CLEAN(PROPER(TRIM(salesTable[[#This Row],[Email]])))</f>
        <v>Michael.Osei14@Example.Com</v>
      </c>
      <c r="AR70" s="8" t="str">
        <f>CLEAN(TRIM(salesTable[[#This Row],[SourceFile]]))</f>
        <v>Online_Sales_2025.xlsx</v>
      </c>
      <c r="AS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" s="8" t="str">
        <f>IF(salesTable[orderRef_final]&lt;&gt;"MISSING",salesTable[orderRef_final],"invalid")</f>
        <v>GH-ACC-2025-00516</v>
      </c>
    </row>
    <row r="71" spans="1:46" x14ac:dyDescent="0.3">
      <c r="A71" t="s">
        <v>3553</v>
      </c>
      <c r="B71" t="s">
        <v>3554</v>
      </c>
      <c r="C71" t="s">
        <v>1928</v>
      </c>
      <c r="D71" t="s">
        <v>21</v>
      </c>
      <c r="E71" t="s">
        <v>140</v>
      </c>
      <c r="F71" t="s">
        <v>464</v>
      </c>
      <c r="G71" t="s">
        <v>39</v>
      </c>
      <c r="H71" t="s">
        <v>336</v>
      </c>
      <c r="I71" t="s">
        <v>1005</v>
      </c>
      <c r="J71" t="s">
        <v>27</v>
      </c>
      <c r="K71" t="s">
        <v>921</v>
      </c>
      <c r="L71" t="s">
        <v>29</v>
      </c>
      <c r="M71" t="s">
        <v>846</v>
      </c>
      <c r="N71">
        <v>1900</v>
      </c>
      <c r="O71">
        <v>1900</v>
      </c>
      <c r="P71" t="s">
        <v>3555</v>
      </c>
      <c r="Q71" t="s">
        <v>3556</v>
      </c>
      <c r="R71" t="s">
        <v>32</v>
      </c>
      <c r="S71" t="str">
        <f>IF(salesTable[[#This Row],[Region]]="","MISSING",IFERROR(VLOOKUP(salesTable[[#This Row],[Region]],region_ref[],2,FALSE),TRIM(CLEAN(UPPER(salesTable[[#This Row],[Region]])))))</f>
        <v>ACCRA</v>
      </c>
      <c r="T71" t="str">
        <f>IF(salesTable[[#This Row],[CustomerType]]="","MISSING",IFERROR(VLOOKUP(salesTable[[#This Row],[CustomerType]],customerType_Ref[],2,FALSE),TRIM(CLEAN(UPPER(salesTable[[#This Row],[CustomerType]])))))</f>
        <v>GOVERNMENT</v>
      </c>
      <c r="U71" t="str">
        <f>IF(salesTable[[#This Row],[SalesChannel]]="","MISSING",IFERROR(VLOOKUP(salesTable[[#This Row],[SalesChannel]],salesChannel_Ref[],2,FALSE),CLEAN(UPPER(TRIM(salesTable[SalesChannel])))))</f>
        <v>MOBILE APP</v>
      </c>
      <c r="V7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1" s="8" t="str">
        <f>IF(salesTable[[#This Row],[ProductID]]="","MISSING",IFERROR(VLOOKUP(salesTable[[#This Row],[ProductID]],product_REF[],1,FALSE),"NO MATCH"))</f>
        <v>P006</v>
      </c>
      <c r="X71" s="8" t="str">
        <f>CLEAN(UPPER(TRIM(IF(salesTable[[#This Row],[ProductID]]="","MISSING",IFERROR(VLOOKUP(salesTable[[#This Row],[ProductID]],product_REF[],2,FALSE),"NO MATCH")))))</f>
        <v>STANDING DESK</v>
      </c>
      <c r="Y71" t="str">
        <f>IFERROR(CLEAN(UPPER(TRIM(VLOOKUP(salesTable[[#This Row],[productID_Final]],product_REF[],3,FALSE)))),"NO MATCH")</f>
        <v>FURNITURE</v>
      </c>
      <c r="Z71" s="8" t="str">
        <f>IF(salesTable[[#This Row],[productCategory_final]]=CLEAN(UPPER(TRIM(salesTable[ProductCategory]))),salesTable[[#This Row],[productCategory_final]],"MISMATCH")</f>
        <v>FURNITURE</v>
      </c>
      <c r="AA71" s="8" t="str">
        <f>IF(salesTable[[#This Row],[CustomerID]]="","MISSING",IFERROR(VLOOKUP(salesTable[[#This Row],[CustomerID]],customer_REF[],1,FALSE),"NO MATCH"))</f>
        <v>C0280</v>
      </c>
      <c r="AB71" t="str">
        <f>CLEAN(UPPER(TRIM(IF(salesTable[[#This Row],[FirstName]]="","MISSING",IFERROR(VLOOKUP(salesTable[[#This Row],[CustomerID_final]],customer_REF[],2,FALSE),"NO MATCH")))))</f>
        <v>KOJO</v>
      </c>
      <c r="AC71" s="8" t="str">
        <f>IF(salesTable[[#This Row],[customerFisrtName]]=CLEAN(UPPER(TRIM(salesTable[[#This Row],[customerFisrtName]]))),salesTable[[#This Row],[customerFisrtName]],"MISMATCH")</f>
        <v>KOJO</v>
      </c>
      <c r="AD71" t="str">
        <f>CLEAN(UPPER(TRIM(IF(salesTable[[#This Row],[LastName]]="","MISSING",IFERROR(VLOOKUP(salesTable[[#This Row],[CustomerID_final]],customer_REF[],3,FALSE),"NO MATCH")))))</f>
        <v>OWUSU</v>
      </c>
      <c r="AE71" s="8" t="str">
        <f>IF(salesTable[[#This Row],[customerLastName]]=CLEAN(UPPER(TRIM(salesTable[[#This Row],[customerLastName]]))),salesTable[[#This Row],[customerLastName]],"MISMATCH")</f>
        <v>OWUSU</v>
      </c>
      <c r="AF71" s="8" t="str">
        <f>IF(salesTable[[#This Row],[Phone]]="","MISSING",0&amp;RIGHT(TRIM(SUBSTITUTE(SUBSTITUTE(SUBSTITUTE(salesTable[[#This Row],[Phone]],"+","")," ",""),"-","")),9))</f>
        <v>0556660225</v>
      </c>
      <c r="AG7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1" s="8">
        <f>IF(salesTable[[#This Row],[quantity_clean]]&gt;0,salesTable[[#This Row],[quantity_clean]],"INVALID")</f>
        <v>1</v>
      </c>
      <c r="AI71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1" s="8">
        <f>IF(salesTable[[#This Row],[unitPrice_clean]]&gt;0,salesTable[[#This Row],[unitPrice_clean]],"INVALID")</f>
        <v>1900</v>
      </c>
      <c r="AK71">
        <f>IF(salesTable[[#This Row],[Revenue]]="","MISSING",VALUE(TRIM(SUBSTITUTE(SUBSTITUTE(salesTable[[#This Row],[Revenue]],",",""),"GH₵",""))))</f>
        <v>1900</v>
      </c>
      <c r="AL71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71" s="19">
        <f>IF(ISNUMBER(salesTable[[#This Row],[OrderDate]]),salesTable[[#This Row],[OrderDate]],IFERROR(DATEVALUE(CLEAN(TRIM(SUBSTITUTE(salesTable[[#This Row],[OrderDate]],".","/")))),"CHECK"))</f>
        <v>45859</v>
      </c>
      <c r="AN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45859</v>
      </c>
      <c r="AO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GH-ACC-2025-00530</v>
      </c>
      <c r="AP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1" s="8" t="str">
        <f>CLEAN(PROPER(TRIM(salesTable[[#This Row],[Email]])))</f>
        <v>Kojo.Owusu80@Example.Com</v>
      </c>
      <c r="AR71" s="8" t="str">
        <f>CLEAN(TRIM(salesTable[[#This Row],[SourceFile]]))</f>
        <v>Agent_App_2025.csv</v>
      </c>
      <c r="AS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" s="8" t="str">
        <f>IF(salesTable[orderRef_final]&lt;&gt;"MISSING",salesTable[orderRef_final],"invalid")</f>
        <v>GH-ACC-2025-00530</v>
      </c>
    </row>
    <row r="72" spans="1:46" x14ac:dyDescent="0.3">
      <c r="A72" t="s">
        <v>1946</v>
      </c>
      <c r="B72" t="s">
        <v>515</v>
      </c>
      <c r="C72" t="s">
        <v>575</v>
      </c>
      <c r="D72" t="s">
        <v>1219</v>
      </c>
      <c r="E72" t="s">
        <v>129</v>
      </c>
      <c r="F72" t="s">
        <v>153</v>
      </c>
      <c r="G72" t="s">
        <v>81</v>
      </c>
      <c r="H72" t="s">
        <v>82</v>
      </c>
      <c r="I72" t="s">
        <v>110</v>
      </c>
      <c r="J72" t="s">
        <v>27</v>
      </c>
      <c r="K72" t="s">
        <v>72</v>
      </c>
      <c r="L72" t="s">
        <v>1386</v>
      </c>
      <c r="M72">
        <v>6</v>
      </c>
      <c r="N72">
        <v>1250</v>
      </c>
      <c r="O72">
        <v>7500</v>
      </c>
      <c r="P72" t="s">
        <v>1947</v>
      </c>
      <c r="Q72" t="s">
        <v>1948</v>
      </c>
      <c r="R72" t="s">
        <v>157</v>
      </c>
      <c r="S72" t="str">
        <f>IF(salesTable[[#This Row],[Region]]="","MISSING",IFERROR(VLOOKUP(salesTable[[#This Row],[Region]],region_ref[],2,FALSE),TRIM(CLEAN(UPPER(salesTable[[#This Row],[Region]])))))</f>
        <v>ACCRA</v>
      </c>
      <c r="T72" t="str">
        <f>IF(salesTable[[#This Row],[CustomerType]]="","MISSING",IFERROR(VLOOKUP(salesTable[[#This Row],[CustomerType]],customerType_Ref[],2,FALSE),TRIM(CLEAN(UPPER(salesTable[[#This Row],[CustomerType]])))))</f>
        <v>GOVERNMENT</v>
      </c>
      <c r="U72" t="str">
        <f>IF(salesTable[[#This Row],[SalesChannel]]="","MISSING",IFERROR(VLOOKUP(salesTable[[#This Row],[SalesChannel]],salesChannel_Ref[],2,FALSE),CLEAN(UPPER(TRIM(salesTable[SalesChannel])))))</f>
        <v>IN-STORE</v>
      </c>
      <c r="V7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2" s="8" t="str">
        <f>IF(salesTable[[#This Row],[ProductID]]="","MISSING",IFERROR(VLOOKUP(salesTable[[#This Row],[ProductID]],product_REF[],1,FALSE),"NO MATCH"))</f>
        <v>P008</v>
      </c>
      <c r="X72" s="8" t="str">
        <f>CLEAN(UPPER(TRIM(IF(salesTable[[#This Row],[ProductID]]="","MISSING",IFERROR(VLOOKUP(salesTable[[#This Row],[ProductID]],product_REF[],2,FALSE),"NO MATCH")))))</f>
        <v>MICROWAVE 25L</v>
      </c>
      <c r="Y72" t="str">
        <f>IFERROR(CLEAN(UPPER(TRIM(VLOOKUP(salesTable[[#This Row],[productID_Final]],product_REF[],3,FALSE)))),"NO MATCH")</f>
        <v>HOME APPLIANCES</v>
      </c>
      <c r="Z72" s="8" t="str">
        <f>IF(salesTable[[#This Row],[productCategory_final]]=CLEAN(UPPER(TRIM(salesTable[ProductCategory]))),salesTable[[#This Row],[productCategory_final]],"MISMATCH")</f>
        <v>HOME APPLIANCES</v>
      </c>
      <c r="AA72" s="8" t="str">
        <f>IF(salesTable[[#This Row],[CustomerID]]="","MISSING",IFERROR(VLOOKUP(salesTable[[#This Row],[CustomerID]],customer_REF[],1,FALSE),"NO MATCH"))</f>
        <v>C0349</v>
      </c>
      <c r="AB72" t="str">
        <f>CLEAN(UPPER(TRIM(IF(salesTable[[#This Row],[FirstName]]="","MISSING",IFERROR(VLOOKUP(salesTable[[#This Row],[CustomerID_final]],customer_REF[],2,FALSE),"NO MATCH")))))</f>
        <v>AMA</v>
      </c>
      <c r="AC72" s="8" t="str">
        <f>IF(salesTable[[#This Row],[customerFisrtName]]=CLEAN(UPPER(TRIM(salesTable[[#This Row],[customerFisrtName]]))),salesTable[[#This Row],[customerFisrtName]],"MISMATCH")</f>
        <v>AMA</v>
      </c>
      <c r="AD72" t="str">
        <f>CLEAN(UPPER(TRIM(IF(salesTable[[#This Row],[LastName]]="","MISSING",IFERROR(VLOOKUP(salesTable[[#This Row],[CustomerID_final]],customer_REF[],3,FALSE),"NO MATCH")))))</f>
        <v>BOATENG</v>
      </c>
      <c r="AE72" s="8" t="str">
        <f>IF(salesTable[[#This Row],[customerLastName]]=CLEAN(UPPER(TRIM(salesTable[[#This Row],[customerLastName]]))),salesTable[[#This Row],[customerLastName]],"MISMATCH")</f>
        <v>BOATENG</v>
      </c>
      <c r="AF72" s="8" t="str">
        <f>IF(salesTable[[#This Row],[Phone]]="","MISSING",0&amp;RIGHT(TRIM(SUBSTITUTE(SUBSTITUTE(SUBSTITUTE(salesTable[[#This Row],[Phone]],"+","")," ",""),"-","")),9))</f>
        <v>0201296644</v>
      </c>
      <c r="AG7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2" s="8">
        <f>IF(salesTable[[#This Row],[quantity_clean]]&gt;0,salesTable[[#This Row],[quantity_clean]],"INVALID")</f>
        <v>6</v>
      </c>
      <c r="AI7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2" s="8">
        <f>IF(salesTable[[#This Row],[unitPrice_clean]]&gt;0,salesTable[[#This Row],[unitPrice_clean]],"INVALID")</f>
        <v>1250</v>
      </c>
      <c r="AK72">
        <f>IF(salesTable[[#This Row],[Revenue]]="","MISSING",VALUE(TRIM(SUBSTITUTE(SUBSTITUTE(salesTable[[#This Row],[Revenue]],",",""),"GH₵",""))))</f>
        <v>7500</v>
      </c>
      <c r="AL72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72" s="19">
        <f>IF(ISNUMBER(salesTable[[#This Row],[OrderDate]]),salesTable[[#This Row],[OrderDate]],IFERROR(DATEVALUE(CLEAN(TRIM(SUBSTITUTE(salesTable[[#This Row],[OrderDate]],".","/")))),"CHECK"))</f>
        <v>45883</v>
      </c>
      <c r="AN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45883</v>
      </c>
      <c r="AO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GH-ACC-2025-00533</v>
      </c>
      <c r="AP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2" s="8" t="str">
        <f>CLEAN(PROPER(TRIM(salesTable[[#This Row],[Email]])))</f>
        <v>Ama.Boateng20@Example.Com</v>
      </c>
      <c r="AR72" s="8" t="str">
        <f>CLEAN(TRIM(salesTable[[#This Row],[SourceFile]]))</f>
        <v>Online_Sales_2025.xlsx</v>
      </c>
      <c r="AS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" s="8" t="str">
        <f>IF(salesTable[orderRef_final]&lt;&gt;"MISSING",salesTable[orderRef_final],"invalid")</f>
        <v>GH-ACC-2025-00533</v>
      </c>
    </row>
    <row r="73" spans="1:46" x14ac:dyDescent="0.3">
      <c r="A73" t="s">
        <v>4749</v>
      </c>
      <c r="B73" t="s">
        <v>4750</v>
      </c>
      <c r="C73" t="s">
        <v>1246</v>
      </c>
      <c r="D73" t="s">
        <v>992</v>
      </c>
      <c r="E73" t="s">
        <v>22</v>
      </c>
      <c r="F73" t="s">
        <v>153</v>
      </c>
      <c r="G73" t="s">
        <v>142</v>
      </c>
      <c r="H73" t="s">
        <v>1313</v>
      </c>
      <c r="I73" t="s">
        <v>26</v>
      </c>
      <c r="J73" t="s">
        <v>27</v>
      </c>
      <c r="K73" t="s">
        <v>84</v>
      </c>
      <c r="L73" t="s">
        <v>338</v>
      </c>
      <c r="M73">
        <v>12</v>
      </c>
      <c r="N73" t="s">
        <v>203</v>
      </c>
      <c r="O73">
        <v>5040</v>
      </c>
      <c r="P73" t="s">
        <v>4751</v>
      </c>
      <c r="Q73" t="s">
        <v>4752</v>
      </c>
      <c r="R73" t="s">
        <v>32</v>
      </c>
      <c r="S73" t="str">
        <f>IF(salesTable[[#This Row],[Region]]="","MISSING",IFERROR(VLOOKUP(salesTable[[#This Row],[Region]],region_ref[],2,FALSE),TRIM(CLEAN(UPPER(salesTable[[#This Row],[Region]])))))</f>
        <v>ACCRA</v>
      </c>
      <c r="T73" t="str">
        <f>IF(salesTable[[#This Row],[CustomerType]]="","MISSING",IFERROR(VLOOKUP(salesTable[[#This Row],[CustomerType]],customerType_Ref[],2,FALSE),TRIM(CLEAN(UPPER(salesTable[[#This Row],[CustomerType]])))))</f>
        <v>GOVERNMENT</v>
      </c>
      <c r="U73" t="str">
        <f>IF(salesTable[[#This Row],[SalesChannel]]="","MISSING",IFERROR(VLOOKUP(salesTable[[#This Row],[SalesChannel]],salesChannel_Ref[],2,FALSE),CLEAN(UPPER(TRIM(salesTable[SalesChannel])))))</f>
        <v>AGENT</v>
      </c>
      <c r="V7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3" s="8" t="str">
        <f>IF(salesTable[[#This Row],[ProductID]]="","MISSING",IFERROR(VLOOKUP(salesTable[[#This Row],[ProductID]],product_REF[],1,FALSE),"NO MATCH"))</f>
        <v>P003</v>
      </c>
      <c r="X73" s="8" t="str">
        <f>CLEAN(UPPER(TRIM(IF(salesTable[[#This Row],[ProductID]]="","MISSING",IFERROR(VLOOKUP(salesTable[[#This Row],[ProductID]],product_REF[],2,FALSE),"NO MATCH")))))</f>
        <v>WIRELESS HEADSET</v>
      </c>
      <c r="Y73" t="str">
        <f>IFERROR(CLEAN(UPPER(TRIM(VLOOKUP(salesTable[[#This Row],[productID_Final]],product_REF[],3,FALSE)))),"NO MATCH")</f>
        <v>ELECTRONICS</v>
      </c>
      <c r="Z73" s="8" t="str">
        <f>IF(salesTable[[#This Row],[productCategory_final]]=CLEAN(UPPER(TRIM(salesTable[ProductCategory]))),salesTable[[#This Row],[productCategory_final]],"MISMATCH")</f>
        <v>ELECTRONICS</v>
      </c>
      <c r="AA73" s="8" t="str">
        <f>IF(salesTable[[#This Row],[CustomerID]]="","MISSING",IFERROR(VLOOKUP(salesTable[[#This Row],[CustomerID]],customer_REF[],1,FALSE),"NO MATCH"))</f>
        <v>C0066</v>
      </c>
      <c r="AB73" t="str">
        <f>CLEAN(UPPER(TRIM(IF(salesTable[[#This Row],[FirstName]]="","MISSING",IFERROR(VLOOKUP(salesTable[[#This Row],[CustomerID_final]],customer_REF[],2,FALSE),"NO MATCH")))))</f>
        <v>KWAME</v>
      </c>
      <c r="AC73" s="8" t="str">
        <f>IF(salesTable[[#This Row],[customerFisrtName]]=CLEAN(UPPER(TRIM(salesTable[[#This Row],[customerFisrtName]]))),salesTable[[#This Row],[customerFisrtName]],"MISMATCH")</f>
        <v>KWAME</v>
      </c>
      <c r="AD73" t="str">
        <f>CLEAN(UPPER(TRIM(IF(salesTable[[#This Row],[LastName]]="","MISSING",IFERROR(VLOOKUP(salesTable[[#This Row],[CustomerID_final]],customer_REF[],3,FALSE),"NO MATCH")))))</f>
        <v>ARTHUR</v>
      </c>
      <c r="AE73" s="8" t="str">
        <f>IF(salesTable[[#This Row],[customerLastName]]=CLEAN(UPPER(TRIM(salesTable[[#This Row],[customerLastName]]))),salesTable[[#This Row],[customerLastName]],"MISMATCH")</f>
        <v>ARTHUR</v>
      </c>
      <c r="AF73" s="8" t="str">
        <f>IF(salesTable[[#This Row],[Phone]]="","MISSING",0&amp;RIGHT(TRIM(SUBSTITUTE(SUBSTITUTE(SUBSTITUTE(salesTable[[#This Row],[Phone]],"+","")," ",""),"-","")),9))</f>
        <v>0554868276</v>
      </c>
      <c r="AG7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73" s="8">
        <f>IF(salesTable[[#This Row],[quantity_clean]]&gt;0,salesTable[[#This Row],[quantity_clean]],"INVALID")</f>
        <v>12</v>
      </c>
      <c r="AI7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3" s="8">
        <f>IF(salesTable[[#This Row],[unitPrice_clean]]&gt;0,salesTable[[#This Row],[unitPrice_clean]],"INVALID")</f>
        <v>420</v>
      </c>
      <c r="AK73">
        <f>IF(salesTable[[#This Row],[Revenue]]="","MISSING",VALUE(TRIM(SUBSTITUTE(SUBSTITUTE(salesTable[[#This Row],[Revenue]],",",""),"GH₵",""))))</f>
        <v>5040</v>
      </c>
      <c r="AL73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73" s="19">
        <f>IF(ISNUMBER(salesTable[[#This Row],[OrderDate]]),salesTable[[#This Row],[OrderDate]],IFERROR(DATEVALUE(CLEAN(TRIM(SUBSTITUTE(salesTable[[#This Row],[OrderDate]],".","/")))),"CHECK"))</f>
        <v>45687</v>
      </c>
      <c r="AN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45687</v>
      </c>
      <c r="AO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GH-ACC-2025-00553</v>
      </c>
      <c r="AP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3" s="8" t="str">
        <f>CLEAN(PROPER(TRIM(salesTable[[#This Row],[Email]])))</f>
        <v>Kwame.Arthur91@Example.Com</v>
      </c>
      <c r="AR73" s="8" t="str">
        <f>CLEAN(TRIM(salesTable[[#This Row],[SourceFile]]))</f>
        <v>Agent_App_2025.csv</v>
      </c>
      <c r="AS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" s="8" t="str">
        <f>IF(salesTable[orderRef_final]&lt;&gt;"MISSING",salesTable[orderRef_final],"invalid")</f>
        <v>GH-ACC-2025-00553</v>
      </c>
    </row>
    <row r="74" spans="1:46" x14ac:dyDescent="0.3">
      <c r="A74" t="s">
        <v>3935</v>
      </c>
      <c r="B74" t="s">
        <v>3936</v>
      </c>
      <c r="C74" t="s">
        <v>915</v>
      </c>
      <c r="D74" t="s">
        <v>1168</v>
      </c>
      <c r="E74" t="s">
        <v>906</v>
      </c>
      <c r="F74" t="s">
        <v>153</v>
      </c>
      <c r="G74" t="s">
        <v>303</v>
      </c>
      <c r="H74" t="s">
        <v>1004</v>
      </c>
      <c r="I74" t="s">
        <v>41</v>
      </c>
      <c r="J74" t="s">
        <v>27</v>
      </c>
      <c r="K74" t="s">
        <v>288</v>
      </c>
      <c r="L74" t="s">
        <v>111</v>
      </c>
      <c r="M74">
        <v>3</v>
      </c>
      <c r="N74">
        <v>2400</v>
      </c>
      <c r="O74">
        <v>7200</v>
      </c>
      <c r="P74" t="s">
        <v>3937</v>
      </c>
      <c r="Q74" t="s">
        <v>3938</v>
      </c>
      <c r="R74" t="s">
        <v>157</v>
      </c>
      <c r="S74" t="str">
        <f>IF(salesTable[[#This Row],[Region]]="","MISSING",IFERROR(VLOOKUP(salesTable[[#This Row],[Region]],region_ref[],2,FALSE),TRIM(CLEAN(UPPER(salesTable[[#This Row],[Region]])))))</f>
        <v>ACCRA</v>
      </c>
      <c r="T74" t="str">
        <f>IF(salesTable[[#This Row],[CustomerType]]="","MISSING",IFERROR(VLOOKUP(salesTable[[#This Row],[CustomerType]],customerType_Ref[],2,FALSE),TRIM(CLEAN(UPPER(salesTable[[#This Row],[CustomerType]])))))</f>
        <v>GOVERNMENT</v>
      </c>
      <c r="U74" t="str">
        <f>IF(salesTable[[#This Row],[SalesChannel]]="","MISSING",IFERROR(VLOOKUP(salesTable[[#This Row],[SalesChannel]],salesChannel_Ref[],2,FALSE),CLEAN(UPPER(TRIM(salesTable[SalesChannel])))))</f>
        <v>AGENT</v>
      </c>
      <c r="V74" t="str">
        <f>IF(salesTable[[#This Row],[PaymentMethod]]="","MISSING",IFERROR(VLOOKUP(salesTable[[#This Row],[PaymentMethod]],paymentMethod_REF[],2,FALSE), CLEAN(UPPER(TRIM(salesTable[[#This Row],[PaymentMethod]])))))</f>
        <v>CARD</v>
      </c>
      <c r="W74" s="8" t="str">
        <f>IF(salesTable[[#This Row],[ProductID]]="","MISSING",IFERROR(VLOOKUP(salesTable[[#This Row],[ProductID]],product_REF[],1,FALSE),"NO MATCH"))</f>
        <v>P011</v>
      </c>
      <c r="X74" s="8" t="str">
        <f>CLEAN(UPPER(TRIM(IF(salesTable[[#This Row],[ProductID]]="","MISSING",IFERROR(VLOOKUP(salesTable[[#This Row],[ProductID]],product_REF[],2,FALSE),"NO MATCH")))))</f>
        <v>EXECUTIVE DESK</v>
      </c>
      <c r="Y74" t="str">
        <f>IFERROR(CLEAN(UPPER(TRIM(VLOOKUP(salesTable[[#This Row],[productID_Final]],product_REF[],3,FALSE)))),"NO MATCH")</f>
        <v>FURNITURE</v>
      </c>
      <c r="Z74" s="8" t="str">
        <f>IF(salesTable[[#This Row],[productCategory_final]]=CLEAN(UPPER(TRIM(salesTable[ProductCategory]))),salesTable[[#This Row],[productCategory_final]],"MISMATCH")</f>
        <v>FURNITURE</v>
      </c>
      <c r="AA74" s="8" t="str">
        <f>IF(salesTable[[#This Row],[CustomerID]]="","MISSING",IFERROR(VLOOKUP(salesTable[[#This Row],[CustomerID]],customer_REF[],1,FALSE),"NO MATCH"))</f>
        <v>C0036</v>
      </c>
      <c r="AB74" t="str">
        <f>CLEAN(UPPER(TRIM(IF(salesTable[[#This Row],[FirstName]]="","MISSING",IFERROR(VLOOKUP(salesTable[[#This Row],[CustomerID_final]],customer_REF[],2,FALSE),"NO MATCH")))))</f>
        <v>ADWOA</v>
      </c>
      <c r="AC74" s="8" t="str">
        <f>IF(salesTable[[#This Row],[customerFisrtName]]=CLEAN(UPPER(TRIM(salesTable[[#This Row],[customerFisrtName]]))),salesTable[[#This Row],[customerFisrtName]],"MISMATCH")</f>
        <v>ADWOA</v>
      </c>
      <c r="AD74" t="str">
        <f>CLEAN(UPPER(TRIM(IF(salesTable[[#This Row],[LastName]]="","MISSING",IFERROR(VLOOKUP(salesTable[[#This Row],[CustomerID_final]],customer_REF[],3,FALSE),"NO MATCH")))))</f>
        <v>OSEI</v>
      </c>
      <c r="AE74" s="8" t="str">
        <f>IF(salesTable[[#This Row],[customerLastName]]=CLEAN(UPPER(TRIM(salesTable[[#This Row],[customerLastName]]))),salesTable[[#This Row],[customerLastName]],"MISMATCH")</f>
        <v>OSEI</v>
      </c>
      <c r="AF74" s="8" t="str">
        <f>IF(salesTable[[#This Row],[Phone]]="","MISSING",0&amp;RIGHT(TRIM(SUBSTITUTE(SUBSTITUTE(SUBSTITUTE(salesTable[[#This Row],[Phone]],"+","")," ",""),"-","")),9))</f>
        <v>0248215247</v>
      </c>
      <c r="AG7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74" s="8">
        <f>IF(salesTable[[#This Row],[quantity_clean]]&gt;0,salesTable[[#This Row],[quantity_clean]],"INVALID")</f>
        <v>3</v>
      </c>
      <c r="AI7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4" s="8">
        <f>IF(salesTable[[#This Row],[unitPrice_clean]]&gt;0,salesTable[[#This Row],[unitPrice_clean]],"INVALID")</f>
        <v>2400</v>
      </c>
      <c r="AK74">
        <f>IF(salesTable[[#This Row],[Revenue]]="","MISSING",VALUE(TRIM(SUBSTITUTE(SUBSTITUTE(salesTable[[#This Row],[Revenue]],",",""),"GH₵",""))))</f>
        <v>7200</v>
      </c>
      <c r="AL74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74" s="19">
        <f>IF(ISNUMBER(salesTable[[#This Row],[OrderDate]]),salesTable[[#This Row],[OrderDate]],IFERROR(DATEVALUE(CLEAN(TRIM(SUBSTITUTE(salesTable[[#This Row],[OrderDate]],".","/")))),"CHECK"))</f>
        <v>45790</v>
      </c>
      <c r="AN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45790</v>
      </c>
      <c r="AO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GH-ACC-2025-00568</v>
      </c>
      <c r="AP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4" s="8" t="str">
        <f>CLEAN(PROPER(TRIM(salesTable[[#This Row],[Email]])))</f>
        <v>Adwoa.Osei57@Example.Com</v>
      </c>
      <c r="AR74" s="8" t="str">
        <f>CLEAN(TRIM(salesTable[[#This Row],[SourceFile]]))</f>
        <v>Online_Sales_2025.xlsx</v>
      </c>
      <c r="AS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" s="8" t="str">
        <f>IF(salesTable[orderRef_final]&lt;&gt;"MISSING",salesTable[orderRef_final],"invalid")</f>
        <v>GH-ACC-2025-00568</v>
      </c>
    </row>
    <row r="75" spans="1:46" x14ac:dyDescent="0.3">
      <c r="A75" t="s">
        <v>1496</v>
      </c>
      <c r="B75" t="s">
        <v>1497</v>
      </c>
      <c r="C75" t="s">
        <v>1282</v>
      </c>
      <c r="D75" t="s">
        <v>139</v>
      </c>
      <c r="E75" t="s">
        <v>129</v>
      </c>
      <c r="F75" t="s">
        <v>153</v>
      </c>
      <c r="G75" t="s">
        <v>303</v>
      </c>
      <c r="H75" t="s">
        <v>304</v>
      </c>
      <c r="I75" t="s">
        <v>41</v>
      </c>
      <c r="J75" t="s">
        <v>83</v>
      </c>
      <c r="K75" t="s">
        <v>42</v>
      </c>
      <c r="L75" t="s">
        <v>182</v>
      </c>
      <c r="M75">
        <v>4</v>
      </c>
      <c r="N75">
        <v>2400</v>
      </c>
      <c r="O75">
        <v>9600</v>
      </c>
      <c r="P75" t="s">
        <v>1498</v>
      </c>
      <c r="Q75" t="s">
        <v>1499</v>
      </c>
      <c r="R75" t="s">
        <v>61</v>
      </c>
      <c r="S75" t="str">
        <f>IF(salesTable[[#This Row],[Region]]="","MISSING",IFERROR(VLOOKUP(salesTable[[#This Row],[Region]],region_ref[],2,FALSE),TRIM(CLEAN(UPPER(salesTable[[#This Row],[Region]])))))</f>
        <v>ACCRA</v>
      </c>
      <c r="T75" t="str">
        <f>IF(salesTable[[#This Row],[CustomerType]]="","MISSING",IFERROR(VLOOKUP(salesTable[[#This Row],[CustomerType]],customerType_Ref[],2,FALSE),TRIM(CLEAN(UPPER(salesTable[[#This Row],[CustomerType]])))))</f>
        <v>INDIVIDUAL</v>
      </c>
      <c r="U75" t="str">
        <f>IF(salesTable[[#This Row],[SalesChannel]]="","MISSING",IFERROR(VLOOKUP(salesTable[[#This Row],[SalesChannel]],salesChannel_Ref[],2,FALSE),CLEAN(UPPER(TRIM(salesTable[SalesChannel])))))</f>
        <v>ONLINE</v>
      </c>
      <c r="V75" t="str">
        <f>IF(salesTable[[#This Row],[PaymentMethod]]="","MISSING",IFERROR(VLOOKUP(salesTable[[#This Row],[PaymentMethod]],paymentMethod_REF[],2,FALSE), CLEAN(UPPER(TRIM(salesTable[[#This Row],[PaymentMethod]])))))</f>
        <v>CASH</v>
      </c>
      <c r="W75" s="8" t="str">
        <f>IF(salesTable[[#This Row],[ProductID]]="","MISSING",IFERROR(VLOOKUP(salesTable[[#This Row],[ProductID]],product_REF[],1,FALSE),"NO MATCH"))</f>
        <v>P011</v>
      </c>
      <c r="X75" s="8" t="str">
        <f>CLEAN(UPPER(TRIM(IF(salesTable[[#This Row],[ProductID]]="","MISSING",IFERROR(VLOOKUP(salesTable[[#This Row],[ProductID]],product_REF[],2,FALSE),"NO MATCH")))))</f>
        <v>EXECUTIVE DESK</v>
      </c>
      <c r="Y75" t="str">
        <f>IFERROR(CLEAN(UPPER(TRIM(VLOOKUP(salesTable[[#This Row],[productID_Final]],product_REF[],3,FALSE)))),"NO MATCH")</f>
        <v>FURNITURE</v>
      </c>
      <c r="Z75" s="8" t="str">
        <f>IF(salesTable[[#This Row],[productCategory_final]]=CLEAN(UPPER(TRIM(salesTable[ProductCategory]))),salesTable[[#This Row],[productCategory_final]],"MISMATCH")</f>
        <v>FURNITURE</v>
      </c>
      <c r="AA75" s="8" t="str">
        <f>IF(salesTable[[#This Row],[CustomerID]]="","MISSING",IFERROR(VLOOKUP(salesTable[[#This Row],[CustomerID]],customer_REF[],1,FALSE),"NO MATCH"))</f>
        <v>C0231</v>
      </c>
      <c r="AB75" t="str">
        <f>CLEAN(UPPER(TRIM(IF(salesTable[[#This Row],[FirstName]]="","MISSING",IFERROR(VLOOKUP(salesTable[[#This Row],[CustomerID_final]],customer_REF[],2,FALSE),"NO MATCH")))))</f>
        <v>KOFI</v>
      </c>
      <c r="AC75" s="8" t="str">
        <f>IF(salesTable[[#This Row],[customerFisrtName]]=CLEAN(UPPER(TRIM(salesTable[[#This Row],[customerFisrtName]]))),salesTable[[#This Row],[customerFisrtName]],"MISMATCH")</f>
        <v>KOFI</v>
      </c>
      <c r="AD75" t="str">
        <f>CLEAN(UPPER(TRIM(IF(salesTable[[#This Row],[LastName]]="","MISSING",IFERROR(VLOOKUP(salesTable[[#This Row],[CustomerID_final]],customer_REF[],3,FALSE),"NO MATCH")))))</f>
        <v>BOATENG</v>
      </c>
      <c r="AE75" s="8" t="str">
        <f>IF(salesTable[[#This Row],[customerLastName]]=CLEAN(UPPER(TRIM(salesTable[[#This Row],[customerLastName]]))),salesTable[[#This Row],[customerLastName]],"MISMATCH")</f>
        <v>BOATENG</v>
      </c>
      <c r="AF75" s="8" t="str">
        <f>IF(salesTable[[#This Row],[Phone]]="","MISSING",0&amp;RIGHT(TRIM(SUBSTITUTE(SUBSTITUTE(SUBSTITUTE(salesTable[[#This Row],[Phone]],"+","")," ",""),"-","")),9))</f>
        <v>0556005725</v>
      </c>
      <c r="AG7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5" s="8">
        <f>IF(salesTable[[#This Row],[quantity_clean]]&gt;0,salesTable[[#This Row],[quantity_clean]],"INVALID")</f>
        <v>4</v>
      </c>
      <c r="AI7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5" s="8">
        <f>IF(salesTable[[#This Row],[unitPrice_clean]]&gt;0,salesTable[[#This Row],[unitPrice_clean]],"INVALID")</f>
        <v>2400</v>
      </c>
      <c r="AK75">
        <f>IF(salesTable[[#This Row],[Revenue]]="","MISSING",VALUE(TRIM(SUBSTITUTE(SUBSTITUTE(salesTable[[#This Row],[Revenue]],",",""),"GH₵",""))))</f>
        <v>9600</v>
      </c>
      <c r="AL75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75" s="19" t="str">
        <f>IF(ISNUMBER(salesTable[[#This Row],[OrderDate]]),salesTable[[#This Row],[OrderDate]],IFERROR(DATEVALUE(CLEAN(TRIM(SUBSTITUTE(salesTable[[#This Row],[OrderDate]],".","/")))),"CHECK"))</f>
        <v>CHECK</v>
      </c>
      <c r="AN7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GH-ACC-2025-00573</v>
      </c>
      <c r="AP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5" s="8" t="str">
        <f>CLEAN(PROPER(TRIM(salesTable[[#This Row],[Email]])))</f>
        <v>Kofi.Boateng3@Example.Com</v>
      </c>
      <c r="AR75" s="8" t="str">
        <f>CLEAN(TRIM(salesTable[[#This Row],[SourceFile]]))</f>
        <v>Retail_POS_2025.csv</v>
      </c>
      <c r="AS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" s="8" t="str">
        <f>IF(salesTable[orderRef_final]&lt;&gt;"MISSING",salesTable[orderRef_final],"invalid")</f>
        <v>GH-ACC-2025-00573</v>
      </c>
    </row>
    <row r="76" spans="1:46" x14ac:dyDescent="0.3">
      <c r="A76" t="s">
        <v>740</v>
      </c>
      <c r="B76" t="s">
        <v>741</v>
      </c>
      <c r="C76" t="s">
        <v>742</v>
      </c>
      <c r="D76" t="s">
        <v>743</v>
      </c>
      <c r="E76" t="s">
        <v>744</v>
      </c>
      <c r="F76" t="s">
        <v>153</v>
      </c>
      <c r="G76" t="s">
        <v>191</v>
      </c>
      <c r="H76" t="s">
        <v>745</v>
      </c>
      <c r="I76" t="s">
        <v>279</v>
      </c>
      <c r="J76" t="s">
        <v>27</v>
      </c>
      <c r="K76" t="s">
        <v>72</v>
      </c>
      <c r="L76" t="s">
        <v>73</v>
      </c>
      <c r="M76" t="s">
        <v>383</v>
      </c>
      <c r="N76">
        <v>1650</v>
      </c>
      <c r="O76">
        <v>11550</v>
      </c>
      <c r="P76" t="s">
        <v>746</v>
      </c>
      <c r="Q76" t="s">
        <v>747</v>
      </c>
      <c r="R76" t="s">
        <v>61</v>
      </c>
      <c r="S76" t="str">
        <f>IF(salesTable[[#This Row],[Region]]="","MISSING",IFERROR(VLOOKUP(salesTable[[#This Row],[Region]],region_ref[],2,FALSE),TRIM(CLEAN(UPPER(salesTable[[#This Row],[Region]])))))</f>
        <v>ACCRA</v>
      </c>
      <c r="T76" t="str">
        <f>IF(salesTable[[#This Row],[CustomerType]]="","MISSING",IFERROR(VLOOKUP(salesTable[[#This Row],[CustomerType]],customerType_Ref[],2,FALSE),TRIM(CLEAN(UPPER(salesTable[[#This Row],[CustomerType]])))))</f>
        <v>GOVERNMENT</v>
      </c>
      <c r="U76" t="str">
        <f>IF(salesTable[[#This Row],[SalesChannel]]="","MISSING",IFERROR(VLOOKUP(salesTable[[#This Row],[SalesChannel]],salesChannel_Ref[],2,FALSE),CLEAN(UPPER(TRIM(salesTable[SalesChannel])))))</f>
        <v>IN-STORE</v>
      </c>
      <c r="V76" t="str">
        <f>IF(salesTable[[#This Row],[PaymentMethod]]="","MISSING",IFERROR(VLOOKUP(salesTable[[#This Row],[PaymentMethod]],paymentMethod_REF[],2,FALSE), CLEAN(UPPER(TRIM(salesTable[[#This Row],[PaymentMethod]])))))</f>
        <v>CARD</v>
      </c>
      <c r="W76" s="8" t="str">
        <f>IF(salesTable[[#This Row],[ProductID]]="","MISSING",IFERROR(VLOOKUP(salesTable[[#This Row],[ProductID]],product_REF[],1,FALSE),"NO MATCH"))</f>
        <v>P004</v>
      </c>
      <c r="X76" s="8" t="str">
        <f>CLEAN(UPPER(TRIM(IF(salesTable[[#This Row],[ProductID]]="","MISSING",IFERROR(VLOOKUP(salesTable[[#This Row],[ProductID]],product_REF[],2,FALSE),"NO MATCH")))))</f>
        <v>LASER PRINTER</v>
      </c>
      <c r="Y76" t="str">
        <f>IFERROR(CLEAN(UPPER(TRIM(VLOOKUP(salesTable[[#This Row],[productID_Final]],product_REF[],3,FALSE)))),"NO MATCH")</f>
        <v>OFFICE SUPPLIES</v>
      </c>
      <c r="Z76" s="8" t="str">
        <f>IF(salesTable[[#This Row],[productCategory_final]]=CLEAN(UPPER(TRIM(salesTable[ProductCategory]))),salesTable[[#This Row],[productCategory_final]],"MISMATCH")</f>
        <v>OFFICE SUPPLIES</v>
      </c>
      <c r="AA76" s="8" t="str">
        <f>IF(salesTable[[#This Row],[CustomerID]]="","MISSING",IFERROR(VLOOKUP(salesTable[[#This Row],[CustomerID]],customer_REF[],1,FALSE),"NO MATCH"))</f>
        <v>C0163</v>
      </c>
      <c r="AB76" t="str">
        <f>CLEAN(UPPER(TRIM(IF(salesTable[[#This Row],[FirstName]]="","MISSING",IFERROR(VLOOKUP(salesTable[[#This Row],[CustomerID_final]],customer_REF[],2,FALSE),"NO MATCH")))))</f>
        <v>ESI</v>
      </c>
      <c r="AC76" s="8" t="str">
        <f>IF(salesTable[[#This Row],[customerFisrtName]]=CLEAN(UPPER(TRIM(salesTable[[#This Row],[customerFisrtName]]))),salesTable[[#This Row],[customerFisrtName]],"MISMATCH")</f>
        <v>ESI</v>
      </c>
      <c r="AD76" t="str">
        <f>CLEAN(UPPER(TRIM(IF(salesTable[[#This Row],[LastName]]="","MISSING",IFERROR(VLOOKUP(salesTable[[#This Row],[CustomerID_final]],customer_REF[],3,FALSE),"NO MATCH")))))</f>
        <v>APPIAH</v>
      </c>
      <c r="AE76" s="8" t="str">
        <f>IF(salesTable[[#This Row],[customerLastName]]=CLEAN(UPPER(TRIM(salesTable[[#This Row],[customerLastName]]))),salesTable[[#This Row],[customerLastName]],"MISMATCH")</f>
        <v>APPIAH</v>
      </c>
      <c r="AF76" s="8" t="str">
        <f>IF(salesTable[[#This Row],[Phone]]="","MISSING",0&amp;RIGHT(TRIM(SUBSTITUTE(SUBSTITUTE(SUBSTITUTE(salesTable[[#This Row],[Phone]],"+","")," ",""),"-","")),9))</f>
        <v>0555991358</v>
      </c>
      <c r="AG7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6" s="8">
        <f>IF(salesTable[[#This Row],[quantity_clean]]&gt;0,salesTable[[#This Row],[quantity_clean]],"INVALID")</f>
        <v>7</v>
      </c>
      <c r="AI7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76" s="8">
        <f>IF(salesTable[[#This Row],[unitPrice_clean]]&gt;0,salesTable[[#This Row],[unitPrice_clean]],"INVALID")</f>
        <v>1650</v>
      </c>
      <c r="AK76">
        <f>IF(salesTable[[#This Row],[Revenue]]="","MISSING",VALUE(TRIM(SUBSTITUTE(SUBSTITUTE(salesTable[[#This Row],[Revenue]],",",""),"GH₵",""))))</f>
        <v>11550</v>
      </c>
      <c r="AL76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76" s="19" t="str">
        <f>IF(ISNUMBER(salesTable[[#This Row],[OrderDate]]),salesTable[[#This Row],[OrderDate]],IFERROR(DATEVALUE(CLEAN(TRIM(SUBSTITUTE(salesTable[[#This Row],[OrderDate]],".","/")))),"CHECK"))</f>
        <v>CHECK</v>
      </c>
      <c r="AN7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GH-ACC-2025-00586</v>
      </c>
      <c r="AP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6" s="8" t="str">
        <f>CLEAN(PROPER(TRIM(salesTable[[#This Row],[Email]])))</f>
        <v>Esi.Appiah77@Example.Com</v>
      </c>
      <c r="AR76" s="8" t="str">
        <f>CLEAN(TRIM(salesTable[[#This Row],[SourceFile]]))</f>
        <v>Retail_POS_2025.csv</v>
      </c>
      <c r="AS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" s="8" t="str">
        <f>IF(salesTable[orderRef_final]&lt;&gt;"MISSING",salesTable[orderRef_final],"invalid")</f>
        <v>GH-ACC-2025-00586</v>
      </c>
    </row>
    <row r="77" spans="1:46" x14ac:dyDescent="0.3">
      <c r="A77" t="s">
        <v>4587</v>
      </c>
      <c r="B77" t="s">
        <v>834</v>
      </c>
      <c r="C77" t="s">
        <v>4093</v>
      </c>
      <c r="D77" t="s">
        <v>366</v>
      </c>
      <c r="E77" t="s">
        <v>22</v>
      </c>
      <c r="F77" t="s">
        <v>256</v>
      </c>
      <c r="G77" t="s">
        <v>24</v>
      </c>
      <c r="H77" t="s">
        <v>434</v>
      </c>
      <c r="I77" t="s">
        <v>382</v>
      </c>
      <c r="J77" t="s">
        <v>97</v>
      </c>
      <c r="K77" t="s">
        <v>231</v>
      </c>
      <c r="L77" t="s">
        <v>182</v>
      </c>
      <c r="M77">
        <v>8</v>
      </c>
      <c r="N77">
        <v>4200</v>
      </c>
      <c r="O77">
        <v>33600</v>
      </c>
      <c r="P77" t="s">
        <v>4588</v>
      </c>
      <c r="Q77" t="s">
        <v>4589</v>
      </c>
      <c r="R77" t="s">
        <v>61</v>
      </c>
      <c r="S77" t="str">
        <f>IF(salesTable[[#This Row],[Region]]="","MISSING",IFERROR(VLOOKUP(salesTable[[#This Row],[Region]],region_ref[],2,FALSE),TRIM(CLEAN(UPPER(salesTable[[#This Row],[Region]])))))</f>
        <v>ACCRA</v>
      </c>
      <c r="T77" t="str">
        <f>IF(salesTable[[#This Row],[CustomerType]]="","MISSING",IFERROR(VLOOKUP(salesTable[[#This Row],[CustomerType]],customerType_Ref[],2,FALSE),TRIM(CLEAN(UPPER(salesTable[[#This Row],[CustomerType]])))))</f>
        <v>BUSINESS</v>
      </c>
      <c r="U77" t="str">
        <f>IF(salesTable[[#This Row],[SalesChannel]]="","MISSING",IFERROR(VLOOKUP(salesTable[[#This Row],[SalesChannel]],salesChannel_Ref[],2,FALSE),CLEAN(UPPER(TRIM(salesTable[SalesChannel])))))</f>
        <v>ONLINE</v>
      </c>
      <c r="V77" t="str">
        <f>IF(salesTable[[#This Row],[PaymentMethod]]="","MISSING",IFERROR(VLOOKUP(salesTable[[#This Row],[PaymentMethod]],paymentMethod_REF[],2,FALSE), CLEAN(UPPER(TRIM(salesTable[[#This Row],[PaymentMethod]])))))</f>
        <v>CASH</v>
      </c>
      <c r="W77" s="8" t="str">
        <f>IF(salesTable[[#This Row],[ProductID]]="","MISSING",IFERROR(VLOOKUP(salesTable[[#This Row],[ProductID]],product_REF[],1,FALSE),"NO MATCH"))</f>
        <v>P001</v>
      </c>
      <c r="X77" s="8" t="str">
        <f>CLEAN(UPPER(TRIM(IF(salesTable[[#This Row],[ProductID]]="","MISSING",IFERROR(VLOOKUP(salesTable[[#This Row],[ProductID]],product_REF[],2,FALSE),"NO MATCH")))))</f>
        <v>LAPTOP PRO 14</v>
      </c>
      <c r="Y77" t="str">
        <f>IFERROR(CLEAN(UPPER(TRIM(VLOOKUP(salesTable[[#This Row],[productID_Final]],product_REF[],3,FALSE)))),"NO MATCH")</f>
        <v>ELECTRONICS</v>
      </c>
      <c r="Z77" s="8" t="str">
        <f>IF(salesTable[[#This Row],[productCategory_final]]=CLEAN(UPPER(TRIM(salesTable[ProductCategory]))),salesTable[[#This Row],[productCategory_final]],"MISMATCH")</f>
        <v>ELECTRONICS</v>
      </c>
      <c r="AA77" s="8" t="str">
        <f>IF(salesTable[[#This Row],[CustomerID]]="","MISSING",IFERROR(VLOOKUP(salesTable[[#This Row],[CustomerID]],customer_REF[],1,FALSE),"NO MATCH"))</f>
        <v>C0189</v>
      </c>
      <c r="AB77" t="str">
        <f>CLEAN(UPPER(TRIM(IF(salesTable[[#This Row],[FirstName]]="","MISSING",IFERROR(VLOOKUP(salesTable[[#This Row],[CustomerID_final]],customer_REF[],2,FALSE),"NO MATCH")))))</f>
        <v>ABENA</v>
      </c>
      <c r="AC77" s="8" t="str">
        <f>IF(salesTable[[#This Row],[customerFisrtName]]=CLEAN(UPPER(TRIM(salesTable[[#This Row],[customerFisrtName]]))),salesTable[[#This Row],[customerFisrtName]],"MISMATCH")</f>
        <v>ABENA</v>
      </c>
      <c r="AD77" t="str">
        <f>CLEAN(UPPER(TRIM(IF(salesTable[[#This Row],[LastName]]="","MISSING",IFERROR(VLOOKUP(salesTable[[#This Row],[CustomerID_final]],customer_REF[],3,FALSE),"NO MATCH")))))</f>
        <v>ARTHUR</v>
      </c>
      <c r="AE77" s="8" t="str">
        <f>IF(salesTable[[#This Row],[customerLastName]]=CLEAN(UPPER(TRIM(salesTable[[#This Row],[customerLastName]]))),salesTable[[#This Row],[customerLastName]],"MISMATCH")</f>
        <v>ARTHUR</v>
      </c>
      <c r="AF77" s="8" t="str">
        <f>IF(salesTable[[#This Row],[Phone]]="","MISSING",0&amp;RIGHT(TRIM(SUBSTITUTE(SUBSTITUTE(SUBSTITUTE(salesTable[[#This Row],[Phone]],"+","")," ",""),"-","")),9))</f>
        <v>0279779545</v>
      </c>
      <c r="AG7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7" s="8">
        <f>IF(salesTable[[#This Row],[quantity_clean]]&gt;0,salesTable[[#This Row],[quantity_clean]],"INVALID")</f>
        <v>8</v>
      </c>
      <c r="AI7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7" s="8">
        <f>IF(salesTable[[#This Row],[unitPrice_clean]]&gt;0,salesTable[[#This Row],[unitPrice_clean]],"INVALID")</f>
        <v>4200</v>
      </c>
      <c r="AK77">
        <f>IF(salesTable[[#This Row],[Revenue]]="","MISSING",VALUE(TRIM(SUBSTITUTE(SUBSTITUTE(salesTable[[#This Row],[Revenue]],",",""),"GH₵",""))))</f>
        <v>33600</v>
      </c>
      <c r="AL77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77" s="19">
        <f>IF(ISNUMBER(salesTable[[#This Row],[OrderDate]]),salesTable[[#This Row],[OrderDate]],IFERROR(DATEVALUE(CLEAN(TRIM(SUBSTITUTE(salesTable[[#This Row],[OrderDate]],".","/")))),"CHECK"))</f>
        <v>45818</v>
      </c>
      <c r="AN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45818</v>
      </c>
      <c r="AO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GH-ACC-2025-00595</v>
      </c>
      <c r="AP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7" s="8" t="str">
        <f>CLEAN(PROPER(TRIM(salesTable[[#This Row],[Email]])))</f>
        <v>Abena.Arthur98@Example.Com</v>
      </c>
      <c r="AR77" s="8" t="str">
        <f>CLEAN(TRIM(salesTable[[#This Row],[SourceFile]]))</f>
        <v>Retail_POS_2025.csv</v>
      </c>
      <c r="AS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" s="8" t="str">
        <f>IF(salesTable[orderRef_final]&lt;&gt;"MISSING",salesTable[orderRef_final],"invalid")</f>
        <v>GH-ACC-2025-00595</v>
      </c>
    </row>
    <row r="78" spans="1:46" x14ac:dyDescent="0.3">
      <c r="A78" t="s">
        <v>4361</v>
      </c>
      <c r="B78" t="s">
        <v>2386</v>
      </c>
      <c r="C78" t="s">
        <v>3329</v>
      </c>
      <c r="D78" t="s">
        <v>106</v>
      </c>
      <c r="E78" t="s">
        <v>140</v>
      </c>
      <c r="F78" t="s">
        <v>153</v>
      </c>
      <c r="G78" t="s">
        <v>24</v>
      </c>
      <c r="H78" t="s">
        <v>434</v>
      </c>
      <c r="I78" t="s">
        <v>26</v>
      </c>
      <c r="J78" t="s">
        <v>97</v>
      </c>
      <c r="K78" t="s">
        <v>84</v>
      </c>
      <c r="L78" t="s">
        <v>58</v>
      </c>
      <c r="M78" t="s">
        <v>133</v>
      </c>
      <c r="N78">
        <v>4200</v>
      </c>
      <c r="O78">
        <v>33600</v>
      </c>
      <c r="P78" t="s">
        <v>4362</v>
      </c>
      <c r="Q78" t="s">
        <v>4363</v>
      </c>
      <c r="R78" t="s">
        <v>61</v>
      </c>
      <c r="S78" t="str">
        <f>IF(salesTable[[#This Row],[Region]]="","MISSING",IFERROR(VLOOKUP(salesTable[[#This Row],[Region]],region_ref[],2,FALSE),TRIM(CLEAN(UPPER(salesTable[[#This Row],[Region]])))))</f>
        <v>ACCRA</v>
      </c>
      <c r="T78" t="str">
        <f>IF(salesTable[[#This Row],[CustomerType]]="","MISSING",IFERROR(VLOOKUP(salesTable[[#This Row],[CustomerType]],customerType_Ref[],2,FALSE),TRIM(CLEAN(UPPER(salesTable[[#This Row],[CustomerType]])))))</f>
        <v>BUSINESS</v>
      </c>
      <c r="U78" t="str">
        <f>IF(salesTable[[#This Row],[SalesChannel]]="","MISSING",IFERROR(VLOOKUP(salesTable[[#This Row],[SalesChannel]],salesChannel_Ref[],2,FALSE),CLEAN(UPPER(TRIM(salesTable[SalesChannel])))))</f>
        <v>AGENT</v>
      </c>
      <c r="V7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8" s="8" t="str">
        <f>IF(salesTable[[#This Row],[ProductID]]="","MISSING",IFERROR(VLOOKUP(salesTable[[#This Row],[ProductID]],product_REF[],1,FALSE),"NO MATCH"))</f>
        <v>P001</v>
      </c>
      <c r="X78" s="8" t="str">
        <f>CLEAN(UPPER(TRIM(IF(salesTable[[#This Row],[ProductID]]="","MISSING",IFERROR(VLOOKUP(salesTable[[#This Row],[ProductID]],product_REF[],2,FALSE),"NO MATCH")))))</f>
        <v>LAPTOP PRO 14</v>
      </c>
      <c r="Y78" t="str">
        <f>IFERROR(CLEAN(UPPER(TRIM(VLOOKUP(salesTable[[#This Row],[productID_Final]],product_REF[],3,FALSE)))),"NO MATCH")</f>
        <v>ELECTRONICS</v>
      </c>
      <c r="Z78" s="8" t="str">
        <f>IF(salesTable[[#This Row],[productCategory_final]]=CLEAN(UPPER(TRIM(salesTable[ProductCategory]))),salesTable[[#This Row],[productCategory_final]],"MISMATCH")</f>
        <v>ELECTRONICS</v>
      </c>
      <c r="AA78" s="8" t="str">
        <f>IF(salesTable[[#This Row],[CustomerID]]="","MISSING",IFERROR(VLOOKUP(salesTable[[#This Row],[CustomerID]],customer_REF[],1,FALSE),"NO MATCH"))</f>
        <v>C0276</v>
      </c>
      <c r="AB78" t="str">
        <f>CLEAN(UPPER(TRIM(IF(salesTable[[#This Row],[FirstName]]="","MISSING",IFERROR(VLOOKUP(salesTable[[#This Row],[CustomerID_final]],customer_REF[],2,FALSE),"NO MATCH")))))</f>
        <v>YAW</v>
      </c>
      <c r="AC78" s="8" t="str">
        <f>IF(salesTable[[#This Row],[customerFisrtName]]=CLEAN(UPPER(TRIM(salesTable[[#This Row],[customerFisrtName]]))),salesTable[[#This Row],[customerFisrtName]],"MISMATCH")</f>
        <v>YAW</v>
      </c>
      <c r="AD78" t="str">
        <f>CLEAN(UPPER(TRIM(IF(salesTable[[#This Row],[LastName]]="","MISSING",IFERROR(VLOOKUP(salesTable[[#This Row],[CustomerID_final]],customer_REF[],3,FALSE),"NO MATCH")))))</f>
        <v>OWUSU</v>
      </c>
      <c r="AE78" s="8" t="str">
        <f>IF(salesTable[[#This Row],[customerLastName]]=CLEAN(UPPER(TRIM(salesTable[[#This Row],[customerLastName]]))),salesTable[[#This Row],[customerLastName]],"MISMATCH")</f>
        <v>OWUSU</v>
      </c>
      <c r="AF78" s="8" t="str">
        <f>IF(salesTable[[#This Row],[Phone]]="","MISSING",0&amp;RIGHT(TRIM(SUBSTITUTE(SUBSTITUTE(SUBSTITUTE(salesTable[[#This Row],[Phone]],"+","")," ",""),"-","")),9))</f>
        <v>0241180196</v>
      </c>
      <c r="AG7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78" s="8" t="str">
        <f>IF(salesTable[[#This Row],[quantity_clean]]&gt;0,salesTable[[#This Row],[quantity_clean]],"INVALID")</f>
        <v>INVALID</v>
      </c>
      <c r="AI7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8" s="8">
        <f>IF(salesTable[[#This Row],[unitPrice_clean]]&gt;0,salesTable[[#This Row],[unitPrice_clean]],"INVALID")</f>
        <v>4200</v>
      </c>
      <c r="AK78">
        <f>IF(salesTable[[#This Row],[Revenue]]="","MISSING",VALUE(TRIM(SUBSTITUTE(SUBSTITUTE(salesTable[[#This Row],[Revenue]],",",""),"GH₵",""))))</f>
        <v>33600</v>
      </c>
      <c r="AL7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8" s="19">
        <f>IF(ISNUMBER(salesTable[[#This Row],[OrderDate]]),salesTable[[#This Row],[OrderDate]],IFERROR(DATEVALUE(CLEAN(TRIM(SUBSTITUTE(salesTable[[#This Row],[OrderDate]],".","/")))),"CHECK"))</f>
        <v>45923</v>
      </c>
      <c r="AN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45923</v>
      </c>
      <c r="AO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GH-ACC-2025-00611</v>
      </c>
      <c r="AP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8" s="8" t="str">
        <f>CLEAN(PROPER(TRIM(salesTable[[#This Row],[Email]])))</f>
        <v>Yaw.Owusu96@Example.Com</v>
      </c>
      <c r="AR78" s="8" t="str">
        <f>CLEAN(TRIM(salesTable[[#This Row],[SourceFile]]))</f>
        <v>Retail_POS_2025.csv</v>
      </c>
      <c r="AS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" s="8" t="str">
        <f>IF(salesTable[orderRef_final]&lt;&gt;"MISSING",salesTable[orderRef_final],"invalid")</f>
        <v>GH-ACC-2025-00611</v>
      </c>
    </row>
    <row r="79" spans="1:46" x14ac:dyDescent="0.3">
      <c r="A79" t="s">
        <v>402</v>
      </c>
      <c r="B79" t="s">
        <v>403</v>
      </c>
      <c r="C79" t="s">
        <v>404</v>
      </c>
      <c r="D79" t="s">
        <v>139</v>
      </c>
      <c r="E79" t="s">
        <v>405</v>
      </c>
      <c r="F79" t="s">
        <v>153</v>
      </c>
      <c r="G79" t="s">
        <v>142</v>
      </c>
      <c r="H79" t="s">
        <v>143</v>
      </c>
      <c r="I79" t="s">
        <v>131</v>
      </c>
      <c r="J79" t="s">
        <v>97</v>
      </c>
      <c r="K79" t="s">
        <v>57</v>
      </c>
      <c r="L79" t="s">
        <v>182</v>
      </c>
      <c r="M79">
        <v>5</v>
      </c>
      <c r="N79" t="s">
        <v>133</v>
      </c>
      <c r="O79">
        <v>2100</v>
      </c>
      <c r="P79" t="s">
        <v>406</v>
      </c>
      <c r="Q79" t="s">
        <v>407</v>
      </c>
      <c r="R79" t="s">
        <v>61</v>
      </c>
      <c r="S79" t="str">
        <f>IF(salesTable[[#This Row],[Region]]="","MISSING",IFERROR(VLOOKUP(salesTable[[#This Row],[Region]],region_ref[],2,FALSE),TRIM(CLEAN(UPPER(salesTable[[#This Row],[Region]])))))</f>
        <v>ACCRA</v>
      </c>
      <c r="T79" t="str">
        <f>IF(salesTable[[#This Row],[CustomerType]]="","MISSING",IFERROR(VLOOKUP(salesTable[[#This Row],[CustomerType]],customerType_Ref[],2,FALSE),TRIM(CLEAN(UPPER(salesTable[[#This Row],[CustomerType]])))))</f>
        <v>BUSINESS</v>
      </c>
      <c r="U79" t="str">
        <f>IF(salesTable[[#This Row],[SalesChannel]]="","MISSING",IFERROR(VLOOKUP(salesTable[[#This Row],[SalesChannel]],salesChannel_Ref[],2,FALSE),CLEAN(UPPER(TRIM(salesTable[SalesChannel])))))</f>
        <v>ONLINE</v>
      </c>
      <c r="V79" t="str">
        <f>IF(salesTable[[#This Row],[PaymentMethod]]="","MISSING",IFERROR(VLOOKUP(salesTable[[#This Row],[PaymentMethod]],paymentMethod_REF[],2,FALSE), CLEAN(UPPER(TRIM(salesTable[[#This Row],[PaymentMethod]])))))</f>
        <v>CASH</v>
      </c>
      <c r="W79" s="8" t="str">
        <f>IF(salesTable[[#This Row],[ProductID]]="","MISSING",IFERROR(VLOOKUP(salesTable[[#This Row],[ProductID]],product_REF[],1,FALSE),"NO MATCH"))</f>
        <v>P003</v>
      </c>
      <c r="X79" s="8" t="str">
        <f>CLEAN(UPPER(TRIM(IF(salesTable[[#This Row],[ProductID]]="","MISSING",IFERROR(VLOOKUP(salesTable[[#This Row],[ProductID]],product_REF[],2,FALSE),"NO MATCH")))))</f>
        <v>WIRELESS HEADSET</v>
      </c>
      <c r="Y79" t="str">
        <f>IFERROR(CLEAN(UPPER(TRIM(VLOOKUP(salesTable[[#This Row],[productID_Final]],product_REF[],3,FALSE)))),"NO MATCH")</f>
        <v>ELECTRONICS</v>
      </c>
      <c r="Z79" s="8" t="str">
        <f>IF(salesTable[[#This Row],[productCategory_final]]=CLEAN(UPPER(TRIM(salesTable[ProductCategory]))),salesTable[[#This Row],[productCategory_final]],"MISMATCH")</f>
        <v>ELECTRONICS</v>
      </c>
      <c r="AA79" s="8" t="str">
        <f>IF(salesTable[[#This Row],[CustomerID]]="","MISSING",IFERROR(VLOOKUP(salesTable[[#This Row],[CustomerID]],customer_REF[],1,FALSE),"NO MATCH"))</f>
        <v>C0269</v>
      </c>
      <c r="AB79" t="str">
        <f>CLEAN(UPPER(TRIM(IF(salesTable[[#This Row],[FirstName]]="","MISSING",IFERROR(VLOOKUP(salesTable[[#This Row],[CustomerID_final]],customer_REF[],2,FALSE),"NO MATCH")))))</f>
        <v>KOFI</v>
      </c>
      <c r="AC79" s="8" t="str">
        <f>IF(salesTable[[#This Row],[customerFisrtName]]=CLEAN(UPPER(TRIM(salesTable[[#This Row],[customerFisrtName]]))),salesTable[[#This Row],[customerFisrtName]],"MISMATCH")</f>
        <v>KOFI</v>
      </c>
      <c r="AD79" t="str">
        <f>CLEAN(UPPER(TRIM(IF(salesTable[[#This Row],[LastName]]="","MISSING",IFERROR(VLOOKUP(salesTable[[#This Row],[CustomerID_final]],customer_REF[],3,FALSE),"NO MATCH")))))</f>
        <v>MENSAH</v>
      </c>
      <c r="AE79" s="8" t="str">
        <f>IF(salesTable[[#This Row],[customerLastName]]=CLEAN(UPPER(TRIM(salesTable[[#This Row],[customerLastName]]))),salesTable[[#This Row],[customerLastName]],"MISMATCH")</f>
        <v>MENSAH</v>
      </c>
      <c r="AF79" s="8" t="str">
        <f>IF(salesTable[[#This Row],[Phone]]="","MISSING",0&amp;RIGHT(TRIM(SUBSTITUTE(SUBSTITUTE(SUBSTITUTE(salesTable[[#This Row],[Phone]],"+","")," ",""),"-","")),9))</f>
        <v>0278712296</v>
      </c>
      <c r="AG7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9" s="8">
        <f>IF(salesTable[[#This Row],[quantity_clean]]&gt;0,salesTable[[#This Row],[quantity_clean]],"INVALID")</f>
        <v>5</v>
      </c>
      <c r="AI79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79" s="8" t="str">
        <f>IF(salesTable[[#This Row],[unitPrice_clean]]&gt;0,salesTable[[#This Row],[unitPrice_clean]],"INVALID")</f>
        <v>INVALID</v>
      </c>
      <c r="AK79">
        <f>IF(salesTable[[#This Row],[Revenue]]="","MISSING",VALUE(TRIM(SUBSTITUTE(SUBSTITUTE(salesTable[[#This Row],[Revenue]],",",""),"GH₵",""))))</f>
        <v>2100</v>
      </c>
      <c r="AL7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9" s="19">
        <f>IF(ISNUMBER(salesTable[[#This Row],[OrderDate]]),salesTable[[#This Row],[OrderDate]],IFERROR(DATEVALUE(CLEAN(TRIM(SUBSTITUTE(salesTable[[#This Row],[OrderDate]],".","/")))),"CHECK"))</f>
        <v>45678</v>
      </c>
      <c r="AN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45678</v>
      </c>
      <c r="AO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GH-ACC-2025-00615</v>
      </c>
      <c r="AP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79" s="8" t="str">
        <f>CLEAN(PROPER(TRIM(salesTable[[#This Row],[Email]])))</f>
        <v>Kofi.Mensah62@Example.Com</v>
      </c>
      <c r="AR79" s="8" t="str">
        <f>CLEAN(TRIM(salesTable[[#This Row],[SourceFile]]))</f>
        <v>Retail_POS_2025.csv</v>
      </c>
      <c r="AS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" s="8" t="str">
        <f>IF(salesTable[orderRef_final]&lt;&gt;"MISSING",salesTable[orderRef_final],"invalid")</f>
        <v>GH-ACC-2025-00615</v>
      </c>
    </row>
    <row r="80" spans="1:46" x14ac:dyDescent="0.3">
      <c r="A80" t="s">
        <v>3844</v>
      </c>
      <c r="B80" t="s">
        <v>2986</v>
      </c>
      <c r="C80" t="s">
        <v>1092</v>
      </c>
      <c r="D80" t="s">
        <v>2507</v>
      </c>
      <c r="E80" t="s">
        <v>161</v>
      </c>
      <c r="F80" t="s">
        <v>153</v>
      </c>
      <c r="G80" t="s">
        <v>24</v>
      </c>
      <c r="H80" t="s">
        <v>328</v>
      </c>
      <c r="I80" t="s">
        <v>131</v>
      </c>
      <c r="J80" t="s">
        <v>83</v>
      </c>
      <c r="K80" t="s">
        <v>144</v>
      </c>
      <c r="L80" t="s">
        <v>73</v>
      </c>
      <c r="M80" t="s">
        <v>1808</v>
      </c>
      <c r="N80">
        <v>4200</v>
      </c>
      <c r="O80">
        <v>4200</v>
      </c>
      <c r="P80" t="s">
        <v>3845</v>
      </c>
      <c r="Q80" t="s">
        <v>1920</v>
      </c>
      <c r="R80" t="s">
        <v>157</v>
      </c>
      <c r="S80" t="str">
        <f>IF(salesTable[[#This Row],[Region]]="","MISSING",IFERROR(VLOOKUP(salesTable[[#This Row],[Region]],region_ref[],2,FALSE),TRIM(CLEAN(UPPER(salesTable[[#This Row],[Region]])))))</f>
        <v>ACCRA</v>
      </c>
      <c r="T80" t="str">
        <f>IF(salesTable[[#This Row],[CustomerType]]="","MISSING",IFERROR(VLOOKUP(salesTable[[#This Row],[CustomerType]],customerType_Ref[],2,FALSE),TRIM(CLEAN(UPPER(salesTable[[#This Row],[CustomerType]])))))</f>
        <v>INDIVIDUAL</v>
      </c>
      <c r="U80" t="str">
        <f>IF(salesTable[[#This Row],[SalesChannel]]="","MISSING",IFERROR(VLOOKUP(salesTable[[#This Row],[SalesChannel]],salesChannel_Ref[],2,FALSE),CLEAN(UPPER(TRIM(salesTable[SalesChannel])))))</f>
        <v>IN-STORE</v>
      </c>
      <c r="V80" t="str">
        <f>IF(salesTable[[#This Row],[PaymentMethod]]="","MISSING",IFERROR(VLOOKUP(salesTable[[#This Row],[PaymentMethod]],paymentMethod_REF[],2,FALSE), CLEAN(UPPER(TRIM(salesTable[[#This Row],[PaymentMethod]])))))</f>
        <v>CARD</v>
      </c>
      <c r="W80" s="8" t="str">
        <f>IF(salesTable[[#This Row],[ProductID]]="","MISSING",IFERROR(VLOOKUP(salesTable[[#This Row],[ProductID]],product_REF[],1,FALSE),"NO MATCH"))</f>
        <v>P001</v>
      </c>
      <c r="X80" s="8" t="str">
        <f>CLEAN(UPPER(TRIM(IF(salesTable[[#This Row],[ProductID]]="","MISSING",IFERROR(VLOOKUP(salesTable[[#This Row],[ProductID]],product_REF[],2,FALSE),"NO MATCH")))))</f>
        <v>LAPTOP PRO 14</v>
      </c>
      <c r="Y80" t="str">
        <f>IFERROR(CLEAN(UPPER(TRIM(VLOOKUP(salesTable[[#This Row],[productID_Final]],product_REF[],3,FALSE)))),"NO MATCH")</f>
        <v>ELECTRONICS</v>
      </c>
      <c r="Z80" s="8" t="str">
        <f>IF(salesTable[[#This Row],[productCategory_final]]=CLEAN(UPPER(TRIM(salesTable[ProductCategory]))),salesTable[[#This Row],[productCategory_final]],"MISMATCH")</f>
        <v>ELECTRONICS</v>
      </c>
      <c r="AA80" s="8" t="str">
        <f>IF(salesTable[[#This Row],[CustomerID]]="","MISSING",IFERROR(VLOOKUP(salesTable[[#This Row],[CustomerID]],customer_REF[],1,FALSE),"NO MATCH"))</f>
        <v>C0069</v>
      </c>
      <c r="AB80" t="str">
        <f>CLEAN(UPPER(TRIM(IF(salesTable[[#This Row],[FirstName]]="","MISSING",IFERROR(VLOOKUP(salesTable[[#This Row],[CustomerID_final]],customer_REF[],2,FALSE),"NO MATCH")))))</f>
        <v>KOJO</v>
      </c>
      <c r="AC80" s="8" t="str">
        <f>IF(salesTable[[#This Row],[customerFisrtName]]=CLEAN(UPPER(TRIM(salesTable[[#This Row],[customerFisrtName]]))),salesTable[[#This Row],[customerFisrtName]],"MISMATCH")</f>
        <v>KOJO</v>
      </c>
      <c r="AD80" t="str">
        <f>CLEAN(UPPER(TRIM(IF(salesTable[[#This Row],[LastName]]="","MISSING",IFERROR(VLOOKUP(salesTable[[#This Row],[CustomerID_final]],customer_REF[],3,FALSE),"NO MATCH")))))</f>
        <v>ADDO</v>
      </c>
      <c r="AE80" s="8" t="str">
        <f>IF(salesTable[[#This Row],[customerLastName]]=CLEAN(UPPER(TRIM(salesTable[[#This Row],[customerLastName]]))),salesTable[[#This Row],[customerLastName]],"MISMATCH")</f>
        <v>ADDO</v>
      </c>
      <c r="AF80" s="8" t="str">
        <f>IF(salesTable[[#This Row],[Phone]]="","MISSING",0&amp;RIGHT(TRIM(SUBSTITUTE(SUBSTITUTE(SUBSTITUTE(salesTable[[#This Row],[Phone]],"+","")," ",""),"-","")),9))</f>
        <v>0276641009</v>
      </c>
      <c r="AG8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0" s="8">
        <f>IF(salesTable[[#This Row],[quantity_clean]]&gt;0,salesTable[[#This Row],[quantity_clean]],"INVALID")</f>
        <v>1</v>
      </c>
      <c r="AI8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0" s="8">
        <f>IF(salesTable[[#This Row],[unitPrice_clean]]&gt;0,salesTable[[#This Row],[unitPrice_clean]],"INVALID")</f>
        <v>4200</v>
      </c>
      <c r="AK80">
        <f>IF(salesTable[[#This Row],[Revenue]]="","MISSING",VALUE(TRIM(SUBSTITUTE(SUBSTITUTE(salesTable[[#This Row],[Revenue]],",",""),"GH₵",""))))</f>
        <v>4200</v>
      </c>
      <c r="AL80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80" s="19">
        <f>IF(ISNUMBER(salesTable[[#This Row],[OrderDate]]),salesTable[[#This Row],[OrderDate]],IFERROR(DATEVALUE(CLEAN(TRIM(SUBSTITUTE(salesTable[[#This Row],[OrderDate]],".","/")))),"CHECK"))</f>
        <v>45834</v>
      </c>
      <c r="AN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45834</v>
      </c>
      <c r="AO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GH-ACC-2025-00621</v>
      </c>
      <c r="AP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0" s="8" t="str">
        <f>CLEAN(PROPER(TRIM(salesTable[[#This Row],[Email]])))</f>
        <v>Kojo.Addo48@Example.Com</v>
      </c>
      <c r="AR80" s="8" t="str">
        <f>CLEAN(TRIM(salesTable[[#This Row],[SourceFile]]))</f>
        <v>Online_Sales_2025.xlsx</v>
      </c>
      <c r="AS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" s="8" t="str">
        <f>IF(salesTable[orderRef_final]&lt;&gt;"MISSING",salesTable[orderRef_final],"invalid")</f>
        <v>GH-ACC-2025-00621</v>
      </c>
    </row>
    <row r="81" spans="1:46" x14ac:dyDescent="0.3">
      <c r="A81" t="s">
        <v>3256</v>
      </c>
      <c r="B81" t="s">
        <v>2842</v>
      </c>
      <c r="C81" t="s">
        <v>64</v>
      </c>
      <c r="D81" t="s">
        <v>65</v>
      </c>
      <c r="E81" t="s">
        <v>190</v>
      </c>
      <c r="F81" t="s">
        <v>153</v>
      </c>
      <c r="G81" t="s">
        <v>24</v>
      </c>
      <c r="H81" t="s">
        <v>769</v>
      </c>
      <c r="I81" t="s">
        <v>26</v>
      </c>
      <c r="J81" t="s">
        <v>71</v>
      </c>
      <c r="K81" t="s">
        <v>57</v>
      </c>
      <c r="L81" t="s">
        <v>165</v>
      </c>
      <c r="M81" t="s">
        <v>596</v>
      </c>
      <c r="N81">
        <v>4200</v>
      </c>
      <c r="O81">
        <v>8400</v>
      </c>
      <c r="P81" t="s">
        <v>3257</v>
      </c>
      <c r="Q81" t="s">
        <v>3258</v>
      </c>
      <c r="R81" t="s">
        <v>61</v>
      </c>
      <c r="S81" t="str">
        <f>IF(salesTable[[#This Row],[Region]]="","MISSING",IFERROR(VLOOKUP(salesTable[[#This Row],[Region]],region_ref[],2,FALSE),TRIM(CLEAN(UPPER(salesTable[[#This Row],[Region]])))))</f>
        <v>ACCRA</v>
      </c>
      <c r="T81" t="str">
        <f>IF(salesTable[[#This Row],[CustomerType]]="","MISSING",IFERROR(VLOOKUP(salesTable[[#This Row],[CustomerType]],customerType_Ref[],2,FALSE),TRIM(CLEAN(UPPER(salesTable[[#This Row],[CustomerType]])))))</f>
        <v>INDIVIDUAL</v>
      </c>
      <c r="U81" t="str">
        <f>IF(salesTable[[#This Row],[SalesChannel]]="","MISSING",IFERROR(VLOOKUP(salesTable[[#This Row],[SalesChannel]],salesChannel_Ref[],2,FALSE),CLEAN(UPPER(TRIM(salesTable[SalesChannel])))))</f>
        <v>ONLINE</v>
      </c>
      <c r="V8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1" s="8" t="str">
        <f>IF(salesTable[[#This Row],[ProductID]]="","MISSING",IFERROR(VLOOKUP(salesTable[[#This Row],[ProductID]],product_REF[],1,FALSE),"NO MATCH"))</f>
        <v>P001</v>
      </c>
      <c r="X81" s="8" t="str">
        <f>CLEAN(UPPER(TRIM(IF(salesTable[[#This Row],[ProductID]]="","MISSING",IFERROR(VLOOKUP(salesTable[[#This Row],[ProductID]],product_REF[],2,FALSE),"NO MATCH")))))</f>
        <v>LAPTOP PRO 14</v>
      </c>
      <c r="Y81" t="str">
        <f>IFERROR(CLEAN(UPPER(TRIM(VLOOKUP(salesTable[[#This Row],[productID_Final]],product_REF[],3,FALSE)))),"NO MATCH")</f>
        <v>ELECTRONICS</v>
      </c>
      <c r="Z81" s="8" t="str">
        <f>IF(salesTable[[#This Row],[productCategory_final]]=CLEAN(UPPER(TRIM(salesTable[ProductCategory]))),salesTable[[#This Row],[productCategory_final]],"MISMATCH")</f>
        <v>ELECTRONICS</v>
      </c>
      <c r="AA81" s="8" t="str">
        <f>IF(salesTable[[#This Row],[CustomerID]]="","MISSING",IFERROR(VLOOKUP(salesTable[[#This Row],[CustomerID]],customer_REF[],1,FALSE),"NO MATCH"))</f>
        <v>C0282</v>
      </c>
      <c r="AB81" t="str">
        <f>CLEAN(UPPER(TRIM(IF(salesTable[[#This Row],[FirstName]]="","MISSING",IFERROR(VLOOKUP(salesTable[[#This Row],[CustomerID_final]],customer_REF[],2,FALSE),"NO MATCH")))))</f>
        <v>NAA</v>
      </c>
      <c r="AC81" s="8" t="str">
        <f>IF(salesTable[[#This Row],[customerFisrtName]]=CLEAN(UPPER(TRIM(salesTable[[#This Row],[customerFisrtName]]))),salesTable[[#This Row],[customerFisrtName]],"MISMATCH")</f>
        <v>NAA</v>
      </c>
      <c r="AD81" t="str">
        <f>CLEAN(UPPER(TRIM(IF(salesTable[[#This Row],[LastName]]="","MISSING",IFERROR(VLOOKUP(salesTable[[#This Row],[CustomerID_final]],customer_REF[],3,FALSE),"NO MATCH")))))</f>
        <v>ASARE</v>
      </c>
      <c r="AE81" s="8" t="str">
        <f>IF(salesTable[[#This Row],[customerLastName]]=CLEAN(UPPER(TRIM(salesTable[[#This Row],[customerLastName]]))),salesTable[[#This Row],[customerLastName]],"MISMATCH")</f>
        <v>ASARE</v>
      </c>
      <c r="AF81" s="8" t="str">
        <f>IF(salesTable[[#This Row],[Phone]]="","MISSING",0&amp;RIGHT(TRIM(SUBSTITUTE(SUBSTITUTE(SUBSTITUTE(salesTable[[#This Row],[Phone]],"+","")," ",""),"-","")),9))</f>
        <v>0542660630</v>
      </c>
      <c r="AG8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1" s="8">
        <f>IF(salesTable[[#This Row],[quantity_clean]]&gt;0,salesTable[[#This Row],[quantity_clean]],"INVALID")</f>
        <v>2</v>
      </c>
      <c r="AI8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1" s="8">
        <f>IF(salesTable[[#This Row],[unitPrice_clean]]&gt;0,salesTable[[#This Row],[unitPrice_clean]],"INVALID")</f>
        <v>4200</v>
      </c>
      <c r="AK81">
        <f>IF(salesTable[[#This Row],[Revenue]]="","MISSING",VALUE(TRIM(SUBSTITUTE(SUBSTITUTE(salesTable[[#This Row],[Revenue]],",",""),"GH₵",""))))</f>
        <v>8400</v>
      </c>
      <c r="AL81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81" s="19">
        <f>IF(ISNUMBER(salesTable[[#This Row],[OrderDate]]),salesTable[[#This Row],[OrderDate]],IFERROR(DATEVALUE(CLEAN(TRIM(SUBSTITUTE(salesTable[[#This Row],[OrderDate]],".","/")))),"CHECK"))</f>
        <v>45704</v>
      </c>
      <c r="AN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GH-ACC-2025-00624</v>
      </c>
      <c r="AP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1" s="8" t="str">
        <f>CLEAN(PROPER(TRIM(salesTable[[#This Row],[Email]])))</f>
        <v>Naa.Asare29@Example.Com</v>
      </c>
      <c r="AR81" s="8" t="str">
        <f>CLEAN(TRIM(salesTable[[#This Row],[SourceFile]]))</f>
        <v>Retail_POS_2025.csv</v>
      </c>
      <c r="AS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" s="8" t="str">
        <f>IF(salesTable[orderRef_final]&lt;&gt;"MISSING",salesTable[orderRef_final],"invalid")</f>
        <v>GH-ACC-2025-00624</v>
      </c>
    </row>
    <row r="82" spans="1:46" x14ac:dyDescent="0.3">
      <c r="A82" t="s">
        <v>2581</v>
      </c>
      <c r="B82" t="s">
        <v>2582</v>
      </c>
      <c r="C82" t="s">
        <v>2583</v>
      </c>
      <c r="D82" t="s">
        <v>743</v>
      </c>
      <c r="E82" t="s">
        <v>51</v>
      </c>
      <c r="F82" t="s">
        <v>153</v>
      </c>
      <c r="G82" t="s">
        <v>53</v>
      </c>
      <c r="H82" t="s">
        <v>95</v>
      </c>
      <c r="I82" t="s">
        <v>1662</v>
      </c>
      <c r="J82" t="s">
        <v>221</v>
      </c>
      <c r="K82" t="s">
        <v>57</v>
      </c>
      <c r="L82" t="s">
        <v>111</v>
      </c>
      <c r="M82">
        <v>6</v>
      </c>
      <c r="N82" t="s">
        <v>847</v>
      </c>
      <c r="O82">
        <v>1080</v>
      </c>
      <c r="P82" t="s">
        <v>2584</v>
      </c>
      <c r="Q82" t="s">
        <v>2585</v>
      </c>
      <c r="R82" t="s">
        <v>32</v>
      </c>
      <c r="S82" t="str">
        <f>IF(salesTable[[#This Row],[Region]]="","MISSING",IFERROR(VLOOKUP(salesTable[[#This Row],[Region]],region_ref[],2,FALSE),TRIM(CLEAN(UPPER(salesTable[[#This Row],[Region]])))))</f>
        <v>ACCRA</v>
      </c>
      <c r="T82" t="str">
        <f>IF(salesTable[[#This Row],[CustomerType]]="","MISSING",IFERROR(VLOOKUP(salesTable[[#This Row],[CustomerType]],customerType_Ref[],2,FALSE),TRIM(CLEAN(UPPER(salesTable[[#This Row],[CustomerType]])))))</f>
        <v>INDIVIDUAL</v>
      </c>
      <c r="U82" t="str">
        <f>IF(salesTable[[#This Row],[SalesChannel]]="","MISSING",IFERROR(VLOOKUP(salesTable[[#This Row],[SalesChannel]],salesChannel_Ref[],2,FALSE),CLEAN(UPPER(TRIM(salesTable[SalesChannel])))))</f>
        <v>ONLINE</v>
      </c>
      <c r="V82" t="str">
        <f>IF(salesTable[[#This Row],[PaymentMethod]]="","MISSING",IFERROR(VLOOKUP(salesTable[[#This Row],[PaymentMethod]],paymentMethod_REF[],2,FALSE), CLEAN(UPPER(TRIM(salesTable[[#This Row],[PaymentMethod]])))))</f>
        <v>CARD</v>
      </c>
      <c r="W82" s="8" t="str">
        <f>IF(salesTable[[#This Row],[ProductID]]="","MISSING",IFERROR(VLOOKUP(salesTable[[#This Row],[ProductID]],product_REF[],1,FALSE),"NO MATCH"))</f>
        <v>P007</v>
      </c>
      <c r="X82" s="8" t="str">
        <f>CLEAN(UPPER(TRIM(IF(salesTable[[#This Row],[ProductID]]="","MISSING",IFERROR(VLOOKUP(salesTable[[#This Row],[ProductID]],product_REF[],2,FALSE),"NO MATCH")))))</f>
        <v>COTTON SHIRT</v>
      </c>
      <c r="Y82" t="str">
        <f>IFERROR(CLEAN(UPPER(TRIM(VLOOKUP(salesTable[[#This Row],[productID_Final]],product_REF[],3,FALSE)))),"NO MATCH")</f>
        <v>CLOTHING</v>
      </c>
      <c r="Z82" s="8" t="str">
        <f>IF(salesTable[[#This Row],[productCategory_final]]=CLEAN(UPPER(TRIM(salesTable[ProductCategory]))),salesTable[[#This Row],[productCategory_final]],"MISMATCH")</f>
        <v>CLOTHING</v>
      </c>
      <c r="AA82" s="8" t="str">
        <f>IF(salesTable[[#This Row],[CustomerID]]="","MISSING",IFERROR(VLOOKUP(salesTable[[#This Row],[CustomerID]],customer_REF[],1,FALSE),"NO MATCH"))</f>
        <v>C0097</v>
      </c>
      <c r="AB82" t="str">
        <f>CLEAN(UPPER(TRIM(IF(salesTable[[#This Row],[FirstName]]="","MISSING",IFERROR(VLOOKUP(salesTable[[#This Row],[CustomerID_final]],customer_REF[],2,FALSE),"NO MATCH")))))</f>
        <v>ESI</v>
      </c>
      <c r="AC82" s="8" t="str">
        <f>IF(salesTable[[#This Row],[customerFisrtName]]=CLEAN(UPPER(TRIM(salesTable[[#This Row],[customerFisrtName]]))),salesTable[[#This Row],[customerFisrtName]],"MISMATCH")</f>
        <v>ESI</v>
      </c>
      <c r="AD82" t="str">
        <f>CLEAN(UPPER(TRIM(IF(salesTable[[#This Row],[LastName]]="","MISSING",IFERROR(VLOOKUP(salesTable[[#This Row],[CustomerID_final]],customer_REF[],3,FALSE),"NO MATCH")))))</f>
        <v>MENSAH</v>
      </c>
      <c r="AE82" s="8" t="str">
        <f>IF(salesTable[[#This Row],[customerLastName]]=CLEAN(UPPER(TRIM(salesTable[[#This Row],[customerLastName]]))),salesTable[[#This Row],[customerLastName]],"MISMATCH")</f>
        <v>MENSAH</v>
      </c>
      <c r="AF82" s="8" t="str">
        <f>IF(salesTable[[#This Row],[Phone]]="","MISSING",0&amp;RIGHT(TRIM(SUBSTITUTE(SUBSTITUTE(SUBSTITUTE(salesTable[[#This Row],[Phone]],"+","")," ",""),"-","")),9))</f>
        <v>0273673692</v>
      </c>
      <c r="AG8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2" s="8">
        <f>IF(salesTable[[#This Row],[quantity_clean]]&gt;0,salesTable[[#This Row],[quantity_clean]],"INVALID")</f>
        <v>6</v>
      </c>
      <c r="AI8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2" s="8">
        <f>IF(salesTable[[#This Row],[unitPrice_clean]]&gt;0,salesTable[[#This Row],[unitPrice_clean]],"INVALID")</f>
        <v>180</v>
      </c>
      <c r="AK82">
        <f>IF(salesTable[[#This Row],[Revenue]]="","MISSING",VALUE(TRIM(SUBSTITUTE(SUBSTITUTE(salesTable[[#This Row],[Revenue]],",",""),"GH₵",""))))</f>
        <v>1080</v>
      </c>
      <c r="AL82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82" s="19">
        <f>IF(ISNUMBER(salesTable[[#This Row],[OrderDate]]),salesTable[[#This Row],[OrderDate]],IFERROR(DATEVALUE(CLEAN(TRIM(SUBSTITUTE(salesTable[[#This Row],[OrderDate]],".","/")))),"CHECK"))</f>
        <v>45793</v>
      </c>
      <c r="AN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45793</v>
      </c>
      <c r="AO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GH-ACC-2025-00627</v>
      </c>
      <c r="AP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2" s="8" t="str">
        <f>CLEAN(PROPER(TRIM(salesTable[[#This Row],[Email]])))</f>
        <v>Esi.Mensah56@Example.Com</v>
      </c>
      <c r="AR82" s="8" t="str">
        <f>CLEAN(TRIM(salesTable[[#This Row],[SourceFile]]))</f>
        <v>Agent_App_2025.csv</v>
      </c>
      <c r="AS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" s="8" t="str">
        <f>IF(salesTable[orderRef_final]&lt;&gt;"MISSING",salesTable[orderRef_final],"invalid")</f>
        <v>GH-ACC-2025-00627</v>
      </c>
    </row>
    <row r="83" spans="1:46" x14ac:dyDescent="0.3">
      <c r="A83" t="s">
        <v>1014</v>
      </c>
      <c r="B83" t="s">
        <v>1015</v>
      </c>
      <c r="C83" t="s">
        <v>1016</v>
      </c>
      <c r="D83" t="s">
        <v>271</v>
      </c>
      <c r="E83" t="s">
        <v>906</v>
      </c>
      <c r="F83" t="s">
        <v>153</v>
      </c>
      <c r="G83" t="s">
        <v>53</v>
      </c>
      <c r="H83" t="s">
        <v>95</v>
      </c>
      <c r="I83" t="s">
        <v>96</v>
      </c>
      <c r="J83" t="s">
        <v>492</v>
      </c>
      <c r="K83" t="s">
        <v>84</v>
      </c>
      <c r="L83" t="s">
        <v>58</v>
      </c>
      <c r="M83">
        <v>8</v>
      </c>
      <c r="N83">
        <v>180</v>
      </c>
      <c r="O83">
        <v>1440</v>
      </c>
      <c r="P83" t="s">
        <v>1017</v>
      </c>
      <c r="Q83" t="s">
        <v>1018</v>
      </c>
      <c r="R83" t="s">
        <v>32</v>
      </c>
      <c r="S83" t="str">
        <f>IF(salesTable[[#This Row],[Region]]="","MISSING",IFERROR(VLOOKUP(salesTable[[#This Row],[Region]],region_ref[],2,FALSE),TRIM(CLEAN(UPPER(salesTable[[#This Row],[Region]])))))</f>
        <v>ACCRA</v>
      </c>
      <c r="T83" t="str">
        <f>IF(salesTable[[#This Row],[CustomerType]]="","MISSING",IFERROR(VLOOKUP(salesTable[[#This Row],[CustomerType]],customerType_Ref[],2,FALSE),TRIM(CLEAN(UPPER(salesTable[[#This Row],[CustomerType]])))))</f>
        <v>BUSINESS</v>
      </c>
      <c r="U83" t="str">
        <f>IF(salesTable[[#This Row],[SalesChannel]]="","MISSING",IFERROR(VLOOKUP(salesTable[[#This Row],[SalesChannel]],salesChannel_Ref[],2,FALSE),CLEAN(UPPER(TRIM(salesTable[SalesChannel])))))</f>
        <v>AGENT</v>
      </c>
      <c r="V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3" s="8" t="str">
        <f>IF(salesTable[[#This Row],[ProductID]]="","MISSING",IFERROR(VLOOKUP(salesTable[[#This Row],[ProductID]],product_REF[],1,FALSE),"NO MATCH"))</f>
        <v>P007</v>
      </c>
      <c r="X83" s="8" t="str">
        <f>CLEAN(UPPER(TRIM(IF(salesTable[[#This Row],[ProductID]]="","MISSING",IFERROR(VLOOKUP(salesTable[[#This Row],[ProductID]],product_REF[],2,FALSE),"NO MATCH")))))</f>
        <v>COTTON SHIRT</v>
      </c>
      <c r="Y83" t="str">
        <f>IFERROR(CLEAN(UPPER(TRIM(VLOOKUP(salesTable[[#This Row],[productID_Final]],product_REF[],3,FALSE)))),"NO MATCH")</f>
        <v>CLOTHING</v>
      </c>
      <c r="Z83" s="8" t="str">
        <f>IF(salesTable[[#This Row],[productCategory_final]]=CLEAN(UPPER(TRIM(salesTable[ProductCategory]))),salesTable[[#This Row],[productCategory_final]],"MISMATCH")</f>
        <v>CLOTHING</v>
      </c>
      <c r="AA83" s="8" t="str">
        <f>IF(salesTable[[#This Row],[CustomerID]]="","MISSING",IFERROR(VLOOKUP(salesTable[[#This Row],[CustomerID]],customer_REF[],1,FALSE),"NO MATCH"))</f>
        <v>C0224</v>
      </c>
      <c r="AB83" t="str">
        <f>CLEAN(UPPER(TRIM(IF(salesTable[[#This Row],[FirstName]]="","MISSING",IFERROR(VLOOKUP(salesTable[[#This Row],[CustomerID_final]],customer_REF[],2,FALSE),"NO MATCH")))))</f>
        <v>MICHAEL</v>
      </c>
      <c r="AC83" s="8" t="str">
        <f>IF(salesTable[[#This Row],[customerFisrtName]]=CLEAN(UPPER(TRIM(salesTable[[#This Row],[customerFisrtName]]))),salesTable[[#This Row],[customerFisrtName]],"MISMATCH")</f>
        <v>MICHAEL</v>
      </c>
      <c r="AD83" t="str">
        <f>CLEAN(UPPER(TRIM(IF(salesTable[[#This Row],[LastName]]="","MISSING",IFERROR(VLOOKUP(salesTable[[#This Row],[CustomerID_final]],customer_REF[],3,FALSE),"NO MATCH")))))</f>
        <v>OSEI</v>
      </c>
      <c r="AE83" s="8" t="str">
        <f>IF(salesTable[[#This Row],[customerLastName]]=CLEAN(UPPER(TRIM(salesTable[[#This Row],[customerLastName]]))),salesTable[[#This Row],[customerLastName]],"MISMATCH")</f>
        <v>OSEI</v>
      </c>
      <c r="AF83" s="8" t="str">
        <f>IF(salesTable[[#This Row],[Phone]]="","MISSING",0&amp;RIGHT(TRIM(SUBSTITUTE(SUBSTITUTE(SUBSTITUTE(salesTable[[#This Row],[Phone]],"+","")," ",""),"-","")),9))</f>
        <v>0542060236</v>
      </c>
      <c r="AG8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83" s="8">
        <f>IF(salesTable[[#This Row],[quantity_clean]]&gt;0,salesTable[[#This Row],[quantity_clean]],"INVALID")</f>
        <v>8</v>
      </c>
      <c r="AI8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3" s="8">
        <f>IF(salesTable[[#This Row],[unitPrice_clean]]&gt;0,salesTable[[#This Row],[unitPrice_clean]],"INVALID")</f>
        <v>180</v>
      </c>
      <c r="AK83">
        <f>IF(salesTable[[#This Row],[Revenue]]="","MISSING",VALUE(TRIM(SUBSTITUTE(SUBSTITUTE(salesTable[[#This Row],[Revenue]],",",""),"GH₵",""))))</f>
        <v>1440</v>
      </c>
      <c r="AL83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83" s="19">
        <f>IF(ISNUMBER(salesTable[[#This Row],[OrderDate]]),salesTable[[#This Row],[OrderDate]],IFERROR(DATEVALUE(CLEAN(TRIM(SUBSTITUTE(salesTable[[#This Row],[OrderDate]],".","/")))),"CHECK"))</f>
        <v>45767</v>
      </c>
      <c r="AN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45767</v>
      </c>
      <c r="AO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GH-ACC-2025-00635</v>
      </c>
      <c r="AP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3" s="8" t="str">
        <f>CLEAN(PROPER(TRIM(salesTable[[#This Row],[Email]])))</f>
        <v>Michael.Osei96Example.Com</v>
      </c>
      <c r="AR83" s="8" t="str">
        <f>CLEAN(TRIM(salesTable[[#This Row],[SourceFile]]))</f>
        <v>Agent_App_2025.csv</v>
      </c>
      <c r="AS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" s="8" t="str">
        <f>IF(salesTable[orderRef_final]&lt;&gt;"MISSING",salesTable[orderRef_final],"invalid")</f>
        <v>GH-ACC-2025-00635</v>
      </c>
    </row>
    <row r="84" spans="1:46" x14ac:dyDescent="0.3">
      <c r="A84" t="s">
        <v>2230</v>
      </c>
      <c r="B84" t="s">
        <v>2231</v>
      </c>
      <c r="C84" t="s">
        <v>2232</v>
      </c>
      <c r="D84" t="s">
        <v>380</v>
      </c>
      <c r="E84" t="s">
        <v>161</v>
      </c>
      <c r="F84" t="s">
        <v>256</v>
      </c>
      <c r="G84" t="s">
        <v>53</v>
      </c>
      <c r="H84" t="s">
        <v>95</v>
      </c>
      <c r="I84" t="s">
        <v>1086</v>
      </c>
      <c r="J84" t="s">
        <v>83</v>
      </c>
      <c r="K84" t="s">
        <v>1087</v>
      </c>
      <c r="L84" t="s">
        <v>58</v>
      </c>
      <c r="M84">
        <v>11</v>
      </c>
      <c r="N84">
        <v>180</v>
      </c>
      <c r="O84">
        <v>1980</v>
      </c>
      <c r="P84" t="s">
        <v>2233</v>
      </c>
      <c r="Q84" t="s">
        <v>2234</v>
      </c>
      <c r="R84" t="s">
        <v>46</v>
      </c>
      <c r="S84" t="str">
        <f>IF(salesTable[[#This Row],[Region]]="","MISSING",IFERROR(VLOOKUP(salesTable[[#This Row],[Region]],region_ref[],2,FALSE),TRIM(CLEAN(UPPER(salesTable[[#This Row],[Region]])))))</f>
        <v>ACCRA</v>
      </c>
      <c r="T84" t="str">
        <f>IF(salesTable[[#This Row],[CustomerType]]="","MISSING",IFERROR(VLOOKUP(salesTable[[#This Row],[CustomerType]],customerType_Ref[],2,FALSE),TRIM(CLEAN(UPPER(salesTable[[#This Row],[CustomerType]])))))</f>
        <v>INDIVIDUAL</v>
      </c>
      <c r="U84" t="str">
        <f>IF(salesTable[[#This Row],[SalesChannel]]="","MISSING",IFERROR(VLOOKUP(salesTable[[#This Row],[SalesChannel]],salesChannel_Ref[],2,FALSE),CLEAN(UPPER(TRIM(salesTable[SalesChannel])))))</f>
        <v>AGENT</v>
      </c>
      <c r="V8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4" s="8" t="str">
        <f>IF(salesTable[[#This Row],[ProductID]]="","MISSING",IFERROR(VLOOKUP(salesTable[[#This Row],[ProductID]],product_REF[],1,FALSE),"NO MATCH"))</f>
        <v>P007</v>
      </c>
      <c r="X84" s="8" t="str">
        <f>CLEAN(UPPER(TRIM(IF(salesTable[[#This Row],[ProductID]]="","MISSING",IFERROR(VLOOKUP(salesTable[[#This Row],[ProductID]],product_REF[],2,FALSE),"NO MATCH")))))</f>
        <v>COTTON SHIRT</v>
      </c>
      <c r="Y84" t="str">
        <f>IFERROR(CLEAN(UPPER(TRIM(VLOOKUP(salesTable[[#This Row],[productID_Final]],product_REF[],3,FALSE)))),"NO MATCH")</f>
        <v>CLOTHING</v>
      </c>
      <c r="Z84" s="8" t="str">
        <f>IF(salesTable[[#This Row],[productCategory_final]]=CLEAN(UPPER(TRIM(salesTable[ProductCategory]))),salesTable[[#This Row],[productCategory_final]],"MISMATCH")</f>
        <v>CLOTHING</v>
      </c>
      <c r="AA84" s="8" t="str">
        <f>IF(salesTable[[#This Row],[CustomerID]]="","MISSING",IFERROR(VLOOKUP(salesTable[[#This Row],[CustomerID]],customer_REF[],1,FALSE),"NO MATCH"))</f>
        <v>C0057</v>
      </c>
      <c r="AB84" t="str">
        <f>CLEAN(UPPER(TRIM(IF(salesTable[[#This Row],[FirstName]]="","MISSING",IFERROR(VLOOKUP(salesTable[[#This Row],[CustomerID_final]],customer_REF[],2,FALSE),"NO MATCH")))))</f>
        <v>DANIEL</v>
      </c>
      <c r="AC84" s="8" t="str">
        <f>IF(salesTable[[#This Row],[customerFisrtName]]=CLEAN(UPPER(TRIM(salesTable[[#This Row],[customerFisrtName]]))),salesTable[[#This Row],[customerFisrtName]],"MISMATCH")</f>
        <v>DANIEL</v>
      </c>
      <c r="AD84" t="str">
        <f>CLEAN(UPPER(TRIM(IF(salesTable[[#This Row],[LastName]]="","MISSING",IFERROR(VLOOKUP(salesTable[[#This Row],[CustomerID_final]],customer_REF[],3,FALSE),"NO MATCH")))))</f>
        <v>ADDO</v>
      </c>
      <c r="AE84" s="8" t="str">
        <f>IF(salesTable[[#This Row],[customerLastName]]=CLEAN(UPPER(TRIM(salesTable[[#This Row],[customerLastName]]))),salesTable[[#This Row],[customerLastName]],"MISMATCH")</f>
        <v>ADDO</v>
      </c>
      <c r="AF84" s="8" t="str">
        <f>IF(salesTable[[#This Row],[Phone]]="","MISSING",0&amp;RIGHT(TRIM(SUBSTITUTE(SUBSTITUTE(SUBSTITUTE(salesTable[[#This Row],[Phone]],"+","")," ",""),"-","")),9))</f>
        <v>0275499632</v>
      </c>
      <c r="AG8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4" s="8">
        <f>IF(salesTable[[#This Row],[quantity_clean]]&gt;0,salesTable[[#This Row],[quantity_clean]],"INVALID")</f>
        <v>11</v>
      </c>
      <c r="AI8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4" s="8">
        <f>IF(salesTable[[#This Row],[unitPrice_clean]]&gt;0,salesTable[[#This Row],[unitPrice_clean]],"INVALID")</f>
        <v>180</v>
      </c>
      <c r="AK84">
        <f>IF(salesTable[[#This Row],[Revenue]]="","MISSING",VALUE(TRIM(SUBSTITUTE(SUBSTITUTE(salesTable[[#This Row],[Revenue]],",",""),"GH₵",""))))</f>
        <v>1980</v>
      </c>
      <c r="AL84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84" s="19">
        <f>IF(ISNUMBER(salesTable[[#This Row],[OrderDate]]),salesTable[[#This Row],[OrderDate]],IFERROR(DATEVALUE(CLEAN(TRIM(SUBSTITUTE(salesTable[[#This Row],[OrderDate]],".","/")))),"CHECK"))</f>
        <v>45914</v>
      </c>
      <c r="AN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45914</v>
      </c>
      <c r="AO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GH-ACC-2025-00639</v>
      </c>
      <c r="AP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4" s="8" t="str">
        <f>CLEAN(PROPER(TRIM(salesTable[[#This Row],[Email]])))</f>
        <v>Daniel.Addo66Example.Com</v>
      </c>
      <c r="AR84" s="8" t="str">
        <f>CLEAN(TRIM(salesTable[[#This Row],[SourceFile]]))</f>
        <v>Mobile_App_Export.csv</v>
      </c>
      <c r="AS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" s="8" t="str">
        <f>IF(salesTable[orderRef_final]&lt;&gt;"MISSING",salesTable[orderRef_final],"invalid")</f>
        <v>GH-ACC-2025-00639</v>
      </c>
    </row>
    <row r="85" spans="1:46" x14ac:dyDescent="0.3">
      <c r="A85" t="s">
        <v>2905</v>
      </c>
      <c r="B85" t="s">
        <v>2906</v>
      </c>
      <c r="C85" t="s">
        <v>1813</v>
      </c>
      <c r="D85" t="s">
        <v>743</v>
      </c>
      <c r="E85" t="s">
        <v>22</v>
      </c>
      <c r="F85" t="s">
        <v>153</v>
      </c>
      <c r="G85" t="s">
        <v>120</v>
      </c>
      <c r="H85" t="s">
        <v>121</v>
      </c>
      <c r="I85" t="s">
        <v>41</v>
      </c>
      <c r="J85" t="s">
        <v>83</v>
      </c>
      <c r="K85" t="s">
        <v>84</v>
      </c>
      <c r="L85" t="s">
        <v>111</v>
      </c>
      <c r="M85">
        <v>4</v>
      </c>
      <c r="N85">
        <v>850</v>
      </c>
      <c r="O85">
        <v>3400</v>
      </c>
      <c r="P85" t="s">
        <v>2907</v>
      </c>
      <c r="Q85" t="s">
        <v>2908</v>
      </c>
      <c r="R85" t="s">
        <v>32</v>
      </c>
      <c r="S85" t="str">
        <f>IF(salesTable[[#This Row],[Region]]="","MISSING",IFERROR(VLOOKUP(salesTable[[#This Row],[Region]],region_ref[],2,FALSE),TRIM(CLEAN(UPPER(salesTable[[#This Row],[Region]])))))</f>
        <v>ACCRA</v>
      </c>
      <c r="T85" t="str">
        <f>IF(salesTable[[#This Row],[CustomerType]]="","MISSING",IFERROR(VLOOKUP(salesTable[[#This Row],[CustomerType]],customerType_Ref[],2,FALSE),TRIM(CLEAN(UPPER(salesTable[[#This Row],[CustomerType]])))))</f>
        <v>INDIVIDUAL</v>
      </c>
      <c r="U85" t="str">
        <f>IF(salesTable[[#This Row],[SalesChannel]]="","MISSING",IFERROR(VLOOKUP(salesTable[[#This Row],[SalesChannel]],salesChannel_Ref[],2,FALSE),CLEAN(UPPER(TRIM(salesTable[SalesChannel])))))</f>
        <v>AGENT</v>
      </c>
      <c r="V85" t="str">
        <f>IF(salesTable[[#This Row],[PaymentMethod]]="","MISSING",IFERROR(VLOOKUP(salesTable[[#This Row],[PaymentMethod]],paymentMethod_REF[],2,FALSE), CLEAN(UPPER(TRIM(salesTable[[#This Row],[PaymentMethod]])))))</f>
        <v>CARD</v>
      </c>
      <c r="W85" s="8" t="str">
        <f>IF(salesTable[[#This Row],[ProductID]]="","MISSING",IFERROR(VLOOKUP(salesTable[[#This Row],[ProductID]],product_REF[],1,FALSE),"NO MATCH"))</f>
        <v>P002</v>
      </c>
      <c r="X85" s="8" t="str">
        <f>CLEAN(UPPER(TRIM(IF(salesTable[[#This Row],[ProductID]]="","MISSING",IFERROR(VLOOKUP(salesTable[[#This Row],[ProductID]],product_REF[],2,FALSE),"NO MATCH")))))</f>
        <v>OFFICE CHAIR</v>
      </c>
      <c r="Y85" t="str">
        <f>IFERROR(CLEAN(UPPER(TRIM(VLOOKUP(salesTable[[#This Row],[productID_Final]],product_REF[],3,FALSE)))),"NO MATCH")</f>
        <v>FURNITURE</v>
      </c>
      <c r="Z85" s="8" t="str">
        <f>IF(salesTable[[#This Row],[productCategory_final]]=CLEAN(UPPER(TRIM(salesTable[ProductCategory]))),salesTable[[#This Row],[productCategory_final]],"MISMATCH")</f>
        <v>FURNITURE</v>
      </c>
      <c r="AA85" s="8" t="str">
        <f>IF(salesTable[[#This Row],[CustomerID]]="","MISSING",IFERROR(VLOOKUP(salesTable[[#This Row],[CustomerID]],customer_REF[],1,FALSE),"NO MATCH"))</f>
        <v>C0397</v>
      </c>
      <c r="AB85" t="str">
        <f>CLEAN(UPPER(TRIM(IF(salesTable[[#This Row],[FirstName]]="","MISSING",IFERROR(VLOOKUP(salesTable[[#This Row],[CustomerID_final]],customer_REF[],2,FALSE),"NO MATCH")))))</f>
        <v>ESI</v>
      </c>
      <c r="AC85" s="8" t="str">
        <f>IF(salesTable[[#This Row],[customerFisrtName]]=CLEAN(UPPER(TRIM(salesTable[[#This Row],[customerFisrtName]]))),salesTable[[#This Row],[customerFisrtName]],"MISMATCH")</f>
        <v>ESI</v>
      </c>
      <c r="AD85" t="str">
        <f>CLEAN(UPPER(TRIM(IF(salesTable[[#This Row],[LastName]]="","MISSING",IFERROR(VLOOKUP(salesTable[[#This Row],[CustomerID_final]],customer_REF[],3,FALSE),"NO MATCH")))))</f>
        <v>ARTHUR</v>
      </c>
      <c r="AE85" s="8" t="str">
        <f>IF(salesTable[[#This Row],[customerLastName]]=CLEAN(UPPER(TRIM(salesTable[[#This Row],[customerLastName]]))),salesTable[[#This Row],[customerLastName]],"MISMATCH")</f>
        <v>ARTHUR</v>
      </c>
      <c r="AF85" s="8" t="str">
        <f>IF(salesTable[[#This Row],[Phone]]="","MISSING",0&amp;RIGHT(TRIM(SUBSTITUTE(SUBSTITUTE(SUBSTITUTE(salesTable[[#This Row],[Phone]],"+","")," ",""),"-","")),9))</f>
        <v>0592971838</v>
      </c>
      <c r="AG8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5" s="8">
        <f>IF(salesTable[[#This Row],[quantity_clean]]&gt;0,salesTable[[#This Row],[quantity_clean]],"INVALID")</f>
        <v>4</v>
      </c>
      <c r="AI8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5" s="8">
        <f>IF(salesTable[[#This Row],[unitPrice_clean]]&gt;0,salesTable[[#This Row],[unitPrice_clean]],"INVALID")</f>
        <v>850</v>
      </c>
      <c r="AK85">
        <f>IF(salesTable[[#This Row],[Revenue]]="","MISSING",VALUE(TRIM(SUBSTITUTE(SUBSTITUTE(salesTable[[#This Row],[Revenue]],",",""),"GH₵",""))))</f>
        <v>3400</v>
      </c>
      <c r="AL85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85" s="19">
        <f>IF(ISNUMBER(salesTable[[#This Row],[OrderDate]]),salesTable[[#This Row],[OrderDate]],IFERROR(DATEVALUE(CLEAN(TRIM(SUBSTITUTE(salesTable[[#This Row],[OrderDate]],".","/")))),"CHECK"))</f>
        <v>45997</v>
      </c>
      <c r="AN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45997</v>
      </c>
      <c r="AO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GH-ACC-2025-00641</v>
      </c>
      <c r="AP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5" s="8" t="str">
        <f>CLEAN(PROPER(TRIM(salesTable[[#This Row],[Email]])))</f>
        <v>Esi.Arthur71@Example.Com</v>
      </c>
      <c r="AR85" s="8" t="str">
        <f>CLEAN(TRIM(salesTable[[#This Row],[SourceFile]]))</f>
        <v>Agent_App_2025.csv</v>
      </c>
      <c r="AS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" s="8" t="str">
        <f>IF(salesTable[orderRef_final]&lt;&gt;"MISSING",salesTable[orderRef_final],"invalid")</f>
        <v>GH-ACC-2025-00641</v>
      </c>
    </row>
    <row r="86" spans="1:46" x14ac:dyDescent="0.3">
      <c r="A86" t="s">
        <v>2440</v>
      </c>
      <c r="B86" t="s">
        <v>2441</v>
      </c>
      <c r="C86" t="s">
        <v>2423</v>
      </c>
      <c r="D86" t="s">
        <v>151</v>
      </c>
      <c r="E86" t="s">
        <v>22</v>
      </c>
      <c r="F86" t="s">
        <v>153</v>
      </c>
      <c r="G86" t="s">
        <v>142</v>
      </c>
      <c r="H86" t="s">
        <v>143</v>
      </c>
      <c r="I86" t="s">
        <v>26</v>
      </c>
      <c r="J86" t="s">
        <v>97</v>
      </c>
      <c r="K86" t="s">
        <v>84</v>
      </c>
      <c r="L86" t="s">
        <v>182</v>
      </c>
      <c r="M86">
        <v>2</v>
      </c>
      <c r="N86">
        <v>320</v>
      </c>
      <c r="O86">
        <v>640</v>
      </c>
      <c r="P86" t="s">
        <v>2442</v>
      </c>
      <c r="Q86" t="s">
        <v>2443</v>
      </c>
      <c r="R86" t="s">
        <v>46</v>
      </c>
      <c r="S86" t="str">
        <f>IF(salesTable[[#This Row],[Region]]="","MISSING",IFERROR(VLOOKUP(salesTable[[#This Row],[Region]],region_ref[],2,FALSE),TRIM(CLEAN(UPPER(salesTable[[#This Row],[Region]])))))</f>
        <v>ACCRA</v>
      </c>
      <c r="T86" t="str">
        <f>IF(salesTable[[#This Row],[CustomerType]]="","MISSING",IFERROR(VLOOKUP(salesTable[[#This Row],[CustomerType]],customerType_Ref[],2,FALSE),TRIM(CLEAN(UPPER(salesTable[[#This Row],[CustomerType]])))))</f>
        <v>BUSINESS</v>
      </c>
      <c r="U86" t="str">
        <f>IF(salesTable[[#This Row],[SalesChannel]]="","MISSING",IFERROR(VLOOKUP(salesTable[[#This Row],[SalesChannel]],salesChannel_Ref[],2,FALSE),CLEAN(UPPER(TRIM(salesTable[SalesChannel])))))</f>
        <v>AGENT</v>
      </c>
      <c r="V86" t="str">
        <f>IF(salesTable[[#This Row],[PaymentMethod]]="","MISSING",IFERROR(VLOOKUP(salesTable[[#This Row],[PaymentMethod]],paymentMethod_REF[],2,FALSE), CLEAN(UPPER(TRIM(salesTable[[#This Row],[PaymentMethod]])))))</f>
        <v>CASH</v>
      </c>
      <c r="W86" s="8" t="str">
        <f>IF(salesTable[[#This Row],[ProductID]]="","MISSING",IFERROR(VLOOKUP(salesTable[[#This Row],[ProductID]],product_REF[],1,FALSE),"NO MATCH"))</f>
        <v>P003</v>
      </c>
      <c r="X86" s="8" t="str">
        <f>CLEAN(UPPER(TRIM(IF(salesTable[[#This Row],[ProductID]]="","MISSING",IFERROR(VLOOKUP(salesTable[[#This Row],[ProductID]],product_REF[],2,FALSE),"NO MATCH")))))</f>
        <v>WIRELESS HEADSET</v>
      </c>
      <c r="Y86" t="str">
        <f>IFERROR(CLEAN(UPPER(TRIM(VLOOKUP(salesTable[[#This Row],[productID_Final]],product_REF[],3,FALSE)))),"NO MATCH")</f>
        <v>ELECTRONICS</v>
      </c>
      <c r="Z86" s="8" t="str">
        <f>IF(salesTable[[#This Row],[productCategory_final]]=CLEAN(UPPER(TRIM(salesTable[ProductCategory]))),salesTable[[#This Row],[productCategory_final]],"MISMATCH")</f>
        <v>ELECTRONICS</v>
      </c>
      <c r="AA86" s="8" t="str">
        <f>IF(salesTable[[#This Row],[CustomerID]]="","MISSING",IFERROR(VLOOKUP(salesTable[[#This Row],[CustomerID]],customer_REF[],1,FALSE),"NO MATCH"))</f>
        <v>C0203</v>
      </c>
      <c r="AB86" t="str">
        <f>CLEAN(UPPER(TRIM(IF(salesTable[[#This Row],[FirstName]]="","MISSING",IFERROR(VLOOKUP(salesTable[[#This Row],[CustomerID_final]],customer_REF[],2,FALSE),"NO MATCH")))))</f>
        <v>KWAME</v>
      </c>
      <c r="AC86" s="8" t="str">
        <f>IF(salesTable[[#This Row],[customerFisrtName]]=CLEAN(UPPER(TRIM(salesTable[[#This Row],[customerFisrtName]]))),salesTable[[#This Row],[customerFisrtName]],"MISMATCH")</f>
        <v>KWAME</v>
      </c>
      <c r="AD86" t="str">
        <f>CLEAN(UPPER(TRIM(IF(salesTable[[#This Row],[LastName]]="","MISSING",IFERROR(VLOOKUP(salesTable[[#This Row],[CustomerID_final]],customer_REF[],3,FALSE),"NO MATCH")))))</f>
        <v>ARTHUR</v>
      </c>
      <c r="AE86" s="8" t="str">
        <f>IF(salesTable[[#This Row],[customerLastName]]=CLEAN(UPPER(TRIM(salesTable[[#This Row],[customerLastName]]))),salesTable[[#This Row],[customerLastName]],"MISMATCH")</f>
        <v>ARTHUR</v>
      </c>
      <c r="AF86" s="8" t="str">
        <f>IF(salesTable[[#This Row],[Phone]]="","MISSING",0&amp;RIGHT(TRIM(SUBSTITUTE(SUBSTITUTE(SUBSTITUTE(salesTable[[#This Row],[Phone]],"+","")," ",""),"-","")),9))</f>
        <v>0268114217</v>
      </c>
      <c r="AG8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6" s="8">
        <f>IF(salesTable[[#This Row],[quantity_clean]]&gt;0,salesTable[[#This Row],[quantity_clean]],"INVALID")</f>
        <v>2</v>
      </c>
      <c r="AI86">
        <f>IF(OR(salesTable[[#This Row],[UnitPrice]]="",salesTable[[#This Row],[UnitPrice]]="N/A",salesTable[[#This Row],[UnitPrice]]="unknown"),"INVALID",VALUE(TRIM(SUBSTITUTE(SUBSTITUTE(salesTable[[#This Row],[UnitPrice]],",",""),"GH₵",""))))</f>
        <v>320</v>
      </c>
      <c r="AJ86" s="8">
        <f>IF(salesTable[[#This Row],[unitPrice_clean]]&gt;0,salesTable[[#This Row],[unitPrice_clean]],"INVALID")</f>
        <v>320</v>
      </c>
      <c r="AK86">
        <f>IF(salesTable[[#This Row],[Revenue]]="","MISSING",VALUE(TRIM(SUBSTITUTE(SUBSTITUTE(salesTable[[#This Row],[Revenue]],",",""),"GH₵",""))))</f>
        <v>640</v>
      </c>
      <c r="AL86" s="8">
        <f>IFERROR(IF(ROUND(salesTable[[#This Row],[Quantity_final]]*salesTable[[#This Row],[UnitPrice_final]],2)=ROUND(salesTable[[#This Row],[revenue_clean]],2)=TRUE,salesTable[[#This Row],[revenue_clean]],"invalid"),"INVALID")</f>
        <v>640</v>
      </c>
      <c r="AM86" s="19" t="str">
        <f>IF(ISNUMBER(salesTable[[#This Row],[OrderDate]]),salesTable[[#This Row],[OrderDate]],IFERROR(DATEVALUE(CLEAN(TRIM(SUBSTITUTE(salesTable[[#This Row],[OrderDate]],".","/")))),"CHECK"))</f>
        <v>CHECK</v>
      </c>
      <c r="AN8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GH-ACC-2025-00655</v>
      </c>
      <c r="AP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6" s="8" t="str">
        <f>CLEAN(PROPER(TRIM(salesTable[[#This Row],[Email]])))</f>
        <v>Kwame.Arthur15@Example.Com</v>
      </c>
      <c r="AR86" s="8" t="str">
        <f>CLEAN(TRIM(salesTable[[#This Row],[SourceFile]]))</f>
        <v>Mobile_App_Export.csv</v>
      </c>
      <c r="AS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" s="8" t="str">
        <f>IF(salesTable[orderRef_final]&lt;&gt;"MISSING",salesTable[orderRef_final],"invalid")</f>
        <v>GH-ACC-2025-00655</v>
      </c>
    </row>
    <row r="87" spans="1:46" x14ac:dyDescent="0.3">
      <c r="A87" t="s">
        <v>5341</v>
      </c>
      <c r="B87" t="s">
        <v>5342</v>
      </c>
      <c r="C87" t="s">
        <v>431</v>
      </c>
      <c r="D87" t="s">
        <v>1184</v>
      </c>
      <c r="E87" t="s">
        <v>190</v>
      </c>
      <c r="F87" t="s">
        <v>153</v>
      </c>
      <c r="G87" t="s">
        <v>239</v>
      </c>
      <c r="H87" t="s">
        <v>2249</v>
      </c>
      <c r="I87" t="s">
        <v>193</v>
      </c>
      <c r="J87" t="s">
        <v>83</v>
      </c>
      <c r="K87" t="s">
        <v>458</v>
      </c>
      <c r="L87" t="s">
        <v>111</v>
      </c>
      <c r="M87">
        <v>8</v>
      </c>
      <c r="N87">
        <v>980</v>
      </c>
      <c r="O87">
        <v>7840</v>
      </c>
      <c r="P87" t="s">
        <v>5343</v>
      </c>
      <c r="Q87" t="s">
        <v>5344</v>
      </c>
      <c r="R87" t="s">
        <v>61</v>
      </c>
      <c r="S87" t="str">
        <f>IF(salesTable[[#This Row],[Region]]="","MISSING",IFERROR(VLOOKUP(salesTable[[#This Row],[Region]],region_ref[],2,FALSE),TRIM(CLEAN(UPPER(salesTable[[#This Row],[Region]])))))</f>
        <v>ACCRA</v>
      </c>
      <c r="T87" t="str">
        <f>IF(salesTable[[#This Row],[CustomerType]]="","MISSING",IFERROR(VLOOKUP(salesTable[[#This Row],[CustomerType]],customerType_Ref[],2,FALSE),TRIM(CLEAN(UPPER(salesTable[[#This Row],[CustomerType]])))))</f>
        <v>INDIVIDUAL</v>
      </c>
      <c r="U87" t="str">
        <f>IF(salesTable[[#This Row],[SalesChannel]]="","MISSING",IFERROR(VLOOKUP(salesTable[[#This Row],[SalesChannel]],salesChannel_Ref[],2,FALSE),CLEAN(UPPER(TRIM(salesTable[SalesChannel])))))</f>
        <v>IN-STORE</v>
      </c>
      <c r="V87" t="str">
        <f>IF(salesTable[[#This Row],[PaymentMethod]]="","MISSING",IFERROR(VLOOKUP(salesTable[[#This Row],[PaymentMethod]],paymentMethod_REF[],2,FALSE), CLEAN(UPPER(TRIM(salesTable[[#This Row],[PaymentMethod]])))))</f>
        <v>CARD</v>
      </c>
      <c r="W87" s="8" t="str">
        <f>IF(salesTable[[#This Row],[ProductID]]="","MISSING",IFERROR(VLOOKUP(salesTable[[#This Row],[ProductID]],product_REF[],1,FALSE),"NO MATCH"))</f>
        <v>P009</v>
      </c>
      <c r="X87" s="8" t="str">
        <f>CLEAN(UPPER(TRIM(IF(salesTable[[#This Row],[ProductID]]="","MISSING",IFERROR(VLOOKUP(salesTable[[#This Row],[ProductID]],product_REF[],2,FALSE),"NO MATCH")))))</f>
        <v>FILING CABINET</v>
      </c>
      <c r="Y87" t="str">
        <f>IFERROR(CLEAN(UPPER(TRIM(VLOOKUP(salesTable[[#This Row],[productID_Final]],product_REF[],3,FALSE)))),"NO MATCH")</f>
        <v>OFFICE SUPPLIES</v>
      </c>
      <c r="Z87" s="8" t="str">
        <f>IF(salesTable[[#This Row],[productCategory_final]]=CLEAN(UPPER(TRIM(salesTable[ProductCategory]))),salesTable[[#This Row],[productCategory_final]],"MISMATCH")</f>
        <v>OFFICE SUPPLIES</v>
      </c>
      <c r="AA87" s="8" t="str">
        <f>IF(salesTable[[#This Row],[CustomerID]]="","MISSING",IFERROR(VLOOKUP(salesTable[[#This Row],[CustomerID]],customer_REF[],1,FALSE),"NO MATCH"))</f>
        <v>C0323</v>
      </c>
      <c r="AB87" t="str">
        <f>CLEAN(UPPER(TRIM(IF(salesTable[[#This Row],[FirstName]]="","MISSING",IFERROR(VLOOKUP(salesTable[[#This Row],[CustomerID_final]],customer_REF[],2,FALSE),"NO MATCH")))))</f>
        <v>ABENA</v>
      </c>
      <c r="AC87" s="8" t="str">
        <f>IF(salesTable[[#This Row],[customerFisrtName]]=CLEAN(UPPER(TRIM(salesTable[[#This Row],[customerFisrtName]]))),salesTable[[#This Row],[customerFisrtName]],"MISMATCH")</f>
        <v>ABENA</v>
      </c>
      <c r="AD87" t="str">
        <f>CLEAN(UPPER(TRIM(IF(salesTable[[#This Row],[LastName]]="","MISSING",IFERROR(VLOOKUP(salesTable[[#This Row],[CustomerID_final]],customer_REF[],3,FALSE),"NO MATCH")))))</f>
        <v>ASARE</v>
      </c>
      <c r="AE87" s="8" t="str">
        <f>IF(salesTable[[#This Row],[customerLastName]]=CLEAN(UPPER(TRIM(salesTable[[#This Row],[customerLastName]]))),salesTable[[#This Row],[customerLastName]],"MISMATCH")</f>
        <v>ASARE</v>
      </c>
      <c r="AF87" s="8" t="str">
        <f>IF(salesTable[[#This Row],[Phone]]="","MISSING",0&amp;RIGHT(TRIM(SUBSTITUTE(SUBSTITUTE(SUBSTITUTE(salesTable[[#This Row],[Phone]],"+","")," ",""),"-","")),9))</f>
        <v>0504614800</v>
      </c>
      <c r="AG8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87" s="8">
        <f>IF(salesTable[[#This Row],[quantity_clean]]&gt;0,salesTable[[#This Row],[quantity_clean]],"INVALID")</f>
        <v>8</v>
      </c>
      <c r="AI8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7" s="8">
        <f>IF(salesTable[[#This Row],[unitPrice_clean]]&gt;0,salesTable[[#This Row],[unitPrice_clean]],"INVALID")</f>
        <v>980</v>
      </c>
      <c r="AK87">
        <f>IF(salesTable[[#This Row],[Revenue]]="","MISSING",VALUE(TRIM(SUBSTITUTE(SUBSTITUTE(salesTable[[#This Row],[Revenue]],",",""),"GH₵",""))))</f>
        <v>7840</v>
      </c>
      <c r="AL87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87" s="19">
        <f>IF(ISNUMBER(salesTable[[#This Row],[OrderDate]]),salesTable[[#This Row],[OrderDate]],IFERROR(DATEVALUE(CLEAN(TRIM(SUBSTITUTE(salesTable[[#This Row],[OrderDate]],".","/")))),"CHECK"))</f>
        <v>45864</v>
      </c>
      <c r="AN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45864</v>
      </c>
      <c r="AO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GH-ACC-2025-00662</v>
      </c>
      <c r="AP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7" s="8" t="str">
        <f>CLEAN(PROPER(TRIM(salesTable[[#This Row],[Email]])))</f>
        <v>Abena.Asare24@Example.Com</v>
      </c>
      <c r="AR87" s="8" t="str">
        <f>CLEAN(TRIM(salesTable[[#This Row],[SourceFile]]))</f>
        <v>Retail_POS_2025.csv</v>
      </c>
      <c r="AS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" s="8" t="str">
        <f>IF(salesTable[orderRef_final]&lt;&gt;"MISSING",salesTable[orderRef_final],"invalid")</f>
        <v>GH-ACC-2025-00662</v>
      </c>
    </row>
    <row r="88" spans="1:46" x14ac:dyDescent="0.3">
      <c r="A88" t="s">
        <v>3435</v>
      </c>
      <c r="B88" t="s">
        <v>2039</v>
      </c>
      <c r="C88" t="s">
        <v>2858</v>
      </c>
      <c r="D88" t="s">
        <v>3114</v>
      </c>
      <c r="E88" t="s">
        <v>237</v>
      </c>
      <c r="F88" t="s">
        <v>153</v>
      </c>
      <c r="G88" t="s">
        <v>162</v>
      </c>
      <c r="H88" t="s">
        <v>934</v>
      </c>
      <c r="I88" t="s">
        <v>110</v>
      </c>
      <c r="J88" t="s">
        <v>27</v>
      </c>
      <c r="K88" t="s">
        <v>98</v>
      </c>
      <c r="L88" t="s">
        <v>165</v>
      </c>
      <c r="M88">
        <v>12</v>
      </c>
      <c r="N88">
        <v>620</v>
      </c>
      <c r="O88">
        <v>7440</v>
      </c>
      <c r="P88" t="s">
        <v>3436</v>
      </c>
      <c r="Q88" t="s">
        <v>3437</v>
      </c>
      <c r="R88" t="s">
        <v>61</v>
      </c>
      <c r="S88" t="str">
        <f>IF(salesTable[[#This Row],[Region]]="","MISSING",IFERROR(VLOOKUP(salesTable[[#This Row],[Region]],region_ref[],2,FALSE),TRIM(CLEAN(UPPER(salesTable[[#This Row],[Region]])))))</f>
        <v>ACCRA</v>
      </c>
      <c r="T88" t="str">
        <f>IF(salesTable[[#This Row],[CustomerType]]="","MISSING",IFERROR(VLOOKUP(salesTable[[#This Row],[CustomerType]],customerType_Ref[],2,FALSE),TRIM(CLEAN(UPPER(salesTable[[#This Row],[CustomerType]])))))</f>
        <v>GOVERNMENT</v>
      </c>
      <c r="U88" t="str">
        <f>IF(salesTable[[#This Row],[SalesChannel]]="","MISSING",IFERROR(VLOOKUP(salesTable[[#This Row],[SalesChannel]],salesChannel_Ref[],2,FALSE),CLEAN(UPPER(TRIM(salesTable[SalesChannel])))))</f>
        <v>MOBILE APP</v>
      </c>
      <c r="V8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8" s="8" t="str">
        <f>IF(salesTable[[#This Row],[ProductID]]="","MISSING",IFERROR(VLOOKUP(salesTable[[#This Row],[ProductID]],product_REF[],1,FALSE),"NO MATCH"))</f>
        <v>P012</v>
      </c>
      <c r="X88" s="8" t="str">
        <f>CLEAN(UPPER(TRIM(IF(salesTable[[#This Row],[ProductID]]="","MISSING",IFERROR(VLOOKUP(salesTable[[#This Row],[ProductID]],product_REF[],2,FALSE),"NO MATCH")))))</f>
        <v>BLENDER PLUS</v>
      </c>
      <c r="Y88" t="str">
        <f>IFERROR(CLEAN(UPPER(TRIM(VLOOKUP(salesTable[[#This Row],[productID_Final]],product_REF[],3,FALSE)))),"NO MATCH")</f>
        <v>HOME APPLIANCES</v>
      </c>
      <c r="Z88" s="8" t="str">
        <f>IF(salesTable[[#This Row],[productCategory_final]]=CLEAN(UPPER(TRIM(salesTable[ProductCategory]))),salesTable[[#This Row],[productCategory_final]],"MISMATCH")</f>
        <v>HOME APPLIANCES</v>
      </c>
      <c r="AA88" s="8" t="str">
        <f>IF(salesTable[[#This Row],[CustomerID]]="","MISSING",IFERROR(VLOOKUP(salesTable[[#This Row],[CustomerID]],customer_REF[],1,FALSE),"NO MATCH"))</f>
        <v>C0305</v>
      </c>
      <c r="AB88" t="str">
        <f>CLEAN(UPPER(TRIM(IF(salesTable[[#This Row],[FirstName]]="","MISSING",IFERROR(VLOOKUP(salesTable[[#This Row],[CustomerID_final]],customer_REF[],2,FALSE),"NO MATCH")))))</f>
        <v>KOFI</v>
      </c>
      <c r="AC88" s="8" t="str">
        <f>IF(salesTable[[#This Row],[customerFisrtName]]=CLEAN(UPPER(TRIM(salesTable[[#This Row],[customerFisrtName]]))),salesTable[[#This Row],[customerFisrtName]],"MISMATCH")</f>
        <v>KOFI</v>
      </c>
      <c r="AD88" t="str">
        <f>CLEAN(UPPER(TRIM(IF(salesTable[[#This Row],[LastName]]="","MISSING",IFERROR(VLOOKUP(salesTable[[#This Row],[CustomerID_final]],customer_REF[],3,FALSE),"NO MATCH")))))</f>
        <v>APPIAH</v>
      </c>
      <c r="AE88" s="8" t="str">
        <f>IF(salesTable[[#This Row],[customerLastName]]=CLEAN(UPPER(TRIM(salesTable[[#This Row],[customerLastName]]))),salesTable[[#This Row],[customerLastName]],"MISMATCH")</f>
        <v>APPIAH</v>
      </c>
      <c r="AF88" s="8" t="str">
        <f>IF(salesTable[[#This Row],[Phone]]="","MISSING",0&amp;RIGHT(TRIM(SUBSTITUTE(SUBSTITUTE(SUBSTITUTE(salesTable[[#This Row],[Phone]],"+","")," ",""),"-","")),9))</f>
        <v>0272759622</v>
      </c>
      <c r="AG8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8" s="8">
        <f>IF(salesTable[[#This Row],[quantity_clean]]&gt;0,salesTable[[#This Row],[quantity_clean]],"INVALID")</f>
        <v>12</v>
      </c>
      <c r="AI8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8" s="8">
        <f>IF(salesTable[[#This Row],[unitPrice_clean]]&gt;0,salesTable[[#This Row],[unitPrice_clean]],"INVALID")</f>
        <v>620</v>
      </c>
      <c r="AK88">
        <f>IF(salesTable[[#This Row],[Revenue]]="","MISSING",VALUE(TRIM(SUBSTITUTE(SUBSTITUTE(salesTable[[#This Row],[Revenue]],",",""),"GH₵",""))))</f>
        <v>7440</v>
      </c>
      <c r="AL88" s="8">
        <f>IFERROR(IF(ROUND(salesTable[[#This Row],[Quantity_final]]*salesTable[[#This Row],[UnitPrice_final]],2)=ROUND(salesTable[[#This Row],[revenue_clean]],2)=TRUE,salesTable[[#This Row],[revenue_clean]],"invalid"),"INVALID")</f>
        <v>7440</v>
      </c>
      <c r="AM88" s="19">
        <f>IF(ISNUMBER(salesTable[[#This Row],[OrderDate]]),salesTable[[#This Row],[OrderDate]],IFERROR(DATEVALUE(CLEAN(TRIM(SUBSTITUTE(salesTable[[#This Row],[OrderDate]],".","/")))),"CHECK"))</f>
        <v>45693</v>
      </c>
      <c r="AN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45693</v>
      </c>
      <c r="AO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GH-ACC-2025-00663</v>
      </c>
      <c r="AP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8" s="8" t="str">
        <f>CLEAN(PROPER(TRIM(salesTable[[#This Row],[Email]])))</f>
        <v>Kofi.Appiah21@Example.Com</v>
      </c>
      <c r="AR88" s="8" t="str">
        <f>CLEAN(TRIM(salesTable[[#This Row],[SourceFile]]))</f>
        <v>Retail_POS_2025.csv</v>
      </c>
      <c r="AS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" s="8" t="str">
        <f>IF(salesTable[orderRef_final]&lt;&gt;"MISSING",salesTable[orderRef_final],"invalid")</f>
        <v>GH-ACC-2025-00663</v>
      </c>
    </row>
    <row r="89" spans="1:46" x14ac:dyDescent="0.3">
      <c r="A89" t="s">
        <v>965</v>
      </c>
      <c r="B89" t="s">
        <v>966</v>
      </c>
      <c r="C89" t="s">
        <v>227</v>
      </c>
      <c r="D89" t="s">
        <v>151</v>
      </c>
      <c r="E89" t="s">
        <v>190</v>
      </c>
      <c r="F89" t="s">
        <v>256</v>
      </c>
      <c r="G89" t="s">
        <v>142</v>
      </c>
      <c r="H89" t="s">
        <v>143</v>
      </c>
      <c r="I89" t="s">
        <v>26</v>
      </c>
      <c r="J89" t="s">
        <v>337</v>
      </c>
      <c r="K89" t="s">
        <v>921</v>
      </c>
      <c r="L89" t="s">
        <v>799</v>
      </c>
      <c r="M89">
        <v>9</v>
      </c>
      <c r="N89">
        <v>-100</v>
      </c>
      <c r="O89">
        <v>3780</v>
      </c>
      <c r="P89" t="s">
        <v>967</v>
      </c>
      <c r="Q89" t="s">
        <v>968</v>
      </c>
      <c r="R89" t="s">
        <v>32</v>
      </c>
      <c r="S89" t="str">
        <f>IF(salesTable[[#This Row],[Region]]="","MISSING",IFERROR(VLOOKUP(salesTable[[#This Row],[Region]],region_ref[],2,FALSE),TRIM(CLEAN(UPPER(salesTable[[#This Row],[Region]])))))</f>
        <v>ACCRA</v>
      </c>
      <c r="T89" t="str">
        <f>IF(salesTable[[#This Row],[CustomerType]]="","MISSING",IFERROR(VLOOKUP(salesTable[[#This Row],[CustomerType]],customerType_Ref[],2,FALSE),TRIM(CLEAN(UPPER(salesTable[[#This Row],[CustomerType]])))))</f>
        <v>INDIVIDUAL</v>
      </c>
      <c r="U89" t="str">
        <f>IF(salesTable[[#This Row],[SalesChannel]]="","MISSING",IFERROR(VLOOKUP(salesTable[[#This Row],[SalesChannel]],salesChannel_Ref[],2,FALSE),CLEAN(UPPER(TRIM(salesTable[SalesChannel])))))</f>
        <v>MOBILE APP</v>
      </c>
      <c r="V89" t="str">
        <f>IF(salesTable[[#This Row],[PaymentMethod]]="","MISSING",IFERROR(VLOOKUP(salesTable[[#This Row],[PaymentMethod]],paymentMethod_REF[],2,FALSE), CLEAN(UPPER(TRIM(salesTable[[#This Row],[PaymentMethod]])))))</f>
        <v>CASH</v>
      </c>
      <c r="W89" s="8" t="str">
        <f>IF(salesTable[[#This Row],[ProductID]]="","MISSING",IFERROR(VLOOKUP(salesTable[[#This Row],[ProductID]],product_REF[],1,FALSE),"NO MATCH"))</f>
        <v>P003</v>
      </c>
      <c r="X89" s="8" t="str">
        <f>CLEAN(UPPER(TRIM(IF(salesTable[[#This Row],[ProductID]]="","MISSING",IFERROR(VLOOKUP(salesTable[[#This Row],[ProductID]],product_REF[],2,FALSE),"NO MATCH")))))</f>
        <v>WIRELESS HEADSET</v>
      </c>
      <c r="Y89" t="str">
        <f>IFERROR(CLEAN(UPPER(TRIM(VLOOKUP(salesTable[[#This Row],[productID_Final]],product_REF[],3,FALSE)))),"NO MATCH")</f>
        <v>ELECTRONICS</v>
      </c>
      <c r="Z89" s="8" t="str">
        <f>IF(salesTable[[#This Row],[productCategory_final]]=CLEAN(UPPER(TRIM(salesTable[ProductCategory]))),salesTable[[#This Row],[productCategory_final]],"MISMATCH")</f>
        <v>ELECTRONICS</v>
      </c>
      <c r="AA89" s="8" t="str">
        <f>IF(salesTable[[#This Row],[CustomerID]]="","MISSING",IFERROR(VLOOKUP(salesTable[[#This Row],[CustomerID]],customer_REF[],1,FALSE),"NO MATCH"))</f>
        <v>C0166</v>
      </c>
      <c r="AB89" t="str">
        <f>CLEAN(UPPER(TRIM(IF(salesTable[[#This Row],[FirstName]]="","MISSING",IFERROR(VLOOKUP(salesTable[[#This Row],[CustomerID_final]],customer_REF[],2,FALSE),"NO MATCH")))))</f>
        <v>KWAME</v>
      </c>
      <c r="AC89" s="8" t="str">
        <f>IF(salesTable[[#This Row],[customerFisrtName]]=CLEAN(UPPER(TRIM(salesTable[[#This Row],[customerFisrtName]]))),salesTable[[#This Row],[customerFisrtName]],"MISMATCH")</f>
        <v>KWAME</v>
      </c>
      <c r="AD89" t="str">
        <f>CLEAN(UPPER(TRIM(IF(salesTable[[#This Row],[LastName]]="","MISSING",IFERROR(VLOOKUP(salesTable[[#This Row],[CustomerID_final]],customer_REF[],3,FALSE),"NO MATCH")))))</f>
        <v>ASARE</v>
      </c>
      <c r="AE89" s="8" t="str">
        <f>IF(salesTable[[#This Row],[customerLastName]]=CLEAN(UPPER(TRIM(salesTable[[#This Row],[customerLastName]]))),salesTable[[#This Row],[customerLastName]],"MISMATCH")</f>
        <v>ASARE</v>
      </c>
      <c r="AF89" s="8" t="str">
        <f>IF(salesTable[[#This Row],[Phone]]="","MISSING",0&amp;RIGHT(TRIM(SUBSTITUTE(SUBSTITUTE(SUBSTITUTE(salesTable[[#This Row],[Phone]],"+","")," ",""),"-","")),9))</f>
        <v>0555757612</v>
      </c>
      <c r="AG8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9" s="8">
        <f>IF(salesTable[[#This Row],[quantity_clean]]&gt;0,salesTable[[#This Row],[quantity_clean]],"INVALID")</f>
        <v>9</v>
      </c>
      <c r="AI89">
        <f>IF(OR(salesTable[[#This Row],[UnitPrice]]="",salesTable[[#This Row],[UnitPrice]]="N/A",salesTable[[#This Row],[UnitPrice]]="unknown"),"INVALID",VALUE(TRIM(SUBSTITUTE(SUBSTITUTE(salesTable[[#This Row],[UnitPrice]],",",""),"GH₵",""))))</f>
        <v>-100</v>
      </c>
      <c r="AJ89" s="8" t="str">
        <f>IF(salesTable[[#This Row],[unitPrice_clean]]&gt;0,salesTable[[#This Row],[unitPrice_clean]],"INVALID")</f>
        <v>INVALID</v>
      </c>
      <c r="AK89">
        <f>IF(salesTable[[#This Row],[Revenue]]="","MISSING",VALUE(TRIM(SUBSTITUTE(SUBSTITUTE(salesTable[[#This Row],[Revenue]],",",""),"GH₵",""))))</f>
        <v>3780</v>
      </c>
      <c r="AL8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9" s="19">
        <f>IF(ISNUMBER(salesTable[[#This Row],[OrderDate]]),salesTable[[#This Row],[OrderDate]],IFERROR(DATEVALUE(CLEAN(TRIM(SUBSTITUTE(salesTable[[#This Row],[OrderDate]],".","/")))),"CHECK"))</f>
        <v>45834</v>
      </c>
      <c r="AN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45834</v>
      </c>
      <c r="AO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GH-ACC-2025-00682</v>
      </c>
      <c r="AP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89" s="8" t="str">
        <f>CLEAN(PROPER(TRIM(salesTable[[#This Row],[Email]])))</f>
        <v>Kwame.Asare57@Example.Com</v>
      </c>
      <c r="AR89" s="8" t="str">
        <f>CLEAN(TRIM(salesTable[[#This Row],[SourceFile]]))</f>
        <v>Agent_App_2025.csv</v>
      </c>
      <c r="AS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" s="8" t="str">
        <f>IF(salesTable[orderRef_final]&lt;&gt;"MISSING",salesTable[orderRef_final],"invalid")</f>
        <v>GH-ACC-2025-00682</v>
      </c>
    </row>
    <row r="90" spans="1:46" x14ac:dyDescent="0.3">
      <c r="A90" t="s">
        <v>2275</v>
      </c>
      <c r="B90" t="s">
        <v>2276</v>
      </c>
      <c r="C90" t="s">
        <v>1614</v>
      </c>
      <c r="D90" t="s">
        <v>209</v>
      </c>
      <c r="E90" t="s">
        <v>51</v>
      </c>
      <c r="F90" t="s">
        <v>464</v>
      </c>
      <c r="G90" t="s">
        <v>120</v>
      </c>
      <c r="H90" t="s">
        <v>121</v>
      </c>
      <c r="I90" t="s">
        <v>41</v>
      </c>
      <c r="J90" t="s">
        <v>249</v>
      </c>
      <c r="K90" t="s">
        <v>57</v>
      </c>
      <c r="L90" t="s">
        <v>111</v>
      </c>
      <c r="N90">
        <v>850</v>
      </c>
      <c r="O90">
        <v>5100</v>
      </c>
      <c r="P90" t="s">
        <v>2277</v>
      </c>
      <c r="Q90" t="s">
        <v>2278</v>
      </c>
      <c r="R90" t="s">
        <v>157</v>
      </c>
      <c r="S90" t="str">
        <f>IF(salesTable[[#This Row],[Region]]="","MISSING",IFERROR(VLOOKUP(salesTable[[#This Row],[Region]],region_ref[],2,FALSE),TRIM(CLEAN(UPPER(salesTable[[#This Row],[Region]])))))</f>
        <v>ACCRA</v>
      </c>
      <c r="T90" t="str">
        <f>IF(salesTable[[#This Row],[CustomerType]]="","MISSING",IFERROR(VLOOKUP(salesTable[[#This Row],[CustomerType]],customerType_Ref[],2,FALSE),TRIM(CLEAN(UPPER(salesTable[[#This Row],[CustomerType]])))))</f>
        <v>GOVERNMENT</v>
      </c>
      <c r="U90" t="str">
        <f>IF(salesTable[[#This Row],[SalesChannel]]="","MISSING",IFERROR(VLOOKUP(salesTable[[#This Row],[SalesChannel]],salesChannel_Ref[],2,FALSE),CLEAN(UPPER(TRIM(salesTable[SalesChannel])))))</f>
        <v>ONLINE</v>
      </c>
      <c r="V90" t="str">
        <f>IF(salesTable[[#This Row],[PaymentMethod]]="","MISSING",IFERROR(VLOOKUP(salesTable[[#This Row],[PaymentMethod]],paymentMethod_REF[],2,FALSE), CLEAN(UPPER(TRIM(salesTable[[#This Row],[PaymentMethod]])))))</f>
        <v>CARD</v>
      </c>
      <c r="W90" s="8" t="str">
        <f>IF(salesTable[[#This Row],[ProductID]]="","MISSING",IFERROR(VLOOKUP(salesTable[[#This Row],[ProductID]],product_REF[],1,FALSE),"NO MATCH"))</f>
        <v>P002</v>
      </c>
      <c r="X90" s="8" t="str">
        <f>CLEAN(UPPER(TRIM(IF(salesTable[[#This Row],[ProductID]]="","MISSING",IFERROR(VLOOKUP(salesTable[[#This Row],[ProductID]],product_REF[],2,FALSE),"NO MATCH")))))</f>
        <v>OFFICE CHAIR</v>
      </c>
      <c r="Y90" t="str">
        <f>IFERROR(CLEAN(UPPER(TRIM(VLOOKUP(salesTable[[#This Row],[productID_Final]],product_REF[],3,FALSE)))),"NO MATCH")</f>
        <v>FURNITURE</v>
      </c>
      <c r="Z90" s="8" t="str">
        <f>IF(salesTable[[#This Row],[productCategory_final]]=CLEAN(UPPER(TRIM(salesTable[ProductCategory]))),salesTable[[#This Row],[productCategory_final]],"MISMATCH")</f>
        <v>FURNITURE</v>
      </c>
      <c r="AA90" s="8" t="str">
        <f>IF(salesTable[[#This Row],[CustomerID]]="","MISSING",IFERROR(VLOOKUP(salesTable[[#This Row],[CustomerID]],customer_REF[],1,FALSE),"NO MATCH"))</f>
        <v>C0029</v>
      </c>
      <c r="AB90" t="str">
        <f>CLEAN(UPPER(TRIM(IF(salesTable[[#This Row],[FirstName]]="","MISSING",IFERROR(VLOOKUP(salesTable[[#This Row],[CustomerID_final]],customer_REF[],2,FALSE),"NO MATCH")))))</f>
        <v>ESI</v>
      </c>
      <c r="AC90" s="8" t="str">
        <f>IF(salesTable[[#This Row],[customerFisrtName]]=CLEAN(UPPER(TRIM(salesTable[[#This Row],[customerFisrtName]]))),salesTable[[#This Row],[customerFisrtName]],"MISMATCH")</f>
        <v>ESI</v>
      </c>
      <c r="AD90" t="str">
        <f>CLEAN(UPPER(TRIM(IF(salesTable[[#This Row],[LastName]]="","MISSING",IFERROR(VLOOKUP(salesTable[[#This Row],[CustomerID_final]],customer_REF[],3,FALSE),"NO MATCH")))))</f>
        <v>MENSAH</v>
      </c>
      <c r="AE90" s="8" t="str">
        <f>IF(salesTable[[#This Row],[customerLastName]]=CLEAN(UPPER(TRIM(salesTable[[#This Row],[customerLastName]]))),salesTable[[#This Row],[customerLastName]],"MISMATCH")</f>
        <v>MENSAH</v>
      </c>
      <c r="AF90" s="8" t="str">
        <f>IF(salesTable[[#This Row],[Phone]]="","MISSING",0&amp;RIGHT(TRIM(SUBSTITUTE(SUBSTITUTE(SUBSTITUTE(salesTable[[#This Row],[Phone]],"+","")," ",""),"-","")),9))</f>
        <v>0557224802</v>
      </c>
      <c r="AG90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90" s="8" t="str">
        <f>IF(salesTable[[#This Row],[quantity_clean]]&gt;0,salesTable[[#This Row],[quantity_clean]],"INVALID")</f>
        <v>INVALID</v>
      </c>
      <c r="AI9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0" s="8">
        <f>IF(salesTable[[#This Row],[unitPrice_clean]]&gt;0,salesTable[[#This Row],[unitPrice_clean]],"INVALID")</f>
        <v>850</v>
      </c>
      <c r="AK90">
        <f>IF(salesTable[[#This Row],[Revenue]]="","MISSING",VALUE(TRIM(SUBSTITUTE(SUBSTITUTE(salesTable[[#This Row],[Revenue]],",",""),"GH₵",""))))</f>
        <v>5100</v>
      </c>
      <c r="AL9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0" s="19">
        <f>IF(ISNUMBER(salesTable[[#This Row],[OrderDate]]),salesTable[[#This Row],[OrderDate]],IFERROR(DATEVALUE(CLEAN(TRIM(SUBSTITUTE(salesTable[[#This Row],[OrderDate]],".","/")))),"CHECK"))</f>
        <v>45864</v>
      </c>
      <c r="AN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45864</v>
      </c>
      <c r="AO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GH-ACC-2025-00700</v>
      </c>
      <c r="AP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0" s="8" t="str">
        <f>CLEAN(PROPER(TRIM(salesTable[[#This Row],[Email]])))</f>
        <v>Esi.Mensah72@Example.Com</v>
      </c>
      <c r="AR90" s="8" t="str">
        <f>CLEAN(TRIM(salesTable[[#This Row],[SourceFile]]))</f>
        <v>Online_Sales_2025.xlsx</v>
      </c>
      <c r="AS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" s="8" t="str">
        <f>IF(salesTable[orderRef_final]&lt;&gt;"MISSING",salesTable[orderRef_final],"invalid")</f>
        <v>GH-ACC-2025-00700</v>
      </c>
    </row>
    <row r="91" spans="1:46" x14ac:dyDescent="0.3">
      <c r="A91" t="s">
        <v>4972</v>
      </c>
      <c r="B91" t="s">
        <v>3967</v>
      </c>
      <c r="C91" t="s">
        <v>695</v>
      </c>
      <c r="D91" t="s">
        <v>977</v>
      </c>
      <c r="E91" t="s">
        <v>381</v>
      </c>
      <c r="F91" t="s">
        <v>153</v>
      </c>
      <c r="G91" t="s">
        <v>53</v>
      </c>
      <c r="H91" t="s">
        <v>54</v>
      </c>
      <c r="I91" t="s">
        <v>55</v>
      </c>
      <c r="J91" t="s">
        <v>27</v>
      </c>
      <c r="K91" t="s">
        <v>98</v>
      </c>
      <c r="L91" t="s">
        <v>1023</v>
      </c>
      <c r="M91">
        <v>2</v>
      </c>
      <c r="N91">
        <v>-180</v>
      </c>
      <c r="O91">
        <v>360</v>
      </c>
      <c r="P91" t="s">
        <v>4973</v>
      </c>
      <c r="Q91" t="s">
        <v>4974</v>
      </c>
      <c r="R91" t="s">
        <v>61</v>
      </c>
      <c r="S91" t="str">
        <f>IF(salesTable[[#This Row],[Region]]="","MISSING",IFERROR(VLOOKUP(salesTable[[#This Row],[Region]],region_ref[],2,FALSE),TRIM(CLEAN(UPPER(salesTable[[#This Row],[Region]])))))</f>
        <v>ACCRA</v>
      </c>
      <c r="T91" t="str">
        <f>IF(salesTable[[#This Row],[CustomerType]]="","MISSING",IFERROR(VLOOKUP(salesTable[[#This Row],[CustomerType]],customerType_Ref[],2,FALSE),TRIM(CLEAN(UPPER(salesTable[[#This Row],[CustomerType]])))))</f>
        <v>GOVERNMENT</v>
      </c>
      <c r="U91" t="str">
        <f>IF(salesTable[[#This Row],[SalesChannel]]="","MISSING",IFERROR(VLOOKUP(salesTable[[#This Row],[SalesChannel]],salesChannel_Ref[],2,FALSE),CLEAN(UPPER(TRIM(salesTable[SalesChannel])))))</f>
        <v>MOBILE APP</v>
      </c>
      <c r="V91" t="str">
        <f>IF(salesTable[[#This Row],[PaymentMethod]]="","MISSING",IFERROR(VLOOKUP(salesTable[[#This Row],[PaymentMethod]],paymentMethod_REF[],2,FALSE), CLEAN(UPPER(TRIM(salesTable[[#This Row],[PaymentMethod]])))))</f>
        <v>CARD</v>
      </c>
      <c r="W91" s="8" t="str">
        <f>IF(salesTable[[#This Row],[ProductID]]="","MISSING",IFERROR(VLOOKUP(salesTable[[#This Row],[ProductID]],product_REF[],1,FALSE),"NO MATCH"))</f>
        <v>P007</v>
      </c>
      <c r="X91" s="8" t="str">
        <f>CLEAN(UPPER(TRIM(IF(salesTable[[#This Row],[ProductID]]="","MISSING",IFERROR(VLOOKUP(salesTable[[#This Row],[ProductID]],product_REF[],2,FALSE),"NO MATCH")))))</f>
        <v>COTTON SHIRT</v>
      </c>
      <c r="Y91" t="str">
        <f>IFERROR(CLEAN(UPPER(TRIM(VLOOKUP(salesTable[[#This Row],[productID_Final]],product_REF[],3,FALSE)))),"NO MATCH")</f>
        <v>CLOTHING</v>
      </c>
      <c r="Z91" s="8" t="str">
        <f>IF(salesTable[[#This Row],[productCategory_final]]=CLEAN(UPPER(TRIM(salesTable[ProductCategory]))),salesTable[[#This Row],[productCategory_final]],"MISMATCH")</f>
        <v>CLOTHING</v>
      </c>
      <c r="AA91" s="8" t="str">
        <f>IF(salesTable[[#This Row],[CustomerID]]="","MISSING",IFERROR(VLOOKUP(salesTable[[#This Row],[CustomerID]],customer_REF[],1,FALSE),"NO MATCH"))</f>
        <v>C0234</v>
      </c>
      <c r="AB91" t="str">
        <f>CLEAN(UPPER(TRIM(IF(salesTable[[#This Row],[FirstName]]="","MISSING",IFERROR(VLOOKUP(salesTable[[#This Row],[CustomerID_final]],customer_REF[],2,FALSE),"NO MATCH")))))</f>
        <v>MICHAEL</v>
      </c>
      <c r="AC91" s="8" t="str">
        <f>IF(salesTable[[#This Row],[customerFisrtName]]=CLEAN(UPPER(TRIM(salesTable[[#This Row],[customerFisrtName]]))),salesTable[[#This Row],[customerFisrtName]],"MISMATCH")</f>
        <v>MICHAEL</v>
      </c>
      <c r="AD91" t="str">
        <f>CLEAN(UPPER(TRIM(IF(salesTable[[#This Row],[LastName]]="","MISSING",IFERROR(VLOOKUP(salesTable[[#This Row],[CustomerID_final]],customer_REF[],3,FALSE),"NO MATCH")))))</f>
        <v>MENSAH</v>
      </c>
      <c r="AE91" s="8" t="str">
        <f>IF(salesTable[[#This Row],[customerLastName]]=CLEAN(UPPER(TRIM(salesTable[[#This Row],[customerLastName]]))),salesTable[[#This Row],[customerLastName]],"MISMATCH")</f>
        <v>MENSAH</v>
      </c>
      <c r="AF91" s="8" t="str">
        <f>IF(salesTable[[#This Row],[Phone]]="","MISSING",0&amp;RIGHT(TRIM(SUBSTITUTE(SUBSTITUTE(SUBSTITUTE(salesTable[[#This Row],[Phone]],"+","")," ",""),"-","")),9))</f>
        <v>0507407628</v>
      </c>
      <c r="AG9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1" s="8">
        <f>IF(salesTable[[#This Row],[quantity_clean]]&gt;0,salesTable[[#This Row],[quantity_clean]],"INVALID")</f>
        <v>2</v>
      </c>
      <c r="AI91">
        <f>IF(OR(salesTable[[#This Row],[UnitPrice]]="",salesTable[[#This Row],[UnitPrice]]="N/A",salesTable[[#This Row],[UnitPrice]]="unknown"),"INVALID",VALUE(TRIM(SUBSTITUTE(SUBSTITUTE(salesTable[[#This Row],[UnitPrice]],",",""),"GH₵",""))))</f>
        <v>-180</v>
      </c>
      <c r="AJ91" s="8" t="str">
        <f>IF(salesTable[[#This Row],[unitPrice_clean]]&gt;0,salesTable[[#This Row],[unitPrice_clean]],"INVALID")</f>
        <v>INVALID</v>
      </c>
      <c r="AK91">
        <f>IF(salesTable[[#This Row],[Revenue]]="","MISSING",VALUE(TRIM(SUBSTITUTE(SUBSTITUTE(salesTable[[#This Row],[Revenue]],",",""),"GH₵",""))))</f>
        <v>360</v>
      </c>
      <c r="AL9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1" s="19">
        <f>IF(ISNUMBER(salesTable[[#This Row],[OrderDate]]),salesTable[[#This Row],[OrderDate]],IFERROR(DATEVALUE(CLEAN(TRIM(SUBSTITUTE(salesTable[[#This Row],[OrderDate]],".","/")))),"CHECK"))</f>
        <v>46017</v>
      </c>
      <c r="AN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46017</v>
      </c>
      <c r="AO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GH-ACC-2025-00702</v>
      </c>
      <c r="AP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1" s="8" t="str">
        <f>CLEAN(PROPER(TRIM(salesTable[[#This Row],[Email]])))</f>
        <v>Michael.Mensah89@Example.Com</v>
      </c>
      <c r="AR91" s="8" t="str">
        <f>CLEAN(TRIM(salesTable[[#This Row],[SourceFile]]))</f>
        <v>Retail_POS_2025.csv</v>
      </c>
      <c r="AS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" s="8" t="str">
        <f>IF(salesTable[orderRef_final]&lt;&gt;"MISSING",salesTable[orderRef_final],"invalid")</f>
        <v>GH-ACC-2025-00702</v>
      </c>
    </row>
    <row r="92" spans="1:46" x14ac:dyDescent="0.3">
      <c r="A92" t="s">
        <v>5504</v>
      </c>
      <c r="B92" t="s">
        <v>4013</v>
      </c>
      <c r="C92" t="s">
        <v>5505</v>
      </c>
      <c r="D92" t="s">
        <v>1847</v>
      </c>
      <c r="E92" t="s">
        <v>381</v>
      </c>
      <c r="F92" t="s">
        <v>372</v>
      </c>
      <c r="G92" t="s">
        <v>120</v>
      </c>
      <c r="H92" t="s">
        <v>121</v>
      </c>
      <c r="I92" t="s">
        <v>265</v>
      </c>
      <c r="J92" t="s">
        <v>305</v>
      </c>
      <c r="K92" t="s">
        <v>174</v>
      </c>
      <c r="L92" t="s">
        <v>111</v>
      </c>
      <c r="M92">
        <v>6</v>
      </c>
      <c r="N92">
        <v>850</v>
      </c>
      <c r="O92">
        <v>5100</v>
      </c>
      <c r="P92" t="s">
        <v>5506</v>
      </c>
      <c r="Q92" t="s">
        <v>5507</v>
      </c>
      <c r="R92" t="s">
        <v>32</v>
      </c>
      <c r="S92" t="str">
        <f>IF(salesTable[[#This Row],[Region]]="","MISSING",IFERROR(VLOOKUP(salesTable[[#This Row],[Region]],region_ref[],2,FALSE),TRIM(CLEAN(UPPER(salesTable[[#This Row],[Region]])))))</f>
        <v>ACCRA</v>
      </c>
      <c r="T92" t="str">
        <f>IF(salesTable[[#This Row],[CustomerType]]="","MISSING",IFERROR(VLOOKUP(salesTable[[#This Row],[CustomerType]],customerType_Ref[],2,FALSE),TRIM(CLEAN(UPPER(salesTable[[#This Row],[CustomerType]])))))</f>
        <v>GOVERNMENT</v>
      </c>
      <c r="U92" t="str">
        <f>IF(salesTable[[#This Row],[SalesChannel]]="","MISSING",IFERROR(VLOOKUP(salesTable[[#This Row],[SalesChannel]],salesChannel_Ref[],2,FALSE),CLEAN(UPPER(TRIM(salesTable[SalesChannel])))))</f>
        <v>IN-STORE</v>
      </c>
      <c r="V92" t="str">
        <f>IF(salesTable[[#This Row],[PaymentMethod]]="","MISSING",IFERROR(VLOOKUP(salesTable[[#This Row],[PaymentMethod]],paymentMethod_REF[],2,FALSE), CLEAN(UPPER(TRIM(salesTable[[#This Row],[PaymentMethod]])))))</f>
        <v>CARD</v>
      </c>
      <c r="W92" s="8" t="str">
        <f>IF(salesTable[[#This Row],[ProductID]]="","MISSING",IFERROR(VLOOKUP(salesTable[[#This Row],[ProductID]],product_REF[],1,FALSE),"NO MATCH"))</f>
        <v>P002</v>
      </c>
      <c r="X92" s="8" t="str">
        <f>CLEAN(UPPER(TRIM(IF(salesTable[[#This Row],[ProductID]]="","MISSING",IFERROR(VLOOKUP(salesTable[[#This Row],[ProductID]],product_REF[],2,FALSE),"NO MATCH")))))</f>
        <v>OFFICE CHAIR</v>
      </c>
      <c r="Y92" t="str">
        <f>IFERROR(CLEAN(UPPER(TRIM(VLOOKUP(salesTable[[#This Row],[productID_Final]],product_REF[],3,FALSE)))),"NO MATCH")</f>
        <v>FURNITURE</v>
      </c>
      <c r="Z92" s="8" t="str">
        <f>IF(salesTable[[#This Row],[productCategory_final]]=CLEAN(UPPER(TRIM(salesTable[ProductCategory]))),salesTable[[#This Row],[productCategory_final]],"MISMATCH")</f>
        <v>FURNITURE</v>
      </c>
      <c r="AA92" s="8" t="str">
        <f>IF(salesTable[[#This Row],[CustomerID]]="","MISSING",IFERROR(VLOOKUP(salesTable[[#This Row],[CustomerID]],customer_REF[],1,FALSE),"NO MATCH"))</f>
        <v>C0387</v>
      </c>
      <c r="AB92" t="str">
        <f>CLEAN(UPPER(TRIM(IF(salesTable[[#This Row],[FirstName]]="","MISSING",IFERROR(VLOOKUP(salesTable[[#This Row],[CustomerID_final]],customer_REF[],2,FALSE),"NO MATCH")))))</f>
        <v>DANIEL</v>
      </c>
      <c r="AC92" s="8" t="str">
        <f>IF(salesTable[[#This Row],[customerFisrtName]]=CLEAN(UPPER(TRIM(salesTable[[#This Row],[customerFisrtName]]))),salesTable[[#This Row],[customerFisrtName]],"MISMATCH")</f>
        <v>DANIEL</v>
      </c>
      <c r="AD92" t="str">
        <f>CLEAN(UPPER(TRIM(IF(salesTable[[#This Row],[LastName]]="","MISSING",IFERROR(VLOOKUP(salesTable[[#This Row],[CustomerID_final]],customer_REF[],3,FALSE),"NO MATCH")))))</f>
        <v>MENSAH</v>
      </c>
      <c r="AE92" s="8" t="str">
        <f>IF(salesTable[[#This Row],[customerLastName]]=CLEAN(UPPER(TRIM(salesTable[[#This Row],[customerLastName]]))),salesTable[[#This Row],[customerLastName]],"MISMATCH")</f>
        <v>MENSAH</v>
      </c>
      <c r="AF92" s="8" t="str">
        <f>IF(salesTable[[#This Row],[Phone]]="","MISSING",0&amp;RIGHT(TRIM(SUBSTITUTE(SUBSTITUTE(SUBSTITUTE(salesTable[[#This Row],[Phone]],"+","")," ",""),"-","")),9))</f>
        <v>0552753111</v>
      </c>
      <c r="AG9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2" s="8">
        <f>IF(salesTable[[#This Row],[quantity_clean]]&gt;0,salesTable[[#This Row],[quantity_clean]],"INVALID")</f>
        <v>6</v>
      </c>
      <c r="AI9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2" s="8">
        <f>IF(salesTable[[#This Row],[unitPrice_clean]]&gt;0,salesTable[[#This Row],[unitPrice_clean]],"INVALID")</f>
        <v>850</v>
      </c>
      <c r="AK92">
        <f>IF(salesTable[[#This Row],[Revenue]]="","MISSING",VALUE(TRIM(SUBSTITUTE(SUBSTITUTE(salesTable[[#This Row],[Revenue]],",",""),"GH₵",""))))</f>
        <v>5100</v>
      </c>
      <c r="AL92" s="8">
        <f>IFERROR(IF(ROUND(salesTable[[#This Row],[Quantity_final]]*salesTable[[#This Row],[UnitPrice_final]],2)=ROUND(salesTable[[#This Row],[revenue_clean]],2)=TRUE,salesTable[[#This Row],[revenue_clean]],"invalid"),"INVALID")</f>
        <v>5100</v>
      </c>
      <c r="AM92" s="19" t="str">
        <f>IF(ISNUMBER(salesTable[[#This Row],[OrderDate]]),salesTable[[#This Row],[OrderDate]],IFERROR(DATEVALUE(CLEAN(TRIM(SUBSTITUTE(salesTable[[#This Row],[OrderDate]],".","/")))),"CHECK"))</f>
        <v>CHECK</v>
      </c>
      <c r="AN9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GH-ACC-2025-00708</v>
      </c>
      <c r="AP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2" s="8" t="str">
        <f>CLEAN(PROPER(TRIM(salesTable[[#This Row],[Email]])))</f>
        <v>Daniel.Mensah58@Example.Com</v>
      </c>
      <c r="AR92" s="8" t="str">
        <f>CLEAN(TRIM(salesTable[[#This Row],[SourceFile]]))</f>
        <v>Agent_App_2025.csv</v>
      </c>
      <c r="AS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" s="8" t="str">
        <f>IF(salesTable[orderRef_final]&lt;&gt;"MISSING",salesTable[orderRef_final],"invalid")</f>
        <v>GH-ACC-2025-00708</v>
      </c>
    </row>
    <row r="93" spans="1:46" x14ac:dyDescent="0.3">
      <c r="A93" t="s">
        <v>5781</v>
      </c>
      <c r="B93" t="s">
        <v>3294</v>
      </c>
      <c r="C93" t="s">
        <v>1542</v>
      </c>
      <c r="D93" t="s">
        <v>65</v>
      </c>
      <c r="E93" t="s">
        <v>93</v>
      </c>
      <c r="F93" t="s">
        <v>153</v>
      </c>
      <c r="G93" t="s">
        <v>142</v>
      </c>
      <c r="H93" t="s">
        <v>143</v>
      </c>
      <c r="I93" t="s">
        <v>26</v>
      </c>
      <c r="J93" t="s">
        <v>83</v>
      </c>
      <c r="K93" t="s">
        <v>72</v>
      </c>
      <c r="L93" t="s">
        <v>165</v>
      </c>
      <c r="M93" t="s">
        <v>1100</v>
      </c>
      <c r="N93">
        <v>420</v>
      </c>
      <c r="O93">
        <v>5040</v>
      </c>
      <c r="P93" t="s">
        <v>5782</v>
      </c>
      <c r="Q93" t="s">
        <v>5783</v>
      </c>
      <c r="R93" t="s">
        <v>32</v>
      </c>
      <c r="S93" t="str">
        <f>IF(salesTable[[#This Row],[Region]]="","MISSING",IFERROR(VLOOKUP(salesTable[[#This Row],[Region]],region_ref[],2,FALSE),TRIM(CLEAN(UPPER(salesTable[[#This Row],[Region]])))))</f>
        <v>ACCRA</v>
      </c>
      <c r="T93" t="str">
        <f>IF(salesTable[[#This Row],[CustomerType]]="","MISSING",IFERROR(VLOOKUP(salesTable[[#This Row],[CustomerType]],customerType_Ref[],2,FALSE),TRIM(CLEAN(UPPER(salesTable[[#This Row],[CustomerType]])))))</f>
        <v>INDIVIDUAL</v>
      </c>
      <c r="U93" t="str">
        <f>IF(salesTable[[#This Row],[SalesChannel]]="","MISSING",IFERROR(VLOOKUP(salesTable[[#This Row],[SalesChannel]],salesChannel_Ref[],2,FALSE),CLEAN(UPPER(TRIM(salesTable[SalesChannel])))))</f>
        <v>IN-STORE</v>
      </c>
      <c r="V9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3" s="8" t="str">
        <f>IF(salesTable[[#This Row],[ProductID]]="","MISSING",IFERROR(VLOOKUP(salesTable[[#This Row],[ProductID]],product_REF[],1,FALSE),"NO MATCH"))</f>
        <v>P003</v>
      </c>
      <c r="X93" s="8" t="str">
        <f>CLEAN(UPPER(TRIM(IF(salesTable[[#This Row],[ProductID]]="","MISSING",IFERROR(VLOOKUP(salesTable[[#This Row],[ProductID]],product_REF[],2,FALSE),"NO MATCH")))))</f>
        <v>WIRELESS HEADSET</v>
      </c>
      <c r="Y93" t="str">
        <f>IFERROR(CLEAN(UPPER(TRIM(VLOOKUP(salesTable[[#This Row],[productID_Final]],product_REF[],3,FALSE)))),"NO MATCH")</f>
        <v>ELECTRONICS</v>
      </c>
      <c r="Z93" s="8" t="str">
        <f>IF(salesTable[[#This Row],[productCategory_final]]=CLEAN(UPPER(TRIM(salesTable[ProductCategory]))),salesTable[[#This Row],[productCategory_final]],"MISMATCH")</f>
        <v>ELECTRONICS</v>
      </c>
      <c r="AA93" s="8" t="str">
        <f>IF(salesTable[[#This Row],[CustomerID]]="","MISSING",IFERROR(VLOOKUP(salesTable[[#This Row],[CustomerID]],customer_REF[],1,FALSE),"NO MATCH"))</f>
        <v>C0093</v>
      </c>
      <c r="AB93" t="str">
        <f>CLEAN(UPPER(TRIM(IF(salesTable[[#This Row],[FirstName]]="","MISSING",IFERROR(VLOOKUP(salesTable[[#This Row],[CustomerID_final]],customer_REF[],2,FALSE),"NO MATCH")))))</f>
        <v>NAA</v>
      </c>
      <c r="AC93" s="8" t="str">
        <f>IF(salesTable[[#This Row],[customerFisrtName]]=CLEAN(UPPER(TRIM(salesTable[[#This Row],[customerFisrtName]]))),salesTable[[#This Row],[customerFisrtName]],"MISMATCH")</f>
        <v>NAA</v>
      </c>
      <c r="AD93" t="str">
        <f>CLEAN(UPPER(TRIM(IF(salesTable[[#This Row],[LastName]]="","MISSING",IFERROR(VLOOKUP(salesTable[[#This Row],[CustomerID_final]],customer_REF[],3,FALSE),"NO MATCH")))))</f>
        <v>BADU</v>
      </c>
      <c r="AE93" s="8" t="str">
        <f>IF(salesTable[[#This Row],[customerLastName]]=CLEAN(UPPER(TRIM(salesTable[[#This Row],[customerLastName]]))),salesTable[[#This Row],[customerLastName]],"MISMATCH")</f>
        <v>BADU</v>
      </c>
      <c r="AF93" s="8" t="str">
        <f>IF(salesTable[[#This Row],[Phone]]="","MISSING",0&amp;RIGHT(TRIM(SUBSTITUTE(SUBSTITUTE(SUBSTITUTE(salesTable[[#This Row],[Phone]],"+","")," ",""),"-","")),9))</f>
        <v>0553658637</v>
      </c>
      <c r="AG9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3" s="8">
        <f>IF(salesTable[[#This Row],[quantity_clean]]&gt;0,salesTable[[#This Row],[quantity_clean]],"INVALID")</f>
        <v>12</v>
      </c>
      <c r="AI9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3" s="8">
        <f>IF(salesTable[[#This Row],[unitPrice_clean]]&gt;0,salesTable[[#This Row],[unitPrice_clean]],"INVALID")</f>
        <v>420</v>
      </c>
      <c r="AK93">
        <f>IF(salesTable[[#This Row],[Revenue]]="","MISSING",VALUE(TRIM(SUBSTITUTE(SUBSTITUTE(salesTable[[#This Row],[Revenue]],",",""),"GH₵",""))))</f>
        <v>5040</v>
      </c>
      <c r="AL93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93" s="19">
        <f>IF(ISNUMBER(salesTable[[#This Row],[OrderDate]]),salesTable[[#This Row],[OrderDate]],IFERROR(DATEVALUE(CLEAN(TRIM(SUBSTITUTE(salesTable[[#This Row],[OrderDate]],".","/")))),"CHECK"))</f>
        <v>45771</v>
      </c>
      <c r="AN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45771</v>
      </c>
      <c r="AO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GH-ACC-2025-00732</v>
      </c>
      <c r="AP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3" s="8" t="str">
        <f>CLEAN(PROPER(TRIM(salesTable[[#This Row],[Email]])))</f>
        <v>Naa.Badu34@Example.Com</v>
      </c>
      <c r="AR93" s="8" t="str">
        <f>CLEAN(TRIM(salesTable[[#This Row],[SourceFile]]))</f>
        <v>Agent_App_2025.csv</v>
      </c>
      <c r="AS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" s="8" t="str">
        <f>IF(salesTable[orderRef_final]&lt;&gt;"MISSING",salesTable[orderRef_final],"invalid")</f>
        <v>GH-ACC-2025-00732</v>
      </c>
    </row>
    <row r="94" spans="1:46" x14ac:dyDescent="0.3">
      <c r="A94" t="s">
        <v>89</v>
      </c>
      <c r="B94" t="s">
        <v>90</v>
      </c>
      <c r="C94" t="s">
        <v>91</v>
      </c>
      <c r="D94" t="s">
        <v>92</v>
      </c>
      <c r="E94" t="s">
        <v>93</v>
      </c>
      <c r="F94" t="s">
        <v>94</v>
      </c>
      <c r="G94" t="s">
        <v>53</v>
      </c>
      <c r="H94" t="s">
        <v>95</v>
      </c>
      <c r="I94" t="s">
        <v>96</v>
      </c>
      <c r="J94" t="s">
        <v>97</v>
      </c>
      <c r="K94" t="s">
        <v>98</v>
      </c>
      <c r="L94" t="s">
        <v>58</v>
      </c>
      <c r="M94" t="s">
        <v>99</v>
      </c>
      <c r="N94" t="s">
        <v>100</v>
      </c>
      <c r="O94">
        <v>1430</v>
      </c>
      <c r="P94" t="s">
        <v>101</v>
      </c>
      <c r="Q94" t="s">
        <v>102</v>
      </c>
      <c r="R94" t="s">
        <v>46</v>
      </c>
      <c r="S94" t="str">
        <f>IF(salesTable[[#This Row],[Region]]="","MISSING",IFERROR(VLOOKUP(salesTable[[#This Row],[Region]],region_ref[],2,FALSE),TRIM(CLEAN(UPPER(salesTable[[#This Row],[Region]])))))</f>
        <v>ACCRA</v>
      </c>
      <c r="T94" t="str">
        <f>IF(salesTable[[#This Row],[CustomerType]]="","MISSING",IFERROR(VLOOKUP(salesTable[[#This Row],[CustomerType]],customerType_Ref[],2,FALSE),TRIM(CLEAN(UPPER(salesTable[[#This Row],[CustomerType]])))))</f>
        <v>BUSINESS</v>
      </c>
      <c r="U94" t="str">
        <f>IF(salesTable[[#This Row],[SalesChannel]]="","MISSING",IFERROR(VLOOKUP(salesTable[[#This Row],[SalesChannel]],salesChannel_Ref[],2,FALSE),CLEAN(UPPER(TRIM(salesTable[SalesChannel])))))</f>
        <v>MOBILE APP</v>
      </c>
      <c r="V9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4" s="8" t="str">
        <f>IF(salesTable[[#This Row],[ProductID]]="","MISSING",IFERROR(VLOOKUP(salesTable[[#This Row],[ProductID]],product_REF[],1,FALSE),"NO MATCH"))</f>
        <v>P007</v>
      </c>
      <c r="X94" s="8" t="str">
        <f>CLEAN(UPPER(TRIM(IF(salesTable[[#This Row],[ProductID]]="","MISSING",IFERROR(VLOOKUP(salesTable[[#This Row],[ProductID]],product_REF[],2,FALSE),"NO MATCH")))))</f>
        <v>COTTON SHIRT</v>
      </c>
      <c r="Y94" t="str">
        <f>IFERROR(CLEAN(UPPER(TRIM(VLOOKUP(salesTable[[#This Row],[productID_Final]],product_REF[],3,FALSE)))),"NO MATCH")</f>
        <v>CLOTHING</v>
      </c>
      <c r="Z94" s="8" t="str">
        <f>IF(salesTable[[#This Row],[productCategory_final]]=CLEAN(UPPER(TRIM(salesTable[ProductCategory]))),salesTable[[#This Row],[productCategory_final]],"MISMATCH")</f>
        <v>CLOTHING</v>
      </c>
      <c r="AA94" s="8" t="str">
        <f>IF(salesTable[[#This Row],[CustomerID]]="","MISSING",IFERROR(VLOOKUP(salesTable[[#This Row],[CustomerID]],customer_REF[],1,FALSE),"NO MATCH"))</f>
        <v>C0211</v>
      </c>
      <c r="AB94" t="str">
        <f>CLEAN(UPPER(TRIM(IF(salesTable[[#This Row],[FirstName]]="","MISSING",IFERROR(VLOOKUP(salesTable[[#This Row],[CustomerID_final]],customer_REF[],2,FALSE),"NO MATCH")))))</f>
        <v>AMA</v>
      </c>
      <c r="AC94" s="8" t="str">
        <f>IF(salesTable[[#This Row],[customerFisrtName]]=CLEAN(UPPER(TRIM(salesTable[[#This Row],[customerFisrtName]]))),salesTable[[#This Row],[customerFisrtName]],"MISMATCH")</f>
        <v>AMA</v>
      </c>
      <c r="AD94" t="str">
        <f>CLEAN(UPPER(TRIM(IF(salesTable[[#This Row],[LastName]]="","MISSING",IFERROR(VLOOKUP(salesTable[[#This Row],[CustomerID_final]],customer_REF[],3,FALSE),"NO MATCH")))))</f>
        <v>BADU</v>
      </c>
      <c r="AE94" s="8" t="str">
        <f>IF(salesTable[[#This Row],[customerLastName]]=CLEAN(UPPER(TRIM(salesTable[[#This Row],[customerLastName]]))),salesTable[[#This Row],[customerLastName]],"MISMATCH")</f>
        <v>BADU</v>
      </c>
      <c r="AF94" s="8" t="str">
        <f>IF(salesTable[[#This Row],[Phone]]="","MISSING",0&amp;RIGHT(TRIM(SUBSTITUTE(SUBSTITUTE(SUBSTITUTE(salesTable[[#This Row],[Phone]],"+","")," ",""),"-","")),9))</f>
        <v>0558304954</v>
      </c>
      <c r="AG9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4" s="8">
        <f>IF(salesTable[[#This Row],[quantity_clean]]&gt;0,salesTable[[#This Row],[quantity_clean]],"INVALID")</f>
        <v>11</v>
      </c>
      <c r="AI94">
        <f>IF(OR(salesTable[[#This Row],[UnitPrice]]="",salesTable[[#This Row],[UnitPrice]]="N/A",salesTable[[#This Row],[UnitPrice]]="unknown"),"INVALID",VALUE(TRIM(SUBSTITUTE(SUBSTITUTE(salesTable[[#This Row],[UnitPrice]],",",""),"GH₵",""))))</f>
        <v>130</v>
      </c>
      <c r="AJ94" s="8">
        <f>IF(salesTable[[#This Row],[unitPrice_clean]]&gt;0,salesTable[[#This Row],[unitPrice_clean]],"INVALID")</f>
        <v>130</v>
      </c>
      <c r="AK94">
        <f>IF(salesTable[[#This Row],[Revenue]]="","MISSING",VALUE(TRIM(SUBSTITUTE(SUBSTITUTE(salesTable[[#This Row],[Revenue]],",",""),"GH₵",""))))</f>
        <v>1430</v>
      </c>
      <c r="AL94" s="8">
        <f>IFERROR(IF(ROUND(salesTable[[#This Row],[Quantity_final]]*salesTable[[#This Row],[UnitPrice_final]],2)=ROUND(salesTable[[#This Row],[revenue_clean]],2)=TRUE,salesTable[[#This Row],[revenue_clean]],"invalid"),"INVALID")</f>
        <v>1430</v>
      </c>
      <c r="AM94" s="19">
        <f>IF(ISNUMBER(salesTable[[#This Row],[OrderDate]]),salesTable[[#This Row],[OrderDate]],IFERROR(DATEVALUE(CLEAN(TRIM(SUBSTITUTE(salesTable[[#This Row],[OrderDate]],".","/")))),"CHECK"))</f>
        <v>45557</v>
      </c>
      <c r="AN9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GH-ACC-2025-00754</v>
      </c>
      <c r="AP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4" s="8" t="str">
        <f>CLEAN(PROPER(TRIM(salesTable[[#This Row],[Email]])))</f>
        <v>Ama.Badu68@Example.Com</v>
      </c>
      <c r="AR94" s="8" t="str">
        <f>CLEAN(TRIM(salesTable[[#This Row],[SourceFile]]))</f>
        <v>Mobile_App_Export.csv</v>
      </c>
      <c r="AS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" s="8" t="str">
        <f>IF(salesTable[orderRef_final]&lt;&gt;"MISSING",salesTable[orderRef_final],"invalid")</f>
        <v>GH-ACC-2025-00754</v>
      </c>
    </row>
    <row r="95" spans="1:46" x14ac:dyDescent="0.3">
      <c r="A95" t="s">
        <v>370</v>
      </c>
      <c r="B95" t="s">
        <v>371</v>
      </c>
      <c r="C95" t="s">
        <v>227</v>
      </c>
      <c r="D95" t="s">
        <v>151</v>
      </c>
      <c r="E95" t="s">
        <v>190</v>
      </c>
      <c r="F95" t="s">
        <v>372</v>
      </c>
      <c r="G95" t="s">
        <v>120</v>
      </c>
      <c r="H95" t="s">
        <v>373</v>
      </c>
      <c r="I95" t="s">
        <v>374</v>
      </c>
      <c r="J95" t="s">
        <v>83</v>
      </c>
      <c r="K95" t="s">
        <v>72</v>
      </c>
      <c r="L95" t="s">
        <v>58</v>
      </c>
      <c r="N95">
        <v>800</v>
      </c>
      <c r="O95">
        <v>6400</v>
      </c>
      <c r="P95" t="s">
        <v>375</v>
      </c>
      <c r="Q95" t="s">
        <v>376</v>
      </c>
      <c r="R95" t="s">
        <v>32</v>
      </c>
      <c r="S95" t="str">
        <f>IF(salesTable[[#This Row],[Region]]="","MISSING",IFERROR(VLOOKUP(salesTable[[#This Row],[Region]],region_ref[],2,FALSE),TRIM(CLEAN(UPPER(salesTable[[#This Row],[Region]])))))</f>
        <v>ACCRA</v>
      </c>
      <c r="T95" t="str">
        <f>IF(salesTable[[#This Row],[CustomerType]]="","MISSING",IFERROR(VLOOKUP(salesTable[[#This Row],[CustomerType]],customerType_Ref[],2,FALSE),TRIM(CLEAN(UPPER(salesTable[[#This Row],[CustomerType]])))))</f>
        <v>INDIVIDUAL</v>
      </c>
      <c r="U95" t="str">
        <f>IF(salesTable[[#This Row],[SalesChannel]]="","MISSING",IFERROR(VLOOKUP(salesTable[[#This Row],[SalesChannel]],salesChannel_Ref[],2,FALSE),CLEAN(UPPER(TRIM(salesTable[SalesChannel])))))</f>
        <v>IN-STORE</v>
      </c>
      <c r="V9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5" s="8" t="str">
        <f>IF(salesTable[[#This Row],[ProductID]]="","MISSING",IFERROR(VLOOKUP(salesTable[[#This Row],[ProductID]],product_REF[],1,FALSE),"NO MATCH"))</f>
        <v>P002</v>
      </c>
      <c r="X95" s="8" t="str">
        <f>CLEAN(UPPER(TRIM(IF(salesTable[[#This Row],[ProductID]]="","MISSING",IFERROR(VLOOKUP(salesTable[[#This Row],[ProductID]],product_REF[],2,FALSE),"NO MATCH")))))</f>
        <v>OFFICE CHAIR</v>
      </c>
      <c r="Y95" t="str">
        <f>IFERROR(CLEAN(UPPER(TRIM(VLOOKUP(salesTable[[#This Row],[productID_Final]],product_REF[],3,FALSE)))),"NO MATCH")</f>
        <v>FURNITURE</v>
      </c>
      <c r="Z95" s="8" t="str">
        <f>IF(salesTable[[#This Row],[productCategory_final]]=CLEAN(UPPER(TRIM(salesTable[ProductCategory]))),salesTable[[#This Row],[productCategory_final]],"MISMATCH")</f>
        <v>FURNITURE</v>
      </c>
      <c r="AA95" s="8" t="str">
        <f>IF(salesTable[[#This Row],[CustomerID]]="","MISSING",IFERROR(VLOOKUP(salesTable[[#This Row],[CustomerID]],customer_REF[],1,FALSE),"NO MATCH"))</f>
        <v>C0166</v>
      </c>
      <c r="AB95" t="str">
        <f>CLEAN(UPPER(TRIM(IF(salesTable[[#This Row],[FirstName]]="","MISSING",IFERROR(VLOOKUP(salesTable[[#This Row],[CustomerID_final]],customer_REF[],2,FALSE),"NO MATCH")))))</f>
        <v>KWAME</v>
      </c>
      <c r="AC95" s="8" t="str">
        <f>IF(salesTable[[#This Row],[customerFisrtName]]=CLEAN(UPPER(TRIM(salesTable[[#This Row],[customerFisrtName]]))),salesTable[[#This Row],[customerFisrtName]],"MISMATCH")</f>
        <v>KWAME</v>
      </c>
      <c r="AD95" t="str">
        <f>CLEAN(UPPER(TRIM(IF(salesTable[[#This Row],[LastName]]="","MISSING",IFERROR(VLOOKUP(salesTable[[#This Row],[CustomerID_final]],customer_REF[],3,FALSE),"NO MATCH")))))</f>
        <v>ASARE</v>
      </c>
      <c r="AE95" s="8" t="str">
        <f>IF(salesTable[[#This Row],[customerLastName]]=CLEAN(UPPER(TRIM(salesTable[[#This Row],[customerLastName]]))),salesTable[[#This Row],[customerLastName]],"MISMATCH")</f>
        <v>ASARE</v>
      </c>
      <c r="AF95" s="8" t="str">
        <f>IF(salesTable[[#This Row],[Phone]]="","MISSING",0&amp;RIGHT(TRIM(SUBSTITUTE(SUBSTITUTE(SUBSTITUTE(salesTable[[#This Row],[Phone]],"+","")," ",""),"-","")),9))</f>
        <v>0506077596</v>
      </c>
      <c r="AG9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95" s="8" t="str">
        <f>IF(salesTable[[#This Row],[quantity_clean]]&gt;0,salesTable[[#This Row],[quantity_clean]],"INVALID")</f>
        <v>INVALID</v>
      </c>
      <c r="AI95">
        <f>IF(OR(salesTable[[#This Row],[UnitPrice]]="",salesTable[[#This Row],[UnitPrice]]="N/A",salesTable[[#This Row],[UnitPrice]]="unknown"),"INVALID",VALUE(TRIM(SUBSTITUTE(SUBSTITUTE(salesTable[[#This Row],[UnitPrice]],",",""),"GH₵",""))))</f>
        <v>800</v>
      </c>
      <c r="AJ95" s="8">
        <f>IF(salesTable[[#This Row],[unitPrice_clean]]&gt;0,salesTable[[#This Row],[unitPrice_clean]],"INVALID")</f>
        <v>800</v>
      </c>
      <c r="AK95">
        <f>IF(salesTable[[#This Row],[Revenue]]="","MISSING",VALUE(TRIM(SUBSTITUTE(SUBSTITUTE(salesTable[[#This Row],[Revenue]],",",""),"GH₵",""))))</f>
        <v>6400</v>
      </c>
      <c r="AL9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5" s="19">
        <f>IF(ISNUMBER(salesTable[[#This Row],[OrderDate]]),salesTable[[#This Row],[OrderDate]],IFERROR(DATEVALUE(CLEAN(TRIM(SUBSTITUTE(salesTable[[#This Row],[OrderDate]],".","/")))),"CHECK"))</f>
        <v>45748</v>
      </c>
      <c r="AN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45748</v>
      </c>
      <c r="AO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GH-ACC-2025-00755</v>
      </c>
      <c r="AP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5" s="8" t="str">
        <f>CLEAN(PROPER(TRIM(salesTable[[#This Row],[Email]])))</f>
        <v>Kwame.Asare47@Example.Com</v>
      </c>
      <c r="AR95" s="8" t="str">
        <f>CLEAN(TRIM(salesTable[[#This Row],[SourceFile]]))</f>
        <v>Agent_App_2025.csv</v>
      </c>
      <c r="AS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" s="8" t="str">
        <f>IF(salesTable[orderRef_final]&lt;&gt;"MISSING",salesTable[orderRef_final],"invalid")</f>
        <v>GH-ACC-2025-00755</v>
      </c>
    </row>
    <row r="96" spans="1:46" x14ac:dyDescent="0.3">
      <c r="A96" t="s">
        <v>5821</v>
      </c>
      <c r="B96" t="s">
        <v>3474</v>
      </c>
      <c r="C96" t="s">
        <v>816</v>
      </c>
      <c r="D96" t="s">
        <v>271</v>
      </c>
      <c r="E96" t="s">
        <v>237</v>
      </c>
      <c r="F96" t="s">
        <v>153</v>
      </c>
      <c r="G96" t="s">
        <v>68</v>
      </c>
      <c r="H96" t="s">
        <v>69</v>
      </c>
      <c r="I96" t="s">
        <v>884</v>
      </c>
      <c r="J96" t="s">
        <v>249</v>
      </c>
      <c r="K96" t="s">
        <v>458</v>
      </c>
      <c r="L96" t="s">
        <v>85</v>
      </c>
      <c r="M96">
        <v>12</v>
      </c>
      <c r="N96">
        <v>-3600</v>
      </c>
      <c r="O96">
        <v>43200</v>
      </c>
      <c r="P96" t="s">
        <v>5822</v>
      </c>
      <c r="Q96" t="s">
        <v>5823</v>
      </c>
      <c r="R96" t="s">
        <v>61</v>
      </c>
      <c r="S96" t="str">
        <f>IF(salesTable[[#This Row],[Region]]="","MISSING",IFERROR(VLOOKUP(salesTable[[#This Row],[Region]],region_ref[],2,FALSE),TRIM(CLEAN(UPPER(salesTable[[#This Row],[Region]])))))</f>
        <v>ACCRA</v>
      </c>
      <c r="T96" t="str">
        <f>IF(salesTable[[#This Row],[CustomerType]]="","MISSING",IFERROR(VLOOKUP(salesTable[[#This Row],[CustomerType]],customerType_Ref[],2,FALSE),TRIM(CLEAN(UPPER(salesTable[[#This Row],[CustomerType]])))))</f>
        <v>GOVERNMENT</v>
      </c>
      <c r="U96" t="str">
        <f>IF(salesTable[[#This Row],[SalesChannel]]="","MISSING",IFERROR(VLOOKUP(salesTable[[#This Row],[SalesChannel]],salesChannel_Ref[],2,FALSE),CLEAN(UPPER(TRIM(salesTable[SalesChannel])))))</f>
        <v>IN-STORE</v>
      </c>
      <c r="V9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6" s="8" t="str">
        <f>IF(salesTable[[#This Row],[ProductID]]="","MISSING",IFERROR(VLOOKUP(salesTable[[#This Row],[ProductID]],product_REF[],1,FALSE),"NO MATCH"))</f>
        <v>P010</v>
      </c>
      <c r="X96" s="8" t="str">
        <f>CLEAN(UPPER(TRIM(IF(salesTable[[#This Row],[ProductID]]="","MISSING",IFERROR(VLOOKUP(salesTable[[#This Row],[ProductID]],product_REF[],2,FALSE),"NO MATCH")))))</f>
        <v>AIR CONDITIONER</v>
      </c>
      <c r="Y96" t="str">
        <f>IFERROR(CLEAN(UPPER(TRIM(VLOOKUP(salesTable[[#This Row],[productID_Final]],product_REF[],3,FALSE)))),"NO MATCH")</f>
        <v>HOME APPLIANCES</v>
      </c>
      <c r="Z96" s="8" t="str">
        <f>IF(salesTable[[#This Row],[productCategory_final]]=CLEAN(UPPER(TRIM(salesTable[ProductCategory]))),salesTable[[#This Row],[productCategory_final]],"MISMATCH")</f>
        <v>HOME APPLIANCES</v>
      </c>
      <c r="AA96" s="8" t="str">
        <f>IF(salesTable[[#This Row],[CustomerID]]="","MISSING",IFERROR(VLOOKUP(salesTable[[#This Row],[CustomerID]],customer_REF[],1,FALSE),"NO MATCH"))</f>
        <v>C0399</v>
      </c>
      <c r="AB96" t="str">
        <f>CLEAN(UPPER(TRIM(IF(salesTable[[#This Row],[FirstName]]="","MISSING",IFERROR(VLOOKUP(salesTable[[#This Row],[CustomerID_final]],customer_REF[],2,FALSE),"NO MATCH")))))</f>
        <v>MICHAEL</v>
      </c>
      <c r="AC96" s="8" t="str">
        <f>IF(salesTable[[#This Row],[customerFisrtName]]=CLEAN(UPPER(TRIM(salesTable[[#This Row],[customerFisrtName]]))),salesTable[[#This Row],[customerFisrtName]],"MISMATCH")</f>
        <v>MICHAEL</v>
      </c>
      <c r="AD96" t="str">
        <f>CLEAN(UPPER(TRIM(IF(salesTable[[#This Row],[LastName]]="","MISSING",IFERROR(VLOOKUP(salesTable[[#This Row],[CustomerID_final]],customer_REF[],3,FALSE),"NO MATCH")))))</f>
        <v>APPIAH</v>
      </c>
      <c r="AE96" s="8" t="str">
        <f>IF(salesTable[[#This Row],[customerLastName]]=CLEAN(UPPER(TRIM(salesTable[[#This Row],[customerLastName]]))),salesTable[[#This Row],[customerLastName]],"MISMATCH")</f>
        <v>APPIAH</v>
      </c>
      <c r="AF96" s="8" t="str">
        <f>IF(salesTable[[#This Row],[Phone]]="","MISSING",0&amp;RIGHT(TRIM(SUBSTITUTE(SUBSTITUTE(SUBSTITUTE(salesTable[[#This Row],[Phone]],"+","")," ",""),"-","")),9))</f>
        <v>0556010859</v>
      </c>
      <c r="AG9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6" s="8">
        <f>IF(salesTable[[#This Row],[quantity_clean]]&gt;0,salesTable[[#This Row],[quantity_clean]],"INVALID")</f>
        <v>12</v>
      </c>
      <c r="AI96">
        <f>IF(OR(salesTable[[#This Row],[UnitPrice]]="",salesTable[[#This Row],[UnitPrice]]="N/A",salesTable[[#This Row],[UnitPrice]]="unknown"),"INVALID",VALUE(TRIM(SUBSTITUTE(SUBSTITUTE(salesTable[[#This Row],[UnitPrice]],",",""),"GH₵",""))))</f>
        <v>-3600</v>
      </c>
      <c r="AJ96" s="8" t="str">
        <f>IF(salesTable[[#This Row],[unitPrice_clean]]&gt;0,salesTable[[#This Row],[unitPrice_clean]],"INVALID")</f>
        <v>INVALID</v>
      </c>
      <c r="AK96">
        <f>IF(salesTable[[#This Row],[Revenue]]="","MISSING",VALUE(TRIM(SUBSTITUTE(SUBSTITUTE(salesTable[[#This Row],[Revenue]],",",""),"GH₵",""))))</f>
        <v>43200</v>
      </c>
      <c r="AL9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6" s="19">
        <f>IF(ISNUMBER(salesTable[[#This Row],[OrderDate]]),salesTable[[#This Row],[OrderDate]],IFERROR(DATEVALUE(CLEAN(TRIM(SUBSTITUTE(salesTable[[#This Row],[OrderDate]],".","/")))),"CHECK"))</f>
        <v>45849</v>
      </c>
      <c r="AN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GH-ACC-2025-00759</v>
      </c>
      <c r="AP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6" s="8" t="str">
        <f>CLEAN(PROPER(TRIM(salesTable[[#This Row],[Email]])))</f>
        <v>Michael.Appiah41@Example.Com</v>
      </c>
      <c r="AR96" s="8" t="str">
        <f>CLEAN(TRIM(salesTable[[#This Row],[SourceFile]]))</f>
        <v>Retail_POS_2025.csv</v>
      </c>
      <c r="AS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" s="8" t="str">
        <f>IF(salesTable[orderRef_final]&lt;&gt;"MISSING",salesTable[orderRef_final],"invalid")</f>
        <v>GH-ACC-2025-00759</v>
      </c>
    </row>
    <row r="97" spans="1:46" x14ac:dyDescent="0.3">
      <c r="A97" t="s">
        <v>5100</v>
      </c>
      <c r="B97" t="s">
        <v>5101</v>
      </c>
      <c r="C97" t="s">
        <v>1588</v>
      </c>
      <c r="D97" t="s">
        <v>696</v>
      </c>
      <c r="E97" t="s">
        <v>51</v>
      </c>
      <c r="F97" t="s">
        <v>153</v>
      </c>
      <c r="G97" t="s">
        <v>120</v>
      </c>
      <c r="H97" t="s">
        <v>1432</v>
      </c>
      <c r="I97" t="s">
        <v>684</v>
      </c>
      <c r="J97" t="s">
        <v>97</v>
      </c>
      <c r="K97" t="s">
        <v>921</v>
      </c>
      <c r="L97" t="s">
        <v>58</v>
      </c>
      <c r="M97">
        <v>3</v>
      </c>
      <c r="N97">
        <v>850</v>
      </c>
      <c r="O97">
        <v>2550</v>
      </c>
      <c r="P97" t="s">
        <v>5102</v>
      </c>
      <c r="Q97" t="s">
        <v>5103</v>
      </c>
      <c r="R97" t="s">
        <v>157</v>
      </c>
      <c r="S97" t="str">
        <f>IF(salesTable[[#This Row],[Region]]="","MISSING",IFERROR(VLOOKUP(salesTable[[#This Row],[Region]],region_ref[],2,FALSE),TRIM(CLEAN(UPPER(salesTable[[#This Row],[Region]])))))</f>
        <v>ACCRA</v>
      </c>
      <c r="T97" t="str">
        <f>IF(salesTable[[#This Row],[CustomerType]]="","MISSING",IFERROR(VLOOKUP(salesTable[[#This Row],[CustomerType]],customerType_Ref[],2,FALSE),TRIM(CLEAN(UPPER(salesTable[[#This Row],[CustomerType]])))))</f>
        <v>BUSINESS</v>
      </c>
      <c r="U97" t="str">
        <f>IF(salesTable[[#This Row],[SalesChannel]]="","MISSING",IFERROR(VLOOKUP(salesTable[[#This Row],[SalesChannel]],salesChannel_Ref[],2,FALSE),CLEAN(UPPER(TRIM(salesTable[SalesChannel])))))</f>
        <v>MOBILE APP</v>
      </c>
      <c r="V9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7" s="8" t="str">
        <f>IF(salesTable[[#This Row],[ProductID]]="","MISSING",IFERROR(VLOOKUP(salesTable[[#This Row],[ProductID]],product_REF[],1,FALSE),"NO MATCH"))</f>
        <v>P002</v>
      </c>
      <c r="X97" s="8" t="str">
        <f>CLEAN(UPPER(TRIM(IF(salesTable[[#This Row],[ProductID]]="","MISSING",IFERROR(VLOOKUP(salesTable[[#This Row],[ProductID]],product_REF[],2,FALSE),"NO MATCH")))))</f>
        <v>OFFICE CHAIR</v>
      </c>
      <c r="Y97" t="str">
        <f>IFERROR(CLEAN(UPPER(TRIM(VLOOKUP(salesTable[[#This Row],[productID_Final]],product_REF[],3,FALSE)))),"NO MATCH")</f>
        <v>FURNITURE</v>
      </c>
      <c r="Z97" s="8" t="str">
        <f>IF(salesTable[[#This Row],[productCategory_final]]=CLEAN(UPPER(TRIM(salesTable[ProductCategory]))),salesTable[[#This Row],[productCategory_final]],"MISMATCH")</f>
        <v>FURNITURE</v>
      </c>
      <c r="AA97" s="8" t="str">
        <f>IF(salesTable[[#This Row],[CustomerID]]="","MISSING",IFERROR(VLOOKUP(salesTable[[#This Row],[CustomerID]],customer_REF[],1,FALSE),"NO MATCH"))</f>
        <v>C0322</v>
      </c>
      <c r="AB97" t="str">
        <f>CLEAN(UPPER(TRIM(IF(salesTable[[#This Row],[FirstName]]="","MISSING",IFERROR(VLOOKUP(salesTable[[#This Row],[CustomerID_final]],customer_REF[],2,FALSE),"NO MATCH")))))</f>
        <v>MICHAEL</v>
      </c>
      <c r="AC97" s="8" t="str">
        <f>IF(salesTable[[#This Row],[customerFisrtName]]=CLEAN(UPPER(TRIM(salesTable[[#This Row],[customerFisrtName]]))),salesTable[[#This Row],[customerFisrtName]],"MISMATCH")</f>
        <v>MICHAEL</v>
      </c>
      <c r="AD97" t="str">
        <f>CLEAN(UPPER(TRIM(IF(salesTable[[#This Row],[LastName]]="","MISSING",IFERROR(VLOOKUP(salesTable[[#This Row],[CustomerID_final]],customer_REF[],3,FALSE),"NO MATCH")))))</f>
        <v>MENSAH</v>
      </c>
      <c r="AE97" s="8" t="str">
        <f>IF(salesTable[[#This Row],[customerLastName]]=CLEAN(UPPER(TRIM(salesTable[[#This Row],[customerLastName]]))),salesTable[[#This Row],[customerLastName]],"MISMATCH")</f>
        <v>MENSAH</v>
      </c>
      <c r="AF97" s="8" t="str">
        <f>IF(salesTable[[#This Row],[Phone]]="","MISSING",0&amp;RIGHT(TRIM(SUBSTITUTE(SUBSTITUTE(SUBSTITUTE(salesTable[[#This Row],[Phone]],"+","")," ",""),"-","")),9))</f>
        <v>0269611274</v>
      </c>
      <c r="AG9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97" s="8">
        <f>IF(salesTable[[#This Row],[quantity_clean]]&gt;0,salesTable[[#This Row],[quantity_clean]],"INVALID")</f>
        <v>3</v>
      </c>
      <c r="AI9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7" s="8">
        <f>IF(salesTable[[#This Row],[unitPrice_clean]]&gt;0,salesTable[[#This Row],[unitPrice_clean]],"INVALID")</f>
        <v>850</v>
      </c>
      <c r="AK97">
        <f>IF(salesTable[[#This Row],[Revenue]]="","MISSING",VALUE(TRIM(SUBSTITUTE(SUBSTITUTE(salesTable[[#This Row],[Revenue]],",",""),"GH₵",""))))</f>
        <v>2550</v>
      </c>
      <c r="AL97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97" s="19">
        <f>IF(ISNUMBER(salesTable[[#This Row],[OrderDate]]),salesTable[[#This Row],[OrderDate]],IFERROR(DATEVALUE(CLEAN(TRIM(SUBSTITUTE(salesTable[[#This Row],[OrderDate]],".","/")))),"CHECK"))</f>
        <v>46344</v>
      </c>
      <c r="AN9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GH-ACC-2025-00761</v>
      </c>
      <c r="AP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7" s="8" t="str">
        <f>CLEAN(PROPER(TRIM(salesTable[[#This Row],[Email]])))</f>
        <v>Michael.Mensah98@Example.Con</v>
      </c>
      <c r="AR97" s="8" t="str">
        <f>CLEAN(TRIM(salesTable[[#This Row],[SourceFile]]))</f>
        <v>Online_Sales_2025.xlsx</v>
      </c>
      <c r="AS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" s="8" t="str">
        <f>IF(salesTable[orderRef_final]&lt;&gt;"MISSING",salesTable[orderRef_final],"invalid")</f>
        <v>GH-ACC-2025-00761</v>
      </c>
    </row>
    <row r="98" spans="1:46" x14ac:dyDescent="0.3">
      <c r="A98" t="s">
        <v>5903</v>
      </c>
      <c r="B98" t="s">
        <v>5904</v>
      </c>
      <c r="C98" t="s">
        <v>2285</v>
      </c>
      <c r="D98" t="s">
        <v>139</v>
      </c>
      <c r="E98" t="s">
        <v>22</v>
      </c>
      <c r="F98" t="s">
        <v>256</v>
      </c>
      <c r="G98" t="s">
        <v>162</v>
      </c>
      <c r="H98" t="s">
        <v>163</v>
      </c>
      <c r="I98" t="s">
        <v>110</v>
      </c>
      <c r="J98" t="s">
        <v>492</v>
      </c>
      <c r="K98" t="s">
        <v>72</v>
      </c>
      <c r="L98" t="s">
        <v>154</v>
      </c>
      <c r="M98" t="s">
        <v>5905</v>
      </c>
      <c r="N98">
        <v>-620</v>
      </c>
      <c r="O98">
        <v>4960</v>
      </c>
      <c r="P98" t="s">
        <v>5906</v>
      </c>
      <c r="Q98" t="s">
        <v>5907</v>
      </c>
      <c r="R98" t="s">
        <v>32</v>
      </c>
      <c r="S98" t="str">
        <f>IF(salesTable[[#This Row],[Region]]="","MISSING",IFERROR(VLOOKUP(salesTable[[#This Row],[Region]],region_ref[],2,FALSE),TRIM(CLEAN(UPPER(salesTable[[#This Row],[Region]])))))</f>
        <v>ACCRA</v>
      </c>
      <c r="T98" t="str">
        <f>IF(salesTable[[#This Row],[CustomerType]]="","MISSING",IFERROR(VLOOKUP(salesTable[[#This Row],[CustomerType]],customerType_Ref[],2,FALSE),TRIM(CLEAN(UPPER(salesTable[[#This Row],[CustomerType]])))))</f>
        <v>BUSINESS</v>
      </c>
      <c r="U98" t="str">
        <f>IF(salesTable[[#This Row],[SalesChannel]]="","MISSING",IFERROR(VLOOKUP(salesTable[[#This Row],[SalesChannel]],salesChannel_Ref[],2,FALSE),CLEAN(UPPER(TRIM(salesTable[SalesChannel])))))</f>
        <v>IN-STORE</v>
      </c>
      <c r="V9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8" s="8" t="str">
        <f>IF(salesTable[[#This Row],[ProductID]]="","MISSING",IFERROR(VLOOKUP(salesTable[[#This Row],[ProductID]],product_REF[],1,FALSE),"NO MATCH"))</f>
        <v>P012</v>
      </c>
      <c r="X98" s="8" t="str">
        <f>CLEAN(UPPER(TRIM(IF(salesTable[[#This Row],[ProductID]]="","MISSING",IFERROR(VLOOKUP(salesTable[[#This Row],[ProductID]],product_REF[],2,FALSE),"NO MATCH")))))</f>
        <v>BLENDER PLUS</v>
      </c>
      <c r="Y98" t="str">
        <f>IFERROR(CLEAN(UPPER(TRIM(VLOOKUP(salesTable[[#This Row],[productID_Final]],product_REF[],3,FALSE)))),"NO MATCH")</f>
        <v>HOME APPLIANCES</v>
      </c>
      <c r="Z98" s="8" t="str">
        <f>IF(salesTable[[#This Row],[productCategory_final]]=CLEAN(UPPER(TRIM(salesTable[ProductCategory]))),salesTable[[#This Row],[productCategory_final]],"MISMATCH")</f>
        <v>HOME APPLIANCES</v>
      </c>
      <c r="AA98" s="8" t="str">
        <f>IF(salesTable[[#This Row],[CustomerID]]="","MISSING",IFERROR(VLOOKUP(salesTable[[#This Row],[CustomerID]],customer_REF[],1,FALSE),"NO MATCH"))</f>
        <v>C0094</v>
      </c>
      <c r="AB98" t="str">
        <f>CLEAN(UPPER(TRIM(IF(salesTable[[#This Row],[FirstName]]="","MISSING",IFERROR(VLOOKUP(salesTable[[#This Row],[CustomerID_final]],customer_REF[],2,FALSE),"NO MATCH")))))</f>
        <v>KOFI</v>
      </c>
      <c r="AC98" s="8" t="str">
        <f>IF(salesTable[[#This Row],[customerFisrtName]]=CLEAN(UPPER(TRIM(salesTable[[#This Row],[customerFisrtName]]))),salesTable[[#This Row],[customerFisrtName]],"MISMATCH")</f>
        <v>KOFI</v>
      </c>
      <c r="AD98" t="str">
        <f>CLEAN(UPPER(TRIM(IF(salesTable[[#This Row],[LastName]]="","MISSING",IFERROR(VLOOKUP(salesTable[[#This Row],[CustomerID_final]],customer_REF[],3,FALSE),"NO MATCH")))))</f>
        <v>ARTHUR</v>
      </c>
      <c r="AE98" s="8" t="str">
        <f>IF(salesTable[[#This Row],[customerLastName]]=CLEAN(UPPER(TRIM(salesTable[[#This Row],[customerLastName]]))),salesTable[[#This Row],[customerLastName]],"MISMATCH")</f>
        <v>ARTHUR</v>
      </c>
      <c r="AF98" s="8" t="str">
        <f>IF(salesTable[[#This Row],[Phone]]="","MISSING",0&amp;RIGHT(TRIM(SUBSTITUTE(SUBSTITUTE(SUBSTITUTE(salesTable[[#This Row],[Phone]],"+","")," ",""),"-","")),9))</f>
        <v>0509883307</v>
      </c>
      <c r="AG9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8" s="8">
        <f>IF(salesTable[[#This Row],[quantity_clean]]&gt;0,salesTable[[#This Row],[quantity_clean]],"INVALID")</f>
        <v>8</v>
      </c>
      <c r="AI98">
        <f>IF(OR(salesTable[[#This Row],[UnitPrice]]="",salesTable[[#This Row],[UnitPrice]]="N/A",salesTable[[#This Row],[UnitPrice]]="unknown"),"INVALID",VALUE(TRIM(SUBSTITUTE(SUBSTITUTE(salesTable[[#This Row],[UnitPrice]],",",""),"GH₵",""))))</f>
        <v>-620</v>
      </c>
      <c r="AJ98" s="8" t="str">
        <f>IF(salesTable[[#This Row],[unitPrice_clean]]&gt;0,salesTable[[#This Row],[unitPrice_clean]],"INVALID")</f>
        <v>INVALID</v>
      </c>
      <c r="AK98">
        <f>IF(salesTable[[#This Row],[Revenue]]="","MISSING",VALUE(TRIM(SUBSTITUTE(SUBSTITUTE(salesTable[[#This Row],[Revenue]],",",""),"GH₵",""))))</f>
        <v>4960</v>
      </c>
      <c r="AL9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8" s="19">
        <f>IF(ISNUMBER(salesTable[[#This Row],[OrderDate]]),salesTable[[#This Row],[OrderDate]],IFERROR(DATEVALUE(CLEAN(TRIM(SUBSTITUTE(salesTable[[#This Row],[OrderDate]],".","/")))),"CHECK"))</f>
        <v>46021</v>
      </c>
      <c r="AN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46021</v>
      </c>
      <c r="AO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GH-ACC-2025-00762</v>
      </c>
      <c r="AP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8" s="8" t="str">
        <f>CLEAN(PROPER(TRIM(salesTable[[#This Row],[Email]])))</f>
        <v>Kofi.Arthur65@Example.Com</v>
      </c>
      <c r="AR98" s="8" t="str">
        <f>CLEAN(TRIM(salesTable[[#This Row],[SourceFile]]))</f>
        <v>Agent_App_2025.csv</v>
      </c>
      <c r="AS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" s="8" t="str">
        <f>IF(salesTable[orderRef_final]&lt;&gt;"MISSING",salesTable[orderRef_final],"invalid")</f>
        <v>GH-ACC-2025-00762</v>
      </c>
    </row>
    <row r="99" spans="1:46" x14ac:dyDescent="0.3">
      <c r="A99" t="s">
        <v>3043</v>
      </c>
      <c r="B99" t="s">
        <v>2039</v>
      </c>
      <c r="C99" t="s">
        <v>3044</v>
      </c>
      <c r="D99" t="s">
        <v>172</v>
      </c>
      <c r="E99" t="s">
        <v>51</v>
      </c>
      <c r="F99" t="s">
        <v>153</v>
      </c>
      <c r="G99" t="s">
        <v>303</v>
      </c>
      <c r="H99" t="s">
        <v>399</v>
      </c>
      <c r="I99" t="s">
        <v>41</v>
      </c>
      <c r="J99" t="s">
        <v>27</v>
      </c>
      <c r="K99" t="s">
        <v>57</v>
      </c>
      <c r="L99" t="s">
        <v>165</v>
      </c>
      <c r="M99" t="s">
        <v>74</v>
      </c>
      <c r="N99" t="s">
        <v>553</v>
      </c>
      <c r="O99">
        <v>19200</v>
      </c>
      <c r="P99" t="s">
        <v>3045</v>
      </c>
      <c r="Q99" t="s">
        <v>3046</v>
      </c>
      <c r="R99" t="s">
        <v>157</v>
      </c>
      <c r="S99" t="str">
        <f>IF(salesTable[[#This Row],[Region]]="","MISSING",IFERROR(VLOOKUP(salesTable[[#This Row],[Region]],region_ref[],2,FALSE),TRIM(CLEAN(UPPER(salesTable[[#This Row],[Region]])))))</f>
        <v>ACCRA</v>
      </c>
      <c r="T99" t="str">
        <f>IF(salesTable[[#This Row],[CustomerType]]="","MISSING",IFERROR(VLOOKUP(salesTable[[#This Row],[CustomerType]],customerType_Ref[],2,FALSE),TRIM(CLEAN(UPPER(salesTable[[#This Row],[CustomerType]])))))</f>
        <v>GOVERNMENT</v>
      </c>
      <c r="U99" t="str">
        <f>IF(salesTable[[#This Row],[SalesChannel]]="","MISSING",IFERROR(VLOOKUP(salesTable[[#This Row],[SalesChannel]],salesChannel_Ref[],2,FALSE),CLEAN(UPPER(TRIM(salesTable[SalesChannel])))))</f>
        <v>ONLINE</v>
      </c>
      <c r="V9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9" s="8" t="str">
        <f>IF(salesTable[[#This Row],[ProductID]]="","MISSING",IFERROR(VLOOKUP(salesTable[[#This Row],[ProductID]],product_REF[],1,FALSE),"NO MATCH"))</f>
        <v>P011</v>
      </c>
      <c r="X99" s="8" t="str">
        <f>CLEAN(UPPER(TRIM(IF(salesTable[[#This Row],[ProductID]]="","MISSING",IFERROR(VLOOKUP(salesTable[[#This Row],[ProductID]],product_REF[],2,FALSE),"NO MATCH")))))</f>
        <v>EXECUTIVE DESK</v>
      </c>
      <c r="Y99" t="str">
        <f>IFERROR(CLEAN(UPPER(TRIM(VLOOKUP(salesTable[[#This Row],[productID_Final]],product_REF[],3,FALSE)))),"NO MATCH")</f>
        <v>FURNITURE</v>
      </c>
      <c r="Z99" s="8" t="str">
        <f>IF(salesTable[[#This Row],[productCategory_final]]=CLEAN(UPPER(TRIM(salesTable[ProductCategory]))),salesTable[[#This Row],[productCategory_final]],"MISMATCH")</f>
        <v>FURNITURE</v>
      </c>
      <c r="AA99" s="8" t="str">
        <f>IF(salesTable[[#This Row],[CustomerID]]="","MISSING",IFERROR(VLOOKUP(salesTable[[#This Row],[CustomerID]],customer_REF[],1,FALSE),"NO MATCH"))</f>
        <v>C0345</v>
      </c>
      <c r="AB99" t="str">
        <f>CLEAN(UPPER(TRIM(IF(salesTable[[#This Row],[FirstName]]="","MISSING",IFERROR(VLOOKUP(salesTable[[#This Row],[CustomerID_final]],customer_REF[],2,FALSE),"NO MATCH")))))</f>
        <v>DANIEL</v>
      </c>
      <c r="AC99" s="8" t="str">
        <f>IF(salesTable[[#This Row],[customerFisrtName]]=CLEAN(UPPER(TRIM(salesTable[[#This Row],[customerFisrtName]]))),salesTable[[#This Row],[customerFisrtName]],"MISMATCH")</f>
        <v>DANIEL</v>
      </c>
      <c r="AD99" t="str">
        <f>CLEAN(UPPER(TRIM(IF(salesTable[[#This Row],[LastName]]="","MISSING",IFERROR(VLOOKUP(salesTable[[#This Row],[CustomerID_final]],customer_REF[],3,FALSE),"NO MATCH")))))</f>
        <v>MENSAH</v>
      </c>
      <c r="AE99" s="8" t="str">
        <f>IF(salesTable[[#This Row],[customerLastName]]=CLEAN(UPPER(TRIM(salesTable[[#This Row],[customerLastName]]))),salesTable[[#This Row],[customerLastName]],"MISMATCH")</f>
        <v>MENSAH</v>
      </c>
      <c r="AF99" s="8" t="str">
        <f>IF(salesTable[[#This Row],[Phone]]="","MISSING",0&amp;RIGHT(TRIM(SUBSTITUTE(SUBSTITUTE(SUBSTITUTE(salesTable[[#This Row],[Phone]],"+","")," ",""),"-","")),9))</f>
        <v>0242081528</v>
      </c>
      <c r="AG9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9" s="8">
        <f>IF(salesTable[[#This Row],[quantity_clean]]&gt;0,salesTable[[#This Row],[quantity_clean]],"INVALID")</f>
        <v>8</v>
      </c>
      <c r="AI9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9" s="8">
        <f>IF(salesTable[[#This Row],[unitPrice_clean]]&gt;0,salesTable[[#This Row],[unitPrice_clean]],"INVALID")</f>
        <v>2400</v>
      </c>
      <c r="AK99">
        <f>IF(salesTable[[#This Row],[Revenue]]="","MISSING",VALUE(TRIM(SUBSTITUTE(SUBSTITUTE(salesTable[[#This Row],[Revenue]],",",""),"GH₵",""))))</f>
        <v>19200</v>
      </c>
      <c r="AL99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99" s="19">
        <f>IF(ISNUMBER(salesTable[[#This Row],[OrderDate]]),salesTable[[#This Row],[OrderDate]],IFERROR(DATEVALUE(CLEAN(TRIM(SUBSTITUTE(salesTable[[#This Row],[OrderDate]],".","/")))),"CHECK"))</f>
        <v>45693</v>
      </c>
      <c r="AN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45693</v>
      </c>
      <c r="AO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GH-ACC-2025-00771</v>
      </c>
      <c r="AP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99" s="8" t="str">
        <f>CLEAN(PROPER(TRIM(salesTable[[#This Row],[Email]])))</f>
        <v>Daniel.Mensah57@Example.Com</v>
      </c>
      <c r="AR99" s="8" t="str">
        <f>CLEAN(TRIM(salesTable[[#This Row],[SourceFile]]))</f>
        <v>Online_Sales_2025.xlsx</v>
      </c>
      <c r="AS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" s="8" t="str">
        <f>IF(salesTable[orderRef_final]&lt;&gt;"MISSING",salesTable[orderRef_final],"invalid")</f>
        <v>GH-ACC-2025-00771</v>
      </c>
    </row>
    <row r="100" spans="1:46" x14ac:dyDescent="0.3">
      <c r="A100" t="s">
        <v>3397</v>
      </c>
      <c r="B100" t="s">
        <v>3398</v>
      </c>
      <c r="C100" t="s">
        <v>1707</v>
      </c>
      <c r="D100" t="s">
        <v>366</v>
      </c>
      <c r="E100" t="s">
        <v>22</v>
      </c>
      <c r="F100" t="s">
        <v>153</v>
      </c>
      <c r="G100" t="s">
        <v>239</v>
      </c>
      <c r="H100" t="s">
        <v>240</v>
      </c>
      <c r="I100" t="s">
        <v>279</v>
      </c>
      <c r="J100" t="s">
        <v>27</v>
      </c>
      <c r="K100" t="s">
        <v>98</v>
      </c>
      <c r="L100" t="s">
        <v>182</v>
      </c>
      <c r="M100">
        <v>12</v>
      </c>
      <c r="N100" t="s">
        <v>242</v>
      </c>
      <c r="O100">
        <v>11760</v>
      </c>
      <c r="P100" t="s">
        <v>3399</v>
      </c>
      <c r="Q100" t="s">
        <v>3400</v>
      </c>
      <c r="R100" t="s">
        <v>157</v>
      </c>
      <c r="S100" t="str">
        <f>IF(salesTable[[#This Row],[Region]]="","MISSING",IFERROR(VLOOKUP(salesTable[[#This Row],[Region]],region_ref[],2,FALSE),TRIM(CLEAN(UPPER(salesTable[[#This Row],[Region]])))))</f>
        <v>ACCRA</v>
      </c>
      <c r="T100" t="str">
        <f>IF(salesTable[[#This Row],[CustomerType]]="","MISSING",IFERROR(VLOOKUP(salesTable[[#This Row],[CustomerType]],customerType_Ref[],2,FALSE),TRIM(CLEAN(UPPER(salesTable[[#This Row],[CustomerType]])))))</f>
        <v>GOVERNMENT</v>
      </c>
      <c r="U100" t="str">
        <f>IF(salesTable[[#This Row],[SalesChannel]]="","MISSING",IFERROR(VLOOKUP(salesTable[[#This Row],[SalesChannel]],salesChannel_Ref[],2,FALSE),CLEAN(UPPER(TRIM(salesTable[SalesChannel])))))</f>
        <v>MOBILE APP</v>
      </c>
      <c r="V100" t="str">
        <f>IF(salesTable[[#This Row],[PaymentMethod]]="","MISSING",IFERROR(VLOOKUP(salesTable[[#This Row],[PaymentMethod]],paymentMethod_REF[],2,FALSE), CLEAN(UPPER(TRIM(salesTable[[#This Row],[PaymentMethod]])))))</f>
        <v>CASH</v>
      </c>
      <c r="W100" s="8" t="str">
        <f>IF(salesTable[[#This Row],[ProductID]]="","MISSING",IFERROR(VLOOKUP(salesTable[[#This Row],[ProductID]],product_REF[],1,FALSE),"NO MATCH"))</f>
        <v>P009</v>
      </c>
      <c r="X100" s="8" t="str">
        <f>CLEAN(UPPER(TRIM(IF(salesTable[[#This Row],[ProductID]]="","MISSING",IFERROR(VLOOKUP(salesTable[[#This Row],[ProductID]],product_REF[],2,FALSE),"NO MATCH")))))</f>
        <v>FILING CABINET</v>
      </c>
      <c r="Y100" t="str">
        <f>IFERROR(CLEAN(UPPER(TRIM(VLOOKUP(salesTable[[#This Row],[productID_Final]],product_REF[],3,FALSE)))),"NO MATCH")</f>
        <v>OFFICE SUPPLIES</v>
      </c>
      <c r="Z100" s="8" t="str">
        <f>IF(salesTable[[#This Row],[productCategory_final]]=CLEAN(UPPER(TRIM(salesTable[ProductCategory]))),salesTable[[#This Row],[productCategory_final]],"MISMATCH")</f>
        <v>OFFICE SUPPLIES</v>
      </c>
      <c r="AA100" s="8" t="str">
        <f>IF(salesTable[[#This Row],[CustomerID]]="","MISSING",IFERROR(VLOOKUP(salesTable[[#This Row],[CustomerID]],customer_REF[],1,FALSE),"NO MATCH"))</f>
        <v>C0112</v>
      </c>
      <c r="AB100" t="str">
        <f>CLEAN(UPPER(TRIM(IF(salesTable[[#This Row],[FirstName]]="","MISSING",IFERROR(VLOOKUP(salesTable[[#This Row],[CustomerID_final]],customer_REF[],2,FALSE),"NO MATCH")))))</f>
        <v>ABENA</v>
      </c>
      <c r="AC100" s="8" t="str">
        <f>IF(salesTable[[#This Row],[customerFisrtName]]=CLEAN(UPPER(TRIM(salesTable[[#This Row],[customerFisrtName]]))),salesTable[[#This Row],[customerFisrtName]],"MISMATCH")</f>
        <v>ABENA</v>
      </c>
      <c r="AD100" t="str">
        <f>CLEAN(UPPER(TRIM(IF(salesTable[[#This Row],[LastName]]="","MISSING",IFERROR(VLOOKUP(salesTable[[#This Row],[CustomerID_final]],customer_REF[],3,FALSE),"NO MATCH")))))</f>
        <v>ARTHUR</v>
      </c>
      <c r="AE100" s="8" t="str">
        <f>IF(salesTable[[#This Row],[customerLastName]]=CLEAN(UPPER(TRIM(salesTable[[#This Row],[customerLastName]]))),salesTable[[#This Row],[customerLastName]],"MISMATCH")</f>
        <v>ARTHUR</v>
      </c>
      <c r="AF100" s="8" t="str">
        <f>IF(salesTable[[#This Row],[Phone]]="","MISSING",0&amp;RIGHT(TRIM(SUBSTITUTE(SUBSTITUTE(SUBSTITUTE(salesTable[[#This Row],[Phone]],"+","")," ",""),"-","")),9))</f>
        <v>0556546109</v>
      </c>
      <c r="AG10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0" s="8">
        <f>IF(salesTable[[#This Row],[quantity_clean]]&gt;0,salesTable[[#This Row],[quantity_clean]],"INVALID")</f>
        <v>12</v>
      </c>
      <c r="AI10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0" s="8">
        <f>IF(salesTable[[#This Row],[unitPrice_clean]]&gt;0,salesTable[[#This Row],[unitPrice_clean]],"INVALID")</f>
        <v>980</v>
      </c>
      <c r="AK100">
        <f>IF(salesTable[[#This Row],[Revenue]]="","MISSING",VALUE(TRIM(SUBSTITUTE(SUBSTITUTE(salesTable[[#This Row],[Revenue]],",",""),"GH₵",""))))</f>
        <v>11760</v>
      </c>
      <c r="AL100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100" s="19">
        <f>IF(ISNUMBER(salesTable[[#This Row],[OrderDate]]),salesTable[[#This Row],[OrderDate]],IFERROR(DATEVALUE(CLEAN(TRIM(SUBSTITUTE(salesTable[[#This Row],[OrderDate]],".","/")))),"CHECK"))</f>
        <v>45730</v>
      </c>
      <c r="AN1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45730</v>
      </c>
      <c r="AO1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GH-ACC-2025-00781</v>
      </c>
      <c r="AP1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0" s="8" t="str">
        <f>CLEAN(PROPER(TRIM(salesTable[[#This Row],[Email]])))</f>
        <v>Abena.Arthur88@Example.Com</v>
      </c>
      <c r="AR100" s="8" t="str">
        <f>CLEAN(TRIM(salesTable[[#This Row],[SourceFile]]))</f>
        <v>Online_Sales_2025.xlsx</v>
      </c>
      <c r="AS1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" s="8" t="str">
        <f>IF(salesTable[orderRef_final]&lt;&gt;"MISSING",salesTable[orderRef_final],"invalid")</f>
        <v>GH-ACC-2025-00781</v>
      </c>
    </row>
    <row r="101" spans="1:46" x14ac:dyDescent="0.3">
      <c r="A101" t="s">
        <v>3898</v>
      </c>
      <c r="B101" t="s">
        <v>2591</v>
      </c>
      <c r="C101" t="s">
        <v>3899</v>
      </c>
      <c r="D101" t="s">
        <v>1071</v>
      </c>
      <c r="E101" t="s">
        <v>237</v>
      </c>
      <c r="F101" t="s">
        <v>153</v>
      </c>
      <c r="G101" t="s">
        <v>120</v>
      </c>
      <c r="H101" t="s">
        <v>751</v>
      </c>
      <c r="I101" t="s">
        <v>265</v>
      </c>
      <c r="J101" t="s">
        <v>97</v>
      </c>
      <c r="K101" t="s">
        <v>84</v>
      </c>
      <c r="L101" t="s">
        <v>222</v>
      </c>
      <c r="M101">
        <v>5</v>
      </c>
      <c r="N101">
        <v>850</v>
      </c>
      <c r="O101">
        <v>4250</v>
      </c>
      <c r="P101" t="s">
        <v>3900</v>
      </c>
      <c r="Q101" t="s">
        <v>3901</v>
      </c>
      <c r="R101" t="s">
        <v>32</v>
      </c>
      <c r="S101" t="str">
        <f>IF(salesTable[[#This Row],[Region]]="","MISSING",IFERROR(VLOOKUP(salesTable[[#This Row],[Region]],region_ref[],2,FALSE),TRIM(CLEAN(UPPER(salesTable[[#This Row],[Region]])))))</f>
        <v>ACCRA</v>
      </c>
      <c r="T101" t="str">
        <f>IF(salesTable[[#This Row],[CustomerType]]="","MISSING",IFERROR(VLOOKUP(salesTable[[#This Row],[CustomerType]],customerType_Ref[],2,FALSE),TRIM(CLEAN(UPPER(salesTable[[#This Row],[CustomerType]])))))</f>
        <v>BUSINESS</v>
      </c>
      <c r="U101" t="str">
        <f>IF(salesTable[[#This Row],[SalesChannel]]="","MISSING",IFERROR(VLOOKUP(salesTable[[#This Row],[SalesChannel]],salesChannel_Ref[],2,FALSE),CLEAN(UPPER(TRIM(salesTable[SalesChannel])))))</f>
        <v>AGENT</v>
      </c>
      <c r="V101" t="str">
        <f>IF(salesTable[[#This Row],[PaymentMethod]]="","MISSING",IFERROR(VLOOKUP(salesTable[[#This Row],[PaymentMethod]],paymentMethod_REF[],2,FALSE), CLEAN(UPPER(TRIM(salesTable[[#This Row],[PaymentMethod]])))))</f>
        <v>CASH</v>
      </c>
      <c r="W101" s="8" t="str">
        <f>IF(salesTable[[#This Row],[ProductID]]="","MISSING",IFERROR(VLOOKUP(salesTable[[#This Row],[ProductID]],product_REF[],1,FALSE),"NO MATCH"))</f>
        <v>P002</v>
      </c>
      <c r="X101" s="8" t="str">
        <f>CLEAN(UPPER(TRIM(IF(salesTable[[#This Row],[ProductID]]="","MISSING",IFERROR(VLOOKUP(salesTable[[#This Row],[ProductID]],product_REF[],2,FALSE),"NO MATCH")))))</f>
        <v>OFFICE CHAIR</v>
      </c>
      <c r="Y101" t="str">
        <f>IFERROR(CLEAN(UPPER(TRIM(VLOOKUP(salesTable[[#This Row],[productID_Final]],product_REF[],3,FALSE)))),"NO MATCH")</f>
        <v>FURNITURE</v>
      </c>
      <c r="Z101" s="8" t="str">
        <f>IF(salesTable[[#This Row],[productCategory_final]]=CLEAN(UPPER(TRIM(salesTable[ProductCategory]))),salesTable[[#This Row],[productCategory_final]],"MISMATCH")</f>
        <v>FURNITURE</v>
      </c>
      <c r="AA101" s="8" t="str">
        <f>IF(salesTable[[#This Row],[CustomerID]]="","MISSING",IFERROR(VLOOKUP(salesTable[[#This Row],[CustomerID]],customer_REF[],1,FALSE),"NO MATCH"))</f>
        <v>C0088</v>
      </c>
      <c r="AB101" t="str">
        <f>CLEAN(UPPER(TRIM(IF(salesTable[[#This Row],[FirstName]]="","MISSING",IFERROR(VLOOKUP(salesTable[[#This Row],[CustomerID_final]],customer_REF[],2,FALSE),"NO MATCH")))))</f>
        <v>KOFI</v>
      </c>
      <c r="AC101" s="8" t="str">
        <f>IF(salesTable[[#This Row],[customerFisrtName]]=CLEAN(UPPER(TRIM(salesTable[[#This Row],[customerFisrtName]]))),salesTable[[#This Row],[customerFisrtName]],"MISMATCH")</f>
        <v>KOFI</v>
      </c>
      <c r="AD101" t="str">
        <f>CLEAN(UPPER(TRIM(IF(salesTable[[#This Row],[LastName]]="","MISSING",IFERROR(VLOOKUP(salesTable[[#This Row],[CustomerID_final]],customer_REF[],3,FALSE),"NO MATCH")))))</f>
        <v>APPIAH</v>
      </c>
      <c r="AE101" s="8" t="str">
        <f>IF(salesTable[[#This Row],[customerLastName]]=CLEAN(UPPER(TRIM(salesTable[[#This Row],[customerLastName]]))),salesTable[[#This Row],[customerLastName]],"MISMATCH")</f>
        <v>APPIAH</v>
      </c>
      <c r="AF101" s="8" t="str">
        <f>IF(salesTable[[#This Row],[Phone]]="","MISSING",0&amp;RIGHT(TRIM(SUBSTITUTE(SUBSTITUTE(SUBSTITUTE(salesTable[[#This Row],[Phone]],"+","")," ",""),"-","")),9))</f>
        <v>0594779200</v>
      </c>
      <c r="AG10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01" s="8">
        <f>IF(salesTable[[#This Row],[quantity_clean]]&gt;0,salesTable[[#This Row],[quantity_clean]],"INVALID")</f>
        <v>5</v>
      </c>
      <c r="AI10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1" s="8">
        <f>IF(salesTable[[#This Row],[unitPrice_clean]]&gt;0,salesTable[[#This Row],[unitPrice_clean]],"INVALID")</f>
        <v>850</v>
      </c>
      <c r="AK101">
        <f>IF(salesTable[[#This Row],[Revenue]]="","MISSING",VALUE(TRIM(SUBSTITUTE(SUBSTITUTE(salesTable[[#This Row],[Revenue]],",",""),"GH₵",""))))</f>
        <v>4250</v>
      </c>
      <c r="AL101" s="8">
        <f>IFERROR(IF(ROUND(salesTable[[#This Row],[Quantity_final]]*salesTable[[#This Row],[UnitPrice_final]],2)=ROUND(salesTable[[#This Row],[revenue_clean]],2)=TRUE,salesTable[[#This Row],[revenue_clean]],"invalid"),"INVALID")</f>
        <v>4250</v>
      </c>
      <c r="AM101" s="19">
        <f>IF(ISNUMBER(salesTable[[#This Row],[OrderDate]]),salesTable[[#This Row],[OrderDate]],IFERROR(DATEVALUE(CLEAN(TRIM(SUBSTITUTE(salesTable[[#This Row],[OrderDate]],".","/")))),"CHECK"))</f>
        <v>45736</v>
      </c>
      <c r="AN1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45736</v>
      </c>
      <c r="AO1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GH-ACC-2025-00784</v>
      </c>
      <c r="AP1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1" s="8" t="str">
        <f>CLEAN(PROPER(TRIM(salesTable[[#This Row],[Email]])))</f>
        <v>Kofi.Appiah6@Example.Con</v>
      </c>
      <c r="AR101" s="8" t="str">
        <f>CLEAN(TRIM(salesTable[[#This Row],[SourceFile]]))</f>
        <v>Agent_App_2025.csv</v>
      </c>
      <c r="AS1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" s="8" t="str">
        <f>IF(salesTable[orderRef_final]&lt;&gt;"MISSING",salesTable[orderRef_final],"invalid")</f>
        <v>GH-ACC-2025-00784</v>
      </c>
    </row>
    <row r="102" spans="1:46" x14ac:dyDescent="0.3">
      <c r="A102" t="s">
        <v>679</v>
      </c>
      <c r="B102" t="s">
        <v>680</v>
      </c>
      <c r="C102" t="s">
        <v>681</v>
      </c>
      <c r="D102" t="s">
        <v>151</v>
      </c>
      <c r="E102" t="s">
        <v>682</v>
      </c>
      <c r="F102" t="s">
        <v>153</v>
      </c>
      <c r="G102" t="s">
        <v>120</v>
      </c>
      <c r="H102" t="s">
        <v>683</v>
      </c>
      <c r="I102" t="s">
        <v>684</v>
      </c>
      <c r="J102" t="s">
        <v>685</v>
      </c>
      <c r="K102" t="s">
        <v>57</v>
      </c>
      <c r="L102" t="s">
        <v>338</v>
      </c>
      <c r="M102">
        <v>8</v>
      </c>
      <c r="N102">
        <v>850</v>
      </c>
      <c r="O102">
        <v>6800</v>
      </c>
      <c r="P102" t="s">
        <v>686</v>
      </c>
      <c r="Q102" t="s">
        <v>687</v>
      </c>
      <c r="R102" t="s">
        <v>157</v>
      </c>
      <c r="S102" t="str">
        <f>IF(salesTable[[#This Row],[Region]]="","MISSING",IFERROR(VLOOKUP(salesTable[[#This Row],[Region]],region_ref[],2,FALSE),TRIM(CLEAN(UPPER(salesTable[[#This Row],[Region]])))))</f>
        <v>ACCRA</v>
      </c>
      <c r="T102" t="str">
        <f>IF(salesTable[[#This Row],[CustomerType]]="","MISSING",IFERROR(VLOOKUP(salesTable[[#This Row],[CustomerType]],customerType_Ref[],2,FALSE),TRIM(CLEAN(UPPER(salesTable[[#This Row],[CustomerType]])))))</f>
        <v>BUSINESS</v>
      </c>
      <c r="U102" t="str">
        <f>IF(salesTable[[#This Row],[SalesChannel]]="","MISSING",IFERROR(VLOOKUP(salesTable[[#This Row],[SalesChannel]],salesChannel_Ref[],2,FALSE),CLEAN(UPPER(TRIM(salesTable[SalesChannel])))))</f>
        <v>ONLINE</v>
      </c>
      <c r="V10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2" s="8" t="str">
        <f>IF(salesTable[[#This Row],[ProductID]]="","MISSING",IFERROR(VLOOKUP(salesTable[[#This Row],[ProductID]],product_REF[],1,FALSE),"NO MATCH"))</f>
        <v>P002</v>
      </c>
      <c r="X102" s="8" t="str">
        <f>CLEAN(UPPER(TRIM(IF(salesTable[[#This Row],[ProductID]]="","MISSING",IFERROR(VLOOKUP(salesTable[[#This Row],[ProductID]],product_REF[],2,FALSE),"NO MATCH")))))</f>
        <v>OFFICE CHAIR</v>
      </c>
      <c r="Y102" t="str">
        <f>IFERROR(CLEAN(UPPER(TRIM(VLOOKUP(salesTable[[#This Row],[productID_Final]],product_REF[],3,FALSE)))),"NO MATCH")</f>
        <v>FURNITURE</v>
      </c>
      <c r="Z102" s="8" t="str">
        <f>IF(salesTable[[#This Row],[productCategory_final]]=CLEAN(UPPER(TRIM(salesTable[ProductCategory]))),salesTable[[#This Row],[productCategory_final]],"MISMATCH")</f>
        <v>FURNITURE</v>
      </c>
      <c r="AA102" s="8" t="str">
        <f>IF(salesTable[[#This Row],[CustomerID]]="","MISSING",IFERROR(VLOOKUP(salesTable[[#This Row],[CustomerID]],customer_REF[],1,FALSE),"NO MATCH"))</f>
        <v>C0022</v>
      </c>
      <c r="AB102" t="str">
        <f>CLEAN(UPPER(TRIM(IF(salesTable[[#This Row],[FirstName]]="","MISSING",IFERROR(VLOOKUP(salesTable[[#This Row],[CustomerID_final]],customer_REF[],2,FALSE),"NO MATCH")))))</f>
        <v>KWAME</v>
      </c>
      <c r="AC102" s="8" t="str">
        <f>IF(salesTable[[#This Row],[customerFisrtName]]=CLEAN(UPPER(TRIM(salesTable[[#This Row],[customerFisrtName]]))),salesTable[[#This Row],[customerFisrtName]],"MISMATCH")</f>
        <v>KWAME</v>
      </c>
      <c r="AD102" t="str">
        <f>CLEAN(UPPER(TRIM(IF(salesTable[[#This Row],[LastName]]="","MISSING",IFERROR(VLOOKUP(salesTable[[#This Row],[CustomerID_final]],customer_REF[],3,FALSE),"NO MATCH")))))</f>
        <v>BADU</v>
      </c>
      <c r="AE102" s="8" t="str">
        <f>IF(salesTable[[#This Row],[customerLastName]]=CLEAN(UPPER(TRIM(salesTable[[#This Row],[customerLastName]]))),salesTable[[#This Row],[customerLastName]],"MISMATCH")</f>
        <v>BADU</v>
      </c>
      <c r="AF102" s="8" t="str">
        <f>IF(salesTable[[#This Row],[Phone]]="","MISSING",0&amp;RIGHT(TRIM(SUBSTITUTE(SUBSTITUTE(SUBSTITUTE(salesTable[[#This Row],[Phone]],"+","")," ",""),"-","")),9))</f>
        <v>0263464875</v>
      </c>
      <c r="AG10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2" s="8">
        <f>IF(salesTable[[#This Row],[quantity_clean]]&gt;0,salesTable[[#This Row],[quantity_clean]],"INVALID")</f>
        <v>8</v>
      </c>
      <c r="AI10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2" s="8">
        <f>IF(salesTable[[#This Row],[unitPrice_clean]]&gt;0,salesTable[[#This Row],[unitPrice_clean]],"INVALID")</f>
        <v>850</v>
      </c>
      <c r="AK102">
        <f>IF(salesTable[[#This Row],[Revenue]]="","MISSING",VALUE(TRIM(SUBSTITUTE(SUBSTITUTE(salesTable[[#This Row],[Revenue]],",",""),"GH₵",""))))</f>
        <v>6800</v>
      </c>
      <c r="AL102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102" s="19">
        <f>IF(ISNUMBER(salesTable[[#This Row],[OrderDate]]),salesTable[[#This Row],[OrderDate]],IFERROR(DATEVALUE(CLEAN(TRIM(SUBSTITUTE(salesTable[[#This Row],[OrderDate]],".","/")))),"CHECK"))</f>
        <v>45990</v>
      </c>
      <c r="AN1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45990</v>
      </c>
      <c r="AO1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GH-ACC-2025-00785</v>
      </c>
      <c r="AP1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2" s="8" t="str">
        <f>CLEAN(PROPER(TRIM(salesTable[[#This Row],[Email]])))</f>
        <v>Kwame.Badu43@Example.Com</v>
      </c>
      <c r="AR102" s="8" t="str">
        <f>CLEAN(TRIM(salesTable[[#This Row],[SourceFile]]))</f>
        <v>Online_Sales_2025.xlsx</v>
      </c>
      <c r="AS1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" s="8" t="str">
        <f>IF(salesTable[orderRef_final]&lt;&gt;"MISSING",salesTable[orderRef_final],"invalid")</f>
        <v>GH-ACC-2025-00785</v>
      </c>
    </row>
    <row r="103" spans="1:46" x14ac:dyDescent="0.3">
      <c r="A103" t="s">
        <v>2883</v>
      </c>
      <c r="B103" t="s">
        <v>2884</v>
      </c>
      <c r="C103" t="s">
        <v>1293</v>
      </c>
      <c r="D103" t="s">
        <v>65</v>
      </c>
      <c r="E103" t="s">
        <v>190</v>
      </c>
      <c r="F103" t="s">
        <v>153</v>
      </c>
      <c r="G103" t="s">
        <v>239</v>
      </c>
      <c r="H103" t="s">
        <v>240</v>
      </c>
      <c r="I103" t="s">
        <v>279</v>
      </c>
      <c r="J103" t="s">
        <v>249</v>
      </c>
      <c r="K103" t="s">
        <v>57</v>
      </c>
      <c r="L103" t="s">
        <v>165</v>
      </c>
      <c r="M103">
        <v>4</v>
      </c>
      <c r="N103">
        <v>-980</v>
      </c>
      <c r="O103">
        <v>3920</v>
      </c>
      <c r="P103" t="s">
        <v>2885</v>
      </c>
      <c r="Q103" t="s">
        <v>2886</v>
      </c>
      <c r="R103" t="s">
        <v>46</v>
      </c>
      <c r="S103" t="str">
        <f>IF(salesTable[[#This Row],[Region]]="","MISSING",IFERROR(VLOOKUP(salesTable[[#This Row],[Region]],region_ref[],2,FALSE),TRIM(CLEAN(UPPER(salesTable[[#This Row],[Region]])))))</f>
        <v>ACCRA</v>
      </c>
      <c r="T103" t="str">
        <f>IF(salesTable[[#This Row],[CustomerType]]="","MISSING",IFERROR(VLOOKUP(salesTable[[#This Row],[CustomerType]],customerType_Ref[],2,FALSE),TRIM(CLEAN(UPPER(salesTable[[#This Row],[CustomerType]])))))</f>
        <v>GOVERNMENT</v>
      </c>
      <c r="U103" t="str">
        <f>IF(salesTable[[#This Row],[SalesChannel]]="","MISSING",IFERROR(VLOOKUP(salesTable[[#This Row],[SalesChannel]],salesChannel_Ref[],2,FALSE),CLEAN(UPPER(TRIM(salesTable[SalesChannel])))))</f>
        <v>ONLINE</v>
      </c>
      <c r="V10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3" s="8" t="str">
        <f>IF(salesTable[[#This Row],[ProductID]]="","MISSING",IFERROR(VLOOKUP(salesTable[[#This Row],[ProductID]],product_REF[],1,FALSE),"NO MATCH"))</f>
        <v>P009</v>
      </c>
      <c r="X103" s="8" t="str">
        <f>CLEAN(UPPER(TRIM(IF(salesTable[[#This Row],[ProductID]]="","MISSING",IFERROR(VLOOKUP(salesTable[[#This Row],[ProductID]],product_REF[],2,FALSE),"NO MATCH")))))</f>
        <v>FILING CABINET</v>
      </c>
      <c r="Y103" t="str">
        <f>IFERROR(CLEAN(UPPER(TRIM(VLOOKUP(salesTable[[#This Row],[productID_Final]],product_REF[],3,FALSE)))),"NO MATCH")</f>
        <v>OFFICE SUPPLIES</v>
      </c>
      <c r="Z103" s="8" t="str">
        <f>IF(salesTable[[#This Row],[productCategory_final]]=CLEAN(UPPER(TRIM(salesTable[ProductCategory]))),salesTable[[#This Row],[productCategory_final]],"MISMATCH")</f>
        <v>OFFICE SUPPLIES</v>
      </c>
      <c r="AA103" s="8" t="str">
        <f>IF(salesTable[[#This Row],[CustomerID]]="","MISSING",IFERROR(VLOOKUP(salesTable[[#This Row],[CustomerID]],customer_REF[],1,FALSE),"NO MATCH"))</f>
        <v>C0195</v>
      </c>
      <c r="AB103" t="str">
        <f>CLEAN(UPPER(TRIM(IF(salesTable[[#This Row],[FirstName]]="","MISSING",IFERROR(VLOOKUP(salesTable[[#This Row],[CustomerID_final]],customer_REF[],2,FALSE),"NO MATCH")))))</f>
        <v>NAA</v>
      </c>
      <c r="AC103" s="8" t="str">
        <f>IF(salesTable[[#This Row],[customerFisrtName]]=CLEAN(UPPER(TRIM(salesTable[[#This Row],[customerFisrtName]]))),salesTable[[#This Row],[customerFisrtName]],"MISMATCH")</f>
        <v>NAA</v>
      </c>
      <c r="AD103" t="str">
        <f>CLEAN(UPPER(TRIM(IF(salesTable[[#This Row],[LastName]]="","MISSING",IFERROR(VLOOKUP(salesTable[[#This Row],[CustomerID_final]],customer_REF[],3,FALSE),"NO MATCH")))))</f>
        <v>ASARE</v>
      </c>
      <c r="AE103" s="8" t="str">
        <f>IF(salesTable[[#This Row],[customerLastName]]=CLEAN(UPPER(TRIM(salesTable[[#This Row],[customerLastName]]))),salesTable[[#This Row],[customerLastName]],"MISMATCH")</f>
        <v>ASARE</v>
      </c>
      <c r="AF103" s="8" t="str">
        <f>IF(salesTable[[#This Row],[Phone]]="","MISSING",0&amp;RIGHT(TRIM(SUBSTITUTE(SUBSTITUTE(SUBSTITUTE(salesTable[[#This Row],[Phone]],"+","")," ",""),"-","")),9))</f>
        <v>0246469669</v>
      </c>
      <c r="AG10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3" s="8">
        <f>IF(salesTable[[#This Row],[quantity_clean]]&gt;0,salesTable[[#This Row],[quantity_clean]],"INVALID")</f>
        <v>4</v>
      </c>
      <c r="AI103">
        <f>IF(OR(salesTable[[#This Row],[UnitPrice]]="",salesTable[[#This Row],[UnitPrice]]="N/A",salesTable[[#This Row],[UnitPrice]]="unknown"),"INVALID",VALUE(TRIM(SUBSTITUTE(SUBSTITUTE(salesTable[[#This Row],[UnitPrice]],",",""),"GH₵",""))))</f>
        <v>-980</v>
      </c>
      <c r="AJ103" s="8" t="str">
        <f>IF(salesTable[[#This Row],[unitPrice_clean]]&gt;0,salesTable[[#This Row],[unitPrice_clean]],"INVALID")</f>
        <v>INVALID</v>
      </c>
      <c r="AK103">
        <f>IF(salesTable[[#This Row],[Revenue]]="","MISSING",VALUE(TRIM(SUBSTITUTE(SUBSTITUTE(salesTable[[#This Row],[Revenue]],",",""),"GH₵",""))))</f>
        <v>3920</v>
      </c>
      <c r="AL10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3" s="19">
        <f>IF(ISNUMBER(salesTable[[#This Row],[OrderDate]]),salesTable[[#This Row],[OrderDate]],IFERROR(DATEVALUE(CLEAN(TRIM(SUBSTITUTE(salesTable[[#This Row],[OrderDate]],".","/")))),"CHECK"))</f>
        <v>45802</v>
      </c>
      <c r="AN1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45802</v>
      </c>
      <c r="AO1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GH-ACC-2025-00798</v>
      </c>
      <c r="AP1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3" s="8" t="str">
        <f>CLEAN(PROPER(TRIM(salesTable[[#This Row],[Email]])))</f>
        <v>Naa.Asare94Example.Com</v>
      </c>
      <c r="AR103" s="8" t="str">
        <f>CLEAN(TRIM(salesTable[[#This Row],[SourceFile]]))</f>
        <v>Mobile_App_Export.csv</v>
      </c>
      <c r="AS1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" s="8" t="str">
        <f>IF(salesTable[orderRef_final]&lt;&gt;"MISSING",salesTable[orderRef_final],"invalid")</f>
        <v>GH-ACC-2025-00798</v>
      </c>
    </row>
    <row r="104" spans="1:46" x14ac:dyDescent="0.3">
      <c r="A104" t="s">
        <v>4890</v>
      </c>
      <c r="B104" t="s">
        <v>277</v>
      </c>
      <c r="C104" t="s">
        <v>2459</v>
      </c>
      <c r="D104" t="s">
        <v>1304</v>
      </c>
      <c r="E104" t="s">
        <v>667</v>
      </c>
      <c r="F104" t="s">
        <v>153</v>
      </c>
      <c r="G104" t="s">
        <v>81</v>
      </c>
      <c r="H104" t="s">
        <v>425</v>
      </c>
      <c r="I104" t="s">
        <v>110</v>
      </c>
      <c r="J104" t="s">
        <v>272</v>
      </c>
      <c r="K104" t="s">
        <v>72</v>
      </c>
      <c r="L104" t="s">
        <v>165</v>
      </c>
      <c r="M104">
        <v>9</v>
      </c>
      <c r="N104" t="s">
        <v>4891</v>
      </c>
      <c r="O104">
        <v>11700</v>
      </c>
      <c r="P104" t="s">
        <v>4892</v>
      </c>
      <c r="Q104" t="s">
        <v>4893</v>
      </c>
      <c r="R104" t="s">
        <v>157</v>
      </c>
      <c r="S104" t="str">
        <f>IF(salesTable[[#This Row],[Region]]="","MISSING",IFERROR(VLOOKUP(salesTable[[#This Row],[Region]],region_ref[],2,FALSE),TRIM(CLEAN(UPPER(salesTable[[#This Row],[Region]])))))</f>
        <v>ACCRA</v>
      </c>
      <c r="T104" t="str">
        <f>IF(salesTable[[#This Row],[CustomerType]]="","MISSING",IFERROR(VLOOKUP(salesTable[[#This Row],[CustomerType]],customerType_Ref[],2,FALSE),TRIM(CLEAN(UPPER(salesTable[[#This Row],[CustomerType]])))))</f>
        <v>GOVERNMENT</v>
      </c>
      <c r="U104" t="str">
        <f>IF(salesTable[[#This Row],[SalesChannel]]="","MISSING",IFERROR(VLOOKUP(salesTable[[#This Row],[SalesChannel]],salesChannel_Ref[],2,FALSE),CLEAN(UPPER(TRIM(salesTable[SalesChannel])))))</f>
        <v>IN-STORE</v>
      </c>
      <c r="V10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4" s="8" t="str">
        <f>IF(salesTable[[#This Row],[ProductID]]="","MISSING",IFERROR(VLOOKUP(salesTable[[#This Row],[ProductID]],product_REF[],1,FALSE),"NO MATCH"))</f>
        <v>P008</v>
      </c>
      <c r="X104" s="8" t="str">
        <f>CLEAN(UPPER(TRIM(IF(salesTable[[#This Row],[ProductID]]="","MISSING",IFERROR(VLOOKUP(salesTable[[#This Row],[ProductID]],product_REF[],2,FALSE),"NO MATCH")))))</f>
        <v>MICROWAVE 25L</v>
      </c>
      <c r="Y104" t="str">
        <f>IFERROR(CLEAN(UPPER(TRIM(VLOOKUP(salesTable[[#This Row],[productID_Final]],product_REF[],3,FALSE)))),"NO MATCH")</f>
        <v>HOME APPLIANCES</v>
      </c>
      <c r="Z104" s="8" t="str">
        <f>IF(salesTable[[#This Row],[productCategory_final]]=CLEAN(UPPER(TRIM(salesTable[ProductCategory]))),salesTable[[#This Row],[productCategory_final]],"MISMATCH")</f>
        <v>HOME APPLIANCES</v>
      </c>
      <c r="AA104" s="8" t="str">
        <f>IF(salesTable[[#This Row],[CustomerID]]="","MISSING",IFERROR(VLOOKUP(salesTable[[#This Row],[CustomerID]],customer_REF[],1,FALSE),"NO MATCH"))</f>
        <v>C0120</v>
      </c>
      <c r="AB104" t="str">
        <f>CLEAN(UPPER(TRIM(IF(salesTable[[#This Row],[FirstName]]="","MISSING",IFERROR(VLOOKUP(salesTable[[#This Row],[CustomerID_final]],customer_REF[],2,FALSE),"NO MATCH")))))</f>
        <v>ABENA</v>
      </c>
      <c r="AC104" s="8" t="str">
        <f>IF(salesTable[[#This Row],[customerFisrtName]]=CLEAN(UPPER(TRIM(salesTable[[#This Row],[customerFisrtName]]))),salesTable[[#This Row],[customerFisrtName]],"MISMATCH")</f>
        <v>ABENA</v>
      </c>
      <c r="AD104" t="str">
        <f>CLEAN(UPPER(TRIM(IF(salesTable[[#This Row],[LastName]]="","MISSING",IFERROR(VLOOKUP(salesTable[[#This Row],[CustomerID_final]],customer_REF[],3,FALSE),"NO MATCH")))))</f>
        <v>OSEI</v>
      </c>
      <c r="AE104" s="8" t="str">
        <f>IF(salesTable[[#This Row],[customerLastName]]=CLEAN(UPPER(TRIM(salesTable[[#This Row],[customerLastName]]))),salesTable[[#This Row],[customerLastName]],"MISMATCH")</f>
        <v>OSEI</v>
      </c>
      <c r="AF104" s="8" t="str">
        <f>IF(salesTable[[#This Row],[Phone]]="","MISSING",0&amp;RIGHT(TRIM(SUBSTITUTE(SUBSTITUTE(SUBSTITUTE(salesTable[[#This Row],[Phone]],"+","")," ",""),"-","")),9))</f>
        <v>0546141967</v>
      </c>
      <c r="AG10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4" s="8">
        <f>IF(salesTable[[#This Row],[quantity_clean]]&gt;0,salesTable[[#This Row],[quantity_clean]],"INVALID")</f>
        <v>9</v>
      </c>
      <c r="AI104">
        <f>IF(OR(salesTable[[#This Row],[UnitPrice]]="",salesTable[[#This Row],[UnitPrice]]="N/A",salesTable[[#This Row],[UnitPrice]]="unknown"),"INVALID",VALUE(TRIM(SUBSTITUTE(SUBSTITUTE(salesTable[[#This Row],[UnitPrice]],",",""),"GH₵",""))))</f>
        <v>1300</v>
      </c>
      <c r="AJ104" s="8">
        <f>IF(salesTable[[#This Row],[unitPrice_clean]]&gt;0,salesTable[[#This Row],[unitPrice_clean]],"INVALID")</f>
        <v>1300</v>
      </c>
      <c r="AK104">
        <f>IF(salesTable[[#This Row],[Revenue]]="","MISSING",VALUE(TRIM(SUBSTITUTE(SUBSTITUTE(salesTable[[#This Row],[Revenue]],",",""),"GH₵",""))))</f>
        <v>11700</v>
      </c>
      <c r="AL104" s="8">
        <f>IFERROR(IF(ROUND(salesTable[[#This Row],[Quantity_final]]*salesTable[[#This Row],[UnitPrice_final]],2)=ROUND(salesTable[[#This Row],[revenue_clean]],2)=TRUE,salesTable[[#This Row],[revenue_clean]],"invalid"),"INVALID")</f>
        <v>11700</v>
      </c>
      <c r="AM104" s="19">
        <f>IF(ISNUMBER(salesTable[[#This Row],[OrderDate]]),salesTable[[#This Row],[OrderDate]],IFERROR(DATEVALUE(CLEAN(TRIM(SUBSTITUTE(salesTable[[#This Row],[OrderDate]],".","/")))),"CHECK"))</f>
        <v>45798</v>
      </c>
      <c r="AN1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45798</v>
      </c>
      <c r="AO1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GH-ACC-2025-00820</v>
      </c>
      <c r="AP1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4" s="8" t="str">
        <f>CLEAN(PROPER(TRIM(salesTable[[#This Row],[Email]])))</f>
        <v>Abena.Osei87@Example.Com</v>
      </c>
      <c r="AR104" s="8" t="str">
        <f>CLEAN(TRIM(salesTable[[#This Row],[SourceFile]]))</f>
        <v>Online_Sales_2025.xlsx</v>
      </c>
      <c r="AS1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" s="8" t="str">
        <f>IF(salesTable[orderRef_final]&lt;&gt;"MISSING",salesTable[orderRef_final],"invalid")</f>
        <v>GH-ACC-2025-00820</v>
      </c>
    </row>
    <row r="105" spans="1:46" x14ac:dyDescent="0.3">
      <c r="A105" t="s">
        <v>1188</v>
      </c>
      <c r="B105" t="s">
        <v>1189</v>
      </c>
      <c r="C105" t="s">
        <v>447</v>
      </c>
      <c r="D105" t="s">
        <v>92</v>
      </c>
      <c r="E105" t="s">
        <v>93</v>
      </c>
      <c r="F105" t="s">
        <v>94</v>
      </c>
      <c r="G105" t="s">
        <v>303</v>
      </c>
      <c r="H105" t="s">
        <v>399</v>
      </c>
      <c r="I105" t="s">
        <v>41</v>
      </c>
      <c r="J105" t="s">
        <v>27</v>
      </c>
      <c r="K105" t="s">
        <v>42</v>
      </c>
      <c r="L105" t="s">
        <v>565</v>
      </c>
      <c r="M105" t="s">
        <v>74</v>
      </c>
      <c r="N105" t="s">
        <v>133</v>
      </c>
      <c r="O105">
        <v>19200</v>
      </c>
      <c r="P105" t="s">
        <v>1190</v>
      </c>
      <c r="Q105" t="s">
        <v>1191</v>
      </c>
      <c r="R105" t="s">
        <v>61</v>
      </c>
      <c r="S105" t="str">
        <f>IF(salesTable[[#This Row],[Region]]="","MISSING",IFERROR(VLOOKUP(salesTable[[#This Row],[Region]],region_ref[],2,FALSE),TRIM(CLEAN(UPPER(salesTable[[#This Row],[Region]])))))</f>
        <v>ACCRA</v>
      </c>
      <c r="T105" t="str">
        <f>IF(salesTable[[#This Row],[CustomerType]]="","MISSING",IFERROR(VLOOKUP(salesTable[[#This Row],[CustomerType]],customerType_Ref[],2,FALSE),TRIM(CLEAN(UPPER(salesTable[[#This Row],[CustomerType]])))))</f>
        <v>GOVERNMENT</v>
      </c>
      <c r="U105" t="str">
        <f>IF(salesTable[[#This Row],[SalesChannel]]="","MISSING",IFERROR(VLOOKUP(salesTable[[#This Row],[SalesChannel]],salesChannel_Ref[],2,FALSE),CLEAN(UPPER(TRIM(salesTable[SalesChannel])))))</f>
        <v>ONLINE</v>
      </c>
      <c r="V105" t="str">
        <f>IF(salesTable[[#This Row],[PaymentMethod]]="","MISSING",IFERROR(VLOOKUP(salesTable[[#This Row],[PaymentMethod]],paymentMethod_REF[],2,FALSE), CLEAN(UPPER(TRIM(salesTable[[#This Row],[PaymentMethod]])))))</f>
        <v>CARD</v>
      </c>
      <c r="W105" s="8" t="str">
        <f>IF(salesTable[[#This Row],[ProductID]]="","MISSING",IFERROR(VLOOKUP(salesTable[[#This Row],[ProductID]],product_REF[],1,FALSE),"NO MATCH"))</f>
        <v>P011</v>
      </c>
      <c r="X105" s="8" t="str">
        <f>CLEAN(UPPER(TRIM(IF(salesTable[[#This Row],[ProductID]]="","MISSING",IFERROR(VLOOKUP(salesTable[[#This Row],[ProductID]],product_REF[],2,FALSE),"NO MATCH")))))</f>
        <v>EXECUTIVE DESK</v>
      </c>
      <c r="Y105" t="str">
        <f>IFERROR(CLEAN(UPPER(TRIM(VLOOKUP(salesTable[[#This Row],[productID_Final]],product_REF[],3,FALSE)))),"NO MATCH")</f>
        <v>FURNITURE</v>
      </c>
      <c r="Z105" s="8" t="str">
        <f>IF(salesTable[[#This Row],[productCategory_final]]=CLEAN(UPPER(TRIM(salesTable[ProductCategory]))),salesTable[[#This Row],[productCategory_final]],"MISMATCH")</f>
        <v>FURNITURE</v>
      </c>
      <c r="AA105" s="8" t="str">
        <f>IF(salesTable[[#This Row],[CustomerID]]="","MISSING",IFERROR(VLOOKUP(salesTable[[#This Row],[CustomerID]],customer_REF[],1,FALSE),"NO MATCH"))</f>
        <v>C0071</v>
      </c>
      <c r="AB105" t="str">
        <f>CLEAN(UPPER(TRIM(IF(salesTable[[#This Row],[FirstName]]="","MISSING",IFERROR(VLOOKUP(salesTable[[#This Row],[CustomerID_final]],customer_REF[],2,FALSE),"NO MATCH")))))</f>
        <v>AMA</v>
      </c>
      <c r="AC105" s="8" t="str">
        <f>IF(salesTable[[#This Row],[customerFisrtName]]=CLEAN(UPPER(TRIM(salesTable[[#This Row],[customerFisrtName]]))),salesTable[[#This Row],[customerFisrtName]],"MISMATCH")</f>
        <v>AMA</v>
      </c>
      <c r="AD105" t="str">
        <f>CLEAN(UPPER(TRIM(IF(salesTable[[#This Row],[LastName]]="","MISSING",IFERROR(VLOOKUP(salesTable[[#This Row],[CustomerID_final]],customer_REF[],3,FALSE),"NO MATCH")))))</f>
        <v>BADU</v>
      </c>
      <c r="AE105" s="8" t="str">
        <f>IF(salesTable[[#This Row],[customerLastName]]=CLEAN(UPPER(TRIM(salesTable[[#This Row],[customerLastName]]))),salesTable[[#This Row],[customerLastName]],"MISMATCH")</f>
        <v>BADU</v>
      </c>
      <c r="AF105" s="8" t="str">
        <f>IF(salesTable[[#This Row],[Phone]]="","MISSING",0&amp;RIGHT(TRIM(SUBSTITUTE(SUBSTITUTE(SUBSTITUTE(salesTable[[#This Row],[Phone]],"+","")," ",""),"-","")),9))</f>
        <v>0271258206</v>
      </c>
      <c r="AG10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5" s="8">
        <f>IF(salesTable[[#This Row],[quantity_clean]]&gt;0,salesTable[[#This Row],[quantity_clean]],"INVALID")</f>
        <v>8</v>
      </c>
      <c r="AI105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05" s="8" t="str">
        <f>IF(salesTable[[#This Row],[unitPrice_clean]]&gt;0,salesTable[[#This Row],[unitPrice_clean]],"INVALID")</f>
        <v>INVALID</v>
      </c>
      <c r="AK105">
        <f>IF(salesTable[[#This Row],[Revenue]]="","MISSING",VALUE(TRIM(SUBSTITUTE(SUBSTITUTE(salesTable[[#This Row],[Revenue]],",",""),"GH₵",""))))</f>
        <v>19200</v>
      </c>
      <c r="AL10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5" s="19">
        <f>IF(ISNUMBER(salesTable[[#This Row],[OrderDate]]),salesTable[[#This Row],[OrderDate]],IFERROR(DATEVALUE(CLEAN(TRIM(SUBSTITUTE(salesTable[[#This Row],[OrderDate]],".","/")))),"CHECK"))</f>
        <v>45688</v>
      </c>
      <c r="AN1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45688</v>
      </c>
      <c r="AO1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GH-ACC-2025-00822</v>
      </c>
      <c r="AP1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5" s="8" t="str">
        <f>CLEAN(PROPER(TRIM(salesTable[[#This Row],[Email]])))</f>
        <v>Ama.Badu31@Example.Com</v>
      </c>
      <c r="AR105" s="8" t="str">
        <f>CLEAN(TRIM(salesTable[[#This Row],[SourceFile]]))</f>
        <v>Retail_POS_2025.csv</v>
      </c>
      <c r="AS1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" s="8" t="str">
        <f>IF(salesTable[orderRef_final]&lt;&gt;"MISSING",salesTable[orderRef_final],"invalid")</f>
        <v>GH-ACC-2025-00822</v>
      </c>
    </row>
    <row r="106" spans="1:46" x14ac:dyDescent="0.3">
      <c r="A106" t="s">
        <v>4851</v>
      </c>
      <c r="B106" t="s">
        <v>4608</v>
      </c>
      <c r="C106" t="s">
        <v>1111</v>
      </c>
      <c r="D106" t="s">
        <v>1369</v>
      </c>
      <c r="E106" t="s">
        <v>161</v>
      </c>
      <c r="F106" t="s">
        <v>372</v>
      </c>
      <c r="G106" t="s">
        <v>303</v>
      </c>
      <c r="H106" t="s">
        <v>304</v>
      </c>
      <c r="I106" t="s">
        <v>1005</v>
      </c>
      <c r="J106" t="s">
        <v>83</v>
      </c>
      <c r="K106" t="s">
        <v>174</v>
      </c>
      <c r="L106" t="s">
        <v>502</v>
      </c>
      <c r="M106">
        <v>-1</v>
      </c>
      <c r="N106">
        <v>2400</v>
      </c>
      <c r="O106">
        <v>2400</v>
      </c>
      <c r="P106" t="s">
        <v>4852</v>
      </c>
      <c r="Q106" t="s">
        <v>4853</v>
      </c>
      <c r="R106" t="s">
        <v>61</v>
      </c>
      <c r="S106" t="str">
        <f>IF(salesTable[[#This Row],[Region]]="","MISSING",IFERROR(VLOOKUP(salesTable[[#This Row],[Region]],region_ref[],2,FALSE),TRIM(CLEAN(UPPER(salesTable[[#This Row],[Region]])))))</f>
        <v>ACCRA</v>
      </c>
      <c r="T106" t="str">
        <f>IF(salesTable[[#This Row],[CustomerType]]="","MISSING",IFERROR(VLOOKUP(salesTable[[#This Row],[CustomerType]],customerType_Ref[],2,FALSE),TRIM(CLEAN(UPPER(salesTable[[#This Row],[CustomerType]])))))</f>
        <v>INDIVIDUAL</v>
      </c>
      <c r="U106" t="str">
        <f>IF(salesTable[[#This Row],[SalesChannel]]="","MISSING",IFERROR(VLOOKUP(salesTable[[#This Row],[SalesChannel]],salesChannel_Ref[],2,FALSE),CLEAN(UPPER(TRIM(salesTable[SalesChannel])))))</f>
        <v>IN-STORE</v>
      </c>
      <c r="V106" t="str">
        <f>IF(salesTable[[#This Row],[PaymentMethod]]="","MISSING",IFERROR(VLOOKUP(salesTable[[#This Row],[PaymentMethod]],paymentMethod_REF[],2,FALSE), CLEAN(UPPER(TRIM(salesTable[[#This Row],[PaymentMethod]])))))</f>
        <v>CASH</v>
      </c>
      <c r="W106" s="8" t="str">
        <f>IF(salesTable[[#This Row],[ProductID]]="","MISSING",IFERROR(VLOOKUP(salesTable[[#This Row],[ProductID]],product_REF[],1,FALSE),"NO MATCH"))</f>
        <v>P011</v>
      </c>
      <c r="X106" s="8" t="str">
        <f>CLEAN(UPPER(TRIM(IF(salesTable[[#This Row],[ProductID]]="","MISSING",IFERROR(VLOOKUP(salesTable[[#This Row],[ProductID]],product_REF[],2,FALSE),"NO MATCH")))))</f>
        <v>EXECUTIVE DESK</v>
      </c>
      <c r="Y106" t="str">
        <f>IFERROR(CLEAN(UPPER(TRIM(VLOOKUP(salesTable[[#This Row],[productID_Final]],product_REF[],3,FALSE)))),"NO MATCH")</f>
        <v>FURNITURE</v>
      </c>
      <c r="Z106" s="8" t="str">
        <f>IF(salesTable[[#This Row],[productCategory_final]]=CLEAN(UPPER(TRIM(salesTable[ProductCategory]))),salesTable[[#This Row],[productCategory_final]],"MISMATCH")</f>
        <v>FURNITURE</v>
      </c>
      <c r="AA106" s="8" t="str">
        <f>IF(salesTable[[#This Row],[CustomerID]]="","MISSING",IFERROR(VLOOKUP(salesTable[[#This Row],[CustomerID]],customer_REF[],1,FALSE),"NO MATCH"))</f>
        <v>C0161</v>
      </c>
      <c r="AB106" t="str">
        <f>CLEAN(UPPER(TRIM(IF(salesTable[[#This Row],[FirstName]]="","MISSING",IFERROR(VLOOKUP(salesTable[[#This Row],[CustomerID_final]],customer_REF[],2,FALSE),"NO MATCH")))))</f>
        <v>ESI</v>
      </c>
      <c r="AC106" s="8" t="str">
        <f>IF(salesTable[[#This Row],[customerFisrtName]]=CLEAN(UPPER(TRIM(salesTable[[#This Row],[customerFisrtName]]))),salesTable[[#This Row],[customerFisrtName]],"MISMATCH")</f>
        <v>ESI</v>
      </c>
      <c r="AD106" t="str">
        <f>CLEAN(UPPER(TRIM(IF(salesTable[[#This Row],[LastName]]="","MISSING",IFERROR(VLOOKUP(salesTable[[#This Row],[CustomerID_final]],customer_REF[],3,FALSE),"NO MATCH")))))</f>
        <v>ADDO</v>
      </c>
      <c r="AE106" s="8" t="str">
        <f>IF(salesTable[[#This Row],[customerLastName]]=CLEAN(UPPER(TRIM(salesTable[[#This Row],[customerLastName]]))),salesTable[[#This Row],[customerLastName]],"MISMATCH")</f>
        <v>ADDO</v>
      </c>
      <c r="AF106" s="8" t="str">
        <f>IF(salesTable[[#This Row],[Phone]]="","MISSING",0&amp;RIGHT(TRIM(SUBSTITUTE(SUBSTITUTE(SUBSTITUTE(salesTable[[#This Row],[Phone]],"+","")," ",""),"-","")),9))</f>
        <v>0544812540</v>
      </c>
      <c r="AG106">
        <f>IF(OR(salesTable[[#This Row],[Quantity]]="",salesTable[[#This Row],[Quantity]]="N/A",salesTable[[#This Row],[Quantity]]="abc"),"INVALID",VALUE(TRIM(SUBSTITUTE(SUBSTITUTE(salesTable[[#This Row],[Quantity]],",",""),"GH₵",""))))</f>
        <v>-1</v>
      </c>
      <c r="AH106" s="8" t="str">
        <f>IF(salesTable[[#This Row],[quantity_clean]]&gt;0,salesTable[[#This Row],[quantity_clean]],"INVALID")</f>
        <v>INVALID</v>
      </c>
      <c r="AI10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6" s="8">
        <f>IF(salesTable[[#This Row],[unitPrice_clean]]&gt;0,salesTable[[#This Row],[unitPrice_clean]],"INVALID")</f>
        <v>2400</v>
      </c>
      <c r="AK106">
        <f>IF(salesTable[[#This Row],[Revenue]]="","MISSING",VALUE(TRIM(SUBSTITUTE(SUBSTITUTE(salesTable[[#This Row],[Revenue]],",",""),"GH₵",""))))</f>
        <v>2400</v>
      </c>
      <c r="AL10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6" s="19">
        <f>IF(ISNUMBER(salesTable[[#This Row],[OrderDate]]),salesTable[[#This Row],[OrderDate]],IFERROR(DATEVALUE(CLEAN(TRIM(SUBSTITUTE(salesTable[[#This Row],[OrderDate]],".","/")))),"CHECK"))</f>
        <v>45821</v>
      </c>
      <c r="AN1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45821</v>
      </c>
      <c r="AO1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GH-ACC-2025-00826</v>
      </c>
      <c r="AP1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6" s="8" t="str">
        <f>CLEAN(PROPER(TRIM(salesTable[[#This Row],[Email]])))</f>
        <v>Esi.Addo71@Example.Com</v>
      </c>
      <c r="AR106" s="8" t="str">
        <f>CLEAN(TRIM(salesTable[[#This Row],[SourceFile]]))</f>
        <v>Retail_POS_2025.csv</v>
      </c>
      <c r="AS1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" s="8" t="str">
        <f>IF(salesTable[orderRef_final]&lt;&gt;"MISSING",salesTable[orderRef_final],"invalid")</f>
        <v>GH-ACC-2025-00826</v>
      </c>
    </row>
    <row r="107" spans="1:46" x14ac:dyDescent="0.3">
      <c r="A107" t="s">
        <v>3201</v>
      </c>
      <c r="B107" t="s">
        <v>1918</v>
      </c>
      <c r="C107" t="s">
        <v>653</v>
      </c>
      <c r="D107" t="s">
        <v>92</v>
      </c>
      <c r="E107" t="s">
        <v>161</v>
      </c>
      <c r="F107" t="s">
        <v>153</v>
      </c>
      <c r="G107" t="s">
        <v>24</v>
      </c>
      <c r="H107" t="s">
        <v>434</v>
      </c>
      <c r="I107" t="s">
        <v>26</v>
      </c>
      <c r="J107" t="s">
        <v>685</v>
      </c>
      <c r="K107" t="s">
        <v>72</v>
      </c>
      <c r="L107" t="s">
        <v>132</v>
      </c>
      <c r="M107">
        <v>-8</v>
      </c>
      <c r="N107">
        <v>-4200</v>
      </c>
      <c r="O107">
        <v>33600</v>
      </c>
      <c r="P107" t="s">
        <v>3202</v>
      </c>
      <c r="Q107" t="s">
        <v>3203</v>
      </c>
      <c r="R107" t="s">
        <v>157</v>
      </c>
      <c r="S107" t="str">
        <f>IF(salesTable[[#This Row],[Region]]="","MISSING",IFERROR(VLOOKUP(salesTable[[#This Row],[Region]],region_ref[],2,FALSE),TRIM(CLEAN(UPPER(salesTable[[#This Row],[Region]])))))</f>
        <v>ACCRA</v>
      </c>
      <c r="T107" t="str">
        <f>IF(salesTable[[#This Row],[CustomerType]]="","MISSING",IFERROR(VLOOKUP(salesTable[[#This Row],[CustomerType]],customerType_Ref[],2,FALSE),TRIM(CLEAN(UPPER(salesTable[[#This Row],[CustomerType]])))))</f>
        <v>BUSINESS</v>
      </c>
      <c r="U107" t="str">
        <f>IF(salesTable[[#This Row],[SalesChannel]]="","MISSING",IFERROR(VLOOKUP(salesTable[[#This Row],[SalesChannel]],salesChannel_Ref[],2,FALSE),CLEAN(UPPER(TRIM(salesTable[SalesChannel])))))</f>
        <v>IN-STORE</v>
      </c>
      <c r="V1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7" s="8" t="str">
        <f>IF(salesTable[[#This Row],[ProductID]]="","MISSING",IFERROR(VLOOKUP(salesTable[[#This Row],[ProductID]],product_REF[],1,FALSE),"NO MATCH"))</f>
        <v>P001</v>
      </c>
      <c r="X107" s="8" t="str">
        <f>CLEAN(UPPER(TRIM(IF(salesTable[[#This Row],[ProductID]]="","MISSING",IFERROR(VLOOKUP(salesTable[[#This Row],[ProductID]],product_REF[],2,FALSE),"NO MATCH")))))</f>
        <v>LAPTOP PRO 14</v>
      </c>
      <c r="Y107" t="str">
        <f>IFERROR(CLEAN(UPPER(TRIM(VLOOKUP(salesTable[[#This Row],[productID_Final]],product_REF[],3,FALSE)))),"NO MATCH")</f>
        <v>ELECTRONICS</v>
      </c>
      <c r="Z107" s="8" t="str">
        <f>IF(salesTable[[#This Row],[productCategory_final]]=CLEAN(UPPER(TRIM(salesTable[ProductCategory]))),salesTable[[#This Row],[productCategory_final]],"MISMATCH")</f>
        <v>ELECTRONICS</v>
      </c>
      <c r="AA107" s="8" t="str">
        <f>IF(salesTable[[#This Row],[CustomerID]]="","MISSING",IFERROR(VLOOKUP(salesTable[[#This Row],[CustomerID]],customer_REF[],1,FALSE),"NO MATCH"))</f>
        <v>C0335</v>
      </c>
      <c r="AB107" t="str">
        <f>CLEAN(UPPER(TRIM(IF(salesTable[[#This Row],[FirstName]]="","MISSING",IFERROR(VLOOKUP(salesTable[[#This Row],[CustomerID_final]],customer_REF[],2,FALSE),"NO MATCH")))))</f>
        <v>AMA</v>
      </c>
      <c r="AC107" s="8" t="str">
        <f>IF(salesTable[[#This Row],[customerFisrtName]]=CLEAN(UPPER(TRIM(salesTable[[#This Row],[customerFisrtName]]))),salesTable[[#This Row],[customerFisrtName]],"MISMATCH")</f>
        <v>AMA</v>
      </c>
      <c r="AD107" t="str">
        <f>CLEAN(UPPER(TRIM(IF(salesTable[[#This Row],[LastName]]="","MISSING",IFERROR(VLOOKUP(salesTable[[#This Row],[CustomerID_final]],customer_REF[],3,FALSE),"NO MATCH")))))</f>
        <v>ADDO</v>
      </c>
      <c r="AE107" s="8" t="str">
        <f>IF(salesTable[[#This Row],[customerLastName]]=CLEAN(UPPER(TRIM(salesTable[[#This Row],[customerLastName]]))),salesTable[[#This Row],[customerLastName]],"MISMATCH")</f>
        <v>ADDO</v>
      </c>
      <c r="AF107" s="8" t="str">
        <f>IF(salesTable[[#This Row],[Phone]]="","MISSING",0&amp;RIGHT(TRIM(SUBSTITUTE(SUBSTITUTE(SUBSTITUTE(salesTable[[#This Row],[Phone]],"+","")," ",""),"-","")),9))</f>
        <v>0203494582</v>
      </c>
      <c r="AG107">
        <f>IF(OR(salesTable[[#This Row],[Quantity]]="",salesTable[[#This Row],[Quantity]]="N/A",salesTable[[#This Row],[Quantity]]="abc"),"INVALID",VALUE(TRIM(SUBSTITUTE(SUBSTITUTE(salesTable[[#This Row],[Quantity]],",",""),"GH₵",""))))</f>
        <v>-8</v>
      </c>
      <c r="AH107" s="8" t="str">
        <f>IF(salesTable[[#This Row],[quantity_clean]]&gt;0,salesTable[[#This Row],[quantity_clean]],"INVALID")</f>
        <v>INVALID</v>
      </c>
      <c r="AI107">
        <f>IF(OR(salesTable[[#This Row],[UnitPrice]]="",salesTable[[#This Row],[UnitPrice]]="N/A",salesTable[[#This Row],[UnitPrice]]="unknown"),"INVALID",VALUE(TRIM(SUBSTITUTE(SUBSTITUTE(salesTable[[#This Row],[UnitPrice]],",",""),"GH₵",""))))</f>
        <v>-4200</v>
      </c>
      <c r="AJ107" s="8" t="str">
        <f>IF(salesTable[[#This Row],[unitPrice_clean]]&gt;0,salesTable[[#This Row],[unitPrice_clean]],"INVALID")</f>
        <v>INVALID</v>
      </c>
      <c r="AK107">
        <f>IF(salesTable[[#This Row],[Revenue]]="","MISSING",VALUE(TRIM(SUBSTITUTE(SUBSTITUTE(salesTable[[#This Row],[Revenue]],",",""),"GH₵",""))))</f>
        <v>33600</v>
      </c>
      <c r="AL10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7" s="19" t="str">
        <f>IF(ISNUMBER(salesTable[[#This Row],[OrderDate]]),salesTable[[#This Row],[OrderDate]],IFERROR(DATEVALUE(CLEAN(TRIM(SUBSTITUTE(salesTable[[#This Row],[OrderDate]],".","/")))),"CHECK"))</f>
        <v>CHECK</v>
      </c>
      <c r="AN10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GH-ACC-2025-00831</v>
      </c>
      <c r="AP1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7" s="8" t="str">
        <f>CLEAN(PROPER(TRIM(salesTable[[#This Row],[Email]])))</f>
        <v>Ama.Addo29Example.Com</v>
      </c>
      <c r="AR107" s="8" t="str">
        <f>CLEAN(TRIM(salesTable[[#This Row],[SourceFile]]))</f>
        <v>Online_Sales_2025.xlsx</v>
      </c>
      <c r="AS1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" s="8" t="str">
        <f>IF(salesTable[orderRef_final]&lt;&gt;"MISSING",salesTable[orderRef_final],"invalid")</f>
        <v>GH-ACC-2025-00831</v>
      </c>
    </row>
    <row r="108" spans="1:46" x14ac:dyDescent="0.3">
      <c r="A108" t="s">
        <v>1338</v>
      </c>
      <c r="B108" t="s">
        <v>1339</v>
      </c>
      <c r="C108" t="s">
        <v>1340</v>
      </c>
      <c r="D108" t="s">
        <v>1341</v>
      </c>
      <c r="E108" t="s">
        <v>1342</v>
      </c>
      <c r="F108" t="s">
        <v>153</v>
      </c>
      <c r="G108" t="s">
        <v>24</v>
      </c>
      <c r="H108" t="s">
        <v>434</v>
      </c>
      <c r="I108" t="s">
        <v>329</v>
      </c>
      <c r="J108" t="s">
        <v>27</v>
      </c>
      <c r="K108" t="s">
        <v>98</v>
      </c>
      <c r="L108" t="s">
        <v>111</v>
      </c>
      <c r="M108">
        <v>9</v>
      </c>
      <c r="N108">
        <v>4200</v>
      </c>
      <c r="O108">
        <v>37800</v>
      </c>
      <c r="P108" t="s">
        <v>1343</v>
      </c>
      <c r="Q108" t="s">
        <v>1344</v>
      </c>
      <c r="R108" t="s">
        <v>157</v>
      </c>
      <c r="S108" t="str">
        <f>IF(salesTable[[#This Row],[Region]]="","MISSING",IFERROR(VLOOKUP(salesTable[[#This Row],[Region]],region_ref[],2,FALSE),TRIM(CLEAN(UPPER(salesTable[[#This Row],[Region]])))))</f>
        <v>ACCRA</v>
      </c>
      <c r="T108" t="str">
        <f>IF(salesTable[[#This Row],[CustomerType]]="","MISSING",IFERROR(VLOOKUP(salesTable[[#This Row],[CustomerType]],customerType_Ref[],2,FALSE),TRIM(CLEAN(UPPER(salesTable[[#This Row],[CustomerType]])))))</f>
        <v>GOVERNMENT</v>
      </c>
      <c r="U108" t="str">
        <f>IF(salesTable[[#This Row],[SalesChannel]]="","MISSING",IFERROR(VLOOKUP(salesTable[[#This Row],[SalesChannel]],salesChannel_Ref[],2,FALSE),CLEAN(UPPER(TRIM(salesTable[SalesChannel])))))</f>
        <v>MOBILE APP</v>
      </c>
      <c r="V108" t="str">
        <f>IF(salesTable[[#This Row],[PaymentMethod]]="","MISSING",IFERROR(VLOOKUP(salesTable[[#This Row],[PaymentMethod]],paymentMethod_REF[],2,FALSE), CLEAN(UPPER(TRIM(salesTable[[#This Row],[PaymentMethod]])))))</f>
        <v>CARD</v>
      </c>
      <c r="W108" s="8" t="str">
        <f>IF(salesTable[[#This Row],[ProductID]]="","MISSING",IFERROR(VLOOKUP(salesTable[[#This Row],[ProductID]],product_REF[],1,FALSE),"NO MATCH"))</f>
        <v>P001</v>
      </c>
      <c r="X108" s="8" t="str">
        <f>CLEAN(UPPER(TRIM(IF(salesTable[[#This Row],[ProductID]]="","MISSING",IFERROR(VLOOKUP(salesTable[[#This Row],[ProductID]],product_REF[],2,FALSE),"NO MATCH")))))</f>
        <v>LAPTOP PRO 14</v>
      </c>
      <c r="Y108" t="str">
        <f>IFERROR(CLEAN(UPPER(TRIM(VLOOKUP(salesTable[[#This Row],[productID_Final]],product_REF[],3,FALSE)))),"NO MATCH")</f>
        <v>ELECTRONICS</v>
      </c>
      <c r="Z108" s="8" t="str">
        <f>IF(salesTable[[#This Row],[productCategory_final]]=CLEAN(UPPER(TRIM(salesTable[ProductCategory]))),salesTable[[#This Row],[productCategory_final]],"MISMATCH")</f>
        <v>ELECTRONICS</v>
      </c>
      <c r="AA108" s="8" t="str">
        <f>IF(salesTable[[#This Row],[CustomerID]]="","MISSING",IFERROR(VLOOKUP(salesTable[[#This Row],[CustomerID]],customer_REF[],1,FALSE),"NO MATCH"))</f>
        <v>C0352</v>
      </c>
      <c r="AB108" t="str">
        <f>CLEAN(UPPER(TRIM(IF(salesTable[[#This Row],[FirstName]]="","MISSING",IFERROR(VLOOKUP(salesTable[[#This Row],[CustomerID_final]],customer_REF[],2,FALSE),"NO MATCH")))))</f>
        <v>AMA</v>
      </c>
      <c r="AC108" s="8" t="str">
        <f>IF(salesTable[[#This Row],[customerFisrtName]]=CLEAN(UPPER(TRIM(salesTable[[#This Row],[customerFisrtName]]))),salesTable[[#This Row],[customerFisrtName]],"MISMATCH")</f>
        <v>AMA</v>
      </c>
      <c r="AD108" t="str">
        <f>CLEAN(UPPER(TRIM(IF(salesTable[[#This Row],[LastName]]="","MISSING",IFERROR(VLOOKUP(salesTable[[#This Row],[CustomerID_final]],customer_REF[],3,FALSE),"NO MATCH")))))</f>
        <v>ARTHUR</v>
      </c>
      <c r="AE108" s="8" t="str">
        <f>IF(salesTable[[#This Row],[customerLastName]]=CLEAN(UPPER(TRIM(salesTable[[#This Row],[customerLastName]]))),salesTable[[#This Row],[customerLastName]],"MISMATCH")</f>
        <v>ARTHUR</v>
      </c>
      <c r="AF108" s="8" t="str">
        <f>IF(salesTable[[#This Row],[Phone]]="","MISSING",0&amp;RIGHT(TRIM(SUBSTITUTE(SUBSTITUTE(SUBSTITUTE(salesTable[[#This Row],[Phone]],"+","")," ",""),"-","")),9))</f>
        <v>0261519940</v>
      </c>
      <c r="AG10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8" s="8">
        <f>IF(salesTable[[#This Row],[quantity_clean]]&gt;0,salesTable[[#This Row],[quantity_clean]],"INVALID")</f>
        <v>9</v>
      </c>
      <c r="AI10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8" s="8">
        <f>IF(salesTable[[#This Row],[unitPrice_clean]]&gt;0,salesTable[[#This Row],[unitPrice_clean]],"INVALID")</f>
        <v>4200</v>
      </c>
      <c r="AK108">
        <f>IF(salesTable[[#This Row],[Revenue]]="","MISSING",VALUE(TRIM(SUBSTITUTE(SUBSTITUTE(salesTable[[#This Row],[Revenue]],",",""),"GH₵",""))))</f>
        <v>37800</v>
      </c>
      <c r="AL108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108" s="19">
        <f>IF(ISNUMBER(salesTable[[#This Row],[OrderDate]]),salesTable[[#This Row],[OrderDate]],IFERROR(DATEVALUE(CLEAN(TRIM(SUBSTITUTE(salesTable[[#This Row],[OrderDate]],".","/")))),"CHECK"))</f>
        <v>45760</v>
      </c>
      <c r="AN1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45760</v>
      </c>
      <c r="AO1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GH-ACC-2025-00846</v>
      </c>
      <c r="AP1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8" s="8" t="str">
        <f>CLEAN(PROPER(TRIM(salesTable[[#This Row],[Email]])))</f>
        <v>Ama.Arthur74@Example.Com</v>
      </c>
      <c r="AR108" s="8" t="str">
        <f>CLEAN(TRIM(salesTable[[#This Row],[SourceFile]]))</f>
        <v>Online_Sales_2025.xlsx</v>
      </c>
      <c r="AS1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" s="8" t="str">
        <f>IF(salesTable[orderRef_final]&lt;&gt;"MISSING",salesTable[orderRef_final],"invalid")</f>
        <v>GH-ACC-2025-00846</v>
      </c>
    </row>
    <row r="109" spans="1:46" x14ac:dyDescent="0.3">
      <c r="A109" t="s">
        <v>1581</v>
      </c>
      <c r="B109" t="s">
        <v>1582</v>
      </c>
      <c r="C109" t="s">
        <v>1583</v>
      </c>
      <c r="D109" t="s">
        <v>50</v>
      </c>
      <c r="E109" t="s">
        <v>37</v>
      </c>
      <c r="F109" t="s">
        <v>153</v>
      </c>
      <c r="G109" t="s">
        <v>39</v>
      </c>
      <c r="H109" t="s">
        <v>336</v>
      </c>
      <c r="I109" t="s">
        <v>41</v>
      </c>
      <c r="J109" t="s">
        <v>305</v>
      </c>
      <c r="K109" t="s">
        <v>921</v>
      </c>
      <c r="L109" t="s">
        <v>182</v>
      </c>
      <c r="M109">
        <v>7</v>
      </c>
      <c r="N109">
        <v>1900</v>
      </c>
      <c r="O109">
        <v>13300</v>
      </c>
      <c r="P109" t="s">
        <v>1584</v>
      </c>
      <c r="Q109" t="s">
        <v>1585</v>
      </c>
      <c r="R109" t="s">
        <v>61</v>
      </c>
      <c r="S109" t="str">
        <f>IF(salesTable[[#This Row],[Region]]="","MISSING",IFERROR(VLOOKUP(salesTable[[#This Row],[Region]],region_ref[],2,FALSE),TRIM(CLEAN(UPPER(salesTable[[#This Row],[Region]])))))</f>
        <v>ACCRA</v>
      </c>
      <c r="T109" t="str">
        <f>IF(salesTable[[#This Row],[CustomerType]]="","MISSING",IFERROR(VLOOKUP(salesTable[[#This Row],[CustomerType]],customerType_Ref[],2,FALSE),TRIM(CLEAN(UPPER(salesTable[[#This Row],[CustomerType]])))))</f>
        <v>GOVERNMENT</v>
      </c>
      <c r="U109" t="str">
        <f>IF(salesTable[[#This Row],[SalesChannel]]="","MISSING",IFERROR(VLOOKUP(salesTable[[#This Row],[SalesChannel]],salesChannel_Ref[],2,FALSE),CLEAN(UPPER(TRIM(salesTable[SalesChannel])))))</f>
        <v>MOBILE APP</v>
      </c>
      <c r="V109" t="str">
        <f>IF(salesTable[[#This Row],[PaymentMethod]]="","MISSING",IFERROR(VLOOKUP(salesTable[[#This Row],[PaymentMethod]],paymentMethod_REF[],2,FALSE), CLEAN(UPPER(TRIM(salesTable[[#This Row],[PaymentMethod]])))))</f>
        <v>CASH</v>
      </c>
      <c r="W109" s="8" t="str">
        <f>IF(salesTable[[#This Row],[ProductID]]="","MISSING",IFERROR(VLOOKUP(salesTable[[#This Row],[ProductID]],product_REF[],1,FALSE),"NO MATCH"))</f>
        <v>P006</v>
      </c>
      <c r="X109" s="8" t="str">
        <f>CLEAN(UPPER(TRIM(IF(salesTable[[#This Row],[ProductID]]="","MISSING",IFERROR(VLOOKUP(salesTable[[#This Row],[ProductID]],product_REF[],2,FALSE),"NO MATCH")))))</f>
        <v>STANDING DESK</v>
      </c>
      <c r="Y109" t="str">
        <f>IFERROR(CLEAN(UPPER(TRIM(VLOOKUP(salesTable[[#This Row],[productID_Final]],product_REF[],3,FALSE)))),"NO MATCH")</f>
        <v>FURNITURE</v>
      </c>
      <c r="Z109" s="8" t="str">
        <f>IF(salesTable[[#This Row],[productCategory_final]]=CLEAN(UPPER(TRIM(salesTable[ProductCategory]))),salesTable[[#This Row],[productCategory_final]],"MISMATCH")</f>
        <v>FURNITURE</v>
      </c>
      <c r="AA109" s="8" t="str">
        <f>IF(salesTable[[#This Row],[CustomerID]]="","MISSING",IFERROR(VLOOKUP(salesTable[[#This Row],[CustomerID]],customer_REF[],1,FALSE),"NO MATCH"))</f>
        <v>C0229</v>
      </c>
      <c r="AB109" t="str">
        <f>CLEAN(UPPER(TRIM(IF(salesTable[[#This Row],[FirstName]]="","MISSING",IFERROR(VLOOKUP(salesTable[[#This Row],[CustomerID_final]],customer_REF[],2,FALSE),"NO MATCH")))))</f>
        <v>AKOSUA</v>
      </c>
      <c r="AC109" s="8" t="str">
        <f>IF(salesTable[[#This Row],[customerFisrtName]]=CLEAN(UPPER(TRIM(salesTable[[#This Row],[customerFisrtName]]))),salesTable[[#This Row],[customerFisrtName]],"MISMATCH")</f>
        <v>AKOSUA</v>
      </c>
      <c r="AD109" t="str">
        <f>CLEAN(UPPER(TRIM(IF(salesTable[[#This Row],[LastName]]="","MISSING",IFERROR(VLOOKUP(salesTable[[#This Row],[CustomerID_final]],customer_REF[],3,FALSE),"NO MATCH")))))</f>
        <v>ANTWI</v>
      </c>
      <c r="AE109" s="8" t="str">
        <f>IF(salesTable[[#This Row],[customerLastName]]=CLEAN(UPPER(TRIM(salesTable[[#This Row],[customerLastName]]))),salesTable[[#This Row],[customerLastName]],"MISMATCH")</f>
        <v>ANTWI</v>
      </c>
      <c r="AF109" s="8" t="str">
        <f>IF(salesTable[[#This Row],[Phone]]="","MISSING",0&amp;RIGHT(TRIM(SUBSTITUTE(SUBSTITUTE(SUBSTITUTE(salesTable[[#This Row],[Phone]],"+","")," ",""),"-","")),9))</f>
        <v>0597966096</v>
      </c>
      <c r="AG10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9" s="8">
        <f>IF(salesTable[[#This Row],[quantity_clean]]&gt;0,salesTable[[#This Row],[quantity_clean]],"INVALID")</f>
        <v>7</v>
      </c>
      <c r="AI10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9" s="8">
        <f>IF(salesTable[[#This Row],[unitPrice_clean]]&gt;0,salesTable[[#This Row],[unitPrice_clean]],"INVALID")</f>
        <v>1900</v>
      </c>
      <c r="AK109">
        <f>IF(salesTable[[#This Row],[Revenue]]="","MISSING",VALUE(TRIM(SUBSTITUTE(SUBSTITUTE(salesTable[[#This Row],[Revenue]],",",""),"GH₵",""))))</f>
        <v>13300</v>
      </c>
      <c r="AL109" s="8">
        <f>IFERROR(IF(ROUND(salesTable[[#This Row],[Quantity_final]]*salesTable[[#This Row],[UnitPrice_final]],2)=ROUND(salesTable[[#This Row],[revenue_clean]],2)=TRUE,salesTable[[#This Row],[revenue_clean]],"invalid"),"INVALID")</f>
        <v>13300</v>
      </c>
      <c r="AM109" s="19">
        <f>IF(ISNUMBER(salesTable[[#This Row],[OrderDate]]),salesTable[[#This Row],[OrderDate]],IFERROR(DATEVALUE(CLEAN(TRIM(SUBSTITUTE(salesTable[[#This Row],[OrderDate]],".","/")))),"CHECK"))</f>
        <v>45933</v>
      </c>
      <c r="AN1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45933</v>
      </c>
      <c r="AO1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GH-ACC-2025-00850</v>
      </c>
      <c r="AP1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09" s="8" t="str">
        <f>CLEAN(PROPER(TRIM(salesTable[[#This Row],[Email]])))</f>
        <v>Akosua.Antwi94@Example.Com</v>
      </c>
      <c r="AR109" s="8" t="str">
        <f>CLEAN(TRIM(salesTable[[#This Row],[SourceFile]]))</f>
        <v>Retail_POS_2025.csv</v>
      </c>
      <c r="AS1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" s="8" t="str">
        <f>IF(salesTable[orderRef_final]&lt;&gt;"MISSING",salesTable[orderRef_final],"invalid")</f>
        <v>GH-ACC-2025-00850</v>
      </c>
    </row>
    <row r="110" spans="1:46" x14ac:dyDescent="0.3">
      <c r="A110" t="s">
        <v>6009</v>
      </c>
      <c r="B110" t="s">
        <v>415</v>
      </c>
      <c r="C110" t="s">
        <v>208</v>
      </c>
      <c r="D110" t="s">
        <v>743</v>
      </c>
      <c r="E110" t="s">
        <v>190</v>
      </c>
      <c r="F110" t="s">
        <v>153</v>
      </c>
      <c r="G110" t="s">
        <v>162</v>
      </c>
      <c r="H110" t="s">
        <v>163</v>
      </c>
      <c r="I110" t="s">
        <v>110</v>
      </c>
      <c r="J110" t="s">
        <v>27</v>
      </c>
      <c r="K110" t="s">
        <v>98</v>
      </c>
      <c r="L110" t="s">
        <v>58</v>
      </c>
      <c r="M110">
        <v>5</v>
      </c>
      <c r="N110">
        <v>620</v>
      </c>
      <c r="O110">
        <v>3100</v>
      </c>
      <c r="P110" t="s">
        <v>6010</v>
      </c>
      <c r="Q110" t="s">
        <v>6011</v>
      </c>
      <c r="R110" t="s">
        <v>32</v>
      </c>
      <c r="S110" t="str">
        <f>IF(salesTable[[#This Row],[Region]]="","MISSING",IFERROR(VLOOKUP(salesTable[[#This Row],[Region]],region_ref[],2,FALSE),TRIM(CLEAN(UPPER(salesTable[[#This Row],[Region]])))))</f>
        <v>ACCRA</v>
      </c>
      <c r="T110" t="str">
        <f>IF(salesTable[[#This Row],[CustomerType]]="","MISSING",IFERROR(VLOOKUP(salesTable[[#This Row],[CustomerType]],customerType_Ref[],2,FALSE),TRIM(CLEAN(UPPER(salesTable[[#This Row],[CustomerType]])))))</f>
        <v>GOVERNMENT</v>
      </c>
      <c r="U110" t="str">
        <f>IF(salesTable[[#This Row],[SalesChannel]]="","MISSING",IFERROR(VLOOKUP(salesTable[[#This Row],[SalesChannel]],salesChannel_Ref[],2,FALSE),CLEAN(UPPER(TRIM(salesTable[SalesChannel])))))</f>
        <v>MOBILE APP</v>
      </c>
      <c r="V11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0" s="8" t="str">
        <f>IF(salesTable[[#This Row],[ProductID]]="","MISSING",IFERROR(VLOOKUP(salesTable[[#This Row],[ProductID]],product_REF[],1,FALSE),"NO MATCH"))</f>
        <v>P012</v>
      </c>
      <c r="X110" s="8" t="str">
        <f>CLEAN(UPPER(TRIM(IF(salesTable[[#This Row],[ProductID]]="","MISSING",IFERROR(VLOOKUP(salesTable[[#This Row],[ProductID]],product_REF[],2,FALSE),"NO MATCH")))))</f>
        <v>BLENDER PLUS</v>
      </c>
      <c r="Y110" t="str">
        <f>IFERROR(CLEAN(UPPER(TRIM(VLOOKUP(salesTable[[#This Row],[productID_Final]],product_REF[],3,FALSE)))),"NO MATCH")</f>
        <v>HOME APPLIANCES</v>
      </c>
      <c r="Z110" s="8" t="str">
        <f>IF(salesTable[[#This Row],[productCategory_final]]=CLEAN(UPPER(TRIM(salesTable[ProductCategory]))),salesTable[[#This Row],[productCategory_final]],"MISMATCH")</f>
        <v>HOME APPLIANCES</v>
      </c>
      <c r="AA110" s="8" t="str">
        <f>IF(salesTable[[#This Row],[CustomerID]]="","MISSING",IFERROR(VLOOKUP(salesTable[[#This Row],[CustomerID]],customer_REF[],1,FALSE),"NO MATCH"))</f>
        <v>C0246</v>
      </c>
      <c r="AB110" t="str">
        <f>CLEAN(UPPER(TRIM(IF(salesTable[[#This Row],[FirstName]]="","MISSING",IFERROR(VLOOKUP(salesTable[[#This Row],[CustomerID_final]],customer_REF[],2,FALSE),"NO MATCH")))))</f>
        <v>ESI</v>
      </c>
      <c r="AC110" s="8" t="str">
        <f>IF(salesTable[[#This Row],[customerFisrtName]]=CLEAN(UPPER(TRIM(salesTable[[#This Row],[customerFisrtName]]))),salesTable[[#This Row],[customerFisrtName]],"MISMATCH")</f>
        <v>ESI</v>
      </c>
      <c r="AD110" t="str">
        <f>CLEAN(UPPER(TRIM(IF(salesTable[[#This Row],[LastName]]="","MISSING",IFERROR(VLOOKUP(salesTable[[#This Row],[CustomerID_final]],customer_REF[],3,FALSE),"NO MATCH")))))</f>
        <v>ASARE</v>
      </c>
      <c r="AE110" s="8" t="str">
        <f>IF(salesTable[[#This Row],[customerLastName]]=CLEAN(UPPER(TRIM(salesTable[[#This Row],[customerLastName]]))),salesTable[[#This Row],[customerLastName]],"MISMATCH")</f>
        <v>ASARE</v>
      </c>
      <c r="AF110" s="8" t="str">
        <f>IF(salesTable[[#This Row],[Phone]]="","MISSING",0&amp;RIGHT(TRIM(SUBSTITUTE(SUBSTITUTE(SUBSTITUTE(salesTable[[#This Row],[Phone]],"+","")," ",""),"-","")),9))</f>
        <v>0507210808</v>
      </c>
      <c r="AG11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0" s="8">
        <f>IF(salesTable[[#This Row],[quantity_clean]]&gt;0,salesTable[[#This Row],[quantity_clean]],"INVALID")</f>
        <v>5</v>
      </c>
      <c r="AI11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0" s="8">
        <f>IF(salesTable[[#This Row],[unitPrice_clean]]&gt;0,salesTable[[#This Row],[unitPrice_clean]],"INVALID")</f>
        <v>620</v>
      </c>
      <c r="AK110">
        <f>IF(salesTable[[#This Row],[Revenue]]="","MISSING",VALUE(TRIM(SUBSTITUTE(SUBSTITUTE(salesTable[[#This Row],[Revenue]],",",""),"GH₵",""))))</f>
        <v>3100</v>
      </c>
      <c r="AL110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110" s="19">
        <f>IF(ISNUMBER(salesTable[[#This Row],[OrderDate]]),salesTable[[#This Row],[OrderDate]],IFERROR(DATEVALUE(CLEAN(TRIM(SUBSTITUTE(salesTable[[#This Row],[OrderDate]],".","/")))),"CHECK"))</f>
        <v>45683</v>
      </c>
      <c r="AN1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45683</v>
      </c>
      <c r="AO1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GH-ACC-2025-00855</v>
      </c>
      <c r="AP1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0" s="8" t="str">
        <f>CLEAN(PROPER(TRIM(salesTable[[#This Row],[Email]])))</f>
        <v>Esi.Asare27@Example.Com</v>
      </c>
      <c r="AR110" s="8" t="str">
        <f>CLEAN(TRIM(salesTable[[#This Row],[SourceFile]]))</f>
        <v>Agent_App_2025.csv</v>
      </c>
      <c r="AS1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" s="8" t="str">
        <f>IF(salesTable[orderRef_final]&lt;&gt;"MISSING",salesTable[orderRef_final],"invalid")</f>
        <v>GH-ACC-2025-00855</v>
      </c>
    </row>
    <row r="111" spans="1:46" x14ac:dyDescent="0.3">
      <c r="A111" t="s">
        <v>1041</v>
      </c>
      <c r="B111" t="s">
        <v>1042</v>
      </c>
      <c r="C111" t="s">
        <v>1043</v>
      </c>
      <c r="D111" t="s">
        <v>92</v>
      </c>
      <c r="E111" t="s">
        <v>1044</v>
      </c>
      <c r="F111" t="s">
        <v>153</v>
      </c>
      <c r="G111" t="s">
        <v>81</v>
      </c>
      <c r="H111" t="s">
        <v>1045</v>
      </c>
      <c r="I111" t="s">
        <v>110</v>
      </c>
      <c r="J111" t="s">
        <v>305</v>
      </c>
      <c r="K111" t="s">
        <v>72</v>
      </c>
      <c r="L111" t="s">
        <v>58</v>
      </c>
      <c r="M111">
        <v>6</v>
      </c>
      <c r="N111">
        <v>1250</v>
      </c>
      <c r="O111">
        <v>7500</v>
      </c>
      <c r="P111" t="s">
        <v>1046</v>
      </c>
      <c r="Q111" t="s">
        <v>1047</v>
      </c>
      <c r="R111" t="s">
        <v>61</v>
      </c>
      <c r="S111" t="str">
        <f>IF(salesTable[[#This Row],[Region]]="","MISSING",IFERROR(VLOOKUP(salesTable[[#This Row],[Region]],region_ref[],2,FALSE),TRIM(CLEAN(UPPER(salesTable[[#This Row],[Region]])))))</f>
        <v>ACCRA</v>
      </c>
      <c r="T111" t="str">
        <f>IF(salesTable[[#This Row],[CustomerType]]="","MISSING",IFERROR(VLOOKUP(salesTable[[#This Row],[CustomerType]],customerType_Ref[],2,FALSE),TRIM(CLEAN(UPPER(salesTable[[#This Row],[CustomerType]])))))</f>
        <v>GOVERNMENT</v>
      </c>
      <c r="U111" t="str">
        <f>IF(salesTable[[#This Row],[SalesChannel]]="","MISSING",IFERROR(VLOOKUP(salesTable[[#This Row],[SalesChannel]],salesChannel_Ref[],2,FALSE),CLEAN(UPPER(TRIM(salesTable[SalesChannel])))))</f>
        <v>IN-STORE</v>
      </c>
      <c r="V11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1" s="8" t="str">
        <f>IF(salesTable[[#This Row],[ProductID]]="","MISSING",IFERROR(VLOOKUP(salesTable[[#This Row],[ProductID]],product_REF[],1,FALSE),"NO MATCH"))</f>
        <v>P008</v>
      </c>
      <c r="X111" s="8" t="str">
        <f>CLEAN(UPPER(TRIM(IF(salesTable[[#This Row],[ProductID]]="","MISSING",IFERROR(VLOOKUP(salesTable[[#This Row],[ProductID]],product_REF[],2,FALSE),"NO MATCH")))))</f>
        <v>MICROWAVE 25L</v>
      </c>
      <c r="Y111" t="str">
        <f>IFERROR(CLEAN(UPPER(TRIM(VLOOKUP(salesTable[[#This Row],[productID_Final]],product_REF[],3,FALSE)))),"NO MATCH")</f>
        <v>HOME APPLIANCES</v>
      </c>
      <c r="Z111" s="8" t="str">
        <f>IF(salesTable[[#This Row],[productCategory_final]]=CLEAN(UPPER(TRIM(salesTable[ProductCategory]))),salesTable[[#This Row],[productCategory_final]],"MISMATCH")</f>
        <v>HOME APPLIANCES</v>
      </c>
      <c r="AA111" s="8" t="str">
        <f>IF(salesTable[[#This Row],[CustomerID]]="","MISSING",IFERROR(VLOOKUP(salesTable[[#This Row],[CustomerID]],customer_REF[],1,FALSE),"NO MATCH"))</f>
        <v>C0191</v>
      </c>
      <c r="AB111" t="str">
        <f>CLEAN(UPPER(TRIM(IF(salesTable[[#This Row],[FirstName]]="","MISSING",IFERROR(VLOOKUP(salesTable[[#This Row],[CustomerID_final]],customer_REF[],2,FALSE),"NO MATCH")))))</f>
        <v>AMA</v>
      </c>
      <c r="AC111" s="8" t="str">
        <f>IF(salesTable[[#This Row],[customerFisrtName]]=CLEAN(UPPER(TRIM(salesTable[[#This Row],[customerFisrtName]]))),salesTable[[#This Row],[customerFisrtName]],"MISMATCH")</f>
        <v>AMA</v>
      </c>
      <c r="AD111" t="str">
        <f>CLEAN(UPPER(TRIM(IF(salesTable[[#This Row],[LastName]]="","MISSING",IFERROR(VLOOKUP(salesTable[[#This Row],[CustomerID_final]],customer_REF[],3,FALSE),"NO MATCH")))))</f>
        <v>ARTHUR</v>
      </c>
      <c r="AE111" s="8" t="str">
        <f>IF(salesTable[[#This Row],[customerLastName]]=CLEAN(UPPER(TRIM(salesTable[[#This Row],[customerLastName]]))),salesTable[[#This Row],[customerLastName]],"MISMATCH")</f>
        <v>ARTHUR</v>
      </c>
      <c r="AF111" s="8" t="str">
        <f>IF(salesTable[[#This Row],[Phone]]="","MISSING",0&amp;RIGHT(TRIM(SUBSTITUTE(SUBSTITUTE(SUBSTITUTE(salesTable[[#This Row],[Phone]],"+","")," ",""),"-","")),9))</f>
        <v>0541007708</v>
      </c>
      <c r="AG11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1" s="8">
        <f>IF(salesTable[[#This Row],[quantity_clean]]&gt;0,salesTable[[#This Row],[quantity_clean]],"INVALID")</f>
        <v>6</v>
      </c>
      <c r="AI11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1" s="8">
        <f>IF(salesTable[[#This Row],[unitPrice_clean]]&gt;0,salesTable[[#This Row],[unitPrice_clean]],"INVALID")</f>
        <v>1250</v>
      </c>
      <c r="AK111">
        <f>IF(salesTable[[#This Row],[Revenue]]="","MISSING",VALUE(TRIM(SUBSTITUTE(SUBSTITUTE(salesTable[[#This Row],[Revenue]],",",""),"GH₵",""))))</f>
        <v>7500</v>
      </c>
      <c r="AL111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11" s="19">
        <f>IF(ISNUMBER(salesTable[[#This Row],[OrderDate]]),salesTable[[#This Row],[OrderDate]],IFERROR(DATEVALUE(CLEAN(TRIM(SUBSTITUTE(salesTable[[#This Row],[OrderDate]],".","/")))),"CHECK"))</f>
        <v>46328</v>
      </c>
      <c r="AN11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GH-ACC-2025-00856</v>
      </c>
      <c r="AP1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1" s="8" t="str">
        <f>CLEAN(PROPER(TRIM(salesTable[[#This Row],[Email]])))</f>
        <v>Ama.Arthur32@Example.Com</v>
      </c>
      <c r="AR111" s="8" t="str">
        <f>CLEAN(TRIM(salesTable[[#This Row],[SourceFile]]))</f>
        <v>Retail_POS_2025.csv</v>
      </c>
      <c r="AS1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" s="8" t="str">
        <f>IF(salesTable[orderRef_final]&lt;&gt;"MISSING",salesTable[orderRef_final],"invalid")</f>
        <v>GH-ACC-2025-00856</v>
      </c>
    </row>
    <row r="112" spans="1:46" x14ac:dyDescent="0.3">
      <c r="A112" t="s">
        <v>1816</v>
      </c>
      <c r="B112" t="s">
        <v>1817</v>
      </c>
      <c r="C112" t="s">
        <v>526</v>
      </c>
      <c r="D112" t="s">
        <v>36</v>
      </c>
      <c r="E112" t="s">
        <v>647</v>
      </c>
      <c r="F112" t="s">
        <v>153</v>
      </c>
      <c r="G112" t="s">
        <v>39</v>
      </c>
      <c r="H112" t="s">
        <v>336</v>
      </c>
      <c r="I112" t="s">
        <v>1005</v>
      </c>
      <c r="J112" t="s">
        <v>27</v>
      </c>
      <c r="K112" t="s">
        <v>72</v>
      </c>
      <c r="L112" t="s">
        <v>451</v>
      </c>
      <c r="M112">
        <v>11</v>
      </c>
      <c r="N112">
        <v>1900</v>
      </c>
      <c r="O112">
        <v>20900</v>
      </c>
      <c r="P112" t="s">
        <v>1818</v>
      </c>
      <c r="Q112" t="s">
        <v>1819</v>
      </c>
      <c r="R112" t="s">
        <v>61</v>
      </c>
      <c r="S112" t="str">
        <f>IF(salesTable[[#This Row],[Region]]="","MISSING",IFERROR(VLOOKUP(salesTable[[#This Row],[Region]],region_ref[],2,FALSE),TRIM(CLEAN(UPPER(salesTable[[#This Row],[Region]])))))</f>
        <v>ACCRA</v>
      </c>
      <c r="T112" t="str">
        <f>IF(salesTable[[#This Row],[CustomerType]]="","MISSING",IFERROR(VLOOKUP(salesTable[[#This Row],[CustomerType]],customerType_Ref[],2,FALSE),TRIM(CLEAN(UPPER(salesTable[[#This Row],[CustomerType]])))))</f>
        <v>GOVERNMENT</v>
      </c>
      <c r="U112" t="str">
        <f>IF(salesTable[[#This Row],[SalesChannel]]="","MISSING",IFERROR(VLOOKUP(salesTable[[#This Row],[SalesChannel]],salesChannel_Ref[],2,FALSE),CLEAN(UPPER(TRIM(salesTable[SalesChannel])))))</f>
        <v>IN-STORE</v>
      </c>
      <c r="V11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2" s="8" t="str">
        <f>IF(salesTable[[#This Row],[ProductID]]="","MISSING",IFERROR(VLOOKUP(salesTable[[#This Row],[ProductID]],product_REF[],1,FALSE),"NO MATCH"))</f>
        <v>P006</v>
      </c>
      <c r="X112" s="8" t="str">
        <f>CLEAN(UPPER(TRIM(IF(salesTable[[#This Row],[ProductID]]="","MISSING",IFERROR(VLOOKUP(salesTable[[#This Row],[ProductID]],product_REF[],2,FALSE),"NO MATCH")))))</f>
        <v>STANDING DESK</v>
      </c>
      <c r="Y112" t="str">
        <f>IFERROR(CLEAN(UPPER(TRIM(VLOOKUP(salesTable[[#This Row],[productID_Final]],product_REF[],3,FALSE)))),"NO MATCH")</f>
        <v>FURNITURE</v>
      </c>
      <c r="Z112" s="8" t="str">
        <f>IF(salesTable[[#This Row],[productCategory_final]]=CLEAN(UPPER(TRIM(salesTable[ProductCategory]))),salesTable[[#This Row],[productCategory_final]],"MISMATCH")</f>
        <v>FURNITURE</v>
      </c>
      <c r="AA112" s="8" t="str">
        <f>IF(salesTable[[#This Row],[CustomerID]]="","MISSING",IFERROR(VLOOKUP(salesTable[[#This Row],[CustomerID]],customer_REF[],1,FALSE),"NO MATCH"))</f>
        <v>C0171</v>
      </c>
      <c r="AB112" t="str">
        <f>CLEAN(UPPER(TRIM(IF(salesTable[[#This Row],[FirstName]]="","MISSING",IFERROR(VLOOKUP(salesTable[[#This Row],[CustomerID_final]],customer_REF[],2,FALSE),"NO MATCH")))))</f>
        <v>AKOSUA</v>
      </c>
      <c r="AC112" s="8" t="str">
        <f>IF(salesTable[[#This Row],[customerFisrtName]]=CLEAN(UPPER(TRIM(salesTable[[#This Row],[customerFisrtName]]))),salesTable[[#This Row],[customerFisrtName]],"MISMATCH")</f>
        <v>AKOSUA</v>
      </c>
      <c r="AD112" t="str">
        <f>CLEAN(UPPER(TRIM(IF(salesTable[[#This Row],[LastName]]="","MISSING",IFERROR(VLOOKUP(salesTable[[#This Row],[CustomerID_final]],customer_REF[],3,FALSE),"NO MATCH")))))</f>
        <v>ADDO</v>
      </c>
      <c r="AE112" s="8" t="str">
        <f>IF(salesTable[[#This Row],[customerLastName]]=CLEAN(UPPER(TRIM(salesTable[[#This Row],[customerLastName]]))),salesTable[[#This Row],[customerLastName]],"MISMATCH")</f>
        <v>ADDO</v>
      </c>
      <c r="AF112" s="8" t="str">
        <f>IF(salesTable[[#This Row],[Phone]]="","MISSING",0&amp;RIGHT(TRIM(SUBSTITUTE(SUBSTITUTE(SUBSTITUTE(salesTable[[#This Row],[Phone]],"+","")," ",""),"-","")),9))</f>
        <v>0263107837</v>
      </c>
      <c r="AG11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2" s="8">
        <f>IF(salesTable[[#This Row],[quantity_clean]]&gt;0,salesTable[[#This Row],[quantity_clean]],"INVALID")</f>
        <v>11</v>
      </c>
      <c r="AI11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12" s="8">
        <f>IF(salesTable[[#This Row],[unitPrice_clean]]&gt;0,salesTable[[#This Row],[unitPrice_clean]],"INVALID")</f>
        <v>1900</v>
      </c>
      <c r="AK112">
        <f>IF(salesTable[[#This Row],[Revenue]]="","MISSING",VALUE(TRIM(SUBSTITUTE(SUBSTITUTE(salesTable[[#This Row],[Revenue]],",",""),"GH₵",""))))</f>
        <v>20900</v>
      </c>
      <c r="AL112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112" s="19">
        <f>IF(ISNUMBER(salesTable[[#This Row],[OrderDate]]),salesTable[[#This Row],[OrderDate]],IFERROR(DATEVALUE(CLEAN(TRIM(SUBSTITUTE(salesTable[[#This Row],[OrderDate]],".","/")))),"CHECK"))</f>
        <v>45980</v>
      </c>
      <c r="AN1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45980</v>
      </c>
      <c r="AO1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GH-ACC-2025-00879</v>
      </c>
      <c r="AP1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2" s="8" t="str">
        <f>CLEAN(PROPER(TRIM(salesTable[[#This Row],[Email]])))</f>
        <v>Akosua.Addo2@Example.Com</v>
      </c>
      <c r="AR112" s="8" t="str">
        <f>CLEAN(TRIM(salesTable[[#This Row],[SourceFile]]))</f>
        <v>Retail_POS_2025.csv</v>
      </c>
      <c r="AS1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" s="8" t="str">
        <f>IF(salesTable[orderRef_final]&lt;&gt;"MISSING",salesTable[orderRef_final],"invalid")</f>
        <v>GH-ACC-2025-00879</v>
      </c>
    </row>
    <row r="113" spans="1:46" x14ac:dyDescent="0.3">
      <c r="A113" t="s">
        <v>4543</v>
      </c>
      <c r="B113" t="s">
        <v>4544</v>
      </c>
      <c r="C113" t="s">
        <v>3174</v>
      </c>
      <c r="D113" t="s">
        <v>21</v>
      </c>
      <c r="E113" t="s">
        <v>173</v>
      </c>
      <c r="F113" t="s">
        <v>464</v>
      </c>
      <c r="G113" t="s">
        <v>81</v>
      </c>
      <c r="H113" t="s">
        <v>425</v>
      </c>
      <c r="I113" t="s">
        <v>110</v>
      </c>
      <c r="J113" t="s">
        <v>27</v>
      </c>
      <c r="K113" t="s">
        <v>144</v>
      </c>
      <c r="L113" t="s">
        <v>182</v>
      </c>
      <c r="M113">
        <v>6</v>
      </c>
      <c r="N113">
        <v>1250</v>
      </c>
      <c r="O113">
        <v>7500</v>
      </c>
      <c r="P113" t="s">
        <v>4545</v>
      </c>
      <c r="Q113" t="s">
        <v>4546</v>
      </c>
      <c r="R113" t="s">
        <v>32</v>
      </c>
      <c r="S113" t="str">
        <f>IF(salesTable[[#This Row],[Region]]="","MISSING",IFERROR(VLOOKUP(salesTable[[#This Row],[Region]],region_ref[],2,FALSE),TRIM(CLEAN(UPPER(salesTable[[#This Row],[Region]])))))</f>
        <v>ACCRA</v>
      </c>
      <c r="T113" t="str">
        <f>IF(salesTable[[#This Row],[CustomerType]]="","MISSING",IFERROR(VLOOKUP(salesTable[[#This Row],[CustomerType]],customerType_Ref[],2,FALSE),TRIM(CLEAN(UPPER(salesTable[[#This Row],[CustomerType]])))))</f>
        <v>GOVERNMENT</v>
      </c>
      <c r="U113" t="str">
        <f>IF(salesTable[[#This Row],[SalesChannel]]="","MISSING",IFERROR(VLOOKUP(salesTable[[#This Row],[SalesChannel]],salesChannel_Ref[],2,FALSE),CLEAN(UPPER(TRIM(salesTable[SalesChannel])))))</f>
        <v>IN-STORE</v>
      </c>
      <c r="V113" t="str">
        <f>IF(salesTable[[#This Row],[PaymentMethod]]="","MISSING",IFERROR(VLOOKUP(salesTable[[#This Row],[PaymentMethod]],paymentMethod_REF[],2,FALSE), CLEAN(UPPER(TRIM(salesTable[[#This Row],[PaymentMethod]])))))</f>
        <v>CASH</v>
      </c>
      <c r="W113" s="8" t="str">
        <f>IF(salesTable[[#This Row],[ProductID]]="","MISSING",IFERROR(VLOOKUP(salesTable[[#This Row],[ProductID]],product_REF[],1,FALSE),"NO MATCH"))</f>
        <v>P008</v>
      </c>
      <c r="X113" s="8" t="str">
        <f>CLEAN(UPPER(TRIM(IF(salesTable[[#This Row],[ProductID]]="","MISSING",IFERROR(VLOOKUP(salesTable[[#This Row],[ProductID]],product_REF[],2,FALSE),"NO MATCH")))))</f>
        <v>MICROWAVE 25L</v>
      </c>
      <c r="Y113" t="str">
        <f>IFERROR(CLEAN(UPPER(TRIM(VLOOKUP(salesTable[[#This Row],[productID_Final]],product_REF[],3,FALSE)))),"NO MATCH")</f>
        <v>HOME APPLIANCES</v>
      </c>
      <c r="Z113" s="8" t="str">
        <f>IF(salesTable[[#This Row],[productCategory_final]]=CLEAN(UPPER(TRIM(salesTable[ProductCategory]))),salesTable[[#This Row],[productCategory_final]],"MISMATCH")</f>
        <v>HOME APPLIANCES</v>
      </c>
      <c r="AA113" s="8" t="str">
        <f>IF(salesTable[[#This Row],[CustomerID]]="","MISSING",IFERROR(VLOOKUP(salesTable[[#This Row],[CustomerID]],customer_REF[],1,FALSE),"NO MATCH"))</f>
        <v>C0316</v>
      </c>
      <c r="AB113" t="str">
        <f>CLEAN(UPPER(TRIM(IF(salesTable[[#This Row],[FirstName]]="","MISSING",IFERROR(VLOOKUP(salesTable[[#This Row],[CustomerID_final]],customer_REF[],2,FALSE),"NO MATCH")))))</f>
        <v>KOJO</v>
      </c>
      <c r="AC113" s="8" t="str">
        <f>IF(salesTable[[#This Row],[customerFisrtName]]=CLEAN(UPPER(TRIM(salesTable[[#This Row],[customerFisrtName]]))),salesTable[[#This Row],[customerFisrtName]],"MISMATCH")</f>
        <v>KOJO</v>
      </c>
      <c r="AD113" t="str">
        <f>CLEAN(UPPER(TRIM(IF(salesTable[[#This Row],[LastName]]="","MISSING",IFERROR(VLOOKUP(salesTable[[#This Row],[CustomerID_final]],customer_REF[],3,FALSE),"NO MATCH")))))</f>
        <v>OSEI</v>
      </c>
      <c r="AE113" s="8" t="str">
        <f>IF(salesTable[[#This Row],[customerLastName]]=CLEAN(UPPER(TRIM(salesTable[[#This Row],[customerLastName]]))),salesTable[[#This Row],[customerLastName]],"MISMATCH")</f>
        <v>OSEI</v>
      </c>
      <c r="AF113" s="8" t="str">
        <f>IF(salesTable[[#This Row],[Phone]]="","MISSING",0&amp;RIGHT(TRIM(SUBSTITUTE(SUBSTITUTE(SUBSTITUTE(salesTable[[#This Row],[Phone]],"+","")," ",""),"-","")),9))</f>
        <v>0272858770</v>
      </c>
      <c r="AG11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3" s="8">
        <f>IF(salesTable[[#This Row],[quantity_clean]]&gt;0,salesTable[[#This Row],[quantity_clean]],"INVALID")</f>
        <v>6</v>
      </c>
      <c r="AI11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3" s="8">
        <f>IF(salesTable[[#This Row],[unitPrice_clean]]&gt;0,salesTable[[#This Row],[unitPrice_clean]],"INVALID")</f>
        <v>1250</v>
      </c>
      <c r="AK113">
        <f>IF(salesTable[[#This Row],[Revenue]]="","MISSING",VALUE(TRIM(SUBSTITUTE(SUBSTITUTE(salesTable[[#This Row],[Revenue]],",",""),"GH₵",""))))</f>
        <v>7500</v>
      </c>
      <c r="AL113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13" s="19" t="str">
        <f>IF(ISNUMBER(salesTable[[#This Row],[OrderDate]]),salesTable[[#This Row],[OrderDate]],IFERROR(DATEVALUE(CLEAN(TRIM(SUBSTITUTE(salesTable[[#This Row],[OrderDate]],".","/")))),"CHECK"))</f>
        <v>CHECK</v>
      </c>
      <c r="AN11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GH-ACC-2025-00893</v>
      </c>
      <c r="AP1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3" s="8" t="str">
        <f>CLEAN(PROPER(TRIM(salesTable[[#This Row],[Email]])))</f>
        <v>Kojo.Osei48@Example.Com</v>
      </c>
      <c r="AR113" s="8" t="str">
        <f>CLEAN(TRIM(salesTable[[#This Row],[SourceFile]]))</f>
        <v>Agent_App_2025.csv</v>
      </c>
      <c r="AS1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" s="8" t="str">
        <f>IF(salesTable[orderRef_final]&lt;&gt;"MISSING",salesTable[orderRef_final],"invalid")</f>
        <v>GH-ACC-2025-00893</v>
      </c>
    </row>
    <row r="114" spans="1:46" x14ac:dyDescent="0.3">
      <c r="A114" t="s">
        <v>4553</v>
      </c>
      <c r="B114" t="s">
        <v>4554</v>
      </c>
      <c r="C114" t="s">
        <v>1707</v>
      </c>
      <c r="D114" t="s">
        <v>1184</v>
      </c>
      <c r="E114" t="s">
        <v>22</v>
      </c>
      <c r="F114" t="s">
        <v>464</v>
      </c>
      <c r="G114" t="s">
        <v>162</v>
      </c>
      <c r="H114" t="s">
        <v>163</v>
      </c>
      <c r="I114" t="s">
        <v>110</v>
      </c>
      <c r="J114" t="s">
        <v>27</v>
      </c>
      <c r="K114" t="s">
        <v>28</v>
      </c>
      <c r="L114" t="s">
        <v>165</v>
      </c>
      <c r="M114">
        <v>11</v>
      </c>
      <c r="N114">
        <v>620</v>
      </c>
      <c r="O114">
        <v>6820</v>
      </c>
      <c r="P114" t="s">
        <v>4555</v>
      </c>
      <c r="Q114" t="s">
        <v>4556</v>
      </c>
      <c r="R114" t="s">
        <v>157</v>
      </c>
      <c r="S114" t="str">
        <f>IF(salesTable[[#This Row],[Region]]="","MISSING",IFERROR(VLOOKUP(salesTable[[#This Row],[Region]],region_ref[],2,FALSE),TRIM(CLEAN(UPPER(salesTable[[#This Row],[Region]])))))</f>
        <v>ACCRA</v>
      </c>
      <c r="T114" t="str">
        <f>IF(salesTable[[#This Row],[CustomerType]]="","MISSING",IFERROR(VLOOKUP(salesTable[[#This Row],[CustomerType]],customerType_Ref[],2,FALSE),TRIM(CLEAN(UPPER(salesTable[[#This Row],[CustomerType]])))))</f>
        <v>GOVERNMENT</v>
      </c>
      <c r="U114" t="str">
        <f>IF(salesTable[[#This Row],[SalesChannel]]="","MISSING",IFERROR(VLOOKUP(salesTable[[#This Row],[SalesChannel]],salesChannel_Ref[],2,FALSE),CLEAN(UPPER(TRIM(salesTable[SalesChannel])))))</f>
        <v>IN-STORE</v>
      </c>
      <c r="V11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4" s="8" t="str">
        <f>IF(salesTable[[#This Row],[ProductID]]="","MISSING",IFERROR(VLOOKUP(salesTable[[#This Row],[ProductID]],product_REF[],1,FALSE),"NO MATCH"))</f>
        <v>P012</v>
      </c>
      <c r="X114" s="8" t="str">
        <f>CLEAN(UPPER(TRIM(IF(salesTable[[#This Row],[ProductID]]="","MISSING",IFERROR(VLOOKUP(salesTable[[#This Row],[ProductID]],product_REF[],2,FALSE),"NO MATCH")))))</f>
        <v>BLENDER PLUS</v>
      </c>
      <c r="Y114" t="str">
        <f>IFERROR(CLEAN(UPPER(TRIM(VLOOKUP(salesTable[[#This Row],[productID_Final]],product_REF[],3,FALSE)))),"NO MATCH")</f>
        <v>HOME APPLIANCES</v>
      </c>
      <c r="Z114" s="8" t="str">
        <f>IF(salesTable[[#This Row],[productCategory_final]]=CLEAN(UPPER(TRIM(salesTable[ProductCategory]))),salesTable[[#This Row],[productCategory_final]],"MISMATCH")</f>
        <v>HOME APPLIANCES</v>
      </c>
      <c r="AA114" s="8" t="str">
        <f>IF(salesTable[[#This Row],[CustomerID]]="","MISSING",IFERROR(VLOOKUP(salesTable[[#This Row],[CustomerID]],customer_REF[],1,FALSE),"NO MATCH"))</f>
        <v>C0112</v>
      </c>
      <c r="AB114" t="str">
        <f>CLEAN(UPPER(TRIM(IF(salesTable[[#This Row],[FirstName]]="","MISSING",IFERROR(VLOOKUP(salesTable[[#This Row],[CustomerID_final]],customer_REF[],2,FALSE),"NO MATCH")))))</f>
        <v>ABENA</v>
      </c>
      <c r="AC114" s="8" t="str">
        <f>IF(salesTable[[#This Row],[customerFisrtName]]=CLEAN(UPPER(TRIM(salesTable[[#This Row],[customerFisrtName]]))),salesTable[[#This Row],[customerFisrtName]],"MISMATCH")</f>
        <v>ABENA</v>
      </c>
      <c r="AD114" t="str">
        <f>CLEAN(UPPER(TRIM(IF(salesTable[[#This Row],[LastName]]="","MISSING",IFERROR(VLOOKUP(salesTable[[#This Row],[CustomerID_final]],customer_REF[],3,FALSE),"NO MATCH")))))</f>
        <v>ARTHUR</v>
      </c>
      <c r="AE114" s="8" t="str">
        <f>IF(salesTable[[#This Row],[customerLastName]]=CLEAN(UPPER(TRIM(salesTable[[#This Row],[customerLastName]]))),salesTable[[#This Row],[customerLastName]],"MISMATCH")</f>
        <v>ARTHUR</v>
      </c>
      <c r="AF114" s="8" t="str">
        <f>IF(salesTable[[#This Row],[Phone]]="","MISSING",0&amp;RIGHT(TRIM(SUBSTITUTE(SUBSTITUTE(SUBSTITUTE(salesTable[[#This Row],[Phone]],"+","")," ",""),"-","")),9))</f>
        <v>0202356170</v>
      </c>
      <c r="AG11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4" s="8">
        <f>IF(salesTable[[#This Row],[quantity_clean]]&gt;0,salesTable[[#This Row],[quantity_clean]],"INVALID")</f>
        <v>11</v>
      </c>
      <c r="AI11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4" s="8">
        <f>IF(salesTable[[#This Row],[unitPrice_clean]]&gt;0,salesTable[[#This Row],[unitPrice_clean]],"INVALID")</f>
        <v>620</v>
      </c>
      <c r="AK114">
        <f>IF(salesTable[[#This Row],[Revenue]]="","MISSING",VALUE(TRIM(SUBSTITUTE(SUBSTITUTE(salesTable[[#This Row],[Revenue]],",",""),"GH₵",""))))</f>
        <v>6820</v>
      </c>
      <c r="AL114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114" s="19">
        <f>IF(ISNUMBER(salesTable[[#This Row],[OrderDate]]),salesTable[[#This Row],[OrderDate]],IFERROR(DATEVALUE(CLEAN(TRIM(SUBSTITUTE(salesTable[[#This Row],[OrderDate]],".","/")))),"CHECK"))</f>
        <v>46008</v>
      </c>
      <c r="AN1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46008</v>
      </c>
      <c r="AO1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GH-ACC-2025-00900</v>
      </c>
      <c r="AP1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4" s="8" t="str">
        <f>CLEAN(PROPER(TRIM(salesTable[[#This Row],[Email]])))</f>
        <v>Abena.Arthur49Example.Com</v>
      </c>
      <c r="AR114" s="8" t="str">
        <f>CLEAN(TRIM(salesTable[[#This Row],[SourceFile]]))</f>
        <v>Online_Sales_2025.xlsx</v>
      </c>
      <c r="AS1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" s="8" t="str">
        <f>IF(salesTable[orderRef_final]&lt;&gt;"MISSING",salesTable[orderRef_final],"invalid")</f>
        <v>GH-ACC-2025-00900</v>
      </c>
    </row>
    <row r="115" spans="1:46" x14ac:dyDescent="0.3">
      <c r="A115" t="s">
        <v>1026</v>
      </c>
      <c r="B115" t="s">
        <v>1027</v>
      </c>
      <c r="C115" t="s">
        <v>1028</v>
      </c>
      <c r="D115" t="s">
        <v>92</v>
      </c>
      <c r="E115" t="s">
        <v>51</v>
      </c>
      <c r="F115" t="s">
        <v>153</v>
      </c>
      <c r="G115" t="s">
        <v>53</v>
      </c>
      <c r="H115" t="s">
        <v>95</v>
      </c>
      <c r="I115" t="s">
        <v>55</v>
      </c>
      <c r="J115" t="s">
        <v>27</v>
      </c>
      <c r="K115" t="s">
        <v>144</v>
      </c>
      <c r="L115" t="s">
        <v>165</v>
      </c>
      <c r="M115">
        <v>6</v>
      </c>
      <c r="N115">
        <v>180</v>
      </c>
      <c r="O115">
        <v>1080</v>
      </c>
      <c r="P115" t="s">
        <v>1029</v>
      </c>
      <c r="Q115" t="s">
        <v>1030</v>
      </c>
      <c r="R115" t="s">
        <v>46</v>
      </c>
      <c r="S115" t="str">
        <f>IF(salesTable[[#This Row],[Region]]="","MISSING",IFERROR(VLOOKUP(salesTable[[#This Row],[Region]],region_ref[],2,FALSE),TRIM(CLEAN(UPPER(salesTable[[#This Row],[Region]])))))</f>
        <v>ACCRA</v>
      </c>
      <c r="T115" t="str">
        <f>IF(salesTable[[#This Row],[CustomerType]]="","MISSING",IFERROR(VLOOKUP(salesTable[[#This Row],[CustomerType]],customerType_Ref[],2,FALSE),TRIM(CLEAN(UPPER(salesTable[[#This Row],[CustomerType]])))))</f>
        <v>GOVERNMENT</v>
      </c>
      <c r="U115" t="str">
        <f>IF(salesTable[[#This Row],[SalesChannel]]="","MISSING",IFERROR(VLOOKUP(salesTable[[#This Row],[SalesChannel]],salesChannel_Ref[],2,FALSE),CLEAN(UPPER(TRIM(salesTable[SalesChannel])))))</f>
        <v>IN-STORE</v>
      </c>
      <c r="V11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5" s="8" t="str">
        <f>IF(salesTable[[#This Row],[ProductID]]="","MISSING",IFERROR(VLOOKUP(salesTable[[#This Row],[ProductID]],product_REF[],1,FALSE),"NO MATCH"))</f>
        <v>P007</v>
      </c>
      <c r="X115" s="8" t="str">
        <f>CLEAN(UPPER(TRIM(IF(salesTable[[#This Row],[ProductID]]="","MISSING",IFERROR(VLOOKUP(salesTable[[#This Row],[ProductID]],product_REF[],2,FALSE),"NO MATCH")))))</f>
        <v>COTTON SHIRT</v>
      </c>
      <c r="Y115" t="str">
        <f>IFERROR(CLEAN(UPPER(TRIM(VLOOKUP(salesTable[[#This Row],[productID_Final]],product_REF[],3,FALSE)))),"NO MATCH")</f>
        <v>CLOTHING</v>
      </c>
      <c r="Z115" s="8" t="str">
        <f>IF(salesTable[[#This Row],[productCategory_final]]=CLEAN(UPPER(TRIM(salesTable[ProductCategory]))),salesTable[[#This Row],[productCategory_final]],"MISMATCH")</f>
        <v>CLOTHING</v>
      </c>
      <c r="AA115" s="8" t="str">
        <f>IF(salesTable[[#This Row],[CustomerID]]="","MISSING",IFERROR(VLOOKUP(salesTable[[#This Row],[CustomerID]],customer_REF[],1,FALSE),"NO MATCH"))</f>
        <v>C0070</v>
      </c>
      <c r="AB115" t="str">
        <f>CLEAN(UPPER(TRIM(IF(salesTable[[#This Row],[FirstName]]="","MISSING",IFERROR(VLOOKUP(salesTable[[#This Row],[CustomerID_final]],customer_REF[],2,FALSE),"NO MATCH")))))</f>
        <v>AMA</v>
      </c>
      <c r="AC115" s="8" t="str">
        <f>IF(salesTable[[#This Row],[customerFisrtName]]=CLEAN(UPPER(TRIM(salesTable[[#This Row],[customerFisrtName]]))),salesTable[[#This Row],[customerFisrtName]],"MISMATCH")</f>
        <v>AMA</v>
      </c>
      <c r="AD115" t="str">
        <f>CLEAN(UPPER(TRIM(IF(salesTable[[#This Row],[LastName]]="","MISSING",IFERROR(VLOOKUP(salesTable[[#This Row],[CustomerID_final]],customer_REF[],3,FALSE),"NO MATCH")))))</f>
        <v>MENSAH</v>
      </c>
      <c r="AE115" s="8" t="str">
        <f>IF(salesTable[[#This Row],[customerLastName]]=CLEAN(UPPER(TRIM(salesTable[[#This Row],[customerLastName]]))),salesTable[[#This Row],[customerLastName]],"MISMATCH")</f>
        <v>MENSAH</v>
      </c>
      <c r="AF115" s="8" t="str">
        <f>IF(salesTable[[#This Row],[Phone]]="","MISSING",0&amp;RIGHT(TRIM(SUBSTITUTE(SUBSTITUTE(SUBSTITUTE(salesTable[[#This Row],[Phone]],"+","")," ",""),"-","")),9))</f>
        <v>0593653571</v>
      </c>
      <c r="AG11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5" s="8">
        <f>IF(salesTable[[#This Row],[quantity_clean]]&gt;0,salesTable[[#This Row],[quantity_clean]],"INVALID")</f>
        <v>6</v>
      </c>
      <c r="AI11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5" s="8">
        <f>IF(salesTable[[#This Row],[unitPrice_clean]]&gt;0,salesTable[[#This Row],[unitPrice_clean]],"INVALID")</f>
        <v>180</v>
      </c>
      <c r="AK115">
        <f>IF(salesTable[[#This Row],[Revenue]]="","MISSING",VALUE(TRIM(SUBSTITUTE(SUBSTITUTE(salesTable[[#This Row],[Revenue]],",",""),"GH₵",""))))</f>
        <v>1080</v>
      </c>
      <c r="AL115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15" s="19">
        <f>IF(ISNUMBER(salesTable[[#This Row],[OrderDate]]),salesTable[[#This Row],[OrderDate]],IFERROR(DATEVALUE(CLEAN(TRIM(SUBSTITUTE(salesTable[[#This Row],[OrderDate]],".","/")))),"CHECK"))</f>
        <v>45727</v>
      </c>
      <c r="AN1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45727</v>
      </c>
      <c r="AO1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GH-ACC-2025-00901</v>
      </c>
      <c r="AP1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5" s="8" t="str">
        <f>CLEAN(PROPER(TRIM(salesTable[[#This Row],[Email]])))</f>
        <v>Ama.Mensah94@Example.Com</v>
      </c>
      <c r="AR115" s="8" t="str">
        <f>CLEAN(TRIM(salesTable[[#This Row],[SourceFile]]))</f>
        <v>Mobile_App_Export.csv</v>
      </c>
      <c r="AS1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" s="8" t="str">
        <f>IF(salesTable[orderRef_final]&lt;&gt;"MISSING",salesTable[orderRef_final],"invalid")</f>
        <v>GH-ACC-2025-00901</v>
      </c>
    </row>
    <row r="116" spans="1:46" x14ac:dyDescent="0.3">
      <c r="A116" t="s">
        <v>1455</v>
      </c>
      <c r="B116" t="s">
        <v>1456</v>
      </c>
      <c r="C116" t="s">
        <v>469</v>
      </c>
      <c r="D116" t="s">
        <v>1457</v>
      </c>
      <c r="E116" t="s">
        <v>173</v>
      </c>
      <c r="F116" t="s">
        <v>780</v>
      </c>
      <c r="G116" t="s">
        <v>68</v>
      </c>
      <c r="H116" t="s">
        <v>1272</v>
      </c>
      <c r="I116" t="s">
        <v>491</v>
      </c>
      <c r="J116" t="s">
        <v>27</v>
      </c>
      <c r="K116" t="s">
        <v>57</v>
      </c>
      <c r="L116" t="s">
        <v>29</v>
      </c>
      <c r="M116">
        <v>4</v>
      </c>
      <c r="N116">
        <v>3600</v>
      </c>
      <c r="O116">
        <v>14400</v>
      </c>
      <c r="P116" t="s">
        <v>1458</v>
      </c>
      <c r="Q116" t="s">
        <v>1459</v>
      </c>
      <c r="R116" t="s">
        <v>157</v>
      </c>
      <c r="S116" t="str">
        <f>IF(salesTable[[#This Row],[Region]]="","MISSING",IFERROR(VLOOKUP(salesTable[[#This Row],[Region]],region_ref[],2,FALSE),TRIM(CLEAN(UPPER(salesTable[[#This Row],[Region]])))))</f>
        <v>ACCRA</v>
      </c>
      <c r="T116" t="str">
        <f>IF(salesTable[[#This Row],[CustomerType]]="","MISSING",IFERROR(VLOOKUP(salesTable[[#This Row],[CustomerType]],customerType_Ref[],2,FALSE),TRIM(CLEAN(UPPER(salesTable[[#This Row],[CustomerType]])))))</f>
        <v>GOVERNMENT</v>
      </c>
      <c r="U116" t="str">
        <f>IF(salesTable[[#This Row],[SalesChannel]]="","MISSING",IFERROR(VLOOKUP(salesTable[[#This Row],[SalesChannel]],salesChannel_Ref[],2,FALSE),CLEAN(UPPER(TRIM(salesTable[SalesChannel])))))</f>
        <v>ONLINE</v>
      </c>
      <c r="V11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6" s="8" t="str">
        <f>IF(salesTable[[#This Row],[ProductID]]="","MISSING",IFERROR(VLOOKUP(salesTable[[#This Row],[ProductID]],product_REF[],1,FALSE),"NO MATCH"))</f>
        <v>P010</v>
      </c>
      <c r="X116" s="8" t="str">
        <f>CLEAN(UPPER(TRIM(IF(salesTable[[#This Row],[ProductID]]="","MISSING",IFERROR(VLOOKUP(salesTable[[#This Row],[ProductID]],product_REF[],2,FALSE),"NO MATCH")))))</f>
        <v>AIR CONDITIONER</v>
      </c>
      <c r="Y116" t="str">
        <f>IFERROR(CLEAN(UPPER(TRIM(VLOOKUP(salesTable[[#This Row],[productID_Final]],product_REF[],3,FALSE)))),"NO MATCH")</f>
        <v>HOME APPLIANCES</v>
      </c>
      <c r="Z116" s="8" t="str">
        <f>IF(salesTable[[#This Row],[productCategory_final]]=CLEAN(UPPER(TRIM(salesTable[ProductCategory]))),salesTable[[#This Row],[productCategory_final]],"MISMATCH")</f>
        <v>HOME APPLIANCES</v>
      </c>
      <c r="AA116" s="8" t="str">
        <f>IF(salesTable[[#This Row],[CustomerID]]="","MISSING",IFERROR(VLOOKUP(salesTable[[#This Row],[CustomerID]],customer_REF[],1,FALSE),"NO MATCH"))</f>
        <v>C0133</v>
      </c>
      <c r="AB116" t="str">
        <f>CLEAN(UPPER(TRIM(IF(salesTable[[#This Row],[FirstName]]="","MISSING",IFERROR(VLOOKUP(salesTable[[#This Row],[CustomerID_final]],customer_REF[],2,FALSE),"NO MATCH")))))</f>
        <v>DANIEL</v>
      </c>
      <c r="AC116" s="8" t="str">
        <f>IF(salesTable[[#This Row],[customerFisrtName]]=CLEAN(UPPER(TRIM(salesTable[[#This Row],[customerFisrtName]]))),salesTable[[#This Row],[customerFisrtName]],"MISMATCH")</f>
        <v>DANIEL</v>
      </c>
      <c r="AD116" t="str">
        <f>CLEAN(UPPER(TRIM(IF(salesTable[[#This Row],[LastName]]="","MISSING",IFERROR(VLOOKUP(salesTable[[#This Row],[CustomerID_final]],customer_REF[],3,FALSE),"NO MATCH")))))</f>
        <v>OSEI</v>
      </c>
      <c r="AE116" s="8" t="str">
        <f>IF(salesTable[[#This Row],[customerLastName]]=CLEAN(UPPER(TRIM(salesTable[[#This Row],[customerLastName]]))),salesTable[[#This Row],[customerLastName]],"MISMATCH")</f>
        <v>OSEI</v>
      </c>
      <c r="AF116" s="8" t="str">
        <f>IF(salesTable[[#This Row],[Phone]]="","MISSING",0&amp;RIGHT(TRIM(SUBSTITUTE(SUBSTITUTE(SUBSTITUTE(salesTable[[#This Row],[Phone]],"+","")," ",""),"-","")),9))</f>
        <v>0201183812</v>
      </c>
      <c r="AG11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6" s="8">
        <f>IF(salesTable[[#This Row],[quantity_clean]]&gt;0,salesTable[[#This Row],[quantity_clean]],"INVALID")</f>
        <v>4</v>
      </c>
      <c r="AI11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6" s="8">
        <f>IF(salesTable[[#This Row],[unitPrice_clean]]&gt;0,salesTable[[#This Row],[unitPrice_clean]],"INVALID")</f>
        <v>3600</v>
      </c>
      <c r="AK116">
        <f>IF(salesTable[[#This Row],[Revenue]]="","MISSING",VALUE(TRIM(SUBSTITUTE(SUBSTITUTE(salesTable[[#This Row],[Revenue]],",",""),"GH₵",""))))</f>
        <v>14400</v>
      </c>
      <c r="AL116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16" s="19">
        <f>IF(ISNUMBER(salesTable[[#This Row],[OrderDate]]),salesTable[[#This Row],[OrderDate]],IFERROR(DATEVALUE(CLEAN(TRIM(SUBSTITUTE(salesTable[[#This Row],[OrderDate]],".","/")))),"CHECK"))</f>
        <v>45662</v>
      </c>
      <c r="AN1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45662</v>
      </c>
      <c r="AO1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GH-ACC-2025-00904</v>
      </c>
      <c r="AP1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6" s="8" t="str">
        <f>CLEAN(PROPER(TRIM(salesTable[[#This Row],[Email]])))</f>
        <v>Daniel.Osei13@Example.Com</v>
      </c>
      <c r="AR116" s="8" t="str">
        <f>CLEAN(TRIM(salesTable[[#This Row],[SourceFile]]))</f>
        <v>Online_Sales_2025.xlsx</v>
      </c>
      <c r="AS1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" s="8" t="str">
        <f>IF(salesTable[orderRef_final]&lt;&gt;"MISSING",salesTable[orderRef_final],"invalid")</f>
        <v>GH-ACC-2025-00904</v>
      </c>
    </row>
    <row r="117" spans="1:46" x14ac:dyDescent="0.3">
      <c r="A117" t="s">
        <v>4757</v>
      </c>
      <c r="B117" t="s">
        <v>1899</v>
      </c>
      <c r="C117" t="s">
        <v>160</v>
      </c>
      <c r="D117" t="s">
        <v>92</v>
      </c>
      <c r="E117" t="s">
        <v>161</v>
      </c>
      <c r="F117" t="s">
        <v>153</v>
      </c>
      <c r="G117" t="s">
        <v>24</v>
      </c>
      <c r="H117" t="s">
        <v>1537</v>
      </c>
      <c r="I117" t="s">
        <v>26</v>
      </c>
      <c r="J117" t="s">
        <v>83</v>
      </c>
      <c r="K117" t="s">
        <v>98</v>
      </c>
      <c r="L117" t="s">
        <v>165</v>
      </c>
      <c r="M117">
        <v>11</v>
      </c>
      <c r="N117">
        <v>4200</v>
      </c>
      <c r="O117">
        <v>46200</v>
      </c>
      <c r="P117" t="s">
        <v>4758</v>
      </c>
      <c r="Q117" t="s">
        <v>2237</v>
      </c>
      <c r="R117" t="s">
        <v>157</v>
      </c>
      <c r="S117" t="str">
        <f>IF(salesTable[[#This Row],[Region]]="","MISSING",IFERROR(VLOOKUP(salesTable[[#This Row],[Region]],region_ref[],2,FALSE),TRIM(CLEAN(UPPER(salesTable[[#This Row],[Region]])))))</f>
        <v>ACCRA</v>
      </c>
      <c r="T117" t="str">
        <f>IF(salesTable[[#This Row],[CustomerType]]="","MISSING",IFERROR(VLOOKUP(salesTable[[#This Row],[CustomerType]],customerType_Ref[],2,FALSE),TRIM(CLEAN(UPPER(salesTable[[#This Row],[CustomerType]])))))</f>
        <v>INDIVIDUAL</v>
      </c>
      <c r="U117" t="str">
        <f>IF(salesTable[[#This Row],[SalesChannel]]="","MISSING",IFERROR(VLOOKUP(salesTable[[#This Row],[SalesChannel]],salesChannel_Ref[],2,FALSE),CLEAN(UPPER(TRIM(salesTable[SalesChannel])))))</f>
        <v>MOBILE APP</v>
      </c>
      <c r="V11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7" s="8" t="str">
        <f>IF(salesTable[[#This Row],[ProductID]]="","MISSING",IFERROR(VLOOKUP(salesTable[[#This Row],[ProductID]],product_REF[],1,FALSE),"NO MATCH"))</f>
        <v>P001</v>
      </c>
      <c r="X117" s="8" t="str">
        <f>CLEAN(UPPER(TRIM(IF(salesTable[[#This Row],[ProductID]]="","MISSING",IFERROR(VLOOKUP(salesTable[[#This Row],[ProductID]],product_REF[],2,FALSE),"NO MATCH")))))</f>
        <v>LAPTOP PRO 14</v>
      </c>
      <c r="Y117" t="str">
        <f>IFERROR(CLEAN(UPPER(TRIM(VLOOKUP(salesTable[[#This Row],[productID_Final]],product_REF[],3,FALSE)))),"NO MATCH")</f>
        <v>ELECTRONICS</v>
      </c>
      <c r="Z117" s="8" t="str">
        <f>IF(salesTable[[#This Row],[productCategory_final]]=CLEAN(UPPER(TRIM(salesTable[ProductCategory]))),salesTable[[#This Row],[productCategory_final]],"MISMATCH")</f>
        <v>ELECTRONICS</v>
      </c>
      <c r="AA117" s="8" t="str">
        <f>IF(salesTable[[#This Row],[CustomerID]]="","MISSING",IFERROR(VLOOKUP(salesTable[[#This Row],[CustomerID]],customer_REF[],1,FALSE),"NO MATCH"))</f>
        <v>C0016</v>
      </c>
      <c r="AB117" t="str">
        <f>CLEAN(UPPER(TRIM(IF(salesTable[[#This Row],[FirstName]]="","MISSING",IFERROR(VLOOKUP(salesTable[[#This Row],[CustomerID_final]],customer_REF[],2,FALSE),"NO MATCH")))))</f>
        <v>AMA</v>
      </c>
      <c r="AC117" s="8" t="str">
        <f>IF(salesTable[[#This Row],[customerFisrtName]]=CLEAN(UPPER(TRIM(salesTable[[#This Row],[customerFisrtName]]))),salesTable[[#This Row],[customerFisrtName]],"MISMATCH")</f>
        <v>AMA</v>
      </c>
      <c r="AD117" t="str">
        <f>CLEAN(UPPER(TRIM(IF(salesTable[[#This Row],[LastName]]="","MISSING",IFERROR(VLOOKUP(salesTable[[#This Row],[CustomerID_final]],customer_REF[],3,FALSE),"NO MATCH")))))</f>
        <v>ADDO</v>
      </c>
      <c r="AE117" s="8" t="str">
        <f>IF(salesTable[[#This Row],[customerLastName]]=CLEAN(UPPER(TRIM(salesTable[[#This Row],[customerLastName]]))),salesTable[[#This Row],[customerLastName]],"MISMATCH")</f>
        <v>ADDO</v>
      </c>
      <c r="AF117" s="8" t="str">
        <f>IF(salesTable[[#This Row],[Phone]]="","MISSING",0&amp;RIGHT(TRIM(SUBSTITUTE(SUBSTITUTE(SUBSTITUTE(salesTable[[#This Row],[Phone]],"+","")," ",""),"-","")),9))</f>
        <v>0208966339</v>
      </c>
      <c r="AG11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7" s="8">
        <f>IF(salesTable[[#This Row],[quantity_clean]]&gt;0,salesTable[[#This Row],[quantity_clean]],"INVALID")</f>
        <v>11</v>
      </c>
      <c r="AI11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7" s="8">
        <f>IF(salesTable[[#This Row],[unitPrice_clean]]&gt;0,salesTable[[#This Row],[unitPrice_clean]],"INVALID")</f>
        <v>4200</v>
      </c>
      <c r="AK117">
        <f>IF(salesTable[[#This Row],[Revenue]]="","MISSING",VALUE(TRIM(SUBSTITUTE(SUBSTITUTE(salesTable[[#This Row],[Revenue]],",",""),"GH₵",""))))</f>
        <v>46200</v>
      </c>
      <c r="AL117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117" s="19">
        <f>IF(ISNUMBER(salesTable[[#This Row],[OrderDate]]),salesTable[[#This Row],[OrderDate]],IFERROR(DATEVALUE(CLEAN(TRIM(SUBSTITUTE(salesTable[[#This Row],[OrderDate]],".","/")))),"CHECK"))</f>
        <v>45749</v>
      </c>
      <c r="AN1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1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GH-ACC-2025-00908</v>
      </c>
      <c r="AP1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7" s="8" t="str">
        <f>CLEAN(PROPER(TRIM(salesTable[[#This Row],[Email]])))</f>
        <v>Ama.Addo92@Example.Com</v>
      </c>
      <c r="AR117" s="8" t="str">
        <f>CLEAN(TRIM(salesTable[[#This Row],[SourceFile]]))</f>
        <v>Online_Sales_2025.xlsx</v>
      </c>
      <c r="AS1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" s="8" t="str">
        <f>IF(salesTable[orderRef_final]&lt;&gt;"MISSING",salesTable[orderRef_final],"invalid")</f>
        <v>GH-ACC-2025-00908</v>
      </c>
    </row>
    <row r="118" spans="1:46" x14ac:dyDescent="0.3">
      <c r="A118" t="s">
        <v>4757</v>
      </c>
      <c r="B118" t="s">
        <v>1861</v>
      </c>
      <c r="C118" t="s">
        <v>3301</v>
      </c>
      <c r="D118" t="s">
        <v>271</v>
      </c>
      <c r="E118" t="s">
        <v>173</v>
      </c>
      <c r="F118" t="s">
        <v>256</v>
      </c>
      <c r="G118" t="s">
        <v>303</v>
      </c>
      <c r="H118" t="s">
        <v>399</v>
      </c>
      <c r="I118" t="s">
        <v>41</v>
      </c>
      <c r="J118" t="s">
        <v>83</v>
      </c>
      <c r="K118" t="s">
        <v>84</v>
      </c>
      <c r="L118" t="s">
        <v>1023</v>
      </c>
      <c r="M118">
        <v>9</v>
      </c>
      <c r="N118">
        <v>2400</v>
      </c>
      <c r="O118">
        <v>21600</v>
      </c>
      <c r="P118" t="s">
        <v>5846</v>
      </c>
      <c r="Q118" t="s">
        <v>5847</v>
      </c>
      <c r="R118" t="s">
        <v>46</v>
      </c>
      <c r="S118" t="str">
        <f>IF(salesTable[[#This Row],[Region]]="","MISSING",IFERROR(VLOOKUP(salesTable[[#This Row],[Region]],region_ref[],2,FALSE),TRIM(CLEAN(UPPER(salesTable[[#This Row],[Region]])))))</f>
        <v>ACCRA</v>
      </c>
      <c r="T118" t="str">
        <f>IF(salesTable[[#This Row],[CustomerType]]="","MISSING",IFERROR(VLOOKUP(salesTable[[#This Row],[CustomerType]],customerType_Ref[],2,FALSE),TRIM(CLEAN(UPPER(salesTable[[#This Row],[CustomerType]])))))</f>
        <v>INDIVIDUAL</v>
      </c>
      <c r="U118" t="str">
        <f>IF(salesTable[[#This Row],[SalesChannel]]="","MISSING",IFERROR(VLOOKUP(salesTable[[#This Row],[SalesChannel]],salesChannel_Ref[],2,FALSE),CLEAN(UPPER(TRIM(salesTable[SalesChannel])))))</f>
        <v>AGENT</v>
      </c>
      <c r="V118" t="str">
        <f>IF(salesTable[[#This Row],[PaymentMethod]]="","MISSING",IFERROR(VLOOKUP(salesTable[[#This Row],[PaymentMethod]],paymentMethod_REF[],2,FALSE), CLEAN(UPPER(TRIM(salesTable[[#This Row],[PaymentMethod]])))))</f>
        <v>CARD</v>
      </c>
      <c r="W118" s="8" t="str">
        <f>IF(salesTable[[#This Row],[ProductID]]="","MISSING",IFERROR(VLOOKUP(salesTable[[#This Row],[ProductID]],product_REF[],1,FALSE),"NO MATCH"))</f>
        <v>P011</v>
      </c>
      <c r="X118" s="8" t="str">
        <f>CLEAN(UPPER(TRIM(IF(salesTable[[#This Row],[ProductID]]="","MISSING",IFERROR(VLOOKUP(salesTable[[#This Row],[ProductID]],product_REF[],2,FALSE),"NO MATCH")))))</f>
        <v>EXECUTIVE DESK</v>
      </c>
      <c r="Y118" t="str">
        <f>IFERROR(CLEAN(UPPER(TRIM(VLOOKUP(salesTable[[#This Row],[productID_Final]],product_REF[],3,FALSE)))),"NO MATCH")</f>
        <v>FURNITURE</v>
      </c>
      <c r="Z118" s="8" t="str">
        <f>IF(salesTable[[#This Row],[productCategory_final]]=CLEAN(UPPER(TRIM(salesTable[ProductCategory]))),salesTable[[#This Row],[productCategory_final]],"MISMATCH")</f>
        <v>FURNITURE</v>
      </c>
      <c r="AA118" s="8" t="str">
        <f>IF(salesTable[[#This Row],[CustomerID]]="","MISSING",IFERROR(VLOOKUP(salesTable[[#This Row],[CustomerID]],customer_REF[],1,FALSE),"NO MATCH"))</f>
        <v>C0257</v>
      </c>
      <c r="AB118" t="str">
        <f>CLEAN(UPPER(TRIM(IF(salesTable[[#This Row],[FirstName]]="","MISSING",IFERROR(VLOOKUP(salesTable[[#This Row],[CustomerID_final]],customer_REF[],2,FALSE),"NO MATCH")))))</f>
        <v>MICHAEL</v>
      </c>
      <c r="AC118" s="8" t="str">
        <f>IF(salesTable[[#This Row],[customerFisrtName]]=CLEAN(UPPER(TRIM(salesTable[[#This Row],[customerFisrtName]]))),salesTable[[#This Row],[customerFisrtName]],"MISMATCH")</f>
        <v>MICHAEL</v>
      </c>
      <c r="AD118" t="str">
        <f>CLEAN(UPPER(TRIM(IF(salesTable[[#This Row],[LastName]]="","MISSING",IFERROR(VLOOKUP(salesTable[[#This Row],[CustomerID_final]],customer_REF[],3,FALSE),"NO MATCH")))))</f>
        <v>OSEI</v>
      </c>
      <c r="AE118" s="8" t="str">
        <f>IF(salesTable[[#This Row],[customerLastName]]=CLEAN(UPPER(TRIM(salesTable[[#This Row],[customerLastName]]))),salesTable[[#This Row],[customerLastName]],"MISMATCH")</f>
        <v>OSEI</v>
      </c>
      <c r="AF118" s="8" t="str">
        <f>IF(salesTable[[#This Row],[Phone]]="","MISSING",0&amp;RIGHT(TRIM(SUBSTITUTE(SUBSTITUTE(SUBSTITUTE(salesTable[[#This Row],[Phone]],"+","")," ",""),"-","")),9))</f>
        <v>0545628572</v>
      </c>
      <c r="AG11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8" s="8">
        <f>IF(salesTable[[#This Row],[quantity_clean]]&gt;0,salesTable[[#This Row],[quantity_clean]],"INVALID")</f>
        <v>9</v>
      </c>
      <c r="AI11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8" s="8">
        <f>IF(salesTable[[#This Row],[unitPrice_clean]]&gt;0,salesTable[[#This Row],[unitPrice_clean]],"INVALID")</f>
        <v>2400</v>
      </c>
      <c r="AK118">
        <f>IF(salesTable[[#This Row],[Revenue]]="","MISSING",VALUE(TRIM(SUBSTITUTE(SUBSTITUTE(salesTable[[#This Row],[Revenue]],",",""),"GH₵",""))))</f>
        <v>21600</v>
      </c>
      <c r="AL118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118" s="19">
        <f>IF(ISNUMBER(salesTable[[#This Row],[OrderDate]]),salesTable[[#This Row],[OrderDate]],IFERROR(DATEVALUE(CLEAN(TRIM(SUBSTITUTE(salesTable[[#This Row],[OrderDate]],".","/")))),"CHECK"))</f>
        <v>45686</v>
      </c>
      <c r="AN1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45686</v>
      </c>
      <c r="AO1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GH-ACC-2025-00908</v>
      </c>
      <c r="AP1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8" s="8" t="str">
        <f>CLEAN(PROPER(TRIM(salesTable[[#This Row],[Email]])))</f>
        <v>Michael.Osei73@Example.Com</v>
      </c>
      <c r="AR118" s="8" t="str">
        <f>CLEAN(TRIM(salesTable[[#This Row],[SourceFile]]))</f>
        <v>Mobile_App_Export.csv</v>
      </c>
      <c r="AS1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" s="8" t="str">
        <f>IF(salesTable[orderRef_final]&lt;&gt;"MISSING",salesTable[orderRef_final],"invalid")</f>
        <v>GH-ACC-2025-00908</v>
      </c>
    </row>
    <row r="119" spans="1:46" x14ac:dyDescent="0.3">
      <c r="A119" t="s">
        <v>4424</v>
      </c>
      <c r="B119" t="s">
        <v>4425</v>
      </c>
      <c r="C119" t="s">
        <v>439</v>
      </c>
      <c r="D119" t="s">
        <v>80</v>
      </c>
      <c r="E119" t="s">
        <v>441</v>
      </c>
      <c r="F119" t="s">
        <v>153</v>
      </c>
      <c r="G119" t="s">
        <v>218</v>
      </c>
      <c r="H119" t="s">
        <v>312</v>
      </c>
      <c r="I119" t="s">
        <v>26</v>
      </c>
      <c r="J119" t="s">
        <v>27</v>
      </c>
      <c r="K119" t="s">
        <v>98</v>
      </c>
      <c r="L119" t="s">
        <v>182</v>
      </c>
      <c r="M119">
        <v>7</v>
      </c>
      <c r="N119">
        <v>2800</v>
      </c>
      <c r="O119">
        <v>19600</v>
      </c>
      <c r="P119" t="s">
        <v>4426</v>
      </c>
      <c r="Q119" t="s">
        <v>4427</v>
      </c>
      <c r="R119" t="s">
        <v>157</v>
      </c>
      <c r="S119" t="str">
        <f>IF(salesTable[[#This Row],[Region]]="","MISSING",IFERROR(VLOOKUP(salesTable[[#This Row],[Region]],region_ref[],2,FALSE),TRIM(CLEAN(UPPER(salesTable[[#This Row],[Region]])))))</f>
        <v>ACCRA</v>
      </c>
      <c r="T119" t="str">
        <f>IF(salesTable[[#This Row],[CustomerType]]="","MISSING",IFERROR(VLOOKUP(salesTable[[#This Row],[CustomerType]],customerType_Ref[],2,FALSE),TRIM(CLEAN(UPPER(salesTable[[#This Row],[CustomerType]])))))</f>
        <v>GOVERNMENT</v>
      </c>
      <c r="U119" t="str">
        <f>IF(salesTable[[#This Row],[SalesChannel]]="","MISSING",IFERROR(VLOOKUP(salesTable[[#This Row],[SalesChannel]],salesChannel_Ref[],2,FALSE),CLEAN(UPPER(TRIM(salesTable[SalesChannel])))))</f>
        <v>MOBILE APP</v>
      </c>
      <c r="V119" t="str">
        <f>IF(salesTable[[#This Row],[PaymentMethod]]="","MISSING",IFERROR(VLOOKUP(salesTable[[#This Row],[PaymentMethod]],paymentMethod_REF[],2,FALSE), CLEAN(UPPER(TRIM(salesTable[[#This Row],[PaymentMethod]])))))</f>
        <v>CASH</v>
      </c>
      <c r="W119" s="8" t="str">
        <f>IF(salesTable[[#This Row],[ProductID]]="","MISSING",IFERROR(VLOOKUP(salesTable[[#This Row],[ProductID]],product_REF[],1,FALSE),"NO MATCH"))</f>
        <v>P005</v>
      </c>
      <c r="X119" s="8" t="str">
        <f>CLEAN(UPPER(TRIM(IF(salesTable[[#This Row],[ProductID]]="","MISSING",IFERROR(VLOOKUP(salesTable[[#This Row],[ProductID]],product_REF[],2,FALSE),"NO MATCH")))))</f>
        <v>SMARTPHONE X</v>
      </c>
      <c r="Y119" t="str">
        <f>IFERROR(CLEAN(UPPER(TRIM(VLOOKUP(salesTable[[#This Row],[productID_Final]],product_REF[],3,FALSE)))),"NO MATCH")</f>
        <v>ELECTRONICS</v>
      </c>
      <c r="Z119" s="8" t="str">
        <f>IF(salesTable[[#This Row],[productCategory_final]]=CLEAN(UPPER(TRIM(salesTable[ProductCategory]))),salesTable[[#This Row],[productCategory_final]],"MISMATCH")</f>
        <v>ELECTRONICS</v>
      </c>
      <c r="AA119" s="8" t="str">
        <f>IF(salesTable[[#This Row],[CustomerID]]="","MISSING",IFERROR(VLOOKUP(salesTable[[#This Row],[CustomerID]],customer_REF[],1,FALSE),"NO MATCH"))</f>
        <v>C0187</v>
      </c>
      <c r="AB119" t="str">
        <f>CLEAN(UPPER(TRIM(IF(salesTable[[#This Row],[FirstName]]="","MISSING",IFERROR(VLOOKUP(salesTable[[#This Row],[CustomerID_final]],customer_REF[],2,FALSE),"NO MATCH")))))</f>
        <v>ADWOA</v>
      </c>
      <c r="AC119" s="8" t="str">
        <f>IF(salesTable[[#This Row],[customerFisrtName]]=CLEAN(UPPER(TRIM(salesTable[[#This Row],[customerFisrtName]]))),salesTable[[#This Row],[customerFisrtName]],"MISMATCH")</f>
        <v>ADWOA</v>
      </c>
      <c r="AD119" t="str">
        <f>CLEAN(UPPER(TRIM(IF(salesTable[[#This Row],[LastName]]="","MISSING",IFERROR(VLOOKUP(salesTable[[#This Row],[CustomerID_final]],customer_REF[],3,FALSE),"NO MATCH")))))</f>
        <v>APPIAH</v>
      </c>
      <c r="AE119" s="8" t="str">
        <f>IF(salesTable[[#This Row],[customerLastName]]=CLEAN(UPPER(TRIM(salesTable[[#This Row],[customerLastName]]))),salesTable[[#This Row],[customerLastName]],"MISMATCH")</f>
        <v>APPIAH</v>
      </c>
      <c r="AF119" s="8" t="str">
        <f>IF(salesTable[[#This Row],[Phone]]="","MISSING",0&amp;RIGHT(TRIM(SUBSTITUTE(SUBSTITUTE(SUBSTITUTE(salesTable[[#This Row],[Phone]],"+","")," ",""),"-","")),9))</f>
        <v>0201353869</v>
      </c>
      <c r="AG11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9" s="8">
        <f>IF(salesTable[[#This Row],[quantity_clean]]&gt;0,salesTable[[#This Row],[quantity_clean]],"INVALID")</f>
        <v>7</v>
      </c>
      <c r="AI11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19" s="8">
        <f>IF(salesTable[[#This Row],[unitPrice_clean]]&gt;0,salesTable[[#This Row],[unitPrice_clean]],"INVALID")</f>
        <v>2800</v>
      </c>
      <c r="AK119">
        <f>IF(salesTable[[#This Row],[Revenue]]="","MISSING",VALUE(TRIM(SUBSTITUTE(SUBSTITUTE(salesTable[[#This Row],[Revenue]],",",""),"GH₵",""))))</f>
        <v>19600</v>
      </c>
      <c r="AL119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119" s="19">
        <f>IF(ISNUMBER(salesTable[[#This Row],[OrderDate]]),salesTable[[#This Row],[OrderDate]],IFERROR(DATEVALUE(CLEAN(TRIM(SUBSTITUTE(salesTable[[#This Row],[OrderDate]],".","/")))),"CHECK"))</f>
        <v>45851</v>
      </c>
      <c r="AN1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45851</v>
      </c>
      <c r="AO1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GH-ACC-2025-00931</v>
      </c>
      <c r="AP1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9" s="8" t="str">
        <f>CLEAN(PROPER(TRIM(salesTable[[#This Row],[Email]])))</f>
        <v>Adwoa.Appiah86@Example.Com</v>
      </c>
      <c r="AR119" s="8" t="str">
        <f>CLEAN(TRIM(salesTable[[#This Row],[SourceFile]]))</f>
        <v>Online_Sales_2025.xlsx</v>
      </c>
      <c r="AS1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" s="8" t="str">
        <f>IF(salesTable[orderRef_final]&lt;&gt;"MISSING",salesTable[orderRef_final],"invalid")</f>
        <v>GH-ACC-2025-00931</v>
      </c>
    </row>
    <row r="120" spans="1:46" x14ac:dyDescent="0.3">
      <c r="A120" t="s">
        <v>5201</v>
      </c>
      <c r="B120" t="s">
        <v>3817</v>
      </c>
      <c r="C120" t="s">
        <v>1153</v>
      </c>
      <c r="D120" t="s">
        <v>65</v>
      </c>
      <c r="E120" t="s">
        <v>190</v>
      </c>
      <c r="F120" t="s">
        <v>153</v>
      </c>
      <c r="G120" t="s">
        <v>142</v>
      </c>
      <c r="H120" t="s">
        <v>1313</v>
      </c>
      <c r="I120" t="s">
        <v>26</v>
      </c>
      <c r="J120" t="s">
        <v>97</v>
      </c>
      <c r="K120" t="s">
        <v>98</v>
      </c>
      <c r="L120" t="s">
        <v>58</v>
      </c>
      <c r="M120">
        <v>3</v>
      </c>
      <c r="N120" t="s">
        <v>133</v>
      </c>
      <c r="O120">
        <v>1260</v>
      </c>
      <c r="P120" t="s">
        <v>5202</v>
      </c>
      <c r="Q120" t="s">
        <v>5203</v>
      </c>
      <c r="R120" t="s">
        <v>46</v>
      </c>
      <c r="S120" t="str">
        <f>IF(salesTable[[#This Row],[Region]]="","MISSING",IFERROR(VLOOKUP(salesTable[[#This Row],[Region]],region_ref[],2,FALSE),TRIM(CLEAN(UPPER(salesTable[[#This Row],[Region]])))))</f>
        <v>ACCRA</v>
      </c>
      <c r="T120" t="str">
        <f>IF(salesTable[[#This Row],[CustomerType]]="","MISSING",IFERROR(VLOOKUP(salesTable[[#This Row],[CustomerType]],customerType_Ref[],2,FALSE),TRIM(CLEAN(UPPER(salesTable[[#This Row],[CustomerType]])))))</f>
        <v>BUSINESS</v>
      </c>
      <c r="U120" t="str">
        <f>IF(salesTable[[#This Row],[SalesChannel]]="","MISSING",IFERROR(VLOOKUP(salesTable[[#This Row],[SalesChannel]],salesChannel_Ref[],2,FALSE),CLEAN(UPPER(TRIM(salesTable[SalesChannel])))))</f>
        <v>MOBILE APP</v>
      </c>
      <c r="V1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0" s="8" t="str">
        <f>IF(salesTable[[#This Row],[ProductID]]="","MISSING",IFERROR(VLOOKUP(salesTable[[#This Row],[ProductID]],product_REF[],1,FALSE),"NO MATCH"))</f>
        <v>P003</v>
      </c>
      <c r="X120" s="8" t="str">
        <f>CLEAN(UPPER(TRIM(IF(salesTable[[#This Row],[ProductID]]="","MISSING",IFERROR(VLOOKUP(salesTable[[#This Row],[ProductID]],product_REF[],2,FALSE),"NO MATCH")))))</f>
        <v>WIRELESS HEADSET</v>
      </c>
      <c r="Y120" t="str">
        <f>IFERROR(CLEAN(UPPER(TRIM(VLOOKUP(salesTable[[#This Row],[productID_Final]],product_REF[],3,FALSE)))),"NO MATCH")</f>
        <v>ELECTRONICS</v>
      </c>
      <c r="Z120" s="8" t="str">
        <f>IF(salesTable[[#This Row],[productCategory_final]]=CLEAN(UPPER(TRIM(salesTable[ProductCategory]))),salesTable[[#This Row],[productCategory_final]],"MISMATCH")</f>
        <v>ELECTRONICS</v>
      </c>
      <c r="AA120" s="8" t="str">
        <f>IF(salesTable[[#This Row],[CustomerID]]="","MISSING",IFERROR(VLOOKUP(salesTable[[#This Row],[CustomerID]],customer_REF[],1,FALSE),"NO MATCH"))</f>
        <v>C0174</v>
      </c>
      <c r="AB120" t="str">
        <f>CLEAN(UPPER(TRIM(IF(salesTable[[#This Row],[FirstName]]="","MISSING",IFERROR(VLOOKUP(salesTable[[#This Row],[CustomerID_final]],customer_REF[],2,FALSE),"NO MATCH")))))</f>
        <v>NAA</v>
      </c>
      <c r="AC120" s="8" t="str">
        <f>IF(salesTable[[#This Row],[customerFisrtName]]=CLEAN(UPPER(TRIM(salesTable[[#This Row],[customerFisrtName]]))),salesTable[[#This Row],[customerFisrtName]],"MISMATCH")</f>
        <v>NAA</v>
      </c>
      <c r="AD120" t="str">
        <f>CLEAN(UPPER(TRIM(IF(salesTable[[#This Row],[LastName]]="","MISSING",IFERROR(VLOOKUP(salesTable[[#This Row],[CustomerID_final]],customer_REF[],3,FALSE),"NO MATCH")))))</f>
        <v>ASARE</v>
      </c>
      <c r="AE120" s="8" t="str">
        <f>IF(salesTable[[#This Row],[customerLastName]]=CLEAN(UPPER(TRIM(salesTable[[#This Row],[customerLastName]]))),salesTable[[#This Row],[customerLastName]],"MISMATCH")</f>
        <v>ASARE</v>
      </c>
      <c r="AF120" s="8" t="str">
        <f>IF(salesTable[[#This Row],[Phone]]="","MISSING",0&amp;RIGHT(TRIM(SUBSTITUTE(SUBSTITUTE(SUBSTITUTE(salesTable[[#This Row],[Phone]],"+","")," ",""),"-","")),9))</f>
        <v>0264101748</v>
      </c>
      <c r="AG12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0" s="8">
        <f>IF(salesTable[[#This Row],[quantity_clean]]&gt;0,salesTable[[#This Row],[quantity_clean]],"INVALID")</f>
        <v>3</v>
      </c>
      <c r="AI120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20" s="8" t="str">
        <f>IF(salesTable[[#This Row],[unitPrice_clean]]&gt;0,salesTable[[#This Row],[unitPrice_clean]],"INVALID")</f>
        <v>INVALID</v>
      </c>
      <c r="AK120">
        <f>IF(salesTable[[#This Row],[Revenue]]="","MISSING",VALUE(TRIM(SUBSTITUTE(SUBSTITUTE(salesTable[[#This Row],[Revenue]],",",""),"GH₵",""))))</f>
        <v>1260</v>
      </c>
      <c r="AL12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0" s="19">
        <f>IF(ISNUMBER(salesTable[[#This Row],[OrderDate]]),salesTable[[#This Row],[OrderDate]],IFERROR(DATEVALUE(CLEAN(TRIM(SUBSTITUTE(salesTable[[#This Row],[OrderDate]],".","/")))),"CHECK"))</f>
        <v>45965</v>
      </c>
      <c r="AN1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45965</v>
      </c>
      <c r="AO1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GH-ACC-2025-00935</v>
      </c>
      <c r="AP1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0" s="8" t="str">
        <f>CLEAN(PROPER(TRIM(salesTable[[#This Row],[Email]])))</f>
        <v>Naa.Asare92@Example.Com</v>
      </c>
      <c r="AR120" s="8" t="str">
        <f>CLEAN(TRIM(salesTable[[#This Row],[SourceFile]]))</f>
        <v>Mobile_App_Export.csv</v>
      </c>
      <c r="AS1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" s="8" t="str">
        <f>IF(salesTable[orderRef_final]&lt;&gt;"MISSING",salesTable[orderRef_final],"invalid")</f>
        <v>GH-ACC-2025-00935</v>
      </c>
    </row>
    <row r="121" spans="1:46" x14ac:dyDescent="0.3">
      <c r="A121" t="s">
        <v>3308</v>
      </c>
      <c r="B121" t="s">
        <v>3309</v>
      </c>
      <c r="C121" t="s">
        <v>2768</v>
      </c>
      <c r="D121" t="s">
        <v>271</v>
      </c>
      <c r="F121" t="s">
        <v>94</v>
      </c>
      <c r="G121" t="s">
        <v>81</v>
      </c>
      <c r="H121" t="s">
        <v>425</v>
      </c>
      <c r="I121" t="s">
        <v>818</v>
      </c>
      <c r="J121" t="s">
        <v>685</v>
      </c>
      <c r="K121" t="s">
        <v>72</v>
      </c>
      <c r="L121" t="s">
        <v>58</v>
      </c>
      <c r="M121">
        <v>4</v>
      </c>
      <c r="N121">
        <v>1250</v>
      </c>
      <c r="O121">
        <v>5000</v>
      </c>
      <c r="P121" t="s">
        <v>3310</v>
      </c>
      <c r="Q121" t="s">
        <v>3311</v>
      </c>
      <c r="R121" t="s">
        <v>157</v>
      </c>
      <c r="S121" t="str">
        <f>IF(salesTable[[#This Row],[Region]]="","MISSING",IFERROR(VLOOKUP(salesTable[[#This Row],[Region]],region_ref[],2,FALSE),TRIM(CLEAN(UPPER(salesTable[[#This Row],[Region]])))))</f>
        <v>ACCRA</v>
      </c>
      <c r="T121" t="str">
        <f>IF(salesTable[[#This Row],[CustomerType]]="","MISSING",IFERROR(VLOOKUP(salesTable[[#This Row],[CustomerType]],customerType_Ref[],2,FALSE),TRIM(CLEAN(UPPER(salesTable[[#This Row],[CustomerType]])))))</f>
        <v>BUSINESS</v>
      </c>
      <c r="U121" t="str">
        <f>IF(salesTable[[#This Row],[SalesChannel]]="","MISSING",IFERROR(VLOOKUP(salesTable[[#This Row],[SalesChannel]],salesChannel_Ref[],2,FALSE),CLEAN(UPPER(TRIM(salesTable[SalesChannel])))))</f>
        <v>IN-STORE</v>
      </c>
      <c r="V12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1" s="8" t="str">
        <f>IF(salesTable[[#This Row],[ProductID]]="","MISSING",IFERROR(VLOOKUP(salesTable[[#This Row],[ProductID]],product_REF[],1,FALSE),"NO MATCH"))</f>
        <v>P008</v>
      </c>
      <c r="X121" s="8" t="str">
        <f>CLEAN(UPPER(TRIM(IF(salesTable[[#This Row],[ProductID]]="","MISSING",IFERROR(VLOOKUP(salesTable[[#This Row],[ProductID]],product_REF[],2,FALSE),"NO MATCH")))))</f>
        <v>MICROWAVE 25L</v>
      </c>
      <c r="Y121" t="str">
        <f>IFERROR(CLEAN(UPPER(TRIM(VLOOKUP(salesTable[[#This Row],[productID_Final]],product_REF[],3,FALSE)))),"NO MATCH")</f>
        <v>HOME APPLIANCES</v>
      </c>
      <c r="Z121" s="8" t="str">
        <f>IF(salesTable[[#This Row],[productCategory_final]]=CLEAN(UPPER(TRIM(salesTable[ProductCategory]))),salesTable[[#This Row],[productCategory_final]],"MISMATCH")</f>
        <v>HOME APPLIANCES</v>
      </c>
      <c r="AA121" s="8" t="str">
        <f>IF(salesTable[[#This Row],[CustomerID]]="","MISSING",IFERROR(VLOOKUP(salesTable[[#This Row],[CustomerID]],customer_REF[],1,FALSE),"NO MATCH"))</f>
        <v>C0193</v>
      </c>
      <c r="AB121" t="str">
        <f>CLEAN(UPPER(TRIM(IF(salesTable[[#This Row],[FirstName]]="","MISSING",IFERROR(VLOOKUP(salesTable[[#This Row],[CustomerID_final]],customer_REF[],2,FALSE),"NO MATCH")))))</f>
        <v>MICHAEL</v>
      </c>
      <c r="AC121" s="8" t="str">
        <f>IF(salesTable[[#This Row],[customerFisrtName]]=CLEAN(UPPER(TRIM(salesTable[[#This Row],[customerFisrtName]]))),salesTable[[#This Row],[customerFisrtName]],"MISMATCH")</f>
        <v>MICHAEL</v>
      </c>
      <c r="AD121" t="str">
        <f>CLEAN(UPPER(TRIM(IF(salesTable[[#This Row],[LastName]]="","MISSING",IFERROR(VLOOKUP(salesTable[[#This Row],[CustomerID_final]],customer_REF[],3,FALSE),"NO MATCH")))))</f>
        <v>MISSING</v>
      </c>
      <c r="AE121" s="8" t="str">
        <f>IF(salesTable[[#This Row],[customerLastName]]=CLEAN(UPPER(TRIM(salesTable[[#This Row],[customerLastName]]))),salesTable[[#This Row],[customerLastName]],"MISMATCH")</f>
        <v>MISSING</v>
      </c>
      <c r="AF121" s="8" t="str">
        <f>IF(salesTable[[#This Row],[Phone]]="","MISSING",0&amp;RIGHT(TRIM(SUBSTITUTE(SUBSTITUTE(SUBSTITUTE(salesTable[[#This Row],[Phone]],"+","")," ",""),"-","")),9))</f>
        <v>0546809921</v>
      </c>
      <c r="AG12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21" s="8">
        <f>IF(salesTable[[#This Row],[quantity_clean]]&gt;0,salesTable[[#This Row],[quantity_clean]],"INVALID")</f>
        <v>4</v>
      </c>
      <c r="AI12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21" s="8">
        <f>IF(salesTable[[#This Row],[unitPrice_clean]]&gt;0,salesTable[[#This Row],[unitPrice_clean]],"INVALID")</f>
        <v>1250</v>
      </c>
      <c r="AK121">
        <f>IF(salesTable[[#This Row],[Revenue]]="","MISSING",VALUE(TRIM(SUBSTITUTE(SUBSTITUTE(salesTable[[#This Row],[Revenue]],",",""),"GH₵",""))))</f>
        <v>5000</v>
      </c>
      <c r="AL121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121" s="19">
        <f>IF(ISNUMBER(salesTable[[#This Row],[OrderDate]]),salesTable[[#This Row],[OrderDate]],IFERROR(DATEVALUE(CLEAN(TRIM(SUBSTITUTE(salesTable[[#This Row],[OrderDate]],".","/")))),"CHECK"))</f>
        <v>45902</v>
      </c>
      <c r="AN1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45902</v>
      </c>
      <c r="AO1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GH-ACC-2025-00936</v>
      </c>
      <c r="AP1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1" s="8" t="str">
        <f>CLEAN(PROPER(TRIM(salesTable[[#This Row],[Email]])))</f>
        <v>Michael.Owusu99@Example.Com</v>
      </c>
      <c r="AR121" s="8" t="str">
        <f>CLEAN(TRIM(salesTable[[#This Row],[SourceFile]]))</f>
        <v>Online_Sales_2025.xlsx</v>
      </c>
      <c r="AS1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" s="8" t="str">
        <f>IF(salesTable[orderRef_final]&lt;&gt;"MISSING",salesTable[orderRef_final],"invalid")</f>
        <v>GH-ACC-2025-00936</v>
      </c>
    </row>
    <row r="122" spans="1:46" x14ac:dyDescent="0.3">
      <c r="A122" t="s">
        <v>1009</v>
      </c>
      <c r="B122" t="s">
        <v>1010</v>
      </c>
      <c r="C122" t="s">
        <v>1011</v>
      </c>
      <c r="D122" t="s">
        <v>106</v>
      </c>
      <c r="E122" t="s">
        <v>441</v>
      </c>
      <c r="F122" t="s">
        <v>153</v>
      </c>
      <c r="G122" t="s">
        <v>120</v>
      </c>
      <c r="H122" t="s">
        <v>121</v>
      </c>
      <c r="I122" t="s">
        <v>41</v>
      </c>
      <c r="J122" t="s">
        <v>97</v>
      </c>
      <c r="K122" t="s">
        <v>98</v>
      </c>
      <c r="L122" t="s">
        <v>165</v>
      </c>
      <c r="M122" t="s">
        <v>846</v>
      </c>
      <c r="N122">
        <v>750</v>
      </c>
      <c r="O122">
        <v>750</v>
      </c>
      <c r="P122" t="s">
        <v>1012</v>
      </c>
      <c r="Q122" t="s">
        <v>1013</v>
      </c>
      <c r="R122" t="s">
        <v>46</v>
      </c>
      <c r="S122" t="str">
        <f>IF(salesTable[[#This Row],[Region]]="","MISSING",IFERROR(VLOOKUP(salesTable[[#This Row],[Region]],region_ref[],2,FALSE),TRIM(CLEAN(UPPER(salesTable[[#This Row],[Region]])))))</f>
        <v>ACCRA</v>
      </c>
      <c r="T122" t="str">
        <f>IF(salesTable[[#This Row],[CustomerType]]="","MISSING",IFERROR(VLOOKUP(salesTable[[#This Row],[CustomerType]],customerType_Ref[],2,FALSE),TRIM(CLEAN(UPPER(salesTable[[#This Row],[CustomerType]])))))</f>
        <v>BUSINESS</v>
      </c>
      <c r="U122" t="str">
        <f>IF(salesTable[[#This Row],[SalesChannel]]="","MISSING",IFERROR(VLOOKUP(salesTable[[#This Row],[SalesChannel]],salesChannel_Ref[],2,FALSE),CLEAN(UPPER(TRIM(salesTable[SalesChannel])))))</f>
        <v>MOBILE APP</v>
      </c>
      <c r="V12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2" s="8" t="str">
        <f>IF(salesTable[[#This Row],[ProductID]]="","MISSING",IFERROR(VLOOKUP(salesTable[[#This Row],[ProductID]],product_REF[],1,FALSE),"NO MATCH"))</f>
        <v>P002</v>
      </c>
      <c r="X122" s="8" t="str">
        <f>CLEAN(UPPER(TRIM(IF(salesTable[[#This Row],[ProductID]]="","MISSING",IFERROR(VLOOKUP(salesTable[[#This Row],[ProductID]],product_REF[],2,FALSE),"NO MATCH")))))</f>
        <v>OFFICE CHAIR</v>
      </c>
      <c r="Y122" t="str">
        <f>IFERROR(CLEAN(UPPER(TRIM(VLOOKUP(salesTable[[#This Row],[productID_Final]],product_REF[],3,FALSE)))),"NO MATCH")</f>
        <v>FURNITURE</v>
      </c>
      <c r="Z122" s="8" t="str">
        <f>IF(salesTable[[#This Row],[productCategory_final]]=CLEAN(UPPER(TRIM(salesTable[ProductCategory]))),salesTable[[#This Row],[productCategory_final]],"MISMATCH")</f>
        <v>FURNITURE</v>
      </c>
      <c r="AA122" s="8" t="str">
        <f>IF(salesTable[[#This Row],[CustomerID]]="","MISSING",IFERROR(VLOOKUP(salesTable[[#This Row],[CustomerID]],customer_REF[],1,FALSE),"NO MATCH"))</f>
        <v>C0260</v>
      </c>
      <c r="AB122" t="str">
        <f>CLEAN(UPPER(TRIM(IF(salesTable[[#This Row],[FirstName]]="","MISSING",IFERROR(VLOOKUP(salesTable[[#This Row],[CustomerID_final]],customer_REF[],2,FALSE),"NO MATCH")))))</f>
        <v>YAW</v>
      </c>
      <c r="AC122" s="8" t="str">
        <f>IF(salesTable[[#This Row],[customerFisrtName]]=CLEAN(UPPER(TRIM(salesTable[[#This Row],[customerFisrtName]]))),salesTable[[#This Row],[customerFisrtName]],"MISMATCH")</f>
        <v>YAW</v>
      </c>
      <c r="AD122" t="str">
        <f>CLEAN(UPPER(TRIM(IF(salesTable[[#This Row],[LastName]]="","MISSING",IFERROR(VLOOKUP(salesTable[[#This Row],[CustomerID_final]],customer_REF[],3,FALSE),"NO MATCH")))))</f>
        <v>APPIAH</v>
      </c>
      <c r="AE122" s="8" t="str">
        <f>IF(salesTable[[#This Row],[customerLastName]]=CLEAN(UPPER(TRIM(salesTable[[#This Row],[customerLastName]]))),salesTable[[#This Row],[customerLastName]],"MISMATCH")</f>
        <v>APPIAH</v>
      </c>
      <c r="AF122" s="8" t="str">
        <f>IF(salesTable[[#This Row],[Phone]]="","MISSING",0&amp;RIGHT(TRIM(SUBSTITUTE(SUBSTITUTE(SUBSTITUTE(salesTable[[#This Row],[Phone]],"+","")," ",""),"-","")),9))</f>
        <v>0598595394</v>
      </c>
      <c r="AG12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2" s="8">
        <f>IF(salesTable[[#This Row],[quantity_clean]]&gt;0,salesTable[[#This Row],[quantity_clean]],"INVALID")</f>
        <v>1</v>
      </c>
      <c r="AI122">
        <f>IF(OR(salesTable[[#This Row],[UnitPrice]]="",salesTable[[#This Row],[UnitPrice]]="N/A",salesTable[[#This Row],[UnitPrice]]="unknown"),"INVALID",VALUE(TRIM(SUBSTITUTE(SUBSTITUTE(salesTable[[#This Row],[UnitPrice]],",",""),"GH₵",""))))</f>
        <v>750</v>
      </c>
      <c r="AJ122" s="8">
        <f>IF(salesTable[[#This Row],[unitPrice_clean]]&gt;0,salesTable[[#This Row],[unitPrice_clean]],"INVALID")</f>
        <v>750</v>
      </c>
      <c r="AK122">
        <f>IF(salesTable[[#This Row],[Revenue]]="","MISSING",VALUE(TRIM(SUBSTITUTE(SUBSTITUTE(salesTable[[#This Row],[Revenue]],",",""),"GH₵",""))))</f>
        <v>750</v>
      </c>
      <c r="AL122" s="8">
        <f>IFERROR(IF(ROUND(salesTable[[#This Row],[Quantity_final]]*salesTable[[#This Row],[UnitPrice_final]],2)=ROUND(salesTable[[#This Row],[revenue_clean]],2)=TRUE,salesTable[[#This Row],[revenue_clean]],"invalid"),"INVALID")</f>
        <v>750</v>
      </c>
      <c r="AM122" s="19">
        <f>IF(ISNUMBER(salesTable[[#This Row],[OrderDate]]),salesTable[[#This Row],[OrderDate]],IFERROR(DATEVALUE(CLEAN(TRIM(SUBSTITUTE(salesTable[[#This Row],[OrderDate]],".","/")))),"CHECK"))</f>
        <v>45887</v>
      </c>
      <c r="AN1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45887</v>
      </c>
      <c r="AO1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GH-ACC-2025-00941</v>
      </c>
      <c r="AP1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2" s="8" t="str">
        <f>CLEAN(PROPER(TRIM(salesTable[[#This Row],[Email]])))</f>
        <v>Yaw.Appiah79@Example.Com</v>
      </c>
      <c r="AR122" s="8" t="str">
        <f>CLEAN(TRIM(salesTable[[#This Row],[SourceFile]]))</f>
        <v>Mobile_App_Export.csv</v>
      </c>
      <c r="AS1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" s="8" t="str">
        <f>IF(salesTable[orderRef_final]&lt;&gt;"MISSING",salesTable[orderRef_final],"invalid")</f>
        <v>GH-ACC-2025-00941</v>
      </c>
    </row>
    <row r="123" spans="1:46" x14ac:dyDescent="0.3">
      <c r="A123" t="s">
        <v>2489</v>
      </c>
      <c r="B123" t="s">
        <v>2490</v>
      </c>
      <c r="C123" t="s">
        <v>2358</v>
      </c>
      <c r="D123" t="s">
        <v>80</v>
      </c>
      <c r="E123" t="s">
        <v>93</v>
      </c>
      <c r="F123" t="s">
        <v>372</v>
      </c>
      <c r="G123" t="s">
        <v>24</v>
      </c>
      <c r="H123" t="s">
        <v>769</v>
      </c>
      <c r="I123" t="s">
        <v>26</v>
      </c>
      <c r="J123" t="s">
        <v>249</v>
      </c>
      <c r="K123" t="s">
        <v>57</v>
      </c>
      <c r="L123" t="s">
        <v>165</v>
      </c>
      <c r="M123">
        <v>8</v>
      </c>
      <c r="N123">
        <v>4200</v>
      </c>
      <c r="O123">
        <v>33600</v>
      </c>
      <c r="P123" t="s">
        <v>2491</v>
      </c>
      <c r="Q123" t="s">
        <v>2492</v>
      </c>
      <c r="R123" t="s">
        <v>32</v>
      </c>
      <c r="S123" t="str">
        <f>IF(salesTable[[#This Row],[Region]]="","MISSING",IFERROR(VLOOKUP(salesTable[[#This Row],[Region]],region_ref[],2,FALSE),TRIM(CLEAN(UPPER(salesTable[[#This Row],[Region]])))))</f>
        <v>ACCRA</v>
      </c>
      <c r="T123" t="str">
        <f>IF(salesTable[[#This Row],[CustomerType]]="","MISSING",IFERROR(VLOOKUP(salesTable[[#This Row],[CustomerType]],customerType_Ref[],2,FALSE),TRIM(CLEAN(UPPER(salesTable[[#This Row],[CustomerType]])))))</f>
        <v>GOVERNMENT</v>
      </c>
      <c r="U123" t="str">
        <f>IF(salesTable[[#This Row],[SalesChannel]]="","MISSING",IFERROR(VLOOKUP(salesTable[[#This Row],[SalesChannel]],salesChannel_Ref[],2,FALSE),CLEAN(UPPER(TRIM(salesTable[SalesChannel])))))</f>
        <v>ONLINE</v>
      </c>
      <c r="V12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3" s="8" t="str">
        <f>IF(salesTable[[#This Row],[ProductID]]="","MISSING",IFERROR(VLOOKUP(salesTable[[#This Row],[ProductID]],product_REF[],1,FALSE),"NO MATCH"))</f>
        <v>P001</v>
      </c>
      <c r="X123" s="8" t="str">
        <f>CLEAN(UPPER(TRIM(IF(salesTable[[#This Row],[ProductID]]="","MISSING",IFERROR(VLOOKUP(salesTable[[#This Row],[ProductID]],product_REF[],2,FALSE),"NO MATCH")))))</f>
        <v>LAPTOP PRO 14</v>
      </c>
      <c r="Y123" t="str">
        <f>IFERROR(CLEAN(UPPER(TRIM(VLOOKUP(salesTable[[#This Row],[productID_Final]],product_REF[],3,FALSE)))),"NO MATCH")</f>
        <v>ELECTRONICS</v>
      </c>
      <c r="Z123" s="8" t="str">
        <f>IF(salesTable[[#This Row],[productCategory_final]]=CLEAN(UPPER(TRIM(salesTable[ProductCategory]))),salesTable[[#This Row],[productCategory_final]],"MISMATCH")</f>
        <v>ELECTRONICS</v>
      </c>
      <c r="AA123" s="8" t="str">
        <f>IF(salesTable[[#This Row],[CustomerID]]="","MISSING",IFERROR(VLOOKUP(salesTable[[#This Row],[CustomerID]],customer_REF[],1,FALSE),"NO MATCH"))</f>
        <v>C0148</v>
      </c>
      <c r="AB123" t="str">
        <f>CLEAN(UPPER(TRIM(IF(salesTable[[#This Row],[FirstName]]="","MISSING",IFERROR(VLOOKUP(salesTable[[#This Row],[CustomerID_final]],customer_REF[],2,FALSE),"NO MATCH")))))</f>
        <v>ADWOA</v>
      </c>
      <c r="AC123" s="8" t="str">
        <f>IF(salesTable[[#This Row],[customerFisrtName]]=CLEAN(UPPER(TRIM(salesTable[[#This Row],[customerFisrtName]]))),salesTable[[#This Row],[customerFisrtName]],"MISMATCH")</f>
        <v>ADWOA</v>
      </c>
      <c r="AD123" t="str">
        <f>CLEAN(UPPER(TRIM(IF(salesTable[[#This Row],[LastName]]="","MISSING",IFERROR(VLOOKUP(salesTable[[#This Row],[CustomerID_final]],customer_REF[],3,FALSE),"NO MATCH")))))</f>
        <v>BADU</v>
      </c>
      <c r="AE123" s="8" t="str">
        <f>IF(salesTable[[#This Row],[customerLastName]]=CLEAN(UPPER(TRIM(salesTable[[#This Row],[customerLastName]]))),salesTable[[#This Row],[customerLastName]],"MISMATCH")</f>
        <v>BADU</v>
      </c>
      <c r="AF123" s="8" t="str">
        <f>IF(salesTable[[#This Row],[Phone]]="","MISSING",0&amp;RIGHT(TRIM(SUBSTITUTE(SUBSTITUTE(SUBSTITUTE(salesTable[[#This Row],[Phone]],"+","")," ",""),"-","")),9))</f>
        <v>0267987566</v>
      </c>
      <c r="AG12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3" s="8">
        <f>IF(salesTable[[#This Row],[quantity_clean]]&gt;0,salesTable[[#This Row],[quantity_clean]],"INVALID")</f>
        <v>8</v>
      </c>
      <c r="AI12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3" s="8">
        <f>IF(salesTable[[#This Row],[unitPrice_clean]]&gt;0,salesTable[[#This Row],[unitPrice_clean]],"INVALID")</f>
        <v>4200</v>
      </c>
      <c r="AK123">
        <f>IF(salesTable[[#This Row],[Revenue]]="","MISSING",VALUE(TRIM(SUBSTITUTE(SUBSTITUTE(salesTable[[#This Row],[Revenue]],",",""),"GH₵",""))))</f>
        <v>33600</v>
      </c>
      <c r="AL123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123" s="19">
        <f>IF(ISNUMBER(salesTable[[#This Row],[OrderDate]]),salesTable[[#This Row],[OrderDate]],IFERROR(DATEVALUE(CLEAN(TRIM(SUBSTITUTE(salesTable[[#This Row],[OrderDate]],".","/")))),"CHECK"))</f>
        <v>45832</v>
      </c>
      <c r="AN1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45832</v>
      </c>
      <c r="AO1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GH-ACC-2025-00958</v>
      </c>
      <c r="AP1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3" s="8" t="str">
        <f>CLEAN(PROPER(TRIM(salesTable[[#This Row],[Email]])))</f>
        <v>Adwoa.Badu70@Example.Com</v>
      </c>
      <c r="AR123" s="8" t="str">
        <f>CLEAN(TRIM(salesTable[[#This Row],[SourceFile]]))</f>
        <v>Agent_App_2025.csv</v>
      </c>
      <c r="AS1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" s="8" t="str">
        <f>IF(salesTable[orderRef_final]&lt;&gt;"MISSING",salesTable[orderRef_final],"invalid")</f>
        <v>GH-ACC-2025-00958</v>
      </c>
    </row>
    <row r="124" spans="1:46" x14ac:dyDescent="0.3">
      <c r="A124" t="s">
        <v>4416</v>
      </c>
      <c r="B124" t="s">
        <v>1451</v>
      </c>
      <c r="C124" t="s">
        <v>4417</v>
      </c>
      <c r="D124" t="s">
        <v>139</v>
      </c>
      <c r="E124" t="s">
        <v>161</v>
      </c>
      <c r="F124" t="s">
        <v>153</v>
      </c>
      <c r="G124" t="s">
        <v>191</v>
      </c>
      <c r="H124" t="s">
        <v>895</v>
      </c>
      <c r="I124" t="s">
        <v>279</v>
      </c>
      <c r="J124" t="s">
        <v>27</v>
      </c>
      <c r="K124" t="s">
        <v>57</v>
      </c>
      <c r="L124" t="s">
        <v>502</v>
      </c>
      <c r="M124">
        <v>4</v>
      </c>
      <c r="N124">
        <v>1550</v>
      </c>
      <c r="O124">
        <v>6200</v>
      </c>
      <c r="P124" t="s">
        <v>4418</v>
      </c>
      <c r="Q124" t="s">
        <v>4419</v>
      </c>
      <c r="R124" t="s">
        <v>32</v>
      </c>
      <c r="S124" t="str">
        <f>IF(salesTable[[#This Row],[Region]]="","MISSING",IFERROR(VLOOKUP(salesTable[[#This Row],[Region]],region_ref[],2,FALSE),TRIM(CLEAN(UPPER(salesTable[[#This Row],[Region]])))))</f>
        <v>ACCRA</v>
      </c>
      <c r="T124" t="str">
        <f>IF(salesTable[[#This Row],[CustomerType]]="","MISSING",IFERROR(VLOOKUP(salesTable[[#This Row],[CustomerType]],customerType_Ref[],2,FALSE),TRIM(CLEAN(UPPER(salesTable[[#This Row],[CustomerType]])))))</f>
        <v>GOVERNMENT</v>
      </c>
      <c r="U124" t="str">
        <f>IF(salesTable[[#This Row],[SalesChannel]]="","MISSING",IFERROR(VLOOKUP(salesTable[[#This Row],[SalesChannel]],salesChannel_Ref[],2,FALSE),CLEAN(UPPER(TRIM(salesTable[SalesChannel])))))</f>
        <v>ONLINE</v>
      </c>
      <c r="V124" t="str">
        <f>IF(salesTable[[#This Row],[PaymentMethod]]="","MISSING",IFERROR(VLOOKUP(salesTable[[#This Row],[PaymentMethod]],paymentMethod_REF[],2,FALSE), CLEAN(UPPER(TRIM(salesTable[[#This Row],[PaymentMethod]])))))</f>
        <v>CASH</v>
      </c>
      <c r="W124" s="8" t="str">
        <f>IF(salesTable[[#This Row],[ProductID]]="","MISSING",IFERROR(VLOOKUP(salesTable[[#This Row],[ProductID]],product_REF[],1,FALSE),"NO MATCH"))</f>
        <v>P004</v>
      </c>
      <c r="X124" s="8" t="str">
        <f>CLEAN(UPPER(TRIM(IF(salesTable[[#This Row],[ProductID]]="","MISSING",IFERROR(VLOOKUP(salesTable[[#This Row],[ProductID]],product_REF[],2,FALSE),"NO MATCH")))))</f>
        <v>LASER PRINTER</v>
      </c>
      <c r="Y124" t="str">
        <f>IFERROR(CLEAN(UPPER(TRIM(VLOOKUP(salesTable[[#This Row],[productID_Final]],product_REF[],3,FALSE)))),"NO MATCH")</f>
        <v>OFFICE SUPPLIES</v>
      </c>
      <c r="Z124" s="8" t="str">
        <f>IF(salesTable[[#This Row],[productCategory_final]]=CLEAN(UPPER(TRIM(salesTable[ProductCategory]))),salesTable[[#This Row],[productCategory_final]],"MISMATCH")</f>
        <v>OFFICE SUPPLIES</v>
      </c>
      <c r="AA124" s="8" t="str">
        <f>IF(salesTable[[#This Row],[CustomerID]]="","MISSING",IFERROR(VLOOKUP(salesTable[[#This Row],[CustomerID]],customer_REF[],1,FALSE),"NO MATCH"))</f>
        <v>C0043</v>
      </c>
      <c r="AB124" t="str">
        <f>CLEAN(UPPER(TRIM(IF(salesTable[[#This Row],[FirstName]]="","MISSING",IFERROR(VLOOKUP(salesTable[[#This Row],[CustomerID_final]],customer_REF[],2,FALSE),"NO MATCH")))))</f>
        <v>KOFI</v>
      </c>
      <c r="AC124" s="8" t="str">
        <f>IF(salesTable[[#This Row],[customerFisrtName]]=CLEAN(UPPER(TRIM(salesTable[[#This Row],[customerFisrtName]]))),salesTable[[#This Row],[customerFisrtName]],"MISMATCH")</f>
        <v>KOFI</v>
      </c>
      <c r="AD124" t="str">
        <f>CLEAN(UPPER(TRIM(IF(salesTable[[#This Row],[LastName]]="","MISSING",IFERROR(VLOOKUP(salesTable[[#This Row],[CustomerID_final]],customer_REF[],3,FALSE),"NO MATCH")))))</f>
        <v>ADDO</v>
      </c>
      <c r="AE124" s="8" t="str">
        <f>IF(salesTable[[#This Row],[customerLastName]]=CLEAN(UPPER(TRIM(salesTable[[#This Row],[customerLastName]]))),salesTable[[#This Row],[customerLastName]],"MISMATCH")</f>
        <v>ADDO</v>
      </c>
      <c r="AF124" s="8" t="str">
        <f>IF(salesTable[[#This Row],[Phone]]="","MISSING",0&amp;RIGHT(TRIM(SUBSTITUTE(SUBSTITUTE(SUBSTITUTE(salesTable[[#This Row],[Phone]],"+","")," ",""),"-","")),9))</f>
        <v>0244280828</v>
      </c>
      <c r="AG12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24" s="8">
        <f>IF(salesTable[[#This Row],[quantity_clean]]&gt;0,salesTable[[#This Row],[quantity_clean]],"INVALID")</f>
        <v>4</v>
      </c>
      <c r="AI124">
        <f>IF(OR(salesTable[[#This Row],[UnitPrice]]="",salesTable[[#This Row],[UnitPrice]]="N/A",salesTable[[#This Row],[UnitPrice]]="unknown"),"INVALID",VALUE(TRIM(SUBSTITUTE(SUBSTITUTE(salesTable[[#This Row],[UnitPrice]],",",""),"GH₵",""))))</f>
        <v>1550</v>
      </c>
      <c r="AJ124" s="8">
        <f>IF(salesTable[[#This Row],[unitPrice_clean]]&gt;0,salesTable[[#This Row],[unitPrice_clean]],"INVALID")</f>
        <v>1550</v>
      </c>
      <c r="AK124">
        <f>IF(salesTable[[#This Row],[Revenue]]="","MISSING",VALUE(TRIM(SUBSTITUTE(SUBSTITUTE(salesTable[[#This Row],[Revenue]],",",""),"GH₵",""))))</f>
        <v>6200</v>
      </c>
      <c r="AL124" s="8">
        <f>IFERROR(IF(ROUND(salesTable[[#This Row],[Quantity_final]]*salesTable[[#This Row],[UnitPrice_final]],2)=ROUND(salesTable[[#This Row],[revenue_clean]],2)=TRUE,salesTable[[#This Row],[revenue_clean]],"invalid"),"INVALID")</f>
        <v>6200</v>
      </c>
      <c r="AM124" s="19">
        <f>IF(ISNUMBER(salesTable[[#This Row],[OrderDate]]),salesTable[[#This Row],[OrderDate]],IFERROR(DATEVALUE(CLEAN(TRIM(SUBSTITUTE(salesTable[[#This Row],[OrderDate]],".","/")))),"CHECK"))</f>
        <v>45994</v>
      </c>
      <c r="AN1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45994</v>
      </c>
      <c r="AO1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GH-ACC-2025-00967</v>
      </c>
      <c r="AP1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4" s="8" t="str">
        <f>CLEAN(PROPER(TRIM(salesTable[[#This Row],[Email]])))</f>
        <v>Kofi.Addo93@Example.Com</v>
      </c>
      <c r="AR124" s="8" t="str">
        <f>CLEAN(TRIM(salesTable[[#This Row],[SourceFile]]))</f>
        <v>Agent_App_2025.csv</v>
      </c>
      <c r="AS1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" s="8" t="str">
        <f>IF(salesTable[orderRef_final]&lt;&gt;"MISSING",salesTable[orderRef_final],"invalid")</f>
        <v>GH-ACC-2025-00967</v>
      </c>
    </row>
    <row r="125" spans="1:46" x14ac:dyDescent="0.3">
      <c r="A125" t="s">
        <v>5866</v>
      </c>
      <c r="B125" t="s">
        <v>5867</v>
      </c>
      <c r="C125" t="s">
        <v>5868</v>
      </c>
      <c r="D125" t="s">
        <v>21</v>
      </c>
      <c r="E125" t="s">
        <v>140</v>
      </c>
      <c r="F125" t="s">
        <v>256</v>
      </c>
      <c r="G125" t="s">
        <v>239</v>
      </c>
      <c r="H125" t="s">
        <v>240</v>
      </c>
      <c r="I125" t="s">
        <v>279</v>
      </c>
      <c r="J125" t="s">
        <v>685</v>
      </c>
      <c r="K125" t="s">
        <v>72</v>
      </c>
      <c r="L125" t="s">
        <v>165</v>
      </c>
      <c r="M125" t="s">
        <v>133</v>
      </c>
      <c r="N125" t="s">
        <v>998</v>
      </c>
      <c r="O125">
        <v>8820</v>
      </c>
      <c r="P125" t="s">
        <v>5869</v>
      </c>
      <c r="Q125" t="s">
        <v>5870</v>
      </c>
      <c r="R125" t="s">
        <v>61</v>
      </c>
      <c r="S125" t="str">
        <f>IF(salesTable[[#This Row],[Region]]="","MISSING",IFERROR(VLOOKUP(salesTable[[#This Row],[Region]],region_ref[],2,FALSE),TRIM(CLEAN(UPPER(salesTable[[#This Row],[Region]])))))</f>
        <v>ACCRA</v>
      </c>
      <c r="T125" t="str">
        <f>IF(salesTable[[#This Row],[CustomerType]]="","MISSING",IFERROR(VLOOKUP(salesTable[[#This Row],[CustomerType]],customerType_Ref[],2,FALSE),TRIM(CLEAN(UPPER(salesTable[[#This Row],[CustomerType]])))))</f>
        <v>BUSINESS</v>
      </c>
      <c r="U125" t="str">
        <f>IF(salesTable[[#This Row],[SalesChannel]]="","MISSING",IFERROR(VLOOKUP(salesTable[[#This Row],[SalesChannel]],salesChannel_Ref[],2,FALSE),CLEAN(UPPER(TRIM(salesTable[SalesChannel])))))</f>
        <v>IN-STORE</v>
      </c>
      <c r="V12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5" s="8" t="str">
        <f>IF(salesTable[[#This Row],[ProductID]]="","MISSING",IFERROR(VLOOKUP(salesTable[[#This Row],[ProductID]],product_REF[],1,FALSE),"NO MATCH"))</f>
        <v>P009</v>
      </c>
      <c r="X125" s="8" t="str">
        <f>CLEAN(UPPER(TRIM(IF(salesTable[[#This Row],[ProductID]]="","MISSING",IFERROR(VLOOKUP(salesTable[[#This Row],[ProductID]],product_REF[],2,FALSE),"NO MATCH")))))</f>
        <v>FILING CABINET</v>
      </c>
      <c r="Y125" t="str">
        <f>IFERROR(CLEAN(UPPER(TRIM(VLOOKUP(salesTable[[#This Row],[productID_Final]],product_REF[],3,FALSE)))),"NO MATCH")</f>
        <v>OFFICE SUPPLIES</v>
      </c>
      <c r="Z125" s="8" t="str">
        <f>IF(salesTable[[#This Row],[productCategory_final]]=CLEAN(UPPER(TRIM(salesTable[ProductCategory]))),salesTable[[#This Row],[productCategory_final]],"MISMATCH")</f>
        <v>OFFICE SUPPLIES</v>
      </c>
      <c r="AA125" s="8" t="str">
        <f>IF(salesTable[[#This Row],[CustomerID]]="","MISSING",IFERROR(VLOOKUP(salesTable[[#This Row],[CustomerID]],customer_REF[],1,FALSE),"NO MATCH"))</f>
        <v>C0165</v>
      </c>
      <c r="AB125" t="str">
        <f>CLEAN(UPPER(TRIM(IF(salesTable[[#This Row],[FirstName]]="","MISSING",IFERROR(VLOOKUP(salesTable[[#This Row],[CustomerID_final]],customer_REF[],2,FALSE),"NO MATCH")))))</f>
        <v>KOJO</v>
      </c>
      <c r="AC125" s="8" t="str">
        <f>IF(salesTable[[#This Row],[customerFisrtName]]=CLEAN(UPPER(TRIM(salesTable[[#This Row],[customerFisrtName]]))),salesTable[[#This Row],[customerFisrtName]],"MISMATCH")</f>
        <v>KOJO</v>
      </c>
      <c r="AD125" t="str">
        <f>CLEAN(UPPER(TRIM(IF(salesTable[[#This Row],[LastName]]="","MISSING",IFERROR(VLOOKUP(salesTable[[#This Row],[CustomerID_final]],customer_REF[],3,FALSE),"NO MATCH")))))</f>
        <v>OWUSU</v>
      </c>
      <c r="AE125" s="8" t="str">
        <f>IF(salesTable[[#This Row],[customerLastName]]=CLEAN(UPPER(TRIM(salesTable[[#This Row],[customerLastName]]))),salesTable[[#This Row],[customerLastName]],"MISMATCH")</f>
        <v>OWUSU</v>
      </c>
      <c r="AF125" s="8" t="str">
        <f>IF(salesTable[[#This Row],[Phone]]="","MISSING",0&amp;RIGHT(TRIM(SUBSTITUTE(SUBSTITUTE(SUBSTITUTE(salesTable[[#This Row],[Phone]],"+","")," ",""),"-","")),9))</f>
        <v>0208160839</v>
      </c>
      <c r="AG12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25" s="8" t="str">
        <f>IF(salesTable[[#This Row],[quantity_clean]]&gt;0,salesTable[[#This Row],[quantity_clean]],"INVALID")</f>
        <v>INVALID</v>
      </c>
      <c r="AI12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5" s="8">
        <f>IF(salesTable[[#This Row],[unitPrice_clean]]&gt;0,salesTable[[#This Row],[unitPrice_clean]],"INVALID")</f>
        <v>980</v>
      </c>
      <c r="AK125">
        <f>IF(salesTable[[#This Row],[Revenue]]="","MISSING",VALUE(TRIM(SUBSTITUTE(SUBSTITUTE(salesTable[[#This Row],[Revenue]],",",""),"GH₵",""))))</f>
        <v>8820</v>
      </c>
      <c r="AL12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5" s="19">
        <f>IF(ISNUMBER(salesTable[[#This Row],[OrderDate]]),salesTable[[#This Row],[OrderDate]],IFERROR(DATEVALUE(CLEAN(TRIM(SUBSTITUTE(salesTable[[#This Row],[OrderDate]],".","/")))),"CHECK"))</f>
        <v>45876</v>
      </c>
      <c r="AN1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45876</v>
      </c>
      <c r="AO1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GH-ACC-2025-00971</v>
      </c>
      <c r="AP1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5" s="8" t="str">
        <f>CLEAN(PROPER(TRIM(salesTable[[#This Row],[Email]])))</f>
        <v>Kojo.Owusu65@Example.Com</v>
      </c>
      <c r="AR125" s="8" t="str">
        <f>CLEAN(TRIM(salesTable[[#This Row],[SourceFile]]))</f>
        <v>Retail_POS_2025.csv</v>
      </c>
      <c r="AS1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" s="8" t="str">
        <f>IF(salesTable[orderRef_final]&lt;&gt;"MISSING",salesTable[orderRef_final],"invalid")</f>
        <v>GH-ACC-2025-00971</v>
      </c>
    </row>
    <row r="126" spans="1:46" x14ac:dyDescent="0.3">
      <c r="A126" t="s">
        <v>5290</v>
      </c>
      <c r="B126" t="s">
        <v>5291</v>
      </c>
      <c r="C126" t="s">
        <v>2858</v>
      </c>
      <c r="D126" t="s">
        <v>139</v>
      </c>
      <c r="E126" t="s">
        <v>1640</v>
      </c>
      <c r="F126" t="s">
        <v>153</v>
      </c>
      <c r="G126" t="s">
        <v>142</v>
      </c>
      <c r="H126" t="s">
        <v>367</v>
      </c>
      <c r="I126" t="s">
        <v>26</v>
      </c>
      <c r="J126" t="s">
        <v>97</v>
      </c>
      <c r="K126" t="s">
        <v>288</v>
      </c>
      <c r="L126" t="s">
        <v>502</v>
      </c>
      <c r="M126">
        <v>2</v>
      </c>
      <c r="N126" t="s">
        <v>5292</v>
      </c>
      <c r="O126">
        <v>940</v>
      </c>
      <c r="P126" t="s">
        <v>5293</v>
      </c>
      <c r="Q126" t="s">
        <v>5294</v>
      </c>
      <c r="R126" t="s">
        <v>157</v>
      </c>
      <c r="S126" t="str">
        <f>IF(salesTable[[#This Row],[Region]]="","MISSING",IFERROR(VLOOKUP(salesTable[[#This Row],[Region]],region_ref[],2,FALSE),TRIM(CLEAN(UPPER(salesTable[[#This Row],[Region]])))))</f>
        <v>ACCRA</v>
      </c>
      <c r="T126" t="str">
        <f>IF(salesTable[[#This Row],[CustomerType]]="","MISSING",IFERROR(VLOOKUP(salesTable[[#This Row],[CustomerType]],customerType_Ref[],2,FALSE),TRIM(CLEAN(UPPER(salesTable[[#This Row],[CustomerType]])))))</f>
        <v>BUSINESS</v>
      </c>
      <c r="U126" t="str">
        <f>IF(salesTable[[#This Row],[SalesChannel]]="","MISSING",IFERROR(VLOOKUP(salesTable[[#This Row],[SalesChannel]],salesChannel_Ref[],2,FALSE),CLEAN(UPPER(TRIM(salesTable[SalesChannel])))))</f>
        <v>AGENT</v>
      </c>
      <c r="V126" t="str">
        <f>IF(salesTable[[#This Row],[PaymentMethod]]="","MISSING",IFERROR(VLOOKUP(salesTable[[#This Row],[PaymentMethod]],paymentMethod_REF[],2,FALSE), CLEAN(UPPER(TRIM(salesTable[[#This Row],[PaymentMethod]])))))</f>
        <v>CASH</v>
      </c>
      <c r="W126" s="8" t="str">
        <f>IF(salesTable[[#This Row],[ProductID]]="","MISSING",IFERROR(VLOOKUP(salesTable[[#This Row],[ProductID]],product_REF[],1,FALSE),"NO MATCH"))</f>
        <v>P003</v>
      </c>
      <c r="X126" s="8" t="str">
        <f>CLEAN(UPPER(TRIM(IF(salesTable[[#This Row],[ProductID]]="","MISSING",IFERROR(VLOOKUP(salesTable[[#This Row],[ProductID]],product_REF[],2,FALSE),"NO MATCH")))))</f>
        <v>WIRELESS HEADSET</v>
      </c>
      <c r="Y126" t="str">
        <f>IFERROR(CLEAN(UPPER(TRIM(VLOOKUP(salesTable[[#This Row],[productID_Final]],product_REF[],3,FALSE)))),"NO MATCH")</f>
        <v>ELECTRONICS</v>
      </c>
      <c r="Z126" s="8" t="str">
        <f>IF(salesTable[[#This Row],[productCategory_final]]=CLEAN(UPPER(TRIM(salesTable[ProductCategory]))),salesTable[[#This Row],[productCategory_final]],"MISMATCH")</f>
        <v>ELECTRONICS</v>
      </c>
      <c r="AA126" s="8" t="str">
        <f>IF(salesTable[[#This Row],[CustomerID]]="","MISSING",IFERROR(VLOOKUP(salesTable[[#This Row],[CustomerID]],customer_REF[],1,FALSE),"NO MATCH"))</f>
        <v>C0305</v>
      </c>
      <c r="AB126" t="str">
        <f>CLEAN(UPPER(TRIM(IF(salesTable[[#This Row],[FirstName]]="","MISSING",IFERROR(VLOOKUP(salesTable[[#This Row],[CustomerID_final]],customer_REF[],2,FALSE),"NO MATCH")))))</f>
        <v>KOFI</v>
      </c>
      <c r="AC126" s="8" t="str">
        <f>IF(salesTable[[#This Row],[customerFisrtName]]=CLEAN(UPPER(TRIM(salesTable[[#This Row],[customerFisrtName]]))),salesTable[[#This Row],[customerFisrtName]],"MISMATCH")</f>
        <v>KOFI</v>
      </c>
      <c r="AD126" t="str">
        <f>CLEAN(UPPER(TRIM(IF(salesTable[[#This Row],[LastName]]="","MISSING",IFERROR(VLOOKUP(salesTable[[#This Row],[CustomerID_final]],customer_REF[],3,FALSE),"NO MATCH")))))</f>
        <v>APPIAH</v>
      </c>
      <c r="AE126" s="8" t="str">
        <f>IF(salesTable[[#This Row],[customerLastName]]=CLEAN(UPPER(TRIM(salesTable[[#This Row],[customerLastName]]))),salesTable[[#This Row],[customerLastName]],"MISMATCH")</f>
        <v>APPIAH</v>
      </c>
      <c r="AF126" s="8" t="str">
        <f>IF(salesTable[[#This Row],[Phone]]="","MISSING",0&amp;RIGHT(TRIM(SUBSTITUTE(SUBSTITUTE(SUBSTITUTE(salesTable[[#This Row],[Phone]],"+","")," ",""),"-","")),9))</f>
        <v>0558144041</v>
      </c>
      <c r="AG12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6" s="8">
        <f>IF(salesTable[[#This Row],[quantity_clean]]&gt;0,salesTable[[#This Row],[quantity_clean]],"INVALID")</f>
        <v>2</v>
      </c>
      <c r="AI126">
        <f>IF(OR(salesTable[[#This Row],[UnitPrice]]="",salesTable[[#This Row],[UnitPrice]]="N/A",salesTable[[#This Row],[UnitPrice]]="unknown"),"INVALID",VALUE(TRIM(SUBSTITUTE(SUBSTITUTE(salesTable[[#This Row],[UnitPrice]],",",""),"GH₵",""))))</f>
        <v>470</v>
      </c>
      <c r="AJ126" s="8">
        <f>IF(salesTable[[#This Row],[unitPrice_clean]]&gt;0,salesTable[[#This Row],[unitPrice_clean]],"INVALID")</f>
        <v>470</v>
      </c>
      <c r="AK126">
        <f>IF(salesTable[[#This Row],[Revenue]]="","MISSING",VALUE(TRIM(SUBSTITUTE(SUBSTITUTE(salesTable[[#This Row],[Revenue]],",",""),"GH₵",""))))</f>
        <v>940</v>
      </c>
      <c r="AL126" s="8">
        <f>IFERROR(IF(ROUND(salesTable[[#This Row],[Quantity_final]]*salesTable[[#This Row],[UnitPrice_final]],2)=ROUND(salesTable[[#This Row],[revenue_clean]],2)=TRUE,salesTable[[#This Row],[revenue_clean]],"invalid"),"INVALID")</f>
        <v>940</v>
      </c>
      <c r="AM126" s="19">
        <f>IF(ISNUMBER(salesTable[[#This Row],[OrderDate]]),salesTable[[#This Row],[OrderDate]],IFERROR(DATEVALUE(CLEAN(TRIM(SUBSTITUTE(salesTable[[#This Row],[OrderDate]],".","/")))),"CHECK"))</f>
        <v>46011</v>
      </c>
      <c r="AN1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1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GH-ACC-2025-00978</v>
      </c>
      <c r="AP1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6" s="8" t="str">
        <f>CLEAN(PROPER(TRIM(salesTable[[#This Row],[Email]])))</f>
        <v>Kofi.Appiah58@Example.Com</v>
      </c>
      <c r="AR126" s="8" t="str">
        <f>CLEAN(TRIM(salesTable[[#This Row],[SourceFile]]))</f>
        <v>Online_Sales_2025.xlsx</v>
      </c>
      <c r="AS1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" s="8" t="str">
        <f>IF(salesTable[orderRef_final]&lt;&gt;"MISSING",salesTable[orderRef_final],"invalid")</f>
        <v>GH-ACC-2025-00978</v>
      </c>
    </row>
    <row r="127" spans="1:46" x14ac:dyDescent="0.3">
      <c r="A127" t="s">
        <v>778</v>
      </c>
      <c r="B127" t="s">
        <v>779</v>
      </c>
      <c r="C127" t="s">
        <v>335</v>
      </c>
      <c r="D127" t="s">
        <v>92</v>
      </c>
      <c r="E127" t="s">
        <v>129</v>
      </c>
      <c r="F127" t="s">
        <v>780</v>
      </c>
      <c r="G127" t="s">
        <v>239</v>
      </c>
      <c r="H127" t="s">
        <v>240</v>
      </c>
      <c r="I127" t="s">
        <v>781</v>
      </c>
      <c r="J127" t="s">
        <v>27</v>
      </c>
      <c r="K127" t="s">
        <v>57</v>
      </c>
      <c r="L127" t="s">
        <v>43</v>
      </c>
      <c r="M127">
        <v>9</v>
      </c>
      <c r="N127">
        <v>980</v>
      </c>
      <c r="O127">
        <v>8820</v>
      </c>
      <c r="P127" t="s">
        <v>782</v>
      </c>
      <c r="Q127" t="s">
        <v>783</v>
      </c>
      <c r="R127" t="s">
        <v>157</v>
      </c>
      <c r="S127" t="str">
        <f>IF(salesTable[[#This Row],[Region]]="","MISSING",IFERROR(VLOOKUP(salesTable[[#This Row],[Region]],region_ref[],2,FALSE),TRIM(CLEAN(UPPER(salesTable[[#This Row],[Region]])))))</f>
        <v>ACCRA</v>
      </c>
      <c r="T127" t="str">
        <f>IF(salesTable[[#This Row],[CustomerType]]="","MISSING",IFERROR(VLOOKUP(salesTable[[#This Row],[CustomerType]],customerType_Ref[],2,FALSE),TRIM(CLEAN(UPPER(salesTable[[#This Row],[CustomerType]])))))</f>
        <v>GOVERNMENT</v>
      </c>
      <c r="U127" t="str">
        <f>IF(salesTable[[#This Row],[SalesChannel]]="","MISSING",IFERROR(VLOOKUP(salesTable[[#This Row],[SalesChannel]],salesChannel_Ref[],2,FALSE),CLEAN(UPPER(TRIM(salesTable[SalesChannel])))))</f>
        <v>ONLINE</v>
      </c>
      <c r="V1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7" s="8" t="str">
        <f>IF(salesTable[[#This Row],[ProductID]]="","MISSING",IFERROR(VLOOKUP(salesTable[[#This Row],[ProductID]],product_REF[],1,FALSE),"NO MATCH"))</f>
        <v>P009</v>
      </c>
      <c r="X127" s="8" t="str">
        <f>CLEAN(UPPER(TRIM(IF(salesTable[[#This Row],[ProductID]]="","MISSING",IFERROR(VLOOKUP(salesTable[[#This Row],[ProductID]],product_REF[],2,FALSE),"NO MATCH")))))</f>
        <v>FILING CABINET</v>
      </c>
      <c r="Y127" t="str">
        <f>IFERROR(CLEAN(UPPER(TRIM(VLOOKUP(salesTable[[#This Row],[productID_Final]],product_REF[],3,FALSE)))),"NO MATCH")</f>
        <v>OFFICE SUPPLIES</v>
      </c>
      <c r="Z127" s="8" t="str">
        <f>IF(salesTable[[#This Row],[productCategory_final]]=CLEAN(UPPER(TRIM(salesTable[ProductCategory]))),salesTable[[#This Row],[productCategory_final]],"MISMATCH")</f>
        <v>OFFICE SUPPLIES</v>
      </c>
      <c r="AA127" s="8" t="str">
        <f>IF(salesTable[[#This Row],[CustomerID]]="","MISSING",IFERROR(VLOOKUP(salesTable[[#This Row],[CustomerID]],customer_REF[],1,FALSE),"NO MATCH"))</f>
        <v>C0355</v>
      </c>
      <c r="AB127" t="str">
        <f>CLEAN(UPPER(TRIM(IF(salesTable[[#This Row],[FirstName]]="","MISSING",IFERROR(VLOOKUP(salesTable[[#This Row],[CustomerID_final]],customer_REF[],2,FALSE),"NO MATCH")))))</f>
        <v>AMA</v>
      </c>
      <c r="AC127" s="8" t="str">
        <f>IF(salesTable[[#This Row],[customerFisrtName]]=CLEAN(UPPER(TRIM(salesTable[[#This Row],[customerFisrtName]]))),salesTable[[#This Row],[customerFisrtName]],"MISMATCH")</f>
        <v>AMA</v>
      </c>
      <c r="AD127" t="str">
        <f>CLEAN(UPPER(TRIM(IF(salesTable[[#This Row],[LastName]]="","MISSING",IFERROR(VLOOKUP(salesTable[[#This Row],[CustomerID_final]],customer_REF[],3,FALSE),"NO MATCH")))))</f>
        <v>BOATENG</v>
      </c>
      <c r="AE127" s="8" t="str">
        <f>IF(salesTable[[#This Row],[customerLastName]]=CLEAN(UPPER(TRIM(salesTable[[#This Row],[customerLastName]]))),salesTable[[#This Row],[customerLastName]],"MISMATCH")</f>
        <v>BOATENG</v>
      </c>
      <c r="AF127" s="8" t="str">
        <f>IF(salesTable[[#This Row],[Phone]]="","MISSING",0&amp;RIGHT(TRIM(SUBSTITUTE(SUBSTITUTE(SUBSTITUTE(salesTable[[#This Row],[Phone]],"+","")," ",""),"-","")),9))</f>
        <v>0555399077</v>
      </c>
      <c r="AG12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7" s="8">
        <f>IF(salesTable[[#This Row],[quantity_clean]]&gt;0,salesTable[[#This Row],[quantity_clean]],"INVALID")</f>
        <v>9</v>
      </c>
      <c r="AI12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7" s="8">
        <f>IF(salesTable[[#This Row],[unitPrice_clean]]&gt;0,salesTable[[#This Row],[unitPrice_clean]],"INVALID")</f>
        <v>980</v>
      </c>
      <c r="AK127">
        <f>IF(salesTable[[#This Row],[Revenue]]="","MISSING",VALUE(TRIM(SUBSTITUTE(SUBSTITUTE(salesTable[[#This Row],[Revenue]],",",""),"GH₵",""))))</f>
        <v>8820</v>
      </c>
      <c r="AL127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127" s="19" t="str">
        <f>IF(ISNUMBER(salesTable[[#This Row],[OrderDate]]),salesTable[[#This Row],[OrderDate]],IFERROR(DATEVALUE(CLEAN(TRIM(SUBSTITUTE(salesTable[[#This Row],[OrderDate]],".","/")))),"CHECK"))</f>
        <v>CHECK</v>
      </c>
      <c r="AN1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GH-ACC-2025-00980</v>
      </c>
      <c r="AP1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7" s="8" t="str">
        <f>CLEAN(PROPER(TRIM(salesTable[[#This Row],[Email]])))</f>
        <v>Ama.Boateng33@Example.Com</v>
      </c>
      <c r="AR127" s="8" t="str">
        <f>CLEAN(TRIM(salesTable[[#This Row],[SourceFile]]))</f>
        <v>Online_Sales_2025.xlsx</v>
      </c>
      <c r="AS1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" s="8" t="str">
        <f>IF(salesTable[orderRef_final]&lt;&gt;"MISSING",salesTable[orderRef_final],"invalid")</f>
        <v>GH-ACC-2025-00980</v>
      </c>
    </row>
    <row r="128" spans="1:46" x14ac:dyDescent="0.3">
      <c r="A128" t="s">
        <v>1909</v>
      </c>
      <c r="B128" t="s">
        <v>1910</v>
      </c>
      <c r="C128" t="s">
        <v>1862</v>
      </c>
      <c r="D128" t="s">
        <v>271</v>
      </c>
      <c r="F128" t="s">
        <v>153</v>
      </c>
      <c r="G128" t="s">
        <v>303</v>
      </c>
      <c r="H128" t="s">
        <v>399</v>
      </c>
      <c r="I128" t="s">
        <v>41</v>
      </c>
      <c r="J128" t="s">
        <v>249</v>
      </c>
      <c r="K128" t="s">
        <v>84</v>
      </c>
      <c r="L128" t="s">
        <v>182</v>
      </c>
      <c r="M128">
        <v>7</v>
      </c>
      <c r="N128">
        <v>2400</v>
      </c>
      <c r="O128">
        <v>16800</v>
      </c>
      <c r="P128" t="s">
        <v>1911</v>
      </c>
      <c r="Q128" t="s">
        <v>1912</v>
      </c>
      <c r="R128" t="s">
        <v>46</v>
      </c>
      <c r="S128" t="str">
        <f>IF(salesTable[[#This Row],[Region]]="","MISSING",IFERROR(VLOOKUP(salesTable[[#This Row],[Region]],region_ref[],2,FALSE),TRIM(CLEAN(UPPER(salesTable[[#This Row],[Region]])))))</f>
        <v>ACCRA</v>
      </c>
      <c r="T128" t="str">
        <f>IF(salesTable[[#This Row],[CustomerType]]="","MISSING",IFERROR(VLOOKUP(salesTable[[#This Row],[CustomerType]],customerType_Ref[],2,FALSE),TRIM(CLEAN(UPPER(salesTable[[#This Row],[CustomerType]])))))</f>
        <v>GOVERNMENT</v>
      </c>
      <c r="U128" t="str">
        <f>IF(salesTable[[#This Row],[SalesChannel]]="","MISSING",IFERROR(VLOOKUP(salesTable[[#This Row],[SalesChannel]],salesChannel_Ref[],2,FALSE),CLEAN(UPPER(TRIM(salesTable[SalesChannel])))))</f>
        <v>AGENT</v>
      </c>
      <c r="V128" t="str">
        <f>IF(salesTable[[#This Row],[PaymentMethod]]="","MISSING",IFERROR(VLOOKUP(salesTable[[#This Row],[PaymentMethod]],paymentMethod_REF[],2,FALSE), CLEAN(UPPER(TRIM(salesTable[[#This Row],[PaymentMethod]])))))</f>
        <v>CASH</v>
      </c>
      <c r="W128" s="8" t="str">
        <f>IF(salesTable[[#This Row],[ProductID]]="","MISSING",IFERROR(VLOOKUP(salesTable[[#This Row],[ProductID]],product_REF[],1,FALSE),"NO MATCH"))</f>
        <v>P011</v>
      </c>
      <c r="X128" s="8" t="str">
        <f>CLEAN(UPPER(TRIM(IF(salesTable[[#This Row],[ProductID]]="","MISSING",IFERROR(VLOOKUP(salesTable[[#This Row],[ProductID]],product_REF[],2,FALSE),"NO MATCH")))))</f>
        <v>EXECUTIVE DESK</v>
      </c>
      <c r="Y128" t="str">
        <f>IFERROR(CLEAN(UPPER(TRIM(VLOOKUP(salesTable[[#This Row],[productID_Final]],product_REF[],3,FALSE)))),"NO MATCH")</f>
        <v>FURNITURE</v>
      </c>
      <c r="Z128" s="8" t="str">
        <f>IF(salesTable[[#This Row],[productCategory_final]]=CLEAN(UPPER(TRIM(salesTable[ProductCategory]))),salesTable[[#This Row],[productCategory_final]],"MISMATCH")</f>
        <v>FURNITURE</v>
      </c>
      <c r="AA128" s="8" t="str">
        <f>IF(salesTable[[#This Row],[CustomerID]]="","MISSING",IFERROR(VLOOKUP(salesTable[[#This Row],[CustomerID]],customer_REF[],1,FALSE),"NO MATCH"))</f>
        <v>C0218</v>
      </c>
      <c r="AB128" t="str">
        <f>CLEAN(UPPER(TRIM(IF(salesTable[[#This Row],[FirstName]]="","MISSING",IFERROR(VLOOKUP(salesTable[[#This Row],[CustomerID_final]],customer_REF[],2,FALSE),"NO MATCH")))))</f>
        <v>MICHAEL</v>
      </c>
      <c r="AC128" s="8" t="str">
        <f>IF(salesTable[[#This Row],[customerFisrtName]]=CLEAN(UPPER(TRIM(salesTable[[#This Row],[customerFisrtName]]))),salesTable[[#This Row],[customerFisrtName]],"MISMATCH")</f>
        <v>MICHAEL</v>
      </c>
      <c r="AD128" t="str">
        <f>CLEAN(UPPER(TRIM(IF(salesTable[[#This Row],[LastName]]="","MISSING",IFERROR(VLOOKUP(salesTable[[#This Row],[CustomerID_final]],customer_REF[],3,FALSE),"NO MATCH")))))</f>
        <v>MISSING</v>
      </c>
      <c r="AE128" s="8" t="str">
        <f>IF(salesTable[[#This Row],[customerLastName]]=CLEAN(UPPER(TRIM(salesTable[[#This Row],[customerLastName]]))),salesTable[[#This Row],[customerLastName]],"MISMATCH")</f>
        <v>MISSING</v>
      </c>
      <c r="AF128" s="8" t="str">
        <f>IF(salesTable[[#This Row],[Phone]]="","MISSING",0&amp;RIGHT(TRIM(SUBSTITUTE(SUBSTITUTE(SUBSTITUTE(salesTable[[#This Row],[Phone]],"+","")," ",""),"-","")),9))</f>
        <v>0264243827</v>
      </c>
      <c r="AG12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8" s="8">
        <f>IF(salesTable[[#This Row],[quantity_clean]]&gt;0,salesTable[[#This Row],[quantity_clean]],"INVALID")</f>
        <v>7</v>
      </c>
      <c r="AI12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28" s="8">
        <f>IF(salesTable[[#This Row],[unitPrice_clean]]&gt;0,salesTable[[#This Row],[unitPrice_clean]],"INVALID")</f>
        <v>2400</v>
      </c>
      <c r="AK128">
        <f>IF(salesTable[[#This Row],[Revenue]]="","MISSING",VALUE(TRIM(SUBSTITUTE(SUBSTITUTE(salesTable[[#This Row],[Revenue]],",",""),"GH₵",""))))</f>
        <v>16800</v>
      </c>
      <c r="AL128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28" s="19">
        <f>IF(ISNUMBER(salesTable[[#This Row],[OrderDate]]),salesTable[[#This Row],[OrderDate]],IFERROR(DATEVALUE(CLEAN(TRIM(SUBSTITUTE(salesTable[[#This Row],[OrderDate]],".","/")))),"CHECK"))</f>
        <v>45782</v>
      </c>
      <c r="AN1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45782</v>
      </c>
      <c r="AO1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GH-ACC-2025-00981</v>
      </c>
      <c r="AP1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8" s="8" t="str">
        <f>CLEAN(PROPER(TRIM(salesTable[[#This Row],[Email]])))</f>
        <v>Michael.Asare74@Example.Com</v>
      </c>
      <c r="AR128" s="8" t="str">
        <f>CLEAN(TRIM(salesTable[[#This Row],[SourceFile]]))</f>
        <v>Mobile_App_Export.csv</v>
      </c>
      <c r="AS1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" s="8" t="str">
        <f>IF(salesTable[orderRef_final]&lt;&gt;"MISSING",salesTable[orderRef_final],"invalid")</f>
        <v>GH-ACC-2025-00981</v>
      </c>
    </row>
    <row r="129" spans="1:46" x14ac:dyDescent="0.3">
      <c r="A129" t="s">
        <v>2691</v>
      </c>
      <c r="B129" t="s">
        <v>2692</v>
      </c>
      <c r="C129" t="s">
        <v>1099</v>
      </c>
      <c r="D129" t="s">
        <v>65</v>
      </c>
      <c r="E129" t="s">
        <v>93</v>
      </c>
      <c r="F129" t="s">
        <v>256</v>
      </c>
      <c r="G129" t="s">
        <v>81</v>
      </c>
      <c r="H129" t="s">
        <v>425</v>
      </c>
      <c r="I129" t="s">
        <v>110</v>
      </c>
      <c r="J129" t="s">
        <v>492</v>
      </c>
      <c r="K129" t="s">
        <v>321</v>
      </c>
      <c r="L129" t="s">
        <v>182</v>
      </c>
      <c r="M129">
        <v>1</v>
      </c>
      <c r="N129">
        <v>1250</v>
      </c>
      <c r="O129">
        <v>1250</v>
      </c>
      <c r="P129" t="s">
        <v>2693</v>
      </c>
      <c r="Q129" t="s">
        <v>2694</v>
      </c>
      <c r="R129" t="s">
        <v>32</v>
      </c>
      <c r="S129" t="str">
        <f>IF(salesTable[[#This Row],[Region]]="","MISSING",IFERROR(VLOOKUP(salesTable[[#This Row],[Region]],region_ref[],2,FALSE),TRIM(CLEAN(UPPER(salesTable[[#This Row],[Region]])))))</f>
        <v>ACCRA</v>
      </c>
      <c r="T129" t="str">
        <f>IF(salesTable[[#This Row],[CustomerType]]="","MISSING",IFERROR(VLOOKUP(salesTable[[#This Row],[CustomerType]],customerType_Ref[],2,FALSE),TRIM(CLEAN(UPPER(salesTable[[#This Row],[CustomerType]])))))</f>
        <v>BUSINESS</v>
      </c>
      <c r="U129" t="str">
        <f>IF(salesTable[[#This Row],[SalesChannel]]="","MISSING",IFERROR(VLOOKUP(salesTable[[#This Row],[SalesChannel]],salesChannel_Ref[],2,FALSE),CLEAN(UPPER(TRIM(salesTable[SalesChannel])))))</f>
        <v>ONLINE</v>
      </c>
      <c r="V129" t="str">
        <f>IF(salesTable[[#This Row],[PaymentMethod]]="","MISSING",IFERROR(VLOOKUP(salesTable[[#This Row],[PaymentMethod]],paymentMethod_REF[],2,FALSE), CLEAN(UPPER(TRIM(salesTable[[#This Row],[PaymentMethod]])))))</f>
        <v>CASH</v>
      </c>
      <c r="W129" s="8" t="str">
        <f>IF(salesTable[[#This Row],[ProductID]]="","MISSING",IFERROR(VLOOKUP(salesTable[[#This Row],[ProductID]],product_REF[],1,FALSE),"NO MATCH"))</f>
        <v>P008</v>
      </c>
      <c r="X129" s="8" t="str">
        <f>CLEAN(UPPER(TRIM(IF(salesTable[[#This Row],[ProductID]]="","MISSING",IFERROR(VLOOKUP(salesTable[[#This Row],[ProductID]],product_REF[],2,FALSE),"NO MATCH")))))</f>
        <v>MICROWAVE 25L</v>
      </c>
      <c r="Y129" t="str">
        <f>IFERROR(CLEAN(UPPER(TRIM(VLOOKUP(salesTable[[#This Row],[productID_Final]],product_REF[],3,FALSE)))),"NO MATCH")</f>
        <v>HOME APPLIANCES</v>
      </c>
      <c r="Z129" s="8" t="str">
        <f>IF(salesTable[[#This Row],[productCategory_final]]=CLEAN(UPPER(TRIM(salesTable[ProductCategory]))),salesTable[[#This Row],[productCategory_final]],"MISMATCH")</f>
        <v>HOME APPLIANCES</v>
      </c>
      <c r="AA129" s="8" t="str">
        <f>IF(salesTable[[#This Row],[CustomerID]]="","MISSING",IFERROR(VLOOKUP(salesTable[[#This Row],[CustomerID]],customer_REF[],1,FALSE),"NO MATCH"))</f>
        <v>C0077</v>
      </c>
      <c r="AB129" t="str">
        <f>CLEAN(UPPER(TRIM(IF(salesTable[[#This Row],[FirstName]]="","MISSING",IFERROR(VLOOKUP(salesTable[[#This Row],[CustomerID_final]],customer_REF[],2,FALSE),"NO MATCH")))))</f>
        <v>NAA</v>
      </c>
      <c r="AC129" s="8" t="str">
        <f>IF(salesTable[[#This Row],[customerFisrtName]]=CLEAN(UPPER(TRIM(salesTable[[#This Row],[customerFisrtName]]))),salesTable[[#This Row],[customerFisrtName]],"MISMATCH")</f>
        <v>NAA</v>
      </c>
      <c r="AD129" t="str">
        <f>CLEAN(UPPER(TRIM(IF(salesTable[[#This Row],[LastName]]="","MISSING",IFERROR(VLOOKUP(salesTable[[#This Row],[CustomerID_final]],customer_REF[],3,FALSE),"NO MATCH")))))</f>
        <v>BADU</v>
      </c>
      <c r="AE129" s="8" t="str">
        <f>IF(salesTable[[#This Row],[customerLastName]]=CLEAN(UPPER(TRIM(salesTable[[#This Row],[customerLastName]]))),salesTable[[#This Row],[customerLastName]],"MISMATCH")</f>
        <v>BADU</v>
      </c>
      <c r="AF129" s="8" t="str">
        <f>IF(salesTable[[#This Row],[Phone]]="","MISSING",0&amp;RIGHT(TRIM(SUBSTITUTE(SUBSTITUTE(SUBSTITUTE(salesTable[[#This Row],[Phone]],"+","")," ",""),"-","")),9))</f>
        <v>0264072564</v>
      </c>
      <c r="AG12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9" s="8">
        <f>IF(salesTable[[#This Row],[quantity_clean]]&gt;0,salesTable[[#This Row],[quantity_clean]],"INVALID")</f>
        <v>1</v>
      </c>
      <c r="AI12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29" s="8">
        <f>IF(salesTable[[#This Row],[unitPrice_clean]]&gt;0,salesTable[[#This Row],[unitPrice_clean]],"INVALID")</f>
        <v>1250</v>
      </c>
      <c r="AK129">
        <f>IF(salesTable[[#This Row],[Revenue]]="","MISSING",VALUE(TRIM(SUBSTITUTE(SUBSTITUTE(salesTable[[#This Row],[Revenue]],",",""),"GH₵",""))))</f>
        <v>1250</v>
      </c>
      <c r="AL129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129" s="19" t="str">
        <f>IF(ISNUMBER(salesTable[[#This Row],[OrderDate]]),salesTable[[#This Row],[OrderDate]],IFERROR(DATEVALUE(CLEAN(TRIM(SUBSTITUTE(salesTable[[#This Row],[OrderDate]],".","/")))),"CHECK"))</f>
        <v>CHECK</v>
      </c>
      <c r="AN12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GH-ACC-2025-00988</v>
      </c>
      <c r="AP1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9" s="8" t="str">
        <f>CLEAN(PROPER(TRIM(salesTable[[#This Row],[Email]])))</f>
        <v>Naa.Badu49@Example.Com</v>
      </c>
      <c r="AR129" s="8" t="str">
        <f>CLEAN(TRIM(salesTable[[#This Row],[SourceFile]]))</f>
        <v>Agent_App_2025.csv</v>
      </c>
      <c r="AS1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" s="8" t="str">
        <f>IF(salesTable[orderRef_final]&lt;&gt;"MISSING",salesTable[orderRef_final],"invalid")</f>
        <v>GH-ACC-2025-00988</v>
      </c>
    </row>
    <row r="130" spans="1:46" x14ac:dyDescent="0.3">
      <c r="A130" t="s">
        <v>2983</v>
      </c>
      <c r="B130" t="s">
        <v>889</v>
      </c>
      <c r="C130" t="s">
        <v>463</v>
      </c>
      <c r="D130" t="s">
        <v>366</v>
      </c>
      <c r="E130" t="s">
        <v>129</v>
      </c>
      <c r="F130" t="s">
        <v>153</v>
      </c>
      <c r="G130" t="s">
        <v>239</v>
      </c>
      <c r="H130" t="s">
        <v>240</v>
      </c>
      <c r="I130" t="s">
        <v>1762</v>
      </c>
      <c r="J130" t="s">
        <v>97</v>
      </c>
      <c r="K130" t="s">
        <v>72</v>
      </c>
      <c r="L130" t="s">
        <v>182</v>
      </c>
      <c r="M130">
        <v>12</v>
      </c>
      <c r="N130">
        <v>980</v>
      </c>
      <c r="O130">
        <v>11760</v>
      </c>
      <c r="P130" t="s">
        <v>643</v>
      </c>
      <c r="Q130" t="s">
        <v>2984</v>
      </c>
      <c r="R130" t="s">
        <v>157</v>
      </c>
      <c r="S130" t="str">
        <f>IF(salesTable[[#This Row],[Region]]="","MISSING",IFERROR(VLOOKUP(salesTable[[#This Row],[Region]],region_ref[],2,FALSE),TRIM(CLEAN(UPPER(salesTable[[#This Row],[Region]])))))</f>
        <v>ACCRA</v>
      </c>
      <c r="T130" t="str">
        <f>IF(salesTable[[#This Row],[CustomerType]]="","MISSING",IFERROR(VLOOKUP(salesTable[[#This Row],[CustomerType]],customerType_Ref[],2,FALSE),TRIM(CLEAN(UPPER(salesTable[[#This Row],[CustomerType]])))))</f>
        <v>BUSINESS</v>
      </c>
      <c r="U130" t="str">
        <f>IF(salesTable[[#This Row],[SalesChannel]]="","MISSING",IFERROR(VLOOKUP(salesTable[[#This Row],[SalesChannel]],salesChannel_Ref[],2,FALSE),CLEAN(UPPER(TRIM(salesTable[SalesChannel])))))</f>
        <v>IN-STORE</v>
      </c>
      <c r="V130" t="str">
        <f>IF(salesTable[[#This Row],[PaymentMethod]]="","MISSING",IFERROR(VLOOKUP(salesTable[[#This Row],[PaymentMethod]],paymentMethod_REF[],2,FALSE), CLEAN(UPPER(TRIM(salesTable[[#This Row],[PaymentMethod]])))))</f>
        <v>CASH</v>
      </c>
      <c r="W130" s="8" t="str">
        <f>IF(salesTable[[#This Row],[ProductID]]="","MISSING",IFERROR(VLOOKUP(salesTable[[#This Row],[ProductID]],product_REF[],1,FALSE),"NO MATCH"))</f>
        <v>P009</v>
      </c>
      <c r="X130" s="8" t="str">
        <f>CLEAN(UPPER(TRIM(IF(salesTable[[#This Row],[ProductID]]="","MISSING",IFERROR(VLOOKUP(salesTable[[#This Row],[ProductID]],product_REF[],2,FALSE),"NO MATCH")))))</f>
        <v>FILING CABINET</v>
      </c>
      <c r="Y130" t="str">
        <f>IFERROR(CLEAN(UPPER(TRIM(VLOOKUP(salesTable[[#This Row],[productID_Final]],product_REF[],3,FALSE)))),"NO MATCH")</f>
        <v>OFFICE SUPPLIES</v>
      </c>
      <c r="Z130" s="8" t="str">
        <f>IF(salesTable[[#This Row],[productCategory_final]]=CLEAN(UPPER(TRIM(salesTable[ProductCategory]))),salesTable[[#This Row],[productCategory_final]],"MISMATCH")</f>
        <v>OFFICE SUPPLIES</v>
      </c>
      <c r="AA130" s="8" t="str">
        <f>IF(salesTable[[#This Row],[CustomerID]]="","MISSING",IFERROR(VLOOKUP(salesTable[[#This Row],[CustomerID]],customer_REF[],1,FALSE),"NO MATCH"))</f>
        <v>C0278</v>
      </c>
      <c r="AB130" t="str">
        <f>CLEAN(UPPER(TRIM(IF(salesTable[[#This Row],[FirstName]]="","MISSING",IFERROR(VLOOKUP(salesTable[[#This Row],[CustomerID_final]],customer_REF[],2,FALSE),"NO MATCH")))))</f>
        <v>ABENA</v>
      </c>
      <c r="AC130" s="8" t="str">
        <f>IF(salesTable[[#This Row],[customerFisrtName]]=CLEAN(UPPER(TRIM(salesTable[[#This Row],[customerFisrtName]]))),salesTable[[#This Row],[customerFisrtName]],"MISMATCH")</f>
        <v>ABENA</v>
      </c>
      <c r="AD130" t="str">
        <f>CLEAN(UPPER(TRIM(IF(salesTable[[#This Row],[LastName]]="","MISSING",IFERROR(VLOOKUP(salesTable[[#This Row],[CustomerID_final]],customer_REF[],3,FALSE),"NO MATCH")))))</f>
        <v>BOATENG</v>
      </c>
      <c r="AE130" s="8" t="str">
        <f>IF(salesTable[[#This Row],[customerLastName]]=CLEAN(UPPER(TRIM(salesTable[[#This Row],[customerLastName]]))),salesTable[[#This Row],[customerLastName]],"MISMATCH")</f>
        <v>BOATENG</v>
      </c>
      <c r="AF130" s="8" t="str">
        <f>IF(salesTable[[#This Row],[Phone]]="","MISSING",0&amp;RIGHT(TRIM(SUBSTITUTE(SUBSTITUTE(SUBSTITUTE(salesTable[[#This Row],[Phone]],"+","")," ",""),"-","")),9))</f>
        <v>0241234567</v>
      </c>
      <c r="AG13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0" s="8">
        <f>IF(salesTable[[#This Row],[quantity_clean]]&gt;0,salesTable[[#This Row],[quantity_clean]],"INVALID")</f>
        <v>12</v>
      </c>
      <c r="AI13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0" s="8">
        <f>IF(salesTable[[#This Row],[unitPrice_clean]]&gt;0,salesTable[[#This Row],[unitPrice_clean]],"INVALID")</f>
        <v>980</v>
      </c>
      <c r="AK130">
        <f>IF(salesTable[[#This Row],[Revenue]]="","MISSING",VALUE(TRIM(SUBSTITUTE(SUBSTITUTE(salesTable[[#This Row],[Revenue]],",",""),"GH₵",""))))</f>
        <v>11760</v>
      </c>
      <c r="AL130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130" s="19">
        <f>IF(ISNUMBER(salesTable[[#This Row],[OrderDate]]),salesTable[[#This Row],[OrderDate]],IFERROR(DATEVALUE(CLEAN(TRIM(SUBSTITUTE(salesTable[[#This Row],[OrderDate]],".","/")))),"CHECK"))</f>
        <v>45789</v>
      </c>
      <c r="AN1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45789</v>
      </c>
      <c r="AO1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GH-ACC-2025-00996</v>
      </c>
      <c r="AP1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0" s="8" t="str">
        <f>CLEAN(PROPER(TRIM(salesTable[[#This Row],[Email]])))</f>
        <v>Abena.Boateng30@Example.Com</v>
      </c>
      <c r="AR130" s="8" t="str">
        <f>CLEAN(TRIM(salesTable[[#This Row],[SourceFile]]))</f>
        <v>Online_Sales_2025.xlsx</v>
      </c>
      <c r="AS1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" s="8" t="str">
        <f>IF(salesTable[orderRef_final]&lt;&gt;"MISSING",salesTable[orderRef_final],"invalid")</f>
        <v>GH-ACC-2025-00996</v>
      </c>
    </row>
    <row r="131" spans="1:46" x14ac:dyDescent="0.3">
      <c r="A131" t="s">
        <v>3243</v>
      </c>
      <c r="B131" t="s">
        <v>3244</v>
      </c>
      <c r="C131" t="s">
        <v>2969</v>
      </c>
      <c r="D131" t="s">
        <v>106</v>
      </c>
      <c r="E131" t="s">
        <v>51</v>
      </c>
      <c r="F131" t="s">
        <v>153</v>
      </c>
      <c r="G131" t="s">
        <v>24</v>
      </c>
      <c r="H131" t="s">
        <v>434</v>
      </c>
      <c r="I131" t="s">
        <v>313</v>
      </c>
      <c r="J131" t="s">
        <v>27</v>
      </c>
      <c r="K131" t="s">
        <v>57</v>
      </c>
      <c r="L131" t="s">
        <v>182</v>
      </c>
      <c r="M131">
        <v>-10</v>
      </c>
      <c r="N131" t="s">
        <v>3245</v>
      </c>
      <c r="O131">
        <v>42000</v>
      </c>
      <c r="P131" t="s">
        <v>3246</v>
      </c>
      <c r="Q131" t="s">
        <v>3247</v>
      </c>
      <c r="R131" t="s">
        <v>61</v>
      </c>
      <c r="S131" t="str">
        <f>IF(salesTable[[#This Row],[Region]]="","MISSING",IFERROR(VLOOKUP(salesTable[[#This Row],[Region]],region_ref[],2,FALSE),TRIM(CLEAN(UPPER(salesTable[[#This Row],[Region]])))))</f>
        <v>ACCRA</v>
      </c>
      <c r="T131" t="str">
        <f>IF(salesTable[[#This Row],[CustomerType]]="","MISSING",IFERROR(VLOOKUP(salesTable[[#This Row],[CustomerType]],customerType_Ref[],2,FALSE),TRIM(CLEAN(UPPER(salesTable[[#This Row],[CustomerType]])))))</f>
        <v>GOVERNMENT</v>
      </c>
      <c r="U131" t="str">
        <f>IF(salesTable[[#This Row],[SalesChannel]]="","MISSING",IFERROR(VLOOKUP(salesTable[[#This Row],[SalesChannel]],salesChannel_Ref[],2,FALSE),CLEAN(UPPER(TRIM(salesTable[SalesChannel])))))</f>
        <v>ONLINE</v>
      </c>
      <c r="V131" t="str">
        <f>IF(salesTable[[#This Row],[PaymentMethod]]="","MISSING",IFERROR(VLOOKUP(salesTable[[#This Row],[PaymentMethod]],paymentMethod_REF[],2,FALSE), CLEAN(UPPER(TRIM(salesTable[[#This Row],[PaymentMethod]])))))</f>
        <v>CASH</v>
      </c>
      <c r="W131" s="8" t="str">
        <f>IF(salesTable[[#This Row],[ProductID]]="","MISSING",IFERROR(VLOOKUP(salesTable[[#This Row],[ProductID]],product_REF[],1,FALSE),"NO MATCH"))</f>
        <v>P001</v>
      </c>
      <c r="X131" s="8" t="str">
        <f>CLEAN(UPPER(TRIM(IF(salesTable[[#This Row],[ProductID]]="","MISSING",IFERROR(VLOOKUP(salesTable[[#This Row],[ProductID]],product_REF[],2,FALSE),"NO MATCH")))))</f>
        <v>LAPTOP PRO 14</v>
      </c>
      <c r="Y131" t="str">
        <f>IFERROR(CLEAN(UPPER(TRIM(VLOOKUP(salesTable[[#This Row],[productID_Final]],product_REF[],3,FALSE)))),"NO MATCH")</f>
        <v>ELECTRONICS</v>
      </c>
      <c r="Z131" s="8" t="str">
        <f>IF(salesTable[[#This Row],[productCategory_final]]=CLEAN(UPPER(TRIM(salesTable[ProductCategory]))),salesTable[[#This Row],[productCategory_final]],"MISMATCH")</f>
        <v>ELECTRONICS</v>
      </c>
      <c r="AA131" s="8" t="str">
        <f>IF(salesTable[[#This Row],[CustomerID]]="","MISSING",IFERROR(VLOOKUP(salesTable[[#This Row],[CustomerID]],customer_REF[],1,FALSE),"NO MATCH"))</f>
        <v>C0336</v>
      </c>
      <c r="AB131" t="str">
        <f>CLEAN(UPPER(TRIM(IF(salesTable[[#This Row],[FirstName]]="","MISSING",IFERROR(VLOOKUP(salesTable[[#This Row],[CustomerID_final]],customer_REF[],2,FALSE),"NO MATCH")))))</f>
        <v>YAW</v>
      </c>
      <c r="AC131" s="8" t="str">
        <f>IF(salesTable[[#This Row],[customerFisrtName]]=CLEAN(UPPER(TRIM(salesTable[[#This Row],[customerFisrtName]]))),salesTable[[#This Row],[customerFisrtName]],"MISMATCH")</f>
        <v>YAW</v>
      </c>
      <c r="AD131" t="str">
        <f>CLEAN(UPPER(TRIM(IF(salesTable[[#This Row],[LastName]]="","MISSING",IFERROR(VLOOKUP(salesTable[[#This Row],[CustomerID_final]],customer_REF[],3,FALSE),"NO MATCH")))))</f>
        <v>MENSAH</v>
      </c>
      <c r="AE131" s="8" t="str">
        <f>IF(salesTable[[#This Row],[customerLastName]]=CLEAN(UPPER(TRIM(salesTable[[#This Row],[customerLastName]]))),salesTable[[#This Row],[customerLastName]],"MISMATCH")</f>
        <v>MENSAH</v>
      </c>
      <c r="AF131" s="8" t="str">
        <f>IF(salesTable[[#This Row],[Phone]]="","MISSING",0&amp;RIGHT(TRIM(SUBSTITUTE(SUBSTITUTE(SUBSTITUTE(salesTable[[#This Row],[Phone]],"+","")," ",""),"-","")),9))</f>
        <v>0276896416</v>
      </c>
      <c r="AG131">
        <f>IF(OR(salesTable[[#This Row],[Quantity]]="",salesTable[[#This Row],[Quantity]]="N/A",salesTable[[#This Row],[Quantity]]="abc"),"INVALID",VALUE(TRIM(SUBSTITUTE(SUBSTITUTE(salesTable[[#This Row],[Quantity]],",",""),"GH₵",""))))</f>
        <v>-10</v>
      </c>
      <c r="AH131" s="8" t="str">
        <f>IF(salesTable[[#This Row],[quantity_clean]]&gt;0,salesTable[[#This Row],[quantity_clean]],"INVALID")</f>
        <v>INVALID</v>
      </c>
      <c r="AI13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1" s="8">
        <f>IF(salesTable[[#This Row],[unitPrice_clean]]&gt;0,salesTable[[#This Row],[unitPrice_clean]],"INVALID")</f>
        <v>4200</v>
      </c>
      <c r="AK131">
        <f>IF(salesTable[[#This Row],[Revenue]]="","MISSING",VALUE(TRIM(SUBSTITUTE(SUBSTITUTE(salesTable[[#This Row],[Revenue]],",",""),"GH₵",""))))</f>
        <v>42000</v>
      </c>
      <c r="AL13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1" s="19" t="str">
        <f>IF(ISNUMBER(salesTable[[#This Row],[OrderDate]]),salesTable[[#This Row],[OrderDate]],IFERROR(DATEVALUE(CLEAN(TRIM(SUBSTITUTE(salesTable[[#This Row],[OrderDate]],".","/")))),"CHECK"))</f>
        <v>CHECK</v>
      </c>
      <c r="AN13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GH-ACC-2025-01010</v>
      </c>
      <c r="AP1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1" s="8" t="str">
        <f>CLEAN(PROPER(TRIM(salesTable[[#This Row],[Email]])))</f>
        <v>Yaw.Mensah50@Example.Com</v>
      </c>
      <c r="AR131" s="8" t="str">
        <f>CLEAN(TRIM(salesTable[[#This Row],[SourceFile]]))</f>
        <v>Retail_POS_2025.csv</v>
      </c>
      <c r="AS1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" s="8" t="str">
        <f>IF(salesTable[orderRef_final]&lt;&gt;"MISSING",salesTable[orderRef_final],"invalid")</f>
        <v>GH-ACC-2025-01010</v>
      </c>
    </row>
    <row r="132" spans="1:46" x14ac:dyDescent="0.3">
      <c r="A132" t="s">
        <v>2963</v>
      </c>
      <c r="B132" t="s">
        <v>2964</v>
      </c>
      <c r="C132" t="s">
        <v>2965</v>
      </c>
      <c r="D132" t="s">
        <v>21</v>
      </c>
      <c r="E132" t="s">
        <v>93</v>
      </c>
      <c r="F132" t="s">
        <v>94</v>
      </c>
      <c r="G132" t="s">
        <v>927</v>
      </c>
      <c r="H132" t="s">
        <v>121</v>
      </c>
      <c r="I132" t="s">
        <v>41</v>
      </c>
      <c r="J132" t="s">
        <v>27</v>
      </c>
      <c r="K132" t="s">
        <v>57</v>
      </c>
      <c r="L132" t="s">
        <v>819</v>
      </c>
      <c r="M132">
        <v>1</v>
      </c>
      <c r="N132">
        <v>850</v>
      </c>
      <c r="O132">
        <v>850</v>
      </c>
      <c r="P132" t="s">
        <v>2966</v>
      </c>
      <c r="Q132" t="s">
        <v>2967</v>
      </c>
      <c r="R132" t="s">
        <v>32</v>
      </c>
      <c r="S132" t="str">
        <f>IF(salesTable[[#This Row],[Region]]="","MISSING",IFERROR(VLOOKUP(salesTable[[#This Row],[Region]],region_ref[],2,FALSE),TRIM(CLEAN(UPPER(salesTable[[#This Row],[Region]])))))</f>
        <v>ACCRA</v>
      </c>
      <c r="T132" t="str">
        <f>IF(salesTable[[#This Row],[CustomerType]]="","MISSING",IFERROR(VLOOKUP(salesTable[[#This Row],[CustomerType]],customerType_Ref[],2,FALSE),TRIM(CLEAN(UPPER(salesTable[[#This Row],[CustomerType]])))))</f>
        <v>GOVERNMENT</v>
      </c>
      <c r="U132" t="str">
        <f>IF(salesTable[[#This Row],[SalesChannel]]="","MISSING",IFERROR(VLOOKUP(salesTable[[#This Row],[SalesChannel]],salesChannel_Ref[],2,FALSE),CLEAN(UPPER(TRIM(salesTable[SalesChannel])))))</f>
        <v>ONLINE</v>
      </c>
      <c r="V13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2" s="8" t="str">
        <f>IF(salesTable[[#This Row],[ProductID]]="","MISSING",IFERROR(VLOOKUP(salesTable[[#This Row],[ProductID]],product_REF[],1,FALSE),"NO MATCH"))</f>
        <v>NO MATCH</v>
      </c>
      <c r="X132" s="8" t="str">
        <f>CLEAN(UPPER(TRIM(IF(salesTable[[#This Row],[ProductID]]="","MISSING",IFERROR(VLOOKUP(salesTable[[#This Row],[ProductID]],product_REF[],2,FALSE),"NO MATCH")))))</f>
        <v>NO MATCH</v>
      </c>
      <c r="Y132" t="str">
        <f>IFERROR(CLEAN(UPPER(TRIM(VLOOKUP(salesTable[[#This Row],[productID_Final]],product_REF[],3,FALSE)))),"NO MATCH")</f>
        <v>NO MATCH</v>
      </c>
      <c r="Z132" s="8" t="str">
        <f>IF(salesTable[[#This Row],[productCategory_final]]=CLEAN(UPPER(TRIM(salesTable[ProductCategory]))),salesTable[[#This Row],[productCategory_final]],"MISMATCH")</f>
        <v>MISMATCH</v>
      </c>
      <c r="AA132" s="8" t="str">
        <f>IF(salesTable[[#This Row],[CustomerID]]="","MISSING",IFERROR(VLOOKUP(salesTable[[#This Row],[CustomerID]],customer_REF[],1,FALSE),"NO MATCH"))</f>
        <v>C0060</v>
      </c>
      <c r="AB132" t="str">
        <f>CLEAN(UPPER(TRIM(IF(salesTable[[#This Row],[FirstName]]="","MISSING",IFERROR(VLOOKUP(salesTable[[#This Row],[CustomerID_final]],customer_REF[],2,FALSE),"NO MATCH")))))</f>
        <v>KOJO</v>
      </c>
      <c r="AC132" s="8" t="str">
        <f>IF(salesTable[[#This Row],[customerFisrtName]]=CLEAN(UPPER(TRIM(salesTable[[#This Row],[customerFisrtName]]))),salesTable[[#This Row],[customerFisrtName]],"MISMATCH")</f>
        <v>KOJO</v>
      </c>
      <c r="AD132" t="str">
        <f>CLEAN(UPPER(TRIM(IF(salesTable[[#This Row],[LastName]]="","MISSING",IFERROR(VLOOKUP(salesTable[[#This Row],[CustomerID_final]],customer_REF[],3,FALSE),"NO MATCH")))))</f>
        <v>BADU</v>
      </c>
      <c r="AE132" s="8" t="str">
        <f>IF(salesTable[[#This Row],[customerLastName]]=CLEAN(UPPER(TRIM(salesTable[[#This Row],[customerLastName]]))),salesTable[[#This Row],[customerLastName]],"MISMATCH")</f>
        <v>BADU</v>
      </c>
      <c r="AF132" s="8" t="str">
        <f>IF(salesTable[[#This Row],[Phone]]="","MISSING",0&amp;RIGHT(TRIM(SUBSTITUTE(SUBSTITUTE(SUBSTITUTE(salesTable[[#This Row],[Phone]],"+","")," ",""),"-","")),9))</f>
        <v>0552501326</v>
      </c>
      <c r="AG13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2" s="8">
        <f>IF(salesTable[[#This Row],[quantity_clean]]&gt;0,salesTable[[#This Row],[quantity_clean]],"INVALID")</f>
        <v>1</v>
      </c>
      <c r="AI13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2" s="8">
        <f>IF(salesTable[[#This Row],[unitPrice_clean]]&gt;0,salesTable[[#This Row],[unitPrice_clean]],"INVALID")</f>
        <v>850</v>
      </c>
      <c r="AK132">
        <f>IF(salesTable[[#This Row],[Revenue]]="","MISSING",VALUE(TRIM(SUBSTITUTE(SUBSTITUTE(salesTable[[#This Row],[Revenue]],",",""),"GH₵",""))))</f>
        <v>850</v>
      </c>
      <c r="AL132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132" s="19">
        <f>IF(ISNUMBER(salesTable[[#This Row],[OrderDate]]),salesTable[[#This Row],[OrderDate]],IFERROR(DATEVALUE(CLEAN(TRIM(SUBSTITUTE(salesTable[[#This Row],[OrderDate]],".","/")))),"CHECK"))</f>
        <v>45993</v>
      </c>
      <c r="AN1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45993</v>
      </c>
      <c r="AO1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GH-ACC-2025-01016</v>
      </c>
      <c r="AP1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2" s="8" t="str">
        <f>CLEAN(PROPER(TRIM(salesTable[[#This Row],[Email]])))</f>
        <v>Kojo.Badu46@Example.Com</v>
      </c>
      <c r="AR132" s="8" t="str">
        <f>CLEAN(TRIM(salesTable[[#This Row],[SourceFile]]))</f>
        <v>Agent_App_2025.csv</v>
      </c>
      <c r="AS1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" s="8" t="str">
        <f>IF(salesTable[orderRef_final]&lt;&gt;"MISSING",salesTable[orderRef_final],"invalid")</f>
        <v>GH-ACC-2025-01016</v>
      </c>
    </row>
    <row r="133" spans="1:46" x14ac:dyDescent="0.3">
      <c r="A133" t="s">
        <v>1134</v>
      </c>
      <c r="B133" t="s">
        <v>1135</v>
      </c>
      <c r="C133" t="s">
        <v>932</v>
      </c>
      <c r="D133" t="s">
        <v>80</v>
      </c>
      <c r="E133" t="s">
        <v>263</v>
      </c>
      <c r="F133" t="s">
        <v>153</v>
      </c>
      <c r="G133" t="s">
        <v>218</v>
      </c>
      <c r="H133" t="s">
        <v>312</v>
      </c>
      <c r="I133" t="s">
        <v>313</v>
      </c>
      <c r="J133" t="s">
        <v>97</v>
      </c>
      <c r="K133" t="s">
        <v>1136</v>
      </c>
      <c r="L133" t="s">
        <v>111</v>
      </c>
      <c r="M133" t="s">
        <v>383</v>
      </c>
      <c r="N133" t="s">
        <v>1137</v>
      </c>
      <c r="O133">
        <v>19600</v>
      </c>
      <c r="P133" t="s">
        <v>1138</v>
      </c>
      <c r="Q133" t="s">
        <v>1139</v>
      </c>
      <c r="R133" t="s">
        <v>61</v>
      </c>
      <c r="S133" t="str">
        <f>IF(salesTable[[#This Row],[Region]]="","MISSING",IFERROR(VLOOKUP(salesTable[[#This Row],[Region]],region_ref[],2,FALSE),TRIM(CLEAN(UPPER(salesTable[[#This Row],[Region]])))))</f>
        <v>ACCRA</v>
      </c>
      <c r="T133" t="str">
        <f>IF(salesTable[[#This Row],[CustomerType]]="","MISSING",IFERROR(VLOOKUP(salesTable[[#This Row],[CustomerType]],customerType_Ref[],2,FALSE),TRIM(CLEAN(UPPER(salesTable[[#This Row],[CustomerType]])))))</f>
        <v>BUSINESS</v>
      </c>
      <c r="U133" t="str">
        <f>IF(salesTable[[#This Row],[SalesChannel]]="","MISSING",IFERROR(VLOOKUP(salesTable[[#This Row],[SalesChannel]],salesChannel_Ref[],2,FALSE),CLEAN(UPPER(TRIM(salesTable[SalesChannel])))))</f>
        <v>AGENT</v>
      </c>
      <c r="V133" t="str">
        <f>IF(salesTable[[#This Row],[PaymentMethod]]="","MISSING",IFERROR(VLOOKUP(salesTable[[#This Row],[PaymentMethod]],paymentMethod_REF[],2,FALSE), CLEAN(UPPER(TRIM(salesTable[[#This Row],[PaymentMethod]])))))</f>
        <v>CARD</v>
      </c>
      <c r="W133" s="8" t="str">
        <f>IF(salesTable[[#This Row],[ProductID]]="","MISSING",IFERROR(VLOOKUP(salesTable[[#This Row],[ProductID]],product_REF[],1,FALSE),"NO MATCH"))</f>
        <v>P005</v>
      </c>
      <c r="X133" s="8" t="str">
        <f>CLEAN(UPPER(TRIM(IF(salesTable[[#This Row],[ProductID]]="","MISSING",IFERROR(VLOOKUP(salesTable[[#This Row],[ProductID]],product_REF[],2,FALSE),"NO MATCH")))))</f>
        <v>SMARTPHONE X</v>
      </c>
      <c r="Y133" t="str">
        <f>IFERROR(CLEAN(UPPER(TRIM(VLOOKUP(salesTable[[#This Row],[productID_Final]],product_REF[],3,FALSE)))),"NO MATCH")</f>
        <v>ELECTRONICS</v>
      </c>
      <c r="Z133" s="8" t="str">
        <f>IF(salesTable[[#This Row],[productCategory_final]]=CLEAN(UPPER(TRIM(salesTable[ProductCategory]))),salesTable[[#This Row],[productCategory_final]],"MISMATCH")</f>
        <v>ELECTRONICS</v>
      </c>
      <c r="AA133" s="8" t="str">
        <f>IF(salesTable[[#This Row],[CustomerID]]="","MISSING",IFERROR(VLOOKUP(salesTable[[#This Row],[CustomerID]],customer_REF[],1,FALSE),"NO MATCH"))</f>
        <v>C0134</v>
      </c>
      <c r="AB133" t="str">
        <f>CLEAN(UPPER(TRIM(IF(salesTable[[#This Row],[FirstName]]="","MISSING",IFERROR(VLOOKUP(salesTable[[#This Row],[CustomerID_final]],customer_REF[],2,FALSE),"NO MATCH")))))</f>
        <v>ADWOA</v>
      </c>
      <c r="AC133" s="8" t="str">
        <f>IF(salesTable[[#This Row],[customerFisrtName]]=CLEAN(UPPER(TRIM(salesTable[[#This Row],[customerFisrtName]]))),salesTable[[#This Row],[customerFisrtName]],"MISMATCH")</f>
        <v>ADWOA</v>
      </c>
      <c r="AD133" t="str">
        <f>CLEAN(UPPER(TRIM(IF(salesTable[[#This Row],[LastName]]="","MISSING",IFERROR(VLOOKUP(salesTable[[#This Row],[CustomerID_final]],customer_REF[],3,FALSE),"NO MATCH")))))</f>
        <v>ARTHUR</v>
      </c>
      <c r="AE133" s="8" t="str">
        <f>IF(salesTable[[#This Row],[customerLastName]]=CLEAN(UPPER(TRIM(salesTable[[#This Row],[customerLastName]]))),salesTable[[#This Row],[customerLastName]],"MISMATCH")</f>
        <v>ARTHUR</v>
      </c>
      <c r="AF133" s="8" t="str">
        <f>IF(salesTable[[#This Row],[Phone]]="","MISSING",0&amp;RIGHT(TRIM(SUBSTITUTE(SUBSTITUTE(SUBSTITUTE(salesTable[[#This Row],[Phone]],"+","")," ",""),"-","")),9))</f>
        <v>0246081644</v>
      </c>
      <c r="AG13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3" s="8">
        <f>IF(salesTable[[#This Row],[quantity_clean]]&gt;0,salesTable[[#This Row],[quantity_clean]],"INVALID")</f>
        <v>7</v>
      </c>
      <c r="AI13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33" s="8">
        <f>IF(salesTable[[#This Row],[unitPrice_clean]]&gt;0,salesTable[[#This Row],[unitPrice_clean]],"INVALID")</f>
        <v>2800</v>
      </c>
      <c r="AK133">
        <f>IF(salesTable[[#This Row],[Revenue]]="","MISSING",VALUE(TRIM(SUBSTITUTE(SUBSTITUTE(salesTable[[#This Row],[Revenue]],",",""),"GH₵",""))))</f>
        <v>19600</v>
      </c>
      <c r="AL133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133" s="19" t="str">
        <f>IF(ISNUMBER(salesTable[[#This Row],[OrderDate]]),salesTable[[#This Row],[OrderDate]],IFERROR(DATEVALUE(CLEAN(TRIM(SUBSTITUTE(salesTable[[#This Row],[OrderDate]],".","/")))),"CHECK"))</f>
        <v>CHECK</v>
      </c>
      <c r="AN1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GH-ACC-2025-01021</v>
      </c>
      <c r="AP1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3" s="8" t="str">
        <f>CLEAN(PROPER(TRIM(salesTable[[#This Row],[Email]])))</f>
        <v>Adwoa.Arthur24@Example.Com</v>
      </c>
      <c r="AR133" s="8" t="str">
        <f>CLEAN(TRIM(salesTable[[#This Row],[SourceFile]]))</f>
        <v>Retail_POS_2025.csv</v>
      </c>
      <c r="AS1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" s="8" t="str">
        <f>IF(salesTable[orderRef_final]&lt;&gt;"MISSING",salesTable[orderRef_final],"invalid")</f>
        <v>GH-ACC-2025-01021</v>
      </c>
    </row>
    <row r="134" spans="1:46" x14ac:dyDescent="0.3">
      <c r="A134" t="s">
        <v>4919</v>
      </c>
      <c r="B134" t="s">
        <v>3831</v>
      </c>
      <c r="C134" t="s">
        <v>1050</v>
      </c>
      <c r="D134" t="s">
        <v>80</v>
      </c>
      <c r="E134" t="s">
        <v>93</v>
      </c>
      <c r="F134" t="s">
        <v>372</v>
      </c>
      <c r="G134" t="s">
        <v>191</v>
      </c>
      <c r="H134" t="s">
        <v>1641</v>
      </c>
      <c r="I134" t="s">
        <v>527</v>
      </c>
      <c r="J134" t="s">
        <v>249</v>
      </c>
      <c r="K134" t="s">
        <v>288</v>
      </c>
      <c r="L134" t="s">
        <v>1023</v>
      </c>
      <c r="M134" t="s">
        <v>212</v>
      </c>
      <c r="N134">
        <v>1650</v>
      </c>
      <c r="O134">
        <v>16500</v>
      </c>
      <c r="P134" t="s">
        <v>4920</v>
      </c>
      <c r="Q134" t="s">
        <v>4921</v>
      </c>
      <c r="R134" t="s">
        <v>46</v>
      </c>
      <c r="S134" t="str">
        <f>IF(salesTable[[#This Row],[Region]]="","MISSING",IFERROR(VLOOKUP(salesTable[[#This Row],[Region]],region_ref[],2,FALSE),TRIM(CLEAN(UPPER(salesTable[[#This Row],[Region]])))))</f>
        <v>ACCRA</v>
      </c>
      <c r="T134" t="str">
        <f>IF(salesTable[[#This Row],[CustomerType]]="","MISSING",IFERROR(VLOOKUP(salesTable[[#This Row],[CustomerType]],customerType_Ref[],2,FALSE),TRIM(CLEAN(UPPER(salesTable[[#This Row],[CustomerType]])))))</f>
        <v>GOVERNMENT</v>
      </c>
      <c r="U134" t="str">
        <f>IF(salesTable[[#This Row],[SalesChannel]]="","MISSING",IFERROR(VLOOKUP(salesTable[[#This Row],[SalesChannel]],salesChannel_Ref[],2,FALSE),CLEAN(UPPER(TRIM(salesTable[SalesChannel])))))</f>
        <v>AGENT</v>
      </c>
      <c r="V134" t="str">
        <f>IF(salesTable[[#This Row],[PaymentMethod]]="","MISSING",IFERROR(VLOOKUP(salesTable[[#This Row],[PaymentMethod]],paymentMethod_REF[],2,FALSE), CLEAN(UPPER(TRIM(salesTable[[#This Row],[PaymentMethod]])))))</f>
        <v>CARD</v>
      </c>
      <c r="W134" s="8" t="str">
        <f>IF(salesTable[[#This Row],[ProductID]]="","MISSING",IFERROR(VLOOKUP(salesTable[[#This Row],[ProductID]],product_REF[],1,FALSE),"NO MATCH"))</f>
        <v>P004</v>
      </c>
      <c r="X134" s="8" t="str">
        <f>CLEAN(UPPER(TRIM(IF(salesTable[[#This Row],[ProductID]]="","MISSING",IFERROR(VLOOKUP(salesTable[[#This Row],[ProductID]],product_REF[],2,FALSE),"NO MATCH")))))</f>
        <v>LASER PRINTER</v>
      </c>
      <c r="Y134" t="str">
        <f>IFERROR(CLEAN(UPPER(TRIM(VLOOKUP(salesTable[[#This Row],[productID_Final]],product_REF[],3,FALSE)))),"NO MATCH")</f>
        <v>OFFICE SUPPLIES</v>
      </c>
      <c r="Z134" s="8" t="str">
        <f>IF(salesTable[[#This Row],[productCategory_final]]=CLEAN(UPPER(TRIM(salesTable[ProductCategory]))),salesTable[[#This Row],[productCategory_final]],"MISMATCH")</f>
        <v>OFFICE SUPPLIES</v>
      </c>
      <c r="AA134" s="8" t="str">
        <f>IF(salesTable[[#This Row],[CustomerID]]="","MISSING",IFERROR(VLOOKUP(salesTable[[#This Row],[CustomerID]],customer_REF[],1,FALSE),"NO MATCH"))</f>
        <v>C0314</v>
      </c>
      <c r="AB134" t="str">
        <f>CLEAN(UPPER(TRIM(IF(salesTable[[#This Row],[FirstName]]="","MISSING",IFERROR(VLOOKUP(salesTable[[#This Row],[CustomerID_final]],customer_REF[],2,FALSE),"NO MATCH")))))</f>
        <v>ADWOA</v>
      </c>
      <c r="AC134" s="8" t="str">
        <f>IF(salesTable[[#This Row],[customerFisrtName]]=CLEAN(UPPER(TRIM(salesTable[[#This Row],[customerFisrtName]]))),salesTable[[#This Row],[customerFisrtName]],"MISMATCH")</f>
        <v>ADWOA</v>
      </c>
      <c r="AD134" t="str">
        <f>CLEAN(UPPER(TRIM(IF(salesTable[[#This Row],[LastName]]="","MISSING",IFERROR(VLOOKUP(salesTable[[#This Row],[CustomerID_final]],customer_REF[],3,FALSE),"NO MATCH")))))</f>
        <v>BADU</v>
      </c>
      <c r="AE134" s="8" t="str">
        <f>IF(salesTable[[#This Row],[customerLastName]]=CLEAN(UPPER(TRIM(salesTable[[#This Row],[customerLastName]]))),salesTable[[#This Row],[customerLastName]],"MISMATCH")</f>
        <v>BADU</v>
      </c>
      <c r="AF134" s="8" t="str">
        <f>IF(salesTable[[#This Row],[Phone]]="","MISSING",0&amp;RIGHT(TRIM(SUBSTITUTE(SUBSTITUTE(SUBSTITUTE(salesTable[[#This Row],[Phone]],"+","")," ",""),"-","")),9))</f>
        <v>0202527792</v>
      </c>
      <c r="AG13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4" s="8">
        <f>IF(salesTable[[#This Row],[quantity_clean]]&gt;0,salesTable[[#This Row],[quantity_clean]],"INVALID")</f>
        <v>10</v>
      </c>
      <c r="AI13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4" s="8">
        <f>IF(salesTable[[#This Row],[unitPrice_clean]]&gt;0,salesTable[[#This Row],[unitPrice_clean]],"INVALID")</f>
        <v>1650</v>
      </c>
      <c r="AK134">
        <f>IF(salesTable[[#This Row],[Revenue]]="","MISSING",VALUE(TRIM(SUBSTITUTE(SUBSTITUTE(salesTable[[#This Row],[Revenue]],",",""),"GH₵",""))))</f>
        <v>16500</v>
      </c>
      <c r="AL134" s="8">
        <f>IFERROR(IF(ROUND(salesTable[[#This Row],[Quantity_final]]*salesTable[[#This Row],[UnitPrice_final]],2)=ROUND(salesTable[[#This Row],[revenue_clean]],2)=TRUE,salesTable[[#This Row],[revenue_clean]],"invalid"),"INVALID")</f>
        <v>16500</v>
      </c>
      <c r="AM134" s="19">
        <f>IF(ISNUMBER(salesTable[[#This Row],[OrderDate]]),salesTable[[#This Row],[OrderDate]],IFERROR(DATEVALUE(CLEAN(TRIM(SUBSTITUTE(salesTable[[#This Row],[OrderDate]],".","/")))),"CHECK"))</f>
        <v>45734</v>
      </c>
      <c r="AN1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1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GH-ACC-2025-01023</v>
      </c>
      <c r="AP1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4" s="8" t="str">
        <f>CLEAN(PROPER(TRIM(salesTable[[#This Row],[Email]])))</f>
        <v>Adwoa.Badu95@Example.Com</v>
      </c>
      <c r="AR134" s="8" t="str">
        <f>CLEAN(TRIM(salesTable[[#This Row],[SourceFile]]))</f>
        <v>Mobile_App_Export.csv</v>
      </c>
      <c r="AS1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" s="8" t="str">
        <f>IF(salesTable[orderRef_final]&lt;&gt;"MISSING",salesTable[orderRef_final],"invalid")</f>
        <v>GH-ACC-2025-01023</v>
      </c>
    </row>
    <row r="135" spans="1:46" x14ac:dyDescent="0.3">
      <c r="A135" t="s">
        <v>2469</v>
      </c>
      <c r="B135" t="s">
        <v>2470</v>
      </c>
      <c r="C135" t="s">
        <v>1651</v>
      </c>
      <c r="D135" t="s">
        <v>92</v>
      </c>
      <c r="E135" t="s">
        <v>129</v>
      </c>
      <c r="F135" t="s">
        <v>153</v>
      </c>
      <c r="G135" t="s">
        <v>39</v>
      </c>
      <c r="H135" t="s">
        <v>336</v>
      </c>
      <c r="I135" t="s">
        <v>265</v>
      </c>
      <c r="J135" t="s">
        <v>83</v>
      </c>
      <c r="K135" t="s">
        <v>72</v>
      </c>
      <c r="L135" t="s">
        <v>111</v>
      </c>
      <c r="M135">
        <v>4</v>
      </c>
      <c r="N135" t="s">
        <v>2074</v>
      </c>
      <c r="O135">
        <v>7600</v>
      </c>
      <c r="P135" t="s">
        <v>2471</v>
      </c>
      <c r="Q135" t="s">
        <v>2472</v>
      </c>
      <c r="R135" t="s">
        <v>46</v>
      </c>
      <c r="S135" t="str">
        <f>IF(salesTable[[#This Row],[Region]]="","MISSING",IFERROR(VLOOKUP(salesTable[[#This Row],[Region]],region_ref[],2,FALSE),TRIM(CLEAN(UPPER(salesTable[[#This Row],[Region]])))))</f>
        <v>ACCRA</v>
      </c>
      <c r="T135" t="str">
        <f>IF(salesTable[[#This Row],[CustomerType]]="","MISSING",IFERROR(VLOOKUP(salesTable[[#This Row],[CustomerType]],customerType_Ref[],2,FALSE),TRIM(CLEAN(UPPER(salesTable[[#This Row],[CustomerType]])))))</f>
        <v>INDIVIDUAL</v>
      </c>
      <c r="U135" t="str">
        <f>IF(salesTable[[#This Row],[SalesChannel]]="","MISSING",IFERROR(VLOOKUP(salesTable[[#This Row],[SalesChannel]],salesChannel_Ref[],2,FALSE),CLEAN(UPPER(TRIM(salesTable[SalesChannel])))))</f>
        <v>IN-STORE</v>
      </c>
      <c r="V135" t="str">
        <f>IF(salesTable[[#This Row],[PaymentMethod]]="","MISSING",IFERROR(VLOOKUP(salesTable[[#This Row],[PaymentMethod]],paymentMethod_REF[],2,FALSE), CLEAN(UPPER(TRIM(salesTable[[#This Row],[PaymentMethod]])))))</f>
        <v>CARD</v>
      </c>
      <c r="W135" s="8" t="str">
        <f>IF(salesTable[[#This Row],[ProductID]]="","MISSING",IFERROR(VLOOKUP(salesTable[[#This Row],[ProductID]],product_REF[],1,FALSE),"NO MATCH"))</f>
        <v>P006</v>
      </c>
      <c r="X135" s="8" t="str">
        <f>CLEAN(UPPER(TRIM(IF(salesTable[[#This Row],[ProductID]]="","MISSING",IFERROR(VLOOKUP(salesTable[[#This Row],[ProductID]],product_REF[],2,FALSE),"NO MATCH")))))</f>
        <v>STANDING DESK</v>
      </c>
      <c r="Y135" t="str">
        <f>IFERROR(CLEAN(UPPER(TRIM(VLOOKUP(salesTable[[#This Row],[productID_Final]],product_REF[],3,FALSE)))),"NO MATCH")</f>
        <v>FURNITURE</v>
      </c>
      <c r="Z135" s="8" t="str">
        <f>IF(salesTable[[#This Row],[productCategory_final]]=CLEAN(UPPER(TRIM(salesTable[ProductCategory]))),salesTable[[#This Row],[productCategory_final]],"MISMATCH")</f>
        <v>FURNITURE</v>
      </c>
      <c r="AA135" s="8" t="str">
        <f>IF(salesTable[[#This Row],[CustomerID]]="","MISSING",IFERROR(VLOOKUP(salesTable[[#This Row],[CustomerID]],customer_REF[],1,FALSE),"NO MATCH"))</f>
        <v>C0020</v>
      </c>
      <c r="AB135" t="str">
        <f>CLEAN(UPPER(TRIM(IF(salesTable[[#This Row],[FirstName]]="","MISSING",IFERROR(VLOOKUP(salesTable[[#This Row],[CustomerID_final]],customer_REF[],2,FALSE),"NO MATCH")))))</f>
        <v>AMA</v>
      </c>
      <c r="AC135" s="8" t="str">
        <f>IF(salesTable[[#This Row],[customerFisrtName]]=CLEAN(UPPER(TRIM(salesTable[[#This Row],[customerFisrtName]]))),salesTable[[#This Row],[customerFisrtName]],"MISMATCH")</f>
        <v>AMA</v>
      </c>
      <c r="AD135" t="str">
        <f>CLEAN(UPPER(TRIM(IF(salesTable[[#This Row],[LastName]]="","MISSING",IFERROR(VLOOKUP(salesTable[[#This Row],[CustomerID_final]],customer_REF[],3,FALSE),"NO MATCH")))))</f>
        <v>BOATENG</v>
      </c>
      <c r="AE135" s="8" t="str">
        <f>IF(salesTable[[#This Row],[customerLastName]]=CLEAN(UPPER(TRIM(salesTable[[#This Row],[customerLastName]]))),salesTable[[#This Row],[customerLastName]],"MISMATCH")</f>
        <v>BOATENG</v>
      </c>
      <c r="AF135" s="8" t="str">
        <f>IF(salesTable[[#This Row],[Phone]]="","MISSING",0&amp;RIGHT(TRIM(SUBSTITUTE(SUBSTITUTE(SUBSTITUTE(salesTable[[#This Row],[Phone]],"+","")," ",""),"-","")),9))</f>
        <v>0241771193</v>
      </c>
      <c r="AG13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5" s="8">
        <f>IF(salesTable[[#This Row],[quantity_clean]]&gt;0,salesTable[[#This Row],[quantity_clean]],"INVALID")</f>
        <v>4</v>
      </c>
      <c r="AI13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5" s="8">
        <f>IF(salesTable[[#This Row],[unitPrice_clean]]&gt;0,salesTable[[#This Row],[unitPrice_clean]],"INVALID")</f>
        <v>1900</v>
      </c>
      <c r="AK135">
        <f>IF(salesTable[[#This Row],[Revenue]]="","MISSING",VALUE(TRIM(SUBSTITUTE(SUBSTITUTE(salesTable[[#This Row],[Revenue]],",",""),"GH₵",""))))</f>
        <v>7600</v>
      </c>
      <c r="AL135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135" s="19">
        <f>IF(ISNUMBER(salesTable[[#This Row],[OrderDate]]),salesTable[[#This Row],[OrderDate]],IFERROR(DATEVALUE(CLEAN(TRIM(SUBSTITUTE(salesTable[[#This Row],[OrderDate]],".","/")))),"CHECK"))</f>
        <v>45917</v>
      </c>
      <c r="AN1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45917</v>
      </c>
      <c r="AO1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GH-ACC-2025-01029</v>
      </c>
      <c r="AP1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5" s="8" t="str">
        <f>CLEAN(PROPER(TRIM(salesTable[[#This Row],[Email]])))</f>
        <v>Ama.Boateng24@Example.Com</v>
      </c>
      <c r="AR135" s="8" t="str">
        <f>CLEAN(TRIM(salesTable[[#This Row],[SourceFile]]))</f>
        <v>Mobile_App_Export.csv</v>
      </c>
      <c r="AS1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" s="8" t="str">
        <f>IF(salesTable[orderRef_final]&lt;&gt;"MISSING",salesTable[orderRef_final],"invalid")</f>
        <v>GH-ACC-2025-01029</v>
      </c>
    </row>
    <row r="136" spans="1:46" x14ac:dyDescent="0.3">
      <c r="A136" t="s">
        <v>2722</v>
      </c>
      <c r="B136" t="s">
        <v>2723</v>
      </c>
      <c r="C136" t="s">
        <v>1146</v>
      </c>
      <c r="D136" t="s">
        <v>92</v>
      </c>
      <c r="E136" t="s">
        <v>140</v>
      </c>
      <c r="F136" t="s">
        <v>780</v>
      </c>
      <c r="G136" t="s">
        <v>81</v>
      </c>
      <c r="H136" t="s">
        <v>853</v>
      </c>
      <c r="I136" t="s">
        <v>818</v>
      </c>
      <c r="J136" t="s">
        <v>305</v>
      </c>
      <c r="K136" t="s">
        <v>72</v>
      </c>
      <c r="L136" t="s">
        <v>565</v>
      </c>
      <c r="M136">
        <v>9</v>
      </c>
      <c r="N136" t="s">
        <v>133</v>
      </c>
      <c r="O136">
        <v>11250</v>
      </c>
      <c r="P136" t="s">
        <v>2724</v>
      </c>
      <c r="Q136" t="s">
        <v>2725</v>
      </c>
      <c r="R136" t="s">
        <v>61</v>
      </c>
      <c r="S136" t="str">
        <f>IF(salesTable[[#This Row],[Region]]="","MISSING",IFERROR(VLOOKUP(salesTable[[#This Row],[Region]],region_ref[],2,FALSE),TRIM(CLEAN(UPPER(salesTable[[#This Row],[Region]])))))</f>
        <v>ACCRA</v>
      </c>
      <c r="T136" t="str">
        <f>IF(salesTable[[#This Row],[CustomerType]]="","MISSING",IFERROR(VLOOKUP(salesTable[[#This Row],[CustomerType]],customerType_Ref[],2,FALSE),TRIM(CLEAN(UPPER(salesTable[[#This Row],[CustomerType]])))))</f>
        <v>GOVERNMENT</v>
      </c>
      <c r="U136" t="str">
        <f>IF(salesTable[[#This Row],[SalesChannel]]="","MISSING",IFERROR(VLOOKUP(salesTable[[#This Row],[SalesChannel]],salesChannel_Ref[],2,FALSE),CLEAN(UPPER(TRIM(salesTable[SalesChannel])))))</f>
        <v>IN-STORE</v>
      </c>
      <c r="V136" t="str">
        <f>IF(salesTable[[#This Row],[PaymentMethod]]="","MISSING",IFERROR(VLOOKUP(salesTable[[#This Row],[PaymentMethod]],paymentMethod_REF[],2,FALSE), CLEAN(UPPER(TRIM(salesTable[[#This Row],[PaymentMethod]])))))</f>
        <v>CARD</v>
      </c>
      <c r="W136" s="8" t="str">
        <f>IF(salesTable[[#This Row],[ProductID]]="","MISSING",IFERROR(VLOOKUP(salesTable[[#This Row],[ProductID]],product_REF[],1,FALSE),"NO MATCH"))</f>
        <v>P008</v>
      </c>
      <c r="X136" s="8" t="str">
        <f>CLEAN(UPPER(TRIM(IF(salesTable[[#This Row],[ProductID]]="","MISSING",IFERROR(VLOOKUP(salesTable[[#This Row],[ProductID]],product_REF[],2,FALSE),"NO MATCH")))))</f>
        <v>MICROWAVE 25L</v>
      </c>
      <c r="Y136" t="str">
        <f>IFERROR(CLEAN(UPPER(TRIM(VLOOKUP(salesTable[[#This Row],[productID_Final]],product_REF[],3,FALSE)))),"NO MATCH")</f>
        <v>HOME APPLIANCES</v>
      </c>
      <c r="Z136" s="8" t="str">
        <f>IF(salesTable[[#This Row],[productCategory_final]]=CLEAN(UPPER(TRIM(salesTable[ProductCategory]))),salesTable[[#This Row],[productCategory_final]],"MISMATCH")</f>
        <v>HOME APPLIANCES</v>
      </c>
      <c r="AA136" s="8" t="str">
        <f>IF(salesTable[[#This Row],[CustomerID]]="","MISSING",IFERROR(VLOOKUP(salesTable[[#This Row],[CustomerID]],customer_REF[],1,FALSE),"NO MATCH"))</f>
        <v>C0188</v>
      </c>
      <c r="AB136" t="str">
        <f>CLEAN(UPPER(TRIM(IF(salesTable[[#This Row],[FirstName]]="","MISSING",IFERROR(VLOOKUP(salesTable[[#This Row],[CustomerID_final]],customer_REF[],2,FALSE),"NO MATCH")))))</f>
        <v>AMA</v>
      </c>
      <c r="AC136" s="8" t="str">
        <f>IF(salesTable[[#This Row],[customerFisrtName]]=CLEAN(UPPER(TRIM(salesTable[[#This Row],[customerFisrtName]]))),salesTable[[#This Row],[customerFisrtName]],"MISMATCH")</f>
        <v>AMA</v>
      </c>
      <c r="AD136" t="str">
        <f>CLEAN(UPPER(TRIM(IF(salesTable[[#This Row],[LastName]]="","MISSING",IFERROR(VLOOKUP(salesTable[[#This Row],[CustomerID_final]],customer_REF[],3,FALSE),"NO MATCH")))))</f>
        <v>OWUSU</v>
      </c>
      <c r="AE136" s="8" t="str">
        <f>IF(salesTable[[#This Row],[customerLastName]]=CLEAN(UPPER(TRIM(salesTable[[#This Row],[customerLastName]]))),salesTable[[#This Row],[customerLastName]],"MISMATCH")</f>
        <v>OWUSU</v>
      </c>
      <c r="AF136" s="8" t="str">
        <f>IF(salesTable[[#This Row],[Phone]]="","MISSING",0&amp;RIGHT(TRIM(SUBSTITUTE(SUBSTITUTE(SUBSTITUTE(salesTable[[#This Row],[Phone]],"+","")," ",""),"-","")),9))</f>
        <v>0543448654</v>
      </c>
      <c r="AG13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36" s="8">
        <f>IF(salesTable[[#This Row],[quantity_clean]]&gt;0,salesTable[[#This Row],[quantity_clean]],"INVALID")</f>
        <v>9</v>
      </c>
      <c r="AI13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36" s="8" t="str">
        <f>IF(salesTable[[#This Row],[unitPrice_clean]]&gt;0,salesTable[[#This Row],[unitPrice_clean]],"INVALID")</f>
        <v>INVALID</v>
      </c>
      <c r="AK136">
        <f>IF(salesTable[[#This Row],[Revenue]]="","MISSING",VALUE(TRIM(SUBSTITUTE(SUBSTITUTE(salesTable[[#This Row],[Revenue]],",",""),"GH₵",""))))</f>
        <v>11250</v>
      </c>
      <c r="AL13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6" s="19">
        <f>IF(ISNUMBER(salesTable[[#This Row],[OrderDate]]),salesTable[[#This Row],[OrderDate]],IFERROR(DATEVALUE(CLEAN(TRIM(SUBSTITUTE(salesTable[[#This Row],[OrderDate]],".","/")))),"CHECK"))</f>
        <v>45690</v>
      </c>
      <c r="AN1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45690</v>
      </c>
      <c r="AO1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GH-ACC-2025-01037</v>
      </c>
      <c r="AP1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6" s="8" t="str">
        <f>CLEAN(PROPER(TRIM(salesTable[[#This Row],[Email]])))</f>
        <v>Ama.Owusu40Example.Com</v>
      </c>
      <c r="AR136" s="8" t="str">
        <f>CLEAN(TRIM(salesTable[[#This Row],[SourceFile]]))</f>
        <v>Retail_POS_2025.csv</v>
      </c>
      <c r="AS1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" s="8" t="str">
        <f>IF(salesTable[orderRef_final]&lt;&gt;"MISSING",salesTable[orderRef_final],"invalid")</f>
        <v>GH-ACC-2025-01037</v>
      </c>
    </row>
    <row r="137" spans="1:46" x14ac:dyDescent="0.3">
      <c r="A137" t="s">
        <v>5399</v>
      </c>
      <c r="B137" t="s">
        <v>1963</v>
      </c>
      <c r="C137" t="s">
        <v>1502</v>
      </c>
      <c r="D137" t="s">
        <v>366</v>
      </c>
      <c r="E137" t="s">
        <v>22</v>
      </c>
      <c r="F137" t="s">
        <v>153</v>
      </c>
      <c r="G137" t="s">
        <v>24</v>
      </c>
      <c r="H137" t="s">
        <v>2102</v>
      </c>
      <c r="I137" t="s">
        <v>26</v>
      </c>
      <c r="J137" t="s">
        <v>97</v>
      </c>
      <c r="K137" t="s">
        <v>72</v>
      </c>
      <c r="L137" t="s">
        <v>58</v>
      </c>
      <c r="M137">
        <v>1</v>
      </c>
      <c r="N137">
        <v>4200</v>
      </c>
      <c r="O137">
        <v>3950</v>
      </c>
      <c r="P137" t="s">
        <v>5400</v>
      </c>
      <c r="Q137" t="s">
        <v>5401</v>
      </c>
      <c r="R137" t="s">
        <v>157</v>
      </c>
      <c r="S137" t="str">
        <f>IF(salesTable[[#This Row],[Region]]="","MISSING",IFERROR(VLOOKUP(salesTable[[#This Row],[Region]],region_ref[],2,FALSE),TRIM(CLEAN(UPPER(salesTable[[#This Row],[Region]])))))</f>
        <v>ACCRA</v>
      </c>
      <c r="T137" t="str">
        <f>IF(salesTable[[#This Row],[CustomerType]]="","MISSING",IFERROR(VLOOKUP(salesTable[[#This Row],[CustomerType]],customerType_Ref[],2,FALSE),TRIM(CLEAN(UPPER(salesTable[[#This Row],[CustomerType]])))))</f>
        <v>BUSINESS</v>
      </c>
      <c r="U137" t="str">
        <f>IF(salesTable[[#This Row],[SalesChannel]]="","MISSING",IFERROR(VLOOKUP(salesTable[[#This Row],[SalesChannel]],salesChannel_Ref[],2,FALSE),CLEAN(UPPER(TRIM(salesTable[SalesChannel])))))</f>
        <v>IN-STORE</v>
      </c>
      <c r="V13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7" s="8" t="str">
        <f>IF(salesTable[[#This Row],[ProductID]]="","MISSING",IFERROR(VLOOKUP(salesTable[[#This Row],[ProductID]],product_REF[],1,FALSE),"NO MATCH"))</f>
        <v>P001</v>
      </c>
      <c r="X137" s="8" t="str">
        <f>CLEAN(UPPER(TRIM(IF(salesTable[[#This Row],[ProductID]]="","MISSING",IFERROR(VLOOKUP(salesTable[[#This Row],[ProductID]],product_REF[],2,FALSE),"NO MATCH")))))</f>
        <v>LAPTOP PRO 14</v>
      </c>
      <c r="Y137" t="str">
        <f>IFERROR(CLEAN(UPPER(TRIM(VLOOKUP(salesTable[[#This Row],[productID_Final]],product_REF[],3,FALSE)))),"NO MATCH")</f>
        <v>ELECTRONICS</v>
      </c>
      <c r="Z137" s="8" t="str">
        <f>IF(salesTable[[#This Row],[productCategory_final]]=CLEAN(UPPER(TRIM(salesTable[ProductCategory]))),salesTable[[#This Row],[productCategory_final]],"MISMATCH")</f>
        <v>ELECTRONICS</v>
      </c>
      <c r="AA137" s="8" t="str">
        <f>IF(salesTable[[#This Row],[CustomerID]]="","MISSING",IFERROR(VLOOKUP(salesTable[[#This Row],[CustomerID]],customer_REF[],1,FALSE),"NO MATCH"))</f>
        <v>C0031</v>
      </c>
      <c r="AB137" t="str">
        <f>CLEAN(UPPER(TRIM(IF(salesTable[[#This Row],[FirstName]]="","MISSING",IFERROR(VLOOKUP(salesTable[[#This Row],[CustomerID_final]],customer_REF[],2,FALSE),"NO MATCH")))))</f>
        <v>ABENA</v>
      </c>
      <c r="AC137" s="8" t="str">
        <f>IF(salesTable[[#This Row],[customerFisrtName]]=CLEAN(UPPER(TRIM(salesTable[[#This Row],[customerFisrtName]]))),salesTable[[#This Row],[customerFisrtName]],"MISMATCH")</f>
        <v>ABENA</v>
      </c>
      <c r="AD137" t="str">
        <f>CLEAN(UPPER(TRIM(IF(salesTable[[#This Row],[LastName]]="","MISSING",IFERROR(VLOOKUP(salesTable[[#This Row],[CustomerID_final]],customer_REF[],3,FALSE),"NO MATCH")))))</f>
        <v>ARTHUR</v>
      </c>
      <c r="AE137" s="8" t="str">
        <f>IF(salesTable[[#This Row],[customerLastName]]=CLEAN(UPPER(TRIM(salesTable[[#This Row],[customerLastName]]))),salesTable[[#This Row],[customerLastName]],"MISMATCH")</f>
        <v>ARTHUR</v>
      </c>
      <c r="AF137" s="8" t="str">
        <f>IF(salesTable[[#This Row],[Phone]]="","MISSING",0&amp;RIGHT(TRIM(SUBSTITUTE(SUBSTITUTE(SUBSTITUTE(salesTable[[#This Row],[Phone]],"+","")," ",""),"-","")),9))</f>
        <v>0559403794</v>
      </c>
      <c r="AG13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7" s="8">
        <f>IF(salesTable[[#This Row],[quantity_clean]]&gt;0,salesTable[[#This Row],[quantity_clean]],"INVALID")</f>
        <v>1</v>
      </c>
      <c r="AI13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7" s="8">
        <f>IF(salesTable[[#This Row],[unitPrice_clean]]&gt;0,salesTable[[#This Row],[unitPrice_clean]],"INVALID")</f>
        <v>4200</v>
      </c>
      <c r="AK137">
        <f>IF(salesTable[[#This Row],[Revenue]]="","MISSING",VALUE(TRIM(SUBSTITUTE(SUBSTITUTE(salesTable[[#This Row],[Revenue]],",",""),"GH₵",""))))</f>
        <v>3950</v>
      </c>
      <c r="AL13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7" s="19">
        <f>IF(ISNUMBER(salesTable[[#This Row],[OrderDate]]),salesTable[[#This Row],[OrderDate]],IFERROR(DATEVALUE(CLEAN(TRIM(SUBSTITUTE(salesTable[[#This Row],[OrderDate]],".","/")))),"CHECK"))</f>
        <v>45755</v>
      </c>
      <c r="AN1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45755</v>
      </c>
      <c r="AO1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GH-ACC-2025-01047</v>
      </c>
      <c r="AP1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7" s="8" t="str">
        <f>CLEAN(PROPER(TRIM(salesTable[[#This Row],[Email]])))</f>
        <v>Abena.Arthur4@Example.Com</v>
      </c>
      <c r="AR137" s="8" t="str">
        <f>CLEAN(TRIM(salesTable[[#This Row],[SourceFile]]))</f>
        <v>Online_Sales_2025.xlsx</v>
      </c>
      <c r="AS1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" s="8" t="str">
        <f>IF(salesTable[orderRef_final]&lt;&gt;"MISSING",salesTable[orderRef_final],"invalid")</f>
        <v>GH-ACC-2025-01047</v>
      </c>
    </row>
    <row r="138" spans="1:46" x14ac:dyDescent="0.3">
      <c r="A138" t="s">
        <v>4409</v>
      </c>
      <c r="B138" t="s">
        <v>4410</v>
      </c>
      <c r="C138" t="s">
        <v>3824</v>
      </c>
      <c r="D138" t="s">
        <v>366</v>
      </c>
      <c r="E138" t="s">
        <v>949</v>
      </c>
      <c r="F138" t="s">
        <v>256</v>
      </c>
      <c r="G138" t="s">
        <v>120</v>
      </c>
      <c r="H138" t="s">
        <v>121</v>
      </c>
      <c r="I138" t="s">
        <v>41</v>
      </c>
      <c r="J138" t="s">
        <v>97</v>
      </c>
      <c r="K138" t="s">
        <v>72</v>
      </c>
      <c r="L138" t="s">
        <v>111</v>
      </c>
      <c r="M138" t="s">
        <v>74</v>
      </c>
      <c r="N138">
        <v>850</v>
      </c>
      <c r="O138">
        <v>6800</v>
      </c>
      <c r="P138" t="s">
        <v>4411</v>
      </c>
      <c r="Q138" t="s">
        <v>4412</v>
      </c>
      <c r="R138" t="s">
        <v>32</v>
      </c>
      <c r="S138" t="str">
        <f>IF(salesTable[[#This Row],[Region]]="","MISSING",IFERROR(VLOOKUP(salesTable[[#This Row],[Region]],region_ref[],2,FALSE),TRIM(CLEAN(UPPER(salesTable[[#This Row],[Region]])))))</f>
        <v>ACCRA</v>
      </c>
      <c r="T138" t="str">
        <f>IF(salesTable[[#This Row],[CustomerType]]="","MISSING",IFERROR(VLOOKUP(salesTable[[#This Row],[CustomerType]],customerType_Ref[],2,FALSE),TRIM(CLEAN(UPPER(salesTable[[#This Row],[CustomerType]])))))</f>
        <v>BUSINESS</v>
      </c>
      <c r="U138" t="str">
        <f>IF(salesTable[[#This Row],[SalesChannel]]="","MISSING",IFERROR(VLOOKUP(salesTable[[#This Row],[SalesChannel]],salesChannel_Ref[],2,FALSE),CLEAN(UPPER(TRIM(salesTable[SalesChannel])))))</f>
        <v>IN-STORE</v>
      </c>
      <c r="V138" t="str">
        <f>IF(salesTable[[#This Row],[PaymentMethod]]="","MISSING",IFERROR(VLOOKUP(salesTable[[#This Row],[PaymentMethod]],paymentMethod_REF[],2,FALSE), CLEAN(UPPER(TRIM(salesTable[[#This Row],[PaymentMethod]])))))</f>
        <v>CARD</v>
      </c>
      <c r="W138" s="8" t="str">
        <f>IF(salesTable[[#This Row],[ProductID]]="","MISSING",IFERROR(VLOOKUP(salesTable[[#This Row],[ProductID]],product_REF[],1,FALSE),"NO MATCH"))</f>
        <v>P002</v>
      </c>
      <c r="X138" s="8" t="str">
        <f>CLEAN(UPPER(TRIM(IF(salesTable[[#This Row],[ProductID]]="","MISSING",IFERROR(VLOOKUP(salesTable[[#This Row],[ProductID]],product_REF[],2,FALSE),"NO MATCH")))))</f>
        <v>OFFICE CHAIR</v>
      </c>
      <c r="Y138" t="str">
        <f>IFERROR(CLEAN(UPPER(TRIM(VLOOKUP(salesTable[[#This Row],[productID_Final]],product_REF[],3,FALSE)))),"NO MATCH")</f>
        <v>FURNITURE</v>
      </c>
      <c r="Z138" s="8" t="str">
        <f>IF(salesTable[[#This Row],[productCategory_final]]=CLEAN(UPPER(TRIM(salesTable[ProductCategory]))),salesTable[[#This Row],[productCategory_final]],"MISMATCH")</f>
        <v>FURNITURE</v>
      </c>
      <c r="AA138" s="8" t="str">
        <f>IF(salesTable[[#This Row],[CustomerID]]="","MISSING",IFERROR(VLOOKUP(salesTable[[#This Row],[CustomerID]],customer_REF[],1,FALSE),"NO MATCH"))</f>
        <v>C0309</v>
      </c>
      <c r="AB138" t="str">
        <f>CLEAN(UPPER(TRIM(IF(salesTable[[#This Row],[FirstName]]="","MISSING",IFERROR(VLOOKUP(salesTable[[#This Row],[CustomerID_final]],customer_REF[],2,FALSE),"NO MATCH")))))</f>
        <v>ABENA</v>
      </c>
      <c r="AC138" s="8" t="str">
        <f>IF(salesTable[[#This Row],[customerFisrtName]]=CLEAN(UPPER(TRIM(salesTable[[#This Row],[customerFisrtName]]))),salesTable[[#This Row],[customerFisrtName]],"MISMATCH")</f>
        <v>ABENA</v>
      </c>
      <c r="AD138" t="str">
        <f>CLEAN(UPPER(TRIM(IF(salesTable[[#This Row],[LastName]]="","MISSING",IFERROR(VLOOKUP(salesTable[[#This Row],[CustomerID_final]],customer_REF[],3,FALSE),"NO MATCH")))))</f>
        <v>ASARE</v>
      </c>
      <c r="AE138" s="8" t="str">
        <f>IF(salesTable[[#This Row],[customerLastName]]=CLEAN(UPPER(TRIM(salesTable[[#This Row],[customerLastName]]))),salesTable[[#This Row],[customerLastName]],"MISMATCH")</f>
        <v>ASARE</v>
      </c>
      <c r="AF138" s="8" t="str">
        <f>IF(salesTable[[#This Row],[Phone]]="","MISSING",0&amp;RIGHT(TRIM(SUBSTITUTE(SUBSTITUTE(SUBSTITUTE(salesTable[[#This Row],[Phone]],"+","")," ",""),"-","")),9))</f>
        <v>0263071972</v>
      </c>
      <c r="AG13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8" s="8">
        <f>IF(salesTable[[#This Row],[quantity_clean]]&gt;0,salesTable[[#This Row],[quantity_clean]],"INVALID")</f>
        <v>8</v>
      </c>
      <c r="AI13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8" s="8">
        <f>IF(salesTable[[#This Row],[unitPrice_clean]]&gt;0,salesTable[[#This Row],[unitPrice_clean]],"INVALID")</f>
        <v>850</v>
      </c>
      <c r="AK138">
        <f>IF(salesTable[[#This Row],[Revenue]]="","MISSING",VALUE(TRIM(SUBSTITUTE(SUBSTITUTE(salesTable[[#This Row],[Revenue]],",",""),"GH₵",""))))</f>
        <v>6800</v>
      </c>
      <c r="AL138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138" s="19">
        <f>IF(ISNUMBER(salesTable[[#This Row],[OrderDate]]),salesTable[[#This Row],[OrderDate]],IFERROR(DATEVALUE(CLEAN(TRIM(SUBSTITUTE(salesTable[[#This Row],[OrderDate]],".","/")))),"CHECK"))</f>
        <v>45717</v>
      </c>
      <c r="AN1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45717</v>
      </c>
      <c r="AO1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GH-ACC-2025-01050</v>
      </c>
      <c r="AP1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8" s="8" t="str">
        <f>CLEAN(PROPER(TRIM(salesTable[[#This Row],[Email]])))</f>
        <v>Abena.Asare28@Example.Com</v>
      </c>
      <c r="AR138" s="8" t="str">
        <f>CLEAN(TRIM(salesTable[[#This Row],[SourceFile]]))</f>
        <v>Agent_App_2025.csv</v>
      </c>
      <c r="AS1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" s="8" t="str">
        <f>IF(salesTable[orderRef_final]&lt;&gt;"MISSING",salesTable[orderRef_final],"invalid")</f>
        <v>GH-ACC-2025-01050</v>
      </c>
    </row>
    <row r="139" spans="1:46" x14ac:dyDescent="0.3">
      <c r="A139" t="s">
        <v>2979</v>
      </c>
      <c r="B139" t="s">
        <v>2980</v>
      </c>
      <c r="C139" t="s">
        <v>1933</v>
      </c>
      <c r="D139" t="s">
        <v>80</v>
      </c>
      <c r="E139" t="s">
        <v>906</v>
      </c>
      <c r="F139" t="s">
        <v>94</v>
      </c>
      <c r="G139" t="s">
        <v>68</v>
      </c>
      <c r="H139" t="s">
        <v>109</v>
      </c>
      <c r="I139" t="s">
        <v>491</v>
      </c>
      <c r="J139" t="s">
        <v>97</v>
      </c>
      <c r="K139" t="s">
        <v>174</v>
      </c>
      <c r="L139" t="s">
        <v>111</v>
      </c>
      <c r="M139" t="s">
        <v>1079</v>
      </c>
      <c r="N139" t="s">
        <v>1319</v>
      </c>
      <c r="O139">
        <v>18000</v>
      </c>
      <c r="P139" t="s">
        <v>2981</v>
      </c>
      <c r="Q139" t="s">
        <v>2982</v>
      </c>
      <c r="R139" t="s">
        <v>61</v>
      </c>
      <c r="S139" t="str">
        <f>IF(salesTable[[#This Row],[Region]]="","MISSING",IFERROR(VLOOKUP(salesTable[[#This Row],[Region]],region_ref[],2,FALSE),TRIM(CLEAN(UPPER(salesTable[[#This Row],[Region]])))))</f>
        <v>ACCRA</v>
      </c>
      <c r="T139" t="str">
        <f>IF(salesTable[[#This Row],[CustomerType]]="","MISSING",IFERROR(VLOOKUP(salesTable[[#This Row],[CustomerType]],customerType_Ref[],2,FALSE),TRIM(CLEAN(UPPER(salesTable[[#This Row],[CustomerType]])))))</f>
        <v>BUSINESS</v>
      </c>
      <c r="U139" t="str">
        <f>IF(salesTable[[#This Row],[SalesChannel]]="","MISSING",IFERROR(VLOOKUP(salesTable[[#This Row],[SalesChannel]],salesChannel_Ref[],2,FALSE),CLEAN(UPPER(TRIM(salesTable[SalesChannel])))))</f>
        <v>IN-STORE</v>
      </c>
      <c r="V139" t="str">
        <f>IF(salesTable[[#This Row],[PaymentMethod]]="","MISSING",IFERROR(VLOOKUP(salesTable[[#This Row],[PaymentMethod]],paymentMethod_REF[],2,FALSE), CLEAN(UPPER(TRIM(salesTable[[#This Row],[PaymentMethod]])))))</f>
        <v>CARD</v>
      </c>
      <c r="W139" s="8" t="str">
        <f>IF(salesTable[[#This Row],[ProductID]]="","MISSING",IFERROR(VLOOKUP(salesTable[[#This Row],[ProductID]],product_REF[],1,FALSE),"NO MATCH"))</f>
        <v>P010</v>
      </c>
      <c r="X139" s="8" t="str">
        <f>CLEAN(UPPER(TRIM(IF(salesTable[[#This Row],[ProductID]]="","MISSING",IFERROR(VLOOKUP(salesTable[[#This Row],[ProductID]],product_REF[],2,FALSE),"NO MATCH")))))</f>
        <v>AIR CONDITIONER</v>
      </c>
      <c r="Y139" t="str">
        <f>IFERROR(CLEAN(UPPER(TRIM(VLOOKUP(salesTable[[#This Row],[productID_Final]],product_REF[],3,FALSE)))),"NO MATCH")</f>
        <v>HOME APPLIANCES</v>
      </c>
      <c r="Z139" s="8" t="str">
        <f>IF(salesTable[[#This Row],[productCategory_final]]=CLEAN(UPPER(TRIM(salesTable[ProductCategory]))),salesTable[[#This Row],[productCategory_final]],"MISMATCH")</f>
        <v>HOME APPLIANCES</v>
      </c>
      <c r="AA139" s="8" t="str">
        <f>IF(salesTable[[#This Row],[CustomerID]]="","MISSING",IFERROR(VLOOKUP(salesTable[[#This Row],[CustomerID]],customer_REF[],1,FALSE),"NO MATCH"))</f>
        <v>C0201</v>
      </c>
      <c r="AB139" t="str">
        <f>CLEAN(UPPER(TRIM(IF(salesTable[[#This Row],[FirstName]]="","MISSING",IFERROR(VLOOKUP(salesTable[[#This Row],[CustomerID_final]],customer_REF[],2,FALSE),"NO MATCH")))))</f>
        <v>ADWOA</v>
      </c>
      <c r="AC139" s="8" t="str">
        <f>IF(salesTable[[#This Row],[customerFisrtName]]=CLEAN(UPPER(TRIM(salesTable[[#This Row],[customerFisrtName]]))),salesTable[[#This Row],[customerFisrtName]],"MISMATCH")</f>
        <v>ADWOA</v>
      </c>
      <c r="AD139" t="str">
        <f>CLEAN(UPPER(TRIM(IF(salesTable[[#This Row],[LastName]]="","MISSING",IFERROR(VLOOKUP(salesTable[[#This Row],[CustomerID_final]],customer_REF[],3,FALSE),"NO MATCH")))))</f>
        <v>OSEI</v>
      </c>
      <c r="AE139" s="8" t="str">
        <f>IF(salesTable[[#This Row],[customerLastName]]=CLEAN(UPPER(TRIM(salesTable[[#This Row],[customerLastName]]))),salesTable[[#This Row],[customerLastName]],"MISMATCH")</f>
        <v>OSEI</v>
      </c>
      <c r="AF139" s="8" t="str">
        <f>IF(salesTable[[#This Row],[Phone]]="","MISSING",0&amp;RIGHT(TRIM(SUBSTITUTE(SUBSTITUTE(SUBSTITUTE(salesTable[[#This Row],[Phone]],"+","")," ",""),"-","")),9))</f>
        <v>0501417346</v>
      </c>
      <c r="AG13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9" s="8">
        <f>IF(salesTable[[#This Row],[quantity_clean]]&gt;0,salesTable[[#This Row],[quantity_clean]],"INVALID")</f>
        <v>5</v>
      </c>
      <c r="AI13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39" s="8">
        <f>IF(salesTable[[#This Row],[unitPrice_clean]]&gt;0,salesTable[[#This Row],[unitPrice_clean]],"INVALID")</f>
        <v>3600</v>
      </c>
      <c r="AK139">
        <f>IF(salesTable[[#This Row],[Revenue]]="","MISSING",VALUE(TRIM(SUBSTITUTE(SUBSTITUTE(salesTable[[#This Row],[Revenue]],",",""),"GH₵",""))))</f>
        <v>18000</v>
      </c>
      <c r="AL139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139" s="19">
        <f>IF(ISNUMBER(salesTable[[#This Row],[OrderDate]]),salesTable[[#This Row],[OrderDate]],IFERROR(DATEVALUE(CLEAN(TRIM(SUBSTITUTE(salesTable[[#This Row],[OrderDate]],".","/")))),"CHECK"))</f>
        <v>45903</v>
      </c>
      <c r="AN1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45903</v>
      </c>
      <c r="AO1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GH-ACC-2025-01081</v>
      </c>
      <c r="AP1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9" s="8" t="str">
        <f>CLEAN(PROPER(TRIM(salesTable[[#This Row],[Email]])))</f>
        <v>Adwoa.Osei23@Example.Com</v>
      </c>
      <c r="AR139" s="8" t="str">
        <f>CLEAN(TRIM(salesTable[[#This Row],[SourceFile]]))</f>
        <v>Retail_POS_2025.csv</v>
      </c>
      <c r="AS1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" s="8" t="str">
        <f>IF(salesTable[orderRef_final]&lt;&gt;"MISSING",salesTable[orderRef_final],"invalid")</f>
        <v>GH-ACC-2025-01081</v>
      </c>
    </row>
    <row r="140" spans="1:46" x14ac:dyDescent="0.3">
      <c r="A140" t="s">
        <v>5383</v>
      </c>
      <c r="B140" t="s">
        <v>5384</v>
      </c>
      <c r="C140" t="s">
        <v>1742</v>
      </c>
      <c r="D140" t="s">
        <v>271</v>
      </c>
      <c r="E140" t="s">
        <v>161</v>
      </c>
      <c r="F140" t="s">
        <v>256</v>
      </c>
      <c r="G140" t="s">
        <v>39</v>
      </c>
      <c r="H140" t="s">
        <v>840</v>
      </c>
      <c r="I140" t="s">
        <v>41</v>
      </c>
      <c r="J140" t="s">
        <v>97</v>
      </c>
      <c r="K140" t="s">
        <v>84</v>
      </c>
      <c r="L140" t="s">
        <v>58</v>
      </c>
      <c r="M140">
        <v>5</v>
      </c>
      <c r="N140">
        <v>1900</v>
      </c>
      <c r="O140">
        <v>9500</v>
      </c>
      <c r="P140" t="s">
        <v>5385</v>
      </c>
      <c r="Q140" t="s">
        <v>5386</v>
      </c>
      <c r="R140" t="s">
        <v>32</v>
      </c>
      <c r="S140" t="str">
        <f>IF(salesTable[[#This Row],[Region]]="","MISSING",IFERROR(VLOOKUP(salesTable[[#This Row],[Region]],region_ref[],2,FALSE),TRIM(CLEAN(UPPER(salesTable[[#This Row],[Region]])))))</f>
        <v>ACCRA</v>
      </c>
      <c r="T140" t="str">
        <f>IF(salesTable[[#This Row],[CustomerType]]="","MISSING",IFERROR(VLOOKUP(salesTable[[#This Row],[CustomerType]],customerType_Ref[],2,FALSE),TRIM(CLEAN(UPPER(salesTable[[#This Row],[CustomerType]])))))</f>
        <v>BUSINESS</v>
      </c>
      <c r="U140" t="str">
        <f>IF(salesTable[[#This Row],[SalesChannel]]="","MISSING",IFERROR(VLOOKUP(salesTable[[#This Row],[SalesChannel]],salesChannel_Ref[],2,FALSE),CLEAN(UPPER(TRIM(salesTable[SalesChannel])))))</f>
        <v>AGENT</v>
      </c>
      <c r="V1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0" s="8" t="str">
        <f>IF(salesTable[[#This Row],[ProductID]]="","MISSING",IFERROR(VLOOKUP(salesTable[[#This Row],[ProductID]],product_REF[],1,FALSE),"NO MATCH"))</f>
        <v>P006</v>
      </c>
      <c r="X140" s="8" t="str">
        <f>CLEAN(UPPER(TRIM(IF(salesTable[[#This Row],[ProductID]]="","MISSING",IFERROR(VLOOKUP(salesTable[[#This Row],[ProductID]],product_REF[],2,FALSE),"NO MATCH")))))</f>
        <v>STANDING DESK</v>
      </c>
      <c r="Y140" t="str">
        <f>IFERROR(CLEAN(UPPER(TRIM(VLOOKUP(salesTable[[#This Row],[productID_Final]],product_REF[],3,FALSE)))),"NO MATCH")</f>
        <v>FURNITURE</v>
      </c>
      <c r="Z140" s="8" t="str">
        <f>IF(salesTable[[#This Row],[productCategory_final]]=CLEAN(UPPER(TRIM(salesTable[ProductCategory]))),salesTable[[#This Row],[productCategory_final]],"MISMATCH")</f>
        <v>FURNITURE</v>
      </c>
      <c r="AA140" s="8" t="str">
        <f>IF(salesTable[[#This Row],[CustomerID]]="","MISSING",IFERROR(VLOOKUP(salesTable[[#This Row],[CustomerID]],customer_REF[],1,FALSE),"NO MATCH"))</f>
        <v>C0048</v>
      </c>
      <c r="AB140" t="str">
        <f>CLEAN(UPPER(TRIM(IF(salesTable[[#This Row],[FirstName]]="","MISSING",IFERROR(VLOOKUP(salesTable[[#This Row],[CustomerID_final]],customer_REF[],2,FALSE),"NO MATCH")))))</f>
        <v>MICHAEL</v>
      </c>
      <c r="AC140" s="8" t="str">
        <f>IF(salesTable[[#This Row],[customerFisrtName]]=CLEAN(UPPER(TRIM(salesTable[[#This Row],[customerFisrtName]]))),salesTable[[#This Row],[customerFisrtName]],"MISMATCH")</f>
        <v>MICHAEL</v>
      </c>
      <c r="AD140" t="str">
        <f>CLEAN(UPPER(TRIM(IF(salesTable[[#This Row],[LastName]]="","MISSING",IFERROR(VLOOKUP(salesTable[[#This Row],[CustomerID_final]],customer_REF[],3,FALSE),"NO MATCH")))))</f>
        <v>ADDO</v>
      </c>
      <c r="AE140" s="8" t="str">
        <f>IF(salesTable[[#This Row],[customerLastName]]=CLEAN(UPPER(TRIM(salesTable[[#This Row],[customerLastName]]))),salesTable[[#This Row],[customerLastName]],"MISMATCH")</f>
        <v>ADDO</v>
      </c>
      <c r="AF140" s="8" t="str">
        <f>IF(salesTable[[#This Row],[Phone]]="","MISSING",0&amp;RIGHT(TRIM(SUBSTITUTE(SUBSTITUTE(SUBSTITUTE(salesTable[[#This Row],[Phone]],"+","")," ",""),"-","")),9))</f>
        <v>0265075270</v>
      </c>
      <c r="AG14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0" s="8">
        <f>IF(salesTable[[#This Row],[quantity_clean]]&gt;0,salesTable[[#This Row],[quantity_clean]],"INVALID")</f>
        <v>5</v>
      </c>
      <c r="AI14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0" s="8">
        <f>IF(salesTable[[#This Row],[unitPrice_clean]]&gt;0,salesTable[[#This Row],[unitPrice_clean]],"INVALID")</f>
        <v>1900</v>
      </c>
      <c r="AK140">
        <f>IF(salesTable[[#This Row],[Revenue]]="","MISSING",VALUE(TRIM(SUBSTITUTE(SUBSTITUTE(salesTable[[#This Row],[Revenue]],",",""),"GH₵",""))))</f>
        <v>9500</v>
      </c>
      <c r="AL140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140" s="19">
        <f>IF(ISNUMBER(salesTable[[#This Row],[OrderDate]]),salesTable[[#This Row],[OrderDate]],IFERROR(DATEVALUE(CLEAN(TRIM(SUBSTITUTE(salesTable[[#This Row],[OrderDate]],".","/")))),"CHECK"))</f>
        <v>45967</v>
      </c>
      <c r="AN1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45967</v>
      </c>
      <c r="AO1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GH-ACC-2025-01089</v>
      </c>
      <c r="AP1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0" s="8" t="str">
        <f>CLEAN(PROPER(TRIM(salesTable[[#This Row],[Email]])))</f>
        <v>Michael.Addo99@Example.Com</v>
      </c>
      <c r="AR140" s="8" t="str">
        <f>CLEAN(TRIM(salesTable[[#This Row],[SourceFile]]))</f>
        <v>Agent_App_2025.csv</v>
      </c>
      <c r="AS1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" s="8" t="str">
        <f>IF(salesTable[orderRef_final]&lt;&gt;"MISSING",salesTable[orderRef_final],"invalid")</f>
        <v>GH-ACC-2025-01089</v>
      </c>
    </row>
    <row r="141" spans="1:46" x14ac:dyDescent="0.3">
      <c r="A141" t="s">
        <v>4598</v>
      </c>
      <c r="B141" t="s">
        <v>4599</v>
      </c>
      <c r="C141" t="s">
        <v>2059</v>
      </c>
      <c r="D141" t="s">
        <v>21</v>
      </c>
      <c r="E141" t="s">
        <v>140</v>
      </c>
      <c r="F141" t="s">
        <v>153</v>
      </c>
      <c r="G141" t="s">
        <v>162</v>
      </c>
      <c r="H141" t="s">
        <v>4600</v>
      </c>
      <c r="I141" t="s">
        <v>884</v>
      </c>
      <c r="J141" t="s">
        <v>164</v>
      </c>
      <c r="K141" t="s">
        <v>98</v>
      </c>
      <c r="L141" t="s">
        <v>111</v>
      </c>
      <c r="M141">
        <v>4</v>
      </c>
      <c r="N141">
        <v>620</v>
      </c>
      <c r="O141">
        <v>2480</v>
      </c>
      <c r="P141" t="s">
        <v>4601</v>
      </c>
      <c r="Q141" t="s">
        <v>4602</v>
      </c>
      <c r="R141" t="s">
        <v>46</v>
      </c>
      <c r="S141" t="str">
        <f>IF(salesTable[[#This Row],[Region]]="","MISSING",IFERROR(VLOOKUP(salesTable[[#This Row],[Region]],region_ref[],2,FALSE),TRIM(CLEAN(UPPER(salesTable[[#This Row],[Region]])))))</f>
        <v>ACCRA</v>
      </c>
      <c r="T141" t="str">
        <f>IF(salesTable[[#This Row],[CustomerType]]="","MISSING",IFERROR(VLOOKUP(salesTable[[#This Row],[CustomerType]],customerType_Ref[],2,FALSE),TRIM(CLEAN(UPPER(salesTable[[#This Row],[CustomerType]])))))</f>
        <v>INDIVIDUAL</v>
      </c>
      <c r="U141" t="str">
        <f>IF(salesTable[[#This Row],[SalesChannel]]="","MISSING",IFERROR(VLOOKUP(salesTable[[#This Row],[SalesChannel]],salesChannel_Ref[],2,FALSE),CLEAN(UPPER(TRIM(salesTable[SalesChannel])))))</f>
        <v>MOBILE APP</v>
      </c>
      <c r="V141" t="str">
        <f>IF(salesTable[[#This Row],[PaymentMethod]]="","MISSING",IFERROR(VLOOKUP(salesTable[[#This Row],[PaymentMethod]],paymentMethod_REF[],2,FALSE), CLEAN(UPPER(TRIM(salesTable[[#This Row],[PaymentMethod]])))))</f>
        <v>CARD</v>
      </c>
      <c r="W141" s="8" t="str">
        <f>IF(salesTable[[#This Row],[ProductID]]="","MISSING",IFERROR(VLOOKUP(salesTable[[#This Row],[ProductID]],product_REF[],1,FALSE),"NO MATCH"))</f>
        <v>P012</v>
      </c>
      <c r="X141" s="8" t="str">
        <f>CLEAN(UPPER(TRIM(IF(salesTable[[#This Row],[ProductID]]="","MISSING",IFERROR(VLOOKUP(salesTable[[#This Row],[ProductID]],product_REF[],2,FALSE),"NO MATCH")))))</f>
        <v>BLENDER PLUS</v>
      </c>
      <c r="Y141" t="str">
        <f>IFERROR(CLEAN(UPPER(TRIM(VLOOKUP(salesTable[[#This Row],[productID_Final]],product_REF[],3,FALSE)))),"NO MATCH")</f>
        <v>HOME APPLIANCES</v>
      </c>
      <c r="Z141" s="8" t="str">
        <f>IF(salesTable[[#This Row],[productCategory_final]]=CLEAN(UPPER(TRIM(salesTable[ProductCategory]))),salesTable[[#This Row],[productCategory_final]],"MISMATCH")</f>
        <v>HOME APPLIANCES</v>
      </c>
      <c r="AA141" s="8" t="str">
        <f>IF(salesTable[[#This Row],[CustomerID]]="","MISSING",IFERROR(VLOOKUP(salesTable[[#This Row],[CustomerID]],customer_REF[],1,FALSE),"NO MATCH"))</f>
        <v>C0376</v>
      </c>
      <c r="AB141" t="str">
        <f>CLEAN(UPPER(TRIM(IF(salesTable[[#This Row],[FirstName]]="","MISSING",IFERROR(VLOOKUP(salesTable[[#This Row],[CustomerID_final]],customer_REF[],2,FALSE),"NO MATCH")))))</f>
        <v>KOJO</v>
      </c>
      <c r="AC141" s="8" t="str">
        <f>IF(salesTable[[#This Row],[customerFisrtName]]=CLEAN(UPPER(TRIM(salesTable[[#This Row],[customerFisrtName]]))),salesTable[[#This Row],[customerFisrtName]],"MISMATCH")</f>
        <v>KOJO</v>
      </c>
      <c r="AD141" t="str">
        <f>CLEAN(UPPER(TRIM(IF(salesTable[[#This Row],[LastName]]="","MISSING",IFERROR(VLOOKUP(salesTable[[#This Row],[CustomerID_final]],customer_REF[],3,FALSE),"NO MATCH")))))</f>
        <v>OWUSU</v>
      </c>
      <c r="AE141" s="8" t="str">
        <f>IF(salesTable[[#This Row],[customerLastName]]=CLEAN(UPPER(TRIM(salesTable[[#This Row],[customerLastName]]))),salesTable[[#This Row],[customerLastName]],"MISMATCH")</f>
        <v>OWUSU</v>
      </c>
      <c r="AF141" s="8" t="str">
        <f>IF(salesTable[[#This Row],[Phone]]="","MISSING",0&amp;RIGHT(TRIM(SUBSTITUTE(SUBSTITUTE(SUBSTITUTE(salesTable[[#This Row],[Phone]],"+","")," ",""),"-","")),9))</f>
        <v>0542653113</v>
      </c>
      <c r="AG14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1" s="8">
        <f>IF(salesTable[[#This Row],[quantity_clean]]&gt;0,salesTable[[#This Row],[quantity_clean]],"INVALID")</f>
        <v>4</v>
      </c>
      <c r="AI14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41" s="8">
        <f>IF(salesTable[[#This Row],[unitPrice_clean]]&gt;0,salesTable[[#This Row],[unitPrice_clean]],"INVALID")</f>
        <v>620</v>
      </c>
      <c r="AK141">
        <f>IF(salesTable[[#This Row],[Revenue]]="","MISSING",VALUE(TRIM(SUBSTITUTE(SUBSTITUTE(salesTable[[#This Row],[Revenue]],",",""),"GH₵",""))))</f>
        <v>2480</v>
      </c>
      <c r="AL141" s="8">
        <f>IFERROR(IF(ROUND(salesTable[[#This Row],[Quantity_final]]*salesTable[[#This Row],[UnitPrice_final]],2)=ROUND(salesTable[[#This Row],[revenue_clean]],2)=TRUE,salesTable[[#This Row],[revenue_clean]],"invalid"),"INVALID")</f>
        <v>2480</v>
      </c>
      <c r="AM141" s="19">
        <f>IF(ISNUMBER(salesTable[[#This Row],[OrderDate]]),salesTable[[#This Row],[OrderDate]],IFERROR(DATEVALUE(CLEAN(TRIM(SUBSTITUTE(salesTable[[#This Row],[OrderDate]],".","/")))),"CHECK"))</f>
        <v>45769</v>
      </c>
      <c r="AN1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1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GH-ACC-2025-01105</v>
      </c>
      <c r="AP1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1" s="8" t="str">
        <f>CLEAN(PROPER(TRIM(salesTable[[#This Row],[Email]])))</f>
        <v>Kojo.Owusu52@Example.Com</v>
      </c>
      <c r="AR141" s="8" t="str">
        <f>CLEAN(TRIM(salesTable[[#This Row],[SourceFile]]))</f>
        <v>Mobile_App_Export.csv</v>
      </c>
      <c r="AS1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" s="8" t="str">
        <f>IF(salesTable[orderRef_final]&lt;&gt;"MISSING",salesTable[orderRef_final],"invalid")</f>
        <v>GH-ACC-2025-01105</v>
      </c>
    </row>
    <row r="142" spans="1:46" x14ac:dyDescent="0.3">
      <c r="A142" t="s">
        <v>2138</v>
      </c>
      <c r="B142" t="s">
        <v>2139</v>
      </c>
      <c r="C142" t="s">
        <v>198</v>
      </c>
      <c r="D142" t="s">
        <v>151</v>
      </c>
      <c r="E142" t="s">
        <v>161</v>
      </c>
      <c r="F142" t="s">
        <v>153</v>
      </c>
      <c r="G142" t="s">
        <v>239</v>
      </c>
      <c r="H142" t="s">
        <v>240</v>
      </c>
      <c r="I142" t="s">
        <v>241</v>
      </c>
      <c r="J142" t="s">
        <v>337</v>
      </c>
      <c r="K142" t="s">
        <v>321</v>
      </c>
      <c r="L142" t="s">
        <v>111</v>
      </c>
      <c r="M142">
        <v>5</v>
      </c>
      <c r="N142">
        <v>980</v>
      </c>
      <c r="O142">
        <v>4900</v>
      </c>
      <c r="P142" t="s">
        <v>2140</v>
      </c>
      <c r="Q142" t="s">
        <v>2141</v>
      </c>
      <c r="R142" t="s">
        <v>32</v>
      </c>
      <c r="S142" t="str">
        <f>IF(salesTable[[#This Row],[Region]]="","MISSING",IFERROR(VLOOKUP(salesTable[[#This Row],[Region]],region_ref[],2,FALSE),TRIM(CLEAN(UPPER(salesTable[[#This Row],[Region]])))))</f>
        <v>ACCRA</v>
      </c>
      <c r="T142" t="str">
        <f>IF(salesTable[[#This Row],[CustomerType]]="","MISSING",IFERROR(VLOOKUP(salesTable[[#This Row],[CustomerType]],customerType_Ref[],2,FALSE),TRIM(CLEAN(UPPER(salesTable[[#This Row],[CustomerType]])))))</f>
        <v>INDIVIDUAL</v>
      </c>
      <c r="U142" t="str">
        <f>IF(salesTable[[#This Row],[SalesChannel]]="","MISSING",IFERROR(VLOOKUP(salesTable[[#This Row],[SalesChannel]],salesChannel_Ref[],2,FALSE),CLEAN(UPPER(TRIM(salesTable[SalesChannel])))))</f>
        <v>ONLINE</v>
      </c>
      <c r="V142" t="str">
        <f>IF(salesTable[[#This Row],[PaymentMethod]]="","MISSING",IFERROR(VLOOKUP(salesTable[[#This Row],[PaymentMethod]],paymentMethod_REF[],2,FALSE), CLEAN(UPPER(TRIM(salesTable[[#This Row],[PaymentMethod]])))))</f>
        <v>CARD</v>
      </c>
      <c r="W142" s="8" t="str">
        <f>IF(salesTable[[#This Row],[ProductID]]="","MISSING",IFERROR(VLOOKUP(salesTable[[#This Row],[ProductID]],product_REF[],1,FALSE),"NO MATCH"))</f>
        <v>P009</v>
      </c>
      <c r="X142" s="8" t="str">
        <f>CLEAN(UPPER(TRIM(IF(salesTable[[#This Row],[ProductID]]="","MISSING",IFERROR(VLOOKUP(salesTable[[#This Row],[ProductID]],product_REF[],2,FALSE),"NO MATCH")))))</f>
        <v>FILING CABINET</v>
      </c>
      <c r="Y142" t="str">
        <f>IFERROR(CLEAN(UPPER(TRIM(VLOOKUP(salesTable[[#This Row],[productID_Final]],product_REF[],3,FALSE)))),"NO MATCH")</f>
        <v>OFFICE SUPPLIES</v>
      </c>
      <c r="Z142" s="8" t="str">
        <f>IF(salesTable[[#This Row],[productCategory_final]]=CLEAN(UPPER(TRIM(salesTable[ProductCategory]))),salesTable[[#This Row],[productCategory_final]],"MISMATCH")</f>
        <v>OFFICE SUPPLIES</v>
      </c>
      <c r="AA142" s="8" t="str">
        <f>IF(salesTable[[#This Row],[CustomerID]]="","MISSING",IFERROR(VLOOKUP(salesTable[[#This Row],[CustomerID]],customer_REF[],1,FALSE),"NO MATCH"))</f>
        <v>C0138</v>
      </c>
      <c r="AB142" t="str">
        <f>CLEAN(UPPER(TRIM(IF(salesTable[[#This Row],[FirstName]]="","MISSING",IFERROR(VLOOKUP(salesTable[[#This Row],[CustomerID_final]],customer_REF[],2,FALSE),"NO MATCH")))))</f>
        <v>KWAME</v>
      </c>
      <c r="AC142" s="8" t="str">
        <f>IF(salesTable[[#This Row],[customerFisrtName]]=CLEAN(UPPER(TRIM(salesTable[[#This Row],[customerFisrtName]]))),salesTable[[#This Row],[customerFisrtName]],"MISMATCH")</f>
        <v>KWAME</v>
      </c>
      <c r="AD142" t="str">
        <f>CLEAN(UPPER(TRIM(IF(salesTable[[#This Row],[LastName]]="","MISSING",IFERROR(VLOOKUP(salesTable[[#This Row],[CustomerID_final]],customer_REF[],3,FALSE),"NO MATCH")))))</f>
        <v>ADDO</v>
      </c>
      <c r="AE142" s="8" t="str">
        <f>IF(salesTable[[#This Row],[customerLastName]]=CLEAN(UPPER(TRIM(salesTable[[#This Row],[customerLastName]]))),salesTable[[#This Row],[customerLastName]],"MISMATCH")</f>
        <v>ADDO</v>
      </c>
      <c r="AF142" s="8" t="str">
        <f>IF(salesTable[[#This Row],[Phone]]="","MISSING",0&amp;RIGHT(TRIM(SUBSTITUTE(SUBSTITUTE(SUBSTITUTE(salesTable[[#This Row],[Phone]],"+","")," ",""),"-","")),9))</f>
        <v>0204171477</v>
      </c>
      <c r="AG14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2" s="8">
        <f>IF(salesTable[[#This Row],[quantity_clean]]&gt;0,salesTable[[#This Row],[quantity_clean]],"INVALID")</f>
        <v>5</v>
      </c>
      <c r="AI14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2" s="8">
        <f>IF(salesTable[[#This Row],[unitPrice_clean]]&gt;0,salesTable[[#This Row],[unitPrice_clean]],"INVALID")</f>
        <v>980</v>
      </c>
      <c r="AK142">
        <f>IF(salesTable[[#This Row],[Revenue]]="","MISSING",VALUE(TRIM(SUBSTITUTE(SUBSTITUTE(salesTable[[#This Row],[Revenue]],",",""),"GH₵",""))))</f>
        <v>4900</v>
      </c>
      <c r="AL142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142" s="19">
        <f>IF(ISNUMBER(salesTable[[#This Row],[OrderDate]]),salesTable[[#This Row],[OrderDate]],IFERROR(DATEVALUE(CLEAN(TRIM(SUBSTITUTE(salesTable[[#This Row],[OrderDate]],".","/")))),"CHECK"))</f>
        <v>46380</v>
      </c>
      <c r="AN14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GH-ACC-2025-01113</v>
      </c>
      <c r="AP1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2" s="8" t="str">
        <f>CLEAN(PROPER(TRIM(salesTable[[#This Row],[Email]])))</f>
        <v>Kwame.Addo11@Example.Com</v>
      </c>
      <c r="AR142" s="8" t="str">
        <f>CLEAN(TRIM(salesTable[[#This Row],[SourceFile]]))</f>
        <v>Agent_App_2025.csv</v>
      </c>
      <c r="AS1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" s="8" t="str">
        <f>IF(salesTable[orderRef_final]&lt;&gt;"MISSING",salesTable[orderRef_final],"invalid")</f>
        <v>GH-ACC-2025-01113</v>
      </c>
    </row>
    <row r="143" spans="1:46" x14ac:dyDescent="0.3">
      <c r="A143" t="s">
        <v>3059</v>
      </c>
      <c r="B143" t="s">
        <v>1890</v>
      </c>
      <c r="C143" t="s">
        <v>498</v>
      </c>
      <c r="D143" t="s">
        <v>139</v>
      </c>
      <c r="E143" t="s">
        <v>129</v>
      </c>
      <c r="F143" t="s">
        <v>153</v>
      </c>
      <c r="G143" t="s">
        <v>120</v>
      </c>
      <c r="H143" t="s">
        <v>2854</v>
      </c>
      <c r="I143" t="s">
        <v>41</v>
      </c>
      <c r="J143" t="s">
        <v>83</v>
      </c>
      <c r="K143" t="s">
        <v>660</v>
      </c>
      <c r="L143" t="s">
        <v>280</v>
      </c>
      <c r="M143">
        <v>6</v>
      </c>
      <c r="N143">
        <v>850</v>
      </c>
      <c r="O143">
        <v>5100</v>
      </c>
      <c r="P143" t="s">
        <v>3060</v>
      </c>
      <c r="Q143" t="s">
        <v>3061</v>
      </c>
      <c r="R143" t="s">
        <v>61</v>
      </c>
      <c r="S143" t="str">
        <f>IF(salesTable[[#This Row],[Region]]="","MISSING",IFERROR(VLOOKUP(salesTable[[#This Row],[Region]],region_ref[],2,FALSE),TRIM(CLEAN(UPPER(salesTable[[#This Row],[Region]])))))</f>
        <v>ACCRA</v>
      </c>
      <c r="T143" t="str">
        <f>IF(salesTable[[#This Row],[CustomerType]]="","MISSING",IFERROR(VLOOKUP(salesTable[[#This Row],[CustomerType]],customerType_Ref[],2,FALSE),TRIM(CLEAN(UPPER(salesTable[[#This Row],[CustomerType]])))))</f>
        <v>INDIVIDUAL</v>
      </c>
      <c r="U143" t="str">
        <f>IF(salesTable[[#This Row],[SalesChannel]]="","MISSING",IFERROR(VLOOKUP(salesTable[[#This Row],[SalesChannel]],salesChannel_Ref[],2,FALSE),CLEAN(UPPER(TRIM(salesTable[SalesChannel])))))</f>
        <v>MOBILE APP</v>
      </c>
      <c r="V143" t="str">
        <f>IF(salesTable[[#This Row],[PaymentMethod]]="","MISSING",IFERROR(VLOOKUP(salesTable[[#This Row],[PaymentMethod]],paymentMethod_REF[],2,FALSE), CLEAN(UPPER(TRIM(salesTable[[#This Row],[PaymentMethod]])))))</f>
        <v>CASH</v>
      </c>
      <c r="W143" s="8" t="str">
        <f>IF(salesTable[[#This Row],[ProductID]]="","MISSING",IFERROR(VLOOKUP(salesTable[[#This Row],[ProductID]],product_REF[],1,FALSE),"NO MATCH"))</f>
        <v>P002</v>
      </c>
      <c r="X143" s="8" t="str">
        <f>CLEAN(UPPER(TRIM(IF(salesTable[[#This Row],[ProductID]]="","MISSING",IFERROR(VLOOKUP(salesTable[[#This Row],[ProductID]],product_REF[],2,FALSE),"NO MATCH")))))</f>
        <v>OFFICE CHAIR</v>
      </c>
      <c r="Y143" t="str">
        <f>IFERROR(CLEAN(UPPER(TRIM(VLOOKUP(salesTable[[#This Row],[productID_Final]],product_REF[],3,FALSE)))),"NO MATCH")</f>
        <v>FURNITURE</v>
      </c>
      <c r="Z143" s="8" t="str">
        <f>IF(salesTable[[#This Row],[productCategory_final]]=CLEAN(UPPER(TRIM(salesTable[ProductCategory]))),salesTable[[#This Row],[productCategory_final]],"MISMATCH")</f>
        <v>FURNITURE</v>
      </c>
      <c r="AA143" s="8" t="str">
        <f>IF(salesTable[[#This Row],[CustomerID]]="","MISSING",IFERROR(VLOOKUP(salesTable[[#This Row],[CustomerID]],customer_REF[],1,FALSE),"NO MATCH"))</f>
        <v>C0107</v>
      </c>
      <c r="AB143" t="str">
        <f>CLEAN(UPPER(TRIM(IF(salesTable[[#This Row],[FirstName]]="","MISSING",IFERROR(VLOOKUP(salesTable[[#This Row],[CustomerID_final]],customer_REF[],2,FALSE),"NO MATCH")))))</f>
        <v>KOFI</v>
      </c>
      <c r="AC143" s="8" t="str">
        <f>IF(salesTable[[#This Row],[customerFisrtName]]=CLEAN(UPPER(TRIM(salesTable[[#This Row],[customerFisrtName]]))),salesTable[[#This Row],[customerFisrtName]],"MISMATCH")</f>
        <v>KOFI</v>
      </c>
      <c r="AD143" t="str">
        <f>CLEAN(UPPER(TRIM(IF(salesTable[[#This Row],[LastName]]="","MISSING",IFERROR(VLOOKUP(salesTable[[#This Row],[CustomerID_final]],customer_REF[],3,FALSE),"NO MATCH")))))</f>
        <v>BOATENG</v>
      </c>
      <c r="AE143" s="8" t="str">
        <f>IF(salesTable[[#This Row],[customerLastName]]=CLEAN(UPPER(TRIM(salesTable[[#This Row],[customerLastName]]))),salesTable[[#This Row],[customerLastName]],"MISMATCH")</f>
        <v>BOATENG</v>
      </c>
      <c r="AF143" s="8" t="str">
        <f>IF(salesTable[[#This Row],[Phone]]="","MISSING",0&amp;RIGHT(TRIM(SUBSTITUTE(SUBSTITUTE(SUBSTITUTE(salesTable[[#This Row],[Phone]],"+","")," ",""),"-","")),9))</f>
        <v>0598479079</v>
      </c>
      <c r="AG14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43" s="8">
        <f>IF(salesTable[[#This Row],[quantity_clean]]&gt;0,salesTable[[#This Row],[quantity_clean]],"INVALID")</f>
        <v>6</v>
      </c>
      <c r="AI14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3" s="8">
        <f>IF(salesTable[[#This Row],[unitPrice_clean]]&gt;0,salesTable[[#This Row],[unitPrice_clean]],"INVALID")</f>
        <v>850</v>
      </c>
      <c r="AK143">
        <f>IF(salesTable[[#This Row],[Revenue]]="","MISSING",VALUE(TRIM(SUBSTITUTE(SUBSTITUTE(salesTable[[#This Row],[Revenue]],",",""),"GH₵",""))))</f>
        <v>5100</v>
      </c>
      <c r="AL143" s="8">
        <f>IFERROR(IF(ROUND(salesTable[[#This Row],[Quantity_final]]*salesTable[[#This Row],[UnitPrice_final]],2)=ROUND(salesTable[[#This Row],[revenue_clean]],2)=TRUE,salesTable[[#This Row],[revenue_clean]],"invalid"),"INVALID")</f>
        <v>5100</v>
      </c>
      <c r="AM143" s="19">
        <f>IF(ISNUMBER(salesTable[[#This Row],[OrderDate]]),salesTable[[#This Row],[OrderDate]],IFERROR(DATEVALUE(CLEAN(TRIM(SUBSTITUTE(salesTable[[#This Row],[OrderDate]],".","/")))),"CHECK"))</f>
        <v>45804</v>
      </c>
      <c r="AN1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45804</v>
      </c>
      <c r="AO1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GH-ACC-2025-01122</v>
      </c>
      <c r="AP1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3" s="8" t="str">
        <f>CLEAN(PROPER(TRIM(salesTable[[#This Row],[Email]])))</f>
        <v>Kofi.Boateng21@Example.Com</v>
      </c>
      <c r="AR143" s="8" t="str">
        <f>CLEAN(TRIM(salesTable[[#This Row],[SourceFile]]))</f>
        <v>Retail_POS_2025.csv</v>
      </c>
      <c r="AS1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" s="8" t="str">
        <f>IF(salesTable[orderRef_final]&lt;&gt;"MISSING",salesTable[orderRef_final],"invalid")</f>
        <v>GH-ACC-2025-01122</v>
      </c>
    </row>
    <row r="144" spans="1:46" x14ac:dyDescent="0.3">
      <c r="A144" t="s">
        <v>2718</v>
      </c>
      <c r="B144" t="s">
        <v>2719</v>
      </c>
      <c r="C144" t="s">
        <v>2423</v>
      </c>
      <c r="D144" t="s">
        <v>151</v>
      </c>
      <c r="E144" t="s">
        <v>263</v>
      </c>
      <c r="F144" t="s">
        <v>153</v>
      </c>
      <c r="G144" t="s">
        <v>239</v>
      </c>
      <c r="H144" t="s">
        <v>240</v>
      </c>
      <c r="I144" t="s">
        <v>193</v>
      </c>
      <c r="J144" t="s">
        <v>27</v>
      </c>
      <c r="K144" t="s">
        <v>72</v>
      </c>
      <c r="L144" t="s">
        <v>182</v>
      </c>
      <c r="M144">
        <v>4</v>
      </c>
      <c r="N144">
        <v>-1080</v>
      </c>
      <c r="O144">
        <v>4320</v>
      </c>
      <c r="P144" t="s">
        <v>2720</v>
      </c>
      <c r="Q144" t="s">
        <v>2721</v>
      </c>
      <c r="R144" t="s">
        <v>157</v>
      </c>
      <c r="S144" t="str">
        <f>IF(salesTable[[#This Row],[Region]]="","MISSING",IFERROR(VLOOKUP(salesTable[[#This Row],[Region]],region_ref[],2,FALSE),TRIM(CLEAN(UPPER(salesTable[[#This Row],[Region]])))))</f>
        <v>ACCRA</v>
      </c>
      <c r="T144" t="str">
        <f>IF(salesTable[[#This Row],[CustomerType]]="","MISSING",IFERROR(VLOOKUP(salesTable[[#This Row],[CustomerType]],customerType_Ref[],2,FALSE),TRIM(CLEAN(UPPER(salesTable[[#This Row],[CustomerType]])))))</f>
        <v>GOVERNMENT</v>
      </c>
      <c r="U144" t="str">
        <f>IF(salesTable[[#This Row],[SalesChannel]]="","MISSING",IFERROR(VLOOKUP(salesTable[[#This Row],[SalesChannel]],salesChannel_Ref[],2,FALSE),CLEAN(UPPER(TRIM(salesTable[SalesChannel])))))</f>
        <v>IN-STORE</v>
      </c>
      <c r="V144" t="str">
        <f>IF(salesTable[[#This Row],[PaymentMethod]]="","MISSING",IFERROR(VLOOKUP(salesTable[[#This Row],[PaymentMethod]],paymentMethod_REF[],2,FALSE), CLEAN(UPPER(TRIM(salesTable[[#This Row],[PaymentMethod]])))))</f>
        <v>CASH</v>
      </c>
      <c r="W144" s="8" t="str">
        <f>IF(salesTable[[#This Row],[ProductID]]="","MISSING",IFERROR(VLOOKUP(salesTable[[#This Row],[ProductID]],product_REF[],1,FALSE),"NO MATCH"))</f>
        <v>P009</v>
      </c>
      <c r="X144" s="8" t="str">
        <f>CLEAN(UPPER(TRIM(IF(salesTable[[#This Row],[ProductID]]="","MISSING",IFERROR(VLOOKUP(salesTable[[#This Row],[ProductID]],product_REF[],2,FALSE),"NO MATCH")))))</f>
        <v>FILING CABINET</v>
      </c>
      <c r="Y144" t="str">
        <f>IFERROR(CLEAN(UPPER(TRIM(VLOOKUP(salesTable[[#This Row],[productID_Final]],product_REF[],3,FALSE)))),"NO MATCH")</f>
        <v>OFFICE SUPPLIES</v>
      </c>
      <c r="Z144" s="8" t="str">
        <f>IF(salesTable[[#This Row],[productCategory_final]]=CLEAN(UPPER(TRIM(salesTable[ProductCategory]))),salesTable[[#This Row],[productCategory_final]],"MISMATCH")</f>
        <v>OFFICE SUPPLIES</v>
      </c>
      <c r="AA144" s="8" t="str">
        <f>IF(salesTable[[#This Row],[CustomerID]]="","MISSING",IFERROR(VLOOKUP(salesTable[[#This Row],[CustomerID]],customer_REF[],1,FALSE),"NO MATCH"))</f>
        <v>C0203</v>
      </c>
      <c r="AB144" t="str">
        <f>CLEAN(UPPER(TRIM(IF(salesTable[[#This Row],[FirstName]]="","MISSING",IFERROR(VLOOKUP(salesTable[[#This Row],[CustomerID_final]],customer_REF[],2,FALSE),"NO MATCH")))))</f>
        <v>KWAME</v>
      </c>
      <c r="AC144" s="8" t="str">
        <f>IF(salesTable[[#This Row],[customerFisrtName]]=CLEAN(UPPER(TRIM(salesTable[[#This Row],[customerFisrtName]]))),salesTable[[#This Row],[customerFisrtName]],"MISMATCH")</f>
        <v>KWAME</v>
      </c>
      <c r="AD144" t="str">
        <f>CLEAN(UPPER(TRIM(IF(salesTable[[#This Row],[LastName]]="","MISSING",IFERROR(VLOOKUP(salesTable[[#This Row],[CustomerID_final]],customer_REF[],3,FALSE),"NO MATCH")))))</f>
        <v>ARTHUR</v>
      </c>
      <c r="AE144" s="8" t="str">
        <f>IF(salesTable[[#This Row],[customerLastName]]=CLEAN(UPPER(TRIM(salesTable[[#This Row],[customerLastName]]))),salesTable[[#This Row],[customerLastName]],"MISMATCH")</f>
        <v>ARTHUR</v>
      </c>
      <c r="AF144" s="8" t="str">
        <f>IF(salesTable[[#This Row],[Phone]]="","MISSING",0&amp;RIGHT(TRIM(SUBSTITUTE(SUBSTITUTE(SUBSTITUTE(salesTable[[#This Row],[Phone]],"+","")," ",""),"-","")),9))</f>
        <v>0549274720</v>
      </c>
      <c r="AG14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4" s="8">
        <f>IF(salesTable[[#This Row],[quantity_clean]]&gt;0,salesTable[[#This Row],[quantity_clean]],"INVALID")</f>
        <v>4</v>
      </c>
      <c r="AI144">
        <f>IF(OR(salesTable[[#This Row],[UnitPrice]]="",salesTable[[#This Row],[UnitPrice]]="N/A",salesTable[[#This Row],[UnitPrice]]="unknown"),"INVALID",VALUE(TRIM(SUBSTITUTE(SUBSTITUTE(salesTable[[#This Row],[UnitPrice]],",",""),"GH₵",""))))</f>
        <v>-1080</v>
      </c>
      <c r="AJ144" s="8" t="str">
        <f>IF(salesTable[[#This Row],[unitPrice_clean]]&gt;0,salesTable[[#This Row],[unitPrice_clean]],"INVALID")</f>
        <v>INVALID</v>
      </c>
      <c r="AK144">
        <f>IF(salesTable[[#This Row],[Revenue]]="","MISSING",VALUE(TRIM(SUBSTITUTE(SUBSTITUTE(salesTable[[#This Row],[Revenue]],",",""),"GH₵",""))))</f>
        <v>4320</v>
      </c>
      <c r="AL14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4" s="19">
        <f>IF(ISNUMBER(salesTable[[#This Row],[OrderDate]]),salesTable[[#This Row],[OrderDate]],IFERROR(DATEVALUE(CLEAN(TRIM(SUBSTITUTE(salesTable[[#This Row],[OrderDate]],".","/")))),"CHECK"))</f>
        <v>45827</v>
      </c>
      <c r="AN1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45827</v>
      </c>
      <c r="AO1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GH-ACC-2025-01139</v>
      </c>
      <c r="AP1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4" s="8" t="str">
        <f>CLEAN(PROPER(TRIM(salesTable[[#This Row],[Email]])))</f>
        <v>Kwame.Arthur19@Example.Com</v>
      </c>
      <c r="AR144" s="8" t="str">
        <f>CLEAN(TRIM(salesTable[[#This Row],[SourceFile]]))</f>
        <v>Online_Sales_2025.xlsx</v>
      </c>
      <c r="AS1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" s="8" t="str">
        <f>IF(salesTable[orderRef_final]&lt;&gt;"MISSING",salesTable[orderRef_final],"invalid")</f>
        <v>GH-ACC-2025-01139</v>
      </c>
    </row>
    <row r="145" spans="1:46" x14ac:dyDescent="0.3">
      <c r="A145" t="s">
        <v>5957</v>
      </c>
      <c r="B145" t="s">
        <v>5958</v>
      </c>
      <c r="C145" t="s">
        <v>2130</v>
      </c>
      <c r="D145" t="s">
        <v>151</v>
      </c>
      <c r="E145" t="s">
        <v>667</v>
      </c>
      <c r="F145" t="s">
        <v>153</v>
      </c>
      <c r="G145" t="s">
        <v>191</v>
      </c>
      <c r="H145" t="s">
        <v>278</v>
      </c>
      <c r="J145" t="s">
        <v>305</v>
      </c>
      <c r="K145" t="s">
        <v>72</v>
      </c>
      <c r="L145" t="s">
        <v>165</v>
      </c>
      <c r="M145">
        <v>4</v>
      </c>
      <c r="N145">
        <v>1750</v>
      </c>
      <c r="O145">
        <v>7000</v>
      </c>
      <c r="P145" t="s">
        <v>5959</v>
      </c>
      <c r="Q145" t="s">
        <v>5960</v>
      </c>
      <c r="R145" t="s">
        <v>32</v>
      </c>
      <c r="S145" t="str">
        <f>IF(salesTable[[#This Row],[Region]]="","MISSING",IFERROR(VLOOKUP(salesTable[[#This Row],[Region]],region_ref[],2,FALSE),TRIM(CLEAN(UPPER(salesTable[[#This Row],[Region]])))))</f>
        <v>ACCRA</v>
      </c>
      <c r="T145" t="str">
        <f>IF(salesTable[[#This Row],[CustomerType]]="","MISSING",IFERROR(VLOOKUP(salesTable[[#This Row],[CustomerType]],customerType_Ref[],2,FALSE),TRIM(CLEAN(UPPER(salesTable[[#This Row],[CustomerType]])))))</f>
        <v>GOVERNMENT</v>
      </c>
      <c r="U145" t="str">
        <f>IF(salesTable[[#This Row],[SalesChannel]]="","MISSING",IFERROR(VLOOKUP(salesTable[[#This Row],[SalesChannel]],salesChannel_Ref[],2,FALSE),CLEAN(UPPER(TRIM(salesTable[SalesChannel])))))</f>
        <v>IN-STORE</v>
      </c>
      <c r="V14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5" s="8" t="str">
        <f>IF(salesTable[[#This Row],[ProductID]]="","MISSING",IFERROR(VLOOKUP(salesTable[[#This Row],[ProductID]],product_REF[],1,FALSE),"NO MATCH"))</f>
        <v>P004</v>
      </c>
      <c r="X145" s="8" t="str">
        <f>CLEAN(UPPER(TRIM(IF(salesTable[[#This Row],[ProductID]]="","MISSING",IFERROR(VLOOKUP(salesTable[[#This Row],[ProductID]],product_REF[],2,FALSE),"NO MATCH")))))</f>
        <v>LASER PRINTER</v>
      </c>
      <c r="Y145" t="str">
        <f>IFERROR(CLEAN(UPPER(TRIM(VLOOKUP(salesTable[[#This Row],[productID_Final]],product_REF[],3,FALSE)))),"NO MATCH")</f>
        <v>OFFICE SUPPLIES</v>
      </c>
      <c r="Z145" s="8" t="str">
        <f>IF(salesTable[[#This Row],[productCategory_final]]=CLEAN(UPPER(TRIM(salesTable[ProductCategory]))),salesTable[[#This Row],[productCategory_final]],"MISMATCH")</f>
        <v>MISMATCH</v>
      </c>
      <c r="AA145" s="8" t="str">
        <f>IF(salesTable[[#This Row],[CustomerID]]="","MISSING",IFERROR(VLOOKUP(salesTable[[#This Row],[CustomerID]],customer_REF[],1,FALSE),"NO MATCH"))</f>
        <v>C0125</v>
      </c>
      <c r="AB145" t="str">
        <f>CLEAN(UPPER(TRIM(IF(salesTable[[#This Row],[FirstName]]="","MISSING",IFERROR(VLOOKUP(salesTable[[#This Row],[CustomerID_final]],customer_REF[],2,FALSE),"NO MATCH")))))</f>
        <v>KWAME</v>
      </c>
      <c r="AC145" s="8" t="str">
        <f>IF(salesTable[[#This Row],[customerFisrtName]]=CLEAN(UPPER(TRIM(salesTable[[#This Row],[customerFisrtName]]))),salesTable[[#This Row],[customerFisrtName]],"MISMATCH")</f>
        <v>KWAME</v>
      </c>
      <c r="AD145" t="str">
        <f>CLEAN(UPPER(TRIM(IF(salesTable[[#This Row],[LastName]]="","MISSING",IFERROR(VLOOKUP(salesTable[[#This Row],[CustomerID_final]],customer_REF[],3,FALSE),"NO MATCH")))))</f>
        <v>OSEI</v>
      </c>
      <c r="AE145" s="8" t="str">
        <f>IF(salesTable[[#This Row],[customerLastName]]=CLEAN(UPPER(TRIM(salesTable[[#This Row],[customerLastName]]))),salesTable[[#This Row],[customerLastName]],"MISMATCH")</f>
        <v>OSEI</v>
      </c>
      <c r="AF145" s="8" t="str">
        <f>IF(salesTable[[#This Row],[Phone]]="","MISSING",0&amp;RIGHT(TRIM(SUBSTITUTE(SUBSTITUTE(SUBSTITUTE(salesTable[[#This Row],[Phone]],"+","")," ",""),"-","")),9))</f>
        <v>0557836691</v>
      </c>
      <c r="AG14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5" s="8">
        <f>IF(salesTable[[#This Row],[quantity_clean]]&gt;0,salesTable[[#This Row],[quantity_clean]],"INVALID")</f>
        <v>4</v>
      </c>
      <c r="AI145">
        <f>IF(OR(salesTable[[#This Row],[UnitPrice]]="",salesTable[[#This Row],[UnitPrice]]="N/A",salesTable[[#This Row],[UnitPrice]]="unknown"),"INVALID",VALUE(TRIM(SUBSTITUTE(SUBSTITUTE(salesTable[[#This Row],[UnitPrice]],",",""),"GH₵",""))))</f>
        <v>1750</v>
      </c>
      <c r="AJ145" s="8">
        <f>IF(salesTable[[#This Row],[unitPrice_clean]]&gt;0,salesTable[[#This Row],[unitPrice_clean]],"INVALID")</f>
        <v>1750</v>
      </c>
      <c r="AK145">
        <f>IF(salesTable[[#This Row],[Revenue]]="","MISSING",VALUE(TRIM(SUBSTITUTE(SUBSTITUTE(salesTable[[#This Row],[Revenue]],",",""),"GH₵",""))))</f>
        <v>7000</v>
      </c>
      <c r="AL145" s="8">
        <f>IFERROR(IF(ROUND(salesTable[[#This Row],[Quantity_final]]*salesTable[[#This Row],[UnitPrice_final]],2)=ROUND(salesTable[[#This Row],[revenue_clean]],2)=TRUE,salesTable[[#This Row],[revenue_clean]],"invalid"),"INVALID")</f>
        <v>7000</v>
      </c>
      <c r="AM145" s="19">
        <f>IF(ISNUMBER(salesTable[[#This Row],[OrderDate]]),salesTable[[#This Row],[OrderDate]],IFERROR(DATEVALUE(CLEAN(TRIM(SUBSTITUTE(salesTable[[#This Row],[OrderDate]],".","/")))),"CHECK"))</f>
        <v>45740</v>
      </c>
      <c r="AN1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45740</v>
      </c>
      <c r="AO1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GH-ACC-2025-01143</v>
      </c>
      <c r="AP1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5" s="8" t="str">
        <f>CLEAN(PROPER(TRIM(salesTable[[#This Row],[Email]])))</f>
        <v>Kwame.Osei76@Example.Com</v>
      </c>
      <c r="AR145" s="8" t="str">
        <f>CLEAN(TRIM(salesTable[[#This Row],[SourceFile]]))</f>
        <v>Agent_App_2025.csv</v>
      </c>
      <c r="AS1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" s="8" t="str">
        <f>IF(salesTable[orderRef_final]&lt;&gt;"MISSING",salesTable[orderRef_final],"invalid")</f>
        <v>GH-ACC-2025-01143</v>
      </c>
    </row>
    <row r="146" spans="1:46" x14ac:dyDescent="0.3">
      <c r="A146" t="s">
        <v>2832</v>
      </c>
      <c r="B146" t="s">
        <v>2833</v>
      </c>
      <c r="C146" t="s">
        <v>2834</v>
      </c>
      <c r="D146" t="s">
        <v>151</v>
      </c>
      <c r="E146" t="s">
        <v>51</v>
      </c>
      <c r="F146" t="s">
        <v>153</v>
      </c>
      <c r="G146" t="s">
        <v>81</v>
      </c>
      <c r="H146" t="s">
        <v>425</v>
      </c>
      <c r="I146" t="s">
        <v>110</v>
      </c>
      <c r="J146" t="s">
        <v>97</v>
      </c>
      <c r="K146" t="s">
        <v>98</v>
      </c>
      <c r="L146" t="s">
        <v>182</v>
      </c>
      <c r="M146">
        <v>2</v>
      </c>
      <c r="N146" t="s">
        <v>2544</v>
      </c>
      <c r="O146">
        <v>2500</v>
      </c>
      <c r="P146" t="s">
        <v>2835</v>
      </c>
      <c r="Q146" t="s">
        <v>2836</v>
      </c>
      <c r="R146" t="s">
        <v>46</v>
      </c>
      <c r="S146" t="str">
        <f>IF(salesTable[[#This Row],[Region]]="","MISSING",IFERROR(VLOOKUP(salesTable[[#This Row],[Region]],region_ref[],2,FALSE),TRIM(CLEAN(UPPER(salesTable[[#This Row],[Region]])))))</f>
        <v>ACCRA</v>
      </c>
      <c r="T146" t="str">
        <f>IF(salesTable[[#This Row],[CustomerType]]="","MISSING",IFERROR(VLOOKUP(salesTable[[#This Row],[CustomerType]],customerType_Ref[],2,FALSE),TRIM(CLEAN(UPPER(salesTable[[#This Row],[CustomerType]])))))</f>
        <v>BUSINESS</v>
      </c>
      <c r="U146" t="str">
        <f>IF(salesTable[[#This Row],[SalesChannel]]="","MISSING",IFERROR(VLOOKUP(salesTable[[#This Row],[SalesChannel]],salesChannel_Ref[],2,FALSE),CLEAN(UPPER(TRIM(salesTable[SalesChannel])))))</f>
        <v>MOBILE APP</v>
      </c>
      <c r="V146" t="str">
        <f>IF(salesTable[[#This Row],[PaymentMethod]]="","MISSING",IFERROR(VLOOKUP(salesTable[[#This Row],[PaymentMethod]],paymentMethod_REF[],2,FALSE), CLEAN(UPPER(TRIM(salesTable[[#This Row],[PaymentMethod]])))))</f>
        <v>CASH</v>
      </c>
      <c r="W146" s="8" t="str">
        <f>IF(salesTable[[#This Row],[ProductID]]="","MISSING",IFERROR(VLOOKUP(salesTable[[#This Row],[ProductID]],product_REF[],1,FALSE),"NO MATCH"))</f>
        <v>P008</v>
      </c>
      <c r="X146" s="8" t="str">
        <f>CLEAN(UPPER(TRIM(IF(salesTable[[#This Row],[ProductID]]="","MISSING",IFERROR(VLOOKUP(salesTable[[#This Row],[ProductID]],product_REF[],2,FALSE),"NO MATCH")))))</f>
        <v>MICROWAVE 25L</v>
      </c>
      <c r="Y146" t="str">
        <f>IFERROR(CLEAN(UPPER(TRIM(VLOOKUP(salesTable[[#This Row],[productID_Final]],product_REF[],3,FALSE)))),"NO MATCH")</f>
        <v>HOME APPLIANCES</v>
      </c>
      <c r="Z146" s="8" t="str">
        <f>IF(salesTable[[#This Row],[productCategory_final]]=CLEAN(UPPER(TRIM(salesTable[ProductCategory]))),salesTable[[#This Row],[productCategory_final]],"MISMATCH")</f>
        <v>HOME APPLIANCES</v>
      </c>
      <c r="AA146" s="8" t="str">
        <f>IF(salesTable[[#This Row],[CustomerID]]="","MISSING",IFERROR(VLOOKUP(salesTable[[#This Row],[CustomerID]],customer_REF[],1,FALSE),"NO MATCH"))</f>
        <v>C0002</v>
      </c>
      <c r="AB146" t="str">
        <f>CLEAN(UPPER(TRIM(IF(salesTable[[#This Row],[FirstName]]="","MISSING",IFERROR(VLOOKUP(salesTable[[#This Row],[CustomerID_final]],customer_REF[],2,FALSE),"NO MATCH")))))</f>
        <v>KWAME</v>
      </c>
      <c r="AC146" s="8" t="str">
        <f>IF(salesTable[[#This Row],[customerFisrtName]]=CLEAN(UPPER(TRIM(salesTable[[#This Row],[customerFisrtName]]))),salesTable[[#This Row],[customerFisrtName]],"MISMATCH")</f>
        <v>KWAME</v>
      </c>
      <c r="AD146" t="str">
        <f>CLEAN(UPPER(TRIM(IF(salesTable[[#This Row],[LastName]]="","MISSING",IFERROR(VLOOKUP(salesTable[[#This Row],[CustomerID_final]],customer_REF[],3,FALSE),"NO MATCH")))))</f>
        <v>MENSAH</v>
      </c>
      <c r="AE146" s="8" t="str">
        <f>IF(salesTable[[#This Row],[customerLastName]]=CLEAN(UPPER(TRIM(salesTable[[#This Row],[customerLastName]]))),salesTable[[#This Row],[customerLastName]],"MISMATCH")</f>
        <v>MENSAH</v>
      </c>
      <c r="AF146" s="8" t="str">
        <f>IF(salesTable[[#This Row],[Phone]]="","MISSING",0&amp;RIGHT(TRIM(SUBSTITUTE(SUBSTITUTE(SUBSTITUTE(salesTable[[#This Row],[Phone]],"+","")," ",""),"-","")),9))</f>
        <v>0556991780</v>
      </c>
      <c r="AG14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6" s="8">
        <f>IF(salesTable[[#This Row],[quantity_clean]]&gt;0,salesTable[[#This Row],[quantity_clean]],"INVALID")</f>
        <v>2</v>
      </c>
      <c r="AI14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46" s="8">
        <f>IF(salesTable[[#This Row],[unitPrice_clean]]&gt;0,salesTable[[#This Row],[unitPrice_clean]],"INVALID")</f>
        <v>1250</v>
      </c>
      <c r="AK146">
        <f>IF(salesTable[[#This Row],[Revenue]]="","MISSING",VALUE(TRIM(SUBSTITUTE(SUBSTITUTE(salesTable[[#This Row],[Revenue]],",",""),"GH₵",""))))</f>
        <v>2500</v>
      </c>
      <c r="AL146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146" s="19">
        <f>IF(ISNUMBER(salesTable[[#This Row],[OrderDate]]),salesTable[[#This Row],[OrderDate]],IFERROR(DATEVALUE(CLEAN(TRIM(SUBSTITUTE(salesTable[[#This Row],[OrderDate]],".","/")))),"CHECK"))</f>
        <v>45966</v>
      </c>
      <c r="AN1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45966</v>
      </c>
      <c r="AO1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GH-ACC-2025-01147</v>
      </c>
      <c r="AP1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6" s="8" t="str">
        <f>CLEAN(PROPER(TRIM(salesTable[[#This Row],[Email]])))</f>
        <v>Kwame.Mensah10@Example.Com</v>
      </c>
      <c r="AR146" s="8" t="str">
        <f>CLEAN(TRIM(salesTable[[#This Row],[SourceFile]]))</f>
        <v>Mobile_App_Export.csv</v>
      </c>
      <c r="AS1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" s="8" t="str">
        <f>IF(salesTable[orderRef_final]&lt;&gt;"MISSING",salesTable[orderRef_final],"invalid")</f>
        <v>GH-ACC-2025-01147</v>
      </c>
    </row>
    <row r="147" spans="1:46" x14ac:dyDescent="0.3">
      <c r="A147" t="s">
        <v>2760</v>
      </c>
      <c r="B147" t="s">
        <v>1352</v>
      </c>
      <c r="C147" t="s">
        <v>984</v>
      </c>
      <c r="D147" t="s">
        <v>1847</v>
      </c>
      <c r="E147" t="s">
        <v>140</v>
      </c>
      <c r="F147" t="s">
        <v>464</v>
      </c>
      <c r="G147" t="s">
        <v>142</v>
      </c>
      <c r="H147" t="s">
        <v>143</v>
      </c>
      <c r="I147" t="s">
        <v>26</v>
      </c>
      <c r="J147" t="s">
        <v>97</v>
      </c>
      <c r="K147" t="s">
        <v>57</v>
      </c>
      <c r="L147" t="s">
        <v>58</v>
      </c>
      <c r="M147">
        <v>-5</v>
      </c>
      <c r="N147">
        <v>420</v>
      </c>
      <c r="O147">
        <v>5040</v>
      </c>
      <c r="P147" t="s">
        <v>643</v>
      </c>
      <c r="Q147" t="s">
        <v>2761</v>
      </c>
      <c r="R147" t="s">
        <v>32</v>
      </c>
      <c r="S147" t="str">
        <f>IF(salesTable[[#This Row],[Region]]="","MISSING",IFERROR(VLOOKUP(salesTable[[#This Row],[Region]],region_ref[],2,FALSE),TRIM(CLEAN(UPPER(salesTable[[#This Row],[Region]])))))</f>
        <v>ACCRA</v>
      </c>
      <c r="T147" t="str">
        <f>IF(salesTable[[#This Row],[CustomerType]]="","MISSING",IFERROR(VLOOKUP(salesTable[[#This Row],[CustomerType]],customerType_Ref[],2,FALSE),TRIM(CLEAN(UPPER(salesTable[[#This Row],[CustomerType]])))))</f>
        <v>BUSINESS</v>
      </c>
      <c r="U147" t="str">
        <f>IF(salesTable[[#This Row],[SalesChannel]]="","MISSING",IFERROR(VLOOKUP(salesTable[[#This Row],[SalesChannel]],salesChannel_Ref[],2,FALSE),CLEAN(UPPER(TRIM(salesTable[SalesChannel])))))</f>
        <v>ONLINE</v>
      </c>
      <c r="V14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7" s="8" t="str">
        <f>IF(salesTable[[#This Row],[ProductID]]="","MISSING",IFERROR(VLOOKUP(salesTable[[#This Row],[ProductID]],product_REF[],1,FALSE),"NO MATCH"))</f>
        <v>P003</v>
      </c>
      <c r="X147" s="8" t="str">
        <f>CLEAN(UPPER(TRIM(IF(salesTable[[#This Row],[ProductID]]="","MISSING",IFERROR(VLOOKUP(salesTable[[#This Row],[ProductID]],product_REF[],2,FALSE),"NO MATCH")))))</f>
        <v>WIRELESS HEADSET</v>
      </c>
      <c r="Y147" t="str">
        <f>IFERROR(CLEAN(UPPER(TRIM(VLOOKUP(salesTable[[#This Row],[productID_Final]],product_REF[],3,FALSE)))),"NO MATCH")</f>
        <v>ELECTRONICS</v>
      </c>
      <c r="Z147" s="8" t="str">
        <f>IF(salesTable[[#This Row],[productCategory_final]]=CLEAN(UPPER(TRIM(salesTable[ProductCategory]))),salesTable[[#This Row],[productCategory_final]],"MISMATCH")</f>
        <v>ELECTRONICS</v>
      </c>
      <c r="AA147" s="8" t="str">
        <f>IF(salesTable[[#This Row],[CustomerID]]="","MISSING",IFERROR(VLOOKUP(salesTable[[#This Row],[CustomerID]],customer_REF[],1,FALSE),"NO MATCH"))</f>
        <v>C0395</v>
      </c>
      <c r="AB147" t="str">
        <f>CLEAN(UPPER(TRIM(IF(salesTable[[#This Row],[FirstName]]="","MISSING",IFERROR(VLOOKUP(salesTable[[#This Row],[CustomerID_final]],customer_REF[],2,FALSE),"NO MATCH")))))</f>
        <v>DANIEL</v>
      </c>
      <c r="AC147" s="8" t="str">
        <f>IF(salesTable[[#This Row],[customerFisrtName]]=CLEAN(UPPER(TRIM(salesTable[[#This Row],[customerFisrtName]]))),salesTable[[#This Row],[customerFisrtName]],"MISMATCH")</f>
        <v>DANIEL</v>
      </c>
      <c r="AD147" t="str">
        <f>CLEAN(UPPER(TRIM(IF(salesTable[[#This Row],[LastName]]="","MISSING",IFERROR(VLOOKUP(salesTable[[#This Row],[CustomerID_final]],customer_REF[],3,FALSE),"NO MATCH")))))</f>
        <v>OWUSU</v>
      </c>
      <c r="AE147" s="8" t="str">
        <f>IF(salesTable[[#This Row],[customerLastName]]=CLEAN(UPPER(TRIM(salesTable[[#This Row],[customerLastName]]))),salesTable[[#This Row],[customerLastName]],"MISMATCH")</f>
        <v>OWUSU</v>
      </c>
      <c r="AF147" s="8" t="str">
        <f>IF(salesTable[[#This Row],[Phone]]="","MISSING",0&amp;RIGHT(TRIM(SUBSTITUTE(SUBSTITUTE(SUBSTITUTE(salesTable[[#This Row],[Phone]],"+","")," ",""),"-","")),9))</f>
        <v>0241234567</v>
      </c>
      <c r="AG147">
        <f>IF(OR(salesTable[[#This Row],[Quantity]]="",salesTable[[#This Row],[Quantity]]="N/A",salesTable[[#This Row],[Quantity]]="abc"),"INVALID",VALUE(TRIM(SUBSTITUTE(SUBSTITUTE(salesTable[[#This Row],[Quantity]],",",""),"GH₵",""))))</f>
        <v>-5</v>
      </c>
      <c r="AH147" s="8" t="str">
        <f>IF(salesTable[[#This Row],[quantity_clean]]&gt;0,salesTable[[#This Row],[quantity_clean]],"INVALID")</f>
        <v>INVALID</v>
      </c>
      <c r="AI14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47" s="8">
        <f>IF(salesTable[[#This Row],[unitPrice_clean]]&gt;0,salesTable[[#This Row],[unitPrice_clean]],"INVALID")</f>
        <v>420</v>
      </c>
      <c r="AK147">
        <f>IF(salesTable[[#This Row],[Revenue]]="","MISSING",VALUE(TRIM(SUBSTITUTE(SUBSTITUTE(salesTable[[#This Row],[Revenue]],",",""),"GH₵",""))))</f>
        <v>5040</v>
      </c>
      <c r="AL14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7" s="19" t="str">
        <f>IF(ISNUMBER(salesTable[[#This Row],[OrderDate]]),salesTable[[#This Row],[OrderDate]],IFERROR(DATEVALUE(CLEAN(TRIM(SUBSTITUTE(salesTable[[#This Row],[OrderDate]],".","/")))),"CHECK"))</f>
        <v>CHECK</v>
      </c>
      <c r="AN14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GH-ACC-2025-01153</v>
      </c>
      <c r="AP1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7" s="8" t="str">
        <f>CLEAN(PROPER(TRIM(salesTable[[#This Row],[Email]])))</f>
        <v>Daniel.Owusu95@Example.Com</v>
      </c>
      <c r="AR147" s="8" t="str">
        <f>CLEAN(TRIM(salesTable[[#This Row],[SourceFile]]))</f>
        <v>Agent_App_2025.csv</v>
      </c>
      <c r="AS1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" s="8" t="str">
        <f>IF(salesTable[orderRef_final]&lt;&gt;"MISSING",salesTable[orderRef_final],"invalid")</f>
        <v>GH-ACC-2025-01153</v>
      </c>
    </row>
    <row r="148" spans="1:46" x14ac:dyDescent="0.3">
      <c r="A148" t="s">
        <v>1745</v>
      </c>
      <c r="B148" t="s">
        <v>1064</v>
      </c>
      <c r="C148" t="s">
        <v>410</v>
      </c>
      <c r="D148" t="s">
        <v>65</v>
      </c>
      <c r="E148" t="s">
        <v>949</v>
      </c>
      <c r="F148" t="s">
        <v>153</v>
      </c>
      <c r="G148" t="s">
        <v>239</v>
      </c>
      <c r="H148" t="s">
        <v>240</v>
      </c>
      <c r="I148" t="s">
        <v>781</v>
      </c>
      <c r="J148" t="s">
        <v>97</v>
      </c>
      <c r="K148" t="s">
        <v>98</v>
      </c>
      <c r="L148" t="s">
        <v>182</v>
      </c>
      <c r="M148">
        <v>4</v>
      </c>
      <c r="N148">
        <v>980</v>
      </c>
      <c r="O148">
        <v>3920</v>
      </c>
      <c r="P148" t="s">
        <v>1746</v>
      </c>
      <c r="Q148" t="s">
        <v>1747</v>
      </c>
      <c r="R148" t="s">
        <v>46</v>
      </c>
      <c r="S148" t="str">
        <f>IF(salesTable[[#This Row],[Region]]="","MISSING",IFERROR(VLOOKUP(salesTable[[#This Row],[Region]],region_ref[],2,FALSE),TRIM(CLEAN(UPPER(salesTable[[#This Row],[Region]])))))</f>
        <v>ACCRA</v>
      </c>
      <c r="T148" t="str">
        <f>IF(salesTable[[#This Row],[CustomerType]]="","MISSING",IFERROR(VLOOKUP(salesTable[[#This Row],[CustomerType]],customerType_Ref[],2,FALSE),TRIM(CLEAN(UPPER(salesTable[[#This Row],[CustomerType]])))))</f>
        <v>BUSINESS</v>
      </c>
      <c r="U148" t="str">
        <f>IF(salesTable[[#This Row],[SalesChannel]]="","MISSING",IFERROR(VLOOKUP(salesTable[[#This Row],[SalesChannel]],salesChannel_Ref[],2,FALSE),CLEAN(UPPER(TRIM(salesTable[SalesChannel])))))</f>
        <v>MOBILE APP</v>
      </c>
      <c r="V148" t="str">
        <f>IF(salesTable[[#This Row],[PaymentMethod]]="","MISSING",IFERROR(VLOOKUP(salesTable[[#This Row],[PaymentMethod]],paymentMethod_REF[],2,FALSE), CLEAN(UPPER(TRIM(salesTable[[#This Row],[PaymentMethod]])))))</f>
        <v>CASH</v>
      </c>
      <c r="W148" s="8" t="str">
        <f>IF(salesTable[[#This Row],[ProductID]]="","MISSING",IFERROR(VLOOKUP(salesTable[[#This Row],[ProductID]],product_REF[],1,FALSE),"NO MATCH"))</f>
        <v>P009</v>
      </c>
      <c r="X148" s="8" t="str">
        <f>CLEAN(UPPER(TRIM(IF(salesTable[[#This Row],[ProductID]]="","MISSING",IFERROR(VLOOKUP(salesTable[[#This Row],[ProductID]],product_REF[],2,FALSE),"NO MATCH")))))</f>
        <v>FILING CABINET</v>
      </c>
      <c r="Y148" t="str">
        <f>IFERROR(CLEAN(UPPER(TRIM(VLOOKUP(salesTable[[#This Row],[productID_Final]],product_REF[],3,FALSE)))),"NO MATCH")</f>
        <v>OFFICE SUPPLIES</v>
      </c>
      <c r="Z148" s="8" t="str">
        <f>IF(salesTable[[#This Row],[productCategory_final]]=CLEAN(UPPER(TRIM(salesTable[ProductCategory]))),salesTable[[#This Row],[productCategory_final]],"MISMATCH")</f>
        <v>OFFICE SUPPLIES</v>
      </c>
      <c r="AA148" s="8" t="str">
        <f>IF(salesTable[[#This Row],[CustomerID]]="","MISSING",IFERROR(VLOOKUP(salesTable[[#This Row],[CustomerID]],customer_REF[],1,FALSE),"NO MATCH"))</f>
        <v>C0371</v>
      </c>
      <c r="AB148" t="str">
        <f>CLEAN(UPPER(TRIM(IF(salesTable[[#This Row],[FirstName]]="","MISSING",IFERROR(VLOOKUP(salesTable[[#This Row],[CustomerID_final]],customer_REF[],2,FALSE),"NO MATCH")))))</f>
        <v>NAA</v>
      </c>
      <c r="AC148" s="8" t="str">
        <f>IF(salesTable[[#This Row],[customerFisrtName]]=CLEAN(UPPER(TRIM(salesTable[[#This Row],[customerFisrtName]]))),salesTable[[#This Row],[customerFisrtName]],"MISMATCH")</f>
        <v>NAA</v>
      </c>
      <c r="AD148" t="str">
        <f>CLEAN(UPPER(TRIM(IF(salesTable[[#This Row],[LastName]]="","MISSING",IFERROR(VLOOKUP(salesTable[[#This Row],[CustomerID_final]],customer_REF[],3,FALSE),"NO MATCH")))))</f>
        <v>ASARE</v>
      </c>
      <c r="AE148" s="8" t="str">
        <f>IF(salesTable[[#This Row],[customerLastName]]=CLEAN(UPPER(TRIM(salesTable[[#This Row],[customerLastName]]))),salesTable[[#This Row],[customerLastName]],"MISMATCH")</f>
        <v>ASARE</v>
      </c>
      <c r="AF148" s="8" t="str">
        <f>IF(salesTable[[#This Row],[Phone]]="","MISSING",0&amp;RIGHT(TRIM(SUBSTITUTE(SUBSTITUTE(SUBSTITUTE(salesTable[[#This Row],[Phone]],"+","")," ",""),"-","")),9))</f>
        <v>0277119911</v>
      </c>
      <c r="AG14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8" s="8">
        <f>IF(salesTable[[#This Row],[quantity_clean]]&gt;0,salesTable[[#This Row],[quantity_clean]],"INVALID")</f>
        <v>4</v>
      </c>
      <c r="AI14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8" s="8">
        <f>IF(salesTable[[#This Row],[unitPrice_clean]]&gt;0,salesTable[[#This Row],[unitPrice_clean]],"INVALID")</f>
        <v>980</v>
      </c>
      <c r="AK148">
        <f>IF(salesTable[[#This Row],[Revenue]]="","MISSING",VALUE(TRIM(SUBSTITUTE(SUBSTITUTE(salesTable[[#This Row],[Revenue]],",",""),"GH₵",""))))</f>
        <v>3920</v>
      </c>
      <c r="AL148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148" s="19">
        <f>IF(ISNUMBER(salesTable[[#This Row],[OrderDate]]),salesTable[[#This Row],[OrderDate]],IFERROR(DATEVALUE(CLEAN(TRIM(SUBSTITUTE(salesTable[[#This Row],[OrderDate]],".","/")))),"CHECK"))</f>
        <v>45665</v>
      </c>
      <c r="AN1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45665</v>
      </c>
      <c r="AO1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GH-ACC-2025-01166</v>
      </c>
      <c r="AP1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8" s="8" t="str">
        <f>CLEAN(PROPER(TRIM(salesTable[[#This Row],[Email]])))</f>
        <v>Naa.Asare27@Example.Com</v>
      </c>
      <c r="AR148" s="8" t="str">
        <f>CLEAN(TRIM(salesTable[[#This Row],[SourceFile]]))</f>
        <v>Mobile_App_Export.csv</v>
      </c>
      <c r="AS1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" s="8" t="str">
        <f>IF(salesTable[orderRef_final]&lt;&gt;"MISSING",salesTable[orderRef_final],"invalid")</f>
        <v>GH-ACC-2025-01166</v>
      </c>
    </row>
    <row r="149" spans="1:46" x14ac:dyDescent="0.3">
      <c r="A149" t="s">
        <v>4235</v>
      </c>
      <c r="B149" t="s">
        <v>104</v>
      </c>
      <c r="C149" t="s">
        <v>4236</v>
      </c>
      <c r="D149" t="s">
        <v>80</v>
      </c>
      <c r="E149" t="s">
        <v>1121</v>
      </c>
      <c r="F149" t="s">
        <v>153</v>
      </c>
      <c r="G149" t="s">
        <v>53</v>
      </c>
      <c r="H149" t="s">
        <v>95</v>
      </c>
      <c r="I149" t="s">
        <v>41</v>
      </c>
      <c r="J149" t="s">
        <v>83</v>
      </c>
      <c r="K149" t="s">
        <v>57</v>
      </c>
      <c r="L149" t="s">
        <v>182</v>
      </c>
      <c r="M149">
        <v>8</v>
      </c>
      <c r="N149" t="s">
        <v>971</v>
      </c>
      <c r="O149">
        <v>1440</v>
      </c>
      <c r="P149" t="s">
        <v>4237</v>
      </c>
      <c r="Q149" t="s">
        <v>4238</v>
      </c>
      <c r="R149" t="s">
        <v>157</v>
      </c>
      <c r="S149" t="str">
        <f>IF(salesTable[[#This Row],[Region]]="","MISSING",IFERROR(VLOOKUP(salesTable[[#This Row],[Region]],region_ref[],2,FALSE),TRIM(CLEAN(UPPER(salesTable[[#This Row],[Region]])))))</f>
        <v>ACCRA</v>
      </c>
      <c r="T149" t="str">
        <f>IF(salesTable[[#This Row],[CustomerType]]="","MISSING",IFERROR(VLOOKUP(salesTable[[#This Row],[CustomerType]],customerType_Ref[],2,FALSE),TRIM(CLEAN(UPPER(salesTable[[#This Row],[CustomerType]])))))</f>
        <v>INDIVIDUAL</v>
      </c>
      <c r="U149" t="str">
        <f>IF(salesTable[[#This Row],[SalesChannel]]="","MISSING",IFERROR(VLOOKUP(salesTable[[#This Row],[SalesChannel]],salesChannel_Ref[],2,FALSE),CLEAN(UPPER(TRIM(salesTable[SalesChannel])))))</f>
        <v>ONLINE</v>
      </c>
      <c r="V149" t="str">
        <f>IF(salesTable[[#This Row],[PaymentMethod]]="","MISSING",IFERROR(VLOOKUP(salesTable[[#This Row],[PaymentMethod]],paymentMethod_REF[],2,FALSE), CLEAN(UPPER(TRIM(salesTable[[#This Row],[PaymentMethod]])))))</f>
        <v>CASH</v>
      </c>
      <c r="W149" s="8" t="str">
        <f>IF(salesTable[[#This Row],[ProductID]]="","MISSING",IFERROR(VLOOKUP(salesTable[[#This Row],[ProductID]],product_REF[],1,FALSE),"NO MATCH"))</f>
        <v>P007</v>
      </c>
      <c r="X149" s="8" t="str">
        <f>CLEAN(UPPER(TRIM(IF(salesTable[[#This Row],[ProductID]]="","MISSING",IFERROR(VLOOKUP(salesTable[[#This Row],[ProductID]],product_REF[],2,FALSE),"NO MATCH")))))</f>
        <v>COTTON SHIRT</v>
      </c>
      <c r="Y149" t="str">
        <f>IFERROR(CLEAN(UPPER(TRIM(VLOOKUP(salesTable[[#This Row],[productID_Final]],product_REF[],3,FALSE)))),"NO MATCH")</f>
        <v>CLOTHING</v>
      </c>
      <c r="Z149" s="8" t="str">
        <f>IF(salesTable[[#This Row],[productCategory_final]]=CLEAN(UPPER(TRIM(salesTable[ProductCategory]))),salesTable[[#This Row],[productCategory_final]],"MISMATCH")</f>
        <v>MISMATCH</v>
      </c>
      <c r="AA149" s="8" t="str">
        <f>IF(salesTable[[#This Row],[CustomerID]]="","MISSING",IFERROR(VLOOKUP(salesTable[[#This Row],[CustomerID]],customer_REF[],1,FALSE),"NO MATCH"))</f>
        <v>C0359</v>
      </c>
      <c r="AB149" t="str">
        <f>CLEAN(UPPER(TRIM(IF(salesTable[[#This Row],[FirstName]]="","MISSING",IFERROR(VLOOKUP(salesTable[[#This Row],[CustomerID_final]],customer_REF[],2,FALSE),"NO MATCH")))))</f>
        <v>ADWOA</v>
      </c>
      <c r="AC149" s="8" t="str">
        <f>IF(salesTable[[#This Row],[customerFisrtName]]=CLEAN(UPPER(TRIM(salesTable[[#This Row],[customerFisrtName]]))),salesTable[[#This Row],[customerFisrtName]],"MISMATCH")</f>
        <v>ADWOA</v>
      </c>
      <c r="AD149" t="str">
        <f>CLEAN(UPPER(TRIM(IF(salesTable[[#This Row],[LastName]]="","MISSING",IFERROR(VLOOKUP(salesTable[[#This Row],[CustomerID_final]],customer_REF[],3,FALSE),"NO MATCH")))))</f>
        <v>MENSAH</v>
      </c>
      <c r="AE149" s="8" t="str">
        <f>IF(salesTable[[#This Row],[customerLastName]]=CLEAN(UPPER(TRIM(salesTable[[#This Row],[customerLastName]]))),salesTable[[#This Row],[customerLastName]],"MISMATCH")</f>
        <v>MENSAH</v>
      </c>
      <c r="AF149" s="8" t="str">
        <f>IF(salesTable[[#This Row],[Phone]]="","MISSING",0&amp;RIGHT(TRIM(SUBSTITUTE(SUBSTITUTE(SUBSTITUTE(salesTable[[#This Row],[Phone]],"+","")," ",""),"-","")),9))</f>
        <v>0248987214</v>
      </c>
      <c r="AG14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9" s="8">
        <f>IF(salesTable[[#This Row],[quantity_clean]]&gt;0,salesTable[[#This Row],[quantity_clean]],"INVALID")</f>
        <v>8</v>
      </c>
      <c r="AI14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9" s="8">
        <f>IF(salesTable[[#This Row],[unitPrice_clean]]&gt;0,salesTable[[#This Row],[unitPrice_clean]],"INVALID")</f>
        <v>180</v>
      </c>
      <c r="AK149">
        <f>IF(salesTable[[#This Row],[Revenue]]="","MISSING",VALUE(TRIM(SUBSTITUTE(SUBSTITUTE(salesTable[[#This Row],[Revenue]],",",""),"GH₵",""))))</f>
        <v>1440</v>
      </c>
      <c r="AL149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149" s="19">
        <f>IF(ISNUMBER(salesTable[[#This Row],[OrderDate]]),salesTable[[#This Row],[OrderDate]],IFERROR(DATEVALUE(CLEAN(TRIM(SUBSTITUTE(salesTable[[#This Row],[OrderDate]],".","/")))),"CHECK"))</f>
        <v>45887</v>
      </c>
      <c r="AN1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45887</v>
      </c>
      <c r="AO1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GH-ACC-2025-01168</v>
      </c>
      <c r="AP1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49" s="8" t="str">
        <f>CLEAN(PROPER(TRIM(salesTable[[#This Row],[Email]])))</f>
        <v>Adwoa.Mensah80@Example.Com</v>
      </c>
      <c r="AR149" s="8" t="str">
        <f>CLEAN(TRIM(salesTable[[#This Row],[SourceFile]]))</f>
        <v>Online_Sales_2025.xlsx</v>
      </c>
      <c r="AS1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" s="8" t="str">
        <f>IF(salesTable[orderRef_final]&lt;&gt;"MISSING",salesTable[orderRef_final],"invalid")</f>
        <v>GH-ACC-2025-01168</v>
      </c>
    </row>
    <row r="150" spans="1:46" x14ac:dyDescent="0.3">
      <c r="A150" t="s">
        <v>2869</v>
      </c>
      <c r="B150" t="s">
        <v>2870</v>
      </c>
      <c r="C150" t="s">
        <v>2871</v>
      </c>
      <c r="D150" t="s">
        <v>80</v>
      </c>
      <c r="E150" t="s">
        <v>140</v>
      </c>
      <c r="F150" t="s">
        <v>153</v>
      </c>
      <c r="G150" t="s">
        <v>68</v>
      </c>
      <c r="H150" t="s">
        <v>109</v>
      </c>
      <c r="I150" t="s">
        <v>230</v>
      </c>
      <c r="J150" t="s">
        <v>97</v>
      </c>
      <c r="K150" t="s">
        <v>98</v>
      </c>
      <c r="L150" t="s">
        <v>165</v>
      </c>
      <c r="M150" t="s">
        <v>133</v>
      </c>
      <c r="N150">
        <v>3600</v>
      </c>
      <c r="O150">
        <v>14400</v>
      </c>
      <c r="P150" t="s">
        <v>2872</v>
      </c>
      <c r="Q150" t="s">
        <v>2873</v>
      </c>
      <c r="R150" t="s">
        <v>157</v>
      </c>
      <c r="S150" t="str">
        <f>IF(salesTable[[#This Row],[Region]]="","MISSING",IFERROR(VLOOKUP(salesTable[[#This Row],[Region]],region_ref[],2,FALSE),TRIM(CLEAN(UPPER(salesTable[[#This Row],[Region]])))))</f>
        <v>ACCRA</v>
      </c>
      <c r="T150" t="str">
        <f>IF(salesTable[[#This Row],[CustomerType]]="","MISSING",IFERROR(VLOOKUP(salesTable[[#This Row],[CustomerType]],customerType_Ref[],2,FALSE),TRIM(CLEAN(UPPER(salesTable[[#This Row],[CustomerType]])))))</f>
        <v>BUSINESS</v>
      </c>
      <c r="U150" t="str">
        <f>IF(salesTable[[#This Row],[SalesChannel]]="","MISSING",IFERROR(VLOOKUP(salesTable[[#This Row],[SalesChannel]],salesChannel_Ref[],2,FALSE),CLEAN(UPPER(TRIM(salesTable[SalesChannel])))))</f>
        <v>MOBILE APP</v>
      </c>
      <c r="V15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50" s="8" t="str">
        <f>IF(salesTable[[#This Row],[ProductID]]="","MISSING",IFERROR(VLOOKUP(salesTable[[#This Row],[ProductID]],product_REF[],1,FALSE),"NO MATCH"))</f>
        <v>P010</v>
      </c>
      <c r="X150" s="8" t="str">
        <f>CLEAN(UPPER(TRIM(IF(salesTable[[#This Row],[ProductID]]="","MISSING",IFERROR(VLOOKUP(salesTable[[#This Row],[ProductID]],product_REF[],2,FALSE),"NO MATCH")))))</f>
        <v>AIR CONDITIONER</v>
      </c>
      <c r="Y150" t="str">
        <f>IFERROR(CLEAN(UPPER(TRIM(VLOOKUP(salesTable[[#This Row],[productID_Final]],product_REF[],3,FALSE)))),"NO MATCH")</f>
        <v>HOME APPLIANCES</v>
      </c>
      <c r="Z150" s="8" t="str">
        <f>IF(salesTable[[#This Row],[productCategory_final]]=CLEAN(UPPER(TRIM(salesTable[ProductCategory]))),salesTable[[#This Row],[productCategory_final]],"MISMATCH")</f>
        <v>HOME APPLIANCES</v>
      </c>
      <c r="AA150" s="8" t="str">
        <f>IF(salesTable[[#This Row],[CustomerID]]="","MISSING",IFERROR(VLOOKUP(salesTable[[#This Row],[CustomerID]],customer_REF[],1,FALSE),"NO MATCH"))</f>
        <v>C0318</v>
      </c>
      <c r="AB150" t="str">
        <f>CLEAN(UPPER(TRIM(IF(salesTable[[#This Row],[FirstName]]="","MISSING",IFERROR(VLOOKUP(salesTable[[#This Row],[CustomerID_final]],customer_REF[],2,FALSE),"NO MATCH")))))</f>
        <v>ADWOA</v>
      </c>
      <c r="AC150" s="8" t="str">
        <f>IF(salesTable[[#This Row],[customerFisrtName]]=CLEAN(UPPER(TRIM(salesTable[[#This Row],[customerFisrtName]]))),salesTable[[#This Row],[customerFisrtName]],"MISMATCH")</f>
        <v>ADWOA</v>
      </c>
      <c r="AD150" t="str">
        <f>CLEAN(UPPER(TRIM(IF(salesTable[[#This Row],[LastName]]="","MISSING",IFERROR(VLOOKUP(salesTable[[#This Row],[CustomerID_final]],customer_REF[],3,FALSE),"NO MATCH")))))</f>
        <v>OWUSU</v>
      </c>
      <c r="AE150" s="8" t="str">
        <f>IF(salesTable[[#This Row],[customerLastName]]=CLEAN(UPPER(TRIM(salesTable[[#This Row],[customerLastName]]))),salesTable[[#This Row],[customerLastName]],"MISMATCH")</f>
        <v>OWUSU</v>
      </c>
      <c r="AF150" s="8" t="str">
        <f>IF(salesTable[[#This Row],[Phone]]="","MISSING",0&amp;RIGHT(TRIM(SUBSTITUTE(SUBSTITUTE(SUBSTITUTE(salesTable[[#This Row],[Phone]],"+","")," ",""),"-","")),9))</f>
        <v>0549396424</v>
      </c>
      <c r="AG150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50" s="8" t="str">
        <f>IF(salesTable[[#This Row],[quantity_clean]]&gt;0,salesTable[[#This Row],[quantity_clean]],"INVALID")</f>
        <v>INVALID</v>
      </c>
      <c r="AI150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50" s="8">
        <f>IF(salesTable[[#This Row],[unitPrice_clean]]&gt;0,salesTable[[#This Row],[unitPrice_clean]],"INVALID")</f>
        <v>3600</v>
      </c>
      <c r="AK150">
        <f>IF(salesTable[[#This Row],[Revenue]]="","MISSING",VALUE(TRIM(SUBSTITUTE(SUBSTITUTE(salesTable[[#This Row],[Revenue]],",",""),"GH₵",""))))</f>
        <v>14400</v>
      </c>
      <c r="AL15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50" s="19">
        <f>IF(ISNUMBER(salesTable[[#This Row],[OrderDate]]),salesTable[[#This Row],[OrderDate]],IFERROR(DATEVALUE(CLEAN(TRIM(SUBSTITUTE(salesTable[[#This Row],[OrderDate]],".","/")))),"CHECK"))</f>
        <v>45870</v>
      </c>
      <c r="AN1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45870</v>
      </c>
      <c r="AO1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GH-ACC-2025-01179</v>
      </c>
      <c r="AP1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0" s="8" t="str">
        <f>CLEAN(PROPER(TRIM(salesTable[[#This Row],[Email]])))</f>
        <v>Adwoa.Owusu42@Example.Com</v>
      </c>
      <c r="AR150" s="8" t="str">
        <f>CLEAN(TRIM(salesTable[[#This Row],[SourceFile]]))</f>
        <v>Online_Sales_2025.xlsx</v>
      </c>
      <c r="AS1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0" s="8" t="str">
        <f>IF(salesTable[orderRef_final]&lt;&gt;"MISSING",salesTable[orderRef_final],"invalid")</f>
        <v>GH-ACC-2025-01179</v>
      </c>
    </row>
    <row r="151" spans="1:46" x14ac:dyDescent="0.3">
      <c r="A151" t="s">
        <v>5425</v>
      </c>
      <c r="B151" t="s">
        <v>5426</v>
      </c>
      <c r="C151" t="s">
        <v>3588</v>
      </c>
      <c r="D151" t="s">
        <v>977</v>
      </c>
      <c r="E151" t="s">
        <v>944</v>
      </c>
      <c r="F151" t="s">
        <v>464</v>
      </c>
      <c r="G151" t="s">
        <v>239</v>
      </c>
      <c r="H151" t="s">
        <v>240</v>
      </c>
      <c r="I151" t="s">
        <v>279</v>
      </c>
      <c r="J151" t="s">
        <v>685</v>
      </c>
      <c r="K151" t="s">
        <v>98</v>
      </c>
      <c r="L151" t="s">
        <v>58</v>
      </c>
      <c r="M151" t="s">
        <v>1595</v>
      </c>
      <c r="N151">
        <v>1030</v>
      </c>
      <c r="O151">
        <v>11330</v>
      </c>
      <c r="P151" t="s">
        <v>5427</v>
      </c>
      <c r="Q151" t="s">
        <v>5428</v>
      </c>
      <c r="R151" t="s">
        <v>61</v>
      </c>
      <c r="S151" t="str">
        <f>IF(salesTable[[#This Row],[Region]]="","MISSING",IFERROR(VLOOKUP(salesTable[[#This Row],[Region]],region_ref[],2,FALSE),TRIM(CLEAN(UPPER(salesTable[[#This Row],[Region]])))))</f>
        <v>ACCRA</v>
      </c>
      <c r="T151" t="str">
        <f>IF(salesTable[[#This Row],[CustomerType]]="","MISSING",IFERROR(VLOOKUP(salesTable[[#This Row],[CustomerType]],customerType_Ref[],2,FALSE),TRIM(CLEAN(UPPER(salesTable[[#This Row],[CustomerType]])))))</f>
        <v>BUSINESS</v>
      </c>
      <c r="U151" t="str">
        <f>IF(salesTable[[#This Row],[SalesChannel]]="","MISSING",IFERROR(VLOOKUP(salesTable[[#This Row],[SalesChannel]],salesChannel_Ref[],2,FALSE),CLEAN(UPPER(TRIM(salesTable[SalesChannel])))))</f>
        <v>MOBILE APP</v>
      </c>
      <c r="V15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51" s="8" t="str">
        <f>IF(salesTable[[#This Row],[ProductID]]="","MISSING",IFERROR(VLOOKUP(salesTable[[#This Row],[ProductID]],product_REF[],1,FALSE),"NO MATCH"))</f>
        <v>P009</v>
      </c>
      <c r="X151" s="8" t="str">
        <f>CLEAN(UPPER(TRIM(IF(salesTable[[#This Row],[ProductID]]="","MISSING",IFERROR(VLOOKUP(salesTable[[#This Row],[ProductID]],product_REF[],2,FALSE),"NO MATCH")))))</f>
        <v>FILING CABINET</v>
      </c>
      <c r="Y151" t="str">
        <f>IFERROR(CLEAN(UPPER(TRIM(VLOOKUP(salesTable[[#This Row],[productID_Final]],product_REF[],3,FALSE)))),"NO MATCH")</f>
        <v>OFFICE SUPPLIES</v>
      </c>
      <c r="Z151" s="8" t="str">
        <f>IF(salesTable[[#This Row],[productCategory_final]]=CLEAN(UPPER(TRIM(salesTable[ProductCategory]))),salesTable[[#This Row],[productCategory_final]],"MISMATCH")</f>
        <v>OFFICE SUPPLIES</v>
      </c>
      <c r="AA151" s="8" t="str">
        <f>IF(salesTable[[#This Row],[CustomerID]]="","MISSING",IFERROR(VLOOKUP(salesTable[[#This Row],[CustomerID]],customer_REF[],1,FALSE),"NO MATCH"))</f>
        <v>C0172</v>
      </c>
      <c r="AB151" t="str">
        <f>CLEAN(UPPER(TRIM(IF(salesTable[[#This Row],[FirstName]]="","MISSING",IFERROR(VLOOKUP(salesTable[[#This Row],[CustomerID_final]],customer_REF[],2,FALSE),"NO MATCH")))))</f>
        <v>MICHAEL</v>
      </c>
      <c r="AC151" s="8" t="str">
        <f>IF(salesTable[[#This Row],[customerFisrtName]]=CLEAN(UPPER(TRIM(salesTable[[#This Row],[customerFisrtName]]))),salesTable[[#This Row],[customerFisrtName]],"MISMATCH")</f>
        <v>MICHAEL</v>
      </c>
      <c r="AD151" t="str">
        <f>CLEAN(UPPER(TRIM(IF(salesTable[[#This Row],[LastName]]="","MISSING",IFERROR(VLOOKUP(salesTable[[#This Row],[CustomerID_final]],customer_REF[],3,FALSE),"NO MATCH")))))</f>
        <v>ADDO</v>
      </c>
      <c r="AE151" s="8" t="str">
        <f>IF(salesTable[[#This Row],[customerLastName]]=CLEAN(UPPER(TRIM(salesTable[[#This Row],[customerLastName]]))),salesTable[[#This Row],[customerLastName]],"MISMATCH")</f>
        <v>ADDO</v>
      </c>
      <c r="AF151" s="8" t="str">
        <f>IF(salesTable[[#This Row],[Phone]]="","MISSING",0&amp;RIGHT(TRIM(SUBSTITUTE(SUBSTITUTE(SUBSTITUTE(salesTable[[#This Row],[Phone]],"+","")," ",""),"-","")),9))</f>
        <v>0596984473</v>
      </c>
      <c r="AG15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51" s="8">
        <f>IF(salesTable[[#This Row],[quantity_clean]]&gt;0,salesTable[[#This Row],[quantity_clean]],"INVALID")</f>
        <v>11</v>
      </c>
      <c r="AI151">
        <f>IF(OR(salesTable[[#This Row],[UnitPrice]]="",salesTable[[#This Row],[UnitPrice]]="N/A",salesTable[[#This Row],[UnitPrice]]="unknown"),"INVALID",VALUE(TRIM(SUBSTITUTE(SUBSTITUTE(salesTable[[#This Row],[UnitPrice]],",",""),"GH₵",""))))</f>
        <v>1030</v>
      </c>
      <c r="AJ151" s="8">
        <f>IF(salesTable[[#This Row],[unitPrice_clean]]&gt;0,salesTable[[#This Row],[unitPrice_clean]],"INVALID")</f>
        <v>1030</v>
      </c>
      <c r="AK151">
        <f>IF(salesTable[[#This Row],[Revenue]]="","MISSING",VALUE(TRIM(SUBSTITUTE(SUBSTITUTE(salesTable[[#This Row],[Revenue]],",",""),"GH₵",""))))</f>
        <v>11330</v>
      </c>
      <c r="AL151" s="8">
        <f>IFERROR(IF(ROUND(salesTable[[#This Row],[Quantity_final]]*salesTable[[#This Row],[UnitPrice_final]],2)=ROUND(salesTable[[#This Row],[revenue_clean]],2)=TRUE,salesTable[[#This Row],[revenue_clean]],"invalid"),"INVALID")</f>
        <v>11330</v>
      </c>
      <c r="AM151" s="19">
        <f>IF(ISNUMBER(salesTable[[#This Row],[OrderDate]]),salesTable[[#This Row],[OrderDate]],IFERROR(DATEVALUE(CLEAN(TRIM(SUBSTITUTE(salesTable[[#This Row],[OrderDate]],".","/")))),"CHECK"))</f>
        <v>45722</v>
      </c>
      <c r="AN1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45722</v>
      </c>
      <c r="AO1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GH-ACC-2025-01181</v>
      </c>
      <c r="AP1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1" s="8" t="str">
        <f>CLEAN(PROPER(TRIM(salesTable[[#This Row],[Email]])))</f>
        <v>Michael.Addo91@Example.Com</v>
      </c>
      <c r="AR151" s="8" t="str">
        <f>CLEAN(TRIM(salesTable[[#This Row],[SourceFile]]))</f>
        <v>Retail_POS_2025.csv</v>
      </c>
      <c r="AS1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1" s="8" t="str">
        <f>IF(salesTable[orderRef_final]&lt;&gt;"MISSING",salesTable[orderRef_final],"invalid")</f>
        <v>GH-ACC-2025-01181</v>
      </c>
    </row>
    <row r="152" spans="1:46" x14ac:dyDescent="0.3">
      <c r="A152" t="s">
        <v>5436</v>
      </c>
      <c r="C152" t="s">
        <v>845</v>
      </c>
      <c r="D152" t="s">
        <v>1219</v>
      </c>
      <c r="E152" t="s">
        <v>51</v>
      </c>
      <c r="F152" t="s">
        <v>153</v>
      </c>
      <c r="G152" t="s">
        <v>218</v>
      </c>
      <c r="H152" t="s">
        <v>312</v>
      </c>
      <c r="I152" t="s">
        <v>26</v>
      </c>
      <c r="J152" t="s">
        <v>71</v>
      </c>
      <c r="K152" t="s">
        <v>758</v>
      </c>
      <c r="L152" t="s">
        <v>182</v>
      </c>
      <c r="M152" t="s">
        <v>546</v>
      </c>
      <c r="N152">
        <v>2800</v>
      </c>
      <c r="O152">
        <v>11200</v>
      </c>
      <c r="P152" t="s">
        <v>5437</v>
      </c>
      <c r="Q152" t="s">
        <v>5438</v>
      </c>
      <c r="R152" t="s">
        <v>61</v>
      </c>
      <c r="S152" t="str">
        <f>IF(salesTable[[#This Row],[Region]]="","MISSING",IFERROR(VLOOKUP(salesTable[[#This Row],[Region]],region_ref[],2,FALSE),TRIM(CLEAN(UPPER(salesTable[[#This Row],[Region]])))))</f>
        <v>ACCRA</v>
      </c>
      <c r="T152" t="str">
        <f>IF(salesTable[[#This Row],[CustomerType]]="","MISSING",IFERROR(VLOOKUP(salesTable[[#This Row],[CustomerType]],customerType_Ref[],2,FALSE),TRIM(CLEAN(UPPER(salesTable[[#This Row],[CustomerType]])))))</f>
        <v>INDIVIDUAL</v>
      </c>
      <c r="U152" t="str">
        <f>IF(salesTable[[#This Row],[SalesChannel]]="","MISSING",IFERROR(VLOOKUP(salesTable[[#This Row],[SalesChannel]],salesChannel_Ref[],2,FALSE),CLEAN(UPPER(TRIM(salesTable[SalesChannel])))))</f>
        <v>ONLINE</v>
      </c>
      <c r="V152" t="str">
        <f>IF(salesTable[[#This Row],[PaymentMethod]]="","MISSING",IFERROR(VLOOKUP(salesTable[[#This Row],[PaymentMethod]],paymentMethod_REF[],2,FALSE), CLEAN(UPPER(TRIM(salesTable[[#This Row],[PaymentMethod]])))))</f>
        <v>CASH</v>
      </c>
      <c r="W152" s="8" t="str">
        <f>IF(salesTable[[#This Row],[ProductID]]="","MISSING",IFERROR(VLOOKUP(salesTable[[#This Row],[ProductID]],product_REF[],1,FALSE),"NO MATCH"))</f>
        <v>P005</v>
      </c>
      <c r="X152" s="8" t="str">
        <f>CLEAN(UPPER(TRIM(IF(salesTable[[#This Row],[ProductID]]="","MISSING",IFERROR(VLOOKUP(salesTable[[#This Row],[ProductID]],product_REF[],2,FALSE),"NO MATCH")))))</f>
        <v>SMARTPHONE X</v>
      </c>
      <c r="Y152" t="str">
        <f>IFERROR(CLEAN(UPPER(TRIM(VLOOKUP(salesTable[[#This Row],[productID_Final]],product_REF[],3,FALSE)))),"NO MATCH")</f>
        <v>ELECTRONICS</v>
      </c>
      <c r="Z152" s="8" t="str">
        <f>IF(salesTable[[#This Row],[productCategory_final]]=CLEAN(UPPER(TRIM(salesTable[ProductCategory]))),salesTable[[#This Row],[productCategory_final]],"MISMATCH")</f>
        <v>ELECTRONICS</v>
      </c>
      <c r="AA152" s="8" t="str">
        <f>IF(salesTable[[#This Row],[CustomerID]]="","MISSING",IFERROR(VLOOKUP(salesTable[[#This Row],[CustomerID]],customer_REF[],1,FALSE),"NO MATCH"))</f>
        <v>NO MATCH</v>
      </c>
      <c r="AB152" t="str">
        <f>CLEAN(UPPER(TRIM(IF(salesTable[[#This Row],[FirstName]]="","MISSING",IFERROR(VLOOKUP(salesTable[[#This Row],[CustomerID_final]],customer_REF[],2,FALSE),"NO MATCH")))))</f>
        <v>NO MATCH</v>
      </c>
      <c r="AC152" s="8" t="str">
        <f>IF(salesTable[[#This Row],[customerFisrtName]]=CLEAN(UPPER(TRIM(salesTable[[#This Row],[customerFisrtName]]))),salesTable[[#This Row],[customerFisrtName]],"MISMATCH")</f>
        <v>NO MATCH</v>
      </c>
      <c r="AD152" t="str">
        <f>CLEAN(UPPER(TRIM(IF(salesTable[[#This Row],[LastName]]="","MISSING",IFERROR(VLOOKUP(salesTable[[#This Row],[CustomerID_final]],customer_REF[],3,FALSE),"NO MATCH")))))</f>
        <v>NO MATCH</v>
      </c>
      <c r="AE152" s="8" t="str">
        <f>IF(salesTable[[#This Row],[customerLastName]]=CLEAN(UPPER(TRIM(salesTable[[#This Row],[customerLastName]]))),salesTable[[#This Row],[customerLastName]],"MISMATCH")</f>
        <v>NO MATCH</v>
      </c>
      <c r="AF152" s="8" t="str">
        <f>IF(salesTable[[#This Row],[Phone]]="","MISSING",0&amp;RIGHT(TRIM(SUBSTITUTE(SUBSTITUTE(SUBSTITUTE(salesTable[[#This Row],[Phone]],"+","")," ",""),"-","")),9))</f>
        <v>0241750462</v>
      </c>
      <c r="AG15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52" s="8">
        <f>IF(salesTable[[#This Row],[quantity_clean]]&gt;0,salesTable[[#This Row],[quantity_clean]],"INVALID")</f>
        <v>4</v>
      </c>
      <c r="AI15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52" s="8">
        <f>IF(salesTable[[#This Row],[unitPrice_clean]]&gt;0,salesTable[[#This Row],[unitPrice_clean]],"INVALID")</f>
        <v>2800</v>
      </c>
      <c r="AK152">
        <f>IF(salesTable[[#This Row],[Revenue]]="","MISSING",VALUE(TRIM(SUBSTITUTE(SUBSTITUTE(salesTable[[#This Row],[Revenue]],",",""),"GH₵",""))))</f>
        <v>11200</v>
      </c>
      <c r="AL152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52" s="19" t="str">
        <f>IF(ISNUMBER(salesTable[[#This Row],[OrderDate]]),salesTable[[#This Row],[OrderDate]],IFERROR(DATEVALUE(CLEAN(TRIM(SUBSTITUTE(salesTable[[#This Row],[OrderDate]],".","/")))),"CHECK"))</f>
        <v>CHECK</v>
      </c>
      <c r="AN15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GH-ACC-2025-01187</v>
      </c>
      <c r="AP1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2" s="8" t="str">
        <f>CLEAN(PROPER(TRIM(salesTable[[#This Row],[Email]])))</f>
        <v>Ama.Mensah21@Example.Com</v>
      </c>
      <c r="AR152" s="8" t="str">
        <f>CLEAN(TRIM(salesTable[[#This Row],[SourceFile]]))</f>
        <v>Retail_POS_2025.csv</v>
      </c>
      <c r="AS1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2" s="8" t="str">
        <f>IF(salesTable[orderRef_final]&lt;&gt;"MISSING",salesTable[orderRef_final],"invalid")</f>
        <v>GH-ACC-2025-01187</v>
      </c>
    </row>
    <row r="153" spans="1:46" x14ac:dyDescent="0.3">
      <c r="A153" t="s">
        <v>593</v>
      </c>
      <c r="B153" t="s">
        <v>594</v>
      </c>
      <c r="C153" t="s">
        <v>595</v>
      </c>
      <c r="D153" t="s">
        <v>106</v>
      </c>
      <c r="E153" t="s">
        <v>237</v>
      </c>
      <c r="F153" t="s">
        <v>153</v>
      </c>
      <c r="G153" t="s">
        <v>53</v>
      </c>
      <c r="H153" t="s">
        <v>54</v>
      </c>
      <c r="I153" t="s">
        <v>96</v>
      </c>
      <c r="J153" t="s">
        <v>27</v>
      </c>
      <c r="K153" t="s">
        <v>98</v>
      </c>
      <c r="L153" t="s">
        <v>111</v>
      </c>
      <c r="M153" t="s">
        <v>596</v>
      </c>
      <c r="N153">
        <v>180</v>
      </c>
      <c r="O153">
        <v>360</v>
      </c>
      <c r="P153" t="s">
        <v>597</v>
      </c>
      <c r="Q153" t="s">
        <v>598</v>
      </c>
      <c r="R153" t="s">
        <v>61</v>
      </c>
      <c r="S153" t="str">
        <f>IF(salesTable[[#This Row],[Region]]="","MISSING",IFERROR(VLOOKUP(salesTable[[#This Row],[Region]],region_ref[],2,FALSE),TRIM(CLEAN(UPPER(salesTable[[#This Row],[Region]])))))</f>
        <v>ACCRA</v>
      </c>
      <c r="T153" t="str">
        <f>IF(salesTable[[#This Row],[CustomerType]]="","MISSING",IFERROR(VLOOKUP(salesTable[[#This Row],[CustomerType]],customerType_Ref[],2,FALSE),TRIM(CLEAN(UPPER(salesTable[[#This Row],[CustomerType]])))))</f>
        <v>GOVERNMENT</v>
      </c>
      <c r="U153" t="str">
        <f>IF(salesTable[[#This Row],[SalesChannel]]="","MISSING",IFERROR(VLOOKUP(salesTable[[#This Row],[SalesChannel]],salesChannel_Ref[],2,FALSE),CLEAN(UPPER(TRIM(salesTable[SalesChannel])))))</f>
        <v>MOBILE APP</v>
      </c>
      <c r="V153" t="str">
        <f>IF(salesTable[[#This Row],[PaymentMethod]]="","MISSING",IFERROR(VLOOKUP(salesTable[[#This Row],[PaymentMethod]],paymentMethod_REF[],2,FALSE), CLEAN(UPPER(TRIM(salesTable[[#This Row],[PaymentMethod]])))))</f>
        <v>CARD</v>
      </c>
      <c r="W153" s="8" t="str">
        <f>IF(salesTable[[#This Row],[ProductID]]="","MISSING",IFERROR(VLOOKUP(salesTable[[#This Row],[ProductID]],product_REF[],1,FALSE),"NO MATCH"))</f>
        <v>P007</v>
      </c>
      <c r="X153" s="8" t="str">
        <f>CLEAN(UPPER(TRIM(IF(salesTable[[#This Row],[ProductID]]="","MISSING",IFERROR(VLOOKUP(salesTable[[#This Row],[ProductID]],product_REF[],2,FALSE),"NO MATCH")))))</f>
        <v>COTTON SHIRT</v>
      </c>
      <c r="Y153" t="str">
        <f>IFERROR(CLEAN(UPPER(TRIM(VLOOKUP(salesTable[[#This Row],[productID_Final]],product_REF[],3,FALSE)))),"NO MATCH")</f>
        <v>CLOTHING</v>
      </c>
      <c r="Z153" s="8" t="str">
        <f>IF(salesTable[[#This Row],[productCategory_final]]=CLEAN(UPPER(TRIM(salesTable[ProductCategory]))),salesTable[[#This Row],[productCategory_final]],"MISMATCH")</f>
        <v>CLOTHING</v>
      </c>
      <c r="AA153" s="8" t="str">
        <f>IF(salesTable[[#This Row],[CustomerID]]="","MISSING",IFERROR(VLOOKUP(salesTable[[#This Row],[CustomerID]],customer_REF[],1,FALSE),"NO MATCH"))</f>
        <v>C0059</v>
      </c>
      <c r="AB153" t="str">
        <f>CLEAN(UPPER(TRIM(IF(salesTable[[#This Row],[FirstName]]="","MISSING",IFERROR(VLOOKUP(salesTable[[#This Row],[CustomerID_final]],customer_REF[],2,FALSE),"NO MATCH")))))</f>
        <v>YAW</v>
      </c>
      <c r="AC153" s="8" t="str">
        <f>IF(salesTable[[#This Row],[customerFisrtName]]=CLEAN(UPPER(TRIM(salesTable[[#This Row],[customerFisrtName]]))),salesTable[[#This Row],[customerFisrtName]],"MISMATCH")</f>
        <v>YAW</v>
      </c>
      <c r="AD153" t="str">
        <f>CLEAN(UPPER(TRIM(IF(salesTable[[#This Row],[LastName]]="","MISSING",IFERROR(VLOOKUP(salesTable[[#This Row],[CustomerID_final]],customer_REF[],3,FALSE),"NO MATCH")))))</f>
        <v>APPIAH</v>
      </c>
      <c r="AE153" s="8" t="str">
        <f>IF(salesTable[[#This Row],[customerLastName]]=CLEAN(UPPER(TRIM(salesTable[[#This Row],[customerLastName]]))),salesTable[[#This Row],[customerLastName]],"MISMATCH")</f>
        <v>APPIAH</v>
      </c>
      <c r="AF153" s="8" t="str">
        <f>IF(salesTable[[#This Row],[Phone]]="","MISSING",0&amp;RIGHT(TRIM(SUBSTITUTE(SUBSTITUTE(SUBSTITUTE(salesTable[[#This Row],[Phone]],"+","")," ",""),"-","")),9))</f>
        <v>0249950323</v>
      </c>
      <c r="AG15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53" s="8">
        <f>IF(salesTable[[#This Row],[quantity_clean]]&gt;0,salesTable[[#This Row],[quantity_clean]],"INVALID")</f>
        <v>2</v>
      </c>
      <c r="AI15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53" s="8">
        <f>IF(salesTable[[#This Row],[unitPrice_clean]]&gt;0,salesTable[[#This Row],[unitPrice_clean]],"INVALID")</f>
        <v>180</v>
      </c>
      <c r="AK153">
        <f>IF(salesTable[[#This Row],[Revenue]]="","MISSING",VALUE(TRIM(SUBSTITUTE(SUBSTITUTE(salesTable[[#This Row],[Revenue]],",",""),"GH₵",""))))</f>
        <v>360</v>
      </c>
      <c r="AL153" s="8">
        <f>IFERROR(IF(ROUND(salesTable[[#This Row],[Quantity_final]]*salesTable[[#This Row],[UnitPrice_final]],2)=ROUND(salesTable[[#This Row],[revenue_clean]],2)=TRUE,salesTable[[#This Row],[revenue_clean]],"invalid"),"INVALID")</f>
        <v>360</v>
      </c>
      <c r="AM153" s="19">
        <f>IF(ISNUMBER(salesTable[[#This Row],[OrderDate]]),salesTable[[#This Row],[OrderDate]],IFERROR(DATEVALUE(CLEAN(TRIM(SUBSTITUTE(salesTable[[#This Row],[OrderDate]],".","/")))),"CHECK"))</f>
        <v>45800</v>
      </c>
      <c r="AN1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45800</v>
      </c>
      <c r="AO1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GH-ACC-2025-01207</v>
      </c>
      <c r="AP1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3" s="8" t="str">
        <f>CLEAN(PROPER(TRIM(salesTable[[#This Row],[Email]])))</f>
        <v>Yaw.Appiah61@Example.Com</v>
      </c>
      <c r="AR153" s="8" t="str">
        <f>CLEAN(TRIM(salesTable[[#This Row],[SourceFile]]))</f>
        <v>Retail_POS_2025.csv</v>
      </c>
      <c r="AS1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3" s="8" t="str">
        <f>IF(salesTable[orderRef_final]&lt;&gt;"MISSING",salesTable[orderRef_final],"invalid")</f>
        <v>GH-ACC-2025-01207</v>
      </c>
    </row>
    <row r="154" spans="1:46" x14ac:dyDescent="0.3">
      <c r="A154" t="s">
        <v>2243</v>
      </c>
      <c r="B154" t="s">
        <v>2244</v>
      </c>
      <c r="C154" t="s">
        <v>2245</v>
      </c>
      <c r="D154" t="s">
        <v>1341</v>
      </c>
      <c r="E154" t="s">
        <v>933</v>
      </c>
      <c r="F154" t="s">
        <v>464</v>
      </c>
      <c r="G154" t="s">
        <v>24</v>
      </c>
      <c r="H154" t="s">
        <v>2102</v>
      </c>
      <c r="I154" t="s">
        <v>26</v>
      </c>
      <c r="J154" t="s">
        <v>272</v>
      </c>
      <c r="K154" t="s">
        <v>98</v>
      </c>
      <c r="L154" t="s">
        <v>111</v>
      </c>
      <c r="M154">
        <v>6</v>
      </c>
      <c r="N154">
        <v>4200</v>
      </c>
      <c r="O154">
        <v>25200</v>
      </c>
      <c r="P154" t="s">
        <v>2246</v>
      </c>
      <c r="Q154" t="s">
        <v>2247</v>
      </c>
      <c r="R154" t="s">
        <v>157</v>
      </c>
      <c r="S154" t="str">
        <f>IF(salesTable[[#This Row],[Region]]="","MISSING",IFERROR(VLOOKUP(salesTable[[#This Row],[Region]],region_ref[],2,FALSE),TRIM(CLEAN(UPPER(salesTable[[#This Row],[Region]])))))</f>
        <v>ACCRA</v>
      </c>
      <c r="T154" t="str">
        <f>IF(salesTable[[#This Row],[CustomerType]]="","MISSING",IFERROR(VLOOKUP(salesTable[[#This Row],[CustomerType]],customerType_Ref[],2,FALSE),TRIM(CLEAN(UPPER(salesTable[[#This Row],[CustomerType]])))))</f>
        <v>GOVERNMENT</v>
      </c>
      <c r="U154" t="str">
        <f>IF(salesTable[[#This Row],[SalesChannel]]="","MISSING",IFERROR(VLOOKUP(salesTable[[#This Row],[SalesChannel]],salesChannel_Ref[],2,FALSE),CLEAN(UPPER(TRIM(salesTable[SalesChannel])))))</f>
        <v>MOBILE APP</v>
      </c>
      <c r="V154" t="str">
        <f>IF(salesTable[[#This Row],[PaymentMethod]]="","MISSING",IFERROR(VLOOKUP(salesTable[[#This Row],[PaymentMethod]],paymentMethod_REF[],2,FALSE), CLEAN(UPPER(TRIM(salesTable[[#This Row],[PaymentMethod]])))))</f>
        <v>CARD</v>
      </c>
      <c r="W154" s="8" t="str">
        <f>IF(salesTable[[#This Row],[ProductID]]="","MISSING",IFERROR(VLOOKUP(salesTable[[#This Row],[ProductID]],product_REF[],1,FALSE),"NO MATCH"))</f>
        <v>P001</v>
      </c>
      <c r="X154" s="8" t="str">
        <f>CLEAN(UPPER(TRIM(IF(salesTable[[#This Row],[ProductID]]="","MISSING",IFERROR(VLOOKUP(salesTable[[#This Row],[ProductID]],product_REF[],2,FALSE),"NO MATCH")))))</f>
        <v>LAPTOP PRO 14</v>
      </c>
      <c r="Y154" t="str">
        <f>IFERROR(CLEAN(UPPER(TRIM(VLOOKUP(salesTable[[#This Row],[productID_Final]],product_REF[],3,FALSE)))),"NO MATCH")</f>
        <v>ELECTRONICS</v>
      </c>
      <c r="Z154" s="8" t="str">
        <f>IF(salesTable[[#This Row],[productCategory_final]]=CLEAN(UPPER(TRIM(salesTable[ProductCategory]))),salesTable[[#This Row],[productCategory_final]],"MISMATCH")</f>
        <v>ELECTRONICS</v>
      </c>
      <c r="AA154" s="8" t="str">
        <f>IF(salesTable[[#This Row],[CustomerID]]="","MISSING",IFERROR(VLOOKUP(salesTable[[#This Row],[CustomerID]],customer_REF[],1,FALSE),"NO MATCH"))</f>
        <v>NO MATCH</v>
      </c>
      <c r="AB154" t="str">
        <f>CLEAN(UPPER(TRIM(IF(salesTable[[#This Row],[FirstName]]="","MISSING",IFERROR(VLOOKUP(salesTable[[#This Row],[CustomerID_final]],customer_REF[],2,FALSE),"NO MATCH")))))</f>
        <v>NO MATCH</v>
      </c>
      <c r="AC154" s="8" t="str">
        <f>IF(salesTable[[#This Row],[customerFisrtName]]=CLEAN(UPPER(TRIM(salesTable[[#This Row],[customerFisrtName]]))),salesTable[[#This Row],[customerFisrtName]],"MISMATCH")</f>
        <v>NO MATCH</v>
      </c>
      <c r="AD154" t="str">
        <f>CLEAN(UPPER(TRIM(IF(salesTable[[#This Row],[LastName]]="","MISSING",IFERROR(VLOOKUP(salesTable[[#This Row],[CustomerID_final]],customer_REF[],3,FALSE),"NO MATCH")))))</f>
        <v>NO MATCH</v>
      </c>
      <c r="AE154" s="8" t="str">
        <f>IF(salesTable[[#This Row],[customerLastName]]=CLEAN(UPPER(TRIM(salesTable[[#This Row],[customerLastName]]))),salesTable[[#This Row],[customerLastName]],"MISMATCH")</f>
        <v>NO MATCH</v>
      </c>
      <c r="AF154" s="8" t="str">
        <f>IF(salesTable[[#This Row],[Phone]]="","MISSING",0&amp;RIGHT(TRIM(SUBSTITUTE(SUBSTITUTE(SUBSTITUTE(salesTable[[#This Row],[Phone]],"+","")," ",""),"-","")),9))</f>
        <v>0592456533</v>
      </c>
      <c r="AG15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54" s="8">
        <f>IF(salesTable[[#This Row],[quantity_clean]]&gt;0,salesTable[[#This Row],[quantity_clean]],"INVALID")</f>
        <v>6</v>
      </c>
      <c r="AI15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54" s="8">
        <f>IF(salesTable[[#This Row],[unitPrice_clean]]&gt;0,salesTable[[#This Row],[unitPrice_clean]],"INVALID")</f>
        <v>4200</v>
      </c>
      <c r="AK154">
        <f>IF(salesTable[[#This Row],[Revenue]]="","MISSING",VALUE(TRIM(SUBSTITUTE(SUBSTITUTE(salesTable[[#This Row],[Revenue]],",",""),"GH₵",""))))</f>
        <v>25200</v>
      </c>
      <c r="AL154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154" s="19" t="str">
        <f>IF(ISNUMBER(salesTable[[#This Row],[OrderDate]]),salesTable[[#This Row],[OrderDate]],IFERROR(DATEVALUE(CLEAN(TRIM(SUBSTITUTE(salesTable[[#This Row],[OrderDate]],".","/")))),"CHECK"))</f>
        <v>CHECK</v>
      </c>
      <c r="AN15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GH-ACC-2025-01216</v>
      </c>
      <c r="AP1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4" s="8" t="str">
        <f>CLEAN(PROPER(TRIM(salesTable[[#This Row],[Email]])))</f>
        <v>Ama.Arthur71@Example.Com</v>
      </c>
      <c r="AR154" s="8" t="str">
        <f>CLEAN(TRIM(salesTable[[#This Row],[SourceFile]]))</f>
        <v>Online_Sales_2025.xlsx</v>
      </c>
      <c r="AS1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4" s="8" t="str">
        <f>IF(salesTable[orderRef_final]&lt;&gt;"MISSING",salesTable[orderRef_final],"invalid")</f>
        <v>GH-ACC-2025-01216</v>
      </c>
    </row>
    <row r="155" spans="1:46" x14ac:dyDescent="0.3">
      <c r="A155" t="s">
        <v>2526</v>
      </c>
      <c r="B155" t="s">
        <v>2527</v>
      </c>
      <c r="C155" t="s">
        <v>690</v>
      </c>
      <c r="D155" t="s">
        <v>172</v>
      </c>
      <c r="E155" t="s">
        <v>405</v>
      </c>
      <c r="F155" t="s">
        <v>153</v>
      </c>
      <c r="G155" t="s">
        <v>120</v>
      </c>
      <c r="H155" t="s">
        <v>121</v>
      </c>
      <c r="I155" t="s">
        <v>41</v>
      </c>
      <c r="J155" t="s">
        <v>685</v>
      </c>
      <c r="K155" t="s">
        <v>72</v>
      </c>
      <c r="L155" t="s">
        <v>58</v>
      </c>
      <c r="M155">
        <v>1</v>
      </c>
      <c r="N155">
        <v>850</v>
      </c>
      <c r="O155">
        <v>850</v>
      </c>
      <c r="P155" t="s">
        <v>2528</v>
      </c>
      <c r="Q155" t="s">
        <v>2529</v>
      </c>
      <c r="R155" t="s">
        <v>46</v>
      </c>
      <c r="S155" t="str">
        <f>IF(salesTable[[#This Row],[Region]]="","MISSING",IFERROR(VLOOKUP(salesTable[[#This Row],[Region]],region_ref[],2,FALSE),TRIM(CLEAN(UPPER(salesTable[[#This Row],[Region]])))))</f>
        <v>ACCRA</v>
      </c>
      <c r="T155" t="str">
        <f>IF(salesTable[[#This Row],[CustomerType]]="","MISSING",IFERROR(VLOOKUP(salesTable[[#This Row],[CustomerType]],customerType_Ref[],2,FALSE),TRIM(CLEAN(UPPER(salesTable[[#This Row],[CustomerType]])))))</f>
        <v>BUSINESS</v>
      </c>
      <c r="U155" t="str">
        <f>IF(salesTable[[#This Row],[SalesChannel]]="","MISSING",IFERROR(VLOOKUP(salesTable[[#This Row],[SalesChannel]],salesChannel_Ref[],2,FALSE),CLEAN(UPPER(TRIM(salesTable[SalesChannel])))))</f>
        <v>IN-STORE</v>
      </c>
      <c r="V15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55" s="8" t="str">
        <f>IF(salesTable[[#This Row],[ProductID]]="","MISSING",IFERROR(VLOOKUP(salesTable[[#This Row],[ProductID]],product_REF[],1,FALSE),"NO MATCH"))</f>
        <v>P002</v>
      </c>
      <c r="X155" s="8" t="str">
        <f>CLEAN(UPPER(TRIM(IF(salesTable[[#This Row],[ProductID]]="","MISSING",IFERROR(VLOOKUP(salesTable[[#This Row],[ProductID]],product_REF[],2,FALSE),"NO MATCH")))))</f>
        <v>OFFICE CHAIR</v>
      </c>
      <c r="Y155" t="str">
        <f>IFERROR(CLEAN(UPPER(TRIM(VLOOKUP(salesTable[[#This Row],[productID_Final]],product_REF[],3,FALSE)))),"NO MATCH")</f>
        <v>FURNITURE</v>
      </c>
      <c r="Z155" s="8" t="str">
        <f>IF(salesTable[[#This Row],[productCategory_final]]=CLEAN(UPPER(TRIM(salesTable[ProductCategory]))),salesTable[[#This Row],[productCategory_final]],"MISMATCH")</f>
        <v>FURNITURE</v>
      </c>
      <c r="AA155" s="8" t="str">
        <f>IF(salesTable[[#This Row],[CustomerID]]="","MISSING",IFERROR(VLOOKUP(salesTable[[#This Row],[CustomerID]],customer_REF[],1,FALSE),"NO MATCH"))</f>
        <v>C0061</v>
      </c>
      <c r="AB155" t="str">
        <f>CLEAN(UPPER(TRIM(IF(salesTable[[#This Row],[FirstName]]="","MISSING",IFERROR(VLOOKUP(salesTable[[#This Row],[CustomerID_final]],customer_REF[],2,FALSE),"NO MATCH")))))</f>
        <v>DANIEL</v>
      </c>
      <c r="AC155" s="8" t="str">
        <f>IF(salesTable[[#This Row],[customerFisrtName]]=CLEAN(UPPER(TRIM(salesTable[[#This Row],[customerFisrtName]]))),salesTable[[#This Row],[customerFisrtName]],"MISMATCH")</f>
        <v>DANIEL</v>
      </c>
      <c r="AD155" t="str">
        <f>CLEAN(UPPER(TRIM(IF(salesTable[[#This Row],[LastName]]="","MISSING",IFERROR(VLOOKUP(salesTable[[#This Row],[CustomerID_final]],customer_REF[],3,FALSE),"NO MATCH")))))</f>
        <v>MENSAH</v>
      </c>
      <c r="AE155" s="8" t="str">
        <f>IF(salesTable[[#This Row],[customerLastName]]=CLEAN(UPPER(TRIM(salesTable[[#This Row],[customerLastName]]))),salesTable[[#This Row],[customerLastName]],"MISMATCH")</f>
        <v>MENSAH</v>
      </c>
      <c r="AF155" s="8" t="str">
        <f>IF(salesTable[[#This Row],[Phone]]="","MISSING",0&amp;RIGHT(TRIM(SUBSTITUTE(SUBSTITUTE(SUBSTITUTE(salesTable[[#This Row],[Phone]],"+","")," ",""),"-","")),9))</f>
        <v>0205141461</v>
      </c>
      <c r="AG15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55" s="8">
        <f>IF(salesTable[[#This Row],[quantity_clean]]&gt;0,salesTable[[#This Row],[quantity_clean]],"INVALID")</f>
        <v>1</v>
      </c>
      <c r="AI15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55" s="8">
        <f>IF(salesTable[[#This Row],[unitPrice_clean]]&gt;0,salesTable[[#This Row],[unitPrice_clean]],"INVALID")</f>
        <v>850</v>
      </c>
      <c r="AK155">
        <f>IF(salesTable[[#This Row],[Revenue]]="","MISSING",VALUE(TRIM(SUBSTITUTE(SUBSTITUTE(salesTable[[#This Row],[Revenue]],",",""),"GH₵",""))))</f>
        <v>850</v>
      </c>
      <c r="AL155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155" s="19">
        <f>IF(ISNUMBER(salesTable[[#This Row],[OrderDate]]),salesTable[[#This Row],[OrderDate]],IFERROR(DATEVALUE(CLEAN(TRIM(SUBSTITUTE(salesTable[[#This Row],[OrderDate]],".","/")))),"CHECK"))</f>
        <v>45747</v>
      </c>
      <c r="AN1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45747</v>
      </c>
      <c r="AO1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GH-ACC-2025-01230</v>
      </c>
      <c r="AP1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5" s="8" t="str">
        <f>CLEAN(PROPER(TRIM(salesTable[[#This Row],[Email]])))</f>
        <v>Daniel.Mensah56@Example.Com</v>
      </c>
      <c r="AR155" s="8" t="str">
        <f>CLEAN(TRIM(salesTable[[#This Row],[SourceFile]]))</f>
        <v>Mobile_App_Export.csv</v>
      </c>
      <c r="AS1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5" s="8" t="str">
        <f>IF(salesTable[orderRef_final]&lt;&gt;"MISSING",salesTable[orderRef_final],"invalid")</f>
        <v>GH-ACC-2025-01230</v>
      </c>
    </row>
    <row r="156" spans="1:46" x14ac:dyDescent="0.3">
      <c r="A156" t="s">
        <v>5050</v>
      </c>
      <c r="B156" t="s">
        <v>2370</v>
      </c>
      <c r="C156" t="s">
        <v>1862</v>
      </c>
      <c r="D156" t="s">
        <v>271</v>
      </c>
      <c r="E156" t="s">
        <v>190</v>
      </c>
      <c r="F156" t="s">
        <v>153</v>
      </c>
      <c r="G156" t="s">
        <v>39</v>
      </c>
      <c r="H156" t="s">
        <v>336</v>
      </c>
      <c r="I156" t="s">
        <v>1005</v>
      </c>
      <c r="J156" t="s">
        <v>83</v>
      </c>
      <c r="K156" t="s">
        <v>57</v>
      </c>
      <c r="L156" t="s">
        <v>182</v>
      </c>
      <c r="M156">
        <v>7</v>
      </c>
      <c r="N156">
        <v>1900</v>
      </c>
      <c r="O156">
        <v>13300</v>
      </c>
      <c r="P156" t="s">
        <v>5051</v>
      </c>
      <c r="Q156" t="s">
        <v>5052</v>
      </c>
      <c r="R156" t="s">
        <v>157</v>
      </c>
      <c r="S156" t="str">
        <f>IF(salesTable[[#This Row],[Region]]="","MISSING",IFERROR(VLOOKUP(salesTable[[#This Row],[Region]],region_ref[],2,FALSE),TRIM(CLEAN(UPPER(salesTable[[#This Row],[Region]])))))</f>
        <v>ACCRA</v>
      </c>
      <c r="T156" t="str">
        <f>IF(salesTable[[#This Row],[CustomerType]]="","MISSING",IFERROR(VLOOKUP(salesTable[[#This Row],[CustomerType]],customerType_Ref[],2,FALSE),TRIM(CLEAN(UPPER(salesTable[[#This Row],[CustomerType]])))))</f>
        <v>INDIVIDUAL</v>
      </c>
      <c r="U156" t="str">
        <f>IF(salesTable[[#This Row],[SalesChannel]]="","MISSING",IFERROR(VLOOKUP(salesTable[[#This Row],[SalesChannel]],salesChannel_Ref[],2,FALSE),CLEAN(UPPER(TRIM(salesTable[SalesChannel])))))</f>
        <v>ONLINE</v>
      </c>
      <c r="V156" t="str">
        <f>IF(salesTable[[#This Row],[PaymentMethod]]="","MISSING",IFERROR(VLOOKUP(salesTable[[#This Row],[PaymentMethod]],paymentMethod_REF[],2,FALSE), CLEAN(UPPER(TRIM(salesTable[[#This Row],[PaymentMethod]])))))</f>
        <v>CASH</v>
      </c>
      <c r="W156" s="8" t="str">
        <f>IF(salesTable[[#This Row],[ProductID]]="","MISSING",IFERROR(VLOOKUP(salesTable[[#This Row],[ProductID]],product_REF[],1,FALSE),"NO MATCH"))</f>
        <v>P006</v>
      </c>
      <c r="X156" s="8" t="str">
        <f>CLEAN(UPPER(TRIM(IF(salesTable[[#This Row],[ProductID]]="","MISSING",IFERROR(VLOOKUP(salesTable[[#This Row],[ProductID]],product_REF[],2,FALSE),"NO MATCH")))))</f>
        <v>STANDING DESK</v>
      </c>
      <c r="Y156" t="str">
        <f>IFERROR(CLEAN(UPPER(TRIM(VLOOKUP(salesTable[[#This Row],[productID_Final]],product_REF[],3,FALSE)))),"NO MATCH")</f>
        <v>FURNITURE</v>
      </c>
      <c r="Z156" s="8" t="str">
        <f>IF(salesTable[[#This Row],[productCategory_final]]=CLEAN(UPPER(TRIM(salesTable[ProductCategory]))),salesTable[[#This Row],[productCategory_final]],"MISMATCH")</f>
        <v>FURNITURE</v>
      </c>
      <c r="AA156" s="8" t="str">
        <f>IF(salesTable[[#This Row],[CustomerID]]="","MISSING",IFERROR(VLOOKUP(salesTable[[#This Row],[CustomerID]],customer_REF[],1,FALSE),"NO MATCH"))</f>
        <v>C0218</v>
      </c>
      <c r="AB156" t="str">
        <f>CLEAN(UPPER(TRIM(IF(salesTable[[#This Row],[FirstName]]="","MISSING",IFERROR(VLOOKUP(salesTable[[#This Row],[CustomerID_final]],customer_REF[],2,FALSE),"NO MATCH")))))</f>
        <v>MICHAEL</v>
      </c>
      <c r="AC156" s="8" t="str">
        <f>IF(salesTable[[#This Row],[customerFisrtName]]=CLEAN(UPPER(TRIM(salesTable[[#This Row],[customerFisrtName]]))),salesTable[[#This Row],[customerFisrtName]],"MISMATCH")</f>
        <v>MICHAEL</v>
      </c>
      <c r="AD156" t="str">
        <f>CLEAN(UPPER(TRIM(IF(salesTable[[#This Row],[LastName]]="","MISSING",IFERROR(VLOOKUP(salesTable[[#This Row],[CustomerID_final]],customer_REF[],3,FALSE),"NO MATCH")))))</f>
        <v>ASARE</v>
      </c>
      <c r="AE156" s="8" t="str">
        <f>IF(salesTable[[#This Row],[customerLastName]]=CLEAN(UPPER(TRIM(salesTable[[#This Row],[customerLastName]]))),salesTable[[#This Row],[customerLastName]],"MISMATCH")</f>
        <v>ASARE</v>
      </c>
      <c r="AF156" s="8" t="str">
        <f>IF(salesTable[[#This Row],[Phone]]="","MISSING",0&amp;RIGHT(TRIM(SUBSTITUTE(SUBSTITUTE(SUBSTITUTE(salesTable[[#This Row],[Phone]],"+","")," ",""),"-","")),9))</f>
        <v>0264711344</v>
      </c>
      <c r="AG15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56" s="8">
        <f>IF(salesTable[[#This Row],[quantity_clean]]&gt;0,salesTable[[#This Row],[quantity_clean]],"INVALID")</f>
        <v>7</v>
      </c>
      <c r="AI15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56" s="8">
        <f>IF(salesTable[[#This Row],[unitPrice_clean]]&gt;0,salesTable[[#This Row],[unitPrice_clean]],"INVALID")</f>
        <v>1900</v>
      </c>
      <c r="AK156">
        <f>IF(salesTable[[#This Row],[Revenue]]="","MISSING",VALUE(TRIM(SUBSTITUTE(SUBSTITUTE(salesTable[[#This Row],[Revenue]],",",""),"GH₵",""))))</f>
        <v>13300</v>
      </c>
      <c r="AL156" s="8">
        <f>IFERROR(IF(ROUND(salesTable[[#This Row],[Quantity_final]]*salesTable[[#This Row],[UnitPrice_final]],2)=ROUND(salesTable[[#This Row],[revenue_clean]],2)=TRUE,salesTable[[#This Row],[revenue_clean]],"invalid"),"INVALID")</f>
        <v>13300</v>
      </c>
      <c r="AM156" s="19">
        <f>IF(ISNUMBER(salesTable[[#This Row],[OrderDate]]),salesTable[[#This Row],[OrderDate]],IFERROR(DATEVALUE(CLEAN(TRIM(SUBSTITUTE(salesTable[[#This Row],[OrderDate]],".","/")))),"CHECK"))</f>
        <v>45981</v>
      </c>
      <c r="AN1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45981</v>
      </c>
      <c r="AO1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GH-ACC-2025-01243</v>
      </c>
      <c r="AP1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6" s="8" t="str">
        <f>CLEAN(PROPER(TRIM(salesTable[[#This Row],[Email]])))</f>
        <v>Michael.Asare83@Example.Com</v>
      </c>
      <c r="AR156" s="8" t="str">
        <f>CLEAN(TRIM(salesTable[[#This Row],[SourceFile]]))</f>
        <v>Online_Sales_2025.xlsx</v>
      </c>
      <c r="AS1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6" s="8" t="str">
        <f>IF(salesTable[orderRef_final]&lt;&gt;"MISSING",salesTable[orderRef_final],"invalid")</f>
        <v>GH-ACC-2025-01243</v>
      </c>
    </row>
    <row r="157" spans="1:46" x14ac:dyDescent="0.3">
      <c r="A157" t="s">
        <v>4284</v>
      </c>
      <c r="B157" t="s">
        <v>4285</v>
      </c>
      <c r="C157" t="s">
        <v>551</v>
      </c>
      <c r="D157" t="s">
        <v>80</v>
      </c>
      <c r="E157" t="s">
        <v>93</v>
      </c>
      <c r="F157" t="s">
        <v>464</v>
      </c>
      <c r="G157" t="s">
        <v>24</v>
      </c>
      <c r="H157" t="s">
        <v>434</v>
      </c>
      <c r="I157" t="s">
        <v>329</v>
      </c>
      <c r="J157" t="s">
        <v>164</v>
      </c>
      <c r="K157" t="s">
        <v>174</v>
      </c>
      <c r="L157" t="s">
        <v>182</v>
      </c>
      <c r="M157" t="s">
        <v>183</v>
      </c>
      <c r="N157">
        <v>4200</v>
      </c>
      <c r="O157">
        <v>33600</v>
      </c>
      <c r="P157" t="s">
        <v>4286</v>
      </c>
      <c r="Q157" t="s">
        <v>4287</v>
      </c>
      <c r="R157" t="s">
        <v>32</v>
      </c>
      <c r="S157" t="str">
        <f>IF(salesTable[[#This Row],[Region]]="","MISSING",IFERROR(VLOOKUP(salesTable[[#This Row],[Region]],region_ref[],2,FALSE),TRIM(CLEAN(UPPER(salesTable[[#This Row],[Region]])))))</f>
        <v>ACCRA</v>
      </c>
      <c r="T157" t="str">
        <f>IF(salesTable[[#This Row],[CustomerType]]="","MISSING",IFERROR(VLOOKUP(salesTable[[#This Row],[CustomerType]],customerType_Ref[],2,FALSE),TRIM(CLEAN(UPPER(salesTable[[#This Row],[CustomerType]])))))</f>
        <v>INDIVIDUAL</v>
      </c>
      <c r="U157" t="str">
        <f>IF(salesTable[[#This Row],[SalesChannel]]="","MISSING",IFERROR(VLOOKUP(salesTable[[#This Row],[SalesChannel]],salesChannel_Ref[],2,FALSE),CLEAN(UPPER(TRIM(salesTable[SalesChannel])))))</f>
        <v>IN-STORE</v>
      </c>
      <c r="V157" t="str">
        <f>IF(salesTable[[#This Row],[PaymentMethod]]="","MISSING",IFERROR(VLOOKUP(salesTable[[#This Row],[PaymentMethod]],paymentMethod_REF[],2,FALSE), CLEAN(UPPER(TRIM(salesTable[[#This Row],[PaymentMethod]])))))</f>
        <v>CASH</v>
      </c>
      <c r="W157" s="8" t="str">
        <f>IF(salesTable[[#This Row],[ProductID]]="","MISSING",IFERROR(VLOOKUP(salesTable[[#This Row],[ProductID]],product_REF[],1,FALSE),"NO MATCH"))</f>
        <v>P001</v>
      </c>
      <c r="X157" s="8" t="str">
        <f>CLEAN(UPPER(TRIM(IF(salesTable[[#This Row],[ProductID]]="","MISSING",IFERROR(VLOOKUP(salesTable[[#This Row],[ProductID]],product_REF[],2,FALSE),"NO MATCH")))))</f>
        <v>LAPTOP PRO 14</v>
      </c>
      <c r="Y157" t="str">
        <f>IFERROR(CLEAN(UPPER(TRIM(VLOOKUP(salesTable[[#This Row],[productID_Final]],product_REF[],3,FALSE)))),"NO MATCH")</f>
        <v>ELECTRONICS</v>
      </c>
      <c r="Z157" s="8" t="str">
        <f>IF(salesTable[[#This Row],[productCategory_final]]=CLEAN(UPPER(TRIM(salesTable[ProductCategory]))),salesTable[[#This Row],[productCategory_final]],"MISMATCH")</f>
        <v>ELECTRONICS</v>
      </c>
      <c r="AA157" s="8" t="str">
        <f>IF(salesTable[[#This Row],[CustomerID]]="","MISSING",IFERROR(VLOOKUP(salesTable[[#This Row],[CustomerID]],customer_REF[],1,FALSE),"NO MATCH"))</f>
        <v>C0042</v>
      </c>
      <c r="AB157" t="str">
        <f>CLEAN(UPPER(TRIM(IF(salesTable[[#This Row],[FirstName]]="","MISSING",IFERROR(VLOOKUP(salesTable[[#This Row],[CustomerID_final]],customer_REF[],2,FALSE),"NO MATCH")))))</f>
        <v>ADWOA</v>
      </c>
      <c r="AC157" s="8" t="str">
        <f>IF(salesTable[[#This Row],[customerFisrtName]]=CLEAN(UPPER(TRIM(salesTable[[#This Row],[customerFisrtName]]))),salesTable[[#This Row],[customerFisrtName]],"MISMATCH")</f>
        <v>ADWOA</v>
      </c>
      <c r="AD157" t="str">
        <f>CLEAN(UPPER(TRIM(IF(salesTable[[#This Row],[LastName]]="","MISSING",IFERROR(VLOOKUP(salesTable[[#This Row],[CustomerID_final]],customer_REF[],3,FALSE),"NO MATCH")))))</f>
        <v>BADU</v>
      </c>
      <c r="AE157" s="8" t="str">
        <f>IF(salesTable[[#This Row],[customerLastName]]=CLEAN(UPPER(TRIM(salesTable[[#This Row],[customerLastName]]))),salesTable[[#This Row],[customerLastName]],"MISMATCH")</f>
        <v>BADU</v>
      </c>
      <c r="AF157" s="8" t="str">
        <f>IF(salesTable[[#This Row],[Phone]]="","MISSING",0&amp;RIGHT(TRIM(SUBSTITUTE(SUBSTITUTE(SUBSTITUTE(salesTable[[#This Row],[Phone]],"+","")," ",""),"-","")),9))</f>
        <v>0591997255</v>
      </c>
      <c r="AG15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57" s="8">
        <f>IF(salesTable[[#This Row],[quantity_clean]]&gt;0,salesTable[[#This Row],[quantity_clean]],"INVALID")</f>
        <v>8</v>
      </c>
      <c r="AI15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57" s="8">
        <f>IF(salesTable[[#This Row],[unitPrice_clean]]&gt;0,salesTable[[#This Row],[unitPrice_clean]],"INVALID")</f>
        <v>4200</v>
      </c>
      <c r="AK157">
        <f>IF(salesTable[[#This Row],[Revenue]]="","MISSING",VALUE(TRIM(SUBSTITUTE(SUBSTITUTE(salesTable[[#This Row],[Revenue]],",",""),"GH₵",""))))</f>
        <v>33600</v>
      </c>
      <c r="AL157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157" s="19">
        <f>IF(ISNUMBER(salesTable[[#This Row],[OrderDate]]),salesTable[[#This Row],[OrderDate]],IFERROR(DATEVALUE(CLEAN(TRIM(SUBSTITUTE(salesTable[[#This Row],[OrderDate]],".","/")))),"CHECK"))</f>
        <v>45751</v>
      </c>
      <c r="AN1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45751</v>
      </c>
      <c r="AO1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GH-ACC-2025-01249</v>
      </c>
      <c r="AP1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7" s="8" t="str">
        <f>CLEAN(PROPER(TRIM(salesTable[[#This Row],[Email]])))</f>
        <v>Adwoa.Badu10@Example.Com</v>
      </c>
      <c r="AR157" s="8" t="str">
        <f>CLEAN(TRIM(salesTable[[#This Row],[SourceFile]]))</f>
        <v>Agent_App_2025.csv</v>
      </c>
      <c r="AS1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7" s="8" t="str">
        <f>IF(salesTable[orderRef_final]&lt;&gt;"MISSING",salesTable[orderRef_final],"invalid")</f>
        <v>GH-ACC-2025-01249</v>
      </c>
    </row>
    <row r="158" spans="1:46" x14ac:dyDescent="0.3">
      <c r="A158" t="s">
        <v>4043</v>
      </c>
      <c r="B158" t="s">
        <v>4044</v>
      </c>
      <c r="C158" t="s">
        <v>1330</v>
      </c>
      <c r="D158" t="s">
        <v>50</v>
      </c>
      <c r="E158" t="s">
        <v>51</v>
      </c>
      <c r="F158" t="s">
        <v>153</v>
      </c>
      <c r="G158" t="s">
        <v>162</v>
      </c>
      <c r="H158" t="s">
        <v>934</v>
      </c>
      <c r="I158" t="s">
        <v>110</v>
      </c>
      <c r="J158" t="s">
        <v>164</v>
      </c>
      <c r="K158" t="s">
        <v>84</v>
      </c>
      <c r="L158" t="s">
        <v>111</v>
      </c>
      <c r="M158" t="s">
        <v>4045</v>
      </c>
      <c r="N158">
        <v>620</v>
      </c>
      <c r="O158">
        <v>1240</v>
      </c>
      <c r="P158" t="s">
        <v>4046</v>
      </c>
      <c r="Q158" t="s">
        <v>2153</v>
      </c>
      <c r="R158" t="s">
        <v>32</v>
      </c>
      <c r="S158" t="str">
        <f>IF(salesTable[[#This Row],[Region]]="","MISSING",IFERROR(VLOOKUP(salesTable[[#This Row],[Region]],region_ref[],2,FALSE),TRIM(CLEAN(UPPER(salesTable[[#This Row],[Region]])))))</f>
        <v>ACCRA</v>
      </c>
      <c r="T158" t="str">
        <f>IF(salesTable[[#This Row],[CustomerType]]="","MISSING",IFERROR(VLOOKUP(salesTable[[#This Row],[CustomerType]],customerType_Ref[],2,FALSE),TRIM(CLEAN(UPPER(salesTable[[#This Row],[CustomerType]])))))</f>
        <v>INDIVIDUAL</v>
      </c>
      <c r="U158" t="str">
        <f>IF(salesTable[[#This Row],[SalesChannel]]="","MISSING",IFERROR(VLOOKUP(salesTable[[#This Row],[SalesChannel]],salesChannel_Ref[],2,FALSE),CLEAN(UPPER(TRIM(salesTable[SalesChannel])))))</f>
        <v>AGENT</v>
      </c>
      <c r="V158" t="str">
        <f>IF(salesTable[[#This Row],[PaymentMethod]]="","MISSING",IFERROR(VLOOKUP(salesTable[[#This Row],[PaymentMethod]],paymentMethod_REF[],2,FALSE), CLEAN(UPPER(TRIM(salesTable[[#This Row],[PaymentMethod]])))))</f>
        <v>CARD</v>
      </c>
      <c r="W158" s="8" t="str">
        <f>IF(salesTable[[#This Row],[ProductID]]="","MISSING",IFERROR(VLOOKUP(salesTable[[#This Row],[ProductID]],product_REF[],1,FALSE),"NO MATCH"))</f>
        <v>P012</v>
      </c>
      <c r="X158" s="8" t="str">
        <f>CLEAN(UPPER(TRIM(IF(salesTable[[#This Row],[ProductID]]="","MISSING",IFERROR(VLOOKUP(salesTable[[#This Row],[ProductID]],product_REF[],2,FALSE),"NO MATCH")))))</f>
        <v>BLENDER PLUS</v>
      </c>
      <c r="Y158" t="str">
        <f>IFERROR(CLEAN(UPPER(TRIM(VLOOKUP(salesTable[[#This Row],[productID_Final]],product_REF[],3,FALSE)))),"NO MATCH")</f>
        <v>HOME APPLIANCES</v>
      </c>
      <c r="Z158" s="8" t="str">
        <f>IF(salesTable[[#This Row],[productCategory_final]]=CLEAN(UPPER(TRIM(salesTable[ProductCategory]))),salesTable[[#This Row],[productCategory_final]],"MISMATCH")</f>
        <v>HOME APPLIANCES</v>
      </c>
      <c r="AA158" s="8" t="str">
        <f>IF(salesTable[[#This Row],[CustomerID]]="","MISSING",IFERROR(VLOOKUP(salesTable[[#This Row],[CustomerID]],customer_REF[],1,FALSE),"NO MATCH"))</f>
        <v>C0092</v>
      </c>
      <c r="AB158" t="str">
        <f>CLEAN(UPPER(TRIM(IF(salesTable[[#This Row],[FirstName]]="","MISSING",IFERROR(VLOOKUP(salesTable[[#This Row],[CustomerID_final]],customer_REF[],2,FALSE),"NO MATCH")))))</f>
        <v>AKOSUA</v>
      </c>
      <c r="AC158" s="8" t="str">
        <f>IF(salesTable[[#This Row],[customerFisrtName]]=CLEAN(UPPER(TRIM(salesTable[[#This Row],[customerFisrtName]]))),salesTable[[#This Row],[customerFisrtName]],"MISMATCH")</f>
        <v>AKOSUA</v>
      </c>
      <c r="AD158" t="str">
        <f>CLEAN(UPPER(TRIM(IF(salesTable[[#This Row],[LastName]]="","MISSING",IFERROR(VLOOKUP(salesTable[[#This Row],[CustomerID_final]],customer_REF[],3,FALSE),"NO MATCH")))))</f>
        <v>MENSAH</v>
      </c>
      <c r="AE158" s="8" t="str">
        <f>IF(salesTable[[#This Row],[customerLastName]]=CLEAN(UPPER(TRIM(salesTable[[#This Row],[customerLastName]]))),salesTable[[#This Row],[customerLastName]],"MISMATCH")</f>
        <v>MENSAH</v>
      </c>
      <c r="AF158" s="8" t="str">
        <f>IF(salesTable[[#This Row],[Phone]]="","MISSING",0&amp;RIGHT(TRIM(SUBSTITUTE(SUBSTITUTE(SUBSTITUTE(salesTable[[#This Row],[Phone]],"+","")," ",""),"-","")),9))</f>
        <v>0553887004</v>
      </c>
      <c r="AG15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58" s="8">
        <f>IF(salesTable[[#This Row],[quantity_clean]]&gt;0,salesTable[[#This Row],[quantity_clean]],"INVALID")</f>
        <v>2</v>
      </c>
      <c r="AI15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58" s="8">
        <f>IF(salesTable[[#This Row],[unitPrice_clean]]&gt;0,salesTable[[#This Row],[unitPrice_clean]],"INVALID")</f>
        <v>620</v>
      </c>
      <c r="AK158">
        <f>IF(salesTable[[#This Row],[Revenue]]="","MISSING",VALUE(TRIM(SUBSTITUTE(SUBSTITUTE(salesTable[[#This Row],[Revenue]],",",""),"GH₵",""))))</f>
        <v>1240</v>
      </c>
      <c r="AL158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158" s="19">
        <f>IF(ISNUMBER(salesTable[[#This Row],[OrderDate]]),salesTable[[#This Row],[OrderDate]],IFERROR(DATEVALUE(CLEAN(TRIM(SUBSTITUTE(salesTable[[#This Row],[OrderDate]],".","/")))),"CHECK"))</f>
        <v>45921</v>
      </c>
      <c r="AN1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45921</v>
      </c>
      <c r="AO1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GH-ACC-2025-01251</v>
      </c>
      <c r="AP1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8" s="8" t="str">
        <f>CLEAN(PROPER(TRIM(salesTable[[#This Row],[Email]])))</f>
        <v>Akosua.Mensah41@Example.Com</v>
      </c>
      <c r="AR158" s="8" t="str">
        <f>CLEAN(TRIM(salesTable[[#This Row],[SourceFile]]))</f>
        <v>Agent_App_2025.csv</v>
      </c>
      <c r="AS1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8" s="8" t="str">
        <f>IF(salesTable[orderRef_final]&lt;&gt;"MISSING",salesTable[orderRef_final],"invalid")</f>
        <v>GH-ACC-2025-01251</v>
      </c>
    </row>
    <row r="159" spans="1:46" x14ac:dyDescent="0.3">
      <c r="A159" t="s">
        <v>5792</v>
      </c>
      <c r="B159" t="s">
        <v>5793</v>
      </c>
      <c r="C159" t="s">
        <v>4659</v>
      </c>
      <c r="D159" t="s">
        <v>151</v>
      </c>
      <c r="E159" t="s">
        <v>22</v>
      </c>
      <c r="F159" t="s">
        <v>153</v>
      </c>
      <c r="G159" t="s">
        <v>81</v>
      </c>
      <c r="H159" t="s">
        <v>425</v>
      </c>
      <c r="I159" t="s">
        <v>110</v>
      </c>
      <c r="J159" t="s">
        <v>393</v>
      </c>
      <c r="K159" t="s">
        <v>98</v>
      </c>
      <c r="L159" t="s">
        <v>111</v>
      </c>
      <c r="M159">
        <v>6</v>
      </c>
      <c r="N159">
        <v>1250</v>
      </c>
      <c r="O159">
        <v>7500</v>
      </c>
      <c r="P159" t="s">
        <v>5794</v>
      </c>
      <c r="Q159" t="s">
        <v>5795</v>
      </c>
      <c r="R159" t="s">
        <v>157</v>
      </c>
      <c r="S159" t="str">
        <f>IF(salesTable[[#This Row],[Region]]="","MISSING",IFERROR(VLOOKUP(salesTable[[#This Row],[Region]],region_ref[],2,FALSE),TRIM(CLEAN(UPPER(salesTable[[#This Row],[Region]])))))</f>
        <v>ACCRA</v>
      </c>
      <c r="T159" t="str">
        <f>IF(salesTable[[#This Row],[CustomerType]]="","MISSING",IFERROR(VLOOKUP(salesTable[[#This Row],[CustomerType]],customerType_Ref[],2,FALSE),TRIM(CLEAN(UPPER(salesTable[[#This Row],[CustomerType]])))))</f>
        <v>BUSINESS</v>
      </c>
      <c r="U159" t="str">
        <f>IF(salesTable[[#This Row],[SalesChannel]]="","MISSING",IFERROR(VLOOKUP(salesTable[[#This Row],[SalesChannel]],salesChannel_Ref[],2,FALSE),CLEAN(UPPER(TRIM(salesTable[SalesChannel])))))</f>
        <v>MOBILE APP</v>
      </c>
      <c r="V159" t="str">
        <f>IF(salesTable[[#This Row],[PaymentMethod]]="","MISSING",IFERROR(VLOOKUP(salesTable[[#This Row],[PaymentMethod]],paymentMethod_REF[],2,FALSE), CLEAN(UPPER(TRIM(salesTable[[#This Row],[PaymentMethod]])))))</f>
        <v>CARD</v>
      </c>
      <c r="W159" s="8" t="str">
        <f>IF(salesTable[[#This Row],[ProductID]]="","MISSING",IFERROR(VLOOKUP(salesTable[[#This Row],[ProductID]],product_REF[],1,FALSE),"NO MATCH"))</f>
        <v>P008</v>
      </c>
      <c r="X159" s="8" t="str">
        <f>CLEAN(UPPER(TRIM(IF(salesTable[[#This Row],[ProductID]]="","MISSING",IFERROR(VLOOKUP(salesTable[[#This Row],[ProductID]],product_REF[],2,FALSE),"NO MATCH")))))</f>
        <v>MICROWAVE 25L</v>
      </c>
      <c r="Y159" t="str">
        <f>IFERROR(CLEAN(UPPER(TRIM(VLOOKUP(salesTable[[#This Row],[productID_Final]],product_REF[],3,FALSE)))),"NO MATCH")</f>
        <v>HOME APPLIANCES</v>
      </c>
      <c r="Z159" s="8" t="str">
        <f>IF(salesTable[[#This Row],[productCategory_final]]=CLEAN(UPPER(TRIM(salesTable[ProductCategory]))),salesTable[[#This Row],[productCategory_final]],"MISMATCH")</f>
        <v>HOME APPLIANCES</v>
      </c>
      <c r="AA159" s="8" t="str">
        <f>IF(salesTable[[#This Row],[CustomerID]]="","MISSING",IFERROR(VLOOKUP(salesTable[[#This Row],[CustomerID]],customer_REF[],1,FALSE),"NO MATCH"))</f>
        <v>C0096</v>
      </c>
      <c r="AB159" t="str">
        <f>CLEAN(UPPER(TRIM(IF(salesTable[[#This Row],[FirstName]]="","MISSING",IFERROR(VLOOKUP(salesTable[[#This Row],[CustomerID_final]],customer_REF[],2,FALSE),"NO MATCH")))))</f>
        <v>KWAME</v>
      </c>
      <c r="AC159" s="8" t="str">
        <f>IF(salesTable[[#This Row],[customerFisrtName]]=CLEAN(UPPER(TRIM(salesTable[[#This Row],[customerFisrtName]]))),salesTable[[#This Row],[customerFisrtName]],"MISMATCH")</f>
        <v>KWAME</v>
      </c>
      <c r="AD159" t="str">
        <f>CLEAN(UPPER(TRIM(IF(salesTable[[#This Row],[LastName]]="","MISSING",IFERROR(VLOOKUP(salesTable[[#This Row],[CustomerID_final]],customer_REF[],3,FALSE),"NO MATCH")))))</f>
        <v>ARTHUR</v>
      </c>
      <c r="AE159" s="8" t="str">
        <f>IF(salesTable[[#This Row],[customerLastName]]=CLEAN(UPPER(TRIM(salesTable[[#This Row],[customerLastName]]))),salesTable[[#This Row],[customerLastName]],"MISMATCH")</f>
        <v>ARTHUR</v>
      </c>
      <c r="AF159" s="8" t="str">
        <f>IF(salesTable[[#This Row],[Phone]]="","MISSING",0&amp;RIGHT(TRIM(SUBSTITUTE(SUBSTITUTE(SUBSTITUTE(salesTable[[#This Row],[Phone]],"+","")," ",""),"-","")),9))</f>
        <v>0241250775</v>
      </c>
      <c r="AG15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59" s="8">
        <f>IF(salesTable[[#This Row],[quantity_clean]]&gt;0,salesTable[[#This Row],[quantity_clean]],"INVALID")</f>
        <v>6</v>
      </c>
      <c r="AI15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59" s="8">
        <f>IF(salesTable[[#This Row],[unitPrice_clean]]&gt;0,salesTable[[#This Row],[unitPrice_clean]],"INVALID")</f>
        <v>1250</v>
      </c>
      <c r="AK159">
        <f>IF(salesTable[[#This Row],[Revenue]]="","MISSING",VALUE(TRIM(SUBSTITUTE(SUBSTITUTE(salesTable[[#This Row],[Revenue]],",",""),"GH₵",""))))</f>
        <v>7500</v>
      </c>
      <c r="AL159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59" s="19" t="str">
        <f>IF(ISNUMBER(salesTable[[#This Row],[OrderDate]]),salesTable[[#This Row],[OrderDate]],IFERROR(DATEVALUE(CLEAN(TRIM(SUBSTITUTE(salesTable[[#This Row],[OrderDate]],".","/")))),"CHECK"))</f>
        <v>CHECK</v>
      </c>
      <c r="AN15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GH-ACC-2025-01252</v>
      </c>
      <c r="AP1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59" s="8" t="str">
        <f>CLEAN(PROPER(TRIM(salesTable[[#This Row],[Email]])))</f>
        <v>Kwame.Arthur58@Example.Com</v>
      </c>
      <c r="AR159" s="8" t="str">
        <f>CLEAN(TRIM(salesTable[[#This Row],[SourceFile]]))</f>
        <v>Online_Sales_2025.xlsx</v>
      </c>
      <c r="AS1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9" s="8" t="str">
        <f>IF(salesTable[orderRef_final]&lt;&gt;"MISSING",salesTable[orderRef_final],"invalid")</f>
        <v>GH-ACC-2025-01252</v>
      </c>
    </row>
    <row r="160" spans="1:46" x14ac:dyDescent="0.3">
      <c r="A160" t="s">
        <v>3297</v>
      </c>
      <c r="B160" t="s">
        <v>2833</v>
      </c>
      <c r="C160" t="s">
        <v>1092</v>
      </c>
      <c r="D160" t="s">
        <v>21</v>
      </c>
      <c r="E160" t="s">
        <v>161</v>
      </c>
      <c r="F160" t="s">
        <v>464</v>
      </c>
      <c r="G160" t="s">
        <v>218</v>
      </c>
      <c r="H160" t="s">
        <v>3094</v>
      </c>
      <c r="I160" t="s">
        <v>26</v>
      </c>
      <c r="J160" t="s">
        <v>27</v>
      </c>
      <c r="K160" t="s">
        <v>84</v>
      </c>
      <c r="L160" t="s">
        <v>182</v>
      </c>
      <c r="M160">
        <v>11</v>
      </c>
      <c r="N160">
        <v>2800</v>
      </c>
      <c r="O160">
        <v>30800</v>
      </c>
      <c r="P160" t="s">
        <v>643</v>
      </c>
      <c r="Q160" t="s">
        <v>3298</v>
      </c>
      <c r="R160" t="s">
        <v>157</v>
      </c>
      <c r="S160" t="str">
        <f>IF(salesTable[[#This Row],[Region]]="","MISSING",IFERROR(VLOOKUP(salesTable[[#This Row],[Region]],region_ref[],2,FALSE),TRIM(CLEAN(UPPER(salesTable[[#This Row],[Region]])))))</f>
        <v>ACCRA</v>
      </c>
      <c r="T160" t="str">
        <f>IF(salesTable[[#This Row],[CustomerType]]="","MISSING",IFERROR(VLOOKUP(salesTable[[#This Row],[CustomerType]],customerType_Ref[],2,FALSE),TRIM(CLEAN(UPPER(salesTable[[#This Row],[CustomerType]])))))</f>
        <v>GOVERNMENT</v>
      </c>
      <c r="U160" t="str">
        <f>IF(salesTable[[#This Row],[SalesChannel]]="","MISSING",IFERROR(VLOOKUP(salesTable[[#This Row],[SalesChannel]],salesChannel_Ref[],2,FALSE),CLEAN(UPPER(TRIM(salesTable[SalesChannel])))))</f>
        <v>AGENT</v>
      </c>
      <c r="V160" t="str">
        <f>IF(salesTable[[#This Row],[PaymentMethod]]="","MISSING",IFERROR(VLOOKUP(salesTable[[#This Row],[PaymentMethod]],paymentMethod_REF[],2,FALSE), CLEAN(UPPER(TRIM(salesTable[[#This Row],[PaymentMethod]])))))</f>
        <v>CASH</v>
      </c>
      <c r="W160" s="8" t="str">
        <f>IF(salesTable[[#This Row],[ProductID]]="","MISSING",IFERROR(VLOOKUP(salesTable[[#This Row],[ProductID]],product_REF[],1,FALSE),"NO MATCH"))</f>
        <v>P005</v>
      </c>
      <c r="X160" s="8" t="str">
        <f>CLEAN(UPPER(TRIM(IF(salesTable[[#This Row],[ProductID]]="","MISSING",IFERROR(VLOOKUP(salesTable[[#This Row],[ProductID]],product_REF[],2,FALSE),"NO MATCH")))))</f>
        <v>SMARTPHONE X</v>
      </c>
      <c r="Y160" t="str">
        <f>IFERROR(CLEAN(UPPER(TRIM(VLOOKUP(salesTable[[#This Row],[productID_Final]],product_REF[],3,FALSE)))),"NO MATCH")</f>
        <v>ELECTRONICS</v>
      </c>
      <c r="Z160" s="8" t="str">
        <f>IF(salesTable[[#This Row],[productCategory_final]]=CLEAN(UPPER(TRIM(salesTable[ProductCategory]))),salesTable[[#This Row],[productCategory_final]],"MISMATCH")</f>
        <v>ELECTRONICS</v>
      </c>
      <c r="AA160" s="8" t="str">
        <f>IF(salesTable[[#This Row],[CustomerID]]="","MISSING",IFERROR(VLOOKUP(salesTable[[#This Row],[CustomerID]],customer_REF[],1,FALSE),"NO MATCH"))</f>
        <v>C0069</v>
      </c>
      <c r="AB160" t="str">
        <f>CLEAN(UPPER(TRIM(IF(salesTable[[#This Row],[FirstName]]="","MISSING",IFERROR(VLOOKUP(salesTable[[#This Row],[CustomerID_final]],customer_REF[],2,FALSE),"NO MATCH")))))</f>
        <v>KOJO</v>
      </c>
      <c r="AC160" s="8" t="str">
        <f>IF(salesTable[[#This Row],[customerFisrtName]]=CLEAN(UPPER(TRIM(salesTable[[#This Row],[customerFisrtName]]))),salesTable[[#This Row],[customerFisrtName]],"MISMATCH")</f>
        <v>KOJO</v>
      </c>
      <c r="AD160" t="str">
        <f>CLEAN(UPPER(TRIM(IF(salesTable[[#This Row],[LastName]]="","MISSING",IFERROR(VLOOKUP(salesTable[[#This Row],[CustomerID_final]],customer_REF[],3,FALSE),"NO MATCH")))))</f>
        <v>ADDO</v>
      </c>
      <c r="AE160" s="8" t="str">
        <f>IF(salesTable[[#This Row],[customerLastName]]=CLEAN(UPPER(TRIM(salesTable[[#This Row],[customerLastName]]))),salesTable[[#This Row],[customerLastName]],"MISMATCH")</f>
        <v>ADDO</v>
      </c>
      <c r="AF160" s="8" t="str">
        <f>IF(salesTable[[#This Row],[Phone]]="","MISSING",0&amp;RIGHT(TRIM(SUBSTITUTE(SUBSTITUTE(SUBSTITUTE(salesTable[[#This Row],[Phone]],"+","")," ",""),"-","")),9))</f>
        <v>0241234567</v>
      </c>
      <c r="AG16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60" s="8">
        <f>IF(salesTable[[#This Row],[quantity_clean]]&gt;0,salesTable[[#This Row],[quantity_clean]],"INVALID")</f>
        <v>11</v>
      </c>
      <c r="AI16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60" s="8">
        <f>IF(salesTable[[#This Row],[unitPrice_clean]]&gt;0,salesTable[[#This Row],[unitPrice_clean]],"INVALID")</f>
        <v>2800</v>
      </c>
      <c r="AK160">
        <f>IF(salesTable[[#This Row],[Revenue]]="","MISSING",VALUE(TRIM(SUBSTITUTE(SUBSTITUTE(salesTable[[#This Row],[Revenue]],",",""),"GH₵",""))))</f>
        <v>30800</v>
      </c>
      <c r="AL160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160" s="19">
        <f>IF(ISNUMBER(salesTable[[#This Row],[OrderDate]]),salesTable[[#This Row],[OrderDate]],IFERROR(DATEVALUE(CLEAN(TRIM(SUBSTITUTE(salesTable[[#This Row],[OrderDate]],".","/")))),"CHECK"))</f>
        <v>45966</v>
      </c>
      <c r="AN1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45966</v>
      </c>
      <c r="AO1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GH-ACC-2025-01254</v>
      </c>
      <c r="AP1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0" s="8" t="str">
        <f>CLEAN(PROPER(TRIM(salesTable[[#This Row],[Email]])))</f>
        <v>Kojo.Addo72@Example.Com</v>
      </c>
      <c r="AR160" s="8" t="str">
        <f>CLEAN(TRIM(salesTable[[#This Row],[SourceFile]]))</f>
        <v>Online_Sales_2025.xlsx</v>
      </c>
      <c r="AS1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0" s="8" t="str">
        <f>IF(salesTable[orderRef_final]&lt;&gt;"MISSING",salesTable[orderRef_final],"invalid")</f>
        <v>GH-ACC-2025-01254</v>
      </c>
    </row>
    <row r="161" spans="1:46" x14ac:dyDescent="0.3">
      <c r="A161" t="s">
        <v>4023</v>
      </c>
      <c r="B161" t="s">
        <v>1218</v>
      </c>
      <c r="C161" t="s">
        <v>2073</v>
      </c>
      <c r="D161" t="s">
        <v>139</v>
      </c>
      <c r="E161" t="s">
        <v>190</v>
      </c>
      <c r="F161" t="s">
        <v>153</v>
      </c>
      <c r="G161" t="s">
        <v>218</v>
      </c>
      <c r="H161" t="s">
        <v>312</v>
      </c>
      <c r="I161" t="s">
        <v>26</v>
      </c>
      <c r="J161" t="s">
        <v>97</v>
      </c>
      <c r="K161" t="s">
        <v>57</v>
      </c>
      <c r="L161" t="s">
        <v>222</v>
      </c>
      <c r="M161">
        <v>4</v>
      </c>
      <c r="N161">
        <v>2800</v>
      </c>
      <c r="O161">
        <v>11200</v>
      </c>
      <c r="P161" t="s">
        <v>4024</v>
      </c>
      <c r="Q161" t="s">
        <v>2310</v>
      </c>
      <c r="R161" t="s">
        <v>32</v>
      </c>
      <c r="S161" t="str">
        <f>IF(salesTable[[#This Row],[Region]]="","MISSING",IFERROR(VLOOKUP(salesTable[[#This Row],[Region]],region_ref[],2,FALSE),TRIM(CLEAN(UPPER(salesTable[[#This Row],[Region]])))))</f>
        <v>ACCRA</v>
      </c>
      <c r="T161" t="str">
        <f>IF(salesTable[[#This Row],[CustomerType]]="","MISSING",IFERROR(VLOOKUP(salesTable[[#This Row],[CustomerType]],customerType_Ref[],2,FALSE),TRIM(CLEAN(UPPER(salesTable[[#This Row],[CustomerType]])))))</f>
        <v>BUSINESS</v>
      </c>
      <c r="U161" t="str">
        <f>IF(salesTable[[#This Row],[SalesChannel]]="","MISSING",IFERROR(VLOOKUP(salesTable[[#This Row],[SalesChannel]],salesChannel_Ref[],2,FALSE),CLEAN(UPPER(TRIM(salesTable[SalesChannel])))))</f>
        <v>ONLINE</v>
      </c>
      <c r="V161" t="str">
        <f>IF(salesTable[[#This Row],[PaymentMethod]]="","MISSING",IFERROR(VLOOKUP(salesTable[[#This Row],[PaymentMethod]],paymentMethod_REF[],2,FALSE), CLEAN(UPPER(TRIM(salesTable[[#This Row],[PaymentMethod]])))))</f>
        <v>CASH</v>
      </c>
      <c r="W161" s="8" t="str">
        <f>IF(salesTable[[#This Row],[ProductID]]="","MISSING",IFERROR(VLOOKUP(salesTable[[#This Row],[ProductID]],product_REF[],1,FALSE),"NO MATCH"))</f>
        <v>P005</v>
      </c>
      <c r="X161" s="8" t="str">
        <f>CLEAN(UPPER(TRIM(IF(salesTable[[#This Row],[ProductID]]="","MISSING",IFERROR(VLOOKUP(salesTable[[#This Row],[ProductID]],product_REF[],2,FALSE),"NO MATCH")))))</f>
        <v>SMARTPHONE X</v>
      </c>
      <c r="Y161" t="str">
        <f>IFERROR(CLEAN(UPPER(TRIM(VLOOKUP(salesTable[[#This Row],[productID_Final]],product_REF[],3,FALSE)))),"NO MATCH")</f>
        <v>ELECTRONICS</v>
      </c>
      <c r="Z161" s="8" t="str">
        <f>IF(salesTable[[#This Row],[productCategory_final]]=CLEAN(UPPER(TRIM(salesTable[ProductCategory]))),salesTable[[#This Row],[productCategory_final]],"MISMATCH")</f>
        <v>ELECTRONICS</v>
      </c>
      <c r="AA161" s="8" t="str">
        <f>IF(salesTable[[#This Row],[CustomerID]]="","MISSING",IFERROR(VLOOKUP(salesTable[[#This Row],[CustomerID]],customer_REF[],1,FALSE),"NO MATCH"))</f>
        <v>C0102</v>
      </c>
      <c r="AB161" t="str">
        <f>CLEAN(UPPER(TRIM(IF(salesTable[[#This Row],[FirstName]]="","MISSING",IFERROR(VLOOKUP(salesTable[[#This Row],[CustomerID_final]],customer_REF[],2,FALSE),"NO MATCH")))))</f>
        <v>KOFI</v>
      </c>
      <c r="AC161" s="8" t="str">
        <f>IF(salesTable[[#This Row],[customerFisrtName]]=CLEAN(UPPER(TRIM(salesTable[[#This Row],[customerFisrtName]]))),salesTable[[#This Row],[customerFisrtName]],"MISMATCH")</f>
        <v>KOFI</v>
      </c>
      <c r="AD161" t="str">
        <f>CLEAN(UPPER(TRIM(IF(salesTable[[#This Row],[LastName]]="","MISSING",IFERROR(VLOOKUP(salesTable[[#This Row],[CustomerID_final]],customer_REF[],3,FALSE),"NO MATCH")))))</f>
        <v>ASARE</v>
      </c>
      <c r="AE161" s="8" t="str">
        <f>IF(salesTable[[#This Row],[customerLastName]]=CLEAN(UPPER(TRIM(salesTable[[#This Row],[customerLastName]]))),salesTable[[#This Row],[customerLastName]],"MISMATCH")</f>
        <v>ASARE</v>
      </c>
      <c r="AF161" s="8" t="str">
        <f>IF(salesTable[[#This Row],[Phone]]="","MISSING",0&amp;RIGHT(TRIM(SUBSTITUTE(SUBSTITUTE(SUBSTITUTE(salesTable[[#This Row],[Phone]],"+","")," ",""),"-","")),9))</f>
        <v>0208648820</v>
      </c>
      <c r="AG16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61" s="8">
        <f>IF(salesTable[[#This Row],[quantity_clean]]&gt;0,salesTable[[#This Row],[quantity_clean]],"INVALID")</f>
        <v>4</v>
      </c>
      <c r="AI16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61" s="8">
        <f>IF(salesTable[[#This Row],[unitPrice_clean]]&gt;0,salesTable[[#This Row],[unitPrice_clean]],"INVALID")</f>
        <v>2800</v>
      </c>
      <c r="AK161">
        <f>IF(salesTable[[#This Row],[Revenue]]="","MISSING",VALUE(TRIM(SUBSTITUTE(SUBSTITUTE(salesTable[[#This Row],[Revenue]],",",""),"GH₵",""))))</f>
        <v>11200</v>
      </c>
      <c r="AL161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61" s="19">
        <f>IF(ISNUMBER(salesTable[[#This Row],[OrderDate]]),salesTable[[#This Row],[OrderDate]],IFERROR(DATEVALUE(CLEAN(TRIM(SUBSTITUTE(salesTable[[#This Row],[OrderDate]],".","/")))),"CHECK"))</f>
        <v>45783</v>
      </c>
      <c r="AN1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45783</v>
      </c>
      <c r="AO1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GH-ACC-2025-01271</v>
      </c>
      <c r="AP1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1" s="8" t="str">
        <f>CLEAN(PROPER(TRIM(salesTable[[#This Row],[Email]])))</f>
        <v>Kofi.Asare52@Example.Com</v>
      </c>
      <c r="AR161" s="8" t="str">
        <f>CLEAN(TRIM(salesTable[[#This Row],[SourceFile]]))</f>
        <v>Agent_App_2025.csv</v>
      </c>
      <c r="AS1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1" s="8" t="str">
        <f>IF(salesTable[orderRef_final]&lt;&gt;"MISSING",salesTable[orderRef_final],"invalid")</f>
        <v>GH-ACC-2025-01271</v>
      </c>
    </row>
    <row r="162" spans="1:46" x14ac:dyDescent="0.3">
      <c r="A162" t="s">
        <v>3461</v>
      </c>
      <c r="B162" t="s">
        <v>3462</v>
      </c>
      <c r="C162" t="s">
        <v>1619</v>
      </c>
      <c r="D162" t="s">
        <v>92</v>
      </c>
      <c r="F162" t="s">
        <v>464</v>
      </c>
      <c r="G162" t="s">
        <v>239</v>
      </c>
      <c r="H162" t="s">
        <v>240</v>
      </c>
      <c r="I162" t="s">
        <v>279</v>
      </c>
      <c r="J162" t="s">
        <v>27</v>
      </c>
      <c r="K162" t="s">
        <v>1380</v>
      </c>
      <c r="L162" t="s">
        <v>111</v>
      </c>
      <c r="M162">
        <v>5</v>
      </c>
      <c r="N162" t="s">
        <v>133</v>
      </c>
      <c r="O162">
        <v>4900</v>
      </c>
      <c r="P162" t="s">
        <v>3463</v>
      </c>
      <c r="Q162" t="s">
        <v>3464</v>
      </c>
      <c r="R162" t="s">
        <v>46</v>
      </c>
      <c r="S162" t="str">
        <f>IF(salesTable[[#This Row],[Region]]="","MISSING",IFERROR(VLOOKUP(salesTable[[#This Row],[Region]],region_ref[],2,FALSE),TRIM(CLEAN(UPPER(salesTable[[#This Row],[Region]])))))</f>
        <v>ACCRA</v>
      </c>
      <c r="T162" t="str">
        <f>IF(salesTable[[#This Row],[CustomerType]]="","MISSING",IFERROR(VLOOKUP(salesTable[[#This Row],[CustomerType]],customerType_Ref[],2,FALSE),TRIM(CLEAN(UPPER(salesTable[[#This Row],[CustomerType]])))))</f>
        <v>GOVERNMENT</v>
      </c>
      <c r="U162" t="str">
        <f>IF(salesTable[[#This Row],[SalesChannel]]="","MISSING",IFERROR(VLOOKUP(salesTable[[#This Row],[SalesChannel]],salesChannel_Ref[],2,FALSE),CLEAN(UPPER(TRIM(salesTable[SalesChannel])))))</f>
        <v>ONLINE</v>
      </c>
      <c r="V162" t="str">
        <f>IF(salesTable[[#This Row],[PaymentMethod]]="","MISSING",IFERROR(VLOOKUP(salesTable[[#This Row],[PaymentMethod]],paymentMethod_REF[],2,FALSE), CLEAN(UPPER(TRIM(salesTable[[#This Row],[PaymentMethod]])))))</f>
        <v>CARD</v>
      </c>
      <c r="W162" s="8" t="str">
        <f>IF(salesTable[[#This Row],[ProductID]]="","MISSING",IFERROR(VLOOKUP(salesTable[[#This Row],[ProductID]],product_REF[],1,FALSE),"NO MATCH"))</f>
        <v>P009</v>
      </c>
      <c r="X162" s="8" t="str">
        <f>CLEAN(UPPER(TRIM(IF(salesTable[[#This Row],[ProductID]]="","MISSING",IFERROR(VLOOKUP(salesTable[[#This Row],[ProductID]],product_REF[],2,FALSE),"NO MATCH")))))</f>
        <v>FILING CABINET</v>
      </c>
      <c r="Y162" t="str">
        <f>IFERROR(CLEAN(UPPER(TRIM(VLOOKUP(salesTable[[#This Row],[productID_Final]],product_REF[],3,FALSE)))),"NO MATCH")</f>
        <v>OFFICE SUPPLIES</v>
      </c>
      <c r="Z162" s="8" t="str">
        <f>IF(salesTable[[#This Row],[productCategory_final]]=CLEAN(UPPER(TRIM(salesTable[ProductCategory]))),salesTable[[#This Row],[productCategory_final]],"MISMATCH")</f>
        <v>OFFICE SUPPLIES</v>
      </c>
      <c r="AA162" s="8" t="str">
        <f>IF(salesTable[[#This Row],[CustomerID]]="","MISSING",IFERROR(VLOOKUP(salesTable[[#This Row],[CustomerID]],customer_REF[],1,FALSE),"NO MATCH"))</f>
        <v>C0130</v>
      </c>
      <c r="AB162" t="str">
        <f>CLEAN(UPPER(TRIM(IF(salesTable[[#This Row],[FirstName]]="","MISSING",IFERROR(VLOOKUP(salesTable[[#This Row],[CustomerID_final]],customer_REF[],2,FALSE),"NO MATCH")))))</f>
        <v>AMA</v>
      </c>
      <c r="AC162" s="8" t="str">
        <f>IF(salesTable[[#This Row],[customerFisrtName]]=CLEAN(UPPER(TRIM(salesTable[[#This Row],[customerFisrtName]]))),salesTable[[#This Row],[customerFisrtName]],"MISMATCH")</f>
        <v>AMA</v>
      </c>
      <c r="AD162" t="str">
        <f>CLEAN(UPPER(TRIM(IF(salesTable[[#This Row],[LastName]]="","MISSING",IFERROR(VLOOKUP(salesTable[[#This Row],[CustomerID_final]],customer_REF[],3,FALSE),"NO MATCH")))))</f>
        <v>MISSING</v>
      </c>
      <c r="AE162" s="8" t="str">
        <f>IF(salesTable[[#This Row],[customerLastName]]=CLEAN(UPPER(TRIM(salesTable[[#This Row],[customerLastName]]))),salesTable[[#This Row],[customerLastName]],"MISMATCH")</f>
        <v>MISSING</v>
      </c>
      <c r="AF162" s="8" t="str">
        <f>IF(salesTable[[#This Row],[Phone]]="","MISSING",0&amp;RIGHT(TRIM(SUBSTITUTE(SUBSTITUTE(SUBSTITUTE(salesTable[[#This Row],[Phone]],"+","")," ",""),"-","")),9))</f>
        <v>0593164117</v>
      </c>
      <c r="AG16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62" s="8">
        <f>IF(salesTable[[#This Row],[quantity_clean]]&gt;0,salesTable[[#This Row],[quantity_clean]],"INVALID")</f>
        <v>5</v>
      </c>
      <c r="AI162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62" s="8" t="str">
        <f>IF(salesTable[[#This Row],[unitPrice_clean]]&gt;0,salesTable[[#This Row],[unitPrice_clean]],"INVALID")</f>
        <v>INVALID</v>
      </c>
      <c r="AK162">
        <f>IF(salesTable[[#This Row],[Revenue]]="","MISSING",VALUE(TRIM(SUBSTITUTE(SUBSTITUTE(salesTable[[#This Row],[Revenue]],",",""),"GH₵",""))))</f>
        <v>4900</v>
      </c>
      <c r="AL16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62" s="19">
        <f>IF(ISNUMBER(salesTable[[#This Row],[OrderDate]]),salesTable[[#This Row],[OrderDate]],IFERROR(DATEVALUE(CLEAN(TRIM(SUBSTITUTE(salesTable[[#This Row],[OrderDate]],".","/")))),"CHECK"))</f>
        <v>45672</v>
      </c>
      <c r="AN1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45672</v>
      </c>
      <c r="AO1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GH-ACC-2025-01273</v>
      </c>
      <c r="AP1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2" s="8" t="str">
        <f>CLEAN(PROPER(TRIM(salesTable[[#This Row],[Email]])))</f>
        <v>Ama.Asare84@Example.Com</v>
      </c>
      <c r="AR162" s="8" t="str">
        <f>CLEAN(TRIM(salesTable[[#This Row],[SourceFile]]))</f>
        <v>Mobile_App_Export.csv</v>
      </c>
      <c r="AS1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2" s="8" t="str">
        <f>IF(salesTable[orderRef_final]&lt;&gt;"MISSING",salesTable[orderRef_final],"invalid")</f>
        <v>GH-ACC-2025-01273</v>
      </c>
    </row>
    <row r="163" spans="1:46" x14ac:dyDescent="0.3">
      <c r="A163" t="s">
        <v>5132</v>
      </c>
      <c r="B163" t="s">
        <v>5133</v>
      </c>
      <c r="C163" t="s">
        <v>2285</v>
      </c>
      <c r="D163" t="s">
        <v>139</v>
      </c>
      <c r="E163" t="s">
        <v>1003</v>
      </c>
      <c r="F163" t="s">
        <v>153</v>
      </c>
      <c r="G163" t="s">
        <v>68</v>
      </c>
      <c r="H163" t="s">
        <v>109</v>
      </c>
      <c r="I163" t="s">
        <v>110</v>
      </c>
      <c r="J163" t="s">
        <v>337</v>
      </c>
      <c r="K163" t="s">
        <v>84</v>
      </c>
      <c r="L163" t="s">
        <v>111</v>
      </c>
      <c r="M163">
        <v>7</v>
      </c>
      <c r="N163" t="s">
        <v>175</v>
      </c>
      <c r="O163">
        <v>25200</v>
      </c>
      <c r="P163" t="s">
        <v>5134</v>
      </c>
      <c r="Q163" t="s">
        <v>5135</v>
      </c>
      <c r="R163" t="s">
        <v>46</v>
      </c>
      <c r="S163" t="str">
        <f>IF(salesTable[[#This Row],[Region]]="","MISSING",IFERROR(VLOOKUP(salesTable[[#This Row],[Region]],region_ref[],2,FALSE),TRIM(CLEAN(UPPER(salesTable[[#This Row],[Region]])))))</f>
        <v>ACCRA</v>
      </c>
      <c r="T163" t="str">
        <f>IF(salesTable[[#This Row],[CustomerType]]="","MISSING",IFERROR(VLOOKUP(salesTable[[#This Row],[CustomerType]],customerType_Ref[],2,FALSE),TRIM(CLEAN(UPPER(salesTable[[#This Row],[CustomerType]])))))</f>
        <v>INDIVIDUAL</v>
      </c>
      <c r="U163" t="str">
        <f>IF(salesTable[[#This Row],[SalesChannel]]="","MISSING",IFERROR(VLOOKUP(salesTable[[#This Row],[SalesChannel]],salesChannel_Ref[],2,FALSE),CLEAN(UPPER(TRIM(salesTable[SalesChannel])))))</f>
        <v>AGENT</v>
      </c>
      <c r="V163" t="str">
        <f>IF(salesTable[[#This Row],[PaymentMethod]]="","MISSING",IFERROR(VLOOKUP(salesTable[[#This Row],[PaymentMethod]],paymentMethod_REF[],2,FALSE), CLEAN(UPPER(TRIM(salesTable[[#This Row],[PaymentMethod]])))))</f>
        <v>CARD</v>
      </c>
      <c r="W163" s="8" t="str">
        <f>IF(salesTable[[#This Row],[ProductID]]="","MISSING",IFERROR(VLOOKUP(salesTable[[#This Row],[ProductID]],product_REF[],1,FALSE),"NO MATCH"))</f>
        <v>P010</v>
      </c>
      <c r="X163" s="8" t="str">
        <f>CLEAN(UPPER(TRIM(IF(salesTable[[#This Row],[ProductID]]="","MISSING",IFERROR(VLOOKUP(salesTable[[#This Row],[ProductID]],product_REF[],2,FALSE),"NO MATCH")))))</f>
        <v>AIR CONDITIONER</v>
      </c>
      <c r="Y163" t="str">
        <f>IFERROR(CLEAN(UPPER(TRIM(VLOOKUP(salesTable[[#This Row],[productID_Final]],product_REF[],3,FALSE)))),"NO MATCH")</f>
        <v>HOME APPLIANCES</v>
      </c>
      <c r="Z163" s="8" t="str">
        <f>IF(salesTable[[#This Row],[productCategory_final]]=CLEAN(UPPER(TRIM(salesTable[ProductCategory]))),salesTable[[#This Row],[productCategory_final]],"MISMATCH")</f>
        <v>HOME APPLIANCES</v>
      </c>
      <c r="AA163" s="8" t="str">
        <f>IF(salesTable[[#This Row],[CustomerID]]="","MISSING",IFERROR(VLOOKUP(salesTable[[#This Row],[CustomerID]],customer_REF[],1,FALSE),"NO MATCH"))</f>
        <v>C0094</v>
      </c>
      <c r="AB163" t="str">
        <f>CLEAN(UPPER(TRIM(IF(salesTable[[#This Row],[FirstName]]="","MISSING",IFERROR(VLOOKUP(salesTable[[#This Row],[CustomerID_final]],customer_REF[],2,FALSE),"NO MATCH")))))</f>
        <v>KOFI</v>
      </c>
      <c r="AC163" s="8" t="str">
        <f>IF(salesTable[[#This Row],[customerFisrtName]]=CLEAN(UPPER(TRIM(salesTable[[#This Row],[customerFisrtName]]))),salesTable[[#This Row],[customerFisrtName]],"MISMATCH")</f>
        <v>KOFI</v>
      </c>
      <c r="AD163" t="str">
        <f>CLEAN(UPPER(TRIM(IF(salesTable[[#This Row],[LastName]]="","MISSING",IFERROR(VLOOKUP(salesTable[[#This Row],[CustomerID_final]],customer_REF[],3,FALSE),"NO MATCH")))))</f>
        <v>ARTHUR</v>
      </c>
      <c r="AE163" s="8" t="str">
        <f>IF(salesTable[[#This Row],[customerLastName]]=CLEAN(UPPER(TRIM(salesTable[[#This Row],[customerLastName]]))),salesTable[[#This Row],[customerLastName]],"MISMATCH")</f>
        <v>ARTHUR</v>
      </c>
      <c r="AF163" s="8" t="str">
        <f>IF(salesTable[[#This Row],[Phone]]="","MISSING",0&amp;RIGHT(TRIM(SUBSTITUTE(SUBSTITUTE(SUBSTITUTE(salesTable[[#This Row],[Phone]],"+","")," ",""),"-","")),9))</f>
        <v>0544944828</v>
      </c>
      <c r="AG16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63" s="8">
        <f>IF(salesTable[[#This Row],[quantity_clean]]&gt;0,salesTable[[#This Row],[quantity_clean]],"INVALID")</f>
        <v>7</v>
      </c>
      <c r="AI16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63" s="8">
        <f>IF(salesTable[[#This Row],[unitPrice_clean]]&gt;0,salesTable[[#This Row],[unitPrice_clean]],"INVALID")</f>
        <v>3600</v>
      </c>
      <c r="AK163">
        <f>IF(salesTable[[#This Row],[Revenue]]="","MISSING",VALUE(TRIM(SUBSTITUTE(SUBSTITUTE(salesTable[[#This Row],[Revenue]],",",""),"GH₵",""))))</f>
        <v>25200</v>
      </c>
      <c r="AL163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163" s="19">
        <f>IF(ISNUMBER(salesTable[[#This Row],[OrderDate]]),salesTable[[#This Row],[OrderDate]],IFERROR(DATEVALUE(CLEAN(TRIM(SUBSTITUTE(salesTable[[#This Row],[OrderDate]],".","/")))),"CHECK"))</f>
        <v>45728</v>
      </c>
      <c r="AN1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45728</v>
      </c>
      <c r="AO1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GH-ACC-2025-01294</v>
      </c>
      <c r="AP1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3" s="8" t="str">
        <f>CLEAN(PROPER(TRIM(salesTable[[#This Row],[Email]])))</f>
        <v>Kofi.Arthur85@Example.Com</v>
      </c>
      <c r="AR163" s="8" t="str">
        <f>CLEAN(TRIM(salesTable[[#This Row],[SourceFile]]))</f>
        <v>Mobile_App_Export.csv</v>
      </c>
      <c r="AS1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3" s="8" t="str">
        <f>IF(salesTable[orderRef_final]&lt;&gt;"MISSING",salesTable[orderRef_final],"invalid")</f>
        <v>GH-ACC-2025-01294</v>
      </c>
    </row>
    <row r="164" spans="1:46" x14ac:dyDescent="0.3">
      <c r="A164" t="s">
        <v>4785</v>
      </c>
      <c r="B164" t="s">
        <v>2636</v>
      </c>
      <c r="C164" t="s">
        <v>1837</v>
      </c>
      <c r="D164" t="s">
        <v>475</v>
      </c>
      <c r="E164" t="s">
        <v>37</v>
      </c>
      <c r="F164" t="s">
        <v>153</v>
      </c>
      <c r="G164" t="s">
        <v>239</v>
      </c>
      <c r="H164" t="s">
        <v>240</v>
      </c>
      <c r="I164" t="s">
        <v>279</v>
      </c>
      <c r="J164" t="s">
        <v>27</v>
      </c>
      <c r="K164" t="s">
        <v>1148</v>
      </c>
      <c r="L164" t="s">
        <v>182</v>
      </c>
      <c r="M164">
        <v>7</v>
      </c>
      <c r="N164">
        <v>980</v>
      </c>
      <c r="O164">
        <v>6860</v>
      </c>
      <c r="P164" t="s">
        <v>4786</v>
      </c>
      <c r="Q164" t="s">
        <v>4787</v>
      </c>
      <c r="R164" t="s">
        <v>157</v>
      </c>
      <c r="S164" t="str">
        <f>IF(salesTable[[#This Row],[Region]]="","MISSING",IFERROR(VLOOKUP(salesTable[[#This Row],[Region]],region_ref[],2,FALSE),TRIM(CLEAN(UPPER(salesTable[[#This Row],[Region]])))))</f>
        <v>ACCRA</v>
      </c>
      <c r="T164" t="str">
        <f>IF(salesTable[[#This Row],[CustomerType]]="","MISSING",IFERROR(VLOOKUP(salesTable[[#This Row],[CustomerType]],customerType_Ref[],2,FALSE),TRIM(CLEAN(UPPER(salesTable[[#This Row],[CustomerType]])))))</f>
        <v>GOVERNMENT</v>
      </c>
      <c r="U164" t="str">
        <f>IF(salesTable[[#This Row],[SalesChannel]]="","MISSING",IFERROR(VLOOKUP(salesTable[[#This Row],[SalesChannel]],salesChannel_Ref[],2,FALSE),CLEAN(UPPER(TRIM(salesTable[SalesChannel])))))</f>
        <v>MOBILE APP</v>
      </c>
      <c r="V164" t="str">
        <f>IF(salesTable[[#This Row],[PaymentMethod]]="","MISSING",IFERROR(VLOOKUP(salesTable[[#This Row],[PaymentMethod]],paymentMethod_REF[],2,FALSE), CLEAN(UPPER(TRIM(salesTable[[#This Row],[PaymentMethod]])))))</f>
        <v>CASH</v>
      </c>
      <c r="W164" s="8" t="str">
        <f>IF(salesTable[[#This Row],[ProductID]]="","MISSING",IFERROR(VLOOKUP(salesTable[[#This Row],[ProductID]],product_REF[],1,FALSE),"NO MATCH"))</f>
        <v>P009</v>
      </c>
      <c r="X164" s="8" t="str">
        <f>CLEAN(UPPER(TRIM(IF(salesTable[[#This Row],[ProductID]]="","MISSING",IFERROR(VLOOKUP(salesTable[[#This Row],[ProductID]],product_REF[],2,FALSE),"NO MATCH")))))</f>
        <v>FILING CABINET</v>
      </c>
      <c r="Y164" t="str">
        <f>IFERROR(CLEAN(UPPER(TRIM(VLOOKUP(salesTable[[#This Row],[productID_Final]],product_REF[],3,FALSE)))),"NO MATCH")</f>
        <v>OFFICE SUPPLIES</v>
      </c>
      <c r="Z164" s="8" t="str">
        <f>IF(salesTable[[#This Row],[productCategory_final]]=CLEAN(UPPER(TRIM(salesTable[ProductCategory]))),salesTable[[#This Row],[productCategory_final]],"MISMATCH")</f>
        <v>OFFICE SUPPLIES</v>
      </c>
      <c r="AA164" s="8" t="str">
        <f>IF(salesTable[[#This Row],[CustomerID]]="","MISSING",IFERROR(VLOOKUP(salesTable[[#This Row],[CustomerID]],customer_REF[],1,FALSE),"NO MATCH"))</f>
        <v>C0297</v>
      </c>
      <c r="AB164" t="str">
        <f>CLEAN(UPPER(TRIM(IF(salesTable[[#This Row],[FirstName]]="","MISSING",IFERROR(VLOOKUP(salesTable[[#This Row],[CustomerID_final]],customer_REF[],2,FALSE),"NO MATCH")))))</f>
        <v>NAA</v>
      </c>
      <c r="AC164" s="8" t="str">
        <f>IF(salesTable[[#This Row],[customerFisrtName]]=CLEAN(UPPER(TRIM(salesTable[[#This Row],[customerFisrtName]]))),salesTable[[#This Row],[customerFisrtName]],"MISMATCH")</f>
        <v>NAA</v>
      </c>
      <c r="AD164" t="str">
        <f>CLEAN(UPPER(TRIM(IF(salesTable[[#This Row],[LastName]]="","MISSING",IFERROR(VLOOKUP(salesTable[[#This Row],[CustomerID_final]],customer_REF[],3,FALSE),"NO MATCH")))))</f>
        <v>ANTWI</v>
      </c>
      <c r="AE164" s="8" t="str">
        <f>IF(salesTable[[#This Row],[customerLastName]]=CLEAN(UPPER(TRIM(salesTable[[#This Row],[customerLastName]]))),salesTable[[#This Row],[customerLastName]],"MISMATCH")</f>
        <v>ANTWI</v>
      </c>
      <c r="AF164" s="8" t="str">
        <f>IF(salesTable[[#This Row],[Phone]]="","MISSING",0&amp;RIGHT(TRIM(SUBSTITUTE(SUBSTITUTE(SUBSTITUTE(salesTable[[#This Row],[Phone]],"+","")," ",""),"-","")),9))</f>
        <v>0247568549</v>
      </c>
      <c r="AG16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64" s="8">
        <f>IF(salesTable[[#This Row],[quantity_clean]]&gt;0,salesTable[[#This Row],[quantity_clean]],"INVALID")</f>
        <v>7</v>
      </c>
      <c r="AI16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64" s="8">
        <f>IF(salesTable[[#This Row],[unitPrice_clean]]&gt;0,salesTable[[#This Row],[unitPrice_clean]],"INVALID")</f>
        <v>980</v>
      </c>
      <c r="AK164">
        <f>IF(salesTable[[#This Row],[Revenue]]="","MISSING",VALUE(TRIM(SUBSTITUTE(SUBSTITUTE(salesTable[[#This Row],[Revenue]],",",""),"GH₵",""))))</f>
        <v>6860</v>
      </c>
      <c r="AL164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164" s="19">
        <f>IF(ISNUMBER(salesTable[[#This Row],[OrderDate]]),salesTable[[#This Row],[OrderDate]],IFERROR(DATEVALUE(CLEAN(TRIM(SUBSTITUTE(salesTable[[#This Row],[OrderDate]],".","/")))),"CHECK"))</f>
        <v>45666</v>
      </c>
      <c r="AN1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45666</v>
      </c>
      <c r="AO1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GH-ACC-2025-01298</v>
      </c>
      <c r="AP1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4" s="8" t="str">
        <f>CLEAN(PROPER(TRIM(salesTable[[#This Row],[Email]])))</f>
        <v>Naa.Antwi45@Example.Com</v>
      </c>
      <c r="AR164" s="8" t="str">
        <f>CLEAN(TRIM(salesTable[[#This Row],[SourceFile]]))</f>
        <v>Online_Sales_2025.xlsx</v>
      </c>
      <c r="AS1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4" s="8" t="str">
        <f>IF(salesTable[orderRef_final]&lt;&gt;"MISSING",salesTable[orderRef_final],"invalid")</f>
        <v>GH-ACC-2025-01298</v>
      </c>
    </row>
    <row r="165" spans="1:46" x14ac:dyDescent="0.3">
      <c r="A165" t="s">
        <v>1885</v>
      </c>
      <c r="B165" t="s">
        <v>1886</v>
      </c>
      <c r="C165" t="s">
        <v>1070</v>
      </c>
      <c r="D165" t="s">
        <v>139</v>
      </c>
      <c r="E165" t="s">
        <v>190</v>
      </c>
      <c r="F165" t="s">
        <v>464</v>
      </c>
      <c r="G165" t="s">
        <v>24</v>
      </c>
      <c r="H165" t="s">
        <v>434</v>
      </c>
      <c r="I165" t="s">
        <v>26</v>
      </c>
      <c r="J165" t="s">
        <v>97</v>
      </c>
      <c r="K165" t="s">
        <v>72</v>
      </c>
      <c r="L165" t="s">
        <v>182</v>
      </c>
      <c r="M165">
        <v>12</v>
      </c>
      <c r="N165">
        <v>4200</v>
      </c>
      <c r="O165">
        <v>50400</v>
      </c>
      <c r="P165" t="s">
        <v>1887</v>
      </c>
      <c r="Q165" t="s">
        <v>1888</v>
      </c>
      <c r="R165" t="s">
        <v>157</v>
      </c>
      <c r="S165" t="str">
        <f>IF(salesTable[[#This Row],[Region]]="","MISSING",IFERROR(VLOOKUP(salesTable[[#This Row],[Region]],region_ref[],2,FALSE),TRIM(CLEAN(UPPER(salesTable[[#This Row],[Region]])))))</f>
        <v>ACCRA</v>
      </c>
      <c r="T165" t="str">
        <f>IF(salesTable[[#This Row],[CustomerType]]="","MISSING",IFERROR(VLOOKUP(salesTable[[#This Row],[CustomerType]],customerType_Ref[],2,FALSE),TRIM(CLEAN(UPPER(salesTable[[#This Row],[CustomerType]])))))</f>
        <v>BUSINESS</v>
      </c>
      <c r="U165" t="str">
        <f>IF(salesTable[[#This Row],[SalesChannel]]="","MISSING",IFERROR(VLOOKUP(salesTable[[#This Row],[SalesChannel]],salesChannel_Ref[],2,FALSE),CLEAN(UPPER(TRIM(salesTable[SalesChannel])))))</f>
        <v>IN-STORE</v>
      </c>
      <c r="V165" t="str">
        <f>IF(salesTable[[#This Row],[PaymentMethod]]="","MISSING",IFERROR(VLOOKUP(salesTable[[#This Row],[PaymentMethod]],paymentMethod_REF[],2,FALSE), CLEAN(UPPER(TRIM(salesTable[[#This Row],[PaymentMethod]])))))</f>
        <v>CASH</v>
      </c>
      <c r="W165" s="8" t="str">
        <f>IF(salesTable[[#This Row],[ProductID]]="","MISSING",IFERROR(VLOOKUP(salesTable[[#This Row],[ProductID]],product_REF[],1,FALSE),"NO MATCH"))</f>
        <v>P001</v>
      </c>
      <c r="X165" s="8" t="str">
        <f>CLEAN(UPPER(TRIM(IF(salesTable[[#This Row],[ProductID]]="","MISSING",IFERROR(VLOOKUP(salesTable[[#This Row],[ProductID]],product_REF[],2,FALSE),"NO MATCH")))))</f>
        <v>LAPTOP PRO 14</v>
      </c>
      <c r="Y165" t="str">
        <f>IFERROR(CLEAN(UPPER(TRIM(VLOOKUP(salesTable[[#This Row],[productID_Final]],product_REF[],3,FALSE)))),"NO MATCH")</f>
        <v>ELECTRONICS</v>
      </c>
      <c r="Z165" s="8" t="str">
        <f>IF(salesTable[[#This Row],[productCategory_final]]=CLEAN(UPPER(TRIM(salesTable[ProductCategory]))),salesTable[[#This Row],[productCategory_final]],"MISMATCH")</f>
        <v>ELECTRONICS</v>
      </c>
      <c r="AA165" s="8" t="str">
        <f>IF(salesTable[[#This Row],[CustomerID]]="","MISSING",IFERROR(VLOOKUP(salesTable[[#This Row],[CustomerID]],customer_REF[],1,FALSE),"NO MATCH"))</f>
        <v>C0019</v>
      </c>
      <c r="AB165" t="str">
        <f>CLEAN(UPPER(TRIM(IF(salesTable[[#This Row],[FirstName]]="","MISSING",IFERROR(VLOOKUP(salesTable[[#This Row],[CustomerID_final]],customer_REF[],2,FALSE),"NO MATCH")))))</f>
        <v>KOFI</v>
      </c>
      <c r="AC165" s="8" t="str">
        <f>IF(salesTable[[#This Row],[customerFisrtName]]=CLEAN(UPPER(TRIM(salesTable[[#This Row],[customerFisrtName]]))),salesTable[[#This Row],[customerFisrtName]],"MISMATCH")</f>
        <v>KOFI</v>
      </c>
      <c r="AD165" t="str">
        <f>CLEAN(UPPER(TRIM(IF(salesTable[[#This Row],[LastName]]="","MISSING",IFERROR(VLOOKUP(salesTable[[#This Row],[CustomerID_final]],customer_REF[],3,FALSE),"NO MATCH")))))</f>
        <v>ASARE</v>
      </c>
      <c r="AE165" s="8" t="str">
        <f>IF(salesTable[[#This Row],[customerLastName]]=CLEAN(UPPER(TRIM(salesTable[[#This Row],[customerLastName]]))),salesTable[[#This Row],[customerLastName]],"MISMATCH")</f>
        <v>ASARE</v>
      </c>
      <c r="AF165" s="8" t="str">
        <f>IF(salesTable[[#This Row],[Phone]]="","MISSING",0&amp;RIGHT(TRIM(SUBSTITUTE(SUBSTITUTE(SUBSTITUTE(salesTable[[#This Row],[Phone]],"+","")," ",""),"-","")),9))</f>
        <v>0261823278</v>
      </c>
      <c r="AG16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65" s="8">
        <f>IF(salesTable[[#This Row],[quantity_clean]]&gt;0,salesTable[[#This Row],[quantity_clean]],"INVALID")</f>
        <v>12</v>
      </c>
      <c r="AI16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65" s="8">
        <f>IF(salesTable[[#This Row],[unitPrice_clean]]&gt;0,salesTable[[#This Row],[unitPrice_clean]],"INVALID")</f>
        <v>4200</v>
      </c>
      <c r="AK165">
        <f>IF(salesTable[[#This Row],[Revenue]]="","MISSING",VALUE(TRIM(SUBSTITUTE(SUBSTITUTE(salesTable[[#This Row],[Revenue]],",",""),"GH₵",""))))</f>
        <v>50400</v>
      </c>
      <c r="AL165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165" s="19">
        <f>IF(ISNUMBER(salesTable[[#This Row],[OrderDate]]),salesTable[[#This Row],[OrderDate]],IFERROR(DATEVALUE(CLEAN(TRIM(SUBSTITUTE(salesTable[[#This Row],[OrderDate]],".","/")))),"CHECK"))</f>
        <v>45966</v>
      </c>
      <c r="AN1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45966</v>
      </c>
      <c r="AO1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GH-ACC-2025-01301</v>
      </c>
      <c r="AP1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5" s="8" t="str">
        <f>CLEAN(PROPER(TRIM(salesTable[[#This Row],[Email]])))</f>
        <v>Kofi.Asare57@Example.Com</v>
      </c>
      <c r="AR165" s="8" t="str">
        <f>CLEAN(TRIM(salesTable[[#This Row],[SourceFile]]))</f>
        <v>Online_Sales_2025.xlsx</v>
      </c>
      <c r="AS1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5" s="8" t="str">
        <f>IF(salesTable[orderRef_final]&lt;&gt;"MISSING",salesTable[orderRef_final],"invalid")</f>
        <v>GH-ACC-2025-01301</v>
      </c>
    </row>
    <row r="166" spans="1:46" x14ac:dyDescent="0.3">
      <c r="A166" t="s">
        <v>2089</v>
      </c>
      <c r="B166" t="s">
        <v>2090</v>
      </c>
      <c r="C166" t="s">
        <v>1422</v>
      </c>
      <c r="D166" t="s">
        <v>1789</v>
      </c>
      <c r="E166" t="s">
        <v>1147</v>
      </c>
      <c r="F166" t="s">
        <v>153</v>
      </c>
      <c r="G166" t="s">
        <v>162</v>
      </c>
      <c r="H166" t="s">
        <v>163</v>
      </c>
      <c r="I166" t="s">
        <v>110</v>
      </c>
      <c r="J166" t="s">
        <v>83</v>
      </c>
      <c r="K166" t="s">
        <v>72</v>
      </c>
      <c r="L166" t="s">
        <v>565</v>
      </c>
      <c r="M166">
        <v>4</v>
      </c>
      <c r="N166">
        <v>620</v>
      </c>
      <c r="O166">
        <v>2480</v>
      </c>
      <c r="P166" t="s">
        <v>2091</v>
      </c>
      <c r="Q166" t="s">
        <v>2092</v>
      </c>
      <c r="R166" t="s">
        <v>32</v>
      </c>
      <c r="S166" t="str">
        <f>IF(salesTable[[#This Row],[Region]]="","MISSING",IFERROR(VLOOKUP(salesTable[[#This Row],[Region]],region_ref[],2,FALSE),TRIM(CLEAN(UPPER(salesTable[[#This Row],[Region]])))))</f>
        <v>ACCRA</v>
      </c>
      <c r="T166" t="str">
        <f>IF(salesTable[[#This Row],[CustomerType]]="","MISSING",IFERROR(VLOOKUP(salesTable[[#This Row],[CustomerType]],customerType_Ref[],2,FALSE),TRIM(CLEAN(UPPER(salesTable[[#This Row],[CustomerType]])))))</f>
        <v>INDIVIDUAL</v>
      </c>
      <c r="U166" t="str">
        <f>IF(salesTable[[#This Row],[SalesChannel]]="","MISSING",IFERROR(VLOOKUP(salesTable[[#This Row],[SalesChannel]],salesChannel_Ref[],2,FALSE),CLEAN(UPPER(TRIM(salesTable[SalesChannel])))))</f>
        <v>IN-STORE</v>
      </c>
      <c r="V166" t="str">
        <f>IF(salesTable[[#This Row],[PaymentMethod]]="","MISSING",IFERROR(VLOOKUP(salesTable[[#This Row],[PaymentMethod]],paymentMethod_REF[],2,FALSE), CLEAN(UPPER(TRIM(salesTable[[#This Row],[PaymentMethod]])))))</f>
        <v>CARD</v>
      </c>
      <c r="W166" s="8" t="str">
        <f>IF(salesTable[[#This Row],[ProductID]]="","MISSING",IFERROR(VLOOKUP(salesTable[[#This Row],[ProductID]],product_REF[],1,FALSE),"NO MATCH"))</f>
        <v>P012</v>
      </c>
      <c r="X166" s="8" t="str">
        <f>CLEAN(UPPER(TRIM(IF(salesTable[[#This Row],[ProductID]]="","MISSING",IFERROR(VLOOKUP(salesTable[[#This Row],[ProductID]],product_REF[],2,FALSE),"NO MATCH")))))</f>
        <v>BLENDER PLUS</v>
      </c>
      <c r="Y166" t="str">
        <f>IFERROR(CLEAN(UPPER(TRIM(VLOOKUP(salesTable[[#This Row],[productID_Final]],product_REF[],3,FALSE)))),"NO MATCH")</f>
        <v>HOME APPLIANCES</v>
      </c>
      <c r="Z166" s="8" t="str">
        <f>IF(salesTable[[#This Row],[productCategory_final]]=CLEAN(UPPER(TRIM(salesTable[ProductCategory]))),salesTable[[#This Row],[productCategory_final]],"MISMATCH")</f>
        <v>HOME APPLIANCES</v>
      </c>
      <c r="AA166" s="8" t="str">
        <f>IF(salesTable[[#This Row],[CustomerID]]="","MISSING",IFERROR(VLOOKUP(salesTable[[#This Row],[CustomerID]],customer_REF[],1,FALSE),"NO MATCH"))</f>
        <v>C0317</v>
      </c>
      <c r="AB166" t="str">
        <f>CLEAN(UPPER(TRIM(IF(salesTable[[#This Row],[FirstName]]="","MISSING",IFERROR(VLOOKUP(salesTable[[#This Row],[CustomerID_final]],customer_REF[],2,FALSE),"NO MATCH")))))</f>
        <v>NAA</v>
      </c>
      <c r="AC166" s="8" t="str">
        <f>IF(salesTable[[#This Row],[customerFisrtName]]=CLEAN(UPPER(TRIM(salesTable[[#This Row],[customerFisrtName]]))),salesTable[[#This Row],[customerFisrtName]],"MISMATCH")</f>
        <v>NAA</v>
      </c>
      <c r="AD166" t="str">
        <f>CLEAN(UPPER(TRIM(IF(salesTable[[#This Row],[LastName]]="","MISSING",IFERROR(VLOOKUP(salesTable[[#This Row],[CustomerID_final]],customer_REF[],3,FALSE),"NO MATCH")))))</f>
        <v>OWUSU</v>
      </c>
      <c r="AE166" s="8" t="str">
        <f>IF(salesTable[[#This Row],[customerLastName]]=CLEAN(UPPER(TRIM(salesTable[[#This Row],[customerLastName]]))),salesTable[[#This Row],[customerLastName]],"MISMATCH")</f>
        <v>OWUSU</v>
      </c>
      <c r="AF166" s="8" t="str">
        <f>IF(salesTable[[#This Row],[Phone]]="","MISSING",0&amp;RIGHT(TRIM(SUBSTITUTE(SUBSTITUTE(SUBSTITUTE(salesTable[[#This Row],[Phone]],"+","")," ",""),"-","")),9))</f>
        <v>0245844685</v>
      </c>
      <c r="AG16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66" s="8">
        <f>IF(salesTable[[#This Row],[quantity_clean]]&gt;0,salesTable[[#This Row],[quantity_clean]],"INVALID")</f>
        <v>4</v>
      </c>
      <c r="AI16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66" s="8">
        <f>IF(salesTable[[#This Row],[unitPrice_clean]]&gt;0,salesTable[[#This Row],[unitPrice_clean]],"INVALID")</f>
        <v>620</v>
      </c>
      <c r="AK166">
        <f>IF(salesTable[[#This Row],[Revenue]]="","MISSING",VALUE(TRIM(SUBSTITUTE(SUBSTITUTE(salesTable[[#This Row],[Revenue]],",",""),"GH₵",""))))</f>
        <v>2480</v>
      </c>
      <c r="AL166" s="8">
        <f>IFERROR(IF(ROUND(salesTable[[#This Row],[Quantity_final]]*salesTable[[#This Row],[UnitPrice_final]],2)=ROUND(salesTable[[#This Row],[revenue_clean]],2)=TRUE,salesTable[[#This Row],[revenue_clean]],"invalid"),"INVALID")</f>
        <v>2480</v>
      </c>
      <c r="AM166" s="19" t="str">
        <f>IF(ISNUMBER(salesTable[[#This Row],[OrderDate]]),salesTable[[#This Row],[OrderDate]],IFERROR(DATEVALUE(CLEAN(TRIM(SUBSTITUTE(salesTable[[#This Row],[OrderDate]],".","/")))),"CHECK"))</f>
        <v>CHECK</v>
      </c>
      <c r="AN16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GH-ACC-2025-01311</v>
      </c>
      <c r="AP1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6" s="8" t="str">
        <f>CLEAN(PROPER(TRIM(salesTable[[#This Row],[Email]])))</f>
        <v>Naa.Owusu95@Example.Com</v>
      </c>
      <c r="AR166" s="8" t="str">
        <f>CLEAN(TRIM(salesTable[[#This Row],[SourceFile]]))</f>
        <v>Agent_App_2025.csv</v>
      </c>
      <c r="AS1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6" s="8" t="str">
        <f>IF(salesTable[orderRef_final]&lt;&gt;"MISSING",salesTable[orderRef_final],"invalid")</f>
        <v>GH-ACC-2025-01311</v>
      </c>
    </row>
    <row r="167" spans="1:46" x14ac:dyDescent="0.3">
      <c r="A167" t="s">
        <v>1511</v>
      </c>
      <c r="B167" t="s">
        <v>1512</v>
      </c>
      <c r="C167" t="s">
        <v>294</v>
      </c>
      <c r="D167" t="s">
        <v>65</v>
      </c>
      <c r="E167" t="s">
        <v>140</v>
      </c>
      <c r="F167" t="s">
        <v>153</v>
      </c>
      <c r="G167" t="s">
        <v>142</v>
      </c>
      <c r="H167" t="s">
        <v>1261</v>
      </c>
      <c r="I167" t="s">
        <v>26</v>
      </c>
      <c r="J167" t="s">
        <v>501</v>
      </c>
      <c r="K167" t="s">
        <v>57</v>
      </c>
      <c r="L167" t="s">
        <v>111</v>
      </c>
      <c r="M167">
        <v>-7</v>
      </c>
      <c r="N167">
        <v>420</v>
      </c>
      <c r="O167">
        <v>2940</v>
      </c>
      <c r="P167" t="s">
        <v>1513</v>
      </c>
      <c r="Q167" t="s">
        <v>1514</v>
      </c>
      <c r="R167" t="s">
        <v>46</v>
      </c>
      <c r="S167" t="str">
        <f>IF(salesTable[[#This Row],[Region]]="","MISSING",IFERROR(VLOOKUP(salesTable[[#This Row],[Region]],region_ref[],2,FALSE),TRIM(CLEAN(UPPER(salesTable[[#This Row],[Region]])))))</f>
        <v>ACCRA</v>
      </c>
      <c r="T167" t="str">
        <f>IF(salesTable[[#This Row],[CustomerType]]="","MISSING",IFERROR(VLOOKUP(salesTable[[#This Row],[CustomerType]],customerType_Ref[],2,FALSE),TRIM(CLEAN(UPPER(salesTable[[#This Row],[CustomerType]])))))</f>
        <v>GOVERNMENT</v>
      </c>
      <c r="U167" t="str">
        <f>IF(salesTable[[#This Row],[SalesChannel]]="","MISSING",IFERROR(VLOOKUP(salesTable[[#This Row],[SalesChannel]],salesChannel_Ref[],2,FALSE),CLEAN(UPPER(TRIM(salesTable[SalesChannel])))))</f>
        <v>ONLINE</v>
      </c>
      <c r="V167" t="str">
        <f>IF(salesTable[[#This Row],[PaymentMethod]]="","MISSING",IFERROR(VLOOKUP(salesTable[[#This Row],[PaymentMethod]],paymentMethod_REF[],2,FALSE), CLEAN(UPPER(TRIM(salesTable[[#This Row],[PaymentMethod]])))))</f>
        <v>CARD</v>
      </c>
      <c r="W167" s="8" t="str">
        <f>IF(salesTable[[#This Row],[ProductID]]="","MISSING",IFERROR(VLOOKUP(salesTable[[#This Row],[ProductID]],product_REF[],1,FALSE),"NO MATCH"))</f>
        <v>P003</v>
      </c>
      <c r="X167" s="8" t="str">
        <f>CLEAN(UPPER(TRIM(IF(salesTable[[#This Row],[ProductID]]="","MISSING",IFERROR(VLOOKUP(salesTable[[#This Row],[ProductID]],product_REF[],2,FALSE),"NO MATCH")))))</f>
        <v>WIRELESS HEADSET</v>
      </c>
      <c r="Y167" t="str">
        <f>IFERROR(CLEAN(UPPER(TRIM(VLOOKUP(salesTable[[#This Row],[productID_Final]],product_REF[],3,FALSE)))),"NO MATCH")</f>
        <v>ELECTRONICS</v>
      </c>
      <c r="Z167" s="8" t="str">
        <f>IF(salesTable[[#This Row],[productCategory_final]]=CLEAN(UPPER(TRIM(salesTable[ProductCategory]))),salesTable[[#This Row],[productCategory_final]],"MISMATCH")</f>
        <v>ELECTRONICS</v>
      </c>
      <c r="AA167" s="8" t="str">
        <f>IF(salesTable[[#This Row],[CustomerID]]="","MISSING",IFERROR(VLOOKUP(salesTable[[#This Row],[CustomerID]],customer_REF[],1,FALSE),"NO MATCH"))</f>
        <v>C0127</v>
      </c>
      <c r="AB167" t="str">
        <f>CLEAN(UPPER(TRIM(IF(salesTable[[#This Row],[FirstName]]="","MISSING",IFERROR(VLOOKUP(salesTable[[#This Row],[CustomerID_final]],customer_REF[],2,FALSE),"NO MATCH")))))</f>
        <v>NAA</v>
      </c>
      <c r="AC167" s="8" t="str">
        <f>IF(salesTable[[#This Row],[customerFisrtName]]=CLEAN(UPPER(TRIM(salesTable[[#This Row],[customerFisrtName]]))),salesTable[[#This Row],[customerFisrtName]],"MISMATCH")</f>
        <v>NAA</v>
      </c>
      <c r="AD167" t="str">
        <f>CLEAN(UPPER(TRIM(IF(salesTable[[#This Row],[LastName]]="","MISSING",IFERROR(VLOOKUP(salesTable[[#This Row],[CustomerID_final]],customer_REF[],3,FALSE),"NO MATCH")))))</f>
        <v>OWUSU</v>
      </c>
      <c r="AE167" s="8" t="str">
        <f>IF(salesTable[[#This Row],[customerLastName]]=CLEAN(UPPER(TRIM(salesTable[[#This Row],[customerLastName]]))),salesTable[[#This Row],[customerLastName]],"MISMATCH")</f>
        <v>OWUSU</v>
      </c>
      <c r="AF167" s="8" t="str">
        <f>IF(salesTable[[#This Row],[Phone]]="","MISSING",0&amp;RIGHT(TRIM(SUBSTITUTE(SUBSTITUTE(SUBSTITUTE(salesTable[[#This Row],[Phone]],"+","")," ",""),"-","")),9))</f>
        <v>0243122442</v>
      </c>
      <c r="AG167">
        <f>IF(OR(salesTable[[#This Row],[Quantity]]="",salesTable[[#This Row],[Quantity]]="N/A",salesTable[[#This Row],[Quantity]]="abc"),"INVALID",VALUE(TRIM(SUBSTITUTE(SUBSTITUTE(salesTable[[#This Row],[Quantity]],",",""),"GH₵",""))))</f>
        <v>-7</v>
      </c>
      <c r="AH167" s="8" t="str">
        <f>IF(salesTable[[#This Row],[quantity_clean]]&gt;0,salesTable[[#This Row],[quantity_clean]],"INVALID")</f>
        <v>INVALID</v>
      </c>
      <c r="AI16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67" s="8">
        <f>IF(salesTable[[#This Row],[unitPrice_clean]]&gt;0,salesTable[[#This Row],[unitPrice_clean]],"INVALID")</f>
        <v>420</v>
      </c>
      <c r="AK167">
        <f>IF(salesTable[[#This Row],[Revenue]]="","MISSING",VALUE(TRIM(SUBSTITUTE(SUBSTITUTE(salesTable[[#This Row],[Revenue]],",",""),"GH₵",""))))</f>
        <v>2940</v>
      </c>
      <c r="AL16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67" s="19" t="str">
        <f>IF(ISNUMBER(salesTable[[#This Row],[OrderDate]]),salesTable[[#This Row],[OrderDate]],IFERROR(DATEVALUE(CLEAN(TRIM(SUBSTITUTE(salesTable[[#This Row],[OrderDate]],".","/")))),"CHECK"))</f>
        <v>CHECK</v>
      </c>
      <c r="AN1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GH-ACC-2025-01315</v>
      </c>
      <c r="AP1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7" s="8" t="str">
        <f>CLEAN(PROPER(TRIM(salesTable[[#This Row],[Email]])))</f>
        <v>Naa.Owusu6@Example.Com</v>
      </c>
      <c r="AR167" s="8" t="str">
        <f>CLEAN(TRIM(salesTable[[#This Row],[SourceFile]]))</f>
        <v>Mobile_App_Export.csv</v>
      </c>
      <c r="AS1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7" s="8" t="str">
        <f>IF(salesTable[orderRef_final]&lt;&gt;"MISSING",salesTable[orderRef_final],"invalid")</f>
        <v>GH-ACC-2025-01315</v>
      </c>
    </row>
    <row r="168" spans="1:46" x14ac:dyDescent="0.3">
      <c r="A168" t="s">
        <v>5308</v>
      </c>
      <c r="B168" t="s">
        <v>5309</v>
      </c>
      <c r="C168" t="s">
        <v>984</v>
      </c>
      <c r="D168" t="s">
        <v>1457</v>
      </c>
      <c r="E168" t="s">
        <v>140</v>
      </c>
      <c r="F168" t="s">
        <v>153</v>
      </c>
      <c r="G168" t="s">
        <v>120</v>
      </c>
      <c r="H168" t="s">
        <v>121</v>
      </c>
      <c r="I168" t="s">
        <v>41</v>
      </c>
      <c r="J168" t="s">
        <v>27</v>
      </c>
      <c r="K168" t="s">
        <v>288</v>
      </c>
      <c r="L168" t="s">
        <v>58</v>
      </c>
      <c r="M168">
        <v>3</v>
      </c>
      <c r="N168">
        <v>850</v>
      </c>
      <c r="O168">
        <v>2550</v>
      </c>
      <c r="P168" t="s">
        <v>5310</v>
      </c>
      <c r="Q168" t="s">
        <v>5311</v>
      </c>
      <c r="R168" t="s">
        <v>46</v>
      </c>
      <c r="S168" t="str">
        <f>IF(salesTable[[#This Row],[Region]]="","MISSING",IFERROR(VLOOKUP(salesTable[[#This Row],[Region]],region_ref[],2,FALSE),TRIM(CLEAN(UPPER(salesTable[[#This Row],[Region]])))))</f>
        <v>ACCRA</v>
      </c>
      <c r="T168" t="str">
        <f>IF(salesTable[[#This Row],[CustomerType]]="","MISSING",IFERROR(VLOOKUP(salesTable[[#This Row],[CustomerType]],customerType_Ref[],2,FALSE),TRIM(CLEAN(UPPER(salesTable[[#This Row],[CustomerType]])))))</f>
        <v>GOVERNMENT</v>
      </c>
      <c r="U168" t="str">
        <f>IF(salesTable[[#This Row],[SalesChannel]]="","MISSING",IFERROR(VLOOKUP(salesTable[[#This Row],[SalesChannel]],salesChannel_Ref[],2,FALSE),CLEAN(UPPER(TRIM(salesTable[SalesChannel])))))</f>
        <v>AGENT</v>
      </c>
      <c r="V16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68" s="8" t="str">
        <f>IF(salesTable[[#This Row],[ProductID]]="","MISSING",IFERROR(VLOOKUP(salesTable[[#This Row],[ProductID]],product_REF[],1,FALSE),"NO MATCH"))</f>
        <v>P002</v>
      </c>
      <c r="X168" s="8" t="str">
        <f>CLEAN(UPPER(TRIM(IF(salesTable[[#This Row],[ProductID]]="","MISSING",IFERROR(VLOOKUP(salesTable[[#This Row],[ProductID]],product_REF[],2,FALSE),"NO MATCH")))))</f>
        <v>OFFICE CHAIR</v>
      </c>
      <c r="Y168" t="str">
        <f>IFERROR(CLEAN(UPPER(TRIM(VLOOKUP(salesTable[[#This Row],[productID_Final]],product_REF[],3,FALSE)))),"NO MATCH")</f>
        <v>FURNITURE</v>
      </c>
      <c r="Z168" s="8" t="str">
        <f>IF(salesTable[[#This Row],[productCategory_final]]=CLEAN(UPPER(TRIM(salesTable[ProductCategory]))),salesTable[[#This Row],[productCategory_final]],"MISMATCH")</f>
        <v>FURNITURE</v>
      </c>
      <c r="AA168" s="8" t="str">
        <f>IF(salesTable[[#This Row],[CustomerID]]="","MISSING",IFERROR(VLOOKUP(salesTable[[#This Row],[CustomerID]],customer_REF[],1,FALSE),"NO MATCH"))</f>
        <v>C0395</v>
      </c>
      <c r="AB168" t="str">
        <f>CLEAN(UPPER(TRIM(IF(salesTable[[#This Row],[FirstName]]="","MISSING",IFERROR(VLOOKUP(salesTable[[#This Row],[CustomerID_final]],customer_REF[],2,FALSE),"NO MATCH")))))</f>
        <v>DANIEL</v>
      </c>
      <c r="AC168" s="8" t="str">
        <f>IF(salesTable[[#This Row],[customerFisrtName]]=CLEAN(UPPER(TRIM(salesTable[[#This Row],[customerFisrtName]]))),salesTable[[#This Row],[customerFisrtName]],"MISMATCH")</f>
        <v>DANIEL</v>
      </c>
      <c r="AD168" t="str">
        <f>CLEAN(UPPER(TRIM(IF(salesTable[[#This Row],[LastName]]="","MISSING",IFERROR(VLOOKUP(salesTable[[#This Row],[CustomerID_final]],customer_REF[],3,FALSE),"NO MATCH")))))</f>
        <v>OWUSU</v>
      </c>
      <c r="AE168" s="8" t="str">
        <f>IF(salesTable[[#This Row],[customerLastName]]=CLEAN(UPPER(TRIM(salesTable[[#This Row],[customerLastName]]))),salesTable[[#This Row],[customerLastName]],"MISMATCH")</f>
        <v>OWUSU</v>
      </c>
      <c r="AF168" s="8" t="str">
        <f>IF(salesTable[[#This Row],[Phone]]="","MISSING",0&amp;RIGHT(TRIM(SUBSTITUTE(SUBSTITUTE(SUBSTITUTE(salesTable[[#This Row],[Phone]],"+","")," ",""),"-","")),9))</f>
        <v>0542512883</v>
      </c>
      <c r="AG16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68" s="8">
        <f>IF(salesTable[[#This Row],[quantity_clean]]&gt;0,salesTable[[#This Row],[quantity_clean]],"INVALID")</f>
        <v>3</v>
      </c>
      <c r="AI16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68" s="8">
        <f>IF(salesTable[[#This Row],[unitPrice_clean]]&gt;0,salesTable[[#This Row],[unitPrice_clean]],"INVALID")</f>
        <v>850</v>
      </c>
      <c r="AK168">
        <f>IF(salesTable[[#This Row],[Revenue]]="","MISSING",VALUE(TRIM(SUBSTITUTE(SUBSTITUTE(salesTable[[#This Row],[Revenue]],",",""),"GH₵",""))))</f>
        <v>2550</v>
      </c>
      <c r="AL168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168" s="19" t="str">
        <f>IF(ISNUMBER(salesTable[[#This Row],[OrderDate]]),salesTable[[#This Row],[OrderDate]],IFERROR(DATEVALUE(CLEAN(TRIM(SUBSTITUTE(salesTable[[#This Row],[OrderDate]],".","/")))),"CHECK"))</f>
        <v>CHECK</v>
      </c>
      <c r="AN16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GH-ACC-2025-01318</v>
      </c>
      <c r="AP1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8" s="8" t="str">
        <f>CLEAN(PROPER(TRIM(salesTable[[#This Row],[Email]])))</f>
        <v>Daniel.Owusu63@Example.Com</v>
      </c>
      <c r="AR168" s="8" t="str">
        <f>CLEAN(TRIM(salesTable[[#This Row],[SourceFile]]))</f>
        <v>Mobile_App_Export.csv</v>
      </c>
      <c r="AS1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8" s="8" t="str">
        <f>IF(salesTable[orderRef_final]&lt;&gt;"MISSING",salesTable[orderRef_final],"invalid")</f>
        <v>GH-ACC-2025-01318</v>
      </c>
    </row>
    <row r="169" spans="1:46" x14ac:dyDescent="0.3">
      <c r="A169" t="s">
        <v>4887</v>
      </c>
      <c r="B169" t="s">
        <v>3439</v>
      </c>
      <c r="C169" t="s">
        <v>3024</v>
      </c>
      <c r="D169" t="s">
        <v>50</v>
      </c>
      <c r="E169" t="s">
        <v>37</v>
      </c>
      <c r="F169" t="s">
        <v>153</v>
      </c>
      <c r="G169" t="s">
        <v>218</v>
      </c>
      <c r="H169" t="s">
        <v>312</v>
      </c>
      <c r="I169" t="s">
        <v>26</v>
      </c>
      <c r="J169" t="s">
        <v>97</v>
      </c>
      <c r="K169" t="s">
        <v>98</v>
      </c>
      <c r="L169" t="s">
        <v>182</v>
      </c>
      <c r="M169">
        <v>3</v>
      </c>
      <c r="N169">
        <v>2850</v>
      </c>
      <c r="O169">
        <v>8550</v>
      </c>
      <c r="P169" t="s">
        <v>4888</v>
      </c>
      <c r="Q169" t="s">
        <v>4889</v>
      </c>
      <c r="R169" t="s">
        <v>46</v>
      </c>
      <c r="S169" t="str">
        <f>IF(salesTable[[#This Row],[Region]]="","MISSING",IFERROR(VLOOKUP(salesTable[[#This Row],[Region]],region_ref[],2,FALSE),TRIM(CLEAN(UPPER(salesTable[[#This Row],[Region]])))))</f>
        <v>ACCRA</v>
      </c>
      <c r="T169" t="str">
        <f>IF(salesTable[[#This Row],[CustomerType]]="","MISSING",IFERROR(VLOOKUP(salesTable[[#This Row],[CustomerType]],customerType_Ref[],2,FALSE),TRIM(CLEAN(UPPER(salesTable[[#This Row],[CustomerType]])))))</f>
        <v>BUSINESS</v>
      </c>
      <c r="U169" t="str">
        <f>IF(salesTable[[#This Row],[SalesChannel]]="","MISSING",IFERROR(VLOOKUP(salesTable[[#This Row],[SalesChannel]],salesChannel_Ref[],2,FALSE),CLEAN(UPPER(TRIM(salesTable[SalesChannel])))))</f>
        <v>MOBILE APP</v>
      </c>
      <c r="V169" t="str">
        <f>IF(salesTable[[#This Row],[PaymentMethod]]="","MISSING",IFERROR(VLOOKUP(salesTable[[#This Row],[PaymentMethod]],paymentMethod_REF[],2,FALSE), CLEAN(UPPER(TRIM(salesTable[[#This Row],[PaymentMethod]])))))</f>
        <v>CASH</v>
      </c>
      <c r="W169" s="8" t="str">
        <f>IF(salesTable[[#This Row],[ProductID]]="","MISSING",IFERROR(VLOOKUP(salesTable[[#This Row],[ProductID]],product_REF[],1,FALSE),"NO MATCH"))</f>
        <v>P005</v>
      </c>
      <c r="X169" s="8" t="str">
        <f>CLEAN(UPPER(TRIM(IF(salesTable[[#This Row],[ProductID]]="","MISSING",IFERROR(VLOOKUP(salesTable[[#This Row],[ProductID]],product_REF[],2,FALSE),"NO MATCH")))))</f>
        <v>SMARTPHONE X</v>
      </c>
      <c r="Y169" t="str">
        <f>IFERROR(CLEAN(UPPER(TRIM(VLOOKUP(salesTable[[#This Row],[productID_Final]],product_REF[],3,FALSE)))),"NO MATCH")</f>
        <v>ELECTRONICS</v>
      </c>
      <c r="Z169" s="8" t="str">
        <f>IF(salesTable[[#This Row],[productCategory_final]]=CLEAN(UPPER(TRIM(salesTable[ProductCategory]))),salesTable[[#This Row],[productCategory_final]],"MISMATCH")</f>
        <v>ELECTRONICS</v>
      </c>
      <c r="AA169" s="8" t="str">
        <f>IF(salesTable[[#This Row],[CustomerID]]="","MISSING",IFERROR(VLOOKUP(salesTable[[#This Row],[CustomerID]],customer_REF[],1,FALSE),"NO MATCH"))</f>
        <v>C0333</v>
      </c>
      <c r="AB169" t="str">
        <f>CLEAN(UPPER(TRIM(IF(salesTable[[#This Row],[FirstName]]="","MISSING",IFERROR(VLOOKUP(salesTable[[#This Row],[CustomerID_final]],customer_REF[],2,FALSE),"NO MATCH")))))</f>
        <v>AKOSUA</v>
      </c>
      <c r="AC169" s="8" t="str">
        <f>IF(salesTable[[#This Row],[customerFisrtName]]=CLEAN(UPPER(TRIM(salesTable[[#This Row],[customerFisrtName]]))),salesTable[[#This Row],[customerFisrtName]],"MISMATCH")</f>
        <v>AKOSUA</v>
      </c>
      <c r="AD169" t="str">
        <f>CLEAN(UPPER(TRIM(IF(salesTable[[#This Row],[LastName]]="","MISSING",IFERROR(VLOOKUP(salesTable[[#This Row],[CustomerID_final]],customer_REF[],3,FALSE),"NO MATCH")))))</f>
        <v>ANTWI</v>
      </c>
      <c r="AE169" s="8" t="str">
        <f>IF(salesTable[[#This Row],[customerLastName]]=CLEAN(UPPER(TRIM(salesTable[[#This Row],[customerLastName]]))),salesTable[[#This Row],[customerLastName]],"MISMATCH")</f>
        <v>ANTWI</v>
      </c>
      <c r="AF169" s="8" t="str">
        <f>IF(salesTable[[#This Row],[Phone]]="","MISSING",0&amp;RIGHT(TRIM(SUBSTITUTE(SUBSTITUTE(SUBSTITUTE(salesTable[[#This Row],[Phone]],"+","")," ",""),"-","")),9))</f>
        <v>0243843535</v>
      </c>
      <c r="AG16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69" s="8">
        <f>IF(salesTable[[#This Row],[quantity_clean]]&gt;0,salesTable[[#This Row],[quantity_clean]],"INVALID")</f>
        <v>3</v>
      </c>
      <c r="AI169">
        <f>IF(OR(salesTable[[#This Row],[UnitPrice]]="",salesTable[[#This Row],[UnitPrice]]="N/A",salesTable[[#This Row],[UnitPrice]]="unknown"),"INVALID",VALUE(TRIM(SUBSTITUTE(SUBSTITUTE(salesTable[[#This Row],[UnitPrice]],",",""),"GH₵",""))))</f>
        <v>2850</v>
      </c>
      <c r="AJ169" s="8">
        <f>IF(salesTable[[#This Row],[unitPrice_clean]]&gt;0,salesTable[[#This Row],[unitPrice_clean]],"INVALID")</f>
        <v>2850</v>
      </c>
      <c r="AK169">
        <f>IF(salesTable[[#This Row],[Revenue]]="","MISSING",VALUE(TRIM(SUBSTITUTE(SUBSTITUTE(salesTable[[#This Row],[Revenue]],",",""),"GH₵",""))))</f>
        <v>8550</v>
      </c>
      <c r="AL169" s="8">
        <f>IFERROR(IF(ROUND(salesTable[[#This Row],[Quantity_final]]*salesTable[[#This Row],[UnitPrice_final]],2)=ROUND(salesTable[[#This Row],[revenue_clean]],2)=TRUE,salesTable[[#This Row],[revenue_clean]],"invalid"),"INVALID")</f>
        <v>8550</v>
      </c>
      <c r="AM169" s="19">
        <f>IF(ISNUMBER(salesTable[[#This Row],[OrderDate]]),salesTable[[#This Row],[OrderDate]],IFERROR(DATEVALUE(CLEAN(TRIM(SUBSTITUTE(salesTable[[#This Row],[OrderDate]],".","/")))),"CHECK"))</f>
        <v>45893</v>
      </c>
      <c r="AN1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45893</v>
      </c>
      <c r="AO1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GH-ACC-2025-01319</v>
      </c>
      <c r="AP1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69" s="8" t="str">
        <f>CLEAN(PROPER(TRIM(salesTable[[#This Row],[Email]])))</f>
        <v>Akosua.Antwi29@Example.Com</v>
      </c>
      <c r="AR169" s="8" t="str">
        <f>CLEAN(TRIM(salesTable[[#This Row],[SourceFile]]))</f>
        <v>Mobile_App_Export.csv</v>
      </c>
      <c r="AS1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69" s="8" t="str">
        <f>IF(salesTable[orderRef_final]&lt;&gt;"MISSING",salesTable[orderRef_final],"invalid")</f>
        <v>GH-ACC-2025-01319</v>
      </c>
    </row>
    <row r="170" spans="1:46" x14ac:dyDescent="0.3">
      <c r="A170" t="s">
        <v>5533</v>
      </c>
      <c r="B170" t="s">
        <v>5534</v>
      </c>
      <c r="C170" t="s">
        <v>954</v>
      </c>
      <c r="D170" t="s">
        <v>2018</v>
      </c>
      <c r="E170" t="s">
        <v>1550</v>
      </c>
      <c r="F170" t="s">
        <v>153</v>
      </c>
      <c r="G170" t="s">
        <v>142</v>
      </c>
      <c r="H170" t="s">
        <v>143</v>
      </c>
      <c r="I170" t="s">
        <v>26</v>
      </c>
      <c r="J170" t="s">
        <v>97</v>
      </c>
      <c r="K170" t="s">
        <v>84</v>
      </c>
      <c r="L170" t="s">
        <v>182</v>
      </c>
      <c r="M170">
        <v>8</v>
      </c>
      <c r="N170">
        <v>420</v>
      </c>
      <c r="O170">
        <v>3360</v>
      </c>
      <c r="P170" t="s">
        <v>5535</v>
      </c>
      <c r="Q170" t="s">
        <v>5536</v>
      </c>
      <c r="R170" t="s">
        <v>46</v>
      </c>
      <c r="S170" t="str">
        <f>IF(salesTable[[#This Row],[Region]]="","MISSING",IFERROR(VLOOKUP(salesTable[[#This Row],[Region]],region_ref[],2,FALSE),TRIM(CLEAN(UPPER(salesTable[[#This Row],[Region]])))))</f>
        <v>ACCRA</v>
      </c>
      <c r="T170" t="str">
        <f>IF(salesTable[[#This Row],[CustomerType]]="","MISSING",IFERROR(VLOOKUP(salesTable[[#This Row],[CustomerType]],customerType_Ref[],2,FALSE),TRIM(CLEAN(UPPER(salesTable[[#This Row],[CustomerType]])))))</f>
        <v>BUSINESS</v>
      </c>
      <c r="U170" t="str">
        <f>IF(salesTable[[#This Row],[SalesChannel]]="","MISSING",IFERROR(VLOOKUP(salesTable[[#This Row],[SalesChannel]],salesChannel_Ref[],2,FALSE),CLEAN(UPPER(TRIM(salesTable[SalesChannel])))))</f>
        <v>AGENT</v>
      </c>
      <c r="V170" t="str">
        <f>IF(salesTable[[#This Row],[PaymentMethod]]="","MISSING",IFERROR(VLOOKUP(salesTable[[#This Row],[PaymentMethod]],paymentMethod_REF[],2,FALSE), CLEAN(UPPER(TRIM(salesTable[[#This Row],[PaymentMethod]])))))</f>
        <v>CASH</v>
      </c>
      <c r="W170" s="8" t="str">
        <f>IF(salesTable[[#This Row],[ProductID]]="","MISSING",IFERROR(VLOOKUP(salesTable[[#This Row],[ProductID]],product_REF[],1,FALSE),"NO MATCH"))</f>
        <v>P003</v>
      </c>
      <c r="X170" s="8" t="str">
        <f>CLEAN(UPPER(TRIM(IF(salesTable[[#This Row],[ProductID]]="","MISSING",IFERROR(VLOOKUP(salesTable[[#This Row],[ProductID]],product_REF[],2,FALSE),"NO MATCH")))))</f>
        <v>WIRELESS HEADSET</v>
      </c>
      <c r="Y170" t="str">
        <f>IFERROR(CLEAN(UPPER(TRIM(VLOOKUP(salesTable[[#This Row],[productID_Final]],product_REF[],3,FALSE)))),"NO MATCH")</f>
        <v>ELECTRONICS</v>
      </c>
      <c r="Z170" s="8" t="str">
        <f>IF(salesTable[[#This Row],[productCategory_final]]=CLEAN(UPPER(TRIM(salesTable[ProductCategory]))),salesTable[[#This Row],[productCategory_final]],"MISMATCH")</f>
        <v>ELECTRONICS</v>
      </c>
      <c r="AA170" s="8" t="str">
        <f>IF(salesTable[[#This Row],[CustomerID]]="","MISSING",IFERROR(VLOOKUP(salesTable[[#This Row],[CustomerID]],customer_REF[],1,FALSE),"NO MATCH"))</f>
        <v>C0010</v>
      </c>
      <c r="AB170" t="str">
        <f>CLEAN(UPPER(TRIM(IF(salesTable[[#This Row],[FirstName]]="","MISSING",IFERROR(VLOOKUP(salesTable[[#This Row],[CustomerID_final]],customer_REF[],2,FALSE),"NO MATCH")))))</f>
        <v>ESI</v>
      </c>
      <c r="AC170" s="8" t="str">
        <f>IF(salesTable[[#This Row],[customerFisrtName]]=CLEAN(UPPER(TRIM(salesTable[[#This Row],[customerFisrtName]]))),salesTable[[#This Row],[customerFisrtName]],"MISMATCH")</f>
        <v>ESI</v>
      </c>
      <c r="AD170" t="str">
        <f>CLEAN(UPPER(TRIM(IF(salesTable[[#This Row],[LastName]]="","MISSING",IFERROR(VLOOKUP(salesTable[[#This Row],[CustomerID_final]],customer_REF[],3,FALSE),"NO MATCH")))))</f>
        <v>ANTWI</v>
      </c>
      <c r="AE170" s="8" t="str">
        <f>IF(salesTable[[#This Row],[customerLastName]]=CLEAN(UPPER(TRIM(salesTable[[#This Row],[customerLastName]]))),salesTable[[#This Row],[customerLastName]],"MISMATCH")</f>
        <v>ANTWI</v>
      </c>
      <c r="AF170" s="8" t="str">
        <f>IF(salesTable[[#This Row],[Phone]]="","MISSING",0&amp;RIGHT(TRIM(SUBSTITUTE(SUBSTITUTE(SUBSTITUTE(salesTable[[#This Row],[Phone]],"+","")," ",""),"-","")),9))</f>
        <v>0558910734</v>
      </c>
      <c r="AG17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70" s="8">
        <f>IF(salesTable[[#This Row],[quantity_clean]]&gt;0,salesTable[[#This Row],[quantity_clean]],"INVALID")</f>
        <v>8</v>
      </c>
      <c r="AI17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70" s="8">
        <f>IF(salesTable[[#This Row],[unitPrice_clean]]&gt;0,salesTable[[#This Row],[unitPrice_clean]],"INVALID")</f>
        <v>420</v>
      </c>
      <c r="AK170">
        <f>IF(salesTable[[#This Row],[Revenue]]="","MISSING",VALUE(TRIM(SUBSTITUTE(SUBSTITUTE(salesTable[[#This Row],[Revenue]],",",""),"GH₵",""))))</f>
        <v>3360</v>
      </c>
      <c r="AL170" s="8">
        <f>IFERROR(IF(ROUND(salesTable[[#This Row],[Quantity_final]]*salesTable[[#This Row],[UnitPrice_final]],2)=ROUND(salesTable[[#This Row],[revenue_clean]],2)=TRUE,salesTable[[#This Row],[revenue_clean]],"invalid"),"INVALID")</f>
        <v>3360</v>
      </c>
      <c r="AM170" s="19">
        <f>IF(ISNUMBER(salesTable[[#This Row],[OrderDate]]),salesTable[[#This Row],[OrderDate]],IFERROR(DATEVALUE(CLEAN(TRIM(SUBSTITUTE(salesTable[[#This Row],[OrderDate]],".","/")))),"CHECK"))</f>
        <v>45891</v>
      </c>
      <c r="AN1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45891</v>
      </c>
      <c r="AO1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GH-ACC-2025-01348</v>
      </c>
      <c r="AP1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0" s="8" t="str">
        <f>CLEAN(PROPER(TRIM(salesTable[[#This Row],[Email]])))</f>
        <v>Esi.Antwi73@Example.Com</v>
      </c>
      <c r="AR170" s="8" t="str">
        <f>CLEAN(TRIM(salesTable[[#This Row],[SourceFile]]))</f>
        <v>Mobile_App_Export.csv</v>
      </c>
      <c r="AS1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0" s="8" t="str">
        <f>IF(salesTable[orderRef_final]&lt;&gt;"MISSING",salesTable[orderRef_final],"invalid")</f>
        <v>GH-ACC-2025-01348</v>
      </c>
    </row>
    <row r="171" spans="1:46" x14ac:dyDescent="0.3">
      <c r="A171" t="s">
        <v>4763</v>
      </c>
      <c r="B171" t="s">
        <v>2798</v>
      </c>
      <c r="C171" t="s">
        <v>294</v>
      </c>
      <c r="D171" t="s">
        <v>411</v>
      </c>
      <c r="E171" t="s">
        <v>140</v>
      </c>
      <c r="F171" t="s">
        <v>153</v>
      </c>
      <c r="G171" t="s">
        <v>24</v>
      </c>
      <c r="H171" t="s">
        <v>434</v>
      </c>
      <c r="I171" t="s">
        <v>26</v>
      </c>
      <c r="J171" t="s">
        <v>97</v>
      </c>
      <c r="K171" t="s">
        <v>481</v>
      </c>
      <c r="L171" t="s">
        <v>111</v>
      </c>
      <c r="M171" t="s">
        <v>4764</v>
      </c>
      <c r="N171">
        <v>4200</v>
      </c>
      <c r="O171">
        <v>12600</v>
      </c>
      <c r="P171" t="s">
        <v>4765</v>
      </c>
      <c r="Q171" t="s">
        <v>4766</v>
      </c>
      <c r="R171" t="s">
        <v>32</v>
      </c>
      <c r="S171" t="str">
        <f>IF(salesTable[[#This Row],[Region]]="","MISSING",IFERROR(VLOOKUP(salesTable[[#This Row],[Region]],region_ref[],2,FALSE),TRIM(CLEAN(UPPER(salesTable[[#This Row],[Region]])))))</f>
        <v>ACCRA</v>
      </c>
      <c r="T171" t="str">
        <f>IF(salesTable[[#This Row],[CustomerType]]="","MISSING",IFERROR(VLOOKUP(salesTable[[#This Row],[CustomerType]],customerType_Ref[],2,FALSE),TRIM(CLEAN(UPPER(salesTable[[#This Row],[CustomerType]])))))</f>
        <v>BUSINESS</v>
      </c>
      <c r="U171" t="str">
        <f>IF(salesTable[[#This Row],[SalesChannel]]="","MISSING",IFERROR(VLOOKUP(salesTable[[#This Row],[SalesChannel]],salesChannel_Ref[],2,FALSE),CLEAN(UPPER(TRIM(salesTable[SalesChannel])))))</f>
        <v>MOBILE APP</v>
      </c>
      <c r="V171" t="str">
        <f>IF(salesTable[[#This Row],[PaymentMethod]]="","MISSING",IFERROR(VLOOKUP(salesTable[[#This Row],[PaymentMethod]],paymentMethod_REF[],2,FALSE), CLEAN(UPPER(TRIM(salesTable[[#This Row],[PaymentMethod]])))))</f>
        <v>CARD</v>
      </c>
      <c r="W171" s="8" t="str">
        <f>IF(salesTable[[#This Row],[ProductID]]="","MISSING",IFERROR(VLOOKUP(salesTable[[#This Row],[ProductID]],product_REF[],1,FALSE),"NO MATCH"))</f>
        <v>P001</v>
      </c>
      <c r="X171" s="8" t="str">
        <f>CLEAN(UPPER(TRIM(IF(salesTable[[#This Row],[ProductID]]="","MISSING",IFERROR(VLOOKUP(salesTable[[#This Row],[ProductID]],product_REF[],2,FALSE),"NO MATCH")))))</f>
        <v>LAPTOP PRO 14</v>
      </c>
      <c r="Y171" t="str">
        <f>IFERROR(CLEAN(UPPER(TRIM(VLOOKUP(salesTable[[#This Row],[productID_Final]],product_REF[],3,FALSE)))),"NO MATCH")</f>
        <v>ELECTRONICS</v>
      </c>
      <c r="Z171" s="8" t="str">
        <f>IF(salesTable[[#This Row],[productCategory_final]]=CLEAN(UPPER(TRIM(salesTable[ProductCategory]))),salesTable[[#This Row],[productCategory_final]],"MISMATCH")</f>
        <v>ELECTRONICS</v>
      </c>
      <c r="AA171" s="8" t="str">
        <f>IF(salesTable[[#This Row],[CustomerID]]="","MISSING",IFERROR(VLOOKUP(salesTable[[#This Row],[CustomerID]],customer_REF[],1,FALSE),"NO MATCH"))</f>
        <v>C0127</v>
      </c>
      <c r="AB171" t="str">
        <f>CLEAN(UPPER(TRIM(IF(salesTable[[#This Row],[FirstName]]="","MISSING",IFERROR(VLOOKUP(salesTable[[#This Row],[CustomerID_final]],customer_REF[],2,FALSE),"NO MATCH")))))</f>
        <v>NAA</v>
      </c>
      <c r="AC171" s="8" t="str">
        <f>IF(salesTable[[#This Row],[customerFisrtName]]=CLEAN(UPPER(TRIM(salesTable[[#This Row],[customerFisrtName]]))),salesTable[[#This Row],[customerFisrtName]],"MISMATCH")</f>
        <v>NAA</v>
      </c>
      <c r="AD171" t="str">
        <f>CLEAN(UPPER(TRIM(IF(salesTable[[#This Row],[LastName]]="","MISSING",IFERROR(VLOOKUP(salesTable[[#This Row],[CustomerID_final]],customer_REF[],3,FALSE),"NO MATCH")))))</f>
        <v>OWUSU</v>
      </c>
      <c r="AE171" s="8" t="str">
        <f>IF(salesTable[[#This Row],[customerLastName]]=CLEAN(UPPER(TRIM(salesTable[[#This Row],[customerLastName]]))),salesTable[[#This Row],[customerLastName]],"MISMATCH")</f>
        <v>OWUSU</v>
      </c>
      <c r="AF171" s="8" t="str">
        <f>IF(salesTable[[#This Row],[Phone]]="","MISSING",0&amp;RIGHT(TRIM(SUBSTITUTE(SUBSTITUTE(SUBSTITUTE(salesTable[[#This Row],[Phone]],"+","")," ",""),"-","")),9))</f>
        <v>0209065282</v>
      </c>
      <c r="AG17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71" s="8">
        <f>IF(salesTable[[#This Row],[quantity_clean]]&gt;0,salesTable[[#This Row],[quantity_clean]],"INVALID")</f>
        <v>3</v>
      </c>
      <c r="AI17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71" s="8">
        <f>IF(salesTable[[#This Row],[unitPrice_clean]]&gt;0,salesTable[[#This Row],[unitPrice_clean]],"INVALID")</f>
        <v>4200</v>
      </c>
      <c r="AK171">
        <f>IF(salesTable[[#This Row],[Revenue]]="","MISSING",VALUE(TRIM(SUBSTITUTE(SUBSTITUTE(salesTable[[#This Row],[Revenue]],",",""),"GH₵",""))))</f>
        <v>12600</v>
      </c>
      <c r="AL171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171" s="19">
        <f>IF(ISNUMBER(salesTable[[#This Row],[OrderDate]]),salesTable[[#This Row],[OrderDate]],IFERROR(DATEVALUE(CLEAN(TRIM(SUBSTITUTE(salesTable[[#This Row],[OrderDate]],".","/")))),"CHECK"))</f>
        <v>45885</v>
      </c>
      <c r="AN1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45885</v>
      </c>
      <c r="AO1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GH-ACC-2025-01352</v>
      </c>
      <c r="AP1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1" s="8" t="str">
        <f>CLEAN(PROPER(TRIM(salesTable[[#This Row],[Email]])))</f>
        <v>Naa.Owusu28@Example.Com</v>
      </c>
      <c r="AR171" s="8" t="str">
        <f>CLEAN(TRIM(salesTable[[#This Row],[SourceFile]]))</f>
        <v>Agent_App_2025.csv</v>
      </c>
      <c r="AS1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1" s="8" t="str">
        <f>IF(salesTable[orderRef_final]&lt;&gt;"MISSING",salesTable[orderRef_final],"invalid")</f>
        <v>GH-ACC-2025-01352</v>
      </c>
    </row>
    <row r="172" spans="1:46" x14ac:dyDescent="0.3">
      <c r="A172" t="s">
        <v>3948</v>
      </c>
      <c r="B172" t="s">
        <v>293</v>
      </c>
      <c r="C172" t="s">
        <v>595</v>
      </c>
      <c r="D172" t="s">
        <v>106</v>
      </c>
      <c r="E172" t="s">
        <v>1252</v>
      </c>
      <c r="F172" t="s">
        <v>153</v>
      </c>
      <c r="G172" t="s">
        <v>303</v>
      </c>
      <c r="H172" t="s">
        <v>399</v>
      </c>
      <c r="I172" t="s">
        <v>41</v>
      </c>
      <c r="J172" t="s">
        <v>492</v>
      </c>
      <c r="K172" t="s">
        <v>624</v>
      </c>
      <c r="L172" t="s">
        <v>182</v>
      </c>
      <c r="M172" t="s">
        <v>383</v>
      </c>
      <c r="N172">
        <v>2400</v>
      </c>
      <c r="O172">
        <v>16800</v>
      </c>
      <c r="P172" t="s">
        <v>3949</v>
      </c>
      <c r="Q172" t="s">
        <v>3950</v>
      </c>
      <c r="R172" t="s">
        <v>157</v>
      </c>
      <c r="S172" t="str">
        <f>IF(salesTable[[#This Row],[Region]]="","MISSING",IFERROR(VLOOKUP(salesTable[[#This Row],[Region]],region_ref[],2,FALSE),TRIM(CLEAN(UPPER(salesTable[[#This Row],[Region]])))))</f>
        <v>ACCRA</v>
      </c>
      <c r="T172" t="str">
        <f>IF(salesTable[[#This Row],[CustomerType]]="","MISSING",IFERROR(VLOOKUP(salesTable[[#This Row],[CustomerType]],customerType_Ref[],2,FALSE),TRIM(CLEAN(UPPER(salesTable[[#This Row],[CustomerType]])))))</f>
        <v>BUSINESS</v>
      </c>
      <c r="U172" t="str">
        <f>IF(salesTable[[#This Row],[SalesChannel]]="","MISSING",IFERROR(VLOOKUP(salesTable[[#This Row],[SalesChannel]],salesChannel_Ref[],2,FALSE),CLEAN(UPPER(TRIM(salesTable[SalesChannel])))))</f>
        <v>IN-STORE</v>
      </c>
      <c r="V172" t="str">
        <f>IF(salesTable[[#This Row],[PaymentMethod]]="","MISSING",IFERROR(VLOOKUP(salesTable[[#This Row],[PaymentMethod]],paymentMethod_REF[],2,FALSE), CLEAN(UPPER(TRIM(salesTable[[#This Row],[PaymentMethod]])))))</f>
        <v>CASH</v>
      </c>
      <c r="W172" s="8" t="str">
        <f>IF(salesTable[[#This Row],[ProductID]]="","MISSING",IFERROR(VLOOKUP(salesTable[[#This Row],[ProductID]],product_REF[],1,FALSE),"NO MATCH"))</f>
        <v>P011</v>
      </c>
      <c r="X172" s="8" t="str">
        <f>CLEAN(UPPER(TRIM(IF(salesTable[[#This Row],[ProductID]]="","MISSING",IFERROR(VLOOKUP(salesTable[[#This Row],[ProductID]],product_REF[],2,FALSE),"NO MATCH")))))</f>
        <v>EXECUTIVE DESK</v>
      </c>
      <c r="Y172" t="str">
        <f>IFERROR(CLEAN(UPPER(TRIM(VLOOKUP(salesTable[[#This Row],[productID_Final]],product_REF[],3,FALSE)))),"NO MATCH")</f>
        <v>FURNITURE</v>
      </c>
      <c r="Z172" s="8" t="str">
        <f>IF(salesTable[[#This Row],[productCategory_final]]=CLEAN(UPPER(TRIM(salesTable[ProductCategory]))),salesTable[[#This Row],[productCategory_final]],"MISMATCH")</f>
        <v>FURNITURE</v>
      </c>
      <c r="AA172" s="8" t="str">
        <f>IF(salesTable[[#This Row],[CustomerID]]="","MISSING",IFERROR(VLOOKUP(salesTable[[#This Row],[CustomerID]],customer_REF[],1,FALSE),"NO MATCH"))</f>
        <v>C0059</v>
      </c>
      <c r="AB172" t="str">
        <f>CLEAN(UPPER(TRIM(IF(salesTable[[#This Row],[FirstName]]="","MISSING",IFERROR(VLOOKUP(salesTable[[#This Row],[CustomerID_final]],customer_REF[],2,FALSE),"NO MATCH")))))</f>
        <v>YAW</v>
      </c>
      <c r="AC172" s="8" t="str">
        <f>IF(salesTable[[#This Row],[customerFisrtName]]=CLEAN(UPPER(TRIM(salesTable[[#This Row],[customerFisrtName]]))),salesTable[[#This Row],[customerFisrtName]],"MISMATCH")</f>
        <v>YAW</v>
      </c>
      <c r="AD172" t="str">
        <f>CLEAN(UPPER(TRIM(IF(salesTable[[#This Row],[LastName]]="","MISSING",IFERROR(VLOOKUP(salesTable[[#This Row],[CustomerID_final]],customer_REF[],3,FALSE),"NO MATCH")))))</f>
        <v>APPIAH</v>
      </c>
      <c r="AE172" s="8" t="str">
        <f>IF(salesTable[[#This Row],[customerLastName]]=CLEAN(UPPER(TRIM(salesTable[[#This Row],[customerLastName]]))),salesTable[[#This Row],[customerLastName]],"MISMATCH")</f>
        <v>APPIAH</v>
      </c>
      <c r="AF172" s="8" t="str">
        <f>IF(salesTable[[#This Row],[Phone]]="","MISSING",0&amp;RIGHT(TRIM(SUBSTITUTE(SUBSTITUTE(SUBSTITUTE(salesTable[[#This Row],[Phone]],"+","")," ",""),"-","")),9))</f>
        <v>0265078807</v>
      </c>
      <c r="AG17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72" s="8">
        <f>IF(salesTable[[#This Row],[quantity_clean]]&gt;0,salesTable[[#This Row],[quantity_clean]],"INVALID")</f>
        <v>7</v>
      </c>
      <c r="AI17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72" s="8">
        <f>IF(salesTable[[#This Row],[unitPrice_clean]]&gt;0,salesTable[[#This Row],[unitPrice_clean]],"INVALID")</f>
        <v>2400</v>
      </c>
      <c r="AK172">
        <f>IF(salesTable[[#This Row],[Revenue]]="","MISSING",VALUE(TRIM(SUBSTITUTE(SUBSTITUTE(salesTable[[#This Row],[Revenue]],",",""),"GH₵",""))))</f>
        <v>16800</v>
      </c>
      <c r="AL172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72" s="19">
        <f>IF(ISNUMBER(salesTable[[#This Row],[OrderDate]]),salesTable[[#This Row],[OrderDate]],IFERROR(DATEVALUE(CLEAN(TRIM(SUBSTITUTE(salesTable[[#This Row],[OrderDate]],".","/")))),"CHECK"))</f>
        <v>45817</v>
      </c>
      <c r="AN1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45817</v>
      </c>
      <c r="AO1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GH-ACC-2025-01358</v>
      </c>
      <c r="AP1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2" s="8" t="str">
        <f>CLEAN(PROPER(TRIM(salesTable[[#This Row],[Email]])))</f>
        <v>Yaw.Appiah17@Example.Com</v>
      </c>
      <c r="AR172" s="8" t="str">
        <f>CLEAN(TRIM(salesTable[[#This Row],[SourceFile]]))</f>
        <v>Online_Sales_2025.xlsx</v>
      </c>
      <c r="AS1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2" s="8" t="str">
        <f>IF(salesTable[orderRef_final]&lt;&gt;"MISSING",salesTable[orderRef_final],"invalid")</f>
        <v>GH-ACC-2025-01358</v>
      </c>
    </row>
    <row r="173" spans="1:46" x14ac:dyDescent="0.3">
      <c r="A173" t="s">
        <v>5698</v>
      </c>
      <c r="B173" t="s">
        <v>3620</v>
      </c>
      <c r="C173" t="s">
        <v>695</v>
      </c>
      <c r="D173" t="s">
        <v>271</v>
      </c>
      <c r="E173" t="s">
        <v>51</v>
      </c>
      <c r="F173" t="s">
        <v>153</v>
      </c>
      <c r="G173" t="s">
        <v>39</v>
      </c>
      <c r="H173" t="s">
        <v>392</v>
      </c>
      <c r="I173" t="s">
        <v>41</v>
      </c>
      <c r="J173" t="s">
        <v>83</v>
      </c>
      <c r="K173" t="s">
        <v>288</v>
      </c>
      <c r="L173" t="s">
        <v>111</v>
      </c>
      <c r="M173">
        <v>10</v>
      </c>
      <c r="N173">
        <v>1900</v>
      </c>
      <c r="O173">
        <v>19000</v>
      </c>
      <c r="P173" t="s">
        <v>5699</v>
      </c>
      <c r="Q173" t="s">
        <v>5700</v>
      </c>
      <c r="R173" t="s">
        <v>46</v>
      </c>
      <c r="S173" t="str">
        <f>IF(salesTable[[#This Row],[Region]]="","MISSING",IFERROR(VLOOKUP(salesTable[[#This Row],[Region]],region_ref[],2,FALSE),TRIM(CLEAN(UPPER(salesTable[[#This Row],[Region]])))))</f>
        <v>ACCRA</v>
      </c>
      <c r="T173" t="str">
        <f>IF(salesTable[[#This Row],[CustomerType]]="","MISSING",IFERROR(VLOOKUP(salesTable[[#This Row],[CustomerType]],customerType_Ref[],2,FALSE),TRIM(CLEAN(UPPER(salesTable[[#This Row],[CustomerType]])))))</f>
        <v>INDIVIDUAL</v>
      </c>
      <c r="U173" t="str">
        <f>IF(salesTable[[#This Row],[SalesChannel]]="","MISSING",IFERROR(VLOOKUP(salesTable[[#This Row],[SalesChannel]],salesChannel_Ref[],2,FALSE),CLEAN(UPPER(TRIM(salesTable[SalesChannel])))))</f>
        <v>AGENT</v>
      </c>
      <c r="V173" t="str">
        <f>IF(salesTable[[#This Row],[PaymentMethod]]="","MISSING",IFERROR(VLOOKUP(salesTable[[#This Row],[PaymentMethod]],paymentMethod_REF[],2,FALSE), CLEAN(UPPER(TRIM(salesTable[[#This Row],[PaymentMethod]])))))</f>
        <v>CARD</v>
      </c>
      <c r="W173" s="8" t="str">
        <f>IF(salesTable[[#This Row],[ProductID]]="","MISSING",IFERROR(VLOOKUP(salesTable[[#This Row],[ProductID]],product_REF[],1,FALSE),"NO MATCH"))</f>
        <v>P006</v>
      </c>
      <c r="X173" s="8" t="str">
        <f>CLEAN(UPPER(TRIM(IF(salesTable[[#This Row],[ProductID]]="","MISSING",IFERROR(VLOOKUP(salesTable[[#This Row],[ProductID]],product_REF[],2,FALSE),"NO MATCH")))))</f>
        <v>STANDING DESK</v>
      </c>
      <c r="Y173" t="str">
        <f>IFERROR(CLEAN(UPPER(TRIM(VLOOKUP(salesTable[[#This Row],[productID_Final]],product_REF[],3,FALSE)))),"NO MATCH")</f>
        <v>FURNITURE</v>
      </c>
      <c r="Z173" s="8" t="str">
        <f>IF(salesTable[[#This Row],[productCategory_final]]=CLEAN(UPPER(TRIM(salesTable[ProductCategory]))),salesTable[[#This Row],[productCategory_final]],"MISMATCH")</f>
        <v>FURNITURE</v>
      </c>
      <c r="AA173" s="8" t="str">
        <f>IF(salesTable[[#This Row],[CustomerID]]="","MISSING",IFERROR(VLOOKUP(salesTable[[#This Row],[CustomerID]],customer_REF[],1,FALSE),"NO MATCH"))</f>
        <v>C0234</v>
      </c>
      <c r="AB173" t="str">
        <f>CLEAN(UPPER(TRIM(IF(salesTable[[#This Row],[FirstName]]="","MISSING",IFERROR(VLOOKUP(salesTable[[#This Row],[CustomerID_final]],customer_REF[],2,FALSE),"NO MATCH")))))</f>
        <v>MICHAEL</v>
      </c>
      <c r="AC173" s="8" t="str">
        <f>IF(salesTable[[#This Row],[customerFisrtName]]=CLEAN(UPPER(TRIM(salesTable[[#This Row],[customerFisrtName]]))),salesTable[[#This Row],[customerFisrtName]],"MISMATCH")</f>
        <v>MICHAEL</v>
      </c>
      <c r="AD173" t="str">
        <f>CLEAN(UPPER(TRIM(IF(salesTable[[#This Row],[LastName]]="","MISSING",IFERROR(VLOOKUP(salesTable[[#This Row],[CustomerID_final]],customer_REF[],3,FALSE),"NO MATCH")))))</f>
        <v>MENSAH</v>
      </c>
      <c r="AE173" s="8" t="str">
        <f>IF(salesTable[[#This Row],[customerLastName]]=CLEAN(UPPER(TRIM(salesTable[[#This Row],[customerLastName]]))),salesTable[[#This Row],[customerLastName]],"MISMATCH")</f>
        <v>MENSAH</v>
      </c>
      <c r="AF173" s="8" t="str">
        <f>IF(salesTable[[#This Row],[Phone]]="","MISSING",0&amp;RIGHT(TRIM(SUBSTITUTE(SUBSTITUTE(SUBSTITUTE(salesTable[[#This Row],[Phone]],"+","")," ",""),"-","")),9))</f>
        <v>0549726946</v>
      </c>
      <c r="AG17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73" s="8">
        <f>IF(salesTable[[#This Row],[quantity_clean]]&gt;0,salesTable[[#This Row],[quantity_clean]],"INVALID")</f>
        <v>10</v>
      </c>
      <c r="AI17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73" s="8">
        <f>IF(salesTable[[#This Row],[unitPrice_clean]]&gt;0,salesTable[[#This Row],[unitPrice_clean]],"INVALID")</f>
        <v>1900</v>
      </c>
      <c r="AK173">
        <f>IF(salesTable[[#This Row],[Revenue]]="","MISSING",VALUE(TRIM(SUBSTITUTE(SUBSTITUTE(salesTable[[#This Row],[Revenue]],",",""),"GH₵",""))))</f>
        <v>19000</v>
      </c>
      <c r="AL173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173" s="19">
        <f>IF(ISNUMBER(salesTable[[#This Row],[OrderDate]]),salesTable[[#This Row],[OrderDate]],IFERROR(DATEVALUE(CLEAN(TRIM(SUBSTITUTE(salesTable[[#This Row],[OrderDate]],".","/")))),"CHECK"))</f>
        <v>45987</v>
      </c>
      <c r="AN1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45987</v>
      </c>
      <c r="AO1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GH-ACC-2025-01367</v>
      </c>
      <c r="AP1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3" s="8" t="str">
        <f>CLEAN(PROPER(TRIM(salesTable[[#This Row],[Email]])))</f>
        <v>Michael.Mensah45@Example.Com</v>
      </c>
      <c r="AR173" s="8" t="str">
        <f>CLEAN(TRIM(salesTable[[#This Row],[SourceFile]]))</f>
        <v>Mobile_App_Export.csv</v>
      </c>
      <c r="AS1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3" s="8" t="str">
        <f>IF(salesTable[orderRef_final]&lt;&gt;"MISSING",salesTable[orderRef_final],"invalid")</f>
        <v>GH-ACC-2025-01367</v>
      </c>
    </row>
    <row r="174" spans="1:46" x14ac:dyDescent="0.3">
      <c r="A174" t="s">
        <v>1949</v>
      </c>
      <c r="B174" t="s">
        <v>1950</v>
      </c>
      <c r="C174" t="s">
        <v>920</v>
      </c>
      <c r="D174" t="s">
        <v>151</v>
      </c>
      <c r="E174" t="s">
        <v>1121</v>
      </c>
      <c r="F174" t="s">
        <v>153</v>
      </c>
      <c r="G174" t="s">
        <v>239</v>
      </c>
      <c r="H174" t="s">
        <v>240</v>
      </c>
      <c r="I174" t="s">
        <v>279</v>
      </c>
      <c r="J174" t="s">
        <v>97</v>
      </c>
      <c r="K174" t="s">
        <v>539</v>
      </c>
      <c r="L174" t="s">
        <v>43</v>
      </c>
      <c r="M174" t="s">
        <v>1951</v>
      </c>
      <c r="N174">
        <v>980</v>
      </c>
      <c r="O174">
        <v>5880</v>
      </c>
      <c r="P174" t="s">
        <v>643</v>
      </c>
      <c r="Q174" t="s">
        <v>1952</v>
      </c>
      <c r="R174" t="s">
        <v>61</v>
      </c>
      <c r="S174" t="str">
        <f>IF(salesTable[[#This Row],[Region]]="","MISSING",IFERROR(VLOOKUP(salesTable[[#This Row],[Region]],region_ref[],2,FALSE),TRIM(CLEAN(UPPER(salesTable[[#This Row],[Region]])))))</f>
        <v>ACCRA</v>
      </c>
      <c r="T174" t="str">
        <f>IF(salesTable[[#This Row],[CustomerType]]="","MISSING",IFERROR(VLOOKUP(salesTable[[#This Row],[CustomerType]],customerType_Ref[],2,FALSE),TRIM(CLEAN(UPPER(salesTable[[#This Row],[CustomerType]])))))</f>
        <v>BUSINESS</v>
      </c>
      <c r="U174" t="str">
        <f>IF(salesTable[[#This Row],[SalesChannel]]="","MISSING",IFERROR(VLOOKUP(salesTable[[#This Row],[SalesChannel]],salesChannel_Ref[],2,FALSE),CLEAN(UPPER(TRIM(salesTable[SalesChannel])))))</f>
        <v>AGENT</v>
      </c>
      <c r="V17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74" s="8" t="str">
        <f>IF(salesTable[[#This Row],[ProductID]]="","MISSING",IFERROR(VLOOKUP(salesTable[[#This Row],[ProductID]],product_REF[],1,FALSE),"NO MATCH"))</f>
        <v>P009</v>
      </c>
      <c r="X174" s="8" t="str">
        <f>CLEAN(UPPER(TRIM(IF(salesTable[[#This Row],[ProductID]]="","MISSING",IFERROR(VLOOKUP(salesTable[[#This Row],[ProductID]],product_REF[],2,FALSE),"NO MATCH")))))</f>
        <v>FILING CABINET</v>
      </c>
      <c r="Y174" t="str">
        <f>IFERROR(CLEAN(UPPER(TRIM(VLOOKUP(salesTable[[#This Row],[productID_Final]],product_REF[],3,FALSE)))),"NO MATCH")</f>
        <v>OFFICE SUPPLIES</v>
      </c>
      <c r="Z174" s="8" t="str">
        <f>IF(salesTable[[#This Row],[productCategory_final]]=CLEAN(UPPER(TRIM(salesTable[ProductCategory]))),salesTable[[#This Row],[productCategory_final]],"MISMATCH")</f>
        <v>OFFICE SUPPLIES</v>
      </c>
      <c r="AA174" s="8" t="str">
        <f>IF(salesTable[[#This Row],[CustomerID]]="","MISSING",IFERROR(VLOOKUP(salesTable[[#This Row],[CustomerID]],customer_REF[],1,FALSE),"NO MATCH"))</f>
        <v>C0156</v>
      </c>
      <c r="AB174" t="str">
        <f>CLEAN(UPPER(TRIM(IF(salesTable[[#This Row],[FirstName]]="","MISSING",IFERROR(VLOOKUP(salesTable[[#This Row],[CustomerID_final]],customer_REF[],2,FALSE),"NO MATCH")))))</f>
        <v>KWAME</v>
      </c>
      <c r="AC174" s="8" t="str">
        <f>IF(salesTable[[#This Row],[customerFisrtName]]=CLEAN(UPPER(TRIM(salesTable[[#This Row],[customerFisrtName]]))),salesTable[[#This Row],[customerFisrtName]],"MISMATCH")</f>
        <v>KWAME</v>
      </c>
      <c r="AD174" t="str">
        <f>CLEAN(UPPER(TRIM(IF(salesTable[[#This Row],[LastName]]="","MISSING",IFERROR(VLOOKUP(salesTable[[#This Row],[CustomerID_final]],customer_REF[],3,FALSE),"NO MATCH")))))</f>
        <v>MENSAH</v>
      </c>
      <c r="AE174" s="8" t="str">
        <f>IF(salesTable[[#This Row],[customerLastName]]=CLEAN(UPPER(TRIM(salesTable[[#This Row],[customerLastName]]))),salesTable[[#This Row],[customerLastName]],"MISMATCH")</f>
        <v>MENSAH</v>
      </c>
      <c r="AF174" s="8" t="str">
        <f>IF(salesTable[[#This Row],[Phone]]="","MISSING",0&amp;RIGHT(TRIM(SUBSTITUTE(SUBSTITUTE(SUBSTITUTE(salesTable[[#This Row],[Phone]],"+","")," ",""),"-","")),9))</f>
        <v>0241234567</v>
      </c>
      <c r="AG17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74" s="8">
        <f>IF(salesTable[[#This Row],[quantity_clean]]&gt;0,salesTable[[#This Row],[quantity_clean]],"INVALID")</f>
        <v>6</v>
      </c>
      <c r="AI17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74" s="8">
        <f>IF(salesTable[[#This Row],[unitPrice_clean]]&gt;0,salesTable[[#This Row],[unitPrice_clean]],"INVALID")</f>
        <v>980</v>
      </c>
      <c r="AK174">
        <f>IF(salesTable[[#This Row],[Revenue]]="","MISSING",VALUE(TRIM(SUBSTITUTE(SUBSTITUTE(salesTable[[#This Row],[Revenue]],",",""),"GH₵",""))))</f>
        <v>5880</v>
      </c>
      <c r="AL174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174" s="19">
        <f>IF(ISNUMBER(salesTable[[#This Row],[OrderDate]]),salesTable[[#This Row],[OrderDate]],IFERROR(DATEVALUE(CLEAN(TRIM(SUBSTITUTE(salesTable[[#This Row],[OrderDate]],".","/")))),"CHECK"))</f>
        <v>45914</v>
      </c>
      <c r="AN1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45914</v>
      </c>
      <c r="AO1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GH-ACC-2025-01370</v>
      </c>
      <c r="AP1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4" s="8" t="str">
        <f>CLEAN(PROPER(TRIM(salesTable[[#This Row],[Email]])))</f>
        <v>Kwame.Mensah54@Example.Com</v>
      </c>
      <c r="AR174" s="8" t="str">
        <f>CLEAN(TRIM(salesTable[[#This Row],[SourceFile]]))</f>
        <v>Retail_POS_2025.csv</v>
      </c>
      <c r="AS1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4" s="8" t="str">
        <f>IF(salesTable[orderRef_final]&lt;&gt;"MISSING",salesTable[orderRef_final],"invalid")</f>
        <v>GH-ACC-2025-01370</v>
      </c>
    </row>
    <row r="175" spans="1:46" x14ac:dyDescent="0.3">
      <c r="A175" t="s">
        <v>3355</v>
      </c>
      <c r="B175" t="s">
        <v>3356</v>
      </c>
      <c r="C175" t="s">
        <v>2100</v>
      </c>
      <c r="D175" t="s">
        <v>366</v>
      </c>
      <c r="E175" t="s">
        <v>2101</v>
      </c>
      <c r="F175" t="s">
        <v>153</v>
      </c>
      <c r="G175" t="s">
        <v>53</v>
      </c>
      <c r="H175" t="s">
        <v>95</v>
      </c>
      <c r="I175" t="s">
        <v>55</v>
      </c>
      <c r="J175" t="s">
        <v>83</v>
      </c>
      <c r="K175" t="s">
        <v>72</v>
      </c>
      <c r="L175" t="s">
        <v>29</v>
      </c>
      <c r="M175">
        <v>1</v>
      </c>
      <c r="N175">
        <v>180</v>
      </c>
      <c r="O175">
        <v>180</v>
      </c>
      <c r="P175" t="s">
        <v>3357</v>
      </c>
      <c r="Q175" t="s">
        <v>3358</v>
      </c>
      <c r="R175" t="s">
        <v>46</v>
      </c>
      <c r="S175" t="str">
        <f>IF(salesTable[[#This Row],[Region]]="","MISSING",IFERROR(VLOOKUP(salesTable[[#This Row],[Region]],region_ref[],2,FALSE),TRIM(CLEAN(UPPER(salesTable[[#This Row],[Region]])))))</f>
        <v>ACCRA</v>
      </c>
      <c r="T175" t="str">
        <f>IF(salesTable[[#This Row],[CustomerType]]="","MISSING",IFERROR(VLOOKUP(salesTable[[#This Row],[CustomerType]],customerType_Ref[],2,FALSE),TRIM(CLEAN(UPPER(salesTable[[#This Row],[CustomerType]])))))</f>
        <v>INDIVIDUAL</v>
      </c>
      <c r="U175" t="str">
        <f>IF(salesTable[[#This Row],[SalesChannel]]="","MISSING",IFERROR(VLOOKUP(salesTable[[#This Row],[SalesChannel]],salesChannel_Ref[],2,FALSE),CLEAN(UPPER(TRIM(salesTable[SalesChannel])))))</f>
        <v>IN-STORE</v>
      </c>
      <c r="V17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75" s="8" t="str">
        <f>IF(salesTable[[#This Row],[ProductID]]="","MISSING",IFERROR(VLOOKUP(salesTable[[#This Row],[ProductID]],product_REF[],1,FALSE),"NO MATCH"))</f>
        <v>P007</v>
      </c>
      <c r="X175" s="8" t="str">
        <f>CLEAN(UPPER(TRIM(IF(salesTable[[#This Row],[ProductID]]="","MISSING",IFERROR(VLOOKUP(salesTable[[#This Row],[ProductID]],product_REF[],2,FALSE),"NO MATCH")))))</f>
        <v>COTTON SHIRT</v>
      </c>
      <c r="Y175" t="str">
        <f>IFERROR(CLEAN(UPPER(TRIM(VLOOKUP(salesTable[[#This Row],[productID_Final]],product_REF[],3,FALSE)))),"NO MATCH")</f>
        <v>CLOTHING</v>
      </c>
      <c r="Z175" s="8" t="str">
        <f>IF(salesTable[[#This Row],[productCategory_final]]=CLEAN(UPPER(TRIM(salesTable[ProductCategory]))),salesTable[[#This Row],[productCategory_final]],"MISMATCH")</f>
        <v>CLOTHING</v>
      </c>
      <c r="AA175" s="8" t="str">
        <f>IF(salesTable[[#This Row],[CustomerID]]="","MISSING",IFERROR(VLOOKUP(salesTable[[#This Row],[CustomerID]],customer_REF[],1,FALSE),"NO MATCH"))</f>
        <v>C0326</v>
      </c>
      <c r="AB175" t="str">
        <f>CLEAN(UPPER(TRIM(IF(salesTable[[#This Row],[FirstName]]="","MISSING",IFERROR(VLOOKUP(salesTable[[#This Row],[CustomerID_final]],customer_REF[],2,FALSE),"NO MATCH")))))</f>
        <v>ABENA</v>
      </c>
      <c r="AC175" s="8" t="str">
        <f>IF(salesTable[[#This Row],[customerFisrtName]]=CLEAN(UPPER(TRIM(salesTable[[#This Row],[customerFisrtName]]))),salesTable[[#This Row],[customerFisrtName]],"MISMATCH")</f>
        <v>ABENA</v>
      </c>
      <c r="AD175" t="str">
        <f>CLEAN(UPPER(TRIM(IF(salesTable[[#This Row],[LastName]]="","MISSING",IFERROR(VLOOKUP(salesTable[[#This Row],[CustomerID_final]],customer_REF[],3,FALSE),"NO MATCH")))))</f>
        <v>OWUSU</v>
      </c>
      <c r="AE175" s="8" t="str">
        <f>IF(salesTable[[#This Row],[customerLastName]]=CLEAN(UPPER(TRIM(salesTable[[#This Row],[customerLastName]]))),salesTable[[#This Row],[customerLastName]],"MISMATCH")</f>
        <v>OWUSU</v>
      </c>
      <c r="AF175" s="8" t="str">
        <f>IF(salesTable[[#This Row],[Phone]]="","MISSING",0&amp;RIGHT(TRIM(SUBSTITUTE(SUBSTITUTE(SUBSTITUTE(salesTable[[#This Row],[Phone]],"+","")," ",""),"-","")),9))</f>
        <v>0595103686</v>
      </c>
      <c r="AG17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75" s="8">
        <f>IF(salesTable[[#This Row],[quantity_clean]]&gt;0,salesTable[[#This Row],[quantity_clean]],"INVALID")</f>
        <v>1</v>
      </c>
      <c r="AI17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75" s="8">
        <f>IF(salesTable[[#This Row],[unitPrice_clean]]&gt;0,salesTable[[#This Row],[unitPrice_clean]],"INVALID")</f>
        <v>180</v>
      </c>
      <c r="AK175">
        <f>IF(salesTable[[#This Row],[Revenue]]="","MISSING",VALUE(TRIM(SUBSTITUTE(SUBSTITUTE(salesTable[[#This Row],[Revenue]],",",""),"GH₵",""))))</f>
        <v>180</v>
      </c>
      <c r="AL175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175" s="19">
        <f>IF(ISNUMBER(salesTable[[#This Row],[OrderDate]]),salesTable[[#This Row],[OrderDate]],IFERROR(DATEVALUE(CLEAN(TRIM(SUBSTITUTE(salesTable[[#This Row],[OrderDate]],".","/")))),"CHECK"))</f>
        <v>45825</v>
      </c>
      <c r="AN1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45825</v>
      </c>
      <c r="AO1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GH-ACC-2025-01371</v>
      </c>
      <c r="AP1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5" s="8" t="str">
        <f>CLEAN(PROPER(TRIM(salesTable[[#This Row],[Email]])))</f>
        <v>Abena.Owusu57@Example.Com</v>
      </c>
      <c r="AR175" s="8" t="str">
        <f>CLEAN(TRIM(salesTable[[#This Row],[SourceFile]]))</f>
        <v>Mobile_App_Export.csv</v>
      </c>
      <c r="AS1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5" s="8" t="str">
        <f>IF(salesTable[orderRef_final]&lt;&gt;"MISSING",salesTable[orderRef_final],"invalid")</f>
        <v>GH-ACC-2025-01371</v>
      </c>
    </row>
    <row r="176" spans="1:46" x14ac:dyDescent="0.3">
      <c r="A176" t="s">
        <v>5950</v>
      </c>
      <c r="B176" t="s">
        <v>4017</v>
      </c>
      <c r="C176" t="s">
        <v>2661</v>
      </c>
      <c r="D176" t="s">
        <v>172</v>
      </c>
      <c r="E176" t="s">
        <v>93</v>
      </c>
      <c r="F176" t="s">
        <v>153</v>
      </c>
      <c r="G176" t="s">
        <v>162</v>
      </c>
      <c r="H176" t="s">
        <v>1205</v>
      </c>
      <c r="I176" t="s">
        <v>110</v>
      </c>
      <c r="J176" t="s">
        <v>83</v>
      </c>
      <c r="K176" t="s">
        <v>98</v>
      </c>
      <c r="L176" t="s">
        <v>111</v>
      </c>
      <c r="M176">
        <v>9</v>
      </c>
      <c r="N176">
        <v>620</v>
      </c>
      <c r="O176">
        <v>5580</v>
      </c>
      <c r="P176" t="s">
        <v>5951</v>
      </c>
      <c r="Q176" t="s">
        <v>5952</v>
      </c>
      <c r="R176" t="s">
        <v>32</v>
      </c>
      <c r="S176" t="str">
        <f>IF(salesTable[[#This Row],[Region]]="","MISSING",IFERROR(VLOOKUP(salesTable[[#This Row],[Region]],region_ref[],2,FALSE),TRIM(CLEAN(UPPER(salesTable[[#This Row],[Region]])))))</f>
        <v>ACCRA</v>
      </c>
      <c r="T176" t="str">
        <f>IF(salesTable[[#This Row],[CustomerType]]="","MISSING",IFERROR(VLOOKUP(salesTable[[#This Row],[CustomerType]],customerType_Ref[],2,FALSE),TRIM(CLEAN(UPPER(salesTable[[#This Row],[CustomerType]])))))</f>
        <v>INDIVIDUAL</v>
      </c>
      <c r="U176" t="str">
        <f>IF(salesTable[[#This Row],[SalesChannel]]="","MISSING",IFERROR(VLOOKUP(salesTable[[#This Row],[SalesChannel]],salesChannel_Ref[],2,FALSE),CLEAN(UPPER(TRIM(salesTable[SalesChannel])))))</f>
        <v>MOBILE APP</v>
      </c>
      <c r="V176" t="str">
        <f>IF(salesTable[[#This Row],[PaymentMethod]]="","MISSING",IFERROR(VLOOKUP(salesTable[[#This Row],[PaymentMethod]],paymentMethod_REF[],2,FALSE), CLEAN(UPPER(TRIM(salesTable[[#This Row],[PaymentMethod]])))))</f>
        <v>CARD</v>
      </c>
      <c r="W176" s="8" t="str">
        <f>IF(salesTable[[#This Row],[ProductID]]="","MISSING",IFERROR(VLOOKUP(salesTable[[#This Row],[ProductID]],product_REF[],1,FALSE),"NO MATCH"))</f>
        <v>P012</v>
      </c>
      <c r="X176" s="8" t="str">
        <f>CLEAN(UPPER(TRIM(IF(salesTable[[#This Row],[ProductID]]="","MISSING",IFERROR(VLOOKUP(salesTable[[#This Row],[ProductID]],product_REF[],2,FALSE),"NO MATCH")))))</f>
        <v>BLENDER PLUS</v>
      </c>
      <c r="Y176" t="str">
        <f>IFERROR(CLEAN(UPPER(TRIM(VLOOKUP(salesTable[[#This Row],[productID_Final]],product_REF[],3,FALSE)))),"NO MATCH")</f>
        <v>HOME APPLIANCES</v>
      </c>
      <c r="Z176" s="8" t="str">
        <f>IF(salesTable[[#This Row],[productCategory_final]]=CLEAN(UPPER(TRIM(salesTable[ProductCategory]))),salesTable[[#This Row],[productCategory_final]],"MISMATCH")</f>
        <v>HOME APPLIANCES</v>
      </c>
      <c r="AA176" s="8" t="str">
        <f>IF(salesTable[[#This Row],[CustomerID]]="","MISSING",IFERROR(VLOOKUP(salesTable[[#This Row],[CustomerID]],customer_REF[],1,FALSE),"NO MATCH"))</f>
        <v>C0215</v>
      </c>
      <c r="AB176" t="str">
        <f>CLEAN(UPPER(TRIM(IF(salesTable[[#This Row],[FirstName]]="","MISSING",IFERROR(VLOOKUP(salesTable[[#This Row],[CustomerID_final]],customer_REF[],2,FALSE),"NO MATCH")))))</f>
        <v>DANIEL</v>
      </c>
      <c r="AC176" s="8" t="str">
        <f>IF(salesTable[[#This Row],[customerFisrtName]]=CLEAN(UPPER(TRIM(salesTable[[#This Row],[customerFisrtName]]))),salesTable[[#This Row],[customerFisrtName]],"MISMATCH")</f>
        <v>DANIEL</v>
      </c>
      <c r="AD176" t="str">
        <f>CLEAN(UPPER(TRIM(IF(salesTable[[#This Row],[LastName]]="","MISSING",IFERROR(VLOOKUP(salesTable[[#This Row],[CustomerID_final]],customer_REF[],3,FALSE),"NO MATCH")))))</f>
        <v>BADU</v>
      </c>
      <c r="AE176" s="8" t="str">
        <f>IF(salesTable[[#This Row],[customerLastName]]=CLEAN(UPPER(TRIM(salesTable[[#This Row],[customerLastName]]))),salesTable[[#This Row],[customerLastName]],"MISMATCH")</f>
        <v>BADU</v>
      </c>
      <c r="AF176" s="8" t="str">
        <f>IF(salesTable[[#This Row],[Phone]]="","MISSING",0&amp;RIGHT(TRIM(SUBSTITUTE(SUBSTITUTE(SUBSTITUTE(salesTable[[#This Row],[Phone]],"+","")," ",""),"-","")),9))</f>
        <v>0557925198</v>
      </c>
      <c r="AG17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76" s="8">
        <f>IF(salesTable[[#This Row],[quantity_clean]]&gt;0,salesTable[[#This Row],[quantity_clean]],"INVALID")</f>
        <v>9</v>
      </c>
      <c r="AI17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76" s="8">
        <f>IF(salesTable[[#This Row],[unitPrice_clean]]&gt;0,salesTable[[#This Row],[unitPrice_clean]],"INVALID")</f>
        <v>620</v>
      </c>
      <c r="AK176">
        <f>IF(salesTable[[#This Row],[Revenue]]="","MISSING",VALUE(TRIM(SUBSTITUTE(SUBSTITUTE(salesTable[[#This Row],[Revenue]],",",""),"GH₵",""))))</f>
        <v>5580</v>
      </c>
      <c r="AL176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176" s="19">
        <f>IF(ISNUMBER(salesTable[[#This Row],[OrderDate]]),salesTable[[#This Row],[OrderDate]],IFERROR(DATEVALUE(CLEAN(TRIM(SUBSTITUTE(salesTable[[#This Row],[OrderDate]],".","/")))),"CHECK"))</f>
        <v>45774</v>
      </c>
      <c r="AN1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45774</v>
      </c>
      <c r="AO1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GH-ACC-2025-01372</v>
      </c>
      <c r="AP1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6" s="8" t="str">
        <f>CLEAN(PROPER(TRIM(salesTable[[#This Row],[Email]])))</f>
        <v>Daniel.Badu72@Example.Com</v>
      </c>
      <c r="AR176" s="8" t="str">
        <f>CLEAN(TRIM(salesTable[[#This Row],[SourceFile]]))</f>
        <v>Agent_App_2025.csv</v>
      </c>
      <c r="AS1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6" s="8" t="str">
        <f>IF(salesTable[orderRef_final]&lt;&gt;"MISSING",salesTable[orderRef_final],"invalid")</f>
        <v>GH-ACC-2025-01372</v>
      </c>
    </row>
    <row r="177" spans="1:46" x14ac:dyDescent="0.3">
      <c r="A177" t="s">
        <v>1264</v>
      </c>
      <c r="B177" t="s">
        <v>1265</v>
      </c>
      <c r="C177" t="s">
        <v>1266</v>
      </c>
      <c r="D177" t="s">
        <v>423</v>
      </c>
      <c r="E177" t="s">
        <v>190</v>
      </c>
      <c r="F177" t="s">
        <v>153</v>
      </c>
      <c r="G177" t="s">
        <v>191</v>
      </c>
      <c r="H177" t="s">
        <v>1267</v>
      </c>
      <c r="I177" t="s">
        <v>279</v>
      </c>
      <c r="J177" t="s">
        <v>221</v>
      </c>
      <c r="K177" t="s">
        <v>98</v>
      </c>
      <c r="L177" t="s">
        <v>58</v>
      </c>
      <c r="M177">
        <v>2</v>
      </c>
      <c r="N177" t="s">
        <v>1185</v>
      </c>
      <c r="O177">
        <v>3300</v>
      </c>
      <c r="P177" t="s">
        <v>1268</v>
      </c>
      <c r="Q177" t="s">
        <v>1269</v>
      </c>
      <c r="R177" t="s">
        <v>157</v>
      </c>
      <c r="S177" t="str">
        <f>IF(salesTable[[#This Row],[Region]]="","MISSING",IFERROR(VLOOKUP(salesTable[[#This Row],[Region]],region_ref[],2,FALSE),TRIM(CLEAN(UPPER(salesTable[[#This Row],[Region]])))))</f>
        <v>ACCRA</v>
      </c>
      <c r="T177" t="str">
        <f>IF(salesTable[[#This Row],[CustomerType]]="","MISSING",IFERROR(VLOOKUP(salesTable[[#This Row],[CustomerType]],customerType_Ref[],2,FALSE),TRIM(CLEAN(UPPER(salesTable[[#This Row],[CustomerType]])))))</f>
        <v>INDIVIDUAL</v>
      </c>
      <c r="U177" t="str">
        <f>IF(salesTable[[#This Row],[SalesChannel]]="","MISSING",IFERROR(VLOOKUP(salesTable[[#This Row],[SalesChannel]],salesChannel_Ref[],2,FALSE),CLEAN(UPPER(TRIM(salesTable[SalesChannel])))))</f>
        <v>MOBILE APP</v>
      </c>
      <c r="V17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77" s="8" t="str">
        <f>IF(salesTable[[#This Row],[ProductID]]="","MISSING",IFERROR(VLOOKUP(salesTable[[#This Row],[ProductID]],product_REF[],1,FALSE),"NO MATCH"))</f>
        <v>P004</v>
      </c>
      <c r="X177" s="8" t="str">
        <f>CLEAN(UPPER(TRIM(IF(salesTable[[#This Row],[ProductID]]="","MISSING",IFERROR(VLOOKUP(salesTable[[#This Row],[ProductID]],product_REF[],2,FALSE),"NO MATCH")))))</f>
        <v>LASER PRINTER</v>
      </c>
      <c r="Y177" t="str">
        <f>IFERROR(CLEAN(UPPER(TRIM(VLOOKUP(salesTable[[#This Row],[productID_Final]],product_REF[],3,FALSE)))),"NO MATCH")</f>
        <v>OFFICE SUPPLIES</v>
      </c>
      <c r="Z177" s="8" t="str">
        <f>IF(salesTable[[#This Row],[productCategory_final]]=CLEAN(UPPER(TRIM(salesTable[ProductCategory]))),salesTable[[#This Row],[productCategory_final]],"MISMATCH")</f>
        <v>OFFICE SUPPLIES</v>
      </c>
      <c r="AA177" s="8" t="str">
        <f>IF(salesTable[[#This Row],[CustomerID]]="","MISSING",IFERROR(VLOOKUP(salesTable[[#This Row],[CustomerID]],customer_REF[],1,FALSE),"NO MATCH"))</f>
        <v>C0182</v>
      </c>
      <c r="AB177" t="str">
        <f>CLEAN(UPPER(TRIM(IF(salesTable[[#This Row],[FirstName]]="","MISSING",IFERROR(VLOOKUP(salesTable[[#This Row],[CustomerID_final]],customer_REF[],2,FALSE),"NO MATCH")))))</f>
        <v>AMA</v>
      </c>
      <c r="AC177" s="8" t="str">
        <f>IF(salesTable[[#This Row],[customerFisrtName]]=CLEAN(UPPER(TRIM(salesTable[[#This Row],[customerFisrtName]]))),salesTable[[#This Row],[customerFisrtName]],"MISMATCH")</f>
        <v>AMA</v>
      </c>
      <c r="AD177" t="str">
        <f>CLEAN(UPPER(TRIM(IF(salesTable[[#This Row],[LastName]]="","MISSING",IFERROR(VLOOKUP(salesTable[[#This Row],[CustomerID_final]],customer_REF[],3,FALSE),"NO MATCH")))))</f>
        <v>ASARE</v>
      </c>
      <c r="AE177" s="8" t="str">
        <f>IF(salesTable[[#This Row],[customerLastName]]=CLEAN(UPPER(TRIM(salesTable[[#This Row],[customerLastName]]))),salesTable[[#This Row],[customerLastName]],"MISMATCH")</f>
        <v>ASARE</v>
      </c>
      <c r="AF177" s="8" t="str">
        <f>IF(salesTable[[#This Row],[Phone]]="","MISSING",0&amp;RIGHT(TRIM(SUBSTITUTE(SUBSTITUTE(SUBSTITUTE(salesTable[[#This Row],[Phone]],"+","")," ",""),"-","")),9))</f>
        <v>0555977894</v>
      </c>
      <c r="AG17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77" s="8">
        <f>IF(salesTable[[#This Row],[quantity_clean]]&gt;0,salesTable[[#This Row],[quantity_clean]],"INVALID")</f>
        <v>2</v>
      </c>
      <c r="AI17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77" s="8">
        <f>IF(salesTable[[#This Row],[unitPrice_clean]]&gt;0,salesTable[[#This Row],[unitPrice_clean]],"INVALID")</f>
        <v>1650</v>
      </c>
      <c r="AK177">
        <f>IF(salesTable[[#This Row],[Revenue]]="","MISSING",VALUE(TRIM(SUBSTITUTE(SUBSTITUTE(salesTable[[#This Row],[Revenue]],",",""),"GH₵",""))))</f>
        <v>3300</v>
      </c>
      <c r="AL177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177" s="19">
        <f>IF(ISNUMBER(salesTable[[#This Row],[OrderDate]]),salesTable[[#This Row],[OrderDate]],IFERROR(DATEVALUE(CLEAN(TRIM(SUBSTITUTE(salesTable[[#This Row],[OrderDate]],".","/")))),"CHECK"))</f>
        <v>45770</v>
      </c>
      <c r="AN1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45770</v>
      </c>
      <c r="AO1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GH-ACC-2025-01389</v>
      </c>
      <c r="AP1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7" s="8" t="str">
        <f>CLEAN(PROPER(TRIM(salesTable[[#This Row],[Email]])))</f>
        <v>Ama.Asare99@Example.Con</v>
      </c>
      <c r="AR177" s="8" t="str">
        <f>CLEAN(TRIM(salesTable[[#This Row],[SourceFile]]))</f>
        <v>Online_Sales_2025.xlsx</v>
      </c>
      <c r="AS1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7" s="8" t="str">
        <f>IF(salesTable[orderRef_final]&lt;&gt;"MISSING",salesTable[orderRef_final],"invalid")</f>
        <v>GH-ACC-2025-01389</v>
      </c>
    </row>
    <row r="178" spans="1:46" x14ac:dyDescent="0.3">
      <c r="A178" t="s">
        <v>6012</v>
      </c>
      <c r="B178" t="s">
        <v>226</v>
      </c>
      <c r="C178" t="s">
        <v>1639</v>
      </c>
      <c r="D178" t="s">
        <v>411</v>
      </c>
      <c r="E178" t="s">
        <v>1640</v>
      </c>
      <c r="F178" t="s">
        <v>153</v>
      </c>
      <c r="G178" t="s">
        <v>120</v>
      </c>
      <c r="H178" t="s">
        <v>121</v>
      </c>
      <c r="I178" t="s">
        <v>41</v>
      </c>
      <c r="J178" t="s">
        <v>27</v>
      </c>
      <c r="K178" t="s">
        <v>57</v>
      </c>
      <c r="L178" t="s">
        <v>58</v>
      </c>
      <c r="M178">
        <v>1</v>
      </c>
      <c r="N178" t="s">
        <v>123</v>
      </c>
      <c r="O178">
        <v>850</v>
      </c>
      <c r="P178" t="s">
        <v>6013</v>
      </c>
      <c r="Q178" t="s">
        <v>6014</v>
      </c>
      <c r="R178" t="s">
        <v>61</v>
      </c>
      <c r="S178" t="str">
        <f>IF(salesTable[[#This Row],[Region]]="","MISSING",IFERROR(VLOOKUP(salesTable[[#This Row],[Region]],region_ref[],2,FALSE),TRIM(CLEAN(UPPER(salesTable[[#This Row],[Region]])))))</f>
        <v>ACCRA</v>
      </c>
      <c r="T178" t="str">
        <f>IF(salesTable[[#This Row],[CustomerType]]="","MISSING",IFERROR(VLOOKUP(salesTable[[#This Row],[CustomerType]],customerType_Ref[],2,FALSE),TRIM(CLEAN(UPPER(salesTable[[#This Row],[CustomerType]])))))</f>
        <v>GOVERNMENT</v>
      </c>
      <c r="U178" t="str">
        <f>IF(salesTable[[#This Row],[SalesChannel]]="","MISSING",IFERROR(VLOOKUP(salesTable[[#This Row],[SalesChannel]],salesChannel_Ref[],2,FALSE),CLEAN(UPPER(TRIM(salesTable[SalesChannel])))))</f>
        <v>ONLINE</v>
      </c>
      <c r="V17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78" s="8" t="str">
        <f>IF(salesTable[[#This Row],[ProductID]]="","MISSING",IFERROR(VLOOKUP(salesTable[[#This Row],[ProductID]],product_REF[],1,FALSE),"NO MATCH"))</f>
        <v>P002</v>
      </c>
      <c r="X178" s="8" t="str">
        <f>CLEAN(UPPER(TRIM(IF(salesTable[[#This Row],[ProductID]]="","MISSING",IFERROR(VLOOKUP(salesTable[[#This Row],[ProductID]],product_REF[],2,FALSE),"NO MATCH")))))</f>
        <v>OFFICE CHAIR</v>
      </c>
      <c r="Y178" t="str">
        <f>IFERROR(CLEAN(UPPER(TRIM(VLOOKUP(salesTable[[#This Row],[productID_Final]],product_REF[],3,FALSE)))),"NO MATCH")</f>
        <v>FURNITURE</v>
      </c>
      <c r="Z178" s="8" t="str">
        <f>IF(salesTable[[#This Row],[productCategory_final]]=CLEAN(UPPER(TRIM(salesTable[ProductCategory]))),salesTable[[#This Row],[productCategory_final]],"MISMATCH")</f>
        <v>FURNITURE</v>
      </c>
      <c r="AA178" s="8" t="str">
        <f>IF(salesTable[[#This Row],[CustomerID]]="","MISSING",IFERROR(VLOOKUP(salesTable[[#This Row],[CustomerID]],customer_REF[],1,FALSE),"NO MATCH"))</f>
        <v>C0230</v>
      </c>
      <c r="AB178" t="str">
        <f>CLEAN(UPPER(TRIM(IF(salesTable[[#This Row],[FirstName]]="","MISSING",IFERROR(VLOOKUP(salesTable[[#This Row],[CustomerID_final]],customer_REF[],2,FALSE),"NO MATCH")))))</f>
        <v>NAA</v>
      </c>
      <c r="AC178" s="8" t="str">
        <f>IF(salesTable[[#This Row],[customerFisrtName]]=CLEAN(UPPER(TRIM(salesTable[[#This Row],[customerFisrtName]]))),salesTable[[#This Row],[customerFisrtName]],"MISMATCH")</f>
        <v>NAA</v>
      </c>
      <c r="AD178" t="str">
        <f>CLEAN(UPPER(TRIM(IF(salesTable[[#This Row],[LastName]]="","MISSING",IFERROR(VLOOKUP(salesTable[[#This Row],[CustomerID_final]],customer_REF[],3,FALSE),"NO MATCH")))))</f>
        <v>APPIAH</v>
      </c>
      <c r="AE178" s="8" t="str">
        <f>IF(salesTable[[#This Row],[customerLastName]]=CLEAN(UPPER(TRIM(salesTable[[#This Row],[customerLastName]]))),salesTable[[#This Row],[customerLastName]],"MISMATCH")</f>
        <v>APPIAH</v>
      </c>
      <c r="AF178" s="8" t="str">
        <f>IF(salesTable[[#This Row],[Phone]]="","MISSING",0&amp;RIGHT(TRIM(SUBSTITUTE(SUBSTITUTE(SUBSTITUTE(salesTable[[#This Row],[Phone]],"+","")," ",""),"-","")),9))</f>
        <v>0503967080</v>
      </c>
      <c r="AG17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78" s="8">
        <f>IF(salesTable[[#This Row],[quantity_clean]]&gt;0,salesTable[[#This Row],[quantity_clean]],"INVALID")</f>
        <v>1</v>
      </c>
      <c r="AI17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78" s="8">
        <f>IF(salesTable[[#This Row],[unitPrice_clean]]&gt;0,salesTable[[#This Row],[unitPrice_clean]],"INVALID")</f>
        <v>850</v>
      </c>
      <c r="AK178">
        <f>IF(salesTable[[#This Row],[Revenue]]="","MISSING",VALUE(TRIM(SUBSTITUTE(SUBSTITUTE(salesTable[[#This Row],[Revenue]],",",""),"GH₵",""))))</f>
        <v>850</v>
      </c>
      <c r="AL178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178" s="19">
        <f>IF(ISNUMBER(salesTable[[#This Row],[OrderDate]]),salesTable[[#This Row],[OrderDate]],IFERROR(DATEVALUE(CLEAN(TRIM(SUBSTITUTE(salesTable[[#This Row],[OrderDate]],".","/")))),"CHECK"))</f>
        <v>46014</v>
      </c>
      <c r="AN1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46014</v>
      </c>
      <c r="AO1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GH-ACC-2025-01395</v>
      </c>
      <c r="AP1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8" s="8" t="str">
        <f>CLEAN(PROPER(TRIM(salesTable[[#This Row],[Email]])))</f>
        <v>Naa.Appiah23@Example.Com</v>
      </c>
      <c r="AR178" s="8" t="str">
        <f>CLEAN(TRIM(salesTable[[#This Row],[SourceFile]]))</f>
        <v>Retail_POS_2025.csv</v>
      </c>
      <c r="AS1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8" s="8" t="str">
        <f>IF(salesTable[orderRef_final]&lt;&gt;"MISSING",salesTable[orderRef_final],"invalid")</f>
        <v>GH-ACC-2025-01395</v>
      </c>
    </row>
    <row r="179" spans="1:46" x14ac:dyDescent="0.3">
      <c r="A179" t="s">
        <v>1545</v>
      </c>
      <c r="B179" t="s">
        <v>1546</v>
      </c>
      <c r="C179" t="s">
        <v>938</v>
      </c>
      <c r="D179" t="s">
        <v>92</v>
      </c>
      <c r="E179" t="s">
        <v>190</v>
      </c>
      <c r="F179" t="s">
        <v>153</v>
      </c>
      <c r="G179" t="s">
        <v>142</v>
      </c>
      <c r="H179" t="s">
        <v>143</v>
      </c>
      <c r="I179" t="s">
        <v>131</v>
      </c>
      <c r="J179" t="s">
        <v>27</v>
      </c>
      <c r="K179" t="s">
        <v>57</v>
      </c>
      <c r="L179" t="s">
        <v>565</v>
      </c>
      <c r="M179">
        <v>12</v>
      </c>
      <c r="N179">
        <v>420</v>
      </c>
      <c r="O179">
        <v>5040</v>
      </c>
      <c r="P179" t="s">
        <v>1547</v>
      </c>
      <c r="Q179" t="s">
        <v>1548</v>
      </c>
      <c r="R179" t="s">
        <v>46</v>
      </c>
      <c r="S179" t="str">
        <f>IF(salesTable[[#This Row],[Region]]="","MISSING",IFERROR(VLOOKUP(salesTable[[#This Row],[Region]],region_ref[],2,FALSE),TRIM(CLEAN(UPPER(salesTable[[#This Row],[Region]])))))</f>
        <v>ACCRA</v>
      </c>
      <c r="T179" t="str">
        <f>IF(salesTable[[#This Row],[CustomerType]]="","MISSING",IFERROR(VLOOKUP(salesTable[[#This Row],[CustomerType]],customerType_Ref[],2,FALSE),TRIM(CLEAN(UPPER(salesTable[[#This Row],[CustomerType]])))))</f>
        <v>GOVERNMENT</v>
      </c>
      <c r="U179" t="str">
        <f>IF(salesTable[[#This Row],[SalesChannel]]="","MISSING",IFERROR(VLOOKUP(salesTable[[#This Row],[SalesChannel]],salesChannel_Ref[],2,FALSE),CLEAN(UPPER(TRIM(salesTable[SalesChannel])))))</f>
        <v>ONLINE</v>
      </c>
      <c r="V179" t="str">
        <f>IF(salesTable[[#This Row],[PaymentMethod]]="","MISSING",IFERROR(VLOOKUP(salesTable[[#This Row],[PaymentMethod]],paymentMethod_REF[],2,FALSE), CLEAN(UPPER(TRIM(salesTable[[#This Row],[PaymentMethod]])))))</f>
        <v>CARD</v>
      </c>
      <c r="W179" s="8" t="str">
        <f>IF(salesTable[[#This Row],[ProductID]]="","MISSING",IFERROR(VLOOKUP(salesTable[[#This Row],[ProductID]],product_REF[],1,FALSE),"NO MATCH"))</f>
        <v>P003</v>
      </c>
      <c r="X179" s="8" t="str">
        <f>CLEAN(UPPER(TRIM(IF(salesTable[[#This Row],[ProductID]]="","MISSING",IFERROR(VLOOKUP(salesTable[[#This Row],[ProductID]],product_REF[],2,FALSE),"NO MATCH")))))</f>
        <v>WIRELESS HEADSET</v>
      </c>
      <c r="Y179" t="str">
        <f>IFERROR(CLEAN(UPPER(TRIM(VLOOKUP(salesTable[[#This Row],[productID_Final]],product_REF[],3,FALSE)))),"NO MATCH")</f>
        <v>ELECTRONICS</v>
      </c>
      <c r="Z179" s="8" t="str">
        <f>IF(salesTable[[#This Row],[productCategory_final]]=CLEAN(UPPER(TRIM(salesTable[ProductCategory]))),salesTable[[#This Row],[productCategory_final]],"MISMATCH")</f>
        <v>ELECTRONICS</v>
      </c>
      <c r="AA179" s="8" t="str">
        <f>IF(salesTable[[#This Row],[CustomerID]]="","MISSING",IFERROR(VLOOKUP(salesTable[[#This Row],[CustomerID]],customer_REF[],1,FALSE),"NO MATCH"))</f>
        <v>C0301</v>
      </c>
      <c r="AB179" t="str">
        <f>CLEAN(UPPER(TRIM(IF(salesTable[[#This Row],[FirstName]]="","MISSING",IFERROR(VLOOKUP(salesTable[[#This Row],[CustomerID_final]],customer_REF[],2,FALSE),"NO MATCH")))))</f>
        <v>AMA</v>
      </c>
      <c r="AC179" s="8" t="str">
        <f>IF(salesTable[[#This Row],[customerFisrtName]]=CLEAN(UPPER(TRIM(salesTable[[#This Row],[customerFisrtName]]))),salesTable[[#This Row],[customerFisrtName]],"MISMATCH")</f>
        <v>AMA</v>
      </c>
      <c r="AD179" t="str">
        <f>CLEAN(UPPER(TRIM(IF(salesTable[[#This Row],[LastName]]="","MISSING",IFERROR(VLOOKUP(salesTable[[#This Row],[CustomerID_final]],customer_REF[],3,FALSE),"NO MATCH")))))</f>
        <v>ASARE</v>
      </c>
      <c r="AE179" s="8" t="str">
        <f>IF(salesTable[[#This Row],[customerLastName]]=CLEAN(UPPER(TRIM(salesTable[[#This Row],[customerLastName]]))),salesTable[[#This Row],[customerLastName]],"MISMATCH")</f>
        <v>ASARE</v>
      </c>
      <c r="AF179" s="8" t="str">
        <f>IF(salesTable[[#This Row],[Phone]]="","MISSING",0&amp;RIGHT(TRIM(SUBSTITUTE(SUBSTITUTE(SUBSTITUTE(salesTable[[#This Row],[Phone]],"+","")," ",""),"-","")),9))</f>
        <v>0205118698</v>
      </c>
      <c r="AG17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79" s="8">
        <f>IF(salesTable[[#This Row],[quantity_clean]]&gt;0,salesTable[[#This Row],[quantity_clean]],"INVALID")</f>
        <v>12</v>
      </c>
      <c r="AI17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79" s="8">
        <f>IF(salesTable[[#This Row],[unitPrice_clean]]&gt;0,salesTable[[#This Row],[unitPrice_clean]],"INVALID")</f>
        <v>420</v>
      </c>
      <c r="AK179">
        <f>IF(salesTable[[#This Row],[Revenue]]="","MISSING",VALUE(TRIM(SUBSTITUTE(SUBSTITUTE(salesTable[[#This Row],[Revenue]],",",""),"GH₵",""))))</f>
        <v>5040</v>
      </c>
      <c r="AL179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179" s="19">
        <f>IF(ISNUMBER(salesTable[[#This Row],[OrderDate]]),salesTable[[#This Row],[OrderDate]],IFERROR(DATEVALUE(CLEAN(TRIM(SUBSTITUTE(salesTable[[#This Row],[OrderDate]],".","/")))),"CHECK"))</f>
        <v>46103</v>
      </c>
      <c r="AN17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GH-ACC-2025-01402</v>
      </c>
      <c r="AP1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79" s="8" t="str">
        <f>CLEAN(PROPER(TRIM(salesTable[[#This Row],[Email]])))</f>
        <v>Ama.Asare57@Example.Com</v>
      </c>
      <c r="AR179" s="8" t="str">
        <f>CLEAN(TRIM(salesTable[[#This Row],[SourceFile]]))</f>
        <v>Mobile_App_Export.csv</v>
      </c>
      <c r="AS1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79" s="8" t="str">
        <f>IF(salesTable[orderRef_final]&lt;&gt;"MISSING",salesTable[orderRef_final],"invalid")</f>
        <v>GH-ACC-2025-01402</v>
      </c>
    </row>
    <row r="180" spans="1:46" x14ac:dyDescent="0.3">
      <c r="A180" t="s">
        <v>2426</v>
      </c>
      <c r="B180" t="s">
        <v>2427</v>
      </c>
      <c r="C180" t="s">
        <v>1163</v>
      </c>
      <c r="D180" t="s">
        <v>50</v>
      </c>
      <c r="E180" t="s">
        <v>2101</v>
      </c>
      <c r="F180" t="s">
        <v>94</v>
      </c>
      <c r="G180" t="s">
        <v>303</v>
      </c>
      <c r="H180" t="s">
        <v>1094</v>
      </c>
      <c r="I180" t="s">
        <v>684</v>
      </c>
      <c r="J180" t="s">
        <v>27</v>
      </c>
      <c r="K180" t="s">
        <v>84</v>
      </c>
      <c r="L180" t="s">
        <v>111</v>
      </c>
      <c r="M180" t="s">
        <v>202</v>
      </c>
      <c r="N180" t="s">
        <v>2117</v>
      </c>
      <c r="O180">
        <v>7200</v>
      </c>
      <c r="P180" t="s">
        <v>2428</v>
      </c>
      <c r="Q180" t="s">
        <v>2429</v>
      </c>
      <c r="R180" t="s">
        <v>157</v>
      </c>
      <c r="S180" t="str">
        <f>IF(salesTable[[#This Row],[Region]]="","MISSING",IFERROR(VLOOKUP(salesTable[[#This Row],[Region]],region_ref[],2,FALSE),TRIM(CLEAN(UPPER(salesTable[[#This Row],[Region]])))))</f>
        <v>ACCRA</v>
      </c>
      <c r="T180" t="str">
        <f>IF(salesTable[[#This Row],[CustomerType]]="","MISSING",IFERROR(VLOOKUP(salesTable[[#This Row],[CustomerType]],customerType_Ref[],2,FALSE),TRIM(CLEAN(UPPER(salesTable[[#This Row],[CustomerType]])))))</f>
        <v>GOVERNMENT</v>
      </c>
      <c r="U180" t="str">
        <f>IF(salesTable[[#This Row],[SalesChannel]]="","MISSING",IFERROR(VLOOKUP(salesTable[[#This Row],[SalesChannel]],salesChannel_Ref[],2,FALSE),CLEAN(UPPER(TRIM(salesTable[SalesChannel])))))</f>
        <v>AGENT</v>
      </c>
      <c r="V180" t="str">
        <f>IF(salesTable[[#This Row],[PaymentMethod]]="","MISSING",IFERROR(VLOOKUP(salesTable[[#This Row],[PaymentMethod]],paymentMethod_REF[],2,FALSE), CLEAN(UPPER(TRIM(salesTable[[#This Row],[PaymentMethod]])))))</f>
        <v>CARD</v>
      </c>
      <c r="W180" s="8" t="str">
        <f>IF(salesTable[[#This Row],[ProductID]]="","MISSING",IFERROR(VLOOKUP(salesTable[[#This Row],[ProductID]],product_REF[],1,FALSE),"NO MATCH"))</f>
        <v>P011</v>
      </c>
      <c r="X180" s="8" t="str">
        <f>CLEAN(UPPER(TRIM(IF(salesTable[[#This Row],[ProductID]]="","MISSING",IFERROR(VLOOKUP(salesTable[[#This Row],[ProductID]],product_REF[],2,FALSE),"NO MATCH")))))</f>
        <v>EXECUTIVE DESK</v>
      </c>
      <c r="Y180" t="str">
        <f>IFERROR(CLEAN(UPPER(TRIM(VLOOKUP(salesTable[[#This Row],[productID_Final]],product_REF[],3,FALSE)))),"NO MATCH")</f>
        <v>FURNITURE</v>
      </c>
      <c r="Z180" s="8" t="str">
        <f>IF(salesTable[[#This Row],[productCategory_final]]=CLEAN(UPPER(TRIM(salesTable[ProductCategory]))),salesTable[[#This Row],[productCategory_final]],"MISMATCH")</f>
        <v>FURNITURE</v>
      </c>
      <c r="AA180" s="8" t="str">
        <f>IF(salesTable[[#This Row],[CustomerID]]="","MISSING",IFERROR(VLOOKUP(salesTable[[#This Row],[CustomerID]],customer_REF[],1,FALSE),"NO MATCH"))</f>
        <v>C0312</v>
      </c>
      <c r="AB180" t="str">
        <f>CLEAN(UPPER(TRIM(IF(salesTable[[#This Row],[FirstName]]="","MISSING",IFERROR(VLOOKUP(salesTable[[#This Row],[CustomerID_final]],customer_REF[],2,FALSE),"NO MATCH")))))</f>
        <v>AKOSUA</v>
      </c>
      <c r="AC180" s="8" t="str">
        <f>IF(salesTable[[#This Row],[customerFisrtName]]=CLEAN(UPPER(TRIM(salesTable[[#This Row],[customerFisrtName]]))),salesTable[[#This Row],[customerFisrtName]],"MISMATCH")</f>
        <v>AKOSUA</v>
      </c>
      <c r="AD180" t="str">
        <f>CLEAN(UPPER(TRIM(IF(salesTable[[#This Row],[LastName]]="","MISSING",IFERROR(VLOOKUP(salesTable[[#This Row],[CustomerID_final]],customer_REF[],3,FALSE),"NO MATCH")))))</f>
        <v>OWUSU</v>
      </c>
      <c r="AE180" s="8" t="str">
        <f>IF(salesTable[[#This Row],[customerLastName]]=CLEAN(UPPER(TRIM(salesTable[[#This Row],[customerLastName]]))),salesTable[[#This Row],[customerLastName]],"MISMATCH")</f>
        <v>OWUSU</v>
      </c>
      <c r="AF180" s="8" t="str">
        <f>IF(salesTable[[#This Row],[Phone]]="","MISSING",0&amp;RIGHT(TRIM(SUBSTITUTE(SUBSTITUTE(SUBSTITUTE(salesTable[[#This Row],[Phone]],"+","")," ",""),"-","")),9))</f>
        <v>0203670534</v>
      </c>
      <c r="AG18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80" s="8">
        <f>IF(salesTable[[#This Row],[quantity_clean]]&gt;0,salesTable[[#This Row],[quantity_clean]],"INVALID")</f>
        <v>3</v>
      </c>
      <c r="AI18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80" s="8">
        <f>IF(salesTable[[#This Row],[unitPrice_clean]]&gt;0,salesTable[[#This Row],[unitPrice_clean]],"INVALID")</f>
        <v>2400</v>
      </c>
      <c r="AK180">
        <f>IF(salesTable[[#This Row],[Revenue]]="","MISSING",VALUE(TRIM(SUBSTITUTE(SUBSTITUTE(salesTable[[#This Row],[Revenue]],",",""),"GH₵",""))))</f>
        <v>7200</v>
      </c>
      <c r="AL180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80" s="19">
        <f>IF(ISNUMBER(salesTable[[#This Row],[OrderDate]]),salesTable[[#This Row],[OrderDate]],IFERROR(DATEVALUE(CLEAN(TRIM(SUBSTITUTE(salesTable[[#This Row],[OrderDate]],".","/")))),"CHECK"))</f>
        <v>45815</v>
      </c>
      <c r="AN1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45815</v>
      </c>
      <c r="AO1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GH-ACC-2025-01408</v>
      </c>
      <c r="AP1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0" s="8" t="str">
        <f>CLEAN(PROPER(TRIM(salesTable[[#This Row],[Email]])))</f>
        <v>Akosua.Owusu6@Example.Com</v>
      </c>
      <c r="AR180" s="8" t="str">
        <f>CLEAN(TRIM(salesTable[[#This Row],[SourceFile]]))</f>
        <v>Online_Sales_2025.xlsx</v>
      </c>
      <c r="AS1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0" s="8" t="str">
        <f>IF(salesTable[orderRef_final]&lt;&gt;"MISSING",salesTable[orderRef_final],"invalid")</f>
        <v>GH-ACC-2025-01408</v>
      </c>
    </row>
    <row r="181" spans="1:46" x14ac:dyDescent="0.3">
      <c r="A181" t="s">
        <v>1598</v>
      </c>
      <c r="B181" t="s">
        <v>1599</v>
      </c>
      <c r="C181" t="s">
        <v>1600</v>
      </c>
      <c r="D181" t="s">
        <v>199</v>
      </c>
      <c r="E181" t="s">
        <v>1601</v>
      </c>
      <c r="F181" t="s">
        <v>153</v>
      </c>
      <c r="G181" t="s">
        <v>39</v>
      </c>
      <c r="H181" t="s">
        <v>336</v>
      </c>
      <c r="I181" t="s">
        <v>41</v>
      </c>
      <c r="J181" t="s">
        <v>27</v>
      </c>
      <c r="K181" t="s">
        <v>57</v>
      </c>
      <c r="L181" t="s">
        <v>85</v>
      </c>
      <c r="M181" t="s">
        <v>546</v>
      </c>
      <c r="N181">
        <v>-1900</v>
      </c>
      <c r="O181">
        <v>7600</v>
      </c>
      <c r="P181" t="s">
        <v>1602</v>
      </c>
      <c r="Q181" t="s">
        <v>1603</v>
      </c>
      <c r="R181" t="s">
        <v>46</v>
      </c>
      <c r="S181" t="str">
        <f>IF(salesTable[[#This Row],[Region]]="","MISSING",IFERROR(VLOOKUP(salesTable[[#This Row],[Region]],region_ref[],2,FALSE),TRIM(CLEAN(UPPER(salesTable[[#This Row],[Region]])))))</f>
        <v>ACCRA</v>
      </c>
      <c r="T181" t="str">
        <f>IF(salesTable[[#This Row],[CustomerType]]="","MISSING",IFERROR(VLOOKUP(salesTable[[#This Row],[CustomerType]],customerType_Ref[],2,FALSE),TRIM(CLEAN(UPPER(salesTable[[#This Row],[CustomerType]])))))</f>
        <v>GOVERNMENT</v>
      </c>
      <c r="U181" t="str">
        <f>IF(salesTable[[#This Row],[SalesChannel]]="","MISSING",IFERROR(VLOOKUP(salesTable[[#This Row],[SalesChannel]],salesChannel_Ref[],2,FALSE),CLEAN(UPPER(TRIM(salesTable[SalesChannel])))))</f>
        <v>ONLINE</v>
      </c>
      <c r="V18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81" s="8" t="str">
        <f>IF(salesTable[[#This Row],[ProductID]]="","MISSING",IFERROR(VLOOKUP(salesTable[[#This Row],[ProductID]],product_REF[],1,FALSE),"NO MATCH"))</f>
        <v>P006</v>
      </c>
      <c r="X181" s="8" t="str">
        <f>CLEAN(UPPER(TRIM(IF(salesTable[[#This Row],[ProductID]]="","MISSING",IFERROR(VLOOKUP(salesTable[[#This Row],[ProductID]],product_REF[],2,FALSE),"NO MATCH")))))</f>
        <v>STANDING DESK</v>
      </c>
      <c r="Y181" t="str">
        <f>IFERROR(CLEAN(UPPER(TRIM(VLOOKUP(salesTable[[#This Row],[productID_Final]],product_REF[],3,FALSE)))),"NO MATCH")</f>
        <v>FURNITURE</v>
      </c>
      <c r="Z181" s="8" t="str">
        <f>IF(salesTable[[#This Row],[productCategory_final]]=CLEAN(UPPER(TRIM(salesTable[ProductCategory]))),salesTable[[#This Row],[productCategory_final]],"MISMATCH")</f>
        <v>FURNITURE</v>
      </c>
      <c r="AA181" s="8" t="str">
        <f>IF(salesTable[[#This Row],[CustomerID]]="","MISSING",IFERROR(VLOOKUP(salesTable[[#This Row],[CustomerID]],customer_REF[],1,FALSE),"NO MATCH"))</f>
        <v>C0373</v>
      </c>
      <c r="AB181" t="str">
        <f>CLEAN(UPPER(TRIM(IF(salesTable[[#This Row],[FirstName]]="","MISSING",IFERROR(VLOOKUP(salesTable[[#This Row],[CustomerID_final]],customer_REF[],2,FALSE),"NO MATCH")))))</f>
        <v>KWAME</v>
      </c>
      <c r="AC181" s="8" t="str">
        <f>IF(salesTable[[#This Row],[customerFisrtName]]=CLEAN(UPPER(TRIM(salesTable[[#This Row],[customerFisrtName]]))),salesTable[[#This Row],[customerFisrtName]],"MISMATCH")</f>
        <v>KWAME</v>
      </c>
      <c r="AD181" t="str">
        <f>CLEAN(UPPER(TRIM(IF(salesTable[[#This Row],[LastName]]="","MISSING",IFERROR(VLOOKUP(salesTable[[#This Row],[CustomerID_final]],customer_REF[],3,FALSE),"NO MATCH")))))</f>
        <v>ANTWI</v>
      </c>
      <c r="AE181" s="8" t="str">
        <f>IF(salesTable[[#This Row],[customerLastName]]=CLEAN(UPPER(TRIM(salesTable[[#This Row],[customerLastName]]))),salesTable[[#This Row],[customerLastName]],"MISMATCH")</f>
        <v>ANTWI</v>
      </c>
      <c r="AF181" s="8" t="str">
        <f>IF(salesTable[[#This Row],[Phone]]="","MISSING",0&amp;RIGHT(TRIM(SUBSTITUTE(SUBSTITUTE(SUBSTITUTE(salesTable[[#This Row],[Phone]],"+","")," ",""),"-","")),9))</f>
        <v>0509362282</v>
      </c>
      <c r="AG18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81" s="8">
        <f>IF(salesTable[[#This Row],[quantity_clean]]&gt;0,salesTable[[#This Row],[quantity_clean]],"INVALID")</f>
        <v>4</v>
      </c>
      <c r="AI181">
        <f>IF(OR(salesTable[[#This Row],[UnitPrice]]="",salesTable[[#This Row],[UnitPrice]]="N/A",salesTable[[#This Row],[UnitPrice]]="unknown"),"INVALID",VALUE(TRIM(SUBSTITUTE(SUBSTITUTE(salesTable[[#This Row],[UnitPrice]],",",""),"GH₵",""))))</f>
        <v>-1900</v>
      </c>
      <c r="AJ181" s="8" t="str">
        <f>IF(salesTable[[#This Row],[unitPrice_clean]]&gt;0,salesTable[[#This Row],[unitPrice_clean]],"INVALID")</f>
        <v>INVALID</v>
      </c>
      <c r="AK181">
        <f>IF(salesTable[[#This Row],[Revenue]]="","MISSING",VALUE(TRIM(SUBSTITUTE(SUBSTITUTE(salesTable[[#This Row],[Revenue]],",",""),"GH₵",""))))</f>
        <v>7600</v>
      </c>
      <c r="AL18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81" s="19" t="str">
        <f>IF(ISNUMBER(salesTable[[#This Row],[OrderDate]]),salesTable[[#This Row],[OrderDate]],IFERROR(DATEVALUE(CLEAN(TRIM(SUBSTITUTE(salesTable[[#This Row],[OrderDate]],".","/")))),"CHECK"))</f>
        <v>CHECK</v>
      </c>
      <c r="AN18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GH-ACC-2025-01410</v>
      </c>
      <c r="AP1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1" s="8" t="str">
        <f>CLEAN(PROPER(TRIM(salesTable[[#This Row],[Email]])))</f>
        <v>Kwame.Antwi34@Example.Com</v>
      </c>
      <c r="AR181" s="8" t="str">
        <f>CLEAN(TRIM(salesTable[[#This Row],[SourceFile]]))</f>
        <v>Mobile_App_Export.csv</v>
      </c>
      <c r="AS1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1" s="8" t="str">
        <f>IF(salesTable[orderRef_final]&lt;&gt;"MISSING",salesTable[orderRef_final],"invalid")</f>
        <v>GH-ACC-2025-01410</v>
      </c>
    </row>
    <row r="182" spans="1:46" x14ac:dyDescent="0.3">
      <c r="A182" t="s">
        <v>5409</v>
      </c>
      <c r="B182" t="s">
        <v>5410</v>
      </c>
      <c r="C182" t="s">
        <v>1146</v>
      </c>
      <c r="D182" t="s">
        <v>92</v>
      </c>
      <c r="E182" t="s">
        <v>140</v>
      </c>
      <c r="F182" t="s">
        <v>153</v>
      </c>
      <c r="G182" t="s">
        <v>120</v>
      </c>
      <c r="H182" t="s">
        <v>121</v>
      </c>
      <c r="I182" t="s">
        <v>374</v>
      </c>
      <c r="J182" t="s">
        <v>97</v>
      </c>
      <c r="K182" t="s">
        <v>57</v>
      </c>
      <c r="L182" t="s">
        <v>182</v>
      </c>
      <c r="M182">
        <v>7</v>
      </c>
      <c r="N182">
        <v>850</v>
      </c>
      <c r="O182">
        <v>5950</v>
      </c>
      <c r="P182" t="s">
        <v>5411</v>
      </c>
      <c r="Q182" t="s">
        <v>5412</v>
      </c>
      <c r="R182" t="s">
        <v>46</v>
      </c>
      <c r="S182" t="str">
        <f>IF(salesTable[[#This Row],[Region]]="","MISSING",IFERROR(VLOOKUP(salesTable[[#This Row],[Region]],region_ref[],2,FALSE),TRIM(CLEAN(UPPER(salesTable[[#This Row],[Region]])))))</f>
        <v>ACCRA</v>
      </c>
      <c r="T182" t="str">
        <f>IF(salesTable[[#This Row],[CustomerType]]="","MISSING",IFERROR(VLOOKUP(salesTable[[#This Row],[CustomerType]],customerType_Ref[],2,FALSE),TRIM(CLEAN(UPPER(salesTable[[#This Row],[CustomerType]])))))</f>
        <v>BUSINESS</v>
      </c>
      <c r="U182" t="str">
        <f>IF(salesTable[[#This Row],[SalesChannel]]="","MISSING",IFERROR(VLOOKUP(salesTable[[#This Row],[SalesChannel]],salesChannel_Ref[],2,FALSE),CLEAN(UPPER(TRIM(salesTable[SalesChannel])))))</f>
        <v>ONLINE</v>
      </c>
      <c r="V182" t="str">
        <f>IF(salesTable[[#This Row],[PaymentMethod]]="","MISSING",IFERROR(VLOOKUP(salesTable[[#This Row],[PaymentMethod]],paymentMethod_REF[],2,FALSE), CLEAN(UPPER(TRIM(salesTable[[#This Row],[PaymentMethod]])))))</f>
        <v>CASH</v>
      </c>
      <c r="W182" s="8" t="str">
        <f>IF(salesTable[[#This Row],[ProductID]]="","MISSING",IFERROR(VLOOKUP(salesTable[[#This Row],[ProductID]],product_REF[],1,FALSE),"NO MATCH"))</f>
        <v>P002</v>
      </c>
      <c r="X182" s="8" t="str">
        <f>CLEAN(UPPER(TRIM(IF(salesTable[[#This Row],[ProductID]]="","MISSING",IFERROR(VLOOKUP(salesTable[[#This Row],[ProductID]],product_REF[],2,FALSE),"NO MATCH")))))</f>
        <v>OFFICE CHAIR</v>
      </c>
      <c r="Y182" t="str">
        <f>IFERROR(CLEAN(UPPER(TRIM(VLOOKUP(salesTable[[#This Row],[productID_Final]],product_REF[],3,FALSE)))),"NO MATCH")</f>
        <v>FURNITURE</v>
      </c>
      <c r="Z182" s="8" t="str">
        <f>IF(salesTable[[#This Row],[productCategory_final]]=CLEAN(UPPER(TRIM(salesTable[ProductCategory]))),salesTable[[#This Row],[productCategory_final]],"MISMATCH")</f>
        <v>FURNITURE</v>
      </c>
      <c r="AA182" s="8" t="str">
        <f>IF(salesTable[[#This Row],[CustomerID]]="","MISSING",IFERROR(VLOOKUP(salesTable[[#This Row],[CustomerID]],customer_REF[],1,FALSE),"NO MATCH"))</f>
        <v>C0188</v>
      </c>
      <c r="AB182" t="str">
        <f>CLEAN(UPPER(TRIM(IF(salesTable[[#This Row],[FirstName]]="","MISSING",IFERROR(VLOOKUP(salesTable[[#This Row],[CustomerID_final]],customer_REF[],2,FALSE),"NO MATCH")))))</f>
        <v>AMA</v>
      </c>
      <c r="AC182" s="8" t="str">
        <f>IF(salesTable[[#This Row],[customerFisrtName]]=CLEAN(UPPER(TRIM(salesTable[[#This Row],[customerFisrtName]]))),salesTable[[#This Row],[customerFisrtName]],"MISMATCH")</f>
        <v>AMA</v>
      </c>
      <c r="AD182" t="str">
        <f>CLEAN(UPPER(TRIM(IF(salesTable[[#This Row],[LastName]]="","MISSING",IFERROR(VLOOKUP(salesTable[[#This Row],[CustomerID_final]],customer_REF[],3,FALSE),"NO MATCH")))))</f>
        <v>OWUSU</v>
      </c>
      <c r="AE182" s="8" t="str">
        <f>IF(salesTable[[#This Row],[customerLastName]]=CLEAN(UPPER(TRIM(salesTable[[#This Row],[customerLastName]]))),salesTable[[#This Row],[customerLastName]],"MISMATCH")</f>
        <v>OWUSU</v>
      </c>
      <c r="AF182" s="8" t="str">
        <f>IF(salesTable[[#This Row],[Phone]]="","MISSING",0&amp;RIGHT(TRIM(SUBSTITUTE(SUBSTITUTE(SUBSTITUTE(salesTable[[#This Row],[Phone]],"+","")," ",""),"-","")),9))</f>
        <v>0549960416</v>
      </c>
      <c r="AG18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82" s="8">
        <f>IF(salesTable[[#This Row],[quantity_clean]]&gt;0,salesTable[[#This Row],[quantity_clean]],"INVALID")</f>
        <v>7</v>
      </c>
      <c r="AI18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82" s="8">
        <f>IF(salesTable[[#This Row],[unitPrice_clean]]&gt;0,salesTable[[#This Row],[unitPrice_clean]],"INVALID")</f>
        <v>850</v>
      </c>
      <c r="AK182">
        <f>IF(salesTable[[#This Row],[Revenue]]="","MISSING",VALUE(TRIM(SUBSTITUTE(SUBSTITUTE(salesTable[[#This Row],[Revenue]],",",""),"GH₵",""))))</f>
        <v>5950</v>
      </c>
      <c r="AL182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182" s="19">
        <f>IF(ISNUMBER(salesTable[[#This Row],[OrderDate]]),salesTable[[#This Row],[OrderDate]],IFERROR(DATEVALUE(CLEAN(TRIM(SUBSTITUTE(salesTable[[#This Row],[OrderDate]],".","/")))),"CHECK"))</f>
        <v>45459</v>
      </c>
      <c r="AN18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GH-ACC-2025-01417</v>
      </c>
      <c r="AP1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2" s="8" t="str">
        <f>CLEAN(PROPER(TRIM(salesTable[[#This Row],[Email]])))</f>
        <v>Ama.Owusu82@Example.Com</v>
      </c>
      <c r="AR182" s="8" t="str">
        <f>CLEAN(TRIM(salesTable[[#This Row],[SourceFile]]))</f>
        <v>Mobile_App_Export.csv</v>
      </c>
      <c r="AS1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2" s="8" t="str">
        <f>IF(salesTable[orderRef_final]&lt;&gt;"MISSING",salesTable[orderRef_final],"invalid")</f>
        <v>GH-ACC-2025-01417</v>
      </c>
    </row>
    <row r="183" spans="1:46" x14ac:dyDescent="0.3">
      <c r="A183" t="s">
        <v>1351</v>
      </c>
      <c r="B183" t="s">
        <v>1352</v>
      </c>
      <c r="C183" t="s">
        <v>558</v>
      </c>
      <c r="D183" t="s">
        <v>92</v>
      </c>
      <c r="E183" t="s">
        <v>161</v>
      </c>
      <c r="F183" t="s">
        <v>153</v>
      </c>
      <c r="G183" t="s">
        <v>81</v>
      </c>
      <c r="H183" t="s">
        <v>425</v>
      </c>
      <c r="I183" t="s">
        <v>491</v>
      </c>
      <c r="J183" t="s">
        <v>56</v>
      </c>
      <c r="K183" t="s">
        <v>458</v>
      </c>
      <c r="L183" t="s">
        <v>165</v>
      </c>
      <c r="M183">
        <v>2</v>
      </c>
      <c r="N183" t="s">
        <v>1353</v>
      </c>
      <c r="O183">
        <v>2400</v>
      </c>
      <c r="P183" t="s">
        <v>1354</v>
      </c>
      <c r="Q183" t="s">
        <v>1355</v>
      </c>
      <c r="R183" t="s">
        <v>61</v>
      </c>
      <c r="S183" t="str">
        <f>IF(salesTable[[#This Row],[Region]]="","MISSING",IFERROR(VLOOKUP(salesTable[[#This Row],[Region]],region_ref[],2,FALSE),TRIM(CLEAN(UPPER(salesTable[[#This Row],[Region]])))))</f>
        <v>ACCRA</v>
      </c>
      <c r="T183" t="str">
        <f>IF(salesTable[[#This Row],[CustomerType]]="","MISSING",IFERROR(VLOOKUP(salesTable[[#This Row],[CustomerType]],customerType_Ref[],2,FALSE),TRIM(CLEAN(UPPER(salesTable[[#This Row],[CustomerType]])))))</f>
        <v>GOVERNMENT</v>
      </c>
      <c r="U183" t="str">
        <f>IF(salesTable[[#This Row],[SalesChannel]]="","MISSING",IFERROR(VLOOKUP(salesTable[[#This Row],[SalesChannel]],salesChannel_Ref[],2,FALSE),CLEAN(UPPER(TRIM(salesTable[SalesChannel])))))</f>
        <v>IN-STORE</v>
      </c>
      <c r="V18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83" s="8" t="str">
        <f>IF(salesTable[[#This Row],[ProductID]]="","MISSING",IFERROR(VLOOKUP(salesTable[[#This Row],[ProductID]],product_REF[],1,FALSE),"NO MATCH"))</f>
        <v>P008</v>
      </c>
      <c r="X183" s="8" t="str">
        <f>CLEAN(UPPER(TRIM(IF(salesTable[[#This Row],[ProductID]]="","MISSING",IFERROR(VLOOKUP(salesTable[[#This Row],[ProductID]],product_REF[],2,FALSE),"NO MATCH")))))</f>
        <v>MICROWAVE 25L</v>
      </c>
      <c r="Y183" t="str">
        <f>IFERROR(CLEAN(UPPER(TRIM(VLOOKUP(salesTable[[#This Row],[productID_Final]],product_REF[],3,FALSE)))),"NO MATCH")</f>
        <v>HOME APPLIANCES</v>
      </c>
      <c r="Z183" s="8" t="str">
        <f>IF(salesTable[[#This Row],[productCategory_final]]=CLEAN(UPPER(TRIM(salesTable[ProductCategory]))),salesTable[[#This Row],[productCategory_final]],"MISMATCH")</f>
        <v>HOME APPLIANCES</v>
      </c>
      <c r="AA183" s="8" t="str">
        <f>IF(salesTable[[#This Row],[CustomerID]]="","MISSING",IFERROR(VLOOKUP(salesTable[[#This Row],[CustomerID]],customer_REF[],1,FALSE),"NO MATCH"))</f>
        <v>C0290</v>
      </c>
      <c r="AB183" t="str">
        <f>CLEAN(UPPER(TRIM(IF(salesTable[[#This Row],[FirstName]]="","MISSING",IFERROR(VLOOKUP(salesTable[[#This Row],[CustomerID_final]],customer_REF[],2,FALSE),"NO MATCH")))))</f>
        <v>AMA</v>
      </c>
      <c r="AC183" s="8" t="str">
        <f>IF(salesTable[[#This Row],[customerFisrtName]]=CLEAN(UPPER(TRIM(salesTable[[#This Row],[customerFisrtName]]))),salesTable[[#This Row],[customerFisrtName]],"MISMATCH")</f>
        <v>AMA</v>
      </c>
      <c r="AD183" t="str">
        <f>CLEAN(UPPER(TRIM(IF(salesTable[[#This Row],[LastName]]="","MISSING",IFERROR(VLOOKUP(salesTable[[#This Row],[CustomerID_final]],customer_REF[],3,FALSE),"NO MATCH")))))</f>
        <v>ADDO</v>
      </c>
      <c r="AE183" s="8" t="str">
        <f>IF(salesTable[[#This Row],[customerLastName]]=CLEAN(UPPER(TRIM(salesTable[[#This Row],[customerLastName]]))),salesTable[[#This Row],[customerLastName]],"MISMATCH")</f>
        <v>ADDO</v>
      </c>
      <c r="AF183" s="8" t="str">
        <f>IF(salesTable[[#This Row],[Phone]]="","MISSING",0&amp;RIGHT(TRIM(SUBSTITUTE(SUBSTITUTE(SUBSTITUTE(salesTable[[#This Row],[Phone]],"+","")," ",""),"-","")),9))</f>
        <v>0556014022</v>
      </c>
      <c r="AG18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83" s="8">
        <f>IF(salesTable[[#This Row],[quantity_clean]]&gt;0,salesTable[[#This Row],[quantity_clean]],"INVALID")</f>
        <v>2</v>
      </c>
      <c r="AI183">
        <f>IF(OR(salesTable[[#This Row],[UnitPrice]]="",salesTable[[#This Row],[UnitPrice]]="N/A",salesTable[[#This Row],[UnitPrice]]="unknown"),"INVALID",VALUE(TRIM(SUBSTITUTE(SUBSTITUTE(salesTable[[#This Row],[UnitPrice]],",",""),"GH₵",""))))</f>
        <v>1200</v>
      </c>
      <c r="AJ183" s="8">
        <f>IF(salesTable[[#This Row],[unitPrice_clean]]&gt;0,salesTable[[#This Row],[unitPrice_clean]],"INVALID")</f>
        <v>1200</v>
      </c>
      <c r="AK183">
        <f>IF(salesTable[[#This Row],[Revenue]]="","MISSING",VALUE(TRIM(SUBSTITUTE(SUBSTITUTE(salesTable[[#This Row],[Revenue]],",",""),"GH₵",""))))</f>
        <v>2400</v>
      </c>
      <c r="AL183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183" s="19" t="str">
        <f>IF(ISNUMBER(salesTable[[#This Row],[OrderDate]]),salesTable[[#This Row],[OrderDate]],IFERROR(DATEVALUE(CLEAN(TRIM(SUBSTITUTE(salesTable[[#This Row],[OrderDate]],".","/")))),"CHECK"))</f>
        <v>CHECK</v>
      </c>
      <c r="AN18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GH-ACC-2025-01427</v>
      </c>
      <c r="AP1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3" s="8" t="str">
        <f>CLEAN(PROPER(TRIM(salesTable[[#This Row],[Email]])))</f>
        <v>Ama.Addo4@Example.Com</v>
      </c>
      <c r="AR183" s="8" t="str">
        <f>CLEAN(TRIM(salesTable[[#This Row],[SourceFile]]))</f>
        <v>Retail_POS_2025.csv</v>
      </c>
      <c r="AS1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3" s="8" t="str">
        <f>IF(salesTable[orderRef_final]&lt;&gt;"MISSING",salesTable[orderRef_final],"invalid")</f>
        <v>GH-ACC-2025-01427</v>
      </c>
    </row>
    <row r="184" spans="1:46" x14ac:dyDescent="0.3">
      <c r="A184" t="s">
        <v>3974</v>
      </c>
      <c r="B184" t="s">
        <v>2218</v>
      </c>
      <c r="C184" t="s">
        <v>1968</v>
      </c>
      <c r="D184" t="s">
        <v>50</v>
      </c>
      <c r="E184" t="s">
        <v>51</v>
      </c>
      <c r="F184" t="s">
        <v>256</v>
      </c>
      <c r="G184" t="s">
        <v>303</v>
      </c>
      <c r="H184" t="s">
        <v>399</v>
      </c>
      <c r="I184" t="s">
        <v>1005</v>
      </c>
      <c r="J184" t="s">
        <v>27</v>
      </c>
      <c r="K184" t="s">
        <v>98</v>
      </c>
      <c r="L184" t="s">
        <v>502</v>
      </c>
      <c r="M184" t="s">
        <v>1522</v>
      </c>
      <c r="N184">
        <v>2400</v>
      </c>
      <c r="O184">
        <v>14400</v>
      </c>
      <c r="P184" t="s">
        <v>3975</v>
      </c>
      <c r="Q184" t="s">
        <v>3976</v>
      </c>
      <c r="R184" t="s">
        <v>61</v>
      </c>
      <c r="S184" t="str">
        <f>IF(salesTable[[#This Row],[Region]]="","MISSING",IFERROR(VLOOKUP(salesTable[[#This Row],[Region]],region_ref[],2,FALSE),TRIM(CLEAN(UPPER(salesTable[[#This Row],[Region]])))))</f>
        <v>ACCRA</v>
      </c>
      <c r="T184" t="str">
        <f>IF(salesTable[[#This Row],[CustomerType]]="","MISSING",IFERROR(VLOOKUP(salesTable[[#This Row],[CustomerType]],customerType_Ref[],2,FALSE),TRIM(CLEAN(UPPER(salesTable[[#This Row],[CustomerType]])))))</f>
        <v>GOVERNMENT</v>
      </c>
      <c r="U184" t="str">
        <f>IF(salesTable[[#This Row],[SalesChannel]]="","MISSING",IFERROR(VLOOKUP(salesTable[[#This Row],[SalesChannel]],salesChannel_Ref[],2,FALSE),CLEAN(UPPER(TRIM(salesTable[SalesChannel])))))</f>
        <v>MOBILE APP</v>
      </c>
      <c r="V184" t="str">
        <f>IF(salesTable[[#This Row],[PaymentMethod]]="","MISSING",IFERROR(VLOOKUP(salesTable[[#This Row],[PaymentMethod]],paymentMethod_REF[],2,FALSE), CLEAN(UPPER(TRIM(salesTable[[#This Row],[PaymentMethod]])))))</f>
        <v>CASH</v>
      </c>
      <c r="W184" s="8" t="str">
        <f>IF(salesTable[[#This Row],[ProductID]]="","MISSING",IFERROR(VLOOKUP(salesTable[[#This Row],[ProductID]],product_REF[],1,FALSE),"NO MATCH"))</f>
        <v>P011</v>
      </c>
      <c r="X184" s="8" t="str">
        <f>CLEAN(UPPER(TRIM(IF(salesTable[[#This Row],[ProductID]]="","MISSING",IFERROR(VLOOKUP(salesTable[[#This Row],[ProductID]],product_REF[],2,FALSE),"NO MATCH")))))</f>
        <v>EXECUTIVE DESK</v>
      </c>
      <c r="Y184" t="str">
        <f>IFERROR(CLEAN(UPPER(TRIM(VLOOKUP(salesTable[[#This Row],[productID_Final]],product_REF[],3,FALSE)))),"NO MATCH")</f>
        <v>FURNITURE</v>
      </c>
      <c r="Z184" s="8" t="str">
        <f>IF(salesTable[[#This Row],[productCategory_final]]=CLEAN(UPPER(TRIM(salesTable[ProductCategory]))),salesTable[[#This Row],[productCategory_final]],"MISMATCH")</f>
        <v>FURNITURE</v>
      </c>
      <c r="AA184" s="8" t="str">
        <f>IF(salesTable[[#This Row],[CustomerID]]="","MISSING",IFERROR(VLOOKUP(salesTable[[#This Row],[CustomerID]],customer_REF[],1,FALSE),"NO MATCH"))</f>
        <v>C0142</v>
      </c>
      <c r="AB184" t="str">
        <f>CLEAN(UPPER(TRIM(IF(salesTable[[#This Row],[FirstName]]="","MISSING",IFERROR(VLOOKUP(salesTable[[#This Row],[CustomerID_final]],customer_REF[],2,FALSE),"NO MATCH")))))</f>
        <v>AKOSUA</v>
      </c>
      <c r="AC184" s="8" t="str">
        <f>IF(salesTable[[#This Row],[customerFisrtName]]=CLEAN(UPPER(TRIM(salesTable[[#This Row],[customerFisrtName]]))),salesTable[[#This Row],[customerFisrtName]],"MISMATCH")</f>
        <v>AKOSUA</v>
      </c>
      <c r="AD184" t="str">
        <f>CLEAN(UPPER(TRIM(IF(salesTable[[#This Row],[LastName]]="","MISSING",IFERROR(VLOOKUP(salesTable[[#This Row],[CustomerID_final]],customer_REF[],3,FALSE),"NO MATCH")))))</f>
        <v>MENSAH</v>
      </c>
      <c r="AE184" s="8" t="str">
        <f>IF(salesTable[[#This Row],[customerLastName]]=CLEAN(UPPER(TRIM(salesTable[[#This Row],[customerLastName]]))),salesTable[[#This Row],[customerLastName]],"MISMATCH")</f>
        <v>MENSAH</v>
      </c>
      <c r="AF184" s="8" t="str">
        <f>IF(salesTable[[#This Row],[Phone]]="","MISSING",0&amp;RIGHT(TRIM(SUBSTITUTE(SUBSTITUTE(SUBSTITUTE(salesTable[[#This Row],[Phone]],"+","")," ",""),"-","")),9))</f>
        <v>0503679196</v>
      </c>
      <c r="AG18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84" s="8">
        <f>IF(salesTable[[#This Row],[quantity_clean]]&gt;0,salesTable[[#This Row],[quantity_clean]],"INVALID")</f>
        <v>6</v>
      </c>
      <c r="AI18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84" s="8">
        <f>IF(salesTable[[#This Row],[unitPrice_clean]]&gt;0,salesTable[[#This Row],[unitPrice_clean]],"INVALID")</f>
        <v>2400</v>
      </c>
      <c r="AK184">
        <f>IF(salesTable[[#This Row],[Revenue]]="","MISSING",VALUE(TRIM(SUBSTITUTE(SUBSTITUTE(salesTable[[#This Row],[Revenue]],",",""),"GH₵",""))))</f>
        <v>14400</v>
      </c>
      <c r="AL184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84" s="19">
        <f>IF(ISNUMBER(salesTable[[#This Row],[OrderDate]]),salesTable[[#This Row],[OrderDate]],IFERROR(DATEVALUE(CLEAN(TRIM(SUBSTITUTE(salesTable[[#This Row],[OrderDate]],".","/")))),"CHECK"))</f>
        <v>45812</v>
      </c>
      <c r="AN1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45812</v>
      </c>
      <c r="AO1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GH-ACC-2025-01428</v>
      </c>
      <c r="AP1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4" s="8" t="str">
        <f>CLEAN(PROPER(TRIM(salesTable[[#This Row],[Email]])))</f>
        <v>Akosua.Mensah17@Example.Com</v>
      </c>
      <c r="AR184" s="8" t="str">
        <f>CLEAN(TRIM(salesTable[[#This Row],[SourceFile]]))</f>
        <v>Retail_POS_2025.csv</v>
      </c>
      <c r="AS1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4" s="8" t="str">
        <f>IF(salesTable[orderRef_final]&lt;&gt;"MISSING",salesTable[orderRef_final],"invalid")</f>
        <v>GH-ACC-2025-01428</v>
      </c>
    </row>
    <row r="185" spans="1:46" x14ac:dyDescent="0.3">
      <c r="A185" t="s">
        <v>2879</v>
      </c>
      <c r="B185" t="s">
        <v>2880</v>
      </c>
      <c r="C185" t="s">
        <v>894</v>
      </c>
      <c r="D185" t="s">
        <v>411</v>
      </c>
      <c r="E185" t="s">
        <v>933</v>
      </c>
      <c r="F185" t="s">
        <v>464</v>
      </c>
      <c r="G185" t="s">
        <v>68</v>
      </c>
      <c r="H185" t="s">
        <v>1751</v>
      </c>
      <c r="I185" t="s">
        <v>884</v>
      </c>
      <c r="J185" t="s">
        <v>164</v>
      </c>
      <c r="K185" t="s">
        <v>57</v>
      </c>
      <c r="L185" t="s">
        <v>775</v>
      </c>
      <c r="M185">
        <v>12</v>
      </c>
      <c r="N185">
        <v>3600</v>
      </c>
      <c r="O185">
        <v>43200</v>
      </c>
      <c r="P185" t="s">
        <v>2881</v>
      </c>
      <c r="Q185" t="s">
        <v>2882</v>
      </c>
      <c r="R185" t="s">
        <v>46</v>
      </c>
      <c r="S185" t="str">
        <f>IF(salesTable[[#This Row],[Region]]="","MISSING",IFERROR(VLOOKUP(salesTable[[#This Row],[Region]],region_ref[],2,FALSE),TRIM(CLEAN(UPPER(salesTable[[#This Row],[Region]])))))</f>
        <v>ACCRA</v>
      </c>
      <c r="T185" t="str">
        <f>IF(salesTable[[#This Row],[CustomerType]]="","MISSING",IFERROR(VLOOKUP(salesTable[[#This Row],[CustomerType]],customerType_Ref[],2,FALSE),TRIM(CLEAN(UPPER(salesTable[[#This Row],[CustomerType]])))))</f>
        <v>INDIVIDUAL</v>
      </c>
      <c r="U185" t="str">
        <f>IF(salesTable[[#This Row],[SalesChannel]]="","MISSING",IFERROR(VLOOKUP(salesTable[[#This Row],[SalesChannel]],salesChannel_Ref[],2,FALSE),CLEAN(UPPER(TRIM(salesTable[SalesChannel])))))</f>
        <v>ONLINE</v>
      </c>
      <c r="V185" t="str">
        <f>IF(salesTable[[#This Row],[PaymentMethod]]="","MISSING",IFERROR(VLOOKUP(salesTable[[#This Row],[PaymentMethod]],paymentMethod_REF[],2,FALSE), CLEAN(UPPER(TRIM(salesTable[[#This Row],[PaymentMethod]])))))</f>
        <v>CARD</v>
      </c>
      <c r="W185" s="8" t="str">
        <f>IF(salesTable[[#This Row],[ProductID]]="","MISSING",IFERROR(VLOOKUP(salesTable[[#This Row],[ProductID]],product_REF[],1,FALSE),"NO MATCH"))</f>
        <v>P010</v>
      </c>
      <c r="X185" s="8" t="str">
        <f>CLEAN(UPPER(TRIM(IF(salesTable[[#This Row],[ProductID]]="","MISSING",IFERROR(VLOOKUP(salesTable[[#This Row],[ProductID]],product_REF[],2,FALSE),"NO MATCH")))))</f>
        <v>AIR CONDITIONER</v>
      </c>
      <c r="Y185" t="str">
        <f>IFERROR(CLEAN(UPPER(TRIM(VLOOKUP(salesTable[[#This Row],[productID_Final]],product_REF[],3,FALSE)))),"NO MATCH")</f>
        <v>HOME APPLIANCES</v>
      </c>
      <c r="Z185" s="8" t="str">
        <f>IF(salesTable[[#This Row],[productCategory_final]]=CLEAN(UPPER(TRIM(salesTable[ProductCategory]))),salesTable[[#This Row],[productCategory_final]],"MISMATCH")</f>
        <v>HOME APPLIANCES</v>
      </c>
      <c r="AA185" s="8" t="str">
        <f>IF(salesTable[[#This Row],[CustomerID]]="","MISSING",IFERROR(VLOOKUP(salesTable[[#This Row],[CustomerID]],customer_REF[],1,FALSE),"NO MATCH"))</f>
        <v>C0100</v>
      </c>
      <c r="AB185" t="str">
        <f>CLEAN(UPPER(TRIM(IF(salesTable[[#This Row],[FirstName]]="","MISSING",IFERROR(VLOOKUP(salesTable[[#This Row],[CustomerID_final]],customer_REF[],2,FALSE),"NO MATCH")))))</f>
        <v>NAA</v>
      </c>
      <c r="AC185" s="8" t="str">
        <f>IF(salesTable[[#This Row],[customerFisrtName]]=CLEAN(UPPER(TRIM(salesTable[[#This Row],[customerFisrtName]]))),salesTable[[#This Row],[customerFisrtName]],"MISMATCH")</f>
        <v>NAA</v>
      </c>
      <c r="AD185" t="str">
        <f>CLEAN(UPPER(TRIM(IF(salesTable[[#This Row],[LastName]]="","MISSING",IFERROR(VLOOKUP(salesTable[[#This Row],[CustomerID_final]],customer_REF[],3,FALSE),"NO MATCH")))))</f>
        <v>ARTHUR</v>
      </c>
      <c r="AE185" s="8" t="str">
        <f>IF(salesTable[[#This Row],[customerLastName]]=CLEAN(UPPER(TRIM(salesTable[[#This Row],[customerLastName]]))),salesTable[[#This Row],[customerLastName]],"MISMATCH")</f>
        <v>ARTHUR</v>
      </c>
      <c r="AF185" s="8" t="str">
        <f>IF(salesTable[[#This Row],[Phone]]="","MISSING",0&amp;RIGHT(TRIM(SUBSTITUTE(SUBSTITUTE(SUBSTITUTE(salesTable[[#This Row],[Phone]],"+","")," ",""),"-","")),9))</f>
        <v>0555255644</v>
      </c>
      <c r="AG18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85" s="8">
        <f>IF(salesTable[[#This Row],[quantity_clean]]&gt;0,salesTable[[#This Row],[quantity_clean]],"INVALID")</f>
        <v>12</v>
      </c>
      <c r="AI18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85" s="8">
        <f>IF(salesTable[[#This Row],[unitPrice_clean]]&gt;0,salesTable[[#This Row],[unitPrice_clean]],"INVALID")</f>
        <v>3600</v>
      </c>
      <c r="AK185">
        <f>IF(salesTable[[#This Row],[Revenue]]="","MISSING",VALUE(TRIM(SUBSTITUTE(SUBSTITUTE(salesTable[[#This Row],[Revenue]],",",""),"GH₵",""))))</f>
        <v>43200</v>
      </c>
      <c r="AL185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185" s="19">
        <f>IF(ISNUMBER(salesTable[[#This Row],[OrderDate]]),salesTable[[#This Row],[OrderDate]],IFERROR(DATEVALUE(CLEAN(TRIM(SUBSTITUTE(salesTable[[#This Row],[OrderDate]],".","/")))),"CHECK"))</f>
        <v>45890</v>
      </c>
      <c r="AN1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45890</v>
      </c>
      <c r="AO1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GH-ACC-2025-01430</v>
      </c>
      <c r="AP1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5" s="8" t="str">
        <f>CLEAN(PROPER(TRIM(salesTable[[#This Row],[Email]])))</f>
        <v>Naa.Arthur51@Example.Com</v>
      </c>
      <c r="AR185" s="8" t="str">
        <f>CLEAN(TRIM(salesTable[[#This Row],[SourceFile]]))</f>
        <v>Mobile_App_Export.csv</v>
      </c>
      <c r="AS1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5" s="8" t="str">
        <f>IF(salesTable[orderRef_final]&lt;&gt;"MISSING",salesTable[orderRef_final],"invalid")</f>
        <v>GH-ACC-2025-01430</v>
      </c>
    </row>
    <row r="186" spans="1:46" x14ac:dyDescent="0.3">
      <c r="A186" t="s">
        <v>4693</v>
      </c>
      <c r="B186" t="s">
        <v>815</v>
      </c>
      <c r="C186" t="s">
        <v>2285</v>
      </c>
      <c r="D186" t="s">
        <v>139</v>
      </c>
      <c r="E186" t="s">
        <v>1044</v>
      </c>
      <c r="F186" t="s">
        <v>153</v>
      </c>
      <c r="G186" t="s">
        <v>53</v>
      </c>
      <c r="H186" t="s">
        <v>1989</v>
      </c>
      <c r="I186" t="s">
        <v>96</v>
      </c>
      <c r="J186" t="s">
        <v>501</v>
      </c>
      <c r="K186" t="s">
        <v>42</v>
      </c>
      <c r="L186" t="s">
        <v>58</v>
      </c>
      <c r="M186">
        <v>6</v>
      </c>
      <c r="N186">
        <v>180</v>
      </c>
      <c r="O186">
        <v>1080</v>
      </c>
      <c r="P186" t="s">
        <v>4694</v>
      </c>
      <c r="Q186" t="s">
        <v>4695</v>
      </c>
      <c r="R186" t="s">
        <v>32</v>
      </c>
      <c r="S186" t="str">
        <f>IF(salesTable[[#This Row],[Region]]="","MISSING",IFERROR(VLOOKUP(salesTable[[#This Row],[Region]],region_ref[],2,FALSE),TRIM(CLEAN(UPPER(salesTable[[#This Row],[Region]])))))</f>
        <v>ACCRA</v>
      </c>
      <c r="T186" t="str">
        <f>IF(salesTable[[#This Row],[CustomerType]]="","MISSING",IFERROR(VLOOKUP(salesTable[[#This Row],[CustomerType]],customerType_Ref[],2,FALSE),TRIM(CLEAN(UPPER(salesTable[[#This Row],[CustomerType]])))))</f>
        <v>GOVERNMENT</v>
      </c>
      <c r="U186" t="str">
        <f>IF(salesTable[[#This Row],[SalesChannel]]="","MISSING",IFERROR(VLOOKUP(salesTable[[#This Row],[SalesChannel]],salesChannel_Ref[],2,FALSE),CLEAN(UPPER(TRIM(salesTable[SalesChannel])))))</f>
        <v>ONLINE</v>
      </c>
      <c r="V18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86" s="8" t="str">
        <f>IF(salesTable[[#This Row],[ProductID]]="","MISSING",IFERROR(VLOOKUP(salesTable[[#This Row],[ProductID]],product_REF[],1,FALSE),"NO MATCH"))</f>
        <v>P007</v>
      </c>
      <c r="X186" s="8" t="str">
        <f>CLEAN(UPPER(TRIM(IF(salesTable[[#This Row],[ProductID]]="","MISSING",IFERROR(VLOOKUP(salesTable[[#This Row],[ProductID]],product_REF[],2,FALSE),"NO MATCH")))))</f>
        <v>COTTON SHIRT</v>
      </c>
      <c r="Y186" t="str">
        <f>IFERROR(CLEAN(UPPER(TRIM(VLOOKUP(salesTable[[#This Row],[productID_Final]],product_REF[],3,FALSE)))),"NO MATCH")</f>
        <v>CLOTHING</v>
      </c>
      <c r="Z186" s="8" t="str">
        <f>IF(salesTable[[#This Row],[productCategory_final]]=CLEAN(UPPER(TRIM(salesTable[ProductCategory]))),salesTable[[#This Row],[productCategory_final]],"MISMATCH")</f>
        <v>CLOTHING</v>
      </c>
      <c r="AA186" s="8" t="str">
        <f>IF(salesTable[[#This Row],[CustomerID]]="","MISSING",IFERROR(VLOOKUP(salesTable[[#This Row],[CustomerID]],customer_REF[],1,FALSE),"NO MATCH"))</f>
        <v>C0094</v>
      </c>
      <c r="AB186" t="str">
        <f>CLEAN(UPPER(TRIM(IF(salesTable[[#This Row],[FirstName]]="","MISSING",IFERROR(VLOOKUP(salesTable[[#This Row],[CustomerID_final]],customer_REF[],2,FALSE),"NO MATCH")))))</f>
        <v>KOFI</v>
      </c>
      <c r="AC186" s="8" t="str">
        <f>IF(salesTable[[#This Row],[customerFisrtName]]=CLEAN(UPPER(TRIM(salesTable[[#This Row],[customerFisrtName]]))),salesTable[[#This Row],[customerFisrtName]],"MISMATCH")</f>
        <v>KOFI</v>
      </c>
      <c r="AD186" t="str">
        <f>CLEAN(UPPER(TRIM(IF(salesTable[[#This Row],[LastName]]="","MISSING",IFERROR(VLOOKUP(salesTable[[#This Row],[CustomerID_final]],customer_REF[],3,FALSE),"NO MATCH")))))</f>
        <v>ARTHUR</v>
      </c>
      <c r="AE186" s="8" t="str">
        <f>IF(salesTable[[#This Row],[customerLastName]]=CLEAN(UPPER(TRIM(salesTable[[#This Row],[customerLastName]]))),salesTable[[#This Row],[customerLastName]],"MISMATCH")</f>
        <v>ARTHUR</v>
      </c>
      <c r="AF186" s="8" t="str">
        <f>IF(salesTable[[#This Row],[Phone]]="","MISSING",0&amp;RIGHT(TRIM(SUBSTITUTE(SUBSTITUTE(SUBSTITUTE(salesTable[[#This Row],[Phone]],"+","")," ",""),"-","")),9))</f>
        <v>0599238901</v>
      </c>
      <c r="AG186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86" s="8">
        <f>IF(salesTable[[#This Row],[quantity_clean]]&gt;0,salesTable[[#This Row],[quantity_clean]],"INVALID")</f>
        <v>6</v>
      </c>
      <c r="AI18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86" s="8">
        <f>IF(salesTable[[#This Row],[unitPrice_clean]]&gt;0,salesTable[[#This Row],[unitPrice_clean]],"INVALID")</f>
        <v>180</v>
      </c>
      <c r="AK186">
        <f>IF(salesTable[[#This Row],[Revenue]]="","MISSING",VALUE(TRIM(SUBSTITUTE(SUBSTITUTE(salesTable[[#This Row],[Revenue]],",",""),"GH₵",""))))</f>
        <v>1080</v>
      </c>
      <c r="AL186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86" s="19">
        <f>IF(ISNUMBER(salesTable[[#This Row],[OrderDate]]),salesTable[[#This Row],[OrderDate]],IFERROR(DATEVALUE(CLEAN(TRIM(SUBSTITUTE(salesTable[[#This Row],[OrderDate]],".","/")))),"CHECK"))</f>
        <v>45780</v>
      </c>
      <c r="AN1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45780</v>
      </c>
      <c r="AO1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GH-ACC-2025-01433</v>
      </c>
      <c r="AP1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6" s="8" t="str">
        <f>CLEAN(PROPER(TRIM(salesTable[[#This Row],[Email]])))</f>
        <v>Kofi.Arthur93@Example.Com</v>
      </c>
      <c r="AR186" s="8" t="str">
        <f>CLEAN(TRIM(salesTable[[#This Row],[SourceFile]]))</f>
        <v>Agent_App_2025.csv</v>
      </c>
      <c r="AS1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6" s="8" t="str">
        <f>IF(salesTable[orderRef_final]&lt;&gt;"MISSING",salesTable[orderRef_final],"invalid")</f>
        <v>GH-ACC-2025-01433</v>
      </c>
    </row>
    <row r="187" spans="1:46" x14ac:dyDescent="0.3">
      <c r="A187" t="s">
        <v>4444</v>
      </c>
      <c r="B187" t="s">
        <v>4445</v>
      </c>
      <c r="C187" t="s">
        <v>4446</v>
      </c>
      <c r="D187" t="s">
        <v>635</v>
      </c>
      <c r="E187" t="s">
        <v>1943</v>
      </c>
      <c r="F187" t="s">
        <v>780</v>
      </c>
      <c r="G187" t="s">
        <v>191</v>
      </c>
      <c r="H187" t="s">
        <v>668</v>
      </c>
      <c r="I187" t="s">
        <v>279</v>
      </c>
      <c r="J187" t="s">
        <v>83</v>
      </c>
      <c r="K187" t="s">
        <v>1136</v>
      </c>
      <c r="L187" t="s">
        <v>58</v>
      </c>
      <c r="M187">
        <v>4</v>
      </c>
      <c r="N187">
        <v>1650</v>
      </c>
      <c r="O187">
        <v>6600</v>
      </c>
      <c r="P187" t="s">
        <v>4447</v>
      </c>
      <c r="Q187" t="s">
        <v>4448</v>
      </c>
      <c r="R187" t="s">
        <v>32</v>
      </c>
      <c r="S187" t="str">
        <f>IF(salesTable[[#This Row],[Region]]="","MISSING",IFERROR(VLOOKUP(salesTable[[#This Row],[Region]],region_ref[],2,FALSE),TRIM(CLEAN(UPPER(salesTable[[#This Row],[Region]])))))</f>
        <v>ACCRA</v>
      </c>
      <c r="T187" t="str">
        <f>IF(salesTable[[#This Row],[CustomerType]]="","MISSING",IFERROR(VLOOKUP(salesTable[[#This Row],[CustomerType]],customerType_Ref[],2,FALSE),TRIM(CLEAN(UPPER(salesTable[[#This Row],[CustomerType]])))))</f>
        <v>INDIVIDUAL</v>
      </c>
      <c r="U187" t="str">
        <f>IF(salesTable[[#This Row],[SalesChannel]]="","MISSING",IFERROR(VLOOKUP(salesTable[[#This Row],[SalesChannel]],salesChannel_Ref[],2,FALSE),CLEAN(UPPER(TRIM(salesTable[SalesChannel])))))</f>
        <v>AGENT</v>
      </c>
      <c r="V1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87" s="8" t="str">
        <f>IF(salesTable[[#This Row],[ProductID]]="","MISSING",IFERROR(VLOOKUP(salesTable[[#This Row],[ProductID]],product_REF[],1,FALSE),"NO MATCH"))</f>
        <v>P004</v>
      </c>
      <c r="X187" s="8" t="str">
        <f>CLEAN(UPPER(TRIM(IF(salesTable[[#This Row],[ProductID]]="","MISSING",IFERROR(VLOOKUP(salesTable[[#This Row],[ProductID]],product_REF[],2,FALSE),"NO MATCH")))))</f>
        <v>LASER PRINTER</v>
      </c>
      <c r="Y187" t="str">
        <f>IFERROR(CLEAN(UPPER(TRIM(VLOOKUP(salesTable[[#This Row],[productID_Final]],product_REF[],3,FALSE)))),"NO MATCH")</f>
        <v>OFFICE SUPPLIES</v>
      </c>
      <c r="Z187" s="8" t="str">
        <f>IF(salesTable[[#This Row],[productCategory_final]]=CLEAN(UPPER(TRIM(salesTable[ProductCategory]))),salesTable[[#This Row],[productCategory_final]],"MISMATCH")</f>
        <v>OFFICE SUPPLIES</v>
      </c>
      <c r="AA187" s="8" t="str">
        <f>IF(salesTable[[#This Row],[CustomerID]]="","MISSING",IFERROR(VLOOKUP(salesTable[[#This Row],[CustomerID]],customer_REF[],1,FALSE),"NO MATCH"))</f>
        <v>C0390</v>
      </c>
      <c r="AB187" t="str">
        <f>CLEAN(UPPER(TRIM(IF(salesTable[[#This Row],[FirstName]]="","MISSING",IFERROR(VLOOKUP(salesTable[[#This Row],[CustomerID_final]],customer_REF[],2,FALSE),"NO MATCH")))))</f>
        <v>KOJO</v>
      </c>
      <c r="AC187" s="8" t="str">
        <f>IF(salesTable[[#This Row],[customerFisrtName]]=CLEAN(UPPER(TRIM(salesTable[[#This Row],[customerFisrtName]]))),salesTable[[#This Row],[customerFisrtName]],"MISMATCH")</f>
        <v>KOJO</v>
      </c>
      <c r="AD187" t="str">
        <f>CLEAN(UPPER(TRIM(IF(salesTable[[#This Row],[LastName]]="","MISSING",IFERROR(VLOOKUP(salesTable[[#This Row],[CustomerID_final]],customer_REF[],3,FALSE),"NO MATCH")))))</f>
        <v>APPIAH</v>
      </c>
      <c r="AE187" s="8" t="str">
        <f>IF(salesTable[[#This Row],[customerLastName]]=CLEAN(UPPER(TRIM(salesTable[[#This Row],[customerLastName]]))),salesTable[[#This Row],[customerLastName]],"MISMATCH")</f>
        <v>APPIAH</v>
      </c>
      <c r="AF187" s="8" t="str">
        <f>IF(salesTable[[#This Row],[Phone]]="","MISSING",0&amp;RIGHT(TRIM(SUBSTITUTE(SUBSTITUTE(SUBSTITUTE(salesTable[[#This Row],[Phone]],"+","")," ",""),"-","")),9))</f>
        <v>0552222779</v>
      </c>
      <c r="AG18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87" s="8">
        <f>IF(salesTable[[#This Row],[quantity_clean]]&gt;0,salesTable[[#This Row],[quantity_clean]],"INVALID")</f>
        <v>4</v>
      </c>
      <c r="AI18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87" s="8">
        <f>IF(salesTable[[#This Row],[unitPrice_clean]]&gt;0,salesTable[[#This Row],[unitPrice_clean]],"INVALID")</f>
        <v>1650</v>
      </c>
      <c r="AK187">
        <f>IF(salesTable[[#This Row],[Revenue]]="","MISSING",VALUE(TRIM(SUBSTITUTE(SUBSTITUTE(salesTable[[#This Row],[Revenue]],",",""),"GH₵",""))))</f>
        <v>6600</v>
      </c>
      <c r="AL187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187" s="19">
        <f>IF(ISNUMBER(salesTable[[#This Row],[OrderDate]]),salesTable[[#This Row],[OrderDate]],IFERROR(DATEVALUE(CLEAN(TRIM(SUBSTITUTE(salesTable[[#This Row],[OrderDate]],".","/")))),"CHECK"))</f>
        <v>45672</v>
      </c>
      <c r="AN1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45672</v>
      </c>
      <c r="AO1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GH-ACC-2025-01437</v>
      </c>
      <c r="AP1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7" s="8" t="str">
        <f>CLEAN(PROPER(TRIM(salesTable[[#This Row],[Email]])))</f>
        <v>Kojo.Appiah37Example.Com</v>
      </c>
      <c r="AR187" s="8" t="str">
        <f>CLEAN(TRIM(salesTable[[#This Row],[SourceFile]]))</f>
        <v>Agent_App_2025.csv</v>
      </c>
      <c r="AS1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7" s="8" t="str">
        <f>IF(salesTable[orderRef_final]&lt;&gt;"MISSING",salesTable[orderRef_final],"invalid")</f>
        <v>GH-ACC-2025-01437</v>
      </c>
    </row>
    <row r="188" spans="1:46" x14ac:dyDescent="0.3">
      <c r="A188" t="s">
        <v>2672</v>
      </c>
      <c r="B188" t="s">
        <v>2673</v>
      </c>
      <c r="C188" t="s">
        <v>2674</v>
      </c>
      <c r="D188" t="s">
        <v>302</v>
      </c>
      <c r="E188" t="s">
        <v>129</v>
      </c>
      <c r="F188" t="s">
        <v>153</v>
      </c>
      <c r="G188" t="s">
        <v>218</v>
      </c>
      <c r="H188" t="s">
        <v>1179</v>
      </c>
      <c r="I188" t="s">
        <v>26</v>
      </c>
      <c r="J188" t="s">
        <v>83</v>
      </c>
      <c r="K188" t="s">
        <v>72</v>
      </c>
      <c r="L188" t="s">
        <v>522</v>
      </c>
      <c r="M188">
        <v>4</v>
      </c>
      <c r="N188">
        <v>2700</v>
      </c>
      <c r="O188">
        <v>10800</v>
      </c>
      <c r="P188" t="s">
        <v>2675</v>
      </c>
      <c r="Q188" t="s">
        <v>2676</v>
      </c>
      <c r="R188" t="s">
        <v>61</v>
      </c>
      <c r="S188" t="str">
        <f>IF(salesTable[[#This Row],[Region]]="","MISSING",IFERROR(VLOOKUP(salesTable[[#This Row],[Region]],region_ref[],2,FALSE),TRIM(CLEAN(UPPER(salesTable[[#This Row],[Region]])))))</f>
        <v>ACCRA</v>
      </c>
      <c r="T188" t="str">
        <f>IF(salesTable[[#This Row],[CustomerType]]="","MISSING",IFERROR(VLOOKUP(salesTable[[#This Row],[CustomerType]],customerType_Ref[],2,FALSE),TRIM(CLEAN(UPPER(salesTable[[#This Row],[CustomerType]])))))</f>
        <v>INDIVIDUAL</v>
      </c>
      <c r="U188" t="str">
        <f>IF(salesTable[[#This Row],[SalesChannel]]="","MISSING",IFERROR(VLOOKUP(salesTable[[#This Row],[SalesChannel]],salesChannel_Ref[],2,FALSE),CLEAN(UPPER(TRIM(salesTable[SalesChannel])))))</f>
        <v>IN-STORE</v>
      </c>
      <c r="V188" t="str">
        <f>IF(salesTable[[#This Row],[PaymentMethod]]="","MISSING",IFERROR(VLOOKUP(salesTable[[#This Row],[PaymentMethod]],paymentMethod_REF[],2,FALSE), CLEAN(UPPER(TRIM(salesTable[[#This Row],[PaymentMethod]])))))</f>
        <v>CARD</v>
      </c>
      <c r="W188" s="8" t="str">
        <f>IF(salesTable[[#This Row],[ProductID]]="","MISSING",IFERROR(VLOOKUP(salesTable[[#This Row],[ProductID]],product_REF[],1,FALSE),"NO MATCH"))</f>
        <v>P005</v>
      </c>
      <c r="X188" s="8" t="str">
        <f>CLEAN(UPPER(TRIM(IF(salesTable[[#This Row],[ProductID]]="","MISSING",IFERROR(VLOOKUP(salesTable[[#This Row],[ProductID]],product_REF[],2,FALSE),"NO MATCH")))))</f>
        <v>SMARTPHONE X</v>
      </c>
      <c r="Y188" t="str">
        <f>IFERROR(CLEAN(UPPER(TRIM(VLOOKUP(salesTable[[#This Row],[productID_Final]],product_REF[],3,FALSE)))),"NO MATCH")</f>
        <v>ELECTRONICS</v>
      </c>
      <c r="Z188" s="8" t="str">
        <f>IF(salesTable[[#This Row],[productCategory_final]]=CLEAN(UPPER(TRIM(salesTable[ProductCategory]))),salesTable[[#This Row],[productCategory_final]],"MISMATCH")</f>
        <v>ELECTRONICS</v>
      </c>
      <c r="AA188" s="8" t="str">
        <f>IF(salesTable[[#This Row],[CustomerID]]="","MISSING",IFERROR(VLOOKUP(salesTable[[#This Row],[CustomerID]],customer_REF[],1,FALSE),"NO MATCH"))</f>
        <v>C0028</v>
      </c>
      <c r="AB188" t="str">
        <f>CLEAN(UPPER(TRIM(IF(salesTable[[#This Row],[FirstName]]="","MISSING",IFERROR(VLOOKUP(salesTable[[#This Row],[CustomerID_final]],customer_REF[],2,FALSE),"NO MATCH")))))</f>
        <v>AMA</v>
      </c>
      <c r="AC188" s="8" t="str">
        <f>IF(salesTable[[#This Row],[customerFisrtName]]=CLEAN(UPPER(TRIM(salesTable[[#This Row],[customerFisrtName]]))),salesTable[[#This Row],[customerFisrtName]],"MISMATCH")</f>
        <v>AMA</v>
      </c>
      <c r="AD188" t="str">
        <f>CLEAN(UPPER(TRIM(IF(salesTable[[#This Row],[LastName]]="","MISSING",IFERROR(VLOOKUP(salesTable[[#This Row],[CustomerID_final]],customer_REF[],3,FALSE),"NO MATCH")))))</f>
        <v>BOATENG</v>
      </c>
      <c r="AE188" s="8" t="str">
        <f>IF(salesTable[[#This Row],[customerLastName]]=CLEAN(UPPER(TRIM(salesTable[[#This Row],[customerLastName]]))),salesTable[[#This Row],[customerLastName]],"MISMATCH")</f>
        <v>BOATENG</v>
      </c>
      <c r="AF188" s="8" t="str">
        <f>IF(salesTable[[#This Row],[Phone]]="","MISSING",0&amp;RIGHT(TRIM(SUBSTITUTE(SUBSTITUTE(SUBSTITUTE(salesTable[[#This Row],[Phone]],"+","")," ",""),"-","")),9))</f>
        <v>0593522357</v>
      </c>
      <c r="AG18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88" s="8">
        <f>IF(salesTable[[#This Row],[quantity_clean]]&gt;0,salesTable[[#This Row],[quantity_clean]],"INVALID")</f>
        <v>4</v>
      </c>
      <c r="AI188">
        <f>IF(OR(salesTable[[#This Row],[UnitPrice]]="",salesTable[[#This Row],[UnitPrice]]="N/A",salesTable[[#This Row],[UnitPrice]]="unknown"),"INVALID",VALUE(TRIM(SUBSTITUTE(SUBSTITUTE(salesTable[[#This Row],[UnitPrice]],",",""),"GH₵",""))))</f>
        <v>2700</v>
      </c>
      <c r="AJ188" s="8">
        <f>IF(salesTable[[#This Row],[unitPrice_clean]]&gt;0,salesTable[[#This Row],[unitPrice_clean]],"INVALID")</f>
        <v>2700</v>
      </c>
      <c r="AK188">
        <f>IF(salesTable[[#This Row],[Revenue]]="","MISSING",VALUE(TRIM(SUBSTITUTE(SUBSTITUTE(salesTable[[#This Row],[Revenue]],",",""),"GH₵",""))))</f>
        <v>10800</v>
      </c>
      <c r="AL188" s="8">
        <f>IFERROR(IF(ROUND(salesTable[[#This Row],[Quantity_final]]*salesTable[[#This Row],[UnitPrice_final]],2)=ROUND(salesTable[[#This Row],[revenue_clean]],2)=TRUE,salesTable[[#This Row],[revenue_clean]],"invalid"),"INVALID")</f>
        <v>10800</v>
      </c>
      <c r="AM188" s="19">
        <f>IF(ISNUMBER(salesTable[[#This Row],[OrderDate]]),salesTable[[#This Row],[OrderDate]],IFERROR(DATEVALUE(CLEAN(TRIM(SUBSTITUTE(salesTable[[#This Row],[OrderDate]],".","/")))),"CHECK"))</f>
        <v>46262</v>
      </c>
      <c r="AN18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GH-ACC-2025-01443</v>
      </c>
      <c r="AP1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8" s="8" t="str">
        <f>CLEAN(PROPER(TRIM(salesTable[[#This Row],[Email]])))</f>
        <v>Ama.Boateng89@Example.Com</v>
      </c>
      <c r="AR188" s="8" t="str">
        <f>CLEAN(TRIM(salesTable[[#This Row],[SourceFile]]))</f>
        <v>Retail_POS_2025.csv</v>
      </c>
      <c r="AS1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8" s="8" t="str">
        <f>IF(salesTable[orderRef_final]&lt;&gt;"MISSING",salesTable[orderRef_final],"invalid")</f>
        <v>GH-ACC-2025-01443</v>
      </c>
    </row>
    <row r="189" spans="1:46" x14ac:dyDescent="0.3">
      <c r="A189" t="s">
        <v>6191</v>
      </c>
      <c r="B189" t="s">
        <v>1694</v>
      </c>
      <c r="C189" t="s">
        <v>2358</v>
      </c>
      <c r="D189" t="s">
        <v>80</v>
      </c>
      <c r="E189" t="s">
        <v>93</v>
      </c>
      <c r="F189" t="s">
        <v>153</v>
      </c>
      <c r="G189" t="s">
        <v>191</v>
      </c>
      <c r="H189" t="s">
        <v>1267</v>
      </c>
      <c r="I189" t="s">
        <v>279</v>
      </c>
      <c r="J189" t="s">
        <v>510</v>
      </c>
      <c r="K189" t="s">
        <v>84</v>
      </c>
      <c r="L189" t="s">
        <v>165</v>
      </c>
      <c r="M189">
        <v>4</v>
      </c>
      <c r="N189">
        <v>1650</v>
      </c>
      <c r="O189">
        <v>6600</v>
      </c>
      <c r="P189" t="s">
        <v>6192</v>
      </c>
      <c r="Q189" t="s">
        <v>6193</v>
      </c>
      <c r="R189" t="s">
        <v>32</v>
      </c>
      <c r="S189" t="str">
        <f>IF(salesTable[[#This Row],[Region]]="","MISSING",IFERROR(VLOOKUP(salesTable[[#This Row],[Region]],region_ref[],2,FALSE),TRIM(CLEAN(UPPER(salesTable[[#This Row],[Region]])))))</f>
        <v>ACCRA</v>
      </c>
      <c r="T189" t="str">
        <f>IF(salesTable[[#This Row],[CustomerType]]="","MISSING",IFERROR(VLOOKUP(salesTable[[#This Row],[CustomerType]],customerType_Ref[],2,FALSE),TRIM(CLEAN(UPPER(salesTable[[#This Row],[CustomerType]])))))</f>
        <v>BUSINESS</v>
      </c>
      <c r="U189" t="str">
        <f>IF(salesTable[[#This Row],[SalesChannel]]="","MISSING",IFERROR(VLOOKUP(salesTable[[#This Row],[SalesChannel]],salesChannel_Ref[],2,FALSE),CLEAN(UPPER(TRIM(salesTable[SalesChannel])))))</f>
        <v>AGENT</v>
      </c>
      <c r="V18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89" s="8" t="str">
        <f>IF(salesTable[[#This Row],[ProductID]]="","MISSING",IFERROR(VLOOKUP(salesTable[[#This Row],[ProductID]],product_REF[],1,FALSE),"NO MATCH"))</f>
        <v>P004</v>
      </c>
      <c r="X189" s="8" t="str">
        <f>CLEAN(UPPER(TRIM(IF(salesTable[[#This Row],[ProductID]]="","MISSING",IFERROR(VLOOKUP(salesTable[[#This Row],[ProductID]],product_REF[],2,FALSE),"NO MATCH")))))</f>
        <v>LASER PRINTER</v>
      </c>
      <c r="Y189" t="str">
        <f>IFERROR(CLEAN(UPPER(TRIM(VLOOKUP(salesTable[[#This Row],[productID_Final]],product_REF[],3,FALSE)))),"NO MATCH")</f>
        <v>OFFICE SUPPLIES</v>
      </c>
      <c r="Z189" s="8" t="str">
        <f>IF(salesTable[[#This Row],[productCategory_final]]=CLEAN(UPPER(TRIM(salesTable[ProductCategory]))),salesTable[[#This Row],[productCategory_final]],"MISMATCH")</f>
        <v>OFFICE SUPPLIES</v>
      </c>
      <c r="AA189" s="8" t="str">
        <f>IF(salesTable[[#This Row],[CustomerID]]="","MISSING",IFERROR(VLOOKUP(salesTable[[#This Row],[CustomerID]],customer_REF[],1,FALSE),"NO MATCH"))</f>
        <v>C0148</v>
      </c>
      <c r="AB189" t="str">
        <f>CLEAN(UPPER(TRIM(IF(salesTable[[#This Row],[FirstName]]="","MISSING",IFERROR(VLOOKUP(salesTable[[#This Row],[CustomerID_final]],customer_REF[],2,FALSE),"NO MATCH")))))</f>
        <v>ADWOA</v>
      </c>
      <c r="AC189" s="8" t="str">
        <f>IF(salesTable[[#This Row],[customerFisrtName]]=CLEAN(UPPER(TRIM(salesTable[[#This Row],[customerFisrtName]]))),salesTable[[#This Row],[customerFisrtName]],"MISMATCH")</f>
        <v>ADWOA</v>
      </c>
      <c r="AD189" t="str">
        <f>CLEAN(UPPER(TRIM(IF(salesTable[[#This Row],[LastName]]="","MISSING",IFERROR(VLOOKUP(salesTable[[#This Row],[CustomerID_final]],customer_REF[],3,FALSE),"NO MATCH")))))</f>
        <v>BADU</v>
      </c>
      <c r="AE189" s="8" t="str">
        <f>IF(salesTable[[#This Row],[customerLastName]]=CLEAN(UPPER(TRIM(salesTable[[#This Row],[customerLastName]]))),salesTable[[#This Row],[customerLastName]],"MISMATCH")</f>
        <v>BADU</v>
      </c>
      <c r="AF189" s="8" t="str">
        <f>IF(salesTable[[#This Row],[Phone]]="","MISSING",0&amp;RIGHT(TRIM(SUBSTITUTE(SUBSTITUTE(SUBSTITUTE(salesTable[[#This Row],[Phone]],"+","")," ",""),"-","")),9))</f>
        <v>0275441570</v>
      </c>
      <c r="AG18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89" s="8">
        <f>IF(salesTable[[#This Row],[quantity_clean]]&gt;0,salesTable[[#This Row],[quantity_clean]],"INVALID")</f>
        <v>4</v>
      </c>
      <c r="AI18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89" s="8">
        <f>IF(salesTable[[#This Row],[unitPrice_clean]]&gt;0,salesTable[[#This Row],[unitPrice_clean]],"INVALID")</f>
        <v>1650</v>
      </c>
      <c r="AK189">
        <f>IF(salesTable[[#This Row],[Revenue]]="","MISSING",VALUE(TRIM(SUBSTITUTE(SUBSTITUTE(salesTable[[#This Row],[Revenue]],",",""),"GH₵",""))))</f>
        <v>6600</v>
      </c>
      <c r="AL189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189" s="19">
        <f>IF(ISNUMBER(salesTable[[#This Row],[OrderDate]]),salesTable[[#This Row],[OrderDate]],IFERROR(DATEVALUE(CLEAN(TRIM(SUBSTITUTE(salesTable[[#This Row],[OrderDate]],".","/")))),"CHECK"))</f>
        <v>45764</v>
      </c>
      <c r="AN1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45764</v>
      </c>
      <c r="AO1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GH-ACC-2025-01462</v>
      </c>
      <c r="AP1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89" s="8" t="str">
        <f>CLEAN(PROPER(TRIM(salesTable[[#This Row],[Email]])))</f>
        <v>Adwoa.Badu52@Example.Com</v>
      </c>
      <c r="AR189" s="8" t="str">
        <f>CLEAN(TRIM(salesTable[[#This Row],[SourceFile]]))</f>
        <v>Agent_App_2025.csv</v>
      </c>
      <c r="AS1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89" s="8" t="str">
        <f>IF(salesTable[orderRef_final]&lt;&gt;"MISSING",salesTable[orderRef_final],"invalid")</f>
        <v>GH-ACC-2025-01462</v>
      </c>
    </row>
    <row r="190" spans="1:46" x14ac:dyDescent="0.3">
      <c r="A190" t="s">
        <v>2199</v>
      </c>
      <c r="B190" t="s">
        <v>2200</v>
      </c>
      <c r="C190" t="s">
        <v>2201</v>
      </c>
      <c r="D190" t="s">
        <v>151</v>
      </c>
      <c r="E190" t="s">
        <v>173</v>
      </c>
      <c r="F190" t="s">
        <v>153</v>
      </c>
      <c r="G190" t="s">
        <v>120</v>
      </c>
      <c r="H190" t="s">
        <v>121</v>
      </c>
      <c r="I190" t="s">
        <v>41</v>
      </c>
      <c r="J190" t="s">
        <v>272</v>
      </c>
      <c r="K190" t="s">
        <v>98</v>
      </c>
      <c r="L190" t="s">
        <v>1386</v>
      </c>
      <c r="M190">
        <v>9</v>
      </c>
      <c r="N190">
        <v>850</v>
      </c>
      <c r="O190">
        <v>7650</v>
      </c>
      <c r="P190" t="s">
        <v>2202</v>
      </c>
      <c r="Q190" t="s">
        <v>2203</v>
      </c>
      <c r="R190" t="s">
        <v>157</v>
      </c>
      <c r="S190" t="str">
        <f>IF(salesTable[[#This Row],[Region]]="","MISSING",IFERROR(VLOOKUP(salesTable[[#This Row],[Region]],region_ref[],2,FALSE),TRIM(CLEAN(UPPER(salesTable[[#This Row],[Region]])))))</f>
        <v>ACCRA</v>
      </c>
      <c r="T190" t="str">
        <f>IF(salesTable[[#This Row],[CustomerType]]="","MISSING",IFERROR(VLOOKUP(salesTable[[#This Row],[CustomerType]],customerType_Ref[],2,FALSE),TRIM(CLEAN(UPPER(salesTable[[#This Row],[CustomerType]])))))</f>
        <v>GOVERNMENT</v>
      </c>
      <c r="U190" t="str">
        <f>IF(salesTable[[#This Row],[SalesChannel]]="","MISSING",IFERROR(VLOOKUP(salesTable[[#This Row],[SalesChannel]],salesChannel_Ref[],2,FALSE),CLEAN(UPPER(TRIM(salesTable[SalesChannel])))))</f>
        <v>MOBILE APP</v>
      </c>
      <c r="V19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90" s="8" t="str">
        <f>IF(salesTable[[#This Row],[ProductID]]="","MISSING",IFERROR(VLOOKUP(salesTable[[#This Row],[ProductID]],product_REF[],1,FALSE),"NO MATCH"))</f>
        <v>P002</v>
      </c>
      <c r="X190" s="8" t="str">
        <f>CLEAN(UPPER(TRIM(IF(salesTable[[#This Row],[ProductID]]="","MISSING",IFERROR(VLOOKUP(salesTable[[#This Row],[ProductID]],product_REF[],2,FALSE),"NO MATCH")))))</f>
        <v>OFFICE CHAIR</v>
      </c>
      <c r="Y190" t="str">
        <f>IFERROR(CLEAN(UPPER(TRIM(VLOOKUP(salesTable[[#This Row],[productID_Final]],product_REF[],3,FALSE)))),"NO MATCH")</f>
        <v>FURNITURE</v>
      </c>
      <c r="Z190" s="8" t="str">
        <f>IF(salesTable[[#This Row],[productCategory_final]]=CLEAN(UPPER(TRIM(salesTable[ProductCategory]))),salesTable[[#This Row],[productCategory_final]],"MISMATCH")</f>
        <v>FURNITURE</v>
      </c>
      <c r="AA190" s="8" t="str">
        <f>IF(salesTable[[#This Row],[CustomerID]]="","MISSING",IFERROR(VLOOKUP(salesTable[[#This Row],[CustomerID]],customer_REF[],1,FALSE),"NO MATCH"))</f>
        <v>C0196</v>
      </c>
      <c r="AB190" t="str">
        <f>CLEAN(UPPER(TRIM(IF(salesTable[[#This Row],[FirstName]]="","MISSING",IFERROR(VLOOKUP(salesTable[[#This Row],[CustomerID_final]],customer_REF[],2,FALSE),"NO MATCH")))))</f>
        <v>KWAME</v>
      </c>
      <c r="AC190" s="8" t="str">
        <f>IF(salesTable[[#This Row],[customerFisrtName]]=CLEAN(UPPER(TRIM(salesTable[[#This Row],[customerFisrtName]]))),salesTable[[#This Row],[customerFisrtName]],"MISMATCH")</f>
        <v>KWAME</v>
      </c>
      <c r="AD190" t="str">
        <f>CLEAN(UPPER(TRIM(IF(salesTable[[#This Row],[LastName]]="","MISSING",IFERROR(VLOOKUP(salesTable[[#This Row],[CustomerID_final]],customer_REF[],3,FALSE),"NO MATCH")))))</f>
        <v>OSEI</v>
      </c>
      <c r="AE190" s="8" t="str">
        <f>IF(salesTable[[#This Row],[customerLastName]]=CLEAN(UPPER(TRIM(salesTable[[#This Row],[customerLastName]]))),salesTable[[#This Row],[customerLastName]],"MISMATCH")</f>
        <v>OSEI</v>
      </c>
      <c r="AF190" s="8" t="str">
        <f>IF(salesTable[[#This Row],[Phone]]="","MISSING",0&amp;RIGHT(TRIM(SUBSTITUTE(SUBSTITUTE(SUBSTITUTE(salesTable[[#This Row],[Phone]],"+","")," ",""),"-","")),9))</f>
        <v>0592443380</v>
      </c>
      <c r="AG19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90" s="8">
        <f>IF(salesTable[[#This Row],[quantity_clean]]&gt;0,salesTable[[#This Row],[quantity_clean]],"INVALID")</f>
        <v>9</v>
      </c>
      <c r="AI19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90" s="8">
        <f>IF(salesTable[[#This Row],[unitPrice_clean]]&gt;0,salesTable[[#This Row],[unitPrice_clean]],"INVALID")</f>
        <v>850</v>
      </c>
      <c r="AK190">
        <f>IF(salesTable[[#This Row],[Revenue]]="","MISSING",VALUE(TRIM(SUBSTITUTE(SUBSTITUTE(salesTable[[#This Row],[Revenue]],",",""),"GH₵",""))))</f>
        <v>7650</v>
      </c>
      <c r="AL190" s="8">
        <f>IFERROR(IF(ROUND(salesTable[[#This Row],[Quantity_final]]*salesTable[[#This Row],[UnitPrice_final]],2)=ROUND(salesTable[[#This Row],[revenue_clean]],2)=TRUE,salesTable[[#This Row],[revenue_clean]],"invalid"),"INVALID")</f>
        <v>7650</v>
      </c>
      <c r="AM190" s="19">
        <f>IF(ISNUMBER(salesTable[[#This Row],[OrderDate]]),salesTable[[#This Row],[OrderDate]],IFERROR(DATEVALUE(CLEAN(TRIM(SUBSTITUTE(salesTable[[#This Row],[OrderDate]],".","/")))),"CHECK"))</f>
        <v>45761</v>
      </c>
      <c r="AN1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45761</v>
      </c>
      <c r="AO1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GH-ACC-2025-01478</v>
      </c>
      <c r="AP1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90" s="8" t="str">
        <f>CLEAN(PROPER(TRIM(salesTable[[#This Row],[Email]])))</f>
        <v>Kwame.Osei62@Example.Com</v>
      </c>
      <c r="AR190" s="8" t="str">
        <f>CLEAN(TRIM(salesTable[[#This Row],[SourceFile]]))</f>
        <v>Online_Sales_2025.xlsx</v>
      </c>
      <c r="AS1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0" s="8" t="str">
        <f>IF(salesTable[orderRef_final]&lt;&gt;"MISSING",salesTable[orderRef_final],"invalid")</f>
        <v>GH-ACC-2025-01478</v>
      </c>
    </row>
    <row r="191" spans="1:46" x14ac:dyDescent="0.3">
      <c r="A191" t="s">
        <v>4250</v>
      </c>
      <c r="B191" t="s">
        <v>4251</v>
      </c>
      <c r="C191" t="s">
        <v>4252</v>
      </c>
      <c r="D191" t="s">
        <v>380</v>
      </c>
      <c r="E191" t="s">
        <v>667</v>
      </c>
      <c r="F191" t="s">
        <v>153</v>
      </c>
      <c r="G191" t="s">
        <v>303</v>
      </c>
      <c r="H191" t="s">
        <v>399</v>
      </c>
      <c r="I191" t="s">
        <v>41</v>
      </c>
      <c r="J191" t="s">
        <v>337</v>
      </c>
      <c r="K191" t="s">
        <v>321</v>
      </c>
      <c r="L191" t="s">
        <v>165</v>
      </c>
      <c r="M191">
        <v>2</v>
      </c>
      <c r="N191">
        <v>2400</v>
      </c>
      <c r="O191">
        <v>4800</v>
      </c>
      <c r="P191" t="s">
        <v>4253</v>
      </c>
      <c r="Q191" t="s">
        <v>4254</v>
      </c>
      <c r="R191" t="s">
        <v>61</v>
      </c>
      <c r="S191" t="str">
        <f>IF(salesTable[[#This Row],[Region]]="","MISSING",IFERROR(VLOOKUP(salesTable[[#This Row],[Region]],region_ref[],2,FALSE),TRIM(CLEAN(UPPER(salesTable[[#This Row],[Region]])))))</f>
        <v>ACCRA</v>
      </c>
      <c r="T191" t="str">
        <f>IF(salesTable[[#This Row],[CustomerType]]="","MISSING",IFERROR(VLOOKUP(salesTable[[#This Row],[CustomerType]],customerType_Ref[],2,FALSE),TRIM(CLEAN(UPPER(salesTable[[#This Row],[CustomerType]])))))</f>
        <v>INDIVIDUAL</v>
      </c>
      <c r="U191" t="str">
        <f>IF(salesTable[[#This Row],[SalesChannel]]="","MISSING",IFERROR(VLOOKUP(salesTable[[#This Row],[SalesChannel]],salesChannel_Ref[],2,FALSE),CLEAN(UPPER(TRIM(salesTable[SalesChannel])))))</f>
        <v>ONLINE</v>
      </c>
      <c r="V19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91" s="8" t="str">
        <f>IF(salesTable[[#This Row],[ProductID]]="","MISSING",IFERROR(VLOOKUP(salesTable[[#This Row],[ProductID]],product_REF[],1,FALSE),"NO MATCH"))</f>
        <v>P011</v>
      </c>
      <c r="X191" s="8" t="str">
        <f>CLEAN(UPPER(TRIM(IF(salesTable[[#This Row],[ProductID]]="","MISSING",IFERROR(VLOOKUP(salesTable[[#This Row],[ProductID]],product_REF[],2,FALSE),"NO MATCH")))))</f>
        <v>EXECUTIVE DESK</v>
      </c>
      <c r="Y191" t="str">
        <f>IFERROR(CLEAN(UPPER(TRIM(VLOOKUP(salesTable[[#This Row],[productID_Final]],product_REF[],3,FALSE)))),"NO MATCH")</f>
        <v>FURNITURE</v>
      </c>
      <c r="Z191" s="8" t="str">
        <f>IF(salesTable[[#This Row],[productCategory_final]]=CLEAN(UPPER(TRIM(salesTable[ProductCategory]))),salesTable[[#This Row],[productCategory_final]],"MISMATCH")</f>
        <v>FURNITURE</v>
      </c>
      <c r="AA191" s="8" t="str">
        <f>IF(salesTable[[#This Row],[CustomerID]]="","MISSING",IFERROR(VLOOKUP(salesTable[[#This Row],[CustomerID]],customer_REF[],1,FALSE),"NO MATCH"))</f>
        <v>C0054</v>
      </c>
      <c r="AB191" t="str">
        <f>CLEAN(UPPER(TRIM(IF(salesTable[[#This Row],[FirstName]]="","MISSING",IFERROR(VLOOKUP(salesTable[[#This Row],[CustomerID_final]],customer_REF[],2,FALSE),"NO MATCH")))))</f>
        <v>DANIEL</v>
      </c>
      <c r="AC191" s="8" t="str">
        <f>IF(salesTable[[#This Row],[customerFisrtName]]=CLEAN(UPPER(TRIM(salesTable[[#This Row],[customerFisrtName]]))),salesTable[[#This Row],[customerFisrtName]],"MISMATCH")</f>
        <v>DANIEL</v>
      </c>
      <c r="AD191" t="str">
        <f>CLEAN(UPPER(TRIM(IF(salesTable[[#This Row],[LastName]]="","MISSING",IFERROR(VLOOKUP(salesTable[[#This Row],[CustomerID_final]],customer_REF[],3,FALSE),"NO MATCH")))))</f>
        <v>OSEI</v>
      </c>
      <c r="AE191" s="8" t="str">
        <f>IF(salesTable[[#This Row],[customerLastName]]=CLEAN(UPPER(TRIM(salesTable[[#This Row],[customerLastName]]))),salesTable[[#This Row],[customerLastName]],"MISMATCH")</f>
        <v>OSEI</v>
      </c>
      <c r="AF191" s="8" t="str">
        <f>IF(salesTable[[#This Row],[Phone]]="","MISSING",0&amp;RIGHT(TRIM(SUBSTITUTE(SUBSTITUTE(SUBSTITUTE(salesTable[[#This Row],[Phone]],"+","")," ",""),"-","")),9))</f>
        <v>0559568164</v>
      </c>
      <c r="AG19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91" s="8">
        <f>IF(salesTable[[#This Row],[quantity_clean]]&gt;0,salesTable[[#This Row],[quantity_clean]],"INVALID")</f>
        <v>2</v>
      </c>
      <c r="AI19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91" s="8">
        <f>IF(salesTable[[#This Row],[unitPrice_clean]]&gt;0,salesTable[[#This Row],[unitPrice_clean]],"INVALID")</f>
        <v>2400</v>
      </c>
      <c r="AK191">
        <f>IF(salesTable[[#This Row],[Revenue]]="","MISSING",VALUE(TRIM(SUBSTITUTE(SUBSTITUTE(salesTable[[#This Row],[Revenue]],",",""),"GH₵",""))))</f>
        <v>4800</v>
      </c>
      <c r="AL191" s="8">
        <f>IFERROR(IF(ROUND(salesTable[[#This Row],[Quantity_final]]*salesTable[[#This Row],[UnitPrice_final]],2)=ROUND(salesTable[[#This Row],[revenue_clean]],2)=TRUE,salesTable[[#This Row],[revenue_clean]],"invalid"),"INVALID")</f>
        <v>4800</v>
      </c>
      <c r="AM191" s="19">
        <f>IF(ISNUMBER(salesTable[[#This Row],[OrderDate]]),salesTable[[#This Row],[OrderDate]],IFERROR(DATEVALUE(CLEAN(TRIM(SUBSTITUTE(salesTable[[#This Row],[OrderDate]],".","/")))),"CHECK"))</f>
        <v>45901</v>
      </c>
      <c r="AN1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45901</v>
      </c>
      <c r="AO1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GH-ACC-2025-01480</v>
      </c>
      <c r="AP1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91" s="8" t="str">
        <f>CLEAN(PROPER(TRIM(salesTable[[#This Row],[Email]])))</f>
        <v>Daniel.Osei59@Example.Com</v>
      </c>
      <c r="AR191" s="8" t="str">
        <f>CLEAN(TRIM(salesTable[[#This Row],[SourceFile]]))</f>
        <v>Retail_POS_2025.csv</v>
      </c>
      <c r="AS1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1" s="8" t="str">
        <f>IF(salesTable[orderRef_final]&lt;&gt;"MISSING",salesTable[orderRef_final],"invalid")</f>
        <v>GH-ACC-2025-01480</v>
      </c>
    </row>
    <row r="192" spans="1:46" x14ac:dyDescent="0.3">
      <c r="A192" t="s">
        <v>4032</v>
      </c>
      <c r="B192" t="s">
        <v>4033</v>
      </c>
      <c r="C192" t="s">
        <v>2280</v>
      </c>
      <c r="D192" t="s">
        <v>366</v>
      </c>
      <c r="E192" t="s">
        <v>1988</v>
      </c>
      <c r="F192" t="s">
        <v>780</v>
      </c>
      <c r="G192" t="s">
        <v>81</v>
      </c>
      <c r="H192" t="s">
        <v>425</v>
      </c>
      <c r="I192" t="s">
        <v>491</v>
      </c>
      <c r="J192" t="s">
        <v>27</v>
      </c>
      <c r="K192" t="s">
        <v>84</v>
      </c>
      <c r="L192" t="s">
        <v>58</v>
      </c>
      <c r="M192">
        <v>11</v>
      </c>
      <c r="N192">
        <v>1250</v>
      </c>
      <c r="O192">
        <v>13750</v>
      </c>
      <c r="P192" t="s">
        <v>4034</v>
      </c>
      <c r="Q192" t="s">
        <v>4035</v>
      </c>
      <c r="R192" t="s">
        <v>61</v>
      </c>
      <c r="S192" t="str">
        <f>IF(salesTable[[#This Row],[Region]]="","MISSING",IFERROR(VLOOKUP(salesTable[[#This Row],[Region]],region_ref[],2,FALSE),TRIM(CLEAN(UPPER(salesTable[[#This Row],[Region]])))))</f>
        <v>ACCRA</v>
      </c>
      <c r="T192" t="str">
        <f>IF(salesTable[[#This Row],[CustomerType]]="","MISSING",IFERROR(VLOOKUP(salesTable[[#This Row],[CustomerType]],customerType_Ref[],2,FALSE),TRIM(CLEAN(UPPER(salesTable[[#This Row],[CustomerType]])))))</f>
        <v>GOVERNMENT</v>
      </c>
      <c r="U192" t="str">
        <f>IF(salesTable[[#This Row],[SalesChannel]]="","MISSING",IFERROR(VLOOKUP(salesTable[[#This Row],[SalesChannel]],salesChannel_Ref[],2,FALSE),CLEAN(UPPER(TRIM(salesTable[SalesChannel])))))</f>
        <v>AGENT</v>
      </c>
      <c r="V19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92" s="8" t="str">
        <f>IF(salesTable[[#This Row],[ProductID]]="","MISSING",IFERROR(VLOOKUP(salesTable[[#This Row],[ProductID]],product_REF[],1,FALSE),"NO MATCH"))</f>
        <v>P008</v>
      </c>
      <c r="X192" s="8" t="str">
        <f>CLEAN(UPPER(TRIM(IF(salesTable[[#This Row],[ProductID]]="","MISSING",IFERROR(VLOOKUP(salesTable[[#This Row],[ProductID]],product_REF[],2,FALSE),"NO MATCH")))))</f>
        <v>MICROWAVE 25L</v>
      </c>
      <c r="Y192" t="str">
        <f>IFERROR(CLEAN(UPPER(TRIM(VLOOKUP(salesTable[[#This Row],[productID_Final]],product_REF[],3,FALSE)))),"NO MATCH")</f>
        <v>HOME APPLIANCES</v>
      </c>
      <c r="Z192" s="8" t="str">
        <f>IF(salesTable[[#This Row],[productCategory_final]]=CLEAN(UPPER(TRIM(salesTable[ProductCategory]))),salesTable[[#This Row],[productCategory_final]],"MISMATCH")</f>
        <v>HOME APPLIANCES</v>
      </c>
      <c r="AA192" s="8" t="str">
        <f>IF(salesTable[[#This Row],[CustomerID]]="","MISSING",IFERROR(VLOOKUP(salesTable[[#This Row],[CustomerID]],customer_REF[],1,FALSE),"NO MATCH"))</f>
        <v>C0086</v>
      </c>
      <c r="AB192" t="str">
        <f>CLEAN(UPPER(TRIM(IF(salesTable[[#This Row],[FirstName]]="","MISSING",IFERROR(VLOOKUP(salesTable[[#This Row],[CustomerID_final]],customer_REF[],2,FALSE),"NO MATCH")))))</f>
        <v>ABENA</v>
      </c>
      <c r="AC192" s="8" t="str">
        <f>IF(salesTable[[#This Row],[customerFisrtName]]=CLEAN(UPPER(TRIM(salesTable[[#This Row],[customerFisrtName]]))),salesTable[[#This Row],[customerFisrtName]],"MISMATCH")</f>
        <v>ABENA</v>
      </c>
      <c r="AD192" t="str">
        <f>CLEAN(UPPER(TRIM(IF(salesTable[[#This Row],[LastName]]="","MISSING",IFERROR(VLOOKUP(salesTable[[#This Row],[CustomerID_final]],customer_REF[],3,FALSE),"NO MATCH")))))</f>
        <v>BADU</v>
      </c>
      <c r="AE192" s="8" t="str">
        <f>IF(salesTable[[#This Row],[customerLastName]]=CLEAN(UPPER(TRIM(salesTable[[#This Row],[customerLastName]]))),salesTable[[#This Row],[customerLastName]],"MISMATCH")</f>
        <v>BADU</v>
      </c>
      <c r="AF192" s="8" t="str">
        <f>IF(salesTable[[#This Row],[Phone]]="","MISSING",0&amp;RIGHT(TRIM(SUBSTITUTE(SUBSTITUTE(SUBSTITUTE(salesTable[[#This Row],[Phone]],"+","")," ",""),"-","")),9))</f>
        <v>0553067071</v>
      </c>
      <c r="AG19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92" s="8">
        <f>IF(salesTable[[#This Row],[quantity_clean]]&gt;0,salesTable[[#This Row],[quantity_clean]],"INVALID")</f>
        <v>11</v>
      </c>
      <c r="AI19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92" s="8">
        <f>IF(salesTable[[#This Row],[unitPrice_clean]]&gt;0,salesTable[[#This Row],[unitPrice_clean]],"INVALID")</f>
        <v>1250</v>
      </c>
      <c r="AK192">
        <f>IF(salesTable[[#This Row],[Revenue]]="","MISSING",VALUE(TRIM(SUBSTITUTE(SUBSTITUTE(salesTable[[#This Row],[Revenue]],",",""),"GH₵",""))))</f>
        <v>13750</v>
      </c>
      <c r="AL192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192" s="19" t="str">
        <f>IF(ISNUMBER(salesTable[[#This Row],[OrderDate]]),salesTable[[#This Row],[OrderDate]],IFERROR(DATEVALUE(CLEAN(TRIM(SUBSTITUTE(salesTable[[#This Row],[OrderDate]],".","/")))),"CHECK"))</f>
        <v>CHECK</v>
      </c>
      <c r="AN19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GH-ACC-2025-01483</v>
      </c>
      <c r="AP1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92" s="8" t="str">
        <f>CLEAN(PROPER(TRIM(salesTable[[#This Row],[Email]])))</f>
        <v>Abena.Badu62@Example.Com</v>
      </c>
      <c r="AR192" s="8" t="str">
        <f>CLEAN(TRIM(salesTable[[#This Row],[SourceFile]]))</f>
        <v>Retail_POS_2025.csv</v>
      </c>
      <c r="AS1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2" s="8" t="str">
        <f>IF(salesTable[orderRef_final]&lt;&gt;"MISSING",salesTable[orderRef_final],"invalid")</f>
        <v>GH-ACC-2025-01483</v>
      </c>
    </row>
    <row r="193" spans="1:46" x14ac:dyDescent="0.3">
      <c r="A193" t="s">
        <v>3543</v>
      </c>
      <c r="B193" t="s">
        <v>1618</v>
      </c>
      <c r="C193" t="s">
        <v>3544</v>
      </c>
      <c r="D193" t="s">
        <v>3545</v>
      </c>
      <c r="E193" t="s">
        <v>161</v>
      </c>
      <c r="F193" t="s">
        <v>319</v>
      </c>
      <c r="G193" t="s">
        <v>81</v>
      </c>
      <c r="H193" t="s">
        <v>82</v>
      </c>
      <c r="I193" t="s">
        <v>110</v>
      </c>
      <c r="J193" t="s">
        <v>305</v>
      </c>
      <c r="K193" t="s">
        <v>539</v>
      </c>
      <c r="L193" t="s">
        <v>111</v>
      </c>
      <c r="M193">
        <v>6</v>
      </c>
      <c r="N193" t="s">
        <v>3546</v>
      </c>
      <c r="O193">
        <v>7500</v>
      </c>
      <c r="P193" t="s">
        <v>3547</v>
      </c>
      <c r="Q193" t="s">
        <v>3548</v>
      </c>
      <c r="R193" t="s">
        <v>157</v>
      </c>
      <c r="S193" t="str">
        <f>IF(salesTable[[#This Row],[Region]]="","MISSING",IFERROR(VLOOKUP(salesTable[[#This Row],[Region]],region_ref[],2,FALSE),TRIM(CLEAN(UPPER(salesTable[[#This Row],[Region]])))))</f>
        <v>CAPE COAST</v>
      </c>
      <c r="T193" t="str">
        <f>IF(salesTable[[#This Row],[CustomerType]]="","MISSING",IFERROR(VLOOKUP(salesTable[[#This Row],[CustomerType]],customerType_Ref[],2,FALSE),TRIM(CLEAN(UPPER(salesTable[[#This Row],[CustomerType]])))))</f>
        <v>GOVERNMENT</v>
      </c>
      <c r="U193" t="str">
        <f>IF(salesTable[[#This Row],[SalesChannel]]="","MISSING",IFERROR(VLOOKUP(salesTable[[#This Row],[SalesChannel]],salesChannel_Ref[],2,FALSE),CLEAN(UPPER(TRIM(salesTable[SalesChannel])))))</f>
        <v>AGENT</v>
      </c>
      <c r="V193" t="str">
        <f>IF(salesTable[[#This Row],[PaymentMethod]]="","MISSING",IFERROR(VLOOKUP(salesTable[[#This Row],[PaymentMethod]],paymentMethod_REF[],2,FALSE), CLEAN(UPPER(TRIM(salesTable[[#This Row],[PaymentMethod]])))))</f>
        <v>CARD</v>
      </c>
      <c r="W193" s="8" t="str">
        <f>IF(salesTable[[#This Row],[ProductID]]="","MISSING",IFERROR(VLOOKUP(salesTable[[#This Row],[ProductID]],product_REF[],1,FALSE),"NO MATCH"))</f>
        <v>P008</v>
      </c>
      <c r="X193" s="8" t="str">
        <f>CLEAN(UPPER(TRIM(IF(salesTable[[#This Row],[ProductID]]="","MISSING",IFERROR(VLOOKUP(salesTable[[#This Row],[ProductID]],product_REF[],2,FALSE),"NO MATCH")))))</f>
        <v>MICROWAVE 25L</v>
      </c>
      <c r="Y193" t="str">
        <f>IFERROR(CLEAN(UPPER(TRIM(VLOOKUP(salesTable[[#This Row],[productID_Final]],product_REF[],3,FALSE)))),"NO MATCH")</f>
        <v>HOME APPLIANCES</v>
      </c>
      <c r="Z193" s="8" t="str">
        <f>IF(salesTable[[#This Row],[productCategory_final]]=CLEAN(UPPER(TRIM(salesTable[ProductCategory]))),salesTable[[#This Row],[productCategory_final]],"MISMATCH")</f>
        <v>HOME APPLIANCES</v>
      </c>
      <c r="AA193" s="8" t="str">
        <f>IF(salesTable[[#This Row],[CustomerID]]="","MISSING",IFERROR(VLOOKUP(salesTable[[#This Row],[CustomerID]],customer_REF[],1,FALSE),"NO MATCH"))</f>
        <v>C0372</v>
      </c>
      <c r="AB193" t="str">
        <f>CLEAN(UPPER(TRIM(IF(salesTable[[#This Row],[FirstName]]="","MISSING",IFERROR(VLOOKUP(salesTable[[#This Row],[CustomerID_final]],customer_REF[],2,FALSE),"NO MATCH")))))</f>
        <v>KOJO</v>
      </c>
      <c r="AC193" s="8" t="str">
        <f>IF(salesTable[[#This Row],[customerFisrtName]]=CLEAN(UPPER(TRIM(salesTable[[#This Row],[customerFisrtName]]))),salesTable[[#This Row],[customerFisrtName]],"MISMATCH")</f>
        <v>KOJO</v>
      </c>
      <c r="AD193" t="str">
        <f>CLEAN(UPPER(TRIM(IF(salesTable[[#This Row],[LastName]]="","MISSING",IFERROR(VLOOKUP(salesTable[[#This Row],[CustomerID_final]],customer_REF[],3,FALSE),"NO MATCH")))))</f>
        <v>ADDO</v>
      </c>
      <c r="AE193" s="8" t="str">
        <f>IF(salesTable[[#This Row],[customerLastName]]=CLEAN(UPPER(TRIM(salesTable[[#This Row],[customerLastName]]))),salesTable[[#This Row],[customerLastName]],"MISMATCH")</f>
        <v>ADDO</v>
      </c>
      <c r="AF193" s="8" t="str">
        <f>IF(salesTable[[#This Row],[Phone]]="","MISSING",0&amp;RIGHT(TRIM(SUBSTITUTE(SUBSTITUTE(SUBSTITUTE(salesTable[[#This Row],[Phone]],"+","")," ",""),"-","")),9))</f>
        <v>0556684510</v>
      </c>
      <c r="AG19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93" s="8">
        <f>IF(salesTable[[#This Row],[quantity_clean]]&gt;0,salesTable[[#This Row],[quantity_clean]],"INVALID")</f>
        <v>6</v>
      </c>
      <c r="AI19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93" s="8">
        <f>IF(salesTable[[#This Row],[unitPrice_clean]]&gt;0,salesTable[[#This Row],[unitPrice_clean]],"INVALID")</f>
        <v>1250</v>
      </c>
      <c r="AK193">
        <f>IF(salesTable[[#This Row],[Revenue]]="","MISSING",VALUE(TRIM(SUBSTITUTE(SUBSTITUTE(salesTable[[#This Row],[Revenue]],",",""),"GH₵",""))))</f>
        <v>7500</v>
      </c>
      <c r="AL193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93" s="19">
        <f>IF(ISNUMBER(salesTable[[#This Row],[OrderDate]]),salesTable[[#This Row],[OrderDate]],IFERROR(DATEVALUE(CLEAN(TRIM(SUBSTITUTE(salesTable[[#This Row],[OrderDate]],".","/")))),"CHECK"))</f>
        <v>45719</v>
      </c>
      <c r="AN1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45719</v>
      </c>
      <c r="AO1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GH-CCT-2025-00010</v>
      </c>
      <c r="AP1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3" s="8" t="str">
        <f>CLEAN(PROPER(TRIM(salesTable[[#This Row],[Email]])))</f>
        <v>Kojo.Addo43@Example.Com</v>
      </c>
      <c r="AR193" s="8" t="str">
        <f>CLEAN(TRIM(salesTable[[#This Row],[SourceFile]]))</f>
        <v>Online_Sales_2025.xlsx</v>
      </c>
      <c r="AS1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3" s="8" t="str">
        <f>IF(salesTable[orderRef_final]&lt;&gt;"MISSING",salesTable[orderRef_final],"invalid")</f>
        <v>GH-CCT-2025-00010</v>
      </c>
    </row>
    <row r="194" spans="1:46" x14ac:dyDescent="0.3">
      <c r="A194" t="s">
        <v>5667</v>
      </c>
      <c r="B194" t="s">
        <v>5668</v>
      </c>
      <c r="C194" t="s">
        <v>2498</v>
      </c>
      <c r="D194" t="s">
        <v>271</v>
      </c>
      <c r="E194" t="s">
        <v>1283</v>
      </c>
      <c r="F194" t="s">
        <v>141</v>
      </c>
      <c r="G194" t="s">
        <v>303</v>
      </c>
      <c r="H194" t="s">
        <v>399</v>
      </c>
      <c r="I194" t="s">
        <v>265</v>
      </c>
      <c r="J194" t="s">
        <v>393</v>
      </c>
      <c r="K194" t="s">
        <v>72</v>
      </c>
      <c r="L194" t="s">
        <v>111</v>
      </c>
      <c r="M194">
        <v>8</v>
      </c>
      <c r="N194">
        <v>2400</v>
      </c>
      <c r="O194">
        <v>19200</v>
      </c>
      <c r="P194" t="s">
        <v>5669</v>
      </c>
      <c r="Q194" t="s">
        <v>5670</v>
      </c>
      <c r="R194" t="s">
        <v>46</v>
      </c>
      <c r="S194" t="str">
        <f>IF(salesTable[[#This Row],[Region]]="","MISSING",IFERROR(VLOOKUP(salesTable[[#This Row],[Region]],region_ref[],2,FALSE),TRIM(CLEAN(UPPER(salesTable[[#This Row],[Region]])))))</f>
        <v>CAPE COAST</v>
      </c>
      <c r="T194" t="str">
        <f>IF(salesTable[[#This Row],[CustomerType]]="","MISSING",IFERROR(VLOOKUP(salesTable[[#This Row],[CustomerType]],customerType_Ref[],2,FALSE),TRIM(CLEAN(UPPER(salesTable[[#This Row],[CustomerType]])))))</f>
        <v>BUSINESS</v>
      </c>
      <c r="U194" t="str">
        <f>IF(salesTable[[#This Row],[SalesChannel]]="","MISSING",IFERROR(VLOOKUP(salesTable[[#This Row],[SalesChannel]],salesChannel_Ref[],2,FALSE),CLEAN(UPPER(TRIM(salesTable[SalesChannel])))))</f>
        <v>IN-STORE</v>
      </c>
      <c r="V194" t="str">
        <f>IF(salesTable[[#This Row],[PaymentMethod]]="","MISSING",IFERROR(VLOOKUP(salesTable[[#This Row],[PaymentMethod]],paymentMethod_REF[],2,FALSE), CLEAN(UPPER(TRIM(salesTable[[#This Row],[PaymentMethod]])))))</f>
        <v>CARD</v>
      </c>
      <c r="W194" s="8" t="str">
        <f>IF(salesTable[[#This Row],[ProductID]]="","MISSING",IFERROR(VLOOKUP(salesTable[[#This Row],[ProductID]],product_REF[],1,FALSE),"NO MATCH"))</f>
        <v>P011</v>
      </c>
      <c r="X194" s="8" t="str">
        <f>CLEAN(UPPER(TRIM(IF(salesTable[[#This Row],[ProductID]]="","MISSING",IFERROR(VLOOKUP(salesTable[[#This Row],[ProductID]],product_REF[],2,FALSE),"NO MATCH")))))</f>
        <v>EXECUTIVE DESK</v>
      </c>
      <c r="Y194" t="str">
        <f>IFERROR(CLEAN(UPPER(TRIM(VLOOKUP(salesTable[[#This Row],[productID_Final]],product_REF[],3,FALSE)))),"NO MATCH")</f>
        <v>FURNITURE</v>
      </c>
      <c r="Z194" s="8" t="str">
        <f>IF(salesTable[[#This Row],[productCategory_final]]=CLEAN(UPPER(TRIM(salesTable[ProductCategory]))),salesTable[[#This Row],[productCategory_final]],"MISMATCH")</f>
        <v>FURNITURE</v>
      </c>
      <c r="AA194" s="8" t="str">
        <f>IF(salesTable[[#This Row],[CustomerID]]="","MISSING",IFERROR(VLOOKUP(salesTable[[#This Row],[CustomerID]],customer_REF[],1,FALSE),"NO MATCH"))</f>
        <v>C0113</v>
      </c>
      <c r="AB194" t="str">
        <f>CLEAN(UPPER(TRIM(IF(salesTable[[#This Row],[FirstName]]="","MISSING",IFERROR(VLOOKUP(salesTable[[#This Row],[CustomerID_final]],customer_REF[],2,FALSE),"NO MATCH")))))</f>
        <v>MICHAEL</v>
      </c>
      <c r="AC194" s="8" t="str">
        <f>IF(salesTable[[#This Row],[customerFisrtName]]=CLEAN(UPPER(TRIM(salesTable[[#This Row],[customerFisrtName]]))),salesTable[[#This Row],[customerFisrtName]],"MISMATCH")</f>
        <v>MICHAEL</v>
      </c>
      <c r="AD194" t="str">
        <f>CLEAN(UPPER(TRIM(IF(salesTable[[#This Row],[LastName]]="","MISSING",IFERROR(VLOOKUP(salesTable[[#This Row],[CustomerID_final]],customer_REF[],3,FALSE),"NO MATCH")))))</f>
        <v>BOATENG</v>
      </c>
      <c r="AE194" s="8" t="str">
        <f>IF(salesTable[[#This Row],[customerLastName]]=CLEAN(UPPER(TRIM(salesTable[[#This Row],[customerLastName]]))),salesTable[[#This Row],[customerLastName]],"MISMATCH")</f>
        <v>BOATENG</v>
      </c>
      <c r="AF194" s="8" t="str">
        <f>IF(salesTable[[#This Row],[Phone]]="","MISSING",0&amp;RIGHT(TRIM(SUBSTITUTE(SUBSTITUTE(SUBSTITUTE(salesTable[[#This Row],[Phone]],"+","")," ",""),"-","")),9))</f>
        <v>0552348317</v>
      </c>
      <c r="AG19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94" s="8">
        <f>IF(salesTable[[#This Row],[quantity_clean]]&gt;0,salesTable[[#This Row],[quantity_clean]],"INVALID")</f>
        <v>8</v>
      </c>
      <c r="AI19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94" s="8">
        <f>IF(salesTable[[#This Row],[unitPrice_clean]]&gt;0,salesTable[[#This Row],[unitPrice_clean]],"INVALID")</f>
        <v>2400</v>
      </c>
      <c r="AK194">
        <f>IF(salesTable[[#This Row],[Revenue]]="","MISSING",VALUE(TRIM(SUBSTITUTE(SUBSTITUTE(salesTable[[#This Row],[Revenue]],",",""),"GH₵",""))))</f>
        <v>19200</v>
      </c>
      <c r="AL194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94" s="19">
        <f>IF(ISNUMBER(salesTable[[#This Row],[OrderDate]]),salesTable[[#This Row],[OrderDate]],IFERROR(DATEVALUE(CLEAN(TRIM(SUBSTITUTE(salesTable[[#This Row],[OrderDate]],".","/")))),"CHECK"))</f>
        <v>46379</v>
      </c>
      <c r="AN19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GH-CCT-2025-00014</v>
      </c>
      <c r="AP1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4" s="8" t="str">
        <f>CLEAN(PROPER(TRIM(salesTable[[#This Row],[Email]])))</f>
        <v>Michael.Boateng64@Example.Com</v>
      </c>
      <c r="AR194" s="8" t="str">
        <f>CLEAN(TRIM(salesTable[[#This Row],[SourceFile]]))</f>
        <v>Mobile_App_Export.csv</v>
      </c>
      <c r="AS1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4" s="8" t="str">
        <f>IF(salesTable[orderRef_final]&lt;&gt;"MISSING",salesTable[orderRef_final],"invalid")</f>
        <v>GH-CCT-2025-00014</v>
      </c>
    </row>
    <row r="195" spans="1:46" x14ac:dyDescent="0.3">
      <c r="A195" t="s">
        <v>2071</v>
      </c>
      <c r="B195" t="s">
        <v>2072</v>
      </c>
      <c r="C195" t="s">
        <v>2073</v>
      </c>
      <c r="D195" t="s">
        <v>139</v>
      </c>
      <c r="E195" t="s">
        <v>190</v>
      </c>
      <c r="F195" t="s">
        <v>181</v>
      </c>
      <c r="G195" t="s">
        <v>39</v>
      </c>
      <c r="H195" t="s">
        <v>336</v>
      </c>
      <c r="I195" t="s">
        <v>1005</v>
      </c>
      <c r="J195" t="s">
        <v>97</v>
      </c>
      <c r="K195" t="s">
        <v>28</v>
      </c>
      <c r="L195" t="s">
        <v>111</v>
      </c>
      <c r="M195">
        <v>11</v>
      </c>
      <c r="N195" t="s">
        <v>2074</v>
      </c>
      <c r="O195">
        <v>20900</v>
      </c>
      <c r="P195" t="s">
        <v>2075</v>
      </c>
      <c r="Q195" t="s">
        <v>2076</v>
      </c>
      <c r="R195" t="s">
        <v>157</v>
      </c>
      <c r="S195" t="str">
        <f>IF(salesTable[[#This Row],[Region]]="","MISSING",IFERROR(VLOOKUP(salesTable[[#This Row],[Region]],region_ref[],2,FALSE),TRIM(CLEAN(UPPER(salesTable[[#This Row],[Region]])))))</f>
        <v>CAPE COAST</v>
      </c>
      <c r="T195" t="str">
        <f>IF(salesTable[[#This Row],[CustomerType]]="","MISSING",IFERROR(VLOOKUP(salesTable[[#This Row],[CustomerType]],customerType_Ref[],2,FALSE),TRIM(CLEAN(UPPER(salesTable[[#This Row],[CustomerType]])))))</f>
        <v>BUSINESS</v>
      </c>
      <c r="U195" t="str">
        <f>IF(salesTable[[#This Row],[SalesChannel]]="","MISSING",IFERROR(VLOOKUP(salesTable[[#This Row],[SalesChannel]],salesChannel_Ref[],2,FALSE),CLEAN(UPPER(TRIM(salesTable[SalesChannel])))))</f>
        <v>IN-STORE</v>
      </c>
      <c r="V195" t="str">
        <f>IF(salesTable[[#This Row],[PaymentMethod]]="","MISSING",IFERROR(VLOOKUP(salesTable[[#This Row],[PaymentMethod]],paymentMethod_REF[],2,FALSE), CLEAN(UPPER(TRIM(salesTable[[#This Row],[PaymentMethod]])))))</f>
        <v>CARD</v>
      </c>
      <c r="W195" s="8" t="str">
        <f>IF(salesTable[[#This Row],[ProductID]]="","MISSING",IFERROR(VLOOKUP(salesTable[[#This Row],[ProductID]],product_REF[],1,FALSE),"NO MATCH"))</f>
        <v>P006</v>
      </c>
      <c r="X195" s="8" t="str">
        <f>CLEAN(UPPER(TRIM(IF(salesTable[[#This Row],[ProductID]]="","MISSING",IFERROR(VLOOKUP(salesTable[[#This Row],[ProductID]],product_REF[],2,FALSE),"NO MATCH")))))</f>
        <v>STANDING DESK</v>
      </c>
      <c r="Y195" t="str">
        <f>IFERROR(CLEAN(UPPER(TRIM(VLOOKUP(salesTable[[#This Row],[productID_Final]],product_REF[],3,FALSE)))),"NO MATCH")</f>
        <v>FURNITURE</v>
      </c>
      <c r="Z195" s="8" t="str">
        <f>IF(salesTable[[#This Row],[productCategory_final]]=CLEAN(UPPER(TRIM(salesTable[ProductCategory]))),salesTable[[#This Row],[productCategory_final]],"MISMATCH")</f>
        <v>FURNITURE</v>
      </c>
      <c r="AA195" s="8" t="str">
        <f>IF(salesTable[[#This Row],[CustomerID]]="","MISSING",IFERROR(VLOOKUP(salesTable[[#This Row],[CustomerID]],customer_REF[],1,FALSE),"NO MATCH"))</f>
        <v>C0102</v>
      </c>
      <c r="AB195" t="str">
        <f>CLEAN(UPPER(TRIM(IF(salesTable[[#This Row],[FirstName]]="","MISSING",IFERROR(VLOOKUP(salesTable[[#This Row],[CustomerID_final]],customer_REF[],2,FALSE),"NO MATCH")))))</f>
        <v>KOFI</v>
      </c>
      <c r="AC195" s="8" t="str">
        <f>IF(salesTable[[#This Row],[customerFisrtName]]=CLEAN(UPPER(TRIM(salesTable[[#This Row],[customerFisrtName]]))),salesTable[[#This Row],[customerFisrtName]],"MISMATCH")</f>
        <v>KOFI</v>
      </c>
      <c r="AD195" t="str">
        <f>CLEAN(UPPER(TRIM(IF(salesTable[[#This Row],[LastName]]="","MISSING",IFERROR(VLOOKUP(salesTable[[#This Row],[CustomerID_final]],customer_REF[],3,FALSE),"NO MATCH")))))</f>
        <v>ASARE</v>
      </c>
      <c r="AE195" s="8" t="str">
        <f>IF(salesTable[[#This Row],[customerLastName]]=CLEAN(UPPER(TRIM(salesTable[[#This Row],[customerLastName]]))),salesTable[[#This Row],[customerLastName]],"MISMATCH")</f>
        <v>ASARE</v>
      </c>
      <c r="AF195" s="8" t="str">
        <f>IF(salesTable[[#This Row],[Phone]]="","MISSING",0&amp;RIGHT(TRIM(SUBSTITUTE(SUBSTITUTE(SUBSTITUTE(salesTable[[#This Row],[Phone]],"+","")," ",""),"-","")),9))</f>
        <v>0591483370</v>
      </c>
      <c r="AG19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95" s="8">
        <f>IF(salesTable[[#This Row],[quantity_clean]]&gt;0,salesTable[[#This Row],[quantity_clean]],"INVALID")</f>
        <v>11</v>
      </c>
      <c r="AI19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95" s="8">
        <f>IF(salesTable[[#This Row],[unitPrice_clean]]&gt;0,salesTable[[#This Row],[unitPrice_clean]],"INVALID")</f>
        <v>1900</v>
      </c>
      <c r="AK195">
        <f>IF(salesTable[[#This Row],[Revenue]]="","MISSING",VALUE(TRIM(SUBSTITUTE(SUBSTITUTE(salesTable[[#This Row],[Revenue]],",",""),"GH₵",""))))</f>
        <v>20900</v>
      </c>
      <c r="AL195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195" s="19">
        <f>IF(ISNUMBER(salesTable[[#This Row],[OrderDate]]),salesTable[[#This Row],[OrderDate]],IFERROR(DATEVALUE(CLEAN(TRIM(SUBSTITUTE(salesTable[[#This Row],[OrderDate]],".","/")))),"CHECK"))</f>
        <v>45718</v>
      </c>
      <c r="AN1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45718</v>
      </c>
      <c r="AO1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GH-CCT-2025-00024</v>
      </c>
      <c r="AP1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5" s="8" t="str">
        <f>CLEAN(PROPER(TRIM(salesTable[[#This Row],[Email]])))</f>
        <v>Kofi.Asare9@Example.Com</v>
      </c>
      <c r="AR195" s="8" t="str">
        <f>CLEAN(TRIM(salesTable[[#This Row],[SourceFile]]))</f>
        <v>Online_Sales_2025.xlsx</v>
      </c>
      <c r="AS1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5" s="8" t="str">
        <f>IF(salesTable[orderRef_final]&lt;&gt;"MISSING",salesTable[orderRef_final],"invalid")</f>
        <v>GH-CCT-2025-00024</v>
      </c>
    </row>
    <row r="196" spans="1:46" x14ac:dyDescent="0.3">
      <c r="A196" t="s">
        <v>3902</v>
      </c>
      <c r="B196" t="s">
        <v>3903</v>
      </c>
      <c r="C196" t="s">
        <v>1422</v>
      </c>
      <c r="D196" t="s">
        <v>295</v>
      </c>
      <c r="E196" t="s">
        <v>140</v>
      </c>
      <c r="F196" t="s">
        <v>141</v>
      </c>
      <c r="G196" t="s">
        <v>218</v>
      </c>
      <c r="H196" t="s">
        <v>312</v>
      </c>
      <c r="I196" t="s">
        <v>26</v>
      </c>
      <c r="J196" t="s">
        <v>97</v>
      </c>
      <c r="K196" t="s">
        <v>84</v>
      </c>
      <c r="L196" t="s">
        <v>111</v>
      </c>
      <c r="M196">
        <v>4</v>
      </c>
      <c r="N196">
        <v>2800</v>
      </c>
      <c r="O196">
        <v>11200</v>
      </c>
      <c r="P196" t="s">
        <v>3904</v>
      </c>
      <c r="Q196" t="s">
        <v>3905</v>
      </c>
      <c r="R196" t="s">
        <v>32</v>
      </c>
      <c r="S196" t="str">
        <f>IF(salesTable[[#This Row],[Region]]="","MISSING",IFERROR(VLOOKUP(salesTable[[#This Row],[Region]],region_ref[],2,FALSE),TRIM(CLEAN(UPPER(salesTable[[#This Row],[Region]])))))</f>
        <v>CAPE COAST</v>
      </c>
      <c r="T196" t="str">
        <f>IF(salesTable[[#This Row],[CustomerType]]="","MISSING",IFERROR(VLOOKUP(salesTable[[#This Row],[CustomerType]],customerType_Ref[],2,FALSE),TRIM(CLEAN(UPPER(salesTable[[#This Row],[CustomerType]])))))</f>
        <v>BUSINESS</v>
      </c>
      <c r="U196" t="str">
        <f>IF(salesTable[[#This Row],[SalesChannel]]="","MISSING",IFERROR(VLOOKUP(salesTable[[#This Row],[SalesChannel]],salesChannel_Ref[],2,FALSE),CLEAN(UPPER(TRIM(salesTable[SalesChannel])))))</f>
        <v>AGENT</v>
      </c>
      <c r="V196" t="str">
        <f>IF(salesTable[[#This Row],[PaymentMethod]]="","MISSING",IFERROR(VLOOKUP(salesTable[[#This Row],[PaymentMethod]],paymentMethod_REF[],2,FALSE), CLEAN(UPPER(TRIM(salesTable[[#This Row],[PaymentMethod]])))))</f>
        <v>CARD</v>
      </c>
      <c r="W196" s="8" t="str">
        <f>IF(salesTable[[#This Row],[ProductID]]="","MISSING",IFERROR(VLOOKUP(salesTable[[#This Row],[ProductID]],product_REF[],1,FALSE),"NO MATCH"))</f>
        <v>P005</v>
      </c>
      <c r="X196" s="8" t="str">
        <f>CLEAN(UPPER(TRIM(IF(salesTable[[#This Row],[ProductID]]="","MISSING",IFERROR(VLOOKUP(salesTable[[#This Row],[ProductID]],product_REF[],2,FALSE),"NO MATCH")))))</f>
        <v>SMARTPHONE X</v>
      </c>
      <c r="Y196" t="str">
        <f>IFERROR(CLEAN(UPPER(TRIM(VLOOKUP(salesTable[[#This Row],[productID_Final]],product_REF[],3,FALSE)))),"NO MATCH")</f>
        <v>ELECTRONICS</v>
      </c>
      <c r="Z196" s="8" t="str">
        <f>IF(salesTable[[#This Row],[productCategory_final]]=CLEAN(UPPER(TRIM(salesTable[ProductCategory]))),salesTable[[#This Row],[productCategory_final]],"MISMATCH")</f>
        <v>ELECTRONICS</v>
      </c>
      <c r="AA196" s="8" t="str">
        <f>IF(salesTable[[#This Row],[CustomerID]]="","MISSING",IFERROR(VLOOKUP(salesTable[[#This Row],[CustomerID]],customer_REF[],1,FALSE),"NO MATCH"))</f>
        <v>C0317</v>
      </c>
      <c r="AB196" t="str">
        <f>CLEAN(UPPER(TRIM(IF(salesTable[[#This Row],[FirstName]]="","MISSING",IFERROR(VLOOKUP(salesTable[[#This Row],[CustomerID_final]],customer_REF[],2,FALSE),"NO MATCH")))))</f>
        <v>NAA</v>
      </c>
      <c r="AC196" s="8" t="str">
        <f>IF(salesTable[[#This Row],[customerFisrtName]]=CLEAN(UPPER(TRIM(salesTable[[#This Row],[customerFisrtName]]))),salesTable[[#This Row],[customerFisrtName]],"MISMATCH")</f>
        <v>NAA</v>
      </c>
      <c r="AD196" t="str">
        <f>CLEAN(UPPER(TRIM(IF(salesTable[[#This Row],[LastName]]="","MISSING",IFERROR(VLOOKUP(salesTable[[#This Row],[CustomerID_final]],customer_REF[],3,FALSE),"NO MATCH")))))</f>
        <v>OWUSU</v>
      </c>
      <c r="AE196" s="8" t="str">
        <f>IF(salesTable[[#This Row],[customerLastName]]=CLEAN(UPPER(TRIM(salesTable[[#This Row],[customerLastName]]))),salesTable[[#This Row],[customerLastName]],"MISMATCH")</f>
        <v>OWUSU</v>
      </c>
      <c r="AF196" s="8" t="str">
        <f>IF(salesTable[[#This Row],[Phone]]="","MISSING",0&amp;RIGHT(TRIM(SUBSTITUTE(SUBSTITUTE(SUBSTITUTE(salesTable[[#This Row],[Phone]],"+","")," ",""),"-","")),9))</f>
        <v>0553559330</v>
      </c>
      <c r="AG19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96" s="8">
        <f>IF(salesTable[[#This Row],[quantity_clean]]&gt;0,salesTable[[#This Row],[quantity_clean]],"INVALID")</f>
        <v>4</v>
      </c>
      <c r="AI19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96" s="8">
        <f>IF(salesTable[[#This Row],[unitPrice_clean]]&gt;0,salesTable[[#This Row],[unitPrice_clean]],"INVALID")</f>
        <v>2800</v>
      </c>
      <c r="AK196">
        <f>IF(salesTable[[#This Row],[Revenue]]="","MISSING",VALUE(TRIM(SUBSTITUTE(SUBSTITUTE(salesTable[[#This Row],[Revenue]],",",""),"GH₵",""))))</f>
        <v>11200</v>
      </c>
      <c r="AL196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96" s="19">
        <f>IF(ISNUMBER(salesTable[[#This Row],[OrderDate]]),salesTable[[#This Row],[OrderDate]],IFERROR(DATEVALUE(CLEAN(TRIM(SUBSTITUTE(salesTable[[#This Row],[OrderDate]],".","/")))),"CHECK"))</f>
        <v>45731</v>
      </c>
      <c r="AN1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45731</v>
      </c>
      <c r="AO1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GH-CCT-2025-00037</v>
      </c>
      <c r="AP1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6" s="8" t="str">
        <f>CLEAN(PROPER(TRIM(salesTable[[#This Row],[Email]])))</f>
        <v>Naa.Owusu79@Example.Com</v>
      </c>
      <c r="AR196" s="8" t="str">
        <f>CLEAN(TRIM(salesTable[[#This Row],[SourceFile]]))</f>
        <v>Agent_App_2025.csv</v>
      </c>
      <c r="AS1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6" s="8" t="str">
        <f>IF(salesTable[orderRef_final]&lt;&gt;"MISSING",salesTable[orderRef_final],"invalid")</f>
        <v>GH-CCT-2025-00037</v>
      </c>
    </row>
    <row r="197" spans="1:46" x14ac:dyDescent="0.3">
      <c r="A197" t="s">
        <v>6274</v>
      </c>
      <c r="B197" t="s">
        <v>2058</v>
      </c>
      <c r="C197" t="s">
        <v>456</v>
      </c>
      <c r="D197" t="s">
        <v>80</v>
      </c>
      <c r="E197" t="s">
        <v>1601</v>
      </c>
      <c r="F197" t="s">
        <v>181</v>
      </c>
      <c r="G197" t="s">
        <v>191</v>
      </c>
      <c r="H197" t="s">
        <v>895</v>
      </c>
      <c r="I197" t="s">
        <v>279</v>
      </c>
      <c r="J197" t="s">
        <v>97</v>
      </c>
      <c r="K197" t="s">
        <v>57</v>
      </c>
      <c r="L197" t="s">
        <v>58</v>
      </c>
      <c r="M197">
        <v>9</v>
      </c>
      <c r="N197" t="s">
        <v>3640</v>
      </c>
      <c r="O197">
        <v>14850</v>
      </c>
      <c r="P197" t="s">
        <v>6275</v>
      </c>
      <c r="Q197" t="s">
        <v>4408</v>
      </c>
      <c r="R197" t="s">
        <v>61</v>
      </c>
      <c r="S197" t="str">
        <f>IF(salesTable[[#This Row],[Region]]="","MISSING",IFERROR(VLOOKUP(salesTable[[#This Row],[Region]],region_ref[],2,FALSE),TRIM(CLEAN(UPPER(salesTable[[#This Row],[Region]])))))</f>
        <v>CAPE COAST</v>
      </c>
      <c r="T197" t="str">
        <f>IF(salesTable[[#This Row],[CustomerType]]="","MISSING",IFERROR(VLOOKUP(salesTable[[#This Row],[CustomerType]],customerType_Ref[],2,FALSE),TRIM(CLEAN(UPPER(salesTable[[#This Row],[CustomerType]])))))</f>
        <v>BUSINESS</v>
      </c>
      <c r="U197" t="str">
        <f>IF(salesTable[[#This Row],[SalesChannel]]="","MISSING",IFERROR(VLOOKUP(salesTable[[#This Row],[SalesChannel]],salesChannel_Ref[],2,FALSE),CLEAN(UPPER(TRIM(salesTable[SalesChannel])))))</f>
        <v>ONLINE</v>
      </c>
      <c r="V19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97" s="8" t="str">
        <f>IF(salesTable[[#This Row],[ProductID]]="","MISSING",IFERROR(VLOOKUP(salesTable[[#This Row],[ProductID]],product_REF[],1,FALSE),"NO MATCH"))</f>
        <v>P004</v>
      </c>
      <c r="X197" s="8" t="str">
        <f>CLEAN(UPPER(TRIM(IF(salesTable[[#This Row],[ProductID]]="","MISSING",IFERROR(VLOOKUP(salesTable[[#This Row],[ProductID]],product_REF[],2,FALSE),"NO MATCH")))))</f>
        <v>LASER PRINTER</v>
      </c>
      <c r="Y197" t="str">
        <f>IFERROR(CLEAN(UPPER(TRIM(VLOOKUP(salesTable[[#This Row],[productID_Final]],product_REF[],3,FALSE)))),"NO MATCH")</f>
        <v>OFFICE SUPPLIES</v>
      </c>
      <c r="Z197" s="8" t="str">
        <f>IF(salesTable[[#This Row],[productCategory_final]]=CLEAN(UPPER(TRIM(salesTable[ProductCategory]))),salesTable[[#This Row],[productCategory_final]],"MISMATCH")</f>
        <v>OFFICE SUPPLIES</v>
      </c>
      <c r="AA197" s="8" t="str">
        <f>IF(salesTable[[#This Row],[CustomerID]]="","MISSING",IFERROR(VLOOKUP(salesTable[[#This Row],[CustomerID]],customer_REF[],1,FALSE),"NO MATCH"))</f>
        <v>C0108</v>
      </c>
      <c r="AB197" t="str">
        <f>CLEAN(UPPER(TRIM(IF(salesTable[[#This Row],[FirstName]]="","MISSING",IFERROR(VLOOKUP(salesTable[[#This Row],[CustomerID_final]],customer_REF[],2,FALSE),"NO MATCH")))))</f>
        <v>ADWOA</v>
      </c>
      <c r="AC197" s="8" t="str">
        <f>IF(salesTable[[#This Row],[customerFisrtName]]=CLEAN(UPPER(TRIM(salesTable[[#This Row],[customerFisrtName]]))),salesTable[[#This Row],[customerFisrtName]],"MISMATCH")</f>
        <v>ADWOA</v>
      </c>
      <c r="AD197" t="str">
        <f>CLEAN(UPPER(TRIM(IF(salesTable[[#This Row],[LastName]]="","MISSING",IFERROR(VLOOKUP(salesTable[[#This Row],[CustomerID_final]],customer_REF[],3,FALSE),"NO MATCH")))))</f>
        <v>ANTWI</v>
      </c>
      <c r="AE197" s="8" t="str">
        <f>IF(salesTable[[#This Row],[customerLastName]]=CLEAN(UPPER(TRIM(salesTable[[#This Row],[customerLastName]]))),salesTable[[#This Row],[customerLastName]],"MISMATCH")</f>
        <v>ANTWI</v>
      </c>
      <c r="AF197" s="8" t="str">
        <f>IF(salesTable[[#This Row],[Phone]]="","MISSING",0&amp;RIGHT(TRIM(SUBSTITUTE(SUBSTITUTE(SUBSTITUTE(salesTable[[#This Row],[Phone]],"+","")," ",""),"-","")),9))</f>
        <v>0557376880</v>
      </c>
      <c r="AG19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97" s="8">
        <f>IF(salesTable[[#This Row],[quantity_clean]]&gt;0,salesTable[[#This Row],[quantity_clean]],"INVALID")</f>
        <v>9</v>
      </c>
      <c r="AI19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97" s="8">
        <f>IF(salesTable[[#This Row],[unitPrice_clean]]&gt;0,salesTable[[#This Row],[unitPrice_clean]],"INVALID")</f>
        <v>1650</v>
      </c>
      <c r="AK197">
        <f>IF(salesTable[[#This Row],[Revenue]]="","MISSING",VALUE(TRIM(SUBSTITUTE(SUBSTITUTE(salesTable[[#This Row],[Revenue]],",",""),"GH₵",""))))</f>
        <v>14850</v>
      </c>
      <c r="AL197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197" s="19">
        <f>IF(ISNUMBER(salesTable[[#This Row],[OrderDate]]),salesTable[[#This Row],[OrderDate]],IFERROR(DATEVALUE(CLEAN(TRIM(SUBSTITUTE(salesTable[[#This Row],[OrderDate]],".","/")))),"CHECK"))</f>
        <v>45904</v>
      </c>
      <c r="AN1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45904</v>
      </c>
      <c r="AO1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GH-CCT-2025-00038</v>
      </c>
      <c r="AP1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7" s="8" t="str">
        <f>CLEAN(PROPER(TRIM(salesTable[[#This Row],[Email]])))</f>
        <v>Adwoa.Antwi25@Example.Com</v>
      </c>
      <c r="AR197" s="8" t="str">
        <f>CLEAN(TRIM(salesTable[[#This Row],[SourceFile]]))</f>
        <v>Retail_POS_2025.csv</v>
      </c>
      <c r="AS1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7" s="8" t="str">
        <f>IF(salesTable[orderRef_final]&lt;&gt;"MISSING",salesTable[orderRef_final],"invalid")</f>
        <v>GH-CCT-2025-00038</v>
      </c>
    </row>
    <row r="198" spans="1:46" x14ac:dyDescent="0.3">
      <c r="A198" t="s">
        <v>283</v>
      </c>
      <c r="B198" t="s">
        <v>284</v>
      </c>
      <c r="C198" t="s">
        <v>285</v>
      </c>
      <c r="D198" t="s">
        <v>80</v>
      </c>
      <c r="E198" t="s">
        <v>286</v>
      </c>
      <c r="F198" t="s">
        <v>181</v>
      </c>
      <c r="G198" t="s">
        <v>53</v>
      </c>
      <c r="H198" t="s">
        <v>287</v>
      </c>
      <c r="I198" t="s">
        <v>96</v>
      </c>
      <c r="J198" t="s">
        <v>97</v>
      </c>
      <c r="K198" t="s">
        <v>288</v>
      </c>
      <c r="L198" t="s">
        <v>289</v>
      </c>
      <c r="M198">
        <v>5</v>
      </c>
      <c r="N198">
        <v>180</v>
      </c>
      <c r="O198">
        <v>900</v>
      </c>
      <c r="P198" t="s">
        <v>290</v>
      </c>
      <c r="Q198" t="s">
        <v>291</v>
      </c>
      <c r="R198" t="s">
        <v>157</v>
      </c>
      <c r="S198" t="str">
        <f>IF(salesTable[[#This Row],[Region]]="","MISSING",IFERROR(VLOOKUP(salesTable[[#This Row],[Region]],region_ref[],2,FALSE),TRIM(CLEAN(UPPER(salesTable[[#This Row],[Region]])))))</f>
        <v>CAPE COAST</v>
      </c>
      <c r="T198" t="str">
        <f>IF(salesTable[[#This Row],[CustomerType]]="","MISSING",IFERROR(VLOOKUP(salesTable[[#This Row],[CustomerType]],customerType_Ref[],2,FALSE),TRIM(CLEAN(UPPER(salesTable[[#This Row],[CustomerType]])))))</f>
        <v>BUSINESS</v>
      </c>
      <c r="U198" t="str">
        <f>IF(salesTable[[#This Row],[SalesChannel]]="","MISSING",IFERROR(VLOOKUP(salesTable[[#This Row],[SalesChannel]],salesChannel_Ref[],2,FALSE),CLEAN(UPPER(TRIM(salesTable[SalesChannel])))))</f>
        <v>AGENT</v>
      </c>
      <c r="V19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98" s="8" t="str">
        <f>IF(salesTable[[#This Row],[ProductID]]="","MISSING",IFERROR(VLOOKUP(salesTable[[#This Row],[ProductID]],product_REF[],1,FALSE),"NO MATCH"))</f>
        <v>P007</v>
      </c>
      <c r="X198" s="8" t="str">
        <f>CLEAN(UPPER(TRIM(IF(salesTable[[#This Row],[ProductID]]="","MISSING",IFERROR(VLOOKUP(salesTable[[#This Row],[ProductID]],product_REF[],2,FALSE),"NO MATCH")))))</f>
        <v>COTTON SHIRT</v>
      </c>
      <c r="Y198" t="str">
        <f>IFERROR(CLEAN(UPPER(TRIM(VLOOKUP(salesTable[[#This Row],[productID_Final]],product_REF[],3,FALSE)))),"NO MATCH")</f>
        <v>CLOTHING</v>
      </c>
      <c r="Z198" s="8" t="str">
        <f>IF(salesTable[[#This Row],[productCategory_final]]=CLEAN(UPPER(TRIM(salesTable[ProductCategory]))),salesTable[[#This Row],[productCategory_final]],"MISMATCH")</f>
        <v>CLOTHING</v>
      </c>
      <c r="AA198" s="8" t="str">
        <f>IF(salesTable[[#This Row],[CustomerID]]="","MISSING",IFERROR(VLOOKUP(salesTable[[#This Row],[CustomerID]],customer_REF[],1,FALSE),"NO MATCH"))</f>
        <v>C0194</v>
      </c>
      <c r="AB198" t="str">
        <f>CLEAN(UPPER(TRIM(IF(salesTable[[#This Row],[FirstName]]="","MISSING",IFERROR(VLOOKUP(salesTable[[#This Row],[CustomerID_final]],customer_REF[],2,FALSE),"NO MATCH")))))</f>
        <v>ADWOA</v>
      </c>
      <c r="AC198" s="8" t="str">
        <f>IF(salesTable[[#This Row],[customerFisrtName]]=CLEAN(UPPER(TRIM(salesTable[[#This Row],[customerFisrtName]]))),salesTable[[#This Row],[customerFisrtName]],"MISMATCH")</f>
        <v>ADWOA</v>
      </c>
      <c r="AD198" t="str">
        <f>CLEAN(UPPER(TRIM(IF(salesTable[[#This Row],[LastName]]="","MISSING",IFERROR(VLOOKUP(salesTable[[#This Row],[CustomerID_final]],customer_REF[],3,FALSE),"NO MATCH")))))</f>
        <v>ANTWI</v>
      </c>
      <c r="AE198" s="8" t="str">
        <f>IF(salesTable[[#This Row],[customerLastName]]=CLEAN(UPPER(TRIM(salesTable[[#This Row],[customerLastName]]))),salesTable[[#This Row],[customerLastName]],"MISMATCH")</f>
        <v>ANTWI</v>
      </c>
      <c r="AF198" s="8" t="str">
        <f>IF(salesTable[[#This Row],[Phone]]="","MISSING",0&amp;RIGHT(TRIM(SUBSTITUTE(SUBSTITUTE(SUBSTITUTE(salesTable[[#This Row],[Phone]],"+","")," ",""),"-","")),9))</f>
        <v>0556097095</v>
      </c>
      <c r="AG19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98" s="8">
        <f>IF(salesTable[[#This Row],[quantity_clean]]&gt;0,salesTable[[#This Row],[quantity_clean]],"INVALID")</f>
        <v>5</v>
      </c>
      <c r="AI19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98" s="8">
        <f>IF(salesTable[[#This Row],[unitPrice_clean]]&gt;0,salesTable[[#This Row],[unitPrice_clean]],"INVALID")</f>
        <v>180</v>
      </c>
      <c r="AK198">
        <f>IF(salesTable[[#This Row],[Revenue]]="","MISSING",VALUE(TRIM(SUBSTITUTE(SUBSTITUTE(salesTable[[#This Row],[Revenue]],",",""),"GH₵",""))))</f>
        <v>900</v>
      </c>
      <c r="AL198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198" s="19">
        <f>IF(ISNUMBER(salesTable[[#This Row],[OrderDate]]),salesTable[[#This Row],[OrderDate]],IFERROR(DATEVALUE(CLEAN(TRIM(SUBSTITUTE(salesTable[[#This Row],[OrderDate]],".","/")))),"CHECK"))</f>
        <v>45809</v>
      </c>
      <c r="AN1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45809</v>
      </c>
      <c r="AO1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GH-CCT-2025-00052</v>
      </c>
      <c r="AP1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8" s="8" t="str">
        <f>CLEAN(PROPER(TRIM(salesTable[[#This Row],[Email]])))</f>
        <v>Adwoa.Antwi58@Example.Com</v>
      </c>
      <c r="AR198" s="8" t="str">
        <f>CLEAN(TRIM(salesTable[[#This Row],[SourceFile]]))</f>
        <v>Online_Sales_2025.xlsx</v>
      </c>
      <c r="AS1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8" s="8" t="str">
        <f>IF(salesTable[orderRef_final]&lt;&gt;"MISSING",salesTable[orderRef_final],"invalid")</f>
        <v>GH-CCT-2025-00052</v>
      </c>
    </row>
    <row r="199" spans="1:46" x14ac:dyDescent="0.3">
      <c r="A199" t="s">
        <v>1420</v>
      </c>
      <c r="B199" t="s">
        <v>1421</v>
      </c>
      <c r="C199" t="s">
        <v>1422</v>
      </c>
      <c r="D199" t="s">
        <v>65</v>
      </c>
      <c r="E199" t="s">
        <v>140</v>
      </c>
      <c r="F199" t="s">
        <v>962</v>
      </c>
      <c r="G199" t="s">
        <v>218</v>
      </c>
      <c r="H199" t="s">
        <v>312</v>
      </c>
      <c r="I199" t="s">
        <v>313</v>
      </c>
      <c r="J199" t="s">
        <v>71</v>
      </c>
      <c r="K199" t="s">
        <v>84</v>
      </c>
      <c r="L199" t="s">
        <v>182</v>
      </c>
      <c r="M199">
        <v>2</v>
      </c>
      <c r="N199" t="s">
        <v>979</v>
      </c>
      <c r="O199">
        <v>5600</v>
      </c>
      <c r="P199" t="s">
        <v>643</v>
      </c>
      <c r="Q199" t="s">
        <v>1423</v>
      </c>
      <c r="R199" t="s">
        <v>32</v>
      </c>
      <c r="S199" t="str">
        <f>IF(salesTable[[#This Row],[Region]]="","MISSING",IFERROR(VLOOKUP(salesTable[[#This Row],[Region]],region_ref[],2,FALSE),TRIM(CLEAN(UPPER(salesTable[[#This Row],[Region]])))))</f>
        <v>CAPE COAST</v>
      </c>
      <c r="T199" t="str">
        <f>IF(salesTable[[#This Row],[CustomerType]]="","MISSING",IFERROR(VLOOKUP(salesTable[[#This Row],[CustomerType]],customerType_Ref[],2,FALSE),TRIM(CLEAN(UPPER(salesTable[[#This Row],[CustomerType]])))))</f>
        <v>INDIVIDUAL</v>
      </c>
      <c r="U199" t="str">
        <f>IF(salesTable[[#This Row],[SalesChannel]]="","MISSING",IFERROR(VLOOKUP(salesTable[[#This Row],[SalesChannel]],salesChannel_Ref[],2,FALSE),CLEAN(UPPER(TRIM(salesTable[SalesChannel])))))</f>
        <v>AGENT</v>
      </c>
      <c r="V199" t="str">
        <f>IF(salesTable[[#This Row],[PaymentMethod]]="","MISSING",IFERROR(VLOOKUP(salesTable[[#This Row],[PaymentMethod]],paymentMethod_REF[],2,FALSE), CLEAN(UPPER(TRIM(salesTable[[#This Row],[PaymentMethod]])))))</f>
        <v>CASH</v>
      </c>
      <c r="W199" s="8" t="str">
        <f>IF(salesTable[[#This Row],[ProductID]]="","MISSING",IFERROR(VLOOKUP(salesTable[[#This Row],[ProductID]],product_REF[],1,FALSE),"NO MATCH"))</f>
        <v>P005</v>
      </c>
      <c r="X199" s="8" t="str">
        <f>CLEAN(UPPER(TRIM(IF(salesTable[[#This Row],[ProductID]]="","MISSING",IFERROR(VLOOKUP(salesTable[[#This Row],[ProductID]],product_REF[],2,FALSE),"NO MATCH")))))</f>
        <v>SMARTPHONE X</v>
      </c>
      <c r="Y199" t="str">
        <f>IFERROR(CLEAN(UPPER(TRIM(VLOOKUP(salesTable[[#This Row],[productID_Final]],product_REF[],3,FALSE)))),"NO MATCH")</f>
        <v>ELECTRONICS</v>
      </c>
      <c r="Z199" s="8" t="str">
        <f>IF(salesTable[[#This Row],[productCategory_final]]=CLEAN(UPPER(TRIM(salesTable[ProductCategory]))),salesTable[[#This Row],[productCategory_final]],"MISMATCH")</f>
        <v>ELECTRONICS</v>
      </c>
      <c r="AA199" s="8" t="str">
        <f>IF(salesTable[[#This Row],[CustomerID]]="","MISSING",IFERROR(VLOOKUP(salesTable[[#This Row],[CustomerID]],customer_REF[],1,FALSE),"NO MATCH"))</f>
        <v>C0317</v>
      </c>
      <c r="AB199" t="str">
        <f>CLEAN(UPPER(TRIM(IF(salesTable[[#This Row],[FirstName]]="","MISSING",IFERROR(VLOOKUP(salesTable[[#This Row],[CustomerID_final]],customer_REF[],2,FALSE),"NO MATCH")))))</f>
        <v>NAA</v>
      </c>
      <c r="AC199" s="8" t="str">
        <f>IF(salesTable[[#This Row],[customerFisrtName]]=CLEAN(UPPER(TRIM(salesTable[[#This Row],[customerFisrtName]]))),salesTable[[#This Row],[customerFisrtName]],"MISMATCH")</f>
        <v>NAA</v>
      </c>
      <c r="AD199" t="str">
        <f>CLEAN(UPPER(TRIM(IF(salesTable[[#This Row],[LastName]]="","MISSING",IFERROR(VLOOKUP(salesTable[[#This Row],[CustomerID_final]],customer_REF[],3,FALSE),"NO MATCH")))))</f>
        <v>OWUSU</v>
      </c>
      <c r="AE199" s="8" t="str">
        <f>IF(salesTable[[#This Row],[customerLastName]]=CLEAN(UPPER(TRIM(salesTable[[#This Row],[customerLastName]]))),salesTable[[#This Row],[customerLastName]],"MISMATCH")</f>
        <v>OWUSU</v>
      </c>
      <c r="AF199" s="8" t="str">
        <f>IF(salesTable[[#This Row],[Phone]]="","MISSING",0&amp;RIGHT(TRIM(SUBSTITUTE(SUBSTITUTE(SUBSTITUTE(salesTable[[#This Row],[Phone]],"+","")," ",""),"-","")),9))</f>
        <v>0241234567</v>
      </c>
      <c r="AG19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99" s="8">
        <f>IF(salesTable[[#This Row],[quantity_clean]]&gt;0,salesTable[[#This Row],[quantity_clean]],"INVALID")</f>
        <v>2</v>
      </c>
      <c r="AI19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99" s="8">
        <f>IF(salesTable[[#This Row],[unitPrice_clean]]&gt;0,salesTable[[#This Row],[unitPrice_clean]],"INVALID")</f>
        <v>2800</v>
      </c>
      <c r="AK199">
        <f>IF(salesTable[[#This Row],[Revenue]]="","MISSING",VALUE(TRIM(SUBSTITUTE(SUBSTITUTE(salesTable[[#This Row],[Revenue]],",",""),"GH₵",""))))</f>
        <v>5600</v>
      </c>
      <c r="AL199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199" s="19">
        <f>IF(ISNUMBER(salesTable[[#This Row],[OrderDate]]),salesTable[[#This Row],[OrderDate]],IFERROR(DATEVALUE(CLEAN(TRIM(SUBSTITUTE(salesTable[[#This Row],[OrderDate]],".","/")))),"CHECK"))</f>
        <v>45970</v>
      </c>
      <c r="AN1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45970</v>
      </c>
      <c r="AO1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GH-CCT-2025-00054</v>
      </c>
      <c r="AP1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99" s="8" t="str">
        <f>CLEAN(PROPER(TRIM(salesTable[[#This Row],[Email]])))</f>
        <v>Naa.Owusu39@Example.Com</v>
      </c>
      <c r="AR199" s="8" t="str">
        <f>CLEAN(TRIM(salesTable[[#This Row],[SourceFile]]))</f>
        <v>Agent_App_2025.csv</v>
      </c>
      <c r="AS1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99" s="8" t="str">
        <f>IF(salesTable[orderRef_final]&lt;&gt;"MISSING",salesTable[orderRef_final],"invalid")</f>
        <v>GH-CCT-2025-00054</v>
      </c>
    </row>
    <row r="200" spans="1:46" x14ac:dyDescent="0.3">
      <c r="A200" t="s">
        <v>3838</v>
      </c>
      <c r="B200" t="s">
        <v>1152</v>
      </c>
      <c r="C200" t="s">
        <v>3010</v>
      </c>
      <c r="D200" t="s">
        <v>189</v>
      </c>
      <c r="E200" t="s">
        <v>140</v>
      </c>
      <c r="F200" t="s">
        <v>141</v>
      </c>
      <c r="G200" t="s">
        <v>142</v>
      </c>
      <c r="H200" t="s">
        <v>2653</v>
      </c>
      <c r="I200" t="s">
        <v>26</v>
      </c>
      <c r="J200" t="s">
        <v>97</v>
      </c>
      <c r="K200" t="s">
        <v>57</v>
      </c>
      <c r="L200" t="s">
        <v>111</v>
      </c>
      <c r="M200">
        <v>1</v>
      </c>
      <c r="N200">
        <v>420</v>
      </c>
      <c r="O200">
        <v>420</v>
      </c>
      <c r="P200" t="s">
        <v>3839</v>
      </c>
      <c r="Q200" t="s">
        <v>3840</v>
      </c>
      <c r="R200" t="s">
        <v>61</v>
      </c>
      <c r="S200" t="str">
        <f>IF(salesTable[[#This Row],[Region]]="","MISSING",IFERROR(VLOOKUP(salesTable[[#This Row],[Region]],region_ref[],2,FALSE),TRIM(CLEAN(UPPER(salesTable[[#This Row],[Region]])))))</f>
        <v>CAPE COAST</v>
      </c>
      <c r="T200" t="str">
        <f>IF(salesTable[[#This Row],[CustomerType]]="","MISSING",IFERROR(VLOOKUP(salesTable[[#This Row],[CustomerType]],customerType_Ref[],2,FALSE),TRIM(CLEAN(UPPER(salesTable[[#This Row],[CustomerType]])))))</f>
        <v>BUSINESS</v>
      </c>
      <c r="U200" t="str">
        <f>IF(salesTable[[#This Row],[SalesChannel]]="","MISSING",IFERROR(VLOOKUP(salesTable[[#This Row],[SalesChannel]],salesChannel_Ref[],2,FALSE),CLEAN(UPPER(TRIM(salesTable[SalesChannel])))))</f>
        <v>ONLINE</v>
      </c>
      <c r="V200" t="str">
        <f>IF(salesTable[[#This Row],[PaymentMethod]]="","MISSING",IFERROR(VLOOKUP(salesTable[[#This Row],[PaymentMethod]],paymentMethod_REF[],2,FALSE), CLEAN(UPPER(TRIM(salesTable[[#This Row],[PaymentMethod]])))))</f>
        <v>CARD</v>
      </c>
      <c r="W200" s="8" t="str">
        <f>IF(salesTable[[#This Row],[ProductID]]="","MISSING",IFERROR(VLOOKUP(salesTable[[#This Row],[ProductID]],product_REF[],1,FALSE),"NO MATCH"))</f>
        <v>P003</v>
      </c>
      <c r="X200" s="8" t="str">
        <f>CLEAN(UPPER(TRIM(IF(salesTable[[#This Row],[ProductID]]="","MISSING",IFERROR(VLOOKUP(salesTable[[#This Row],[ProductID]],product_REF[],2,FALSE),"NO MATCH")))))</f>
        <v>WIRELESS HEADSET</v>
      </c>
      <c r="Y200" t="str">
        <f>IFERROR(CLEAN(UPPER(TRIM(VLOOKUP(salesTable[[#This Row],[productID_Final]],product_REF[],3,FALSE)))),"NO MATCH")</f>
        <v>ELECTRONICS</v>
      </c>
      <c r="Z200" s="8" t="str">
        <f>IF(salesTable[[#This Row],[productCategory_final]]=CLEAN(UPPER(TRIM(salesTable[ProductCategory]))),salesTable[[#This Row],[productCategory_final]],"MISMATCH")</f>
        <v>ELECTRONICS</v>
      </c>
      <c r="AA200" s="8" t="str">
        <f>IF(salesTable[[#This Row],[CustomerID]]="","MISSING",IFERROR(VLOOKUP(salesTable[[#This Row],[CustomerID]],customer_REF[],1,FALSE),"NO MATCH"))</f>
        <v>C0239</v>
      </c>
      <c r="AB200" t="str">
        <f>CLEAN(UPPER(TRIM(IF(salesTable[[#This Row],[FirstName]]="","MISSING",IFERROR(VLOOKUP(salesTable[[#This Row],[CustomerID_final]],customer_REF[],2,FALSE),"NO MATCH")))))</f>
        <v>ESI</v>
      </c>
      <c r="AC200" s="8" t="str">
        <f>IF(salesTable[[#This Row],[customerFisrtName]]=CLEAN(UPPER(TRIM(salesTable[[#This Row],[customerFisrtName]]))),salesTable[[#This Row],[customerFisrtName]],"MISMATCH")</f>
        <v>ESI</v>
      </c>
      <c r="AD200" t="str">
        <f>CLEAN(UPPER(TRIM(IF(salesTable[[#This Row],[LastName]]="","MISSING",IFERROR(VLOOKUP(salesTable[[#This Row],[CustomerID_final]],customer_REF[],3,FALSE),"NO MATCH")))))</f>
        <v>OWUSU</v>
      </c>
      <c r="AE200" s="8" t="str">
        <f>IF(salesTable[[#This Row],[customerLastName]]=CLEAN(UPPER(TRIM(salesTable[[#This Row],[customerLastName]]))),salesTable[[#This Row],[customerLastName]],"MISMATCH")</f>
        <v>OWUSU</v>
      </c>
      <c r="AF200" s="8" t="str">
        <f>IF(salesTable[[#This Row],[Phone]]="","MISSING",0&amp;RIGHT(TRIM(SUBSTITUTE(SUBSTITUTE(SUBSTITUTE(salesTable[[#This Row],[Phone]],"+","")," ",""),"-","")),9))</f>
        <v>0542241206</v>
      </c>
      <c r="AG20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00" s="8">
        <f>IF(salesTable[[#This Row],[quantity_clean]]&gt;0,salesTable[[#This Row],[quantity_clean]],"INVALID")</f>
        <v>1</v>
      </c>
      <c r="AI20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00" s="8">
        <f>IF(salesTable[[#This Row],[unitPrice_clean]]&gt;0,salesTable[[#This Row],[unitPrice_clean]],"INVALID")</f>
        <v>420</v>
      </c>
      <c r="AK200">
        <f>IF(salesTable[[#This Row],[Revenue]]="","MISSING",VALUE(TRIM(SUBSTITUTE(SUBSTITUTE(salesTable[[#This Row],[Revenue]],",",""),"GH₵",""))))</f>
        <v>420</v>
      </c>
      <c r="AL200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200" s="19">
        <f>IF(ISNUMBER(salesTable[[#This Row],[OrderDate]]),salesTable[[#This Row],[OrderDate]],IFERROR(DATEVALUE(CLEAN(TRIM(SUBSTITUTE(salesTable[[#This Row],[OrderDate]],".","/")))),"CHECK"))</f>
        <v>45973</v>
      </c>
      <c r="AN2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45973</v>
      </c>
      <c r="AO2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GH-CCT-2025-00057</v>
      </c>
      <c r="AP2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0" s="8" t="str">
        <f>CLEAN(PROPER(TRIM(salesTable[[#This Row],[Email]])))</f>
        <v>Esi.Owusu41@Example.Com</v>
      </c>
      <c r="AR200" s="8" t="str">
        <f>CLEAN(TRIM(salesTable[[#This Row],[SourceFile]]))</f>
        <v>Retail_POS_2025.csv</v>
      </c>
      <c r="AS2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0" s="8" t="str">
        <f>IF(salesTable[orderRef_final]&lt;&gt;"MISSING",salesTable[orderRef_final],"invalid")</f>
        <v>GH-CCT-2025-00057</v>
      </c>
    </row>
    <row r="201" spans="1:46" x14ac:dyDescent="0.3">
      <c r="A201" t="s">
        <v>6302</v>
      </c>
      <c r="B201" t="s">
        <v>3831</v>
      </c>
      <c r="C201" t="s">
        <v>3221</v>
      </c>
      <c r="D201" t="s">
        <v>106</v>
      </c>
      <c r="E201" t="s">
        <v>107</v>
      </c>
      <c r="F201" t="s">
        <v>509</v>
      </c>
      <c r="G201" t="s">
        <v>239</v>
      </c>
      <c r="H201" t="s">
        <v>240</v>
      </c>
      <c r="I201" t="s">
        <v>279</v>
      </c>
      <c r="J201" t="s">
        <v>56</v>
      </c>
      <c r="K201" t="s">
        <v>660</v>
      </c>
      <c r="L201" t="s">
        <v>132</v>
      </c>
      <c r="M201" t="s">
        <v>360</v>
      </c>
      <c r="N201">
        <v>980</v>
      </c>
      <c r="O201">
        <v>8820</v>
      </c>
      <c r="P201" t="s">
        <v>6303</v>
      </c>
      <c r="Q201" t="s">
        <v>6304</v>
      </c>
      <c r="R201" t="s">
        <v>61</v>
      </c>
      <c r="S201" t="str">
        <f>IF(salesTable[[#This Row],[Region]]="","MISSING",IFERROR(VLOOKUP(salesTable[[#This Row],[Region]],region_ref[],2,FALSE),TRIM(CLEAN(UPPER(salesTable[[#This Row],[Region]])))))</f>
        <v>CAPE COAST</v>
      </c>
      <c r="T201" t="str">
        <f>IF(salesTable[[#This Row],[CustomerType]]="","MISSING",IFERROR(VLOOKUP(salesTable[[#This Row],[CustomerType]],customerType_Ref[],2,FALSE),TRIM(CLEAN(UPPER(salesTable[[#This Row],[CustomerType]])))))</f>
        <v>GOVERNMENT</v>
      </c>
      <c r="U201" t="str">
        <f>IF(salesTable[[#This Row],[SalesChannel]]="","MISSING",IFERROR(VLOOKUP(salesTable[[#This Row],[SalesChannel]],salesChannel_Ref[],2,FALSE),CLEAN(UPPER(TRIM(salesTable[SalesChannel])))))</f>
        <v>MOBILE APP</v>
      </c>
      <c r="V20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01" s="8" t="str">
        <f>IF(salesTable[[#This Row],[ProductID]]="","MISSING",IFERROR(VLOOKUP(salesTable[[#This Row],[ProductID]],product_REF[],1,FALSE),"NO MATCH"))</f>
        <v>P009</v>
      </c>
      <c r="X201" s="8" t="str">
        <f>CLEAN(UPPER(TRIM(IF(salesTable[[#This Row],[ProductID]]="","MISSING",IFERROR(VLOOKUP(salesTable[[#This Row],[ProductID]],product_REF[],2,FALSE),"NO MATCH")))))</f>
        <v>FILING CABINET</v>
      </c>
      <c r="Y201" t="str">
        <f>IFERROR(CLEAN(UPPER(TRIM(VLOOKUP(salesTable[[#This Row],[productID_Final]],product_REF[],3,FALSE)))),"NO MATCH")</f>
        <v>OFFICE SUPPLIES</v>
      </c>
      <c r="Z201" s="8" t="str">
        <f>IF(salesTable[[#This Row],[productCategory_final]]=CLEAN(UPPER(TRIM(salesTable[ProductCategory]))),salesTable[[#This Row],[productCategory_final]],"MISMATCH")</f>
        <v>OFFICE SUPPLIES</v>
      </c>
      <c r="AA201" s="8" t="str">
        <f>IF(salesTable[[#This Row],[CustomerID]]="","MISSING",IFERROR(VLOOKUP(salesTable[[#This Row],[CustomerID]],customer_REF[],1,FALSE),"NO MATCH"))</f>
        <v>C0018</v>
      </c>
      <c r="AB201" t="str">
        <f>CLEAN(UPPER(TRIM(IF(salesTable[[#This Row],[FirstName]]="","MISSING",IFERROR(VLOOKUP(salesTable[[#This Row],[CustomerID_final]],customer_REF[],2,FALSE),"NO MATCH")))))</f>
        <v>YAW</v>
      </c>
      <c r="AC201" s="8" t="str">
        <f>IF(salesTable[[#This Row],[customerFisrtName]]=CLEAN(UPPER(TRIM(salesTable[[#This Row],[customerFisrtName]]))),salesTable[[#This Row],[customerFisrtName]],"MISMATCH")</f>
        <v>YAW</v>
      </c>
      <c r="AD201" t="str">
        <f>CLEAN(UPPER(TRIM(IF(salesTable[[#This Row],[LastName]]="","MISSING",IFERROR(VLOOKUP(salesTable[[#This Row],[CustomerID_final]],customer_REF[],3,FALSE),"NO MATCH")))))</f>
        <v>BADU</v>
      </c>
      <c r="AE201" s="8" t="str">
        <f>IF(salesTable[[#This Row],[customerLastName]]=CLEAN(UPPER(TRIM(salesTable[[#This Row],[customerLastName]]))),salesTable[[#This Row],[customerLastName]],"MISMATCH")</f>
        <v>BADU</v>
      </c>
      <c r="AF201" s="8" t="str">
        <f>IF(salesTable[[#This Row],[Phone]]="","MISSING",0&amp;RIGHT(TRIM(SUBSTITUTE(SUBSTITUTE(SUBSTITUTE(salesTable[[#This Row],[Phone]],"+","")," ",""),"-","")),9))</f>
        <v>0278675777</v>
      </c>
      <c r="AG20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01" s="8">
        <f>IF(salesTable[[#This Row],[quantity_clean]]&gt;0,salesTable[[#This Row],[quantity_clean]],"INVALID")</f>
        <v>9</v>
      </c>
      <c r="AI20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01" s="8">
        <f>IF(salesTable[[#This Row],[unitPrice_clean]]&gt;0,salesTable[[#This Row],[unitPrice_clean]],"INVALID")</f>
        <v>980</v>
      </c>
      <c r="AK201">
        <f>IF(salesTable[[#This Row],[Revenue]]="","MISSING",VALUE(TRIM(SUBSTITUTE(SUBSTITUTE(salesTable[[#This Row],[Revenue]],",",""),"GH₵",""))))</f>
        <v>8820</v>
      </c>
      <c r="AL201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201" s="19">
        <f>IF(ISNUMBER(salesTable[[#This Row],[OrderDate]]),salesTable[[#This Row],[OrderDate]],IFERROR(DATEVALUE(CLEAN(TRIM(SUBSTITUTE(salesTable[[#This Row],[OrderDate]],".","/")))),"CHECK"))</f>
        <v>45734</v>
      </c>
      <c r="AN2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2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GH-CCT-2025-00058</v>
      </c>
      <c r="AP2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1" s="8" t="str">
        <f>CLEAN(PROPER(TRIM(salesTable[[#This Row],[Email]])))</f>
        <v>Yaw.Badu58@Example.Com</v>
      </c>
      <c r="AR201" s="8" t="str">
        <f>CLEAN(TRIM(salesTable[[#This Row],[SourceFile]]))</f>
        <v>Retail_POS_2025.csv</v>
      </c>
      <c r="AS2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1" s="8" t="str">
        <f>IF(salesTable[orderRef_final]&lt;&gt;"MISSING",salesTable[orderRef_final],"invalid")</f>
        <v>GH-CCT-2025-00058</v>
      </c>
    </row>
    <row r="202" spans="1:46" x14ac:dyDescent="0.3">
      <c r="A202" t="s">
        <v>4968</v>
      </c>
      <c r="B202" t="s">
        <v>4969</v>
      </c>
      <c r="C202" t="s">
        <v>4417</v>
      </c>
      <c r="D202" t="s">
        <v>905</v>
      </c>
      <c r="E202" t="s">
        <v>161</v>
      </c>
      <c r="F202" t="s">
        <v>181</v>
      </c>
      <c r="G202" t="s">
        <v>81</v>
      </c>
      <c r="H202" t="s">
        <v>425</v>
      </c>
      <c r="I202" t="s">
        <v>450</v>
      </c>
      <c r="J202" t="s">
        <v>221</v>
      </c>
      <c r="K202" t="s">
        <v>72</v>
      </c>
      <c r="L202" t="s">
        <v>165</v>
      </c>
      <c r="M202">
        <v>9</v>
      </c>
      <c r="N202">
        <v>1250</v>
      </c>
      <c r="O202">
        <v>11250</v>
      </c>
      <c r="P202" t="s">
        <v>4970</v>
      </c>
      <c r="Q202" t="s">
        <v>4971</v>
      </c>
      <c r="R202" t="s">
        <v>46</v>
      </c>
      <c r="S202" t="str">
        <f>IF(salesTable[[#This Row],[Region]]="","MISSING",IFERROR(VLOOKUP(salesTable[[#This Row],[Region]],region_ref[],2,FALSE),TRIM(CLEAN(UPPER(salesTable[[#This Row],[Region]])))))</f>
        <v>CAPE COAST</v>
      </c>
      <c r="T202" t="str">
        <f>IF(salesTable[[#This Row],[CustomerType]]="","MISSING",IFERROR(VLOOKUP(salesTable[[#This Row],[CustomerType]],customerType_Ref[],2,FALSE),TRIM(CLEAN(UPPER(salesTable[[#This Row],[CustomerType]])))))</f>
        <v>INDIVIDUAL</v>
      </c>
      <c r="U202" t="str">
        <f>IF(salesTable[[#This Row],[SalesChannel]]="","MISSING",IFERROR(VLOOKUP(salesTable[[#This Row],[SalesChannel]],salesChannel_Ref[],2,FALSE),CLEAN(UPPER(TRIM(salesTable[SalesChannel])))))</f>
        <v>IN-STORE</v>
      </c>
      <c r="V20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02" s="8" t="str">
        <f>IF(salesTable[[#This Row],[ProductID]]="","MISSING",IFERROR(VLOOKUP(salesTable[[#This Row],[ProductID]],product_REF[],1,FALSE),"NO MATCH"))</f>
        <v>P008</v>
      </c>
      <c r="X202" s="8" t="str">
        <f>CLEAN(UPPER(TRIM(IF(salesTable[[#This Row],[ProductID]]="","MISSING",IFERROR(VLOOKUP(salesTable[[#This Row],[ProductID]],product_REF[],2,FALSE),"NO MATCH")))))</f>
        <v>MICROWAVE 25L</v>
      </c>
      <c r="Y202" t="str">
        <f>IFERROR(CLEAN(UPPER(TRIM(VLOOKUP(salesTable[[#This Row],[productID_Final]],product_REF[],3,FALSE)))),"NO MATCH")</f>
        <v>HOME APPLIANCES</v>
      </c>
      <c r="Z202" s="8" t="str">
        <f>IF(salesTable[[#This Row],[productCategory_final]]=CLEAN(UPPER(TRIM(salesTable[ProductCategory]))),salesTable[[#This Row],[productCategory_final]],"MISMATCH")</f>
        <v>HOME APPLIANCES</v>
      </c>
      <c r="AA202" s="8" t="str">
        <f>IF(salesTable[[#This Row],[CustomerID]]="","MISSING",IFERROR(VLOOKUP(salesTable[[#This Row],[CustomerID]],customer_REF[],1,FALSE),"NO MATCH"))</f>
        <v>C0043</v>
      </c>
      <c r="AB202" t="str">
        <f>CLEAN(UPPER(TRIM(IF(salesTable[[#This Row],[FirstName]]="","MISSING",IFERROR(VLOOKUP(salesTable[[#This Row],[CustomerID_final]],customer_REF[],2,FALSE),"NO MATCH")))))</f>
        <v>KOFI</v>
      </c>
      <c r="AC202" s="8" t="str">
        <f>IF(salesTable[[#This Row],[customerFisrtName]]=CLEAN(UPPER(TRIM(salesTable[[#This Row],[customerFisrtName]]))),salesTable[[#This Row],[customerFisrtName]],"MISMATCH")</f>
        <v>KOFI</v>
      </c>
      <c r="AD202" t="str">
        <f>CLEAN(UPPER(TRIM(IF(salesTable[[#This Row],[LastName]]="","MISSING",IFERROR(VLOOKUP(salesTable[[#This Row],[CustomerID_final]],customer_REF[],3,FALSE),"NO MATCH")))))</f>
        <v>ADDO</v>
      </c>
      <c r="AE202" s="8" t="str">
        <f>IF(salesTable[[#This Row],[customerLastName]]=CLEAN(UPPER(TRIM(salesTable[[#This Row],[customerLastName]]))),salesTable[[#This Row],[customerLastName]],"MISMATCH")</f>
        <v>ADDO</v>
      </c>
      <c r="AF202" s="8" t="str">
        <f>IF(salesTable[[#This Row],[Phone]]="","MISSING",0&amp;RIGHT(TRIM(SUBSTITUTE(SUBSTITUTE(SUBSTITUTE(salesTable[[#This Row],[Phone]],"+","")," ",""),"-","")),9))</f>
        <v>0271748022</v>
      </c>
      <c r="AG20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02" s="8">
        <f>IF(salesTable[[#This Row],[quantity_clean]]&gt;0,salesTable[[#This Row],[quantity_clean]],"INVALID")</f>
        <v>9</v>
      </c>
      <c r="AI20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02" s="8">
        <f>IF(salesTable[[#This Row],[unitPrice_clean]]&gt;0,salesTable[[#This Row],[unitPrice_clean]],"INVALID")</f>
        <v>1250</v>
      </c>
      <c r="AK202">
        <f>IF(salesTable[[#This Row],[Revenue]]="","MISSING",VALUE(TRIM(SUBSTITUTE(SUBSTITUTE(salesTable[[#This Row],[Revenue]],",",""),"GH₵",""))))</f>
        <v>11250</v>
      </c>
      <c r="AL202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202" s="19">
        <f>IF(ISNUMBER(salesTable[[#This Row],[OrderDate]]),salesTable[[#This Row],[OrderDate]],IFERROR(DATEVALUE(CLEAN(TRIM(SUBSTITUTE(salesTable[[#This Row],[OrderDate]],".","/")))),"CHECK"))</f>
        <v>45793</v>
      </c>
      <c r="AN2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45793</v>
      </c>
      <c r="AO2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GH-CCT-2025-00063</v>
      </c>
      <c r="AP2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2" s="8" t="str">
        <f>CLEAN(PROPER(TRIM(salesTable[[#This Row],[Email]])))</f>
        <v>Kofi.Addo1@Example.Com</v>
      </c>
      <c r="AR202" s="8" t="str">
        <f>CLEAN(TRIM(salesTable[[#This Row],[SourceFile]]))</f>
        <v>Mobile_App_Export.csv</v>
      </c>
      <c r="AS2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2" s="8" t="str">
        <f>IF(salesTable[orderRef_final]&lt;&gt;"MISSING",salesTable[orderRef_final],"invalid")</f>
        <v>GH-CCT-2025-00063</v>
      </c>
    </row>
    <row r="203" spans="1:46" x14ac:dyDescent="0.3">
      <c r="A203" t="s">
        <v>1654</v>
      </c>
      <c r="B203" t="s">
        <v>1655</v>
      </c>
      <c r="C203" t="s">
        <v>1656</v>
      </c>
      <c r="D203" t="s">
        <v>65</v>
      </c>
      <c r="E203" t="s">
        <v>51</v>
      </c>
      <c r="F203" t="s">
        <v>962</v>
      </c>
      <c r="G203" t="s">
        <v>303</v>
      </c>
      <c r="H203" t="s">
        <v>1004</v>
      </c>
      <c r="I203" t="s">
        <v>684</v>
      </c>
      <c r="J203" t="s">
        <v>442</v>
      </c>
      <c r="K203" t="s">
        <v>84</v>
      </c>
      <c r="L203" t="s">
        <v>1023</v>
      </c>
      <c r="M203" t="s">
        <v>577</v>
      </c>
      <c r="N203">
        <v>2400</v>
      </c>
      <c r="O203">
        <v>28800</v>
      </c>
      <c r="P203" t="s">
        <v>1657</v>
      </c>
      <c r="Q203" t="s">
        <v>1658</v>
      </c>
      <c r="R203" t="s">
        <v>157</v>
      </c>
      <c r="S203" t="str">
        <f>IF(salesTable[[#This Row],[Region]]="","MISSING",IFERROR(VLOOKUP(salesTable[[#This Row],[Region]],region_ref[],2,FALSE),TRIM(CLEAN(UPPER(salesTable[[#This Row],[Region]])))))</f>
        <v>CAPE COAST</v>
      </c>
      <c r="T203" t="str">
        <f>IF(salesTable[[#This Row],[CustomerType]]="","MISSING",IFERROR(VLOOKUP(salesTable[[#This Row],[CustomerType]],customerType_Ref[],2,FALSE),TRIM(CLEAN(UPPER(salesTable[[#This Row],[CustomerType]])))))</f>
        <v>BUSINESS</v>
      </c>
      <c r="U203" t="str">
        <f>IF(salesTable[[#This Row],[SalesChannel]]="","MISSING",IFERROR(VLOOKUP(salesTable[[#This Row],[SalesChannel]],salesChannel_Ref[],2,FALSE),CLEAN(UPPER(TRIM(salesTable[SalesChannel])))))</f>
        <v>AGENT</v>
      </c>
      <c r="V203" t="str">
        <f>IF(salesTable[[#This Row],[PaymentMethod]]="","MISSING",IFERROR(VLOOKUP(salesTable[[#This Row],[PaymentMethod]],paymentMethod_REF[],2,FALSE), CLEAN(UPPER(TRIM(salesTable[[#This Row],[PaymentMethod]])))))</f>
        <v>CARD</v>
      </c>
      <c r="W203" s="8" t="str">
        <f>IF(salesTable[[#This Row],[ProductID]]="","MISSING",IFERROR(VLOOKUP(salesTable[[#This Row],[ProductID]],product_REF[],1,FALSE),"NO MATCH"))</f>
        <v>P011</v>
      </c>
      <c r="X203" s="8" t="str">
        <f>CLEAN(UPPER(TRIM(IF(salesTable[[#This Row],[ProductID]]="","MISSING",IFERROR(VLOOKUP(salesTable[[#This Row],[ProductID]],product_REF[],2,FALSE),"NO MATCH")))))</f>
        <v>EXECUTIVE DESK</v>
      </c>
      <c r="Y203" t="str">
        <f>IFERROR(CLEAN(UPPER(TRIM(VLOOKUP(salesTable[[#This Row],[productID_Final]],product_REF[],3,FALSE)))),"NO MATCH")</f>
        <v>FURNITURE</v>
      </c>
      <c r="Z203" s="8" t="str">
        <f>IF(salesTable[[#This Row],[productCategory_final]]=CLEAN(UPPER(TRIM(salesTable[ProductCategory]))),salesTable[[#This Row],[productCategory_final]],"MISMATCH")</f>
        <v>FURNITURE</v>
      </c>
      <c r="AA203" s="8" t="str">
        <f>IF(salesTable[[#This Row],[CustomerID]]="","MISSING",IFERROR(VLOOKUP(salesTable[[#This Row],[CustomerID]],customer_REF[],1,FALSE),"NO MATCH"))</f>
        <v>C0169</v>
      </c>
      <c r="AB203" t="str">
        <f>CLEAN(UPPER(TRIM(IF(salesTable[[#This Row],[FirstName]]="","MISSING",IFERROR(VLOOKUP(salesTable[[#This Row],[CustomerID_final]],customer_REF[],2,FALSE),"NO MATCH")))))</f>
        <v>NAA</v>
      </c>
      <c r="AC203" s="8" t="str">
        <f>IF(salesTable[[#This Row],[customerFisrtName]]=CLEAN(UPPER(TRIM(salesTable[[#This Row],[customerFisrtName]]))),salesTable[[#This Row],[customerFisrtName]],"MISMATCH")</f>
        <v>NAA</v>
      </c>
      <c r="AD203" t="str">
        <f>CLEAN(UPPER(TRIM(IF(salesTable[[#This Row],[LastName]]="","MISSING",IFERROR(VLOOKUP(salesTable[[#This Row],[CustomerID_final]],customer_REF[],3,FALSE),"NO MATCH")))))</f>
        <v>MENSAH</v>
      </c>
      <c r="AE203" s="8" t="str">
        <f>IF(salesTable[[#This Row],[customerLastName]]=CLEAN(UPPER(TRIM(salesTable[[#This Row],[customerLastName]]))),salesTable[[#This Row],[customerLastName]],"MISMATCH")</f>
        <v>MENSAH</v>
      </c>
      <c r="AF203" s="8" t="str">
        <f>IF(salesTable[[#This Row],[Phone]]="","MISSING",0&amp;RIGHT(TRIM(SUBSTITUTE(SUBSTITUTE(SUBSTITUTE(salesTable[[#This Row],[Phone]],"+","")," ",""),"-","")),9))</f>
        <v>0554971200</v>
      </c>
      <c r="AG20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03" s="8">
        <f>IF(salesTable[[#This Row],[quantity_clean]]&gt;0,salesTable[[#This Row],[quantity_clean]],"INVALID")</f>
        <v>12</v>
      </c>
      <c r="AI20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03" s="8">
        <f>IF(salesTable[[#This Row],[unitPrice_clean]]&gt;0,salesTable[[#This Row],[unitPrice_clean]],"INVALID")</f>
        <v>2400</v>
      </c>
      <c r="AK203">
        <f>IF(salesTable[[#This Row],[Revenue]]="","MISSING",VALUE(TRIM(SUBSTITUTE(SUBSTITUTE(salesTable[[#This Row],[Revenue]],",",""),"GH₵",""))))</f>
        <v>28800</v>
      </c>
      <c r="AL203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203" s="19">
        <f>IF(ISNUMBER(salesTable[[#This Row],[OrderDate]]),salesTable[[#This Row],[OrderDate]],IFERROR(DATEVALUE(CLEAN(TRIM(SUBSTITUTE(salesTable[[#This Row],[OrderDate]],".","/")))),"CHECK"))</f>
        <v>45996</v>
      </c>
      <c r="AN2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45996</v>
      </c>
      <c r="AO2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GH-CCT-2025-00073</v>
      </c>
      <c r="AP2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3" s="8" t="str">
        <f>CLEAN(PROPER(TRIM(salesTable[[#This Row],[Email]])))</f>
        <v>Naa.Mensah79@Example.Com</v>
      </c>
      <c r="AR203" s="8" t="str">
        <f>CLEAN(TRIM(salesTable[[#This Row],[SourceFile]]))</f>
        <v>Online_Sales_2025.xlsx</v>
      </c>
      <c r="AS2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3" s="8" t="str">
        <f>IF(salesTable[orderRef_final]&lt;&gt;"MISSING",salesTable[orderRef_final],"invalid")</f>
        <v>GH-CCT-2025-00073</v>
      </c>
    </row>
    <row r="204" spans="1:46" x14ac:dyDescent="0.3">
      <c r="A204" t="s">
        <v>3707</v>
      </c>
      <c r="B204" t="s">
        <v>3708</v>
      </c>
      <c r="C204" t="s">
        <v>984</v>
      </c>
      <c r="D204" t="s">
        <v>380</v>
      </c>
      <c r="E204" t="s">
        <v>2101</v>
      </c>
      <c r="F204" t="s">
        <v>181</v>
      </c>
      <c r="G204" t="s">
        <v>239</v>
      </c>
      <c r="H204" t="s">
        <v>240</v>
      </c>
      <c r="I204" t="s">
        <v>279</v>
      </c>
      <c r="J204" t="s">
        <v>501</v>
      </c>
      <c r="K204" t="s">
        <v>72</v>
      </c>
      <c r="L204" t="s">
        <v>353</v>
      </c>
      <c r="M204" t="s">
        <v>846</v>
      </c>
      <c r="N204">
        <v>980</v>
      </c>
      <c r="O204">
        <v>980</v>
      </c>
      <c r="P204" t="s">
        <v>3709</v>
      </c>
      <c r="Q204" t="s">
        <v>3710</v>
      </c>
      <c r="R204" t="s">
        <v>157</v>
      </c>
      <c r="S204" t="str">
        <f>IF(salesTable[[#This Row],[Region]]="","MISSING",IFERROR(VLOOKUP(salesTable[[#This Row],[Region]],region_ref[],2,FALSE),TRIM(CLEAN(UPPER(salesTable[[#This Row],[Region]])))))</f>
        <v>CAPE COAST</v>
      </c>
      <c r="T204" t="str">
        <f>IF(salesTable[[#This Row],[CustomerType]]="","MISSING",IFERROR(VLOOKUP(salesTable[[#This Row],[CustomerType]],customerType_Ref[],2,FALSE),TRIM(CLEAN(UPPER(salesTable[[#This Row],[CustomerType]])))))</f>
        <v>GOVERNMENT</v>
      </c>
      <c r="U204" t="str">
        <f>IF(salesTable[[#This Row],[SalesChannel]]="","MISSING",IFERROR(VLOOKUP(salesTable[[#This Row],[SalesChannel]],salesChannel_Ref[],2,FALSE),CLEAN(UPPER(TRIM(salesTable[SalesChannel])))))</f>
        <v>IN-STORE</v>
      </c>
      <c r="V204" t="str">
        <f>IF(salesTable[[#This Row],[PaymentMethod]]="","MISSING",IFERROR(VLOOKUP(salesTable[[#This Row],[PaymentMethod]],paymentMethod_REF[],2,FALSE), CLEAN(UPPER(TRIM(salesTable[[#This Row],[PaymentMethod]])))))</f>
        <v>CASH</v>
      </c>
      <c r="W204" s="8" t="str">
        <f>IF(salesTable[[#This Row],[ProductID]]="","MISSING",IFERROR(VLOOKUP(salesTable[[#This Row],[ProductID]],product_REF[],1,FALSE),"NO MATCH"))</f>
        <v>P009</v>
      </c>
      <c r="X204" s="8" t="str">
        <f>CLEAN(UPPER(TRIM(IF(salesTable[[#This Row],[ProductID]]="","MISSING",IFERROR(VLOOKUP(salesTable[[#This Row],[ProductID]],product_REF[],2,FALSE),"NO MATCH")))))</f>
        <v>FILING CABINET</v>
      </c>
      <c r="Y204" t="str">
        <f>IFERROR(CLEAN(UPPER(TRIM(VLOOKUP(salesTable[[#This Row],[productID_Final]],product_REF[],3,FALSE)))),"NO MATCH")</f>
        <v>OFFICE SUPPLIES</v>
      </c>
      <c r="Z204" s="8" t="str">
        <f>IF(salesTable[[#This Row],[productCategory_final]]=CLEAN(UPPER(TRIM(salesTable[ProductCategory]))),salesTable[[#This Row],[productCategory_final]],"MISMATCH")</f>
        <v>OFFICE SUPPLIES</v>
      </c>
      <c r="AA204" s="8" t="str">
        <f>IF(salesTable[[#This Row],[CustomerID]]="","MISSING",IFERROR(VLOOKUP(salesTable[[#This Row],[CustomerID]],customer_REF[],1,FALSE),"NO MATCH"))</f>
        <v>C0395</v>
      </c>
      <c r="AB204" t="str">
        <f>CLEAN(UPPER(TRIM(IF(salesTable[[#This Row],[FirstName]]="","MISSING",IFERROR(VLOOKUP(salesTable[[#This Row],[CustomerID_final]],customer_REF[],2,FALSE),"NO MATCH")))))</f>
        <v>DANIEL</v>
      </c>
      <c r="AC204" s="8" t="str">
        <f>IF(salesTable[[#This Row],[customerFisrtName]]=CLEAN(UPPER(TRIM(salesTable[[#This Row],[customerFisrtName]]))),salesTable[[#This Row],[customerFisrtName]],"MISMATCH")</f>
        <v>DANIEL</v>
      </c>
      <c r="AD204" t="str">
        <f>CLEAN(UPPER(TRIM(IF(salesTable[[#This Row],[LastName]]="","MISSING",IFERROR(VLOOKUP(salesTable[[#This Row],[CustomerID_final]],customer_REF[],3,FALSE),"NO MATCH")))))</f>
        <v>OWUSU</v>
      </c>
      <c r="AE204" s="8" t="str">
        <f>IF(salesTable[[#This Row],[customerLastName]]=CLEAN(UPPER(TRIM(salesTable[[#This Row],[customerLastName]]))),salesTable[[#This Row],[customerLastName]],"MISMATCH")</f>
        <v>OWUSU</v>
      </c>
      <c r="AF204" s="8" t="str">
        <f>IF(salesTable[[#This Row],[Phone]]="","MISSING",0&amp;RIGHT(TRIM(SUBSTITUTE(SUBSTITUTE(SUBSTITUTE(salesTable[[#This Row],[Phone]],"+","")," ",""),"-","")),9))</f>
        <v>0593976223</v>
      </c>
      <c r="AG204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04" s="8">
        <f>IF(salesTable[[#This Row],[quantity_clean]]&gt;0,salesTable[[#This Row],[quantity_clean]],"INVALID")</f>
        <v>1</v>
      </c>
      <c r="AI20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04" s="8">
        <f>IF(salesTable[[#This Row],[unitPrice_clean]]&gt;0,salesTable[[#This Row],[unitPrice_clean]],"INVALID")</f>
        <v>980</v>
      </c>
      <c r="AK204">
        <f>IF(salesTable[[#This Row],[Revenue]]="","MISSING",VALUE(TRIM(SUBSTITUTE(SUBSTITUTE(salesTable[[#This Row],[Revenue]],",",""),"GH₵",""))))</f>
        <v>980</v>
      </c>
      <c r="AL204" s="8">
        <f>IFERROR(IF(ROUND(salesTable[[#This Row],[Quantity_final]]*salesTable[[#This Row],[UnitPrice_final]],2)=ROUND(salesTable[[#This Row],[revenue_clean]],2)=TRUE,salesTable[[#This Row],[revenue_clean]],"invalid"),"INVALID")</f>
        <v>980</v>
      </c>
      <c r="AM204" s="19" t="str">
        <f>IF(ISNUMBER(salesTable[[#This Row],[OrderDate]]),salesTable[[#This Row],[OrderDate]],IFERROR(DATEVALUE(CLEAN(TRIM(SUBSTITUTE(salesTable[[#This Row],[OrderDate]],".","/")))),"CHECK"))</f>
        <v>CHECK</v>
      </c>
      <c r="AN20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GH-CCT-2025-00084</v>
      </c>
      <c r="AP2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4" s="8" t="str">
        <f>CLEAN(PROPER(TRIM(salesTable[[#This Row],[Email]])))</f>
        <v>Daniel.Owusu79@Example.Com</v>
      </c>
      <c r="AR204" s="8" t="str">
        <f>CLEAN(TRIM(salesTable[[#This Row],[SourceFile]]))</f>
        <v>Online_Sales_2025.xlsx</v>
      </c>
      <c r="AS2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4" s="8" t="str">
        <f>IF(salesTable[orderRef_final]&lt;&gt;"MISSING",salesTable[orderRef_final],"invalid")</f>
        <v>GH-CCT-2025-00084</v>
      </c>
    </row>
    <row r="205" spans="1:46" x14ac:dyDescent="0.3">
      <c r="A205" t="s">
        <v>4089</v>
      </c>
      <c r="B205" t="s">
        <v>3294</v>
      </c>
      <c r="C205" t="s">
        <v>1846</v>
      </c>
      <c r="D205" t="s">
        <v>172</v>
      </c>
      <c r="E205" t="s">
        <v>107</v>
      </c>
      <c r="F205" t="s">
        <v>181</v>
      </c>
      <c r="G205" t="s">
        <v>81</v>
      </c>
      <c r="H205" t="s">
        <v>425</v>
      </c>
      <c r="I205" t="s">
        <v>110</v>
      </c>
      <c r="J205" t="s">
        <v>510</v>
      </c>
      <c r="K205" t="s">
        <v>57</v>
      </c>
      <c r="L205" t="s">
        <v>165</v>
      </c>
      <c r="M205">
        <v>4</v>
      </c>
      <c r="N205">
        <v>1250</v>
      </c>
      <c r="O205">
        <v>5000</v>
      </c>
      <c r="P205" t="s">
        <v>4090</v>
      </c>
      <c r="Q205" t="s">
        <v>4091</v>
      </c>
      <c r="R205" t="s">
        <v>157</v>
      </c>
      <c r="S205" t="str">
        <f>IF(salesTable[[#This Row],[Region]]="","MISSING",IFERROR(VLOOKUP(salesTable[[#This Row],[Region]],region_ref[],2,FALSE),TRIM(CLEAN(UPPER(salesTable[[#This Row],[Region]])))))</f>
        <v>CAPE COAST</v>
      </c>
      <c r="T205" t="str">
        <f>IF(salesTable[[#This Row],[CustomerType]]="","MISSING",IFERROR(VLOOKUP(salesTable[[#This Row],[CustomerType]],customerType_Ref[],2,FALSE),TRIM(CLEAN(UPPER(salesTable[[#This Row],[CustomerType]])))))</f>
        <v>BUSINESS</v>
      </c>
      <c r="U205" t="str">
        <f>IF(salesTable[[#This Row],[SalesChannel]]="","MISSING",IFERROR(VLOOKUP(salesTable[[#This Row],[SalesChannel]],salesChannel_Ref[],2,FALSE),CLEAN(UPPER(TRIM(salesTable[SalesChannel])))))</f>
        <v>ONLINE</v>
      </c>
      <c r="V20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05" s="8" t="str">
        <f>IF(salesTable[[#This Row],[ProductID]]="","MISSING",IFERROR(VLOOKUP(salesTable[[#This Row],[ProductID]],product_REF[],1,FALSE),"NO MATCH"))</f>
        <v>P008</v>
      </c>
      <c r="X205" s="8" t="str">
        <f>CLEAN(UPPER(TRIM(IF(salesTable[[#This Row],[ProductID]]="","MISSING",IFERROR(VLOOKUP(salesTable[[#This Row],[ProductID]],product_REF[],2,FALSE),"NO MATCH")))))</f>
        <v>MICROWAVE 25L</v>
      </c>
      <c r="Y205" t="str">
        <f>IFERROR(CLEAN(UPPER(TRIM(VLOOKUP(salesTable[[#This Row],[productID_Final]],product_REF[],3,FALSE)))),"NO MATCH")</f>
        <v>HOME APPLIANCES</v>
      </c>
      <c r="Z205" s="8" t="str">
        <f>IF(salesTable[[#This Row],[productCategory_final]]=CLEAN(UPPER(TRIM(salesTable[ProductCategory]))),salesTable[[#This Row],[productCategory_final]],"MISMATCH")</f>
        <v>HOME APPLIANCES</v>
      </c>
      <c r="AA205" s="8" t="str">
        <f>IF(salesTable[[#This Row],[CustomerID]]="","MISSING",IFERROR(VLOOKUP(salesTable[[#This Row],[CustomerID]],customer_REF[],1,FALSE),"NO MATCH"))</f>
        <v>C0302</v>
      </c>
      <c r="AB205" t="str">
        <f>CLEAN(UPPER(TRIM(IF(salesTable[[#This Row],[FirstName]]="","MISSING",IFERROR(VLOOKUP(salesTable[[#This Row],[CustomerID_final]],customer_REF[],2,FALSE),"NO MATCH")))))</f>
        <v>DANIEL</v>
      </c>
      <c r="AC205" s="8" t="str">
        <f>IF(salesTable[[#This Row],[customerFisrtName]]=CLEAN(UPPER(TRIM(salesTable[[#This Row],[customerFisrtName]]))),salesTable[[#This Row],[customerFisrtName]],"MISMATCH")</f>
        <v>DANIEL</v>
      </c>
      <c r="AD205" t="str">
        <f>CLEAN(UPPER(TRIM(IF(salesTable[[#This Row],[LastName]]="","MISSING",IFERROR(VLOOKUP(salesTable[[#This Row],[CustomerID_final]],customer_REF[],3,FALSE),"NO MATCH")))))</f>
        <v>BADU</v>
      </c>
      <c r="AE205" s="8" t="str">
        <f>IF(salesTable[[#This Row],[customerLastName]]=CLEAN(UPPER(TRIM(salesTable[[#This Row],[customerLastName]]))),salesTable[[#This Row],[customerLastName]],"MISMATCH")</f>
        <v>BADU</v>
      </c>
      <c r="AF205" s="8" t="str">
        <f>IF(salesTable[[#This Row],[Phone]]="","MISSING",0&amp;RIGHT(TRIM(SUBSTITUTE(SUBSTITUTE(SUBSTITUTE(salesTable[[#This Row],[Phone]],"+","")," ",""),"-","")),9))</f>
        <v>0273380260</v>
      </c>
      <c r="AG20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05" s="8">
        <f>IF(salesTable[[#This Row],[quantity_clean]]&gt;0,salesTable[[#This Row],[quantity_clean]],"INVALID")</f>
        <v>4</v>
      </c>
      <c r="AI20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05" s="8">
        <f>IF(salesTable[[#This Row],[unitPrice_clean]]&gt;0,salesTable[[#This Row],[unitPrice_clean]],"INVALID")</f>
        <v>1250</v>
      </c>
      <c r="AK205">
        <f>IF(salesTable[[#This Row],[Revenue]]="","MISSING",VALUE(TRIM(SUBSTITUTE(SUBSTITUTE(salesTable[[#This Row],[Revenue]],",",""),"GH₵",""))))</f>
        <v>5000</v>
      </c>
      <c r="AL205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205" s="19">
        <f>IF(ISNUMBER(salesTable[[#This Row],[OrderDate]]),salesTable[[#This Row],[OrderDate]],IFERROR(DATEVALUE(CLEAN(TRIM(SUBSTITUTE(salesTable[[#This Row],[OrderDate]],".","/")))),"CHECK"))</f>
        <v>45771</v>
      </c>
      <c r="AN2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45771</v>
      </c>
      <c r="AO2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GH-CCT-2025-00095</v>
      </c>
      <c r="AP2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5" s="8" t="str">
        <f>CLEAN(PROPER(TRIM(salesTable[[#This Row],[Email]])))</f>
        <v>Daniel.Badu48Example.Com</v>
      </c>
      <c r="AR205" s="8" t="str">
        <f>CLEAN(TRIM(salesTable[[#This Row],[SourceFile]]))</f>
        <v>Online_Sales_2025.xlsx</v>
      </c>
      <c r="AS2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5" s="8" t="str">
        <f>IF(salesTable[orderRef_final]&lt;&gt;"MISSING",salesTable[orderRef_final],"invalid")</f>
        <v>GH-CCT-2025-00095</v>
      </c>
    </row>
    <row r="206" spans="1:46" x14ac:dyDescent="0.3">
      <c r="A206" t="s">
        <v>4564</v>
      </c>
      <c r="B206" t="s">
        <v>4565</v>
      </c>
      <c r="C206" t="s">
        <v>2969</v>
      </c>
      <c r="D206" t="s">
        <v>106</v>
      </c>
      <c r="E206" t="s">
        <v>405</v>
      </c>
      <c r="F206" t="s">
        <v>1877</v>
      </c>
      <c r="G206" t="s">
        <v>191</v>
      </c>
      <c r="H206" t="s">
        <v>895</v>
      </c>
      <c r="I206" t="s">
        <v>781</v>
      </c>
      <c r="J206" t="s">
        <v>83</v>
      </c>
      <c r="K206" t="s">
        <v>539</v>
      </c>
      <c r="L206" t="s">
        <v>165</v>
      </c>
      <c r="N206">
        <v>1650</v>
      </c>
      <c r="O206">
        <v>4950</v>
      </c>
      <c r="P206" t="s">
        <v>4566</v>
      </c>
      <c r="Q206" t="s">
        <v>4567</v>
      </c>
      <c r="R206" t="s">
        <v>32</v>
      </c>
      <c r="S206" t="str">
        <f>IF(salesTable[[#This Row],[Region]]="","MISSING",IFERROR(VLOOKUP(salesTable[[#This Row],[Region]],region_ref[],2,FALSE),TRIM(CLEAN(UPPER(salesTable[[#This Row],[Region]])))))</f>
        <v>CAPE COAST</v>
      </c>
      <c r="T206" t="str">
        <f>IF(salesTable[[#This Row],[CustomerType]]="","MISSING",IFERROR(VLOOKUP(salesTable[[#This Row],[CustomerType]],customerType_Ref[],2,FALSE),TRIM(CLEAN(UPPER(salesTable[[#This Row],[CustomerType]])))))</f>
        <v>INDIVIDUAL</v>
      </c>
      <c r="U206" t="str">
        <f>IF(salesTable[[#This Row],[SalesChannel]]="","MISSING",IFERROR(VLOOKUP(salesTable[[#This Row],[SalesChannel]],salesChannel_Ref[],2,FALSE),CLEAN(UPPER(TRIM(salesTable[SalesChannel])))))</f>
        <v>AGENT</v>
      </c>
      <c r="V20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06" s="8" t="str">
        <f>IF(salesTable[[#This Row],[ProductID]]="","MISSING",IFERROR(VLOOKUP(salesTable[[#This Row],[ProductID]],product_REF[],1,FALSE),"NO MATCH"))</f>
        <v>P004</v>
      </c>
      <c r="X206" s="8" t="str">
        <f>CLEAN(UPPER(TRIM(IF(salesTable[[#This Row],[ProductID]]="","MISSING",IFERROR(VLOOKUP(salesTable[[#This Row],[ProductID]],product_REF[],2,FALSE),"NO MATCH")))))</f>
        <v>LASER PRINTER</v>
      </c>
      <c r="Y206" t="str">
        <f>IFERROR(CLEAN(UPPER(TRIM(VLOOKUP(salesTable[[#This Row],[productID_Final]],product_REF[],3,FALSE)))),"NO MATCH")</f>
        <v>OFFICE SUPPLIES</v>
      </c>
      <c r="Z206" s="8" t="str">
        <f>IF(salesTable[[#This Row],[productCategory_final]]=CLEAN(UPPER(TRIM(salesTable[ProductCategory]))),salesTable[[#This Row],[productCategory_final]],"MISMATCH")</f>
        <v>OFFICE SUPPLIES</v>
      </c>
      <c r="AA206" s="8" t="str">
        <f>IF(salesTable[[#This Row],[CustomerID]]="","MISSING",IFERROR(VLOOKUP(salesTable[[#This Row],[CustomerID]],customer_REF[],1,FALSE),"NO MATCH"))</f>
        <v>C0336</v>
      </c>
      <c r="AB206" t="str">
        <f>CLEAN(UPPER(TRIM(IF(salesTable[[#This Row],[FirstName]]="","MISSING",IFERROR(VLOOKUP(salesTable[[#This Row],[CustomerID_final]],customer_REF[],2,FALSE),"NO MATCH")))))</f>
        <v>YAW</v>
      </c>
      <c r="AC206" s="8" t="str">
        <f>IF(salesTable[[#This Row],[customerFisrtName]]=CLEAN(UPPER(TRIM(salesTable[[#This Row],[customerFisrtName]]))),salesTable[[#This Row],[customerFisrtName]],"MISMATCH")</f>
        <v>YAW</v>
      </c>
      <c r="AD206" t="str">
        <f>CLEAN(UPPER(TRIM(IF(salesTable[[#This Row],[LastName]]="","MISSING",IFERROR(VLOOKUP(salesTable[[#This Row],[CustomerID_final]],customer_REF[],3,FALSE),"NO MATCH")))))</f>
        <v>MENSAH</v>
      </c>
      <c r="AE206" s="8" t="str">
        <f>IF(salesTable[[#This Row],[customerLastName]]=CLEAN(UPPER(TRIM(salesTable[[#This Row],[customerLastName]]))),salesTable[[#This Row],[customerLastName]],"MISMATCH")</f>
        <v>MENSAH</v>
      </c>
      <c r="AF206" s="8" t="str">
        <f>IF(salesTable[[#This Row],[Phone]]="","MISSING",0&amp;RIGHT(TRIM(SUBSTITUTE(SUBSTITUTE(SUBSTITUTE(salesTable[[#This Row],[Phone]],"+","")," ",""),"-","")),9))</f>
        <v>0269479419</v>
      </c>
      <c r="AG206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206" s="8" t="str">
        <f>IF(salesTable[[#This Row],[quantity_clean]]&gt;0,salesTable[[#This Row],[quantity_clean]],"INVALID")</f>
        <v>INVALID</v>
      </c>
      <c r="AI20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06" s="8">
        <f>IF(salesTable[[#This Row],[unitPrice_clean]]&gt;0,salesTable[[#This Row],[unitPrice_clean]],"INVALID")</f>
        <v>1650</v>
      </c>
      <c r="AK206">
        <f>IF(salesTable[[#This Row],[Revenue]]="","MISSING",VALUE(TRIM(SUBSTITUTE(SUBSTITUTE(salesTable[[#This Row],[Revenue]],",",""),"GH₵",""))))</f>
        <v>4950</v>
      </c>
      <c r="AL20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06" s="19">
        <f>IF(ISNUMBER(salesTable[[#This Row],[OrderDate]]),salesTable[[#This Row],[OrderDate]],IFERROR(DATEVALUE(CLEAN(TRIM(SUBSTITUTE(salesTable[[#This Row],[OrderDate]],".","/")))),"CHECK"))</f>
        <v>45909</v>
      </c>
      <c r="AN2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45909</v>
      </c>
      <c r="AO2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GH-CCT-2025-00101</v>
      </c>
      <c r="AP2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6" s="8" t="str">
        <f>CLEAN(PROPER(TRIM(salesTable[[#This Row],[Email]])))</f>
        <v>Yaw.Mensah17Example.Com</v>
      </c>
      <c r="AR206" s="8" t="str">
        <f>CLEAN(TRIM(salesTable[[#This Row],[SourceFile]]))</f>
        <v>Agent_App_2025.csv</v>
      </c>
      <c r="AS2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6" s="8" t="str">
        <f>IF(salesTable[orderRef_final]&lt;&gt;"MISSING",salesTable[orderRef_final],"invalid")</f>
        <v>GH-CCT-2025-00101</v>
      </c>
    </row>
    <row r="207" spans="1:46" x14ac:dyDescent="0.3">
      <c r="A207" t="s">
        <v>3988</v>
      </c>
      <c r="B207" t="s">
        <v>3989</v>
      </c>
      <c r="C207" t="s">
        <v>2965</v>
      </c>
      <c r="D207" t="s">
        <v>21</v>
      </c>
      <c r="E207" t="s">
        <v>552</v>
      </c>
      <c r="F207" t="s">
        <v>1877</v>
      </c>
      <c r="G207" t="s">
        <v>53</v>
      </c>
      <c r="H207" t="s">
        <v>95</v>
      </c>
      <c r="I207" t="s">
        <v>96</v>
      </c>
      <c r="J207" t="s">
        <v>83</v>
      </c>
      <c r="K207" t="s">
        <v>72</v>
      </c>
      <c r="L207" t="s">
        <v>182</v>
      </c>
      <c r="M207">
        <v>1</v>
      </c>
      <c r="N207">
        <v>180</v>
      </c>
      <c r="O207">
        <v>180</v>
      </c>
      <c r="P207" t="s">
        <v>3990</v>
      </c>
      <c r="Q207" t="s">
        <v>3991</v>
      </c>
      <c r="R207" t="s">
        <v>61</v>
      </c>
      <c r="S207" t="str">
        <f>IF(salesTable[[#This Row],[Region]]="","MISSING",IFERROR(VLOOKUP(salesTable[[#This Row],[Region]],region_ref[],2,FALSE),TRIM(CLEAN(UPPER(salesTable[[#This Row],[Region]])))))</f>
        <v>CAPE COAST</v>
      </c>
      <c r="T207" t="str">
        <f>IF(salesTable[[#This Row],[CustomerType]]="","MISSING",IFERROR(VLOOKUP(salesTable[[#This Row],[CustomerType]],customerType_Ref[],2,FALSE),TRIM(CLEAN(UPPER(salesTable[[#This Row],[CustomerType]])))))</f>
        <v>INDIVIDUAL</v>
      </c>
      <c r="U207" t="str">
        <f>IF(salesTable[[#This Row],[SalesChannel]]="","MISSING",IFERROR(VLOOKUP(salesTable[[#This Row],[SalesChannel]],salesChannel_Ref[],2,FALSE),CLEAN(UPPER(TRIM(salesTable[SalesChannel])))))</f>
        <v>IN-STORE</v>
      </c>
      <c r="V207" t="str">
        <f>IF(salesTable[[#This Row],[PaymentMethod]]="","MISSING",IFERROR(VLOOKUP(salesTable[[#This Row],[PaymentMethod]],paymentMethod_REF[],2,FALSE), CLEAN(UPPER(TRIM(salesTable[[#This Row],[PaymentMethod]])))))</f>
        <v>CASH</v>
      </c>
      <c r="W207" s="8" t="str">
        <f>IF(salesTable[[#This Row],[ProductID]]="","MISSING",IFERROR(VLOOKUP(salesTable[[#This Row],[ProductID]],product_REF[],1,FALSE),"NO MATCH"))</f>
        <v>P007</v>
      </c>
      <c r="X207" s="8" t="str">
        <f>CLEAN(UPPER(TRIM(IF(salesTable[[#This Row],[ProductID]]="","MISSING",IFERROR(VLOOKUP(salesTable[[#This Row],[ProductID]],product_REF[],2,FALSE),"NO MATCH")))))</f>
        <v>COTTON SHIRT</v>
      </c>
      <c r="Y207" t="str">
        <f>IFERROR(CLEAN(UPPER(TRIM(VLOOKUP(salesTable[[#This Row],[productID_Final]],product_REF[],3,FALSE)))),"NO MATCH")</f>
        <v>CLOTHING</v>
      </c>
      <c r="Z207" s="8" t="str">
        <f>IF(salesTable[[#This Row],[productCategory_final]]=CLEAN(UPPER(TRIM(salesTable[ProductCategory]))),salesTable[[#This Row],[productCategory_final]],"MISMATCH")</f>
        <v>CLOTHING</v>
      </c>
      <c r="AA207" s="8" t="str">
        <f>IF(salesTable[[#This Row],[CustomerID]]="","MISSING",IFERROR(VLOOKUP(salesTable[[#This Row],[CustomerID]],customer_REF[],1,FALSE),"NO MATCH"))</f>
        <v>C0060</v>
      </c>
      <c r="AB207" t="str">
        <f>CLEAN(UPPER(TRIM(IF(salesTable[[#This Row],[FirstName]]="","MISSING",IFERROR(VLOOKUP(salesTable[[#This Row],[CustomerID_final]],customer_REF[],2,FALSE),"NO MATCH")))))</f>
        <v>KOJO</v>
      </c>
      <c r="AC207" s="8" t="str">
        <f>IF(salesTable[[#This Row],[customerFisrtName]]=CLEAN(UPPER(TRIM(salesTable[[#This Row],[customerFisrtName]]))),salesTable[[#This Row],[customerFisrtName]],"MISMATCH")</f>
        <v>KOJO</v>
      </c>
      <c r="AD207" t="str">
        <f>CLEAN(UPPER(TRIM(IF(salesTable[[#This Row],[LastName]]="","MISSING",IFERROR(VLOOKUP(salesTable[[#This Row],[CustomerID_final]],customer_REF[],3,FALSE),"NO MATCH")))))</f>
        <v>BADU</v>
      </c>
      <c r="AE207" s="8" t="str">
        <f>IF(salesTable[[#This Row],[customerLastName]]=CLEAN(UPPER(TRIM(salesTable[[#This Row],[customerLastName]]))),salesTable[[#This Row],[customerLastName]],"MISMATCH")</f>
        <v>BADU</v>
      </c>
      <c r="AF207" s="8" t="str">
        <f>IF(salesTable[[#This Row],[Phone]]="","MISSING",0&amp;RIGHT(TRIM(SUBSTITUTE(SUBSTITUTE(SUBSTITUTE(salesTable[[#This Row],[Phone]],"+","")," ",""),"-","")),9))</f>
        <v>0209792202</v>
      </c>
      <c r="AG20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07" s="8">
        <f>IF(salesTable[[#This Row],[quantity_clean]]&gt;0,salesTable[[#This Row],[quantity_clean]],"INVALID")</f>
        <v>1</v>
      </c>
      <c r="AI20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207" s="8">
        <f>IF(salesTable[[#This Row],[unitPrice_clean]]&gt;0,salesTable[[#This Row],[unitPrice_clean]],"INVALID")</f>
        <v>180</v>
      </c>
      <c r="AK207">
        <f>IF(salesTable[[#This Row],[Revenue]]="","MISSING",VALUE(TRIM(SUBSTITUTE(SUBSTITUTE(salesTable[[#This Row],[Revenue]],",",""),"GH₵",""))))</f>
        <v>180</v>
      </c>
      <c r="AL207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207" s="19">
        <f>IF(ISNUMBER(salesTable[[#This Row],[OrderDate]]),salesTable[[#This Row],[OrderDate]],IFERROR(DATEVALUE(CLEAN(TRIM(SUBSTITUTE(salesTable[[#This Row],[OrderDate]],".","/")))),"CHECK"))</f>
        <v>45659</v>
      </c>
      <c r="AN2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45659</v>
      </c>
      <c r="AO2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GH-CCT-2025-00103</v>
      </c>
      <c r="AP2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7" s="8" t="str">
        <f>CLEAN(PROPER(TRIM(salesTable[[#This Row],[Email]])))</f>
        <v>Kojo.Badu6Example.Com</v>
      </c>
      <c r="AR207" s="8" t="str">
        <f>CLEAN(TRIM(salesTable[[#This Row],[SourceFile]]))</f>
        <v>Retail_POS_2025.csv</v>
      </c>
      <c r="AS2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7" s="8" t="str">
        <f>IF(salesTable[orderRef_final]&lt;&gt;"MISSING",salesTable[orderRef_final],"invalid")</f>
        <v>GH-CCT-2025-00103</v>
      </c>
    </row>
    <row r="208" spans="1:46" x14ac:dyDescent="0.3">
      <c r="A208" t="s">
        <v>5253</v>
      </c>
      <c r="B208" t="s">
        <v>5254</v>
      </c>
      <c r="C208" t="s">
        <v>5255</v>
      </c>
      <c r="D208" t="s">
        <v>172</v>
      </c>
      <c r="E208" t="s">
        <v>152</v>
      </c>
      <c r="F208" t="s">
        <v>181</v>
      </c>
      <c r="G208" t="s">
        <v>24</v>
      </c>
      <c r="H208" t="s">
        <v>434</v>
      </c>
      <c r="I208" t="s">
        <v>26</v>
      </c>
      <c r="J208" t="s">
        <v>27</v>
      </c>
      <c r="K208" t="s">
        <v>42</v>
      </c>
      <c r="L208" t="s">
        <v>775</v>
      </c>
      <c r="M208">
        <v>-4</v>
      </c>
      <c r="N208" t="s">
        <v>642</v>
      </c>
      <c r="O208">
        <v>16800</v>
      </c>
      <c r="P208" t="s">
        <v>643</v>
      </c>
      <c r="Q208" t="s">
        <v>5256</v>
      </c>
      <c r="R208" t="s">
        <v>46</v>
      </c>
      <c r="S208" t="str">
        <f>IF(salesTable[[#This Row],[Region]]="","MISSING",IFERROR(VLOOKUP(salesTable[[#This Row],[Region]],region_ref[],2,FALSE),TRIM(CLEAN(UPPER(salesTable[[#This Row],[Region]])))))</f>
        <v>CAPE COAST</v>
      </c>
      <c r="T208" t="str">
        <f>IF(salesTable[[#This Row],[CustomerType]]="","MISSING",IFERROR(VLOOKUP(salesTable[[#This Row],[CustomerType]],customerType_Ref[],2,FALSE),TRIM(CLEAN(UPPER(salesTable[[#This Row],[CustomerType]])))))</f>
        <v>GOVERNMENT</v>
      </c>
      <c r="U208" t="str">
        <f>IF(salesTable[[#This Row],[SalesChannel]]="","MISSING",IFERROR(VLOOKUP(salesTable[[#This Row],[SalesChannel]],salesChannel_Ref[],2,FALSE),CLEAN(UPPER(TRIM(salesTable[SalesChannel])))))</f>
        <v>ONLINE</v>
      </c>
      <c r="V208" t="str">
        <f>IF(salesTable[[#This Row],[PaymentMethod]]="","MISSING",IFERROR(VLOOKUP(salesTable[[#This Row],[PaymentMethod]],paymentMethod_REF[],2,FALSE), CLEAN(UPPER(TRIM(salesTable[[#This Row],[PaymentMethod]])))))</f>
        <v>CARD</v>
      </c>
      <c r="W208" s="8" t="str">
        <f>IF(salesTable[[#This Row],[ProductID]]="","MISSING",IFERROR(VLOOKUP(salesTable[[#This Row],[ProductID]],product_REF[],1,FALSE),"NO MATCH"))</f>
        <v>P001</v>
      </c>
      <c r="X208" s="8" t="str">
        <f>CLEAN(UPPER(TRIM(IF(salesTable[[#This Row],[ProductID]]="","MISSING",IFERROR(VLOOKUP(salesTable[[#This Row],[ProductID]],product_REF[],2,FALSE),"NO MATCH")))))</f>
        <v>LAPTOP PRO 14</v>
      </c>
      <c r="Y208" t="str">
        <f>IFERROR(CLEAN(UPPER(TRIM(VLOOKUP(salesTable[[#This Row],[productID_Final]],product_REF[],3,FALSE)))),"NO MATCH")</f>
        <v>ELECTRONICS</v>
      </c>
      <c r="Z208" s="8" t="str">
        <f>IF(salesTable[[#This Row],[productCategory_final]]=CLEAN(UPPER(TRIM(salesTable[ProductCategory]))),salesTable[[#This Row],[productCategory_final]],"MISMATCH")</f>
        <v>ELECTRONICS</v>
      </c>
      <c r="AA208" s="8" t="str">
        <f>IF(salesTable[[#This Row],[CustomerID]]="","MISSING",IFERROR(VLOOKUP(salesTable[[#This Row],[CustomerID]],customer_REF[],1,FALSE),"NO MATCH"))</f>
        <v>C0084</v>
      </c>
      <c r="AB208" t="str">
        <f>CLEAN(UPPER(TRIM(IF(salesTable[[#This Row],[FirstName]]="","MISSING",IFERROR(VLOOKUP(salesTable[[#This Row],[CustomerID_final]],customer_REF[],2,FALSE),"NO MATCH")))))</f>
        <v>DANIEL</v>
      </c>
      <c r="AC208" s="8" t="str">
        <f>IF(salesTable[[#This Row],[customerFisrtName]]=CLEAN(UPPER(TRIM(salesTable[[#This Row],[customerFisrtName]]))),salesTable[[#This Row],[customerFisrtName]],"MISMATCH")</f>
        <v>DANIEL</v>
      </c>
      <c r="AD208" t="str">
        <f>CLEAN(UPPER(TRIM(IF(salesTable[[#This Row],[LastName]]="","MISSING",IFERROR(VLOOKUP(salesTable[[#This Row],[CustomerID_final]],customer_REF[],3,FALSE),"NO MATCH")))))</f>
        <v>OWUSU</v>
      </c>
      <c r="AE208" s="8" t="str">
        <f>IF(salesTable[[#This Row],[customerLastName]]=CLEAN(UPPER(TRIM(salesTable[[#This Row],[customerLastName]]))),salesTable[[#This Row],[customerLastName]],"MISMATCH")</f>
        <v>OWUSU</v>
      </c>
      <c r="AF208" s="8" t="str">
        <f>IF(salesTable[[#This Row],[Phone]]="","MISSING",0&amp;RIGHT(TRIM(SUBSTITUTE(SUBSTITUTE(SUBSTITUTE(salesTable[[#This Row],[Phone]],"+","")," ",""),"-","")),9))</f>
        <v>0241234567</v>
      </c>
      <c r="AG208">
        <f>IF(OR(salesTable[[#This Row],[Quantity]]="",salesTable[[#This Row],[Quantity]]="N/A",salesTable[[#This Row],[Quantity]]="abc"),"INVALID",VALUE(TRIM(SUBSTITUTE(SUBSTITUTE(salesTable[[#This Row],[Quantity]],",",""),"GH₵",""))))</f>
        <v>-4</v>
      </c>
      <c r="AH208" s="8" t="str">
        <f>IF(salesTable[[#This Row],[quantity_clean]]&gt;0,salesTable[[#This Row],[quantity_clean]],"INVALID")</f>
        <v>INVALID</v>
      </c>
      <c r="AI20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08" s="8">
        <f>IF(salesTable[[#This Row],[unitPrice_clean]]&gt;0,salesTable[[#This Row],[unitPrice_clean]],"INVALID")</f>
        <v>4200</v>
      </c>
      <c r="AK208">
        <f>IF(salesTable[[#This Row],[Revenue]]="","MISSING",VALUE(TRIM(SUBSTITUTE(SUBSTITUTE(salesTable[[#This Row],[Revenue]],",",""),"GH₵",""))))</f>
        <v>16800</v>
      </c>
      <c r="AL20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08" s="19">
        <f>IF(ISNUMBER(salesTable[[#This Row],[OrderDate]]),salesTable[[#This Row],[OrderDate]],IFERROR(DATEVALUE(CLEAN(TRIM(SUBSTITUTE(salesTable[[#This Row],[OrderDate]],".","/")))),"CHECK"))</f>
        <v>45819</v>
      </c>
      <c r="AN2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45819</v>
      </c>
      <c r="AO2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GH-CCT-2025-00107</v>
      </c>
      <c r="AP2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8" s="8" t="str">
        <f>CLEAN(PROPER(TRIM(salesTable[[#This Row],[Email]])))</f>
        <v>Daniel.Owusu28@Example.Com</v>
      </c>
      <c r="AR208" s="8" t="str">
        <f>CLEAN(TRIM(salesTable[[#This Row],[SourceFile]]))</f>
        <v>Mobile_App_Export.csv</v>
      </c>
      <c r="AS2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8" s="8" t="str">
        <f>IF(salesTable[orderRef_final]&lt;&gt;"MISSING",salesTable[orderRef_final],"invalid")</f>
        <v>GH-CCT-2025-00107</v>
      </c>
    </row>
    <row r="209" spans="1:46" x14ac:dyDescent="0.3">
      <c r="A209" t="s">
        <v>3181</v>
      </c>
      <c r="B209" t="s">
        <v>3182</v>
      </c>
      <c r="C209" t="s">
        <v>582</v>
      </c>
      <c r="D209" t="s">
        <v>271</v>
      </c>
      <c r="E209" t="s">
        <v>129</v>
      </c>
      <c r="F209" t="s">
        <v>697</v>
      </c>
      <c r="G209" t="s">
        <v>81</v>
      </c>
      <c r="H209" t="s">
        <v>425</v>
      </c>
      <c r="I209" t="s">
        <v>110</v>
      </c>
      <c r="J209" t="s">
        <v>97</v>
      </c>
      <c r="K209" t="s">
        <v>57</v>
      </c>
      <c r="L209" t="s">
        <v>353</v>
      </c>
      <c r="M209">
        <v>10</v>
      </c>
      <c r="N209">
        <v>1250</v>
      </c>
      <c r="O209">
        <v>12500</v>
      </c>
      <c r="P209" t="s">
        <v>3183</v>
      </c>
      <c r="Q209" t="s">
        <v>3184</v>
      </c>
      <c r="R209" t="s">
        <v>61</v>
      </c>
      <c r="S209" t="str">
        <f>IF(salesTable[[#This Row],[Region]]="","MISSING",IFERROR(VLOOKUP(salesTable[[#This Row],[Region]],region_ref[],2,FALSE),TRIM(CLEAN(UPPER(salesTable[[#This Row],[Region]])))))</f>
        <v>CAPE COAST</v>
      </c>
      <c r="T209" t="str">
        <f>IF(salesTable[[#This Row],[CustomerType]]="","MISSING",IFERROR(VLOOKUP(salesTable[[#This Row],[CustomerType]],customerType_Ref[],2,FALSE),TRIM(CLEAN(UPPER(salesTable[[#This Row],[CustomerType]])))))</f>
        <v>BUSINESS</v>
      </c>
      <c r="U209" t="str">
        <f>IF(salesTable[[#This Row],[SalesChannel]]="","MISSING",IFERROR(VLOOKUP(salesTable[[#This Row],[SalesChannel]],salesChannel_Ref[],2,FALSE),CLEAN(UPPER(TRIM(salesTable[SalesChannel])))))</f>
        <v>ONLINE</v>
      </c>
      <c r="V209" t="str">
        <f>IF(salesTable[[#This Row],[PaymentMethod]]="","MISSING",IFERROR(VLOOKUP(salesTable[[#This Row],[PaymentMethod]],paymentMethod_REF[],2,FALSE), CLEAN(UPPER(TRIM(salesTable[[#This Row],[PaymentMethod]])))))</f>
        <v>CASH</v>
      </c>
      <c r="W209" s="8" t="str">
        <f>IF(salesTable[[#This Row],[ProductID]]="","MISSING",IFERROR(VLOOKUP(salesTable[[#This Row],[ProductID]],product_REF[],1,FALSE),"NO MATCH"))</f>
        <v>P008</v>
      </c>
      <c r="X209" s="8" t="str">
        <f>CLEAN(UPPER(TRIM(IF(salesTable[[#This Row],[ProductID]]="","MISSING",IFERROR(VLOOKUP(salesTable[[#This Row],[ProductID]],product_REF[],2,FALSE),"NO MATCH")))))</f>
        <v>MICROWAVE 25L</v>
      </c>
      <c r="Y209" t="str">
        <f>IFERROR(CLEAN(UPPER(TRIM(VLOOKUP(salesTable[[#This Row],[productID_Final]],product_REF[],3,FALSE)))),"NO MATCH")</f>
        <v>HOME APPLIANCES</v>
      </c>
      <c r="Z209" s="8" t="str">
        <f>IF(salesTable[[#This Row],[productCategory_final]]=CLEAN(UPPER(TRIM(salesTable[ProductCategory]))),salesTable[[#This Row],[productCategory_final]],"MISMATCH")</f>
        <v>HOME APPLIANCES</v>
      </c>
      <c r="AA209" s="8" t="str">
        <f>IF(salesTable[[#This Row],[CustomerID]]="","MISSING",IFERROR(VLOOKUP(salesTable[[#This Row],[CustomerID]],customer_REF[],1,FALSE),"NO MATCH"))</f>
        <v>C0233</v>
      </c>
      <c r="AB209" t="str">
        <f>CLEAN(UPPER(TRIM(IF(salesTable[[#This Row],[FirstName]]="","MISSING",IFERROR(VLOOKUP(salesTable[[#This Row],[CustomerID_final]],customer_REF[],2,FALSE),"NO MATCH")))))</f>
        <v>MICHAEL</v>
      </c>
      <c r="AC209" s="8" t="str">
        <f>IF(salesTable[[#This Row],[customerFisrtName]]=CLEAN(UPPER(TRIM(salesTable[[#This Row],[customerFisrtName]]))),salesTable[[#This Row],[customerFisrtName]],"MISMATCH")</f>
        <v>MICHAEL</v>
      </c>
      <c r="AD209" t="str">
        <f>CLEAN(UPPER(TRIM(IF(salesTable[[#This Row],[LastName]]="","MISSING",IFERROR(VLOOKUP(salesTable[[#This Row],[CustomerID_final]],customer_REF[],3,FALSE),"NO MATCH")))))</f>
        <v>BOATENG</v>
      </c>
      <c r="AE209" s="8" t="str">
        <f>IF(salesTable[[#This Row],[customerLastName]]=CLEAN(UPPER(TRIM(salesTable[[#This Row],[customerLastName]]))),salesTable[[#This Row],[customerLastName]],"MISMATCH")</f>
        <v>BOATENG</v>
      </c>
      <c r="AF209" s="8" t="str">
        <f>IF(salesTable[[#This Row],[Phone]]="","MISSING",0&amp;RIGHT(TRIM(SUBSTITUTE(SUBSTITUTE(SUBSTITUTE(salesTable[[#This Row],[Phone]],"+","")," ",""),"-","")),9))</f>
        <v>0557870032</v>
      </c>
      <c r="AG20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09" s="8">
        <f>IF(salesTable[[#This Row],[quantity_clean]]&gt;0,salesTable[[#This Row],[quantity_clean]],"INVALID")</f>
        <v>10</v>
      </c>
      <c r="AI20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09" s="8">
        <f>IF(salesTable[[#This Row],[unitPrice_clean]]&gt;0,salesTable[[#This Row],[unitPrice_clean]],"INVALID")</f>
        <v>1250</v>
      </c>
      <c r="AK209">
        <f>IF(salesTable[[#This Row],[Revenue]]="","MISSING",VALUE(TRIM(SUBSTITUTE(SUBSTITUTE(salesTable[[#This Row],[Revenue]],",",""),"GH₵",""))))</f>
        <v>12500</v>
      </c>
      <c r="AL209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209" s="19">
        <f>IF(ISNUMBER(salesTable[[#This Row],[OrderDate]]),salesTable[[#This Row],[OrderDate]],IFERROR(DATEVALUE(CLEAN(TRIM(SUBSTITUTE(salesTable[[#This Row],[OrderDate]],".","/")))),"CHECK"))</f>
        <v>45970</v>
      </c>
      <c r="AN2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45970</v>
      </c>
      <c r="AO2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GH-CCT-2025-00108</v>
      </c>
      <c r="AP2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09" s="8" t="str">
        <f>CLEAN(PROPER(TRIM(salesTable[[#This Row],[Email]])))</f>
        <v>Michael.Boateng10@Example.Com</v>
      </c>
      <c r="AR209" s="8" t="str">
        <f>CLEAN(TRIM(salesTable[[#This Row],[SourceFile]]))</f>
        <v>Retail_POS_2025.csv</v>
      </c>
      <c r="AS2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09" s="8" t="str">
        <f>IF(salesTable[orderRef_final]&lt;&gt;"MISSING",salesTable[orderRef_final],"invalid")</f>
        <v>GH-CCT-2025-00108</v>
      </c>
    </row>
    <row r="210" spans="1:46" x14ac:dyDescent="0.3">
      <c r="A210" t="s">
        <v>2115</v>
      </c>
      <c r="B210" t="s">
        <v>2116</v>
      </c>
      <c r="C210" t="s">
        <v>1043</v>
      </c>
      <c r="D210" t="s">
        <v>92</v>
      </c>
      <c r="E210" t="s">
        <v>22</v>
      </c>
      <c r="F210" t="s">
        <v>181</v>
      </c>
      <c r="G210" t="s">
        <v>303</v>
      </c>
      <c r="H210" t="s">
        <v>320</v>
      </c>
      <c r="I210" t="s">
        <v>41</v>
      </c>
      <c r="J210" t="s">
        <v>83</v>
      </c>
      <c r="K210" t="s">
        <v>921</v>
      </c>
      <c r="L210" t="s">
        <v>1386</v>
      </c>
      <c r="M210">
        <v>6</v>
      </c>
      <c r="N210" t="s">
        <v>2117</v>
      </c>
      <c r="O210">
        <v>14400</v>
      </c>
      <c r="P210" t="s">
        <v>2118</v>
      </c>
      <c r="Q210" t="s">
        <v>2119</v>
      </c>
      <c r="R210" t="s">
        <v>32</v>
      </c>
      <c r="S210" t="str">
        <f>IF(salesTable[[#This Row],[Region]]="","MISSING",IFERROR(VLOOKUP(salesTable[[#This Row],[Region]],region_ref[],2,FALSE),TRIM(CLEAN(UPPER(salesTable[[#This Row],[Region]])))))</f>
        <v>CAPE COAST</v>
      </c>
      <c r="T210" t="str">
        <f>IF(salesTable[[#This Row],[CustomerType]]="","MISSING",IFERROR(VLOOKUP(salesTable[[#This Row],[CustomerType]],customerType_Ref[],2,FALSE),TRIM(CLEAN(UPPER(salesTable[[#This Row],[CustomerType]])))))</f>
        <v>INDIVIDUAL</v>
      </c>
      <c r="U210" t="str">
        <f>IF(salesTable[[#This Row],[SalesChannel]]="","MISSING",IFERROR(VLOOKUP(salesTable[[#This Row],[SalesChannel]],salesChannel_Ref[],2,FALSE),CLEAN(UPPER(TRIM(salesTable[SalesChannel])))))</f>
        <v>MOBILE APP</v>
      </c>
      <c r="V21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10" s="8" t="str">
        <f>IF(salesTable[[#This Row],[ProductID]]="","MISSING",IFERROR(VLOOKUP(salesTable[[#This Row],[ProductID]],product_REF[],1,FALSE),"NO MATCH"))</f>
        <v>P011</v>
      </c>
      <c r="X210" s="8" t="str">
        <f>CLEAN(UPPER(TRIM(IF(salesTable[[#This Row],[ProductID]]="","MISSING",IFERROR(VLOOKUP(salesTable[[#This Row],[ProductID]],product_REF[],2,FALSE),"NO MATCH")))))</f>
        <v>EXECUTIVE DESK</v>
      </c>
      <c r="Y210" t="str">
        <f>IFERROR(CLEAN(UPPER(TRIM(VLOOKUP(salesTable[[#This Row],[productID_Final]],product_REF[],3,FALSE)))),"NO MATCH")</f>
        <v>FURNITURE</v>
      </c>
      <c r="Z210" s="8" t="str">
        <f>IF(salesTable[[#This Row],[productCategory_final]]=CLEAN(UPPER(TRIM(salesTable[ProductCategory]))),salesTable[[#This Row],[productCategory_final]],"MISMATCH")</f>
        <v>FURNITURE</v>
      </c>
      <c r="AA210" s="8" t="str">
        <f>IF(salesTable[[#This Row],[CustomerID]]="","MISSING",IFERROR(VLOOKUP(salesTable[[#This Row],[CustomerID]],customer_REF[],1,FALSE),"NO MATCH"))</f>
        <v>C0191</v>
      </c>
      <c r="AB210" t="str">
        <f>CLEAN(UPPER(TRIM(IF(salesTable[[#This Row],[FirstName]]="","MISSING",IFERROR(VLOOKUP(salesTable[[#This Row],[CustomerID_final]],customer_REF[],2,FALSE),"NO MATCH")))))</f>
        <v>AMA</v>
      </c>
      <c r="AC210" s="8" t="str">
        <f>IF(salesTable[[#This Row],[customerFisrtName]]=CLEAN(UPPER(TRIM(salesTable[[#This Row],[customerFisrtName]]))),salesTable[[#This Row],[customerFisrtName]],"MISMATCH")</f>
        <v>AMA</v>
      </c>
      <c r="AD210" t="str">
        <f>CLEAN(UPPER(TRIM(IF(salesTable[[#This Row],[LastName]]="","MISSING",IFERROR(VLOOKUP(salesTable[[#This Row],[CustomerID_final]],customer_REF[],3,FALSE),"NO MATCH")))))</f>
        <v>ARTHUR</v>
      </c>
      <c r="AE210" s="8" t="str">
        <f>IF(salesTable[[#This Row],[customerLastName]]=CLEAN(UPPER(TRIM(salesTable[[#This Row],[customerLastName]]))),salesTable[[#This Row],[customerLastName]],"MISMATCH")</f>
        <v>ARTHUR</v>
      </c>
      <c r="AF210" s="8" t="str">
        <f>IF(salesTable[[#This Row],[Phone]]="","MISSING",0&amp;RIGHT(TRIM(SUBSTITUTE(SUBSTITUTE(SUBSTITUTE(salesTable[[#This Row],[Phone]],"+","")," ",""),"-","")),9))</f>
        <v>0247739178</v>
      </c>
      <c r="AG21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10" s="8">
        <f>IF(salesTable[[#This Row],[quantity_clean]]&gt;0,salesTable[[#This Row],[quantity_clean]],"INVALID")</f>
        <v>6</v>
      </c>
      <c r="AI21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10" s="8">
        <f>IF(salesTable[[#This Row],[unitPrice_clean]]&gt;0,salesTable[[#This Row],[unitPrice_clean]],"INVALID")</f>
        <v>2400</v>
      </c>
      <c r="AK210">
        <f>IF(salesTable[[#This Row],[Revenue]]="","MISSING",VALUE(TRIM(SUBSTITUTE(SUBSTITUTE(salesTable[[#This Row],[Revenue]],",",""),"GH₵",""))))</f>
        <v>14400</v>
      </c>
      <c r="AL210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210" s="19">
        <f>IF(ISNUMBER(salesTable[[#This Row],[OrderDate]]),salesTable[[#This Row],[OrderDate]],IFERROR(DATEVALUE(CLEAN(TRIM(SUBSTITUTE(salesTable[[#This Row],[OrderDate]],".","/")))),"CHECK"))</f>
        <v>45741</v>
      </c>
      <c r="AN2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45741</v>
      </c>
      <c r="AO2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GH-CCT-2025-00123</v>
      </c>
      <c r="AP2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0" s="8" t="str">
        <f>CLEAN(PROPER(TRIM(salesTable[[#This Row],[Email]])))</f>
        <v>Ama.Arthur96@Example.Com</v>
      </c>
      <c r="AR210" s="8" t="str">
        <f>CLEAN(TRIM(salesTable[[#This Row],[SourceFile]]))</f>
        <v>Agent_App_2025.csv</v>
      </c>
      <c r="AS2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0" s="8" t="str">
        <f>IF(salesTable[orderRef_final]&lt;&gt;"MISSING",salesTable[orderRef_final],"invalid")</f>
        <v>GH-CCT-2025-00123</v>
      </c>
    </row>
    <row r="211" spans="1:46" x14ac:dyDescent="0.3">
      <c r="A211" t="s">
        <v>5227</v>
      </c>
      <c r="B211" t="s">
        <v>430</v>
      </c>
      <c r="C211" t="s">
        <v>318</v>
      </c>
      <c r="D211" t="s">
        <v>92</v>
      </c>
      <c r="E211" t="s">
        <v>190</v>
      </c>
      <c r="F211" t="s">
        <v>181</v>
      </c>
      <c r="G211" t="s">
        <v>162</v>
      </c>
      <c r="H211" t="s">
        <v>163</v>
      </c>
      <c r="I211" t="s">
        <v>110</v>
      </c>
      <c r="J211" t="s">
        <v>442</v>
      </c>
      <c r="K211" t="s">
        <v>458</v>
      </c>
      <c r="L211" t="s">
        <v>182</v>
      </c>
      <c r="M211">
        <v>8</v>
      </c>
      <c r="N211">
        <v>620</v>
      </c>
      <c r="O211">
        <v>4960</v>
      </c>
      <c r="P211" t="s">
        <v>5228</v>
      </c>
      <c r="Q211" t="s">
        <v>5229</v>
      </c>
      <c r="R211" t="s">
        <v>157</v>
      </c>
      <c r="S211" t="str">
        <f>IF(salesTable[[#This Row],[Region]]="","MISSING",IFERROR(VLOOKUP(salesTable[[#This Row],[Region]],region_ref[],2,FALSE),TRIM(CLEAN(UPPER(salesTable[[#This Row],[Region]])))))</f>
        <v>CAPE COAST</v>
      </c>
      <c r="T211" t="str">
        <f>IF(salesTable[[#This Row],[CustomerType]]="","MISSING",IFERROR(VLOOKUP(salesTable[[#This Row],[CustomerType]],customerType_Ref[],2,FALSE),TRIM(CLEAN(UPPER(salesTable[[#This Row],[CustomerType]])))))</f>
        <v>BUSINESS</v>
      </c>
      <c r="U211" t="str">
        <f>IF(salesTable[[#This Row],[SalesChannel]]="","MISSING",IFERROR(VLOOKUP(salesTable[[#This Row],[SalesChannel]],salesChannel_Ref[],2,FALSE),CLEAN(UPPER(TRIM(salesTable[SalesChannel])))))</f>
        <v>IN-STORE</v>
      </c>
      <c r="V211" t="str">
        <f>IF(salesTable[[#This Row],[PaymentMethod]]="","MISSING",IFERROR(VLOOKUP(salesTable[[#This Row],[PaymentMethod]],paymentMethod_REF[],2,FALSE), CLEAN(UPPER(TRIM(salesTable[[#This Row],[PaymentMethod]])))))</f>
        <v>CASH</v>
      </c>
      <c r="W211" s="8" t="str">
        <f>IF(salesTable[[#This Row],[ProductID]]="","MISSING",IFERROR(VLOOKUP(salesTable[[#This Row],[ProductID]],product_REF[],1,FALSE),"NO MATCH"))</f>
        <v>P012</v>
      </c>
      <c r="X211" s="8" t="str">
        <f>CLEAN(UPPER(TRIM(IF(salesTable[[#This Row],[ProductID]]="","MISSING",IFERROR(VLOOKUP(salesTable[[#This Row],[ProductID]],product_REF[],2,FALSE),"NO MATCH")))))</f>
        <v>BLENDER PLUS</v>
      </c>
      <c r="Y211" t="str">
        <f>IFERROR(CLEAN(UPPER(TRIM(VLOOKUP(salesTable[[#This Row],[productID_Final]],product_REF[],3,FALSE)))),"NO MATCH")</f>
        <v>HOME APPLIANCES</v>
      </c>
      <c r="Z211" s="8" t="str">
        <f>IF(salesTable[[#This Row],[productCategory_final]]=CLEAN(UPPER(TRIM(salesTable[ProductCategory]))),salesTable[[#This Row],[productCategory_final]],"MISMATCH")</f>
        <v>HOME APPLIANCES</v>
      </c>
      <c r="AA211" s="8" t="str">
        <f>IF(salesTable[[#This Row],[CustomerID]]="","MISSING",IFERROR(VLOOKUP(salesTable[[#This Row],[CustomerID]],customer_REF[],1,FALSE),"NO MATCH"))</f>
        <v>C0252</v>
      </c>
      <c r="AB211" t="str">
        <f>CLEAN(UPPER(TRIM(IF(salesTable[[#This Row],[FirstName]]="","MISSING",IFERROR(VLOOKUP(salesTable[[#This Row],[CustomerID_final]],customer_REF[],2,FALSE),"NO MATCH")))))</f>
        <v>AMA</v>
      </c>
      <c r="AC211" s="8" t="str">
        <f>IF(salesTable[[#This Row],[customerFisrtName]]=CLEAN(UPPER(TRIM(salesTable[[#This Row],[customerFisrtName]]))),salesTable[[#This Row],[customerFisrtName]],"MISMATCH")</f>
        <v>AMA</v>
      </c>
      <c r="AD211" t="str">
        <f>CLEAN(UPPER(TRIM(IF(salesTable[[#This Row],[LastName]]="","MISSING",IFERROR(VLOOKUP(salesTable[[#This Row],[CustomerID_final]],customer_REF[],3,FALSE),"NO MATCH")))))</f>
        <v>ASARE</v>
      </c>
      <c r="AE211" s="8" t="str">
        <f>IF(salesTable[[#This Row],[customerLastName]]=CLEAN(UPPER(TRIM(salesTable[[#This Row],[customerLastName]]))),salesTable[[#This Row],[customerLastName]],"MISMATCH")</f>
        <v>ASARE</v>
      </c>
      <c r="AF211" s="8" t="str">
        <f>IF(salesTable[[#This Row],[Phone]]="","MISSING",0&amp;RIGHT(TRIM(SUBSTITUTE(SUBSTITUTE(SUBSTITUTE(salesTable[[#This Row],[Phone]],"+","")," ",""),"-","")),9))</f>
        <v>0247840399</v>
      </c>
      <c r="AG21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11" s="8">
        <f>IF(salesTable[[#This Row],[quantity_clean]]&gt;0,salesTable[[#This Row],[quantity_clean]],"INVALID")</f>
        <v>8</v>
      </c>
      <c r="AI21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211" s="8">
        <f>IF(salesTable[[#This Row],[unitPrice_clean]]&gt;0,salesTable[[#This Row],[unitPrice_clean]],"INVALID")</f>
        <v>620</v>
      </c>
      <c r="AK211">
        <f>IF(salesTable[[#This Row],[Revenue]]="","MISSING",VALUE(TRIM(SUBSTITUTE(SUBSTITUTE(salesTable[[#This Row],[Revenue]],",",""),"GH₵",""))))</f>
        <v>4960</v>
      </c>
      <c r="AL211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211" s="19">
        <f>IF(ISNUMBER(salesTable[[#This Row],[OrderDate]]),salesTable[[#This Row],[OrderDate]],IFERROR(DATEVALUE(CLEAN(TRIM(SUBSTITUTE(salesTable[[#This Row],[OrderDate]],".","/")))),"CHECK"))</f>
        <v>45932</v>
      </c>
      <c r="AN2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45932</v>
      </c>
      <c r="AO2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GH-CCT-2025-00130</v>
      </c>
      <c r="AP2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1" s="8" t="str">
        <f>CLEAN(PROPER(TRIM(salesTable[[#This Row],[Email]])))</f>
        <v>Ama.Asare4@Example.Com</v>
      </c>
      <c r="AR211" s="8" t="str">
        <f>CLEAN(TRIM(salesTable[[#This Row],[SourceFile]]))</f>
        <v>Online_Sales_2025.xlsx</v>
      </c>
      <c r="AS2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1" s="8" t="str">
        <f>IF(salesTable[orderRef_final]&lt;&gt;"MISSING",salesTable[orderRef_final],"invalid")</f>
        <v>GH-CCT-2025-00130</v>
      </c>
    </row>
    <row r="212" spans="1:46" x14ac:dyDescent="0.3">
      <c r="A212" t="s">
        <v>4770</v>
      </c>
      <c r="B212" t="s">
        <v>3755</v>
      </c>
      <c r="C212" t="s">
        <v>2159</v>
      </c>
      <c r="D212" t="s">
        <v>1756</v>
      </c>
      <c r="E212" t="s">
        <v>1527</v>
      </c>
      <c r="F212" t="s">
        <v>509</v>
      </c>
      <c r="G212" t="s">
        <v>303</v>
      </c>
      <c r="H212" t="s">
        <v>399</v>
      </c>
      <c r="I212" t="s">
        <v>41</v>
      </c>
      <c r="J212" t="s">
        <v>83</v>
      </c>
      <c r="K212" t="s">
        <v>57</v>
      </c>
      <c r="L212" t="s">
        <v>58</v>
      </c>
      <c r="M212">
        <v>2</v>
      </c>
      <c r="N212" t="s">
        <v>3491</v>
      </c>
      <c r="O212">
        <v>4800</v>
      </c>
      <c r="P212" t="s">
        <v>4771</v>
      </c>
      <c r="Q212" t="s">
        <v>4772</v>
      </c>
      <c r="R212" t="s">
        <v>46</v>
      </c>
      <c r="S212" t="str">
        <f>IF(salesTable[[#This Row],[Region]]="","MISSING",IFERROR(VLOOKUP(salesTable[[#This Row],[Region]],region_ref[],2,FALSE),TRIM(CLEAN(UPPER(salesTable[[#This Row],[Region]])))))</f>
        <v>CAPE COAST</v>
      </c>
      <c r="T212" t="str">
        <f>IF(salesTable[[#This Row],[CustomerType]]="","MISSING",IFERROR(VLOOKUP(salesTable[[#This Row],[CustomerType]],customerType_Ref[],2,FALSE),TRIM(CLEAN(UPPER(salesTable[[#This Row],[CustomerType]])))))</f>
        <v>INDIVIDUAL</v>
      </c>
      <c r="U212" t="str">
        <f>IF(salesTable[[#This Row],[SalesChannel]]="","MISSING",IFERROR(VLOOKUP(salesTable[[#This Row],[SalesChannel]],salesChannel_Ref[],2,FALSE),CLEAN(UPPER(TRIM(salesTable[SalesChannel])))))</f>
        <v>ONLINE</v>
      </c>
      <c r="V21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12" s="8" t="str">
        <f>IF(salesTable[[#This Row],[ProductID]]="","MISSING",IFERROR(VLOOKUP(salesTable[[#This Row],[ProductID]],product_REF[],1,FALSE),"NO MATCH"))</f>
        <v>P011</v>
      </c>
      <c r="X212" s="8" t="str">
        <f>CLEAN(UPPER(TRIM(IF(salesTable[[#This Row],[ProductID]]="","MISSING",IFERROR(VLOOKUP(salesTable[[#This Row],[ProductID]],product_REF[],2,FALSE),"NO MATCH")))))</f>
        <v>EXECUTIVE DESK</v>
      </c>
      <c r="Y212" t="str">
        <f>IFERROR(CLEAN(UPPER(TRIM(VLOOKUP(salesTable[[#This Row],[productID_Final]],product_REF[],3,FALSE)))),"NO MATCH")</f>
        <v>FURNITURE</v>
      </c>
      <c r="Z212" s="8" t="str">
        <f>IF(salesTable[[#This Row],[productCategory_final]]=CLEAN(UPPER(TRIM(salesTable[ProductCategory]))),salesTable[[#This Row],[productCategory_final]],"MISMATCH")</f>
        <v>FURNITURE</v>
      </c>
      <c r="AA212" s="8" t="str">
        <f>IF(salesTable[[#This Row],[CustomerID]]="","MISSING",IFERROR(VLOOKUP(salesTable[[#This Row],[CustomerID]],customer_REF[],1,FALSE),"NO MATCH"))</f>
        <v>C0141</v>
      </c>
      <c r="AB212" t="str">
        <f>CLEAN(UPPER(TRIM(IF(salesTable[[#This Row],[FirstName]]="","MISSING",IFERROR(VLOOKUP(salesTable[[#This Row],[CustomerID_final]],customer_REF[],2,FALSE),"NO MATCH")))))</f>
        <v>AKOSUA</v>
      </c>
      <c r="AC212" s="8" t="str">
        <f>IF(salesTable[[#This Row],[customerFisrtName]]=CLEAN(UPPER(TRIM(salesTable[[#This Row],[customerFisrtName]]))),salesTable[[#This Row],[customerFisrtName]],"MISMATCH")</f>
        <v>AKOSUA</v>
      </c>
      <c r="AD212" t="str">
        <f>CLEAN(UPPER(TRIM(IF(salesTable[[#This Row],[LastName]]="","MISSING",IFERROR(VLOOKUP(salesTable[[#This Row],[CustomerID_final]],customer_REF[],3,FALSE),"NO MATCH")))))</f>
        <v>OSEI</v>
      </c>
      <c r="AE212" s="8" t="str">
        <f>IF(salesTable[[#This Row],[customerLastName]]=CLEAN(UPPER(TRIM(salesTable[[#This Row],[customerLastName]]))),salesTable[[#This Row],[customerLastName]],"MISMATCH")</f>
        <v>OSEI</v>
      </c>
      <c r="AF212" s="8" t="str">
        <f>IF(salesTable[[#This Row],[Phone]]="","MISSING",0&amp;RIGHT(TRIM(SUBSTITUTE(SUBSTITUTE(SUBSTITUTE(salesTable[[#This Row],[Phone]],"+","")," ",""),"-","")),9))</f>
        <v>0597562181</v>
      </c>
      <c r="AG21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212" s="8">
        <f>IF(salesTable[[#This Row],[quantity_clean]]&gt;0,salesTable[[#This Row],[quantity_clean]],"INVALID")</f>
        <v>2</v>
      </c>
      <c r="AI212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212" s="8" t="str">
        <f>IF(salesTable[[#This Row],[unitPrice_clean]]&gt;0,salesTable[[#This Row],[unitPrice_clean]],"INVALID")</f>
        <v>INVALID</v>
      </c>
      <c r="AK212">
        <f>IF(salesTable[[#This Row],[Revenue]]="","MISSING",VALUE(TRIM(SUBSTITUTE(SUBSTITUTE(salesTable[[#This Row],[Revenue]],",",""),"GH₵",""))))</f>
        <v>4800</v>
      </c>
      <c r="AL21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12" s="19">
        <f>IF(ISNUMBER(salesTable[[#This Row],[OrderDate]]),salesTable[[#This Row],[OrderDate]],IFERROR(DATEVALUE(CLEAN(TRIM(SUBSTITUTE(salesTable[[#This Row],[OrderDate]],".","/")))),"CHECK"))</f>
        <v>45975</v>
      </c>
      <c r="AN2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45975</v>
      </c>
      <c r="AO2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GH-CCT-2025-00137</v>
      </c>
      <c r="AP2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2" s="8" t="str">
        <f>CLEAN(PROPER(TRIM(salesTable[[#This Row],[Email]])))</f>
        <v>Akosua.Osei30@Example.Com</v>
      </c>
      <c r="AR212" s="8" t="str">
        <f>CLEAN(TRIM(salesTable[[#This Row],[SourceFile]]))</f>
        <v>Mobile_App_Export.csv</v>
      </c>
      <c r="AS2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2" s="8" t="str">
        <f>IF(salesTable[orderRef_final]&lt;&gt;"MISSING",salesTable[orderRef_final],"invalid")</f>
        <v>GH-CCT-2025-00137</v>
      </c>
    </row>
    <row r="213" spans="1:46" x14ac:dyDescent="0.3">
      <c r="A213" t="s">
        <v>1465</v>
      </c>
      <c r="B213" t="s">
        <v>1466</v>
      </c>
      <c r="C213" t="s">
        <v>1467</v>
      </c>
      <c r="D213" t="s">
        <v>172</v>
      </c>
      <c r="E213" t="s">
        <v>93</v>
      </c>
      <c r="F213" t="s">
        <v>181</v>
      </c>
      <c r="G213" t="s">
        <v>239</v>
      </c>
      <c r="H213" t="s">
        <v>417</v>
      </c>
      <c r="I213" t="s">
        <v>279</v>
      </c>
      <c r="J213" t="s">
        <v>83</v>
      </c>
      <c r="K213" t="s">
        <v>98</v>
      </c>
      <c r="L213" t="s">
        <v>451</v>
      </c>
      <c r="M213">
        <v>4</v>
      </c>
      <c r="N213" t="s">
        <v>242</v>
      </c>
      <c r="O213">
        <v>3920</v>
      </c>
      <c r="P213" t="s">
        <v>1468</v>
      </c>
      <c r="Q213" t="s">
        <v>1469</v>
      </c>
      <c r="R213" t="s">
        <v>32</v>
      </c>
      <c r="S213" t="str">
        <f>IF(salesTable[[#This Row],[Region]]="","MISSING",IFERROR(VLOOKUP(salesTable[[#This Row],[Region]],region_ref[],2,FALSE),TRIM(CLEAN(UPPER(salesTable[[#This Row],[Region]])))))</f>
        <v>CAPE COAST</v>
      </c>
      <c r="T213" t="str">
        <f>IF(salesTable[[#This Row],[CustomerType]]="","MISSING",IFERROR(VLOOKUP(salesTable[[#This Row],[CustomerType]],customerType_Ref[],2,FALSE),TRIM(CLEAN(UPPER(salesTable[[#This Row],[CustomerType]])))))</f>
        <v>INDIVIDUAL</v>
      </c>
      <c r="U213" t="str">
        <f>IF(salesTable[[#This Row],[SalesChannel]]="","MISSING",IFERROR(VLOOKUP(salesTable[[#This Row],[SalesChannel]],salesChannel_Ref[],2,FALSE),CLEAN(UPPER(TRIM(salesTable[SalesChannel])))))</f>
        <v>MOBILE APP</v>
      </c>
      <c r="V21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13" s="8" t="str">
        <f>IF(salesTable[[#This Row],[ProductID]]="","MISSING",IFERROR(VLOOKUP(salesTable[[#This Row],[ProductID]],product_REF[],1,FALSE),"NO MATCH"))</f>
        <v>P009</v>
      </c>
      <c r="X213" s="8" t="str">
        <f>CLEAN(UPPER(TRIM(IF(salesTable[[#This Row],[ProductID]]="","MISSING",IFERROR(VLOOKUP(salesTable[[#This Row],[ProductID]],product_REF[],2,FALSE),"NO MATCH")))))</f>
        <v>FILING CABINET</v>
      </c>
      <c r="Y213" t="str">
        <f>IFERROR(CLEAN(UPPER(TRIM(VLOOKUP(salesTable[[#This Row],[productID_Final]],product_REF[],3,FALSE)))),"NO MATCH")</f>
        <v>OFFICE SUPPLIES</v>
      </c>
      <c r="Z213" s="8" t="str">
        <f>IF(salesTable[[#This Row],[productCategory_final]]=CLEAN(UPPER(TRIM(salesTable[ProductCategory]))),salesTable[[#This Row],[productCategory_final]],"MISMATCH")</f>
        <v>OFFICE SUPPLIES</v>
      </c>
      <c r="AA213" s="8" t="str">
        <f>IF(salesTable[[#This Row],[CustomerID]]="","MISSING",IFERROR(VLOOKUP(salesTable[[#This Row],[CustomerID]],customer_REF[],1,FALSE),"NO MATCH"))</f>
        <v>C0382</v>
      </c>
      <c r="AB213" t="str">
        <f>CLEAN(UPPER(TRIM(IF(salesTable[[#This Row],[FirstName]]="","MISSING",IFERROR(VLOOKUP(salesTable[[#This Row],[CustomerID_final]],customer_REF[],2,FALSE),"NO MATCH")))))</f>
        <v>DANIEL</v>
      </c>
      <c r="AC213" s="8" t="str">
        <f>IF(salesTable[[#This Row],[customerFisrtName]]=CLEAN(UPPER(TRIM(salesTable[[#This Row],[customerFisrtName]]))),salesTable[[#This Row],[customerFisrtName]],"MISMATCH")</f>
        <v>DANIEL</v>
      </c>
      <c r="AD213" t="str">
        <f>CLEAN(UPPER(TRIM(IF(salesTable[[#This Row],[LastName]]="","MISSING",IFERROR(VLOOKUP(salesTable[[#This Row],[CustomerID_final]],customer_REF[],3,FALSE),"NO MATCH")))))</f>
        <v>BADU</v>
      </c>
      <c r="AE213" s="8" t="str">
        <f>IF(salesTable[[#This Row],[customerLastName]]=CLEAN(UPPER(TRIM(salesTable[[#This Row],[customerLastName]]))),salesTable[[#This Row],[customerLastName]],"MISMATCH")</f>
        <v>BADU</v>
      </c>
      <c r="AF213" s="8" t="str">
        <f>IF(salesTable[[#This Row],[Phone]]="","MISSING",0&amp;RIGHT(TRIM(SUBSTITUTE(SUBSTITUTE(SUBSTITUTE(salesTable[[#This Row],[Phone]],"+","")," ",""),"-","")),9))</f>
        <v>0202737212</v>
      </c>
      <c r="AG21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13" s="8">
        <f>IF(salesTable[[#This Row],[quantity_clean]]&gt;0,salesTable[[#This Row],[quantity_clean]],"INVALID")</f>
        <v>4</v>
      </c>
      <c r="AI21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13" s="8">
        <f>IF(salesTable[[#This Row],[unitPrice_clean]]&gt;0,salesTable[[#This Row],[unitPrice_clean]],"INVALID")</f>
        <v>980</v>
      </c>
      <c r="AK213">
        <f>IF(salesTable[[#This Row],[Revenue]]="","MISSING",VALUE(TRIM(SUBSTITUTE(SUBSTITUTE(salesTable[[#This Row],[Revenue]],",",""),"GH₵",""))))</f>
        <v>3920</v>
      </c>
      <c r="AL213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213" s="19">
        <f>IF(ISNUMBER(salesTable[[#This Row],[OrderDate]]),salesTable[[#This Row],[OrderDate]],IFERROR(DATEVALUE(CLEAN(TRIM(SUBSTITUTE(salesTable[[#This Row],[OrderDate]],".","/")))),"CHECK"))</f>
        <v>45772</v>
      </c>
      <c r="AN2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45772</v>
      </c>
      <c r="AO2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GH-CCT-2025-00143</v>
      </c>
      <c r="AP2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3" s="8" t="str">
        <f>CLEAN(PROPER(TRIM(salesTable[[#This Row],[Email]])))</f>
        <v>Daniel.Badu20@Example.Com</v>
      </c>
      <c r="AR213" s="8" t="str">
        <f>CLEAN(TRIM(salesTable[[#This Row],[SourceFile]]))</f>
        <v>Agent_App_2025.csv</v>
      </c>
      <c r="AS2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3" s="8" t="str">
        <f>IF(salesTable[orderRef_final]&lt;&gt;"MISSING",salesTable[orderRef_final],"invalid")</f>
        <v>GH-CCT-2025-00143</v>
      </c>
    </row>
    <row r="214" spans="1:46" x14ac:dyDescent="0.3">
      <c r="A214" t="s">
        <v>1202</v>
      </c>
      <c r="B214" t="s">
        <v>1203</v>
      </c>
      <c r="C214" t="s">
        <v>1204</v>
      </c>
      <c r="D214" t="s">
        <v>1021</v>
      </c>
      <c r="E214" t="s">
        <v>190</v>
      </c>
      <c r="F214" t="s">
        <v>181</v>
      </c>
      <c r="G214" t="s">
        <v>162</v>
      </c>
      <c r="H214" t="s">
        <v>1205</v>
      </c>
      <c r="I214" t="s">
        <v>110</v>
      </c>
      <c r="J214" t="s">
        <v>27</v>
      </c>
      <c r="K214" t="s">
        <v>660</v>
      </c>
      <c r="L214" t="s">
        <v>58</v>
      </c>
      <c r="M214" t="s">
        <v>145</v>
      </c>
      <c r="N214" t="s">
        <v>354</v>
      </c>
      <c r="O214">
        <v>3100</v>
      </c>
      <c r="P214" t="s">
        <v>1206</v>
      </c>
      <c r="Q214" t="s">
        <v>1207</v>
      </c>
      <c r="R214" t="s">
        <v>46</v>
      </c>
      <c r="S214" t="str">
        <f>IF(salesTable[[#This Row],[Region]]="","MISSING",IFERROR(VLOOKUP(salesTable[[#This Row],[Region]],region_ref[],2,FALSE),TRIM(CLEAN(UPPER(salesTable[[#This Row],[Region]])))))</f>
        <v>CAPE COAST</v>
      </c>
      <c r="T214" t="str">
        <f>IF(salesTable[[#This Row],[CustomerType]]="","MISSING",IFERROR(VLOOKUP(salesTable[[#This Row],[CustomerType]],customerType_Ref[],2,FALSE),TRIM(CLEAN(UPPER(salesTable[[#This Row],[CustomerType]])))))</f>
        <v>GOVERNMENT</v>
      </c>
      <c r="U214" t="str">
        <f>IF(salesTable[[#This Row],[SalesChannel]]="","MISSING",IFERROR(VLOOKUP(salesTable[[#This Row],[SalesChannel]],salesChannel_Ref[],2,FALSE),CLEAN(UPPER(TRIM(salesTable[SalesChannel])))))</f>
        <v>MOBILE APP</v>
      </c>
      <c r="V21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14" s="8" t="str">
        <f>IF(salesTable[[#This Row],[ProductID]]="","MISSING",IFERROR(VLOOKUP(salesTable[[#This Row],[ProductID]],product_REF[],1,FALSE),"NO MATCH"))</f>
        <v>P012</v>
      </c>
      <c r="X214" s="8" t="str">
        <f>CLEAN(UPPER(TRIM(IF(salesTable[[#This Row],[ProductID]]="","MISSING",IFERROR(VLOOKUP(salesTable[[#This Row],[ProductID]],product_REF[],2,FALSE),"NO MATCH")))))</f>
        <v>BLENDER PLUS</v>
      </c>
      <c r="Y214" t="str">
        <f>IFERROR(CLEAN(UPPER(TRIM(VLOOKUP(salesTable[[#This Row],[productID_Final]],product_REF[],3,FALSE)))),"NO MATCH")</f>
        <v>HOME APPLIANCES</v>
      </c>
      <c r="Z214" s="8" t="str">
        <f>IF(salesTable[[#This Row],[productCategory_final]]=CLEAN(UPPER(TRIM(salesTable[ProductCategory]))),salesTable[[#This Row],[productCategory_final]],"MISMATCH")</f>
        <v>HOME APPLIANCES</v>
      </c>
      <c r="AA214" s="8" t="str">
        <f>IF(salesTable[[#This Row],[CustomerID]]="","MISSING",IFERROR(VLOOKUP(salesTable[[#This Row],[CustomerID]],customer_REF[],1,FALSE),"NO MATCH"))</f>
        <v>C0348</v>
      </c>
      <c r="AB214" t="str">
        <f>CLEAN(UPPER(TRIM(IF(salesTable[[#This Row],[FirstName]]="","MISSING",IFERROR(VLOOKUP(salesTable[[#This Row],[CustomerID_final]],customer_REF[],2,FALSE),"NO MATCH")))))</f>
        <v>ABENA</v>
      </c>
      <c r="AC214" s="8" t="str">
        <f>IF(salesTable[[#This Row],[customerFisrtName]]=CLEAN(UPPER(TRIM(salesTable[[#This Row],[customerFisrtName]]))),salesTable[[#This Row],[customerFisrtName]],"MISMATCH")</f>
        <v>ABENA</v>
      </c>
      <c r="AD214" t="str">
        <f>CLEAN(UPPER(TRIM(IF(salesTable[[#This Row],[LastName]]="","MISSING",IFERROR(VLOOKUP(salesTable[[#This Row],[CustomerID_final]],customer_REF[],3,FALSE),"NO MATCH")))))</f>
        <v>ASARE</v>
      </c>
      <c r="AE214" s="8" t="str">
        <f>IF(salesTable[[#This Row],[customerLastName]]=CLEAN(UPPER(TRIM(salesTable[[#This Row],[customerLastName]]))),salesTable[[#This Row],[customerLastName]],"MISMATCH")</f>
        <v>ASARE</v>
      </c>
      <c r="AF214" s="8" t="str">
        <f>IF(salesTable[[#This Row],[Phone]]="","MISSING",0&amp;RIGHT(TRIM(SUBSTITUTE(SUBSTITUTE(SUBSTITUTE(salesTable[[#This Row],[Phone]],"+","")," ",""),"-","")),9))</f>
        <v>0243060060</v>
      </c>
      <c r="AG21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214" s="8">
        <f>IF(salesTable[[#This Row],[quantity_clean]]&gt;0,salesTable[[#This Row],[quantity_clean]],"INVALID")</f>
        <v>5</v>
      </c>
      <c r="AI21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214" s="8">
        <f>IF(salesTable[[#This Row],[unitPrice_clean]]&gt;0,salesTable[[#This Row],[unitPrice_clean]],"INVALID")</f>
        <v>620</v>
      </c>
      <c r="AK214">
        <f>IF(salesTable[[#This Row],[Revenue]]="","MISSING",VALUE(TRIM(SUBSTITUTE(SUBSTITUTE(salesTable[[#This Row],[Revenue]],",",""),"GH₵",""))))</f>
        <v>3100</v>
      </c>
      <c r="AL214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214" s="19">
        <f>IF(ISNUMBER(salesTable[[#This Row],[OrderDate]]),salesTable[[#This Row],[OrderDate]],IFERROR(DATEVALUE(CLEAN(TRIM(SUBSTITUTE(salesTable[[#This Row],[OrderDate]],".","/")))),"CHECK"))</f>
        <v>45786</v>
      </c>
      <c r="AN2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45786</v>
      </c>
      <c r="AO2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GH-CCT-2025-00148</v>
      </c>
      <c r="AP2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4" s="8" t="str">
        <f>CLEAN(PROPER(TRIM(salesTable[[#This Row],[Email]])))</f>
        <v>Abena.Asare21@Example.Com</v>
      </c>
      <c r="AR214" s="8" t="str">
        <f>CLEAN(TRIM(salesTable[[#This Row],[SourceFile]]))</f>
        <v>Mobile_App_Export.csv</v>
      </c>
      <c r="AS2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4" s="8" t="str">
        <f>IF(salesTable[orderRef_final]&lt;&gt;"MISSING",salesTable[orderRef_final],"invalid")</f>
        <v>GH-CCT-2025-00148</v>
      </c>
    </row>
    <row r="215" spans="1:46" x14ac:dyDescent="0.3">
      <c r="A215" t="s">
        <v>1637</v>
      </c>
      <c r="B215" t="s">
        <v>1638</v>
      </c>
      <c r="C215" t="s">
        <v>1639</v>
      </c>
      <c r="D215" t="s">
        <v>65</v>
      </c>
      <c r="E215" t="s">
        <v>1640</v>
      </c>
      <c r="F215" t="s">
        <v>181</v>
      </c>
      <c r="G215" t="s">
        <v>239</v>
      </c>
      <c r="H215" t="s">
        <v>1641</v>
      </c>
      <c r="I215" t="s">
        <v>279</v>
      </c>
      <c r="J215" t="s">
        <v>272</v>
      </c>
      <c r="K215" t="s">
        <v>98</v>
      </c>
      <c r="L215" t="s">
        <v>165</v>
      </c>
      <c r="M215">
        <v>10</v>
      </c>
      <c r="N215">
        <v>980</v>
      </c>
      <c r="O215">
        <v>9800</v>
      </c>
      <c r="P215" t="s">
        <v>1642</v>
      </c>
      <c r="Q215" t="s">
        <v>1643</v>
      </c>
      <c r="R215" t="s">
        <v>32</v>
      </c>
      <c r="S215" t="str">
        <f>IF(salesTable[[#This Row],[Region]]="","MISSING",IFERROR(VLOOKUP(salesTable[[#This Row],[Region]],region_ref[],2,FALSE),TRIM(CLEAN(UPPER(salesTable[[#This Row],[Region]])))))</f>
        <v>CAPE COAST</v>
      </c>
      <c r="T215" t="str">
        <f>IF(salesTable[[#This Row],[CustomerType]]="","MISSING",IFERROR(VLOOKUP(salesTable[[#This Row],[CustomerType]],customerType_Ref[],2,FALSE),TRIM(CLEAN(UPPER(salesTable[[#This Row],[CustomerType]])))))</f>
        <v>GOVERNMENT</v>
      </c>
      <c r="U215" t="str">
        <f>IF(salesTable[[#This Row],[SalesChannel]]="","MISSING",IFERROR(VLOOKUP(salesTable[[#This Row],[SalesChannel]],salesChannel_Ref[],2,FALSE),CLEAN(UPPER(TRIM(salesTable[SalesChannel])))))</f>
        <v>MOBILE APP</v>
      </c>
      <c r="V21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15" s="8" t="str">
        <f>IF(salesTable[[#This Row],[ProductID]]="","MISSING",IFERROR(VLOOKUP(salesTable[[#This Row],[ProductID]],product_REF[],1,FALSE),"NO MATCH"))</f>
        <v>P009</v>
      </c>
      <c r="X215" s="8" t="str">
        <f>CLEAN(UPPER(TRIM(IF(salesTable[[#This Row],[ProductID]]="","MISSING",IFERROR(VLOOKUP(salesTable[[#This Row],[ProductID]],product_REF[],2,FALSE),"NO MATCH")))))</f>
        <v>FILING CABINET</v>
      </c>
      <c r="Y215" t="str">
        <f>IFERROR(CLEAN(UPPER(TRIM(VLOOKUP(salesTable[[#This Row],[productID_Final]],product_REF[],3,FALSE)))),"NO MATCH")</f>
        <v>OFFICE SUPPLIES</v>
      </c>
      <c r="Z215" s="8" t="str">
        <f>IF(salesTable[[#This Row],[productCategory_final]]=CLEAN(UPPER(TRIM(salesTable[ProductCategory]))),salesTable[[#This Row],[productCategory_final]],"MISMATCH")</f>
        <v>OFFICE SUPPLIES</v>
      </c>
      <c r="AA215" s="8" t="str">
        <f>IF(salesTable[[#This Row],[CustomerID]]="","MISSING",IFERROR(VLOOKUP(salesTable[[#This Row],[CustomerID]],customer_REF[],1,FALSE),"NO MATCH"))</f>
        <v>C0230</v>
      </c>
      <c r="AB215" t="str">
        <f>CLEAN(UPPER(TRIM(IF(salesTable[[#This Row],[FirstName]]="","MISSING",IFERROR(VLOOKUP(salesTable[[#This Row],[CustomerID_final]],customer_REF[],2,FALSE),"NO MATCH")))))</f>
        <v>NAA</v>
      </c>
      <c r="AC215" s="8" t="str">
        <f>IF(salesTable[[#This Row],[customerFisrtName]]=CLEAN(UPPER(TRIM(salesTable[[#This Row],[customerFisrtName]]))),salesTable[[#This Row],[customerFisrtName]],"MISMATCH")</f>
        <v>NAA</v>
      </c>
      <c r="AD215" t="str">
        <f>CLEAN(UPPER(TRIM(IF(salesTable[[#This Row],[LastName]]="","MISSING",IFERROR(VLOOKUP(salesTable[[#This Row],[CustomerID_final]],customer_REF[],3,FALSE),"NO MATCH")))))</f>
        <v>APPIAH</v>
      </c>
      <c r="AE215" s="8" t="str">
        <f>IF(salesTable[[#This Row],[customerLastName]]=CLEAN(UPPER(TRIM(salesTable[[#This Row],[customerLastName]]))),salesTable[[#This Row],[customerLastName]],"MISMATCH")</f>
        <v>APPIAH</v>
      </c>
      <c r="AF215" s="8" t="str">
        <f>IF(salesTable[[#This Row],[Phone]]="","MISSING",0&amp;RIGHT(TRIM(SUBSTITUTE(SUBSTITUTE(SUBSTITUTE(salesTable[[#This Row],[Phone]],"+","")," ",""),"-","")),9))</f>
        <v>0269604217</v>
      </c>
      <c r="AG21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15" s="8">
        <f>IF(salesTable[[#This Row],[quantity_clean]]&gt;0,salesTable[[#This Row],[quantity_clean]],"INVALID")</f>
        <v>10</v>
      </c>
      <c r="AI21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15" s="8">
        <f>IF(salesTable[[#This Row],[unitPrice_clean]]&gt;0,salesTable[[#This Row],[unitPrice_clean]],"INVALID")</f>
        <v>980</v>
      </c>
      <c r="AK215">
        <f>IF(salesTable[[#This Row],[Revenue]]="","MISSING",VALUE(TRIM(SUBSTITUTE(SUBSTITUTE(salesTable[[#This Row],[Revenue]],",",""),"GH₵",""))))</f>
        <v>9800</v>
      </c>
      <c r="AL215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215" s="19">
        <f>IF(ISNUMBER(salesTable[[#This Row],[OrderDate]]),salesTable[[#This Row],[OrderDate]],IFERROR(DATEVALUE(CLEAN(TRIM(SUBSTITUTE(salesTable[[#This Row],[OrderDate]],".","/")))),"CHECK"))</f>
        <v>45721</v>
      </c>
      <c r="AN2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45721</v>
      </c>
      <c r="AO2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GH-CCT-2025-00152</v>
      </c>
      <c r="AP2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5" s="8" t="str">
        <f>CLEAN(PROPER(TRIM(salesTable[[#This Row],[Email]])))</f>
        <v>Naa.Appiah7Example.Com</v>
      </c>
      <c r="AR215" s="8" t="str">
        <f>CLEAN(TRIM(salesTable[[#This Row],[SourceFile]]))</f>
        <v>Agent_App_2025.csv</v>
      </c>
      <c r="AS2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5" s="8" t="str">
        <f>IF(salesTable[orderRef_final]&lt;&gt;"MISSING",salesTable[orderRef_final],"invalid")</f>
        <v>GH-CCT-2025-00152</v>
      </c>
    </row>
    <row r="216" spans="1:46" x14ac:dyDescent="0.3">
      <c r="A216" t="s">
        <v>1197</v>
      </c>
      <c r="B216" t="s">
        <v>1198</v>
      </c>
      <c r="C216" t="s">
        <v>1199</v>
      </c>
      <c r="D216" t="s">
        <v>172</v>
      </c>
      <c r="E216" t="s">
        <v>37</v>
      </c>
      <c r="F216" t="s">
        <v>181</v>
      </c>
      <c r="G216" t="s">
        <v>218</v>
      </c>
      <c r="H216" t="s">
        <v>312</v>
      </c>
      <c r="I216" t="s">
        <v>220</v>
      </c>
      <c r="J216" t="s">
        <v>83</v>
      </c>
      <c r="K216" t="s">
        <v>98</v>
      </c>
      <c r="L216" t="s">
        <v>58</v>
      </c>
      <c r="M216">
        <v>9</v>
      </c>
      <c r="N216">
        <v>2800</v>
      </c>
      <c r="O216">
        <v>25200</v>
      </c>
      <c r="P216" t="s">
        <v>1200</v>
      </c>
      <c r="Q216" t="s">
        <v>1201</v>
      </c>
      <c r="R216" t="s">
        <v>32</v>
      </c>
      <c r="S216" t="str">
        <f>IF(salesTable[[#This Row],[Region]]="","MISSING",IFERROR(VLOOKUP(salesTable[[#This Row],[Region]],region_ref[],2,FALSE),TRIM(CLEAN(UPPER(salesTable[[#This Row],[Region]])))))</f>
        <v>CAPE COAST</v>
      </c>
      <c r="T216" t="str">
        <f>IF(salesTable[[#This Row],[CustomerType]]="","MISSING",IFERROR(VLOOKUP(salesTable[[#This Row],[CustomerType]],customerType_Ref[],2,FALSE),TRIM(CLEAN(UPPER(salesTable[[#This Row],[CustomerType]])))))</f>
        <v>INDIVIDUAL</v>
      </c>
      <c r="U216" t="str">
        <f>IF(salesTable[[#This Row],[SalesChannel]]="","MISSING",IFERROR(VLOOKUP(salesTable[[#This Row],[SalesChannel]],salesChannel_Ref[],2,FALSE),CLEAN(UPPER(TRIM(salesTable[SalesChannel])))))</f>
        <v>MOBILE APP</v>
      </c>
      <c r="V21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16" s="8" t="str">
        <f>IF(salesTable[[#This Row],[ProductID]]="","MISSING",IFERROR(VLOOKUP(salesTable[[#This Row],[ProductID]],product_REF[],1,FALSE),"NO MATCH"))</f>
        <v>P005</v>
      </c>
      <c r="X216" s="8" t="str">
        <f>CLEAN(UPPER(TRIM(IF(salesTable[[#This Row],[ProductID]]="","MISSING",IFERROR(VLOOKUP(salesTable[[#This Row],[ProductID]],product_REF[],2,FALSE),"NO MATCH")))))</f>
        <v>SMARTPHONE X</v>
      </c>
      <c r="Y216" t="str">
        <f>IFERROR(CLEAN(UPPER(TRIM(VLOOKUP(salesTable[[#This Row],[productID_Final]],product_REF[],3,FALSE)))),"NO MATCH")</f>
        <v>ELECTRONICS</v>
      </c>
      <c r="Z216" s="8" t="str">
        <f>IF(salesTable[[#This Row],[productCategory_final]]=CLEAN(UPPER(TRIM(salesTable[ProductCategory]))),salesTable[[#This Row],[productCategory_final]],"MISMATCH")</f>
        <v>ELECTRONICS</v>
      </c>
      <c r="AA216" s="8" t="str">
        <f>IF(salesTable[[#This Row],[CustomerID]]="","MISSING",IFERROR(VLOOKUP(salesTable[[#This Row],[CustomerID]],customer_REF[],1,FALSE),"NO MATCH"))</f>
        <v>C0040</v>
      </c>
      <c r="AB216" t="str">
        <f>CLEAN(UPPER(TRIM(IF(salesTable[[#This Row],[FirstName]]="","MISSING",IFERROR(VLOOKUP(salesTable[[#This Row],[CustomerID_final]],customer_REF[],2,FALSE),"NO MATCH")))))</f>
        <v>DANIEL</v>
      </c>
      <c r="AC216" s="8" t="str">
        <f>IF(salesTable[[#This Row],[customerFisrtName]]=CLEAN(UPPER(TRIM(salesTable[[#This Row],[customerFisrtName]]))),salesTable[[#This Row],[customerFisrtName]],"MISMATCH")</f>
        <v>DANIEL</v>
      </c>
      <c r="AD216" t="str">
        <f>CLEAN(UPPER(TRIM(IF(salesTable[[#This Row],[LastName]]="","MISSING",IFERROR(VLOOKUP(salesTable[[#This Row],[CustomerID_final]],customer_REF[],3,FALSE),"NO MATCH")))))</f>
        <v>ANTWI</v>
      </c>
      <c r="AE216" s="8" t="str">
        <f>IF(salesTable[[#This Row],[customerLastName]]=CLEAN(UPPER(TRIM(salesTable[[#This Row],[customerLastName]]))),salesTable[[#This Row],[customerLastName]],"MISMATCH")</f>
        <v>ANTWI</v>
      </c>
      <c r="AF216" s="8" t="str">
        <f>IF(salesTable[[#This Row],[Phone]]="","MISSING",0&amp;RIGHT(TRIM(SUBSTITUTE(SUBSTITUTE(SUBSTITUTE(salesTable[[#This Row],[Phone]],"+","")," ",""),"-","")),9))</f>
        <v>0551815374</v>
      </c>
      <c r="AG21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16" s="8">
        <f>IF(salesTable[[#This Row],[quantity_clean]]&gt;0,salesTable[[#This Row],[quantity_clean]],"INVALID")</f>
        <v>9</v>
      </c>
      <c r="AI21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216" s="8">
        <f>IF(salesTable[[#This Row],[unitPrice_clean]]&gt;0,salesTable[[#This Row],[unitPrice_clean]],"INVALID")</f>
        <v>2800</v>
      </c>
      <c r="AK216">
        <f>IF(salesTable[[#This Row],[Revenue]]="","MISSING",VALUE(TRIM(SUBSTITUTE(SUBSTITUTE(salesTable[[#This Row],[Revenue]],",",""),"GH₵",""))))</f>
        <v>25200</v>
      </c>
      <c r="AL216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216" s="19">
        <f>IF(ISNUMBER(salesTable[[#This Row],[OrderDate]]),salesTable[[#This Row],[OrderDate]],IFERROR(DATEVALUE(CLEAN(TRIM(SUBSTITUTE(salesTable[[#This Row],[OrderDate]],".","/")))),"CHECK"))</f>
        <v>45695</v>
      </c>
      <c r="AN2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45695</v>
      </c>
      <c r="AO2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GH-CCT-2025-00153</v>
      </c>
      <c r="AP2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6" s="8" t="str">
        <f>CLEAN(PROPER(TRIM(salesTable[[#This Row],[Email]])))</f>
        <v>Daniel.Antwi42@Example.Com</v>
      </c>
      <c r="AR216" s="8" t="str">
        <f>CLEAN(TRIM(salesTable[[#This Row],[SourceFile]]))</f>
        <v>Agent_App_2025.csv</v>
      </c>
      <c r="AS2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6" s="8" t="str">
        <f>IF(salesTable[orderRef_final]&lt;&gt;"MISSING",salesTable[orderRef_final],"invalid")</f>
        <v>GH-CCT-2025-00153</v>
      </c>
    </row>
    <row r="217" spans="1:46" x14ac:dyDescent="0.3">
      <c r="A217" t="s">
        <v>4288</v>
      </c>
      <c r="B217" t="s">
        <v>1362</v>
      </c>
      <c r="C217" t="s">
        <v>2082</v>
      </c>
      <c r="D217" t="s">
        <v>1341</v>
      </c>
      <c r="E217" t="s">
        <v>22</v>
      </c>
      <c r="F217" t="s">
        <v>1877</v>
      </c>
      <c r="G217" t="s">
        <v>191</v>
      </c>
      <c r="H217" t="s">
        <v>745</v>
      </c>
      <c r="I217" t="s">
        <v>193</v>
      </c>
      <c r="J217" t="s">
        <v>97</v>
      </c>
      <c r="K217" t="s">
        <v>84</v>
      </c>
      <c r="L217" t="s">
        <v>111</v>
      </c>
      <c r="M217">
        <v>6</v>
      </c>
      <c r="N217" t="s">
        <v>3640</v>
      </c>
      <c r="O217">
        <v>9900</v>
      </c>
      <c r="P217" t="s">
        <v>4289</v>
      </c>
      <c r="Q217" t="s">
        <v>4290</v>
      </c>
      <c r="R217" t="s">
        <v>46</v>
      </c>
      <c r="S217" t="str">
        <f>IF(salesTable[[#This Row],[Region]]="","MISSING",IFERROR(VLOOKUP(salesTable[[#This Row],[Region]],region_ref[],2,FALSE),TRIM(CLEAN(UPPER(salesTable[[#This Row],[Region]])))))</f>
        <v>CAPE COAST</v>
      </c>
      <c r="T217" t="str">
        <f>IF(salesTable[[#This Row],[CustomerType]]="","MISSING",IFERROR(VLOOKUP(salesTable[[#This Row],[CustomerType]],customerType_Ref[],2,FALSE),TRIM(CLEAN(UPPER(salesTable[[#This Row],[CustomerType]])))))</f>
        <v>BUSINESS</v>
      </c>
      <c r="U217" t="str">
        <f>IF(salesTable[[#This Row],[SalesChannel]]="","MISSING",IFERROR(VLOOKUP(salesTable[[#This Row],[SalesChannel]],salesChannel_Ref[],2,FALSE),CLEAN(UPPER(TRIM(salesTable[SalesChannel])))))</f>
        <v>AGENT</v>
      </c>
      <c r="V217" t="str">
        <f>IF(salesTable[[#This Row],[PaymentMethod]]="","MISSING",IFERROR(VLOOKUP(salesTable[[#This Row],[PaymentMethod]],paymentMethod_REF[],2,FALSE), CLEAN(UPPER(TRIM(salesTable[[#This Row],[PaymentMethod]])))))</f>
        <v>CARD</v>
      </c>
      <c r="W217" s="8" t="str">
        <f>IF(salesTable[[#This Row],[ProductID]]="","MISSING",IFERROR(VLOOKUP(salesTable[[#This Row],[ProductID]],product_REF[],1,FALSE),"NO MATCH"))</f>
        <v>P004</v>
      </c>
      <c r="X217" s="8" t="str">
        <f>CLEAN(UPPER(TRIM(IF(salesTable[[#This Row],[ProductID]]="","MISSING",IFERROR(VLOOKUP(salesTable[[#This Row],[ProductID]],product_REF[],2,FALSE),"NO MATCH")))))</f>
        <v>LASER PRINTER</v>
      </c>
      <c r="Y217" t="str">
        <f>IFERROR(CLEAN(UPPER(TRIM(VLOOKUP(salesTable[[#This Row],[productID_Final]],product_REF[],3,FALSE)))),"NO MATCH")</f>
        <v>OFFICE SUPPLIES</v>
      </c>
      <c r="Z217" s="8" t="str">
        <f>IF(salesTable[[#This Row],[productCategory_final]]=CLEAN(UPPER(TRIM(salesTable[ProductCategory]))),salesTable[[#This Row],[productCategory_final]],"MISMATCH")</f>
        <v>OFFICE SUPPLIES</v>
      </c>
      <c r="AA217" s="8" t="str">
        <f>IF(salesTable[[#This Row],[CustomerID]]="","MISSING",IFERROR(VLOOKUP(salesTable[[#This Row],[CustomerID]],customer_REF[],1,FALSE),"NO MATCH"))</f>
        <v>C0083</v>
      </c>
      <c r="AB217" t="str">
        <f>CLEAN(UPPER(TRIM(IF(salesTable[[#This Row],[FirstName]]="","MISSING",IFERROR(VLOOKUP(salesTable[[#This Row],[CustomerID_final]],customer_REF[],2,FALSE),"NO MATCH")))))</f>
        <v>AMA</v>
      </c>
      <c r="AC217" s="8" t="str">
        <f>IF(salesTable[[#This Row],[customerFisrtName]]=CLEAN(UPPER(TRIM(salesTable[[#This Row],[customerFisrtName]]))),salesTable[[#This Row],[customerFisrtName]],"MISMATCH")</f>
        <v>AMA</v>
      </c>
      <c r="AD217" t="str">
        <f>CLEAN(UPPER(TRIM(IF(salesTable[[#This Row],[LastName]]="","MISSING",IFERROR(VLOOKUP(salesTable[[#This Row],[CustomerID_final]],customer_REF[],3,FALSE),"NO MATCH")))))</f>
        <v>ARTHUR</v>
      </c>
      <c r="AE217" s="8" t="str">
        <f>IF(salesTable[[#This Row],[customerLastName]]=CLEAN(UPPER(TRIM(salesTable[[#This Row],[customerLastName]]))),salesTable[[#This Row],[customerLastName]],"MISMATCH")</f>
        <v>ARTHUR</v>
      </c>
      <c r="AF217" s="8" t="str">
        <f>IF(salesTable[[#This Row],[Phone]]="","MISSING",0&amp;RIGHT(TRIM(SUBSTITUTE(SUBSTITUTE(SUBSTITUTE(salesTable[[#This Row],[Phone]],"+","")," ",""),"-","")),9))</f>
        <v>0208033358</v>
      </c>
      <c r="AG21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17" s="8">
        <f>IF(salesTable[[#This Row],[quantity_clean]]&gt;0,salesTable[[#This Row],[quantity_clean]],"INVALID")</f>
        <v>6</v>
      </c>
      <c r="AI21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17" s="8">
        <f>IF(salesTable[[#This Row],[unitPrice_clean]]&gt;0,salesTable[[#This Row],[unitPrice_clean]],"INVALID")</f>
        <v>1650</v>
      </c>
      <c r="AK217">
        <f>IF(salesTable[[#This Row],[Revenue]]="","MISSING",VALUE(TRIM(SUBSTITUTE(SUBSTITUTE(salesTable[[#This Row],[Revenue]],",",""),"GH₵",""))))</f>
        <v>9900</v>
      </c>
      <c r="AL217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217" s="19" t="str">
        <f>IF(ISNUMBER(salesTable[[#This Row],[OrderDate]]),salesTable[[#This Row],[OrderDate]],IFERROR(DATEVALUE(CLEAN(TRIM(SUBSTITUTE(salesTable[[#This Row],[OrderDate]],".","/")))),"CHECK"))</f>
        <v>CHECK</v>
      </c>
      <c r="AN2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GH-CCT-2025-00166</v>
      </c>
      <c r="AP2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7" s="8" t="str">
        <f>CLEAN(PROPER(TRIM(salesTable[[#This Row],[Email]])))</f>
        <v>Ama.Arthur63@Example.Com</v>
      </c>
      <c r="AR217" s="8" t="str">
        <f>CLEAN(TRIM(salesTable[[#This Row],[SourceFile]]))</f>
        <v>Mobile_App_Export.csv</v>
      </c>
      <c r="AS2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7" s="8" t="str">
        <f>IF(salesTable[orderRef_final]&lt;&gt;"MISSING",salesTable[orderRef_final],"invalid")</f>
        <v>GH-CCT-2025-00166</v>
      </c>
    </row>
    <row r="218" spans="1:46" x14ac:dyDescent="0.3">
      <c r="A218" t="s">
        <v>2900</v>
      </c>
      <c r="B218" t="s">
        <v>2901</v>
      </c>
      <c r="C218" t="s">
        <v>480</v>
      </c>
      <c r="D218" t="s">
        <v>50</v>
      </c>
      <c r="E218" t="s">
        <v>2902</v>
      </c>
      <c r="F218" t="s">
        <v>1877</v>
      </c>
      <c r="G218" t="s">
        <v>191</v>
      </c>
      <c r="H218" t="s">
        <v>895</v>
      </c>
      <c r="I218" t="s">
        <v>279</v>
      </c>
      <c r="J218" t="s">
        <v>864</v>
      </c>
      <c r="K218" t="s">
        <v>72</v>
      </c>
      <c r="L218" t="s">
        <v>58</v>
      </c>
      <c r="M218">
        <v>8</v>
      </c>
      <c r="N218">
        <v>1650</v>
      </c>
      <c r="O218">
        <v>13200</v>
      </c>
      <c r="P218" t="s">
        <v>2903</v>
      </c>
      <c r="Q218" t="s">
        <v>2904</v>
      </c>
      <c r="R218" t="s">
        <v>32</v>
      </c>
      <c r="S218" t="str">
        <f>IF(salesTable[[#This Row],[Region]]="","MISSING",IFERROR(VLOOKUP(salesTable[[#This Row],[Region]],region_ref[],2,FALSE),TRIM(CLEAN(UPPER(salesTable[[#This Row],[Region]])))))</f>
        <v>CAPE COAST</v>
      </c>
      <c r="T218" t="str">
        <f>IF(salesTable[[#This Row],[CustomerType]]="","MISSING",IFERROR(VLOOKUP(salesTable[[#This Row],[CustomerType]],customerType_Ref[],2,FALSE),TRIM(CLEAN(UPPER(salesTable[[#This Row],[CustomerType]])))))</f>
        <v>INDIVIDUAL</v>
      </c>
      <c r="U218" t="str">
        <f>IF(salesTable[[#This Row],[SalesChannel]]="","MISSING",IFERROR(VLOOKUP(salesTable[[#This Row],[SalesChannel]],salesChannel_Ref[],2,FALSE),CLEAN(UPPER(TRIM(salesTable[SalesChannel])))))</f>
        <v>IN-STORE</v>
      </c>
      <c r="V21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18" s="8" t="str">
        <f>IF(salesTable[[#This Row],[ProductID]]="","MISSING",IFERROR(VLOOKUP(salesTable[[#This Row],[ProductID]],product_REF[],1,FALSE),"NO MATCH"))</f>
        <v>P004</v>
      </c>
      <c r="X218" s="8" t="str">
        <f>CLEAN(UPPER(TRIM(IF(salesTable[[#This Row],[ProductID]]="","MISSING",IFERROR(VLOOKUP(salesTable[[#This Row],[ProductID]],product_REF[],2,FALSE),"NO MATCH")))))</f>
        <v>LASER PRINTER</v>
      </c>
      <c r="Y218" t="str">
        <f>IFERROR(CLEAN(UPPER(TRIM(VLOOKUP(salesTable[[#This Row],[productID_Final]],product_REF[],3,FALSE)))),"NO MATCH")</f>
        <v>OFFICE SUPPLIES</v>
      </c>
      <c r="Z218" s="8" t="str">
        <f>IF(salesTable[[#This Row],[productCategory_final]]=CLEAN(UPPER(TRIM(salesTable[ProductCategory]))),salesTable[[#This Row],[productCategory_final]],"MISMATCH")</f>
        <v>OFFICE SUPPLIES</v>
      </c>
      <c r="AA218" s="8" t="str">
        <f>IF(salesTable[[#This Row],[CustomerID]]="","MISSING",IFERROR(VLOOKUP(salesTable[[#This Row],[CustomerID]],customer_REF[],1,FALSE),"NO MATCH"))</f>
        <v>C0223</v>
      </c>
      <c r="AB218" t="str">
        <f>CLEAN(UPPER(TRIM(IF(salesTable[[#This Row],[FirstName]]="","MISSING",IFERROR(VLOOKUP(salesTable[[#This Row],[CustomerID_final]],customer_REF[],2,FALSE),"NO MATCH")))))</f>
        <v>AKOSUA</v>
      </c>
      <c r="AC218" s="8" t="str">
        <f>IF(salesTable[[#This Row],[customerFisrtName]]=CLEAN(UPPER(TRIM(salesTable[[#This Row],[customerFisrtName]]))),salesTable[[#This Row],[customerFisrtName]],"MISMATCH")</f>
        <v>AKOSUA</v>
      </c>
      <c r="AD218" t="str">
        <f>CLEAN(UPPER(TRIM(IF(salesTable[[#This Row],[LastName]]="","MISSING",IFERROR(VLOOKUP(salesTable[[#This Row],[CustomerID_final]],customer_REF[],3,FALSE),"NO MATCH")))))</f>
        <v>ANTWI</v>
      </c>
      <c r="AE218" s="8" t="str">
        <f>IF(salesTable[[#This Row],[customerLastName]]=CLEAN(UPPER(TRIM(salesTable[[#This Row],[customerLastName]]))),salesTable[[#This Row],[customerLastName]],"MISMATCH")</f>
        <v>ANTWI</v>
      </c>
      <c r="AF218" s="8" t="str">
        <f>IF(salesTable[[#This Row],[Phone]]="","MISSING",0&amp;RIGHT(TRIM(SUBSTITUTE(SUBSTITUTE(SUBSTITUTE(salesTable[[#This Row],[Phone]],"+","")," ",""),"-","")),9))</f>
        <v>0556065885</v>
      </c>
      <c r="AG21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18" s="8">
        <f>IF(salesTable[[#This Row],[quantity_clean]]&gt;0,salesTable[[#This Row],[quantity_clean]],"INVALID")</f>
        <v>8</v>
      </c>
      <c r="AI21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18" s="8">
        <f>IF(salesTable[[#This Row],[unitPrice_clean]]&gt;0,salesTable[[#This Row],[unitPrice_clean]],"INVALID")</f>
        <v>1650</v>
      </c>
      <c r="AK218">
        <f>IF(salesTable[[#This Row],[Revenue]]="","MISSING",VALUE(TRIM(SUBSTITUTE(SUBSTITUTE(salesTable[[#This Row],[Revenue]],",",""),"GH₵",""))))</f>
        <v>13200</v>
      </c>
      <c r="AL218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218" s="19" t="str">
        <f>IF(ISNUMBER(salesTable[[#This Row],[OrderDate]]),salesTable[[#This Row],[OrderDate]],IFERROR(DATEVALUE(CLEAN(TRIM(SUBSTITUTE(salesTable[[#This Row],[OrderDate]],".","/")))),"CHECK"))</f>
        <v>CHECK</v>
      </c>
      <c r="AN21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GH-CCT-2025-00171</v>
      </c>
      <c r="AP2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8" s="8" t="str">
        <f>CLEAN(PROPER(TRIM(salesTable[[#This Row],[Email]])))</f>
        <v>Akosua.Antwi50@Example.Com</v>
      </c>
      <c r="AR218" s="8" t="str">
        <f>CLEAN(TRIM(salesTable[[#This Row],[SourceFile]]))</f>
        <v>Agent_App_2025.csv</v>
      </c>
      <c r="AS2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8" s="8" t="str">
        <f>IF(salesTable[orderRef_final]&lt;&gt;"MISSING",salesTable[orderRef_final],"invalid")</f>
        <v>GH-CCT-2025-00171</v>
      </c>
    </row>
    <row r="219" spans="1:46" x14ac:dyDescent="0.3">
      <c r="A219" t="s">
        <v>505</v>
      </c>
      <c r="B219" t="s">
        <v>506</v>
      </c>
      <c r="C219" t="s">
        <v>507</v>
      </c>
      <c r="D219" t="s">
        <v>151</v>
      </c>
      <c r="E219" t="s">
        <v>508</v>
      </c>
      <c r="F219" t="s">
        <v>509</v>
      </c>
      <c r="G219" t="s">
        <v>39</v>
      </c>
      <c r="H219" t="s">
        <v>336</v>
      </c>
      <c r="I219" t="s">
        <v>41</v>
      </c>
      <c r="J219" t="s">
        <v>510</v>
      </c>
      <c r="K219" t="s">
        <v>57</v>
      </c>
      <c r="L219" t="s">
        <v>111</v>
      </c>
      <c r="M219">
        <v>12</v>
      </c>
      <c r="N219" t="s">
        <v>511</v>
      </c>
      <c r="O219">
        <v>22800</v>
      </c>
      <c r="P219" t="s">
        <v>512</v>
      </c>
      <c r="Q219" t="s">
        <v>513</v>
      </c>
      <c r="R219" t="s">
        <v>61</v>
      </c>
      <c r="S219" t="str">
        <f>IF(salesTable[[#This Row],[Region]]="","MISSING",IFERROR(VLOOKUP(salesTable[[#This Row],[Region]],region_ref[],2,FALSE),TRIM(CLEAN(UPPER(salesTable[[#This Row],[Region]])))))</f>
        <v>CAPE COAST</v>
      </c>
      <c r="T219" t="str">
        <f>IF(salesTable[[#This Row],[CustomerType]]="","MISSING",IFERROR(VLOOKUP(salesTable[[#This Row],[CustomerType]],customerType_Ref[],2,FALSE),TRIM(CLEAN(UPPER(salesTable[[#This Row],[CustomerType]])))))</f>
        <v>BUSINESS</v>
      </c>
      <c r="U219" t="str">
        <f>IF(salesTable[[#This Row],[SalesChannel]]="","MISSING",IFERROR(VLOOKUP(salesTable[[#This Row],[SalesChannel]],salesChannel_Ref[],2,FALSE),CLEAN(UPPER(TRIM(salesTable[SalesChannel])))))</f>
        <v>ONLINE</v>
      </c>
      <c r="V219" t="str">
        <f>IF(salesTable[[#This Row],[PaymentMethod]]="","MISSING",IFERROR(VLOOKUP(salesTable[[#This Row],[PaymentMethod]],paymentMethod_REF[],2,FALSE), CLEAN(UPPER(TRIM(salesTable[[#This Row],[PaymentMethod]])))))</f>
        <v>CARD</v>
      </c>
      <c r="W219" s="8" t="str">
        <f>IF(salesTable[[#This Row],[ProductID]]="","MISSING",IFERROR(VLOOKUP(salesTable[[#This Row],[ProductID]],product_REF[],1,FALSE),"NO MATCH"))</f>
        <v>P006</v>
      </c>
      <c r="X219" s="8" t="str">
        <f>CLEAN(UPPER(TRIM(IF(salesTable[[#This Row],[ProductID]]="","MISSING",IFERROR(VLOOKUP(salesTable[[#This Row],[ProductID]],product_REF[],2,FALSE),"NO MATCH")))))</f>
        <v>STANDING DESK</v>
      </c>
      <c r="Y219" t="str">
        <f>IFERROR(CLEAN(UPPER(TRIM(VLOOKUP(salesTable[[#This Row],[productID_Final]],product_REF[],3,FALSE)))),"NO MATCH")</f>
        <v>FURNITURE</v>
      </c>
      <c r="Z219" s="8" t="str">
        <f>IF(salesTable[[#This Row],[productCategory_final]]=CLEAN(UPPER(TRIM(salesTable[ProductCategory]))),salesTable[[#This Row],[productCategory_final]],"MISMATCH")</f>
        <v>FURNITURE</v>
      </c>
      <c r="AA219" s="8" t="str">
        <f>IF(salesTable[[#This Row],[CustomerID]]="","MISSING",IFERROR(VLOOKUP(salesTable[[#This Row],[CustomerID]],customer_REF[],1,FALSE),"NO MATCH"))</f>
        <v>C0145</v>
      </c>
      <c r="AB219" t="str">
        <f>CLEAN(UPPER(TRIM(IF(salesTable[[#This Row],[FirstName]]="","MISSING",IFERROR(VLOOKUP(salesTable[[#This Row],[CustomerID_final]],customer_REF[],2,FALSE),"NO MATCH")))))</f>
        <v>KWAME</v>
      </c>
      <c r="AC219" s="8" t="str">
        <f>IF(salesTable[[#This Row],[customerFisrtName]]=CLEAN(UPPER(TRIM(salesTable[[#This Row],[customerFisrtName]]))),salesTable[[#This Row],[customerFisrtName]],"MISMATCH")</f>
        <v>KWAME</v>
      </c>
      <c r="AD219" t="str">
        <f>CLEAN(UPPER(TRIM(IF(salesTable[[#This Row],[LastName]]="","MISSING",IFERROR(VLOOKUP(salesTable[[#This Row],[CustomerID_final]],customer_REF[],3,FALSE),"NO MATCH")))))</f>
        <v>BADU</v>
      </c>
      <c r="AE219" s="8" t="str">
        <f>IF(salesTable[[#This Row],[customerLastName]]=CLEAN(UPPER(TRIM(salesTable[[#This Row],[customerLastName]]))),salesTable[[#This Row],[customerLastName]],"MISMATCH")</f>
        <v>BADU</v>
      </c>
      <c r="AF219" s="8" t="str">
        <f>IF(salesTable[[#This Row],[Phone]]="","MISSING",0&amp;RIGHT(TRIM(SUBSTITUTE(SUBSTITUTE(SUBSTITUTE(salesTable[[#This Row],[Phone]],"+","")," ",""),"-","")),9))</f>
        <v>0596468612</v>
      </c>
      <c r="AG21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19" s="8">
        <f>IF(salesTable[[#This Row],[quantity_clean]]&gt;0,salesTable[[#This Row],[quantity_clean]],"INVALID")</f>
        <v>12</v>
      </c>
      <c r="AI21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19" s="8">
        <f>IF(salesTable[[#This Row],[unitPrice_clean]]&gt;0,salesTable[[#This Row],[unitPrice_clean]],"INVALID")</f>
        <v>1900</v>
      </c>
      <c r="AK219">
        <f>IF(salesTable[[#This Row],[Revenue]]="","MISSING",VALUE(TRIM(SUBSTITUTE(SUBSTITUTE(salesTable[[#This Row],[Revenue]],",",""),"GH₵",""))))</f>
        <v>22800</v>
      </c>
      <c r="AL219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219" s="19">
        <f>IF(ISNUMBER(salesTable[[#This Row],[OrderDate]]),salesTable[[#This Row],[OrderDate]],IFERROR(DATEVALUE(CLEAN(TRIM(SUBSTITUTE(salesTable[[#This Row],[OrderDate]],".","/")))),"CHECK"))</f>
        <v>45837</v>
      </c>
      <c r="AN2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45837</v>
      </c>
      <c r="AO2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GH-CCT-2025-00178</v>
      </c>
      <c r="AP2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19" s="8" t="str">
        <f>CLEAN(PROPER(TRIM(salesTable[[#This Row],[Email]])))</f>
        <v>Kwame.Badu25@Example.Com</v>
      </c>
      <c r="AR219" s="8" t="str">
        <f>CLEAN(TRIM(salesTable[[#This Row],[SourceFile]]))</f>
        <v>Retail_POS_2025.csv</v>
      </c>
      <c r="AS2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19" s="8" t="str">
        <f>IF(salesTable[orderRef_final]&lt;&gt;"MISSING",salesTable[orderRef_final],"invalid")</f>
        <v>GH-CCT-2025-00178</v>
      </c>
    </row>
    <row r="220" spans="1:46" x14ac:dyDescent="0.3">
      <c r="A220" t="s">
        <v>5441</v>
      </c>
      <c r="B220" t="s">
        <v>5442</v>
      </c>
      <c r="C220" t="s">
        <v>2227</v>
      </c>
      <c r="D220" t="s">
        <v>106</v>
      </c>
      <c r="E220" t="s">
        <v>433</v>
      </c>
      <c r="F220" t="s">
        <v>319</v>
      </c>
      <c r="G220" t="s">
        <v>24</v>
      </c>
      <c r="H220" t="s">
        <v>434</v>
      </c>
      <c r="I220" t="s">
        <v>131</v>
      </c>
      <c r="J220" t="s">
        <v>27</v>
      </c>
      <c r="K220" t="s">
        <v>42</v>
      </c>
      <c r="L220" t="s">
        <v>111</v>
      </c>
      <c r="M220">
        <v>4</v>
      </c>
      <c r="N220" t="s">
        <v>384</v>
      </c>
      <c r="O220">
        <v>16800</v>
      </c>
      <c r="P220" t="s">
        <v>5443</v>
      </c>
      <c r="Q220" t="s">
        <v>5444</v>
      </c>
      <c r="R220" t="s">
        <v>61</v>
      </c>
      <c r="S220" t="str">
        <f>IF(salesTable[[#This Row],[Region]]="","MISSING",IFERROR(VLOOKUP(salesTable[[#This Row],[Region]],region_ref[],2,FALSE),TRIM(CLEAN(UPPER(salesTable[[#This Row],[Region]])))))</f>
        <v>CAPE COAST</v>
      </c>
      <c r="T220" t="str">
        <f>IF(salesTable[[#This Row],[CustomerType]]="","MISSING",IFERROR(VLOOKUP(salesTable[[#This Row],[CustomerType]],customerType_Ref[],2,FALSE),TRIM(CLEAN(UPPER(salesTable[[#This Row],[CustomerType]])))))</f>
        <v>GOVERNMENT</v>
      </c>
      <c r="U220" t="str">
        <f>IF(salesTable[[#This Row],[SalesChannel]]="","MISSING",IFERROR(VLOOKUP(salesTable[[#This Row],[SalesChannel]],salesChannel_Ref[],2,FALSE),CLEAN(UPPER(TRIM(salesTable[SalesChannel])))))</f>
        <v>ONLINE</v>
      </c>
      <c r="V220" t="str">
        <f>IF(salesTable[[#This Row],[PaymentMethod]]="","MISSING",IFERROR(VLOOKUP(salesTable[[#This Row],[PaymentMethod]],paymentMethod_REF[],2,FALSE), CLEAN(UPPER(TRIM(salesTable[[#This Row],[PaymentMethod]])))))</f>
        <v>CARD</v>
      </c>
      <c r="W220" s="8" t="str">
        <f>IF(salesTable[[#This Row],[ProductID]]="","MISSING",IFERROR(VLOOKUP(salesTable[[#This Row],[ProductID]],product_REF[],1,FALSE),"NO MATCH"))</f>
        <v>P001</v>
      </c>
      <c r="X220" s="8" t="str">
        <f>CLEAN(UPPER(TRIM(IF(salesTable[[#This Row],[ProductID]]="","MISSING",IFERROR(VLOOKUP(salesTable[[#This Row],[ProductID]],product_REF[],2,FALSE),"NO MATCH")))))</f>
        <v>LAPTOP PRO 14</v>
      </c>
      <c r="Y220" t="str">
        <f>IFERROR(CLEAN(UPPER(TRIM(VLOOKUP(salesTable[[#This Row],[productID_Final]],product_REF[],3,FALSE)))),"NO MATCH")</f>
        <v>ELECTRONICS</v>
      </c>
      <c r="Z220" s="8" t="str">
        <f>IF(salesTable[[#This Row],[productCategory_final]]=CLEAN(UPPER(TRIM(salesTable[ProductCategory]))),salesTable[[#This Row],[productCategory_final]],"MISMATCH")</f>
        <v>ELECTRONICS</v>
      </c>
      <c r="AA220" s="8" t="str">
        <f>IF(salesTable[[#This Row],[CustomerID]]="","MISSING",IFERROR(VLOOKUP(salesTable[[#This Row],[CustomerID]],customer_REF[],1,FALSE),"NO MATCH"))</f>
        <v>C0185</v>
      </c>
      <c r="AB220" t="str">
        <f>CLEAN(UPPER(TRIM(IF(salesTable[[#This Row],[FirstName]]="","MISSING",IFERROR(VLOOKUP(salesTable[[#This Row],[CustomerID_final]],customer_REF[],2,FALSE),"NO MATCH")))))</f>
        <v>YAW</v>
      </c>
      <c r="AC220" s="8" t="str">
        <f>IF(salesTable[[#This Row],[customerFisrtName]]=CLEAN(UPPER(TRIM(salesTable[[#This Row],[customerFisrtName]]))),salesTable[[#This Row],[customerFisrtName]],"MISMATCH")</f>
        <v>YAW</v>
      </c>
      <c r="AD220" t="str">
        <f>CLEAN(UPPER(TRIM(IF(salesTable[[#This Row],[LastName]]="","MISSING",IFERROR(VLOOKUP(salesTable[[#This Row],[CustomerID_final]],customer_REF[],3,FALSE),"NO MATCH")))))</f>
        <v>ASARE</v>
      </c>
      <c r="AE220" s="8" t="str">
        <f>IF(salesTable[[#This Row],[customerLastName]]=CLEAN(UPPER(TRIM(salesTable[[#This Row],[customerLastName]]))),salesTable[[#This Row],[customerLastName]],"MISMATCH")</f>
        <v>ASARE</v>
      </c>
      <c r="AF220" s="8" t="str">
        <f>IF(salesTable[[#This Row],[Phone]]="","MISSING",0&amp;RIGHT(TRIM(SUBSTITUTE(SUBSTITUTE(SUBSTITUTE(salesTable[[#This Row],[Phone]],"+","")," ",""),"-","")),9))</f>
        <v>0267500310</v>
      </c>
      <c r="AG22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20" s="8">
        <f>IF(salesTable[[#This Row],[quantity_clean]]&gt;0,salesTable[[#This Row],[quantity_clean]],"INVALID")</f>
        <v>4</v>
      </c>
      <c r="AI22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20" s="8">
        <f>IF(salesTable[[#This Row],[unitPrice_clean]]&gt;0,salesTable[[#This Row],[unitPrice_clean]],"INVALID")</f>
        <v>4200</v>
      </c>
      <c r="AK220">
        <f>IF(salesTable[[#This Row],[Revenue]]="","MISSING",VALUE(TRIM(SUBSTITUTE(SUBSTITUTE(salesTable[[#This Row],[Revenue]],",",""),"GH₵",""))))</f>
        <v>16800</v>
      </c>
      <c r="AL220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220" s="19" t="str">
        <f>IF(ISNUMBER(salesTable[[#This Row],[OrderDate]]),salesTable[[#This Row],[OrderDate]],IFERROR(DATEVALUE(CLEAN(TRIM(SUBSTITUTE(salesTable[[#This Row],[OrderDate]],".","/")))),"CHECK"))</f>
        <v>CHECK</v>
      </c>
      <c r="AN22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GH-CCT-2025-00181</v>
      </c>
      <c r="AP2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0" s="8" t="str">
        <f>CLEAN(PROPER(TRIM(salesTable[[#This Row],[Email]])))</f>
        <v>Yaw.Asare54@Example.Com</v>
      </c>
      <c r="AR220" s="8" t="str">
        <f>CLEAN(TRIM(salesTable[[#This Row],[SourceFile]]))</f>
        <v>Retail_POS_2025.csv</v>
      </c>
      <c r="AS2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0" s="8" t="str">
        <f>IF(salesTable[orderRef_final]&lt;&gt;"MISSING",salesTable[orderRef_final],"invalid")</f>
        <v>GH-CCT-2025-00181</v>
      </c>
    </row>
    <row r="221" spans="1:46" x14ac:dyDescent="0.3">
      <c r="A221" t="s">
        <v>5576</v>
      </c>
      <c r="B221" t="s">
        <v>5577</v>
      </c>
      <c r="C221" t="s">
        <v>1891</v>
      </c>
      <c r="D221" t="s">
        <v>80</v>
      </c>
      <c r="E221" t="s">
        <v>2101</v>
      </c>
      <c r="F221" t="s">
        <v>697</v>
      </c>
      <c r="G221" t="s">
        <v>218</v>
      </c>
      <c r="H221" t="s">
        <v>312</v>
      </c>
      <c r="I221" t="s">
        <v>26</v>
      </c>
      <c r="J221" t="s">
        <v>83</v>
      </c>
      <c r="K221" t="s">
        <v>758</v>
      </c>
      <c r="L221" t="s">
        <v>132</v>
      </c>
      <c r="M221" t="s">
        <v>74</v>
      </c>
      <c r="N221">
        <v>2800</v>
      </c>
      <c r="O221">
        <v>22400</v>
      </c>
      <c r="P221" t="s">
        <v>5578</v>
      </c>
      <c r="Q221" t="s">
        <v>5579</v>
      </c>
      <c r="R221" t="s">
        <v>61</v>
      </c>
      <c r="S221" t="str">
        <f>IF(salesTable[[#This Row],[Region]]="","MISSING",IFERROR(VLOOKUP(salesTable[[#This Row],[Region]],region_ref[],2,FALSE),TRIM(CLEAN(UPPER(salesTable[[#This Row],[Region]])))))</f>
        <v>CAPE COAST</v>
      </c>
      <c r="T221" t="str">
        <f>IF(salesTable[[#This Row],[CustomerType]]="","MISSING",IFERROR(VLOOKUP(salesTable[[#This Row],[CustomerType]],customerType_Ref[],2,FALSE),TRIM(CLEAN(UPPER(salesTable[[#This Row],[CustomerType]])))))</f>
        <v>INDIVIDUAL</v>
      </c>
      <c r="U221" t="str">
        <f>IF(salesTable[[#This Row],[SalesChannel]]="","MISSING",IFERROR(VLOOKUP(salesTable[[#This Row],[SalesChannel]],salesChannel_Ref[],2,FALSE),CLEAN(UPPER(TRIM(salesTable[SalesChannel])))))</f>
        <v>ONLINE</v>
      </c>
      <c r="V22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21" s="8" t="str">
        <f>IF(salesTable[[#This Row],[ProductID]]="","MISSING",IFERROR(VLOOKUP(salesTable[[#This Row],[ProductID]],product_REF[],1,FALSE),"NO MATCH"))</f>
        <v>P005</v>
      </c>
      <c r="X221" s="8" t="str">
        <f>CLEAN(UPPER(TRIM(IF(salesTable[[#This Row],[ProductID]]="","MISSING",IFERROR(VLOOKUP(salesTable[[#This Row],[ProductID]],product_REF[],2,FALSE),"NO MATCH")))))</f>
        <v>SMARTPHONE X</v>
      </c>
      <c r="Y221" t="str">
        <f>IFERROR(CLEAN(UPPER(TRIM(VLOOKUP(salesTable[[#This Row],[productID_Final]],product_REF[],3,FALSE)))),"NO MATCH")</f>
        <v>ELECTRONICS</v>
      </c>
      <c r="Z221" s="8" t="str">
        <f>IF(salesTable[[#This Row],[productCategory_final]]=CLEAN(UPPER(TRIM(salesTable[ProductCategory]))),salesTable[[#This Row],[productCategory_final]],"MISMATCH")</f>
        <v>ELECTRONICS</v>
      </c>
      <c r="AA221" s="8" t="str">
        <f>IF(salesTable[[#This Row],[CustomerID]]="","MISSING",IFERROR(VLOOKUP(salesTable[[#This Row],[CustomerID]],customer_REF[],1,FALSE),"NO MATCH"))</f>
        <v>C0261</v>
      </c>
      <c r="AB221" t="str">
        <f>CLEAN(UPPER(TRIM(IF(salesTable[[#This Row],[FirstName]]="","MISSING",IFERROR(VLOOKUP(salesTable[[#This Row],[CustomerID_final]],customer_REF[],2,FALSE),"NO MATCH")))))</f>
        <v>ADWOA</v>
      </c>
      <c r="AC221" s="8" t="str">
        <f>IF(salesTable[[#This Row],[customerFisrtName]]=CLEAN(UPPER(TRIM(salesTable[[#This Row],[customerFisrtName]]))),salesTable[[#This Row],[customerFisrtName]],"MISMATCH")</f>
        <v>ADWOA</v>
      </c>
      <c r="AD221" t="str">
        <f>CLEAN(UPPER(TRIM(IF(salesTable[[#This Row],[LastName]]="","MISSING",IFERROR(VLOOKUP(salesTable[[#This Row],[CustomerID_final]],customer_REF[],3,FALSE),"NO MATCH")))))</f>
        <v>OWUSU</v>
      </c>
      <c r="AE221" s="8" t="str">
        <f>IF(salesTable[[#This Row],[customerLastName]]=CLEAN(UPPER(TRIM(salesTable[[#This Row],[customerLastName]]))),salesTable[[#This Row],[customerLastName]],"MISMATCH")</f>
        <v>OWUSU</v>
      </c>
      <c r="AF221" s="8" t="str">
        <f>IF(salesTable[[#This Row],[Phone]]="","MISSING",0&amp;RIGHT(TRIM(SUBSTITUTE(SUBSTITUTE(SUBSTITUTE(salesTable[[#This Row],[Phone]],"+","")," ",""),"-","")),9))</f>
        <v>0508158135</v>
      </c>
      <c r="AG22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21" s="8">
        <f>IF(salesTable[[#This Row],[quantity_clean]]&gt;0,salesTable[[#This Row],[quantity_clean]],"INVALID")</f>
        <v>8</v>
      </c>
      <c r="AI22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221" s="8">
        <f>IF(salesTable[[#This Row],[unitPrice_clean]]&gt;0,salesTable[[#This Row],[unitPrice_clean]],"INVALID")</f>
        <v>2800</v>
      </c>
      <c r="AK221">
        <f>IF(salesTable[[#This Row],[Revenue]]="","MISSING",VALUE(TRIM(SUBSTITUTE(SUBSTITUTE(salesTable[[#This Row],[Revenue]],",",""),"GH₵",""))))</f>
        <v>22400</v>
      </c>
      <c r="AL221" s="8">
        <f>IFERROR(IF(ROUND(salesTable[[#This Row],[Quantity_final]]*salesTable[[#This Row],[UnitPrice_final]],2)=ROUND(salesTable[[#This Row],[revenue_clean]],2)=TRUE,salesTable[[#This Row],[revenue_clean]],"invalid"),"INVALID")</f>
        <v>22400</v>
      </c>
      <c r="AM221" s="19">
        <f>IF(ISNUMBER(salesTable[[#This Row],[OrderDate]]),salesTable[[#This Row],[OrderDate]],IFERROR(DATEVALUE(CLEAN(TRIM(SUBSTITUTE(salesTable[[#This Row],[OrderDate]],".","/")))),"CHECK"))</f>
        <v>46129</v>
      </c>
      <c r="AN22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GH-CCT-2025-00192</v>
      </c>
      <c r="AP2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1" s="8" t="str">
        <f>CLEAN(PROPER(TRIM(salesTable[[#This Row],[Email]])))</f>
        <v>Adwoa.Owusu24@Example.Com</v>
      </c>
      <c r="AR221" s="8" t="str">
        <f>CLEAN(TRIM(salesTable[[#This Row],[SourceFile]]))</f>
        <v>Retail_POS_2025.csv</v>
      </c>
      <c r="AS2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1" s="8" t="str">
        <f>IF(salesTable[orderRef_final]&lt;&gt;"MISSING",salesTable[orderRef_final],"invalid")</f>
        <v>GH-CCT-2025-00192</v>
      </c>
    </row>
    <row r="222" spans="1:46" x14ac:dyDescent="0.3">
      <c r="A222" t="s">
        <v>6216</v>
      </c>
      <c r="B222" t="s">
        <v>1812</v>
      </c>
      <c r="C222" t="s">
        <v>5097</v>
      </c>
      <c r="D222" t="s">
        <v>810</v>
      </c>
      <c r="E222" t="s">
        <v>237</v>
      </c>
      <c r="F222" t="s">
        <v>181</v>
      </c>
      <c r="G222" t="s">
        <v>303</v>
      </c>
      <c r="H222" t="s">
        <v>399</v>
      </c>
      <c r="I222" t="s">
        <v>41</v>
      </c>
      <c r="J222" t="s">
        <v>337</v>
      </c>
      <c r="K222" t="s">
        <v>57</v>
      </c>
      <c r="L222" t="s">
        <v>58</v>
      </c>
      <c r="M222" t="s">
        <v>426</v>
      </c>
      <c r="N222">
        <v>2400</v>
      </c>
      <c r="O222">
        <v>7200</v>
      </c>
      <c r="P222" t="s">
        <v>6217</v>
      </c>
      <c r="Q222" t="s">
        <v>6218</v>
      </c>
      <c r="R222" t="s">
        <v>61</v>
      </c>
      <c r="S222" t="str">
        <f>IF(salesTable[[#This Row],[Region]]="","MISSING",IFERROR(VLOOKUP(salesTable[[#This Row],[Region]],region_ref[],2,FALSE),TRIM(CLEAN(UPPER(salesTable[[#This Row],[Region]])))))</f>
        <v>CAPE COAST</v>
      </c>
      <c r="T222" t="str">
        <f>IF(salesTable[[#This Row],[CustomerType]]="","MISSING",IFERROR(VLOOKUP(salesTable[[#This Row],[CustomerType]],customerType_Ref[],2,FALSE),TRIM(CLEAN(UPPER(salesTable[[#This Row],[CustomerType]])))))</f>
        <v>INDIVIDUAL</v>
      </c>
      <c r="U222" t="str">
        <f>IF(salesTable[[#This Row],[SalesChannel]]="","MISSING",IFERROR(VLOOKUP(salesTable[[#This Row],[SalesChannel]],salesChannel_Ref[],2,FALSE),CLEAN(UPPER(TRIM(salesTable[SalesChannel])))))</f>
        <v>ONLINE</v>
      </c>
      <c r="V22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22" s="8" t="str">
        <f>IF(salesTable[[#This Row],[ProductID]]="","MISSING",IFERROR(VLOOKUP(salesTable[[#This Row],[ProductID]],product_REF[],1,FALSE),"NO MATCH"))</f>
        <v>P011</v>
      </c>
      <c r="X222" s="8" t="str">
        <f>CLEAN(UPPER(TRIM(IF(salesTable[[#This Row],[ProductID]]="","MISSING",IFERROR(VLOOKUP(salesTable[[#This Row],[ProductID]],product_REF[],2,FALSE),"NO MATCH")))))</f>
        <v>EXECUTIVE DESK</v>
      </c>
      <c r="Y222" t="str">
        <f>IFERROR(CLEAN(UPPER(TRIM(VLOOKUP(salesTable[[#This Row],[productID_Final]],product_REF[],3,FALSE)))),"NO MATCH")</f>
        <v>FURNITURE</v>
      </c>
      <c r="Z222" s="8" t="str">
        <f>IF(salesTable[[#This Row],[productCategory_final]]=CLEAN(UPPER(TRIM(salesTable[ProductCategory]))),salesTable[[#This Row],[productCategory_final]],"MISMATCH")</f>
        <v>FURNITURE</v>
      </c>
      <c r="AA222" s="8" t="str">
        <f>IF(salesTable[[#This Row],[CustomerID]]="","MISSING",IFERROR(VLOOKUP(salesTable[[#This Row],[CustomerID]],customer_REF[],1,FALSE),"NO MATCH"))</f>
        <v>C0190</v>
      </c>
      <c r="AB222" t="str">
        <f>CLEAN(UPPER(TRIM(IF(salesTable[[#This Row],[FirstName]]="","MISSING",IFERROR(VLOOKUP(salesTable[[#This Row],[CustomerID_final]],customer_REF[],2,FALSE),"NO MATCH")))))</f>
        <v>DANIEL</v>
      </c>
      <c r="AC222" s="8" t="str">
        <f>IF(salesTable[[#This Row],[customerFisrtName]]=CLEAN(UPPER(TRIM(salesTable[[#This Row],[customerFisrtName]]))),salesTable[[#This Row],[customerFisrtName]],"MISMATCH")</f>
        <v>DANIEL</v>
      </c>
      <c r="AD222" t="str">
        <f>CLEAN(UPPER(TRIM(IF(salesTable[[#This Row],[LastName]]="","MISSING",IFERROR(VLOOKUP(salesTable[[#This Row],[CustomerID_final]],customer_REF[],3,FALSE),"NO MATCH")))))</f>
        <v>APPIAH</v>
      </c>
      <c r="AE222" s="8" t="str">
        <f>IF(salesTable[[#This Row],[customerLastName]]=CLEAN(UPPER(TRIM(salesTable[[#This Row],[customerLastName]]))),salesTable[[#This Row],[customerLastName]],"MISMATCH")</f>
        <v>APPIAH</v>
      </c>
      <c r="AF222" s="8" t="str">
        <f>IF(salesTable[[#This Row],[Phone]]="","MISSING",0&amp;RIGHT(TRIM(SUBSTITUTE(SUBSTITUTE(SUBSTITUTE(salesTable[[#This Row],[Phone]],"+","")," ",""),"-","")),9))</f>
        <v>0277095881</v>
      </c>
      <c r="AG22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222" s="8">
        <f>IF(salesTable[[#This Row],[quantity_clean]]&gt;0,salesTable[[#This Row],[quantity_clean]],"INVALID")</f>
        <v>3</v>
      </c>
      <c r="AI22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22" s="8">
        <f>IF(salesTable[[#This Row],[unitPrice_clean]]&gt;0,salesTable[[#This Row],[unitPrice_clean]],"INVALID")</f>
        <v>2400</v>
      </c>
      <c r="AK222">
        <f>IF(salesTable[[#This Row],[Revenue]]="","MISSING",VALUE(TRIM(SUBSTITUTE(SUBSTITUTE(salesTable[[#This Row],[Revenue]],",",""),"GH₵",""))))</f>
        <v>7200</v>
      </c>
      <c r="AL222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222" s="19">
        <f>IF(ISNUMBER(salesTable[[#This Row],[OrderDate]]),salesTable[[#This Row],[OrderDate]],IFERROR(DATEVALUE(CLEAN(TRIM(SUBSTITUTE(salesTable[[#This Row],[OrderDate]],".","/")))),"CHECK"))</f>
        <v>45734</v>
      </c>
      <c r="AN2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2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GH-CCT-2025-00200</v>
      </c>
      <c r="AP2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2" s="8" t="str">
        <f>CLEAN(PROPER(TRIM(salesTable[[#This Row],[Email]])))</f>
        <v>Daniel.Appiah11@Example.Com</v>
      </c>
      <c r="AR222" s="8" t="str">
        <f>CLEAN(TRIM(salesTable[[#This Row],[SourceFile]]))</f>
        <v>Retail_POS_2025.csv</v>
      </c>
      <c r="AS2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2" s="8" t="str">
        <f>IF(salesTable[orderRef_final]&lt;&gt;"MISSING",salesTable[orderRef_final],"invalid")</f>
        <v>GH-CCT-2025-00200</v>
      </c>
    </row>
    <row r="223" spans="1:46" x14ac:dyDescent="0.3">
      <c r="A223" t="s">
        <v>4220</v>
      </c>
      <c r="B223" t="s">
        <v>3133</v>
      </c>
      <c r="C223" t="s">
        <v>4221</v>
      </c>
      <c r="D223" t="s">
        <v>80</v>
      </c>
      <c r="E223" t="s">
        <v>1988</v>
      </c>
      <c r="F223" t="s">
        <v>181</v>
      </c>
      <c r="G223" t="s">
        <v>142</v>
      </c>
      <c r="H223" t="s">
        <v>143</v>
      </c>
      <c r="I223" t="s">
        <v>382</v>
      </c>
      <c r="J223" t="s">
        <v>272</v>
      </c>
      <c r="K223" t="s">
        <v>57</v>
      </c>
      <c r="L223" t="s">
        <v>111</v>
      </c>
      <c r="M223">
        <v>12</v>
      </c>
      <c r="N223">
        <v>420</v>
      </c>
      <c r="O223">
        <v>5040</v>
      </c>
      <c r="P223" t="s">
        <v>4222</v>
      </c>
      <c r="Q223" t="s">
        <v>4223</v>
      </c>
      <c r="R223" t="s">
        <v>157</v>
      </c>
      <c r="S223" t="str">
        <f>IF(salesTable[[#This Row],[Region]]="","MISSING",IFERROR(VLOOKUP(salesTable[[#This Row],[Region]],region_ref[],2,FALSE),TRIM(CLEAN(UPPER(salesTable[[#This Row],[Region]])))))</f>
        <v>CAPE COAST</v>
      </c>
      <c r="T223" t="str">
        <f>IF(salesTable[[#This Row],[CustomerType]]="","MISSING",IFERROR(VLOOKUP(salesTable[[#This Row],[CustomerType]],customerType_Ref[],2,FALSE),TRIM(CLEAN(UPPER(salesTable[[#This Row],[CustomerType]])))))</f>
        <v>GOVERNMENT</v>
      </c>
      <c r="U223" t="str">
        <f>IF(salesTable[[#This Row],[SalesChannel]]="","MISSING",IFERROR(VLOOKUP(salesTable[[#This Row],[SalesChannel]],salesChannel_Ref[],2,FALSE),CLEAN(UPPER(TRIM(salesTable[SalesChannel])))))</f>
        <v>ONLINE</v>
      </c>
      <c r="V223" t="str">
        <f>IF(salesTable[[#This Row],[PaymentMethod]]="","MISSING",IFERROR(VLOOKUP(salesTable[[#This Row],[PaymentMethod]],paymentMethod_REF[],2,FALSE), CLEAN(UPPER(TRIM(salesTable[[#This Row],[PaymentMethod]])))))</f>
        <v>CARD</v>
      </c>
      <c r="W223" s="8" t="str">
        <f>IF(salesTable[[#This Row],[ProductID]]="","MISSING",IFERROR(VLOOKUP(salesTable[[#This Row],[ProductID]],product_REF[],1,FALSE),"NO MATCH"))</f>
        <v>P003</v>
      </c>
      <c r="X223" s="8" t="str">
        <f>CLEAN(UPPER(TRIM(IF(salesTable[[#This Row],[ProductID]]="","MISSING",IFERROR(VLOOKUP(salesTable[[#This Row],[ProductID]],product_REF[],2,FALSE),"NO MATCH")))))</f>
        <v>WIRELESS HEADSET</v>
      </c>
      <c r="Y223" t="str">
        <f>IFERROR(CLEAN(UPPER(TRIM(VLOOKUP(salesTable[[#This Row],[productID_Final]],product_REF[],3,FALSE)))),"NO MATCH")</f>
        <v>ELECTRONICS</v>
      </c>
      <c r="Z223" s="8" t="str">
        <f>IF(salesTable[[#This Row],[productCategory_final]]=CLEAN(UPPER(TRIM(salesTable[ProductCategory]))),salesTable[[#This Row],[productCategory_final]],"MISMATCH")</f>
        <v>ELECTRONICS</v>
      </c>
      <c r="AA223" s="8" t="str">
        <f>IF(salesTable[[#This Row],[CustomerID]]="","MISSING",IFERROR(VLOOKUP(salesTable[[#This Row],[CustomerID]],customer_REF[],1,FALSE),"NO MATCH"))</f>
        <v>C0072</v>
      </c>
      <c r="AB223" t="str">
        <f>CLEAN(UPPER(TRIM(IF(salesTable[[#This Row],[FirstName]]="","MISSING",IFERROR(VLOOKUP(salesTable[[#This Row],[CustomerID_final]],customer_REF[],2,FALSE),"NO MATCH")))))</f>
        <v>ADWOA</v>
      </c>
      <c r="AC223" s="8" t="str">
        <f>IF(salesTable[[#This Row],[customerFisrtName]]=CLEAN(UPPER(TRIM(salesTable[[#This Row],[customerFisrtName]]))),salesTable[[#This Row],[customerFisrtName]],"MISMATCH")</f>
        <v>ADWOA</v>
      </c>
      <c r="AD223" t="str">
        <f>CLEAN(UPPER(TRIM(IF(salesTable[[#This Row],[LastName]]="","MISSING",IFERROR(VLOOKUP(salesTable[[#This Row],[CustomerID_final]],customer_REF[],3,FALSE),"NO MATCH")))))</f>
        <v>BADU</v>
      </c>
      <c r="AE223" s="8" t="str">
        <f>IF(salesTable[[#This Row],[customerLastName]]=CLEAN(UPPER(TRIM(salesTable[[#This Row],[customerLastName]]))),salesTable[[#This Row],[customerLastName]],"MISMATCH")</f>
        <v>BADU</v>
      </c>
      <c r="AF223" s="8" t="str">
        <f>IF(salesTable[[#This Row],[Phone]]="","MISSING",0&amp;RIGHT(TRIM(SUBSTITUTE(SUBSTITUTE(SUBSTITUTE(salesTable[[#This Row],[Phone]],"+","")," ",""),"-","")),9))</f>
        <v>0202079976</v>
      </c>
      <c r="AG22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23" s="8">
        <f>IF(salesTable[[#This Row],[quantity_clean]]&gt;0,salesTable[[#This Row],[quantity_clean]],"INVALID")</f>
        <v>12</v>
      </c>
      <c r="AI22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23" s="8">
        <f>IF(salesTable[[#This Row],[unitPrice_clean]]&gt;0,salesTable[[#This Row],[unitPrice_clean]],"INVALID")</f>
        <v>420</v>
      </c>
      <c r="AK223">
        <f>IF(salesTable[[#This Row],[Revenue]]="","MISSING",VALUE(TRIM(SUBSTITUTE(SUBSTITUTE(salesTable[[#This Row],[Revenue]],",",""),"GH₵",""))))</f>
        <v>5040</v>
      </c>
      <c r="AL223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223" s="19">
        <f>IF(ISNUMBER(salesTable[[#This Row],[OrderDate]]),salesTable[[#This Row],[OrderDate]],IFERROR(DATEVALUE(CLEAN(TRIM(SUBSTITUTE(salesTable[[#This Row],[OrderDate]],".","/")))),"CHECK"))</f>
        <v>45665</v>
      </c>
      <c r="AN2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45665</v>
      </c>
      <c r="AO2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GH-CCT-2025-00216</v>
      </c>
      <c r="AP2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3" s="8" t="str">
        <f>CLEAN(PROPER(TRIM(salesTable[[#This Row],[Email]])))</f>
        <v>Adwoa.Badu50@Example.Com</v>
      </c>
      <c r="AR223" s="8" t="str">
        <f>CLEAN(TRIM(salesTable[[#This Row],[SourceFile]]))</f>
        <v>Online_Sales_2025.xlsx</v>
      </c>
      <c r="AS2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3" s="8" t="str">
        <f>IF(salesTable[orderRef_final]&lt;&gt;"MISSING",salesTable[orderRef_final],"invalid")</f>
        <v>GH-CCT-2025-00216</v>
      </c>
    </row>
    <row r="224" spans="1:46" x14ac:dyDescent="0.3">
      <c r="A224" t="s">
        <v>276</v>
      </c>
      <c r="B224" t="s">
        <v>277</v>
      </c>
      <c r="C224" t="s">
        <v>160</v>
      </c>
      <c r="D224" t="s">
        <v>92</v>
      </c>
      <c r="E224" t="s">
        <v>161</v>
      </c>
      <c r="F224" t="s">
        <v>181</v>
      </c>
      <c r="G224" t="s">
        <v>191</v>
      </c>
      <c r="H224" t="s">
        <v>278</v>
      </c>
      <c r="I224" t="s">
        <v>279</v>
      </c>
      <c r="J224" t="s">
        <v>97</v>
      </c>
      <c r="K224" t="s">
        <v>174</v>
      </c>
      <c r="L224" t="s">
        <v>280</v>
      </c>
      <c r="M224">
        <v>2</v>
      </c>
      <c r="N224">
        <v>1650</v>
      </c>
      <c r="O224">
        <v>3300</v>
      </c>
      <c r="P224" t="s">
        <v>281</v>
      </c>
      <c r="Q224" t="s">
        <v>282</v>
      </c>
      <c r="R224" t="s">
        <v>32</v>
      </c>
      <c r="S224" t="str">
        <f>IF(salesTable[[#This Row],[Region]]="","MISSING",IFERROR(VLOOKUP(salesTable[[#This Row],[Region]],region_ref[],2,FALSE),TRIM(CLEAN(UPPER(salesTable[[#This Row],[Region]])))))</f>
        <v>CAPE COAST</v>
      </c>
      <c r="T224" t="str">
        <f>IF(salesTable[[#This Row],[CustomerType]]="","MISSING",IFERROR(VLOOKUP(salesTable[[#This Row],[CustomerType]],customerType_Ref[],2,FALSE),TRIM(CLEAN(UPPER(salesTable[[#This Row],[CustomerType]])))))</f>
        <v>BUSINESS</v>
      </c>
      <c r="U224" t="str">
        <f>IF(salesTable[[#This Row],[SalesChannel]]="","MISSING",IFERROR(VLOOKUP(salesTable[[#This Row],[SalesChannel]],salesChannel_Ref[],2,FALSE),CLEAN(UPPER(TRIM(salesTable[SalesChannel])))))</f>
        <v>IN-STORE</v>
      </c>
      <c r="V224" t="str">
        <f>IF(salesTable[[#This Row],[PaymentMethod]]="","MISSING",IFERROR(VLOOKUP(salesTable[[#This Row],[PaymentMethod]],paymentMethod_REF[],2,FALSE), CLEAN(UPPER(TRIM(salesTable[[#This Row],[PaymentMethod]])))))</f>
        <v>CASH</v>
      </c>
      <c r="W224" s="8" t="str">
        <f>IF(salesTable[[#This Row],[ProductID]]="","MISSING",IFERROR(VLOOKUP(salesTable[[#This Row],[ProductID]],product_REF[],1,FALSE),"NO MATCH"))</f>
        <v>P004</v>
      </c>
      <c r="X224" s="8" t="str">
        <f>CLEAN(UPPER(TRIM(IF(salesTable[[#This Row],[ProductID]]="","MISSING",IFERROR(VLOOKUP(salesTable[[#This Row],[ProductID]],product_REF[],2,FALSE),"NO MATCH")))))</f>
        <v>LASER PRINTER</v>
      </c>
      <c r="Y224" t="str">
        <f>IFERROR(CLEAN(UPPER(TRIM(VLOOKUP(salesTable[[#This Row],[productID_Final]],product_REF[],3,FALSE)))),"NO MATCH")</f>
        <v>OFFICE SUPPLIES</v>
      </c>
      <c r="Z224" s="8" t="str">
        <f>IF(salesTable[[#This Row],[productCategory_final]]=CLEAN(UPPER(TRIM(salesTable[ProductCategory]))),salesTable[[#This Row],[productCategory_final]],"MISMATCH")</f>
        <v>OFFICE SUPPLIES</v>
      </c>
      <c r="AA224" s="8" t="str">
        <f>IF(salesTable[[#This Row],[CustomerID]]="","MISSING",IFERROR(VLOOKUP(salesTable[[#This Row],[CustomerID]],customer_REF[],1,FALSE),"NO MATCH"))</f>
        <v>C0016</v>
      </c>
      <c r="AB224" t="str">
        <f>CLEAN(UPPER(TRIM(IF(salesTable[[#This Row],[FirstName]]="","MISSING",IFERROR(VLOOKUP(salesTable[[#This Row],[CustomerID_final]],customer_REF[],2,FALSE),"NO MATCH")))))</f>
        <v>AMA</v>
      </c>
      <c r="AC224" s="8" t="str">
        <f>IF(salesTable[[#This Row],[customerFisrtName]]=CLEAN(UPPER(TRIM(salesTable[[#This Row],[customerFisrtName]]))),salesTable[[#This Row],[customerFisrtName]],"MISMATCH")</f>
        <v>AMA</v>
      </c>
      <c r="AD224" t="str">
        <f>CLEAN(UPPER(TRIM(IF(salesTable[[#This Row],[LastName]]="","MISSING",IFERROR(VLOOKUP(salesTable[[#This Row],[CustomerID_final]],customer_REF[],3,FALSE),"NO MATCH")))))</f>
        <v>ADDO</v>
      </c>
      <c r="AE224" s="8" t="str">
        <f>IF(salesTable[[#This Row],[customerLastName]]=CLEAN(UPPER(TRIM(salesTable[[#This Row],[customerLastName]]))),salesTable[[#This Row],[customerLastName]],"MISMATCH")</f>
        <v>ADDO</v>
      </c>
      <c r="AF224" s="8" t="str">
        <f>IF(salesTable[[#This Row],[Phone]]="","MISSING",0&amp;RIGHT(TRIM(SUBSTITUTE(SUBSTITUTE(SUBSTITUTE(salesTable[[#This Row],[Phone]],"+","")," ",""),"-","")),9))</f>
        <v>0552263403</v>
      </c>
      <c r="AG22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224" s="8">
        <f>IF(salesTable[[#This Row],[quantity_clean]]&gt;0,salesTable[[#This Row],[quantity_clean]],"INVALID")</f>
        <v>2</v>
      </c>
      <c r="AI22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24" s="8">
        <f>IF(salesTable[[#This Row],[unitPrice_clean]]&gt;0,salesTable[[#This Row],[unitPrice_clean]],"INVALID")</f>
        <v>1650</v>
      </c>
      <c r="AK224">
        <f>IF(salesTable[[#This Row],[Revenue]]="","MISSING",VALUE(TRIM(SUBSTITUTE(SUBSTITUTE(salesTable[[#This Row],[Revenue]],",",""),"GH₵",""))))</f>
        <v>3300</v>
      </c>
      <c r="AL224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224" s="19">
        <f>IF(ISNUMBER(salesTable[[#This Row],[OrderDate]]),salesTable[[#This Row],[OrderDate]],IFERROR(DATEVALUE(CLEAN(TRIM(SUBSTITUTE(salesTable[[#This Row],[OrderDate]],".","/")))),"CHECK"))</f>
        <v>45798</v>
      </c>
      <c r="AN2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45798</v>
      </c>
      <c r="AO2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GH-CCT-2025-00247</v>
      </c>
      <c r="AP2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4" s="8" t="str">
        <f>CLEAN(PROPER(TRIM(salesTable[[#This Row],[Email]])))</f>
        <v>Ama.Addo41@Example.Com</v>
      </c>
      <c r="AR224" s="8" t="str">
        <f>CLEAN(TRIM(salesTable[[#This Row],[SourceFile]]))</f>
        <v>Agent_App_2025.csv</v>
      </c>
      <c r="AS2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4" s="8" t="str">
        <f>IF(salesTable[orderRef_final]&lt;&gt;"MISSING",salesTable[orderRef_final],"invalid")</f>
        <v>GH-CCT-2025-00247</v>
      </c>
    </row>
    <row r="225" spans="1:46" x14ac:dyDescent="0.3">
      <c r="A225" t="s">
        <v>3252</v>
      </c>
      <c r="B225" t="s">
        <v>3253</v>
      </c>
      <c r="C225" t="s">
        <v>2768</v>
      </c>
      <c r="D225" t="s">
        <v>271</v>
      </c>
      <c r="E225" t="s">
        <v>140</v>
      </c>
      <c r="F225" t="s">
        <v>181</v>
      </c>
      <c r="G225" t="s">
        <v>120</v>
      </c>
      <c r="H225" t="s">
        <v>829</v>
      </c>
      <c r="I225" t="s">
        <v>41</v>
      </c>
      <c r="J225" t="s">
        <v>97</v>
      </c>
      <c r="K225" t="s">
        <v>72</v>
      </c>
      <c r="L225" t="s">
        <v>182</v>
      </c>
      <c r="M225">
        <v>5</v>
      </c>
      <c r="N225">
        <v>800</v>
      </c>
      <c r="O225">
        <v>4000</v>
      </c>
      <c r="P225" t="s">
        <v>3254</v>
      </c>
      <c r="Q225" t="s">
        <v>3255</v>
      </c>
      <c r="R225" t="s">
        <v>157</v>
      </c>
      <c r="S225" t="str">
        <f>IF(salesTable[[#This Row],[Region]]="","MISSING",IFERROR(VLOOKUP(salesTable[[#This Row],[Region]],region_ref[],2,FALSE),TRIM(CLEAN(UPPER(salesTable[[#This Row],[Region]])))))</f>
        <v>CAPE COAST</v>
      </c>
      <c r="T225" t="str">
        <f>IF(salesTable[[#This Row],[CustomerType]]="","MISSING",IFERROR(VLOOKUP(salesTable[[#This Row],[CustomerType]],customerType_Ref[],2,FALSE),TRIM(CLEAN(UPPER(salesTable[[#This Row],[CustomerType]])))))</f>
        <v>BUSINESS</v>
      </c>
      <c r="U225" t="str">
        <f>IF(salesTable[[#This Row],[SalesChannel]]="","MISSING",IFERROR(VLOOKUP(salesTable[[#This Row],[SalesChannel]],salesChannel_Ref[],2,FALSE),CLEAN(UPPER(TRIM(salesTable[SalesChannel])))))</f>
        <v>IN-STORE</v>
      </c>
      <c r="V225" t="str">
        <f>IF(salesTable[[#This Row],[PaymentMethod]]="","MISSING",IFERROR(VLOOKUP(salesTable[[#This Row],[PaymentMethod]],paymentMethod_REF[],2,FALSE), CLEAN(UPPER(TRIM(salesTable[[#This Row],[PaymentMethod]])))))</f>
        <v>CASH</v>
      </c>
      <c r="W225" s="8" t="str">
        <f>IF(salesTable[[#This Row],[ProductID]]="","MISSING",IFERROR(VLOOKUP(salesTable[[#This Row],[ProductID]],product_REF[],1,FALSE),"NO MATCH"))</f>
        <v>P002</v>
      </c>
      <c r="X225" s="8" t="str">
        <f>CLEAN(UPPER(TRIM(IF(salesTable[[#This Row],[ProductID]]="","MISSING",IFERROR(VLOOKUP(salesTable[[#This Row],[ProductID]],product_REF[],2,FALSE),"NO MATCH")))))</f>
        <v>OFFICE CHAIR</v>
      </c>
      <c r="Y225" t="str">
        <f>IFERROR(CLEAN(UPPER(TRIM(VLOOKUP(salesTable[[#This Row],[productID_Final]],product_REF[],3,FALSE)))),"NO MATCH")</f>
        <v>FURNITURE</v>
      </c>
      <c r="Z225" s="8" t="str">
        <f>IF(salesTable[[#This Row],[productCategory_final]]=CLEAN(UPPER(TRIM(salesTable[ProductCategory]))),salesTable[[#This Row],[productCategory_final]],"MISMATCH")</f>
        <v>FURNITURE</v>
      </c>
      <c r="AA225" s="8" t="str">
        <f>IF(salesTable[[#This Row],[CustomerID]]="","MISSING",IFERROR(VLOOKUP(salesTable[[#This Row],[CustomerID]],customer_REF[],1,FALSE),"NO MATCH"))</f>
        <v>C0193</v>
      </c>
      <c r="AB225" t="str">
        <f>CLEAN(UPPER(TRIM(IF(salesTable[[#This Row],[FirstName]]="","MISSING",IFERROR(VLOOKUP(salesTable[[#This Row],[CustomerID_final]],customer_REF[],2,FALSE),"NO MATCH")))))</f>
        <v>MICHAEL</v>
      </c>
      <c r="AC225" s="8" t="str">
        <f>IF(salesTable[[#This Row],[customerFisrtName]]=CLEAN(UPPER(TRIM(salesTable[[#This Row],[customerFisrtName]]))),salesTable[[#This Row],[customerFisrtName]],"MISMATCH")</f>
        <v>MICHAEL</v>
      </c>
      <c r="AD225" t="str">
        <f>CLEAN(UPPER(TRIM(IF(salesTable[[#This Row],[LastName]]="","MISSING",IFERROR(VLOOKUP(salesTable[[#This Row],[CustomerID_final]],customer_REF[],3,FALSE),"NO MATCH")))))</f>
        <v>OWUSU</v>
      </c>
      <c r="AE225" s="8" t="str">
        <f>IF(salesTable[[#This Row],[customerLastName]]=CLEAN(UPPER(TRIM(salesTable[[#This Row],[customerLastName]]))),salesTable[[#This Row],[customerLastName]],"MISMATCH")</f>
        <v>OWUSU</v>
      </c>
      <c r="AF225" s="8" t="str">
        <f>IF(salesTable[[#This Row],[Phone]]="","MISSING",0&amp;RIGHT(TRIM(SUBSTITUTE(SUBSTITUTE(SUBSTITUTE(salesTable[[#This Row],[Phone]],"+","")," ",""),"-","")),9))</f>
        <v>0268397063</v>
      </c>
      <c r="AG22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225" s="8">
        <f>IF(salesTable[[#This Row],[quantity_clean]]&gt;0,salesTable[[#This Row],[quantity_clean]],"INVALID")</f>
        <v>5</v>
      </c>
      <c r="AI225">
        <f>IF(OR(salesTable[[#This Row],[UnitPrice]]="",salesTable[[#This Row],[UnitPrice]]="N/A",salesTable[[#This Row],[UnitPrice]]="unknown"),"INVALID",VALUE(TRIM(SUBSTITUTE(SUBSTITUTE(salesTable[[#This Row],[UnitPrice]],",",""),"GH₵",""))))</f>
        <v>800</v>
      </c>
      <c r="AJ225" s="8">
        <f>IF(salesTable[[#This Row],[unitPrice_clean]]&gt;0,salesTable[[#This Row],[unitPrice_clean]],"INVALID")</f>
        <v>800</v>
      </c>
      <c r="AK225">
        <f>IF(salesTable[[#This Row],[Revenue]]="","MISSING",VALUE(TRIM(SUBSTITUTE(SUBSTITUTE(salesTable[[#This Row],[Revenue]],",",""),"GH₵",""))))</f>
        <v>4000</v>
      </c>
      <c r="AL225" s="8">
        <f>IFERROR(IF(ROUND(salesTable[[#This Row],[Quantity_final]]*salesTable[[#This Row],[UnitPrice_final]],2)=ROUND(salesTable[[#This Row],[revenue_clean]],2)=TRUE,salesTable[[#This Row],[revenue_clean]],"invalid"),"INVALID")</f>
        <v>4000</v>
      </c>
      <c r="AM225" s="19">
        <f>IF(ISNUMBER(salesTable[[#This Row],[OrderDate]]),salesTable[[#This Row],[OrderDate]],IFERROR(DATEVALUE(CLEAN(TRIM(SUBSTITUTE(salesTable[[#This Row],[OrderDate]],".","/")))),"CHECK"))</f>
        <v>45795</v>
      </c>
      <c r="AN2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45795</v>
      </c>
      <c r="AO2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GH-CCT-2025-00253</v>
      </c>
      <c r="AP2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5" s="8" t="str">
        <f>CLEAN(PROPER(TRIM(salesTable[[#This Row],[Email]])))</f>
        <v>Michael.Owusu40@Example.Com</v>
      </c>
      <c r="AR225" s="8" t="str">
        <f>CLEAN(TRIM(salesTable[[#This Row],[SourceFile]]))</f>
        <v>Online_Sales_2025.xlsx</v>
      </c>
      <c r="AS2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5" s="8" t="str">
        <f>IF(salesTable[orderRef_final]&lt;&gt;"MISSING",salesTable[orderRef_final],"invalid")</f>
        <v>GH-CCT-2025-00253</v>
      </c>
    </row>
    <row r="226" spans="1:46" x14ac:dyDescent="0.3">
      <c r="A226" t="s">
        <v>3569</v>
      </c>
      <c r="B226" t="s">
        <v>3570</v>
      </c>
      <c r="C226" t="s">
        <v>3134</v>
      </c>
      <c r="D226" t="s">
        <v>50</v>
      </c>
      <c r="E226" t="s">
        <v>1628</v>
      </c>
      <c r="F226" t="s">
        <v>697</v>
      </c>
      <c r="G226" t="s">
        <v>68</v>
      </c>
      <c r="H226" t="s">
        <v>109</v>
      </c>
      <c r="I226" t="s">
        <v>818</v>
      </c>
      <c r="J226" t="s">
        <v>393</v>
      </c>
      <c r="K226" t="s">
        <v>72</v>
      </c>
      <c r="L226" t="s">
        <v>451</v>
      </c>
      <c r="M226" t="s">
        <v>577</v>
      </c>
      <c r="N226">
        <v>3600</v>
      </c>
      <c r="O226">
        <v>43200</v>
      </c>
      <c r="P226" t="s">
        <v>3571</v>
      </c>
      <c r="Q226" t="s">
        <v>3572</v>
      </c>
      <c r="R226" t="s">
        <v>157</v>
      </c>
      <c r="S226" t="str">
        <f>IF(salesTable[[#This Row],[Region]]="","MISSING",IFERROR(VLOOKUP(salesTable[[#This Row],[Region]],region_ref[],2,FALSE),TRIM(CLEAN(UPPER(salesTable[[#This Row],[Region]])))))</f>
        <v>CAPE COAST</v>
      </c>
      <c r="T226" t="str">
        <f>IF(salesTable[[#This Row],[CustomerType]]="","MISSING",IFERROR(VLOOKUP(salesTable[[#This Row],[CustomerType]],customerType_Ref[],2,FALSE),TRIM(CLEAN(UPPER(salesTable[[#This Row],[CustomerType]])))))</f>
        <v>BUSINESS</v>
      </c>
      <c r="U226" t="str">
        <f>IF(salesTable[[#This Row],[SalesChannel]]="","MISSING",IFERROR(VLOOKUP(salesTable[[#This Row],[SalesChannel]],salesChannel_Ref[],2,FALSE),CLEAN(UPPER(TRIM(salesTable[SalesChannel])))))</f>
        <v>IN-STORE</v>
      </c>
      <c r="V22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26" s="8" t="str">
        <f>IF(salesTable[[#This Row],[ProductID]]="","MISSING",IFERROR(VLOOKUP(salesTable[[#This Row],[ProductID]],product_REF[],1,FALSE),"NO MATCH"))</f>
        <v>P010</v>
      </c>
      <c r="X226" s="8" t="str">
        <f>CLEAN(UPPER(TRIM(IF(salesTable[[#This Row],[ProductID]]="","MISSING",IFERROR(VLOOKUP(salesTable[[#This Row],[ProductID]],product_REF[],2,FALSE),"NO MATCH")))))</f>
        <v>AIR CONDITIONER</v>
      </c>
      <c r="Y226" t="str">
        <f>IFERROR(CLEAN(UPPER(TRIM(VLOOKUP(salesTable[[#This Row],[productID_Final]],product_REF[],3,FALSE)))),"NO MATCH")</f>
        <v>HOME APPLIANCES</v>
      </c>
      <c r="Z226" s="8" t="str">
        <f>IF(salesTable[[#This Row],[productCategory_final]]=CLEAN(UPPER(TRIM(salesTable[ProductCategory]))),salesTable[[#This Row],[productCategory_final]],"MISMATCH")</f>
        <v>HOME APPLIANCES</v>
      </c>
      <c r="AA226" s="8" t="str">
        <f>IF(salesTable[[#This Row],[CustomerID]]="","MISSING",IFERROR(VLOOKUP(salesTable[[#This Row],[CustomerID]],customer_REF[],1,FALSE),"NO MATCH"))</f>
        <v>C0331</v>
      </c>
      <c r="AB226" t="str">
        <f>CLEAN(UPPER(TRIM(IF(salesTable[[#This Row],[FirstName]]="","MISSING",IFERROR(VLOOKUP(salesTable[[#This Row],[CustomerID_final]],customer_REF[],2,FALSE),"NO MATCH")))))</f>
        <v>AKOSUA</v>
      </c>
      <c r="AC226" s="8" t="str">
        <f>IF(salesTable[[#This Row],[customerFisrtName]]=CLEAN(UPPER(TRIM(salesTable[[#This Row],[customerFisrtName]]))),salesTable[[#This Row],[customerFisrtName]],"MISMATCH")</f>
        <v>AKOSUA</v>
      </c>
      <c r="AD226" t="str">
        <f>CLEAN(UPPER(TRIM(IF(salesTable[[#This Row],[LastName]]="","MISSING",IFERROR(VLOOKUP(salesTable[[#This Row],[CustomerID_final]],customer_REF[],3,FALSE),"NO MATCH")))))</f>
        <v>ASARE</v>
      </c>
      <c r="AE226" s="8" t="str">
        <f>IF(salesTable[[#This Row],[customerLastName]]=CLEAN(UPPER(TRIM(salesTable[[#This Row],[customerLastName]]))),salesTable[[#This Row],[customerLastName]],"MISMATCH")</f>
        <v>ASARE</v>
      </c>
      <c r="AF226" s="8" t="str">
        <f>IF(salesTable[[#This Row],[Phone]]="","MISSING",0&amp;RIGHT(TRIM(SUBSTITUTE(SUBSTITUTE(SUBSTITUTE(salesTable[[#This Row],[Phone]],"+","")," ",""),"-","")),9))</f>
        <v>0248626326</v>
      </c>
      <c r="AG22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26" s="8">
        <f>IF(salesTable[[#This Row],[quantity_clean]]&gt;0,salesTable[[#This Row],[quantity_clean]],"INVALID")</f>
        <v>12</v>
      </c>
      <c r="AI22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226" s="8">
        <f>IF(salesTable[[#This Row],[unitPrice_clean]]&gt;0,salesTable[[#This Row],[unitPrice_clean]],"INVALID")</f>
        <v>3600</v>
      </c>
      <c r="AK226">
        <f>IF(salesTable[[#This Row],[Revenue]]="","MISSING",VALUE(TRIM(SUBSTITUTE(SUBSTITUTE(salesTable[[#This Row],[Revenue]],",",""),"GH₵",""))))</f>
        <v>43200</v>
      </c>
      <c r="AL226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226" s="19">
        <f>IF(ISNUMBER(salesTable[[#This Row],[OrderDate]]),salesTable[[#This Row],[OrderDate]],IFERROR(DATEVALUE(CLEAN(TRIM(SUBSTITUTE(salesTable[[#This Row],[OrderDate]],".","/")))),"CHECK"))</f>
        <v>45745</v>
      </c>
      <c r="AN2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45745</v>
      </c>
      <c r="AO2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GH-CCT-2025-00260</v>
      </c>
      <c r="AP2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6" s="8" t="str">
        <f>CLEAN(PROPER(TRIM(salesTable[[#This Row],[Email]])))</f>
        <v>Akosua.Asare60@Example.Com</v>
      </c>
      <c r="AR226" s="8" t="str">
        <f>CLEAN(TRIM(salesTable[[#This Row],[SourceFile]]))</f>
        <v>Online_Sales_2025.xlsx</v>
      </c>
      <c r="AS2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6" s="8" t="str">
        <f>IF(salesTable[orderRef_final]&lt;&gt;"MISSING",salesTable[orderRef_final],"invalid")</f>
        <v>GH-CCT-2025-00260</v>
      </c>
    </row>
    <row r="227" spans="1:46" x14ac:dyDescent="0.3">
      <c r="A227" t="s">
        <v>1424</v>
      </c>
      <c r="B227" t="s">
        <v>1425</v>
      </c>
      <c r="C227" t="s">
        <v>1426</v>
      </c>
      <c r="D227" t="s">
        <v>1021</v>
      </c>
      <c r="E227" t="s">
        <v>161</v>
      </c>
      <c r="F227" t="s">
        <v>962</v>
      </c>
      <c r="G227" t="s">
        <v>120</v>
      </c>
      <c r="H227" t="s">
        <v>121</v>
      </c>
      <c r="I227" t="s">
        <v>41</v>
      </c>
      <c r="J227" t="s">
        <v>97</v>
      </c>
      <c r="K227" t="s">
        <v>84</v>
      </c>
      <c r="L227" t="s">
        <v>338</v>
      </c>
      <c r="M227" t="s">
        <v>212</v>
      </c>
      <c r="N227">
        <v>850</v>
      </c>
      <c r="O227">
        <v>8500</v>
      </c>
      <c r="P227" t="s">
        <v>1427</v>
      </c>
      <c r="Q227" t="s">
        <v>1428</v>
      </c>
      <c r="R227" t="s">
        <v>157</v>
      </c>
      <c r="S227" t="str">
        <f>IF(salesTable[[#This Row],[Region]]="","MISSING",IFERROR(VLOOKUP(salesTable[[#This Row],[Region]],region_ref[],2,FALSE),TRIM(CLEAN(UPPER(salesTable[[#This Row],[Region]])))))</f>
        <v>CAPE COAST</v>
      </c>
      <c r="T227" t="str">
        <f>IF(salesTable[[#This Row],[CustomerType]]="","MISSING",IFERROR(VLOOKUP(salesTable[[#This Row],[CustomerType]],customerType_Ref[],2,FALSE),TRIM(CLEAN(UPPER(salesTable[[#This Row],[CustomerType]])))))</f>
        <v>BUSINESS</v>
      </c>
      <c r="U227" t="str">
        <f>IF(salesTable[[#This Row],[SalesChannel]]="","MISSING",IFERROR(VLOOKUP(salesTable[[#This Row],[SalesChannel]],salesChannel_Ref[],2,FALSE),CLEAN(UPPER(TRIM(salesTable[SalesChannel])))))</f>
        <v>AGENT</v>
      </c>
      <c r="V2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27" s="8" t="str">
        <f>IF(salesTable[[#This Row],[ProductID]]="","MISSING",IFERROR(VLOOKUP(salesTable[[#This Row],[ProductID]],product_REF[],1,FALSE),"NO MATCH"))</f>
        <v>P002</v>
      </c>
      <c r="X227" s="8" t="str">
        <f>CLEAN(UPPER(TRIM(IF(salesTable[[#This Row],[ProductID]]="","MISSING",IFERROR(VLOOKUP(salesTable[[#This Row],[ProductID]],product_REF[],2,FALSE),"NO MATCH")))))</f>
        <v>OFFICE CHAIR</v>
      </c>
      <c r="Y227" t="str">
        <f>IFERROR(CLEAN(UPPER(TRIM(VLOOKUP(salesTable[[#This Row],[productID_Final]],product_REF[],3,FALSE)))),"NO MATCH")</f>
        <v>FURNITURE</v>
      </c>
      <c r="Z227" s="8" t="str">
        <f>IF(salesTable[[#This Row],[productCategory_final]]=CLEAN(UPPER(TRIM(salesTable[ProductCategory]))),salesTable[[#This Row],[productCategory_final]],"MISMATCH")</f>
        <v>FURNITURE</v>
      </c>
      <c r="AA227" s="8" t="str">
        <f>IF(salesTable[[#This Row],[CustomerID]]="","MISSING",IFERROR(VLOOKUP(salesTable[[#This Row],[CustomerID]],customer_REF[],1,FALSE),"NO MATCH"))</f>
        <v>C0292</v>
      </c>
      <c r="AB227" t="str">
        <f>CLEAN(UPPER(TRIM(IF(salesTable[[#This Row],[FirstName]]="","MISSING",IFERROR(VLOOKUP(salesTable[[#This Row],[CustomerID_final]],customer_REF[],2,FALSE),"NO MATCH")))))</f>
        <v>ABENA</v>
      </c>
      <c r="AC227" s="8" t="str">
        <f>IF(salesTable[[#This Row],[customerFisrtName]]=CLEAN(UPPER(TRIM(salesTable[[#This Row],[customerFisrtName]]))),salesTable[[#This Row],[customerFisrtName]],"MISMATCH")</f>
        <v>ABENA</v>
      </c>
      <c r="AD227" t="str">
        <f>CLEAN(UPPER(TRIM(IF(salesTable[[#This Row],[LastName]]="","MISSING",IFERROR(VLOOKUP(salesTable[[#This Row],[CustomerID_final]],customer_REF[],3,FALSE),"NO MATCH")))))</f>
        <v>ADDO</v>
      </c>
      <c r="AE227" s="8" t="str">
        <f>IF(salesTable[[#This Row],[customerLastName]]=CLEAN(UPPER(TRIM(salesTable[[#This Row],[customerLastName]]))),salesTable[[#This Row],[customerLastName]],"MISMATCH")</f>
        <v>ADDO</v>
      </c>
      <c r="AF227" s="8" t="str">
        <f>IF(salesTable[[#This Row],[Phone]]="","MISSING",0&amp;RIGHT(TRIM(SUBSTITUTE(SUBSTITUTE(SUBSTITUTE(salesTable[[#This Row],[Phone]],"+","")," ",""),"-","")),9))</f>
        <v>0552421886</v>
      </c>
      <c r="AG22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27" s="8">
        <f>IF(salesTable[[#This Row],[quantity_clean]]&gt;0,salesTable[[#This Row],[quantity_clean]],"INVALID")</f>
        <v>10</v>
      </c>
      <c r="AI22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27" s="8">
        <f>IF(salesTable[[#This Row],[unitPrice_clean]]&gt;0,salesTable[[#This Row],[unitPrice_clean]],"INVALID")</f>
        <v>850</v>
      </c>
      <c r="AK227">
        <f>IF(salesTable[[#This Row],[Revenue]]="","MISSING",VALUE(TRIM(SUBSTITUTE(SUBSTITUTE(salesTable[[#This Row],[Revenue]],",",""),"GH₵",""))))</f>
        <v>8500</v>
      </c>
      <c r="AL227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227" s="19" t="str">
        <f>IF(ISNUMBER(salesTable[[#This Row],[OrderDate]]),salesTable[[#This Row],[OrderDate]],IFERROR(DATEVALUE(CLEAN(TRIM(SUBSTITUTE(salesTable[[#This Row],[OrderDate]],".","/")))),"CHECK"))</f>
        <v>CHECK</v>
      </c>
      <c r="AN2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GH-CCT-2025-00264</v>
      </c>
      <c r="AP2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7" s="8" t="str">
        <f>CLEAN(PROPER(TRIM(salesTable[[#This Row],[Email]])))</f>
        <v>Abena.Addo42@Example.Com</v>
      </c>
      <c r="AR227" s="8" t="str">
        <f>CLEAN(TRIM(salesTable[[#This Row],[SourceFile]]))</f>
        <v>Online_Sales_2025.xlsx</v>
      </c>
      <c r="AS2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7" s="8" t="str">
        <f>IF(salesTable[orderRef_final]&lt;&gt;"MISSING",salesTable[orderRef_final],"invalid")</f>
        <v>GH-CCT-2025-00264</v>
      </c>
    </row>
    <row r="228" spans="1:46" x14ac:dyDescent="0.3">
      <c r="A228" t="s">
        <v>4884</v>
      </c>
      <c r="B228" t="s">
        <v>4885</v>
      </c>
      <c r="C228" t="s">
        <v>138</v>
      </c>
      <c r="D228" t="s">
        <v>1633</v>
      </c>
      <c r="E228" t="s">
        <v>2101</v>
      </c>
      <c r="F228" t="s">
        <v>181</v>
      </c>
      <c r="G228" t="s">
        <v>24</v>
      </c>
      <c r="H228" t="s">
        <v>434</v>
      </c>
      <c r="I228" t="s">
        <v>313</v>
      </c>
      <c r="J228" t="s">
        <v>97</v>
      </c>
      <c r="K228" t="s">
        <v>98</v>
      </c>
      <c r="L228" t="s">
        <v>58</v>
      </c>
      <c r="M228" t="s">
        <v>145</v>
      </c>
      <c r="N228">
        <v>4200</v>
      </c>
      <c r="O228">
        <v>21000</v>
      </c>
      <c r="P228" t="s">
        <v>4886</v>
      </c>
      <c r="Q228" t="s">
        <v>147</v>
      </c>
      <c r="R228" t="s">
        <v>157</v>
      </c>
      <c r="S228" t="str">
        <f>IF(salesTable[[#This Row],[Region]]="","MISSING",IFERROR(VLOOKUP(salesTable[[#This Row],[Region]],region_ref[],2,FALSE),TRIM(CLEAN(UPPER(salesTable[[#This Row],[Region]])))))</f>
        <v>CAPE COAST</v>
      </c>
      <c r="T228" t="str">
        <f>IF(salesTable[[#This Row],[CustomerType]]="","MISSING",IFERROR(VLOOKUP(salesTable[[#This Row],[CustomerType]],customerType_Ref[],2,FALSE),TRIM(CLEAN(UPPER(salesTable[[#This Row],[CustomerType]])))))</f>
        <v>BUSINESS</v>
      </c>
      <c r="U228" t="str">
        <f>IF(salesTable[[#This Row],[SalesChannel]]="","MISSING",IFERROR(VLOOKUP(salesTable[[#This Row],[SalesChannel]],salesChannel_Ref[],2,FALSE),CLEAN(UPPER(TRIM(salesTable[SalesChannel])))))</f>
        <v>MOBILE APP</v>
      </c>
      <c r="V22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28" s="8" t="str">
        <f>IF(salesTable[[#This Row],[ProductID]]="","MISSING",IFERROR(VLOOKUP(salesTable[[#This Row],[ProductID]],product_REF[],1,FALSE),"NO MATCH"))</f>
        <v>P001</v>
      </c>
      <c r="X228" s="8" t="str">
        <f>CLEAN(UPPER(TRIM(IF(salesTable[[#This Row],[ProductID]]="","MISSING",IFERROR(VLOOKUP(salesTable[[#This Row],[ProductID]],product_REF[],2,FALSE),"NO MATCH")))))</f>
        <v>LAPTOP PRO 14</v>
      </c>
      <c r="Y228" t="str">
        <f>IFERROR(CLEAN(UPPER(TRIM(VLOOKUP(salesTable[[#This Row],[productID_Final]],product_REF[],3,FALSE)))),"NO MATCH")</f>
        <v>ELECTRONICS</v>
      </c>
      <c r="Z228" s="8" t="str">
        <f>IF(salesTable[[#This Row],[productCategory_final]]=CLEAN(UPPER(TRIM(salesTable[ProductCategory]))),salesTable[[#This Row],[productCategory_final]],"MISMATCH")</f>
        <v>ELECTRONICS</v>
      </c>
      <c r="AA228" s="8" t="str">
        <f>IF(salesTable[[#This Row],[CustomerID]]="","MISSING",IFERROR(VLOOKUP(salesTable[[#This Row],[CustomerID]],customer_REF[],1,FALSE),"NO MATCH"))</f>
        <v>C0162</v>
      </c>
      <c r="AB228" t="str">
        <f>CLEAN(UPPER(TRIM(IF(salesTable[[#This Row],[FirstName]]="","MISSING",IFERROR(VLOOKUP(salesTable[[#This Row],[CustomerID_final]],customer_REF[],2,FALSE),"NO MATCH")))))</f>
        <v>KOFI</v>
      </c>
      <c r="AC228" s="8" t="str">
        <f>IF(salesTable[[#This Row],[customerFisrtName]]=CLEAN(UPPER(TRIM(salesTable[[#This Row],[customerFisrtName]]))),salesTable[[#This Row],[customerFisrtName]],"MISMATCH")</f>
        <v>KOFI</v>
      </c>
      <c r="AD228" t="str">
        <f>CLEAN(UPPER(TRIM(IF(salesTable[[#This Row],[LastName]]="","MISSING",IFERROR(VLOOKUP(salesTable[[#This Row],[CustomerID_final]],customer_REF[],3,FALSE),"NO MATCH")))))</f>
        <v>OWUSU</v>
      </c>
      <c r="AE228" s="8" t="str">
        <f>IF(salesTable[[#This Row],[customerLastName]]=CLEAN(UPPER(TRIM(salesTable[[#This Row],[customerLastName]]))),salesTable[[#This Row],[customerLastName]],"MISMATCH")</f>
        <v>OWUSU</v>
      </c>
      <c r="AF228" s="8" t="str">
        <f>IF(salesTable[[#This Row],[Phone]]="","MISSING",0&amp;RIGHT(TRIM(SUBSTITUTE(SUBSTITUTE(SUBSTITUTE(salesTable[[#This Row],[Phone]],"+","")," ",""),"-","")),9))</f>
        <v>0599843636</v>
      </c>
      <c r="AG22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228" s="8">
        <f>IF(salesTable[[#This Row],[quantity_clean]]&gt;0,salesTable[[#This Row],[quantity_clean]],"INVALID")</f>
        <v>5</v>
      </c>
      <c r="AI22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28" s="8">
        <f>IF(salesTable[[#This Row],[unitPrice_clean]]&gt;0,salesTable[[#This Row],[unitPrice_clean]],"INVALID")</f>
        <v>4200</v>
      </c>
      <c r="AK228">
        <f>IF(salesTable[[#This Row],[Revenue]]="","MISSING",VALUE(TRIM(SUBSTITUTE(SUBSTITUTE(salesTable[[#This Row],[Revenue]],",",""),"GH₵",""))))</f>
        <v>21000</v>
      </c>
      <c r="AL228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228" s="19">
        <f>IF(ISNUMBER(salesTable[[#This Row],[OrderDate]]),salesTable[[#This Row],[OrderDate]],IFERROR(DATEVALUE(CLEAN(TRIM(SUBSTITUTE(salesTable[[#This Row],[OrderDate]],".","/")))),"CHECK"))</f>
        <v>45906</v>
      </c>
      <c r="AN2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45906</v>
      </c>
      <c r="AO2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GH-CCT-2025-00280</v>
      </c>
      <c r="AP2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8" s="8" t="str">
        <f>CLEAN(PROPER(TRIM(salesTable[[#This Row],[Email]])))</f>
        <v>Kofi.Owusu33@Example.Com</v>
      </c>
      <c r="AR228" s="8" t="str">
        <f>CLEAN(TRIM(salesTable[[#This Row],[SourceFile]]))</f>
        <v>Online_Sales_2025.xlsx</v>
      </c>
      <c r="AS2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8" s="8" t="str">
        <f>IF(salesTable[orderRef_final]&lt;&gt;"MISSING",salesTable[orderRef_final],"invalid")</f>
        <v>GH-CCT-2025-00280</v>
      </c>
    </row>
    <row r="229" spans="1:46" x14ac:dyDescent="0.3">
      <c r="A229" t="s">
        <v>6194</v>
      </c>
      <c r="B229" t="s">
        <v>6195</v>
      </c>
      <c r="C229" t="s">
        <v>4086</v>
      </c>
      <c r="D229" t="s">
        <v>106</v>
      </c>
      <c r="E229" t="s">
        <v>93</v>
      </c>
      <c r="F229" t="s">
        <v>181</v>
      </c>
      <c r="G229" t="s">
        <v>39</v>
      </c>
      <c r="H229" t="s">
        <v>336</v>
      </c>
      <c r="I229" t="s">
        <v>41</v>
      </c>
      <c r="J229" t="s">
        <v>71</v>
      </c>
      <c r="K229" t="s">
        <v>144</v>
      </c>
      <c r="L229" t="s">
        <v>165</v>
      </c>
      <c r="M229">
        <v>7</v>
      </c>
      <c r="N229">
        <v>1900</v>
      </c>
      <c r="O229">
        <v>13300</v>
      </c>
      <c r="P229" t="s">
        <v>6196</v>
      </c>
      <c r="Q229" t="s">
        <v>6197</v>
      </c>
      <c r="R229" t="s">
        <v>157</v>
      </c>
      <c r="S229" t="str">
        <f>IF(salesTable[[#This Row],[Region]]="","MISSING",IFERROR(VLOOKUP(salesTable[[#This Row],[Region]],region_ref[],2,FALSE),TRIM(CLEAN(UPPER(salesTable[[#This Row],[Region]])))))</f>
        <v>CAPE COAST</v>
      </c>
      <c r="T229" t="str">
        <f>IF(salesTable[[#This Row],[CustomerType]]="","MISSING",IFERROR(VLOOKUP(salesTable[[#This Row],[CustomerType]],customerType_Ref[],2,FALSE),TRIM(CLEAN(UPPER(salesTable[[#This Row],[CustomerType]])))))</f>
        <v>INDIVIDUAL</v>
      </c>
      <c r="U229" t="str">
        <f>IF(salesTable[[#This Row],[SalesChannel]]="","MISSING",IFERROR(VLOOKUP(salesTable[[#This Row],[SalesChannel]],salesChannel_Ref[],2,FALSE),CLEAN(UPPER(TRIM(salesTable[SalesChannel])))))</f>
        <v>IN-STORE</v>
      </c>
      <c r="V22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29" s="8" t="str">
        <f>IF(salesTable[[#This Row],[ProductID]]="","MISSING",IFERROR(VLOOKUP(salesTable[[#This Row],[ProductID]],product_REF[],1,FALSE),"NO MATCH"))</f>
        <v>P006</v>
      </c>
      <c r="X229" s="8" t="str">
        <f>CLEAN(UPPER(TRIM(IF(salesTable[[#This Row],[ProductID]]="","MISSING",IFERROR(VLOOKUP(salesTable[[#This Row],[ProductID]],product_REF[],2,FALSE),"NO MATCH")))))</f>
        <v>STANDING DESK</v>
      </c>
      <c r="Y229" t="str">
        <f>IFERROR(CLEAN(UPPER(TRIM(VLOOKUP(salesTable[[#This Row],[productID_Final]],product_REF[],3,FALSE)))),"NO MATCH")</f>
        <v>FURNITURE</v>
      </c>
      <c r="Z229" s="8" t="str">
        <f>IF(salesTable[[#This Row],[productCategory_final]]=CLEAN(UPPER(TRIM(salesTable[ProductCategory]))),salesTable[[#This Row],[productCategory_final]],"MISMATCH")</f>
        <v>FURNITURE</v>
      </c>
      <c r="AA229" s="8" t="str">
        <f>IF(salesTable[[#This Row],[CustomerID]]="","MISSING",IFERROR(VLOOKUP(salesTable[[#This Row],[CustomerID]],customer_REF[],1,FALSE),"NO MATCH"))</f>
        <v>C0342</v>
      </c>
      <c r="AB229" t="str">
        <f>CLEAN(UPPER(TRIM(IF(salesTable[[#This Row],[FirstName]]="","MISSING",IFERROR(VLOOKUP(salesTable[[#This Row],[CustomerID_final]],customer_REF[],2,FALSE),"NO MATCH")))))</f>
        <v>YAW</v>
      </c>
      <c r="AC229" s="8" t="str">
        <f>IF(salesTable[[#This Row],[customerFisrtName]]=CLEAN(UPPER(TRIM(salesTable[[#This Row],[customerFisrtName]]))),salesTable[[#This Row],[customerFisrtName]],"MISMATCH")</f>
        <v>YAW</v>
      </c>
      <c r="AD229" t="str">
        <f>CLEAN(UPPER(TRIM(IF(salesTable[[#This Row],[LastName]]="","MISSING",IFERROR(VLOOKUP(salesTable[[#This Row],[CustomerID_final]],customer_REF[],3,FALSE),"NO MATCH")))))</f>
        <v>BADU</v>
      </c>
      <c r="AE229" s="8" t="str">
        <f>IF(salesTable[[#This Row],[customerLastName]]=CLEAN(UPPER(TRIM(salesTable[[#This Row],[customerLastName]]))),salesTable[[#This Row],[customerLastName]],"MISMATCH")</f>
        <v>BADU</v>
      </c>
      <c r="AF229" s="8" t="str">
        <f>IF(salesTable[[#This Row],[Phone]]="","MISSING",0&amp;RIGHT(TRIM(SUBSTITUTE(SUBSTITUTE(SUBSTITUTE(salesTable[[#This Row],[Phone]],"+","")," ",""),"-","")),9))</f>
        <v>0541974247</v>
      </c>
      <c r="AG22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29" s="8">
        <f>IF(salesTable[[#This Row],[quantity_clean]]&gt;0,salesTable[[#This Row],[quantity_clean]],"INVALID")</f>
        <v>7</v>
      </c>
      <c r="AI22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29" s="8">
        <f>IF(salesTable[[#This Row],[unitPrice_clean]]&gt;0,salesTable[[#This Row],[unitPrice_clean]],"INVALID")</f>
        <v>1900</v>
      </c>
      <c r="AK229">
        <f>IF(salesTable[[#This Row],[Revenue]]="","MISSING",VALUE(TRIM(SUBSTITUTE(SUBSTITUTE(salesTable[[#This Row],[Revenue]],",",""),"GH₵",""))))</f>
        <v>13300</v>
      </c>
      <c r="AL229" s="8">
        <f>IFERROR(IF(ROUND(salesTable[[#This Row],[Quantity_final]]*salesTable[[#This Row],[UnitPrice_final]],2)=ROUND(salesTable[[#This Row],[revenue_clean]],2)=TRUE,salesTable[[#This Row],[revenue_clean]],"invalid"),"INVALID")</f>
        <v>13300</v>
      </c>
      <c r="AM229" s="19">
        <f>IF(ISNUMBER(salesTable[[#This Row],[OrderDate]]),salesTable[[#This Row],[OrderDate]],IFERROR(DATEVALUE(CLEAN(TRIM(SUBSTITUTE(salesTable[[#This Row],[OrderDate]],".","/")))),"CHECK"))</f>
        <v>46191</v>
      </c>
      <c r="AN22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GH-CCT-2025-00281</v>
      </c>
      <c r="AP2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29" s="8" t="str">
        <f>CLEAN(PROPER(TRIM(salesTable[[#This Row],[Email]])))</f>
        <v>Yaw.Badu19@Example.Com</v>
      </c>
      <c r="AR229" s="8" t="str">
        <f>CLEAN(TRIM(salesTable[[#This Row],[SourceFile]]))</f>
        <v>Online_Sales_2025.xlsx</v>
      </c>
      <c r="AS2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29" s="8" t="str">
        <f>IF(salesTable[orderRef_final]&lt;&gt;"MISSING",salesTable[orderRef_final],"invalid")</f>
        <v>GH-CCT-2025-00281</v>
      </c>
    </row>
    <row r="230" spans="1:46" x14ac:dyDescent="0.3">
      <c r="A230" t="s">
        <v>3910</v>
      </c>
      <c r="B230" t="s">
        <v>3911</v>
      </c>
      <c r="C230" t="s">
        <v>1574</v>
      </c>
      <c r="D230" t="s">
        <v>50</v>
      </c>
      <c r="E230" t="s">
        <v>173</v>
      </c>
      <c r="F230" t="s">
        <v>181</v>
      </c>
      <c r="G230" t="s">
        <v>81</v>
      </c>
      <c r="H230" t="s">
        <v>1901</v>
      </c>
      <c r="I230" t="s">
        <v>230</v>
      </c>
      <c r="J230" t="s">
        <v>442</v>
      </c>
      <c r="K230" t="s">
        <v>624</v>
      </c>
      <c r="L230" t="s">
        <v>154</v>
      </c>
      <c r="M230" t="s">
        <v>133</v>
      </c>
      <c r="N230">
        <v>1250</v>
      </c>
      <c r="O230">
        <v>10000</v>
      </c>
      <c r="P230" t="s">
        <v>3912</v>
      </c>
      <c r="Q230" t="s">
        <v>929</v>
      </c>
      <c r="R230" t="s">
        <v>46</v>
      </c>
      <c r="S230" t="str">
        <f>IF(salesTable[[#This Row],[Region]]="","MISSING",IFERROR(VLOOKUP(salesTable[[#This Row],[Region]],region_ref[],2,FALSE),TRIM(CLEAN(UPPER(salesTable[[#This Row],[Region]])))))</f>
        <v>CAPE COAST</v>
      </c>
      <c r="T230" t="str">
        <f>IF(salesTable[[#This Row],[CustomerType]]="","MISSING",IFERROR(VLOOKUP(salesTable[[#This Row],[CustomerType]],customerType_Ref[],2,FALSE),TRIM(CLEAN(UPPER(salesTable[[#This Row],[CustomerType]])))))</f>
        <v>BUSINESS</v>
      </c>
      <c r="U230" t="str">
        <f>IF(salesTable[[#This Row],[SalesChannel]]="","MISSING",IFERROR(VLOOKUP(salesTable[[#This Row],[SalesChannel]],salesChannel_Ref[],2,FALSE),CLEAN(UPPER(TRIM(salesTable[SalesChannel])))))</f>
        <v>IN-STORE</v>
      </c>
      <c r="V23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30" s="8" t="str">
        <f>IF(salesTable[[#This Row],[ProductID]]="","MISSING",IFERROR(VLOOKUP(salesTable[[#This Row],[ProductID]],product_REF[],1,FALSE),"NO MATCH"))</f>
        <v>P008</v>
      </c>
      <c r="X230" s="8" t="str">
        <f>CLEAN(UPPER(TRIM(IF(salesTable[[#This Row],[ProductID]]="","MISSING",IFERROR(VLOOKUP(salesTable[[#This Row],[ProductID]],product_REF[],2,FALSE),"NO MATCH")))))</f>
        <v>MICROWAVE 25L</v>
      </c>
      <c r="Y230" t="str">
        <f>IFERROR(CLEAN(UPPER(TRIM(VLOOKUP(salesTable[[#This Row],[productID_Final]],product_REF[],3,FALSE)))),"NO MATCH")</f>
        <v>HOME APPLIANCES</v>
      </c>
      <c r="Z230" s="8" t="str">
        <f>IF(salesTable[[#This Row],[productCategory_final]]=CLEAN(UPPER(TRIM(salesTable[ProductCategory]))),salesTable[[#This Row],[productCategory_final]],"MISMATCH")</f>
        <v>HOME APPLIANCES</v>
      </c>
      <c r="AA230" s="8" t="str">
        <f>IF(salesTable[[#This Row],[CustomerID]]="","MISSING",IFERROR(VLOOKUP(salesTable[[#This Row],[CustomerID]],customer_REF[],1,FALSE),"NO MATCH"))</f>
        <v>C0003</v>
      </c>
      <c r="AB230" t="str">
        <f>CLEAN(UPPER(TRIM(IF(salesTable[[#This Row],[FirstName]]="","MISSING",IFERROR(VLOOKUP(salesTable[[#This Row],[CustomerID_final]],customer_REF[],2,FALSE),"NO MATCH")))))</f>
        <v>AKOSUA</v>
      </c>
      <c r="AC230" s="8" t="str">
        <f>IF(salesTable[[#This Row],[customerFisrtName]]=CLEAN(UPPER(TRIM(salesTable[[#This Row],[customerFisrtName]]))),salesTable[[#This Row],[customerFisrtName]],"MISMATCH")</f>
        <v>AKOSUA</v>
      </c>
      <c r="AD230" t="str">
        <f>CLEAN(UPPER(TRIM(IF(salesTable[[#This Row],[LastName]]="","MISSING",IFERROR(VLOOKUP(salesTable[[#This Row],[CustomerID_final]],customer_REF[],3,FALSE),"NO MATCH")))))</f>
        <v>OSEI</v>
      </c>
      <c r="AE230" s="8" t="str">
        <f>IF(salesTable[[#This Row],[customerLastName]]=CLEAN(UPPER(TRIM(salesTable[[#This Row],[customerLastName]]))),salesTable[[#This Row],[customerLastName]],"MISMATCH")</f>
        <v>OSEI</v>
      </c>
      <c r="AF230" s="8" t="str">
        <f>IF(salesTable[[#This Row],[Phone]]="","MISSING",0&amp;RIGHT(TRIM(SUBSTITUTE(SUBSTITUTE(SUBSTITUTE(salesTable[[#This Row],[Phone]],"+","")," ",""),"-","")),9))</f>
        <v>0263117771</v>
      </c>
      <c r="AG230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230" s="8" t="str">
        <f>IF(salesTable[[#This Row],[quantity_clean]]&gt;0,salesTable[[#This Row],[quantity_clean]],"INVALID")</f>
        <v>INVALID</v>
      </c>
      <c r="AI23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30" s="8">
        <f>IF(salesTable[[#This Row],[unitPrice_clean]]&gt;0,salesTable[[#This Row],[unitPrice_clean]],"INVALID")</f>
        <v>1250</v>
      </c>
      <c r="AK230">
        <f>IF(salesTable[[#This Row],[Revenue]]="","MISSING",VALUE(TRIM(SUBSTITUTE(SUBSTITUTE(salesTable[[#This Row],[Revenue]],",",""),"GH₵",""))))</f>
        <v>10000</v>
      </c>
      <c r="AL23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30" s="19">
        <f>IF(ISNUMBER(salesTable[[#This Row],[OrderDate]]),salesTable[[#This Row],[OrderDate]],IFERROR(DATEVALUE(CLEAN(TRIM(SUBSTITUTE(salesTable[[#This Row],[OrderDate]],".","/")))),"CHECK"))</f>
        <v>45694</v>
      </c>
      <c r="AN2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45694</v>
      </c>
      <c r="AO2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GH-CCT-2025-00287</v>
      </c>
      <c r="AP2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0" s="8" t="str">
        <f>CLEAN(PROPER(TRIM(salesTable[[#This Row],[Email]])))</f>
        <v>Akosua.Osei61@Example.Com</v>
      </c>
      <c r="AR230" s="8" t="str">
        <f>CLEAN(TRIM(salesTable[[#This Row],[SourceFile]]))</f>
        <v>Mobile_App_Export.csv</v>
      </c>
      <c r="AS2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0" s="8" t="str">
        <f>IF(salesTable[orderRef_final]&lt;&gt;"MISSING",salesTable[orderRef_final],"invalid")</f>
        <v>GH-CCT-2025-00287</v>
      </c>
    </row>
    <row r="231" spans="1:46" x14ac:dyDescent="0.3">
      <c r="A231" t="s">
        <v>2892</v>
      </c>
      <c r="B231" t="s">
        <v>2893</v>
      </c>
      <c r="C231" t="s">
        <v>1251</v>
      </c>
      <c r="D231" t="s">
        <v>50</v>
      </c>
      <c r="E231" t="s">
        <v>237</v>
      </c>
      <c r="F231" t="s">
        <v>141</v>
      </c>
      <c r="G231" t="s">
        <v>24</v>
      </c>
      <c r="H231" t="s">
        <v>2102</v>
      </c>
      <c r="I231" t="s">
        <v>26</v>
      </c>
      <c r="J231" t="s">
        <v>442</v>
      </c>
      <c r="K231" t="s">
        <v>72</v>
      </c>
      <c r="L231" t="s">
        <v>1023</v>
      </c>
      <c r="M231">
        <v>3</v>
      </c>
      <c r="N231" t="s">
        <v>133</v>
      </c>
      <c r="O231">
        <v>12600</v>
      </c>
      <c r="P231" t="s">
        <v>2894</v>
      </c>
      <c r="Q231" t="s">
        <v>2895</v>
      </c>
      <c r="R231" t="s">
        <v>157</v>
      </c>
      <c r="S231" t="str">
        <f>IF(salesTable[[#This Row],[Region]]="","MISSING",IFERROR(VLOOKUP(salesTable[[#This Row],[Region]],region_ref[],2,FALSE),TRIM(CLEAN(UPPER(salesTable[[#This Row],[Region]])))))</f>
        <v>CAPE COAST</v>
      </c>
      <c r="T231" t="str">
        <f>IF(salesTable[[#This Row],[CustomerType]]="","MISSING",IFERROR(VLOOKUP(salesTable[[#This Row],[CustomerType]],customerType_Ref[],2,FALSE),TRIM(CLEAN(UPPER(salesTable[[#This Row],[CustomerType]])))))</f>
        <v>BUSINESS</v>
      </c>
      <c r="U231" t="str">
        <f>IF(salesTable[[#This Row],[SalesChannel]]="","MISSING",IFERROR(VLOOKUP(salesTable[[#This Row],[SalesChannel]],salesChannel_Ref[],2,FALSE),CLEAN(UPPER(TRIM(salesTable[SalesChannel])))))</f>
        <v>IN-STORE</v>
      </c>
      <c r="V231" t="str">
        <f>IF(salesTable[[#This Row],[PaymentMethod]]="","MISSING",IFERROR(VLOOKUP(salesTable[[#This Row],[PaymentMethod]],paymentMethod_REF[],2,FALSE), CLEAN(UPPER(TRIM(salesTable[[#This Row],[PaymentMethod]])))))</f>
        <v>CARD</v>
      </c>
      <c r="W231" s="8" t="str">
        <f>IF(salesTable[[#This Row],[ProductID]]="","MISSING",IFERROR(VLOOKUP(salesTable[[#This Row],[ProductID]],product_REF[],1,FALSE),"NO MATCH"))</f>
        <v>P001</v>
      </c>
      <c r="X231" s="8" t="str">
        <f>CLEAN(UPPER(TRIM(IF(salesTable[[#This Row],[ProductID]]="","MISSING",IFERROR(VLOOKUP(salesTable[[#This Row],[ProductID]],product_REF[],2,FALSE),"NO MATCH")))))</f>
        <v>LAPTOP PRO 14</v>
      </c>
      <c r="Y231" t="str">
        <f>IFERROR(CLEAN(UPPER(TRIM(VLOOKUP(salesTable[[#This Row],[productID_Final]],product_REF[],3,FALSE)))),"NO MATCH")</f>
        <v>ELECTRONICS</v>
      </c>
      <c r="Z231" s="8" t="str">
        <f>IF(salesTable[[#This Row],[productCategory_final]]=CLEAN(UPPER(TRIM(salesTable[ProductCategory]))),salesTable[[#This Row],[productCategory_final]],"MISMATCH")</f>
        <v>ELECTRONICS</v>
      </c>
      <c r="AA231" s="8" t="str">
        <f>IF(salesTable[[#This Row],[CustomerID]]="","MISSING",IFERROR(VLOOKUP(salesTable[[#This Row],[CustomerID]],customer_REF[],1,FALSE),"NO MATCH"))</f>
        <v>C0109</v>
      </c>
      <c r="AB231" t="str">
        <f>CLEAN(UPPER(TRIM(IF(salesTable[[#This Row],[FirstName]]="","MISSING",IFERROR(VLOOKUP(salesTable[[#This Row],[CustomerID_final]],customer_REF[],2,FALSE),"NO MATCH")))))</f>
        <v>AKOSUA</v>
      </c>
      <c r="AC231" s="8" t="str">
        <f>IF(salesTable[[#This Row],[customerFisrtName]]=CLEAN(UPPER(TRIM(salesTable[[#This Row],[customerFisrtName]]))),salesTable[[#This Row],[customerFisrtName]],"MISMATCH")</f>
        <v>AKOSUA</v>
      </c>
      <c r="AD231" t="str">
        <f>CLEAN(UPPER(TRIM(IF(salesTable[[#This Row],[LastName]]="","MISSING",IFERROR(VLOOKUP(salesTable[[#This Row],[CustomerID_final]],customer_REF[],3,FALSE),"NO MATCH")))))</f>
        <v>APPIAH</v>
      </c>
      <c r="AE231" s="8" t="str">
        <f>IF(salesTable[[#This Row],[customerLastName]]=CLEAN(UPPER(TRIM(salesTable[[#This Row],[customerLastName]]))),salesTable[[#This Row],[customerLastName]],"MISMATCH")</f>
        <v>APPIAH</v>
      </c>
      <c r="AF231" s="8" t="str">
        <f>IF(salesTable[[#This Row],[Phone]]="","MISSING",0&amp;RIGHT(TRIM(SUBSTITUTE(SUBSTITUTE(SUBSTITUTE(salesTable[[#This Row],[Phone]],"+","")," ",""),"-","")),9))</f>
        <v>0552407506</v>
      </c>
      <c r="AG23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231" s="8">
        <f>IF(salesTable[[#This Row],[quantity_clean]]&gt;0,salesTable[[#This Row],[quantity_clean]],"INVALID")</f>
        <v>3</v>
      </c>
      <c r="AI231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231" s="8" t="str">
        <f>IF(salesTable[[#This Row],[unitPrice_clean]]&gt;0,salesTable[[#This Row],[unitPrice_clean]],"INVALID")</f>
        <v>INVALID</v>
      </c>
      <c r="AK231">
        <f>IF(salesTable[[#This Row],[Revenue]]="","MISSING",VALUE(TRIM(SUBSTITUTE(SUBSTITUTE(salesTable[[#This Row],[Revenue]],",",""),"GH₵",""))))</f>
        <v>12600</v>
      </c>
      <c r="AL23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31" s="19">
        <f>IF(ISNUMBER(salesTable[[#This Row],[OrderDate]]),salesTable[[#This Row],[OrderDate]],IFERROR(DATEVALUE(CLEAN(TRIM(SUBSTITUTE(salesTable[[#This Row],[OrderDate]],".","/")))),"CHECK"))</f>
        <v>45961</v>
      </c>
      <c r="AN2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45961</v>
      </c>
      <c r="AO2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GH-CCT-2025-00315</v>
      </c>
      <c r="AP2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1" s="8" t="str">
        <f>CLEAN(PROPER(TRIM(salesTable[[#This Row],[Email]])))</f>
        <v>Akosua.Appiah74@Example.Com</v>
      </c>
      <c r="AR231" s="8" t="str">
        <f>CLEAN(TRIM(salesTable[[#This Row],[SourceFile]]))</f>
        <v>Online_Sales_2025.xlsx</v>
      </c>
      <c r="AS2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1" s="8" t="str">
        <f>IF(salesTable[orderRef_final]&lt;&gt;"MISSING",salesTable[orderRef_final],"invalid")</f>
        <v>GH-CCT-2025-00315</v>
      </c>
    </row>
    <row r="232" spans="1:46" x14ac:dyDescent="0.3">
      <c r="A232" t="s">
        <v>4687</v>
      </c>
      <c r="B232" t="s">
        <v>4688</v>
      </c>
      <c r="C232" t="s">
        <v>1588</v>
      </c>
      <c r="D232" t="s">
        <v>271</v>
      </c>
      <c r="E232" t="s">
        <v>51</v>
      </c>
      <c r="F232" t="s">
        <v>181</v>
      </c>
      <c r="G232" t="s">
        <v>68</v>
      </c>
      <c r="H232" t="s">
        <v>1751</v>
      </c>
      <c r="I232" t="s">
        <v>491</v>
      </c>
      <c r="J232" t="s">
        <v>83</v>
      </c>
      <c r="K232" t="s">
        <v>72</v>
      </c>
      <c r="L232" t="s">
        <v>502</v>
      </c>
      <c r="M232">
        <v>5</v>
      </c>
      <c r="N232">
        <v>3600</v>
      </c>
      <c r="O232">
        <v>18000</v>
      </c>
      <c r="P232" t="s">
        <v>4689</v>
      </c>
      <c r="Q232" t="s">
        <v>700</v>
      </c>
      <c r="R232" t="s">
        <v>46</v>
      </c>
      <c r="S232" t="str">
        <f>IF(salesTable[[#This Row],[Region]]="","MISSING",IFERROR(VLOOKUP(salesTable[[#This Row],[Region]],region_ref[],2,FALSE),TRIM(CLEAN(UPPER(salesTable[[#This Row],[Region]])))))</f>
        <v>CAPE COAST</v>
      </c>
      <c r="T232" t="str">
        <f>IF(salesTable[[#This Row],[CustomerType]]="","MISSING",IFERROR(VLOOKUP(salesTable[[#This Row],[CustomerType]],customerType_Ref[],2,FALSE),TRIM(CLEAN(UPPER(salesTable[[#This Row],[CustomerType]])))))</f>
        <v>INDIVIDUAL</v>
      </c>
      <c r="U232" t="str">
        <f>IF(salesTable[[#This Row],[SalesChannel]]="","MISSING",IFERROR(VLOOKUP(salesTable[[#This Row],[SalesChannel]],salesChannel_Ref[],2,FALSE),CLEAN(UPPER(TRIM(salesTable[SalesChannel])))))</f>
        <v>IN-STORE</v>
      </c>
      <c r="V232" t="str">
        <f>IF(salesTable[[#This Row],[PaymentMethod]]="","MISSING",IFERROR(VLOOKUP(salesTable[[#This Row],[PaymentMethod]],paymentMethod_REF[],2,FALSE), CLEAN(UPPER(TRIM(salesTable[[#This Row],[PaymentMethod]])))))</f>
        <v>CASH</v>
      </c>
      <c r="W232" s="8" t="str">
        <f>IF(salesTable[[#This Row],[ProductID]]="","MISSING",IFERROR(VLOOKUP(salesTable[[#This Row],[ProductID]],product_REF[],1,FALSE),"NO MATCH"))</f>
        <v>P010</v>
      </c>
      <c r="X232" s="8" t="str">
        <f>CLEAN(UPPER(TRIM(IF(salesTable[[#This Row],[ProductID]]="","MISSING",IFERROR(VLOOKUP(salesTable[[#This Row],[ProductID]],product_REF[],2,FALSE),"NO MATCH")))))</f>
        <v>AIR CONDITIONER</v>
      </c>
      <c r="Y232" t="str">
        <f>IFERROR(CLEAN(UPPER(TRIM(VLOOKUP(salesTable[[#This Row],[productID_Final]],product_REF[],3,FALSE)))),"NO MATCH")</f>
        <v>HOME APPLIANCES</v>
      </c>
      <c r="Z232" s="8" t="str">
        <f>IF(salesTable[[#This Row],[productCategory_final]]=CLEAN(UPPER(TRIM(salesTable[ProductCategory]))),salesTable[[#This Row],[productCategory_final]],"MISMATCH")</f>
        <v>HOME APPLIANCES</v>
      </c>
      <c r="AA232" s="8" t="str">
        <f>IF(salesTable[[#This Row],[CustomerID]]="","MISSING",IFERROR(VLOOKUP(salesTable[[#This Row],[CustomerID]],customer_REF[],1,FALSE),"NO MATCH"))</f>
        <v>C0322</v>
      </c>
      <c r="AB232" t="str">
        <f>CLEAN(UPPER(TRIM(IF(salesTable[[#This Row],[FirstName]]="","MISSING",IFERROR(VLOOKUP(salesTable[[#This Row],[CustomerID_final]],customer_REF[],2,FALSE),"NO MATCH")))))</f>
        <v>MICHAEL</v>
      </c>
      <c r="AC232" s="8" t="str">
        <f>IF(salesTable[[#This Row],[customerFisrtName]]=CLEAN(UPPER(TRIM(salesTable[[#This Row],[customerFisrtName]]))),salesTable[[#This Row],[customerFisrtName]],"MISMATCH")</f>
        <v>MICHAEL</v>
      </c>
      <c r="AD232" t="str">
        <f>CLEAN(UPPER(TRIM(IF(salesTable[[#This Row],[LastName]]="","MISSING",IFERROR(VLOOKUP(salesTable[[#This Row],[CustomerID_final]],customer_REF[],3,FALSE),"NO MATCH")))))</f>
        <v>MENSAH</v>
      </c>
      <c r="AE232" s="8" t="str">
        <f>IF(salesTable[[#This Row],[customerLastName]]=CLEAN(UPPER(TRIM(salesTable[[#This Row],[customerLastName]]))),salesTable[[#This Row],[customerLastName]],"MISMATCH")</f>
        <v>MENSAH</v>
      </c>
      <c r="AF232" s="8" t="str">
        <f>IF(salesTable[[#This Row],[Phone]]="","MISSING",0&amp;RIGHT(TRIM(SUBSTITUTE(SUBSTITUTE(SUBSTITUTE(salesTable[[#This Row],[Phone]],"+","")," ",""),"-","")),9))</f>
        <v>0541267983</v>
      </c>
      <c r="AG23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232" s="8">
        <f>IF(salesTable[[#This Row],[quantity_clean]]&gt;0,salesTable[[#This Row],[quantity_clean]],"INVALID")</f>
        <v>5</v>
      </c>
      <c r="AI232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232" s="8">
        <f>IF(salesTable[[#This Row],[unitPrice_clean]]&gt;0,salesTable[[#This Row],[unitPrice_clean]],"INVALID")</f>
        <v>3600</v>
      </c>
      <c r="AK232">
        <f>IF(salesTable[[#This Row],[Revenue]]="","MISSING",VALUE(TRIM(SUBSTITUTE(SUBSTITUTE(salesTable[[#This Row],[Revenue]],",",""),"GH₵",""))))</f>
        <v>18000</v>
      </c>
      <c r="AL232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232" s="19">
        <f>IF(ISNUMBER(salesTable[[#This Row],[OrderDate]]),salesTable[[#This Row],[OrderDate]],IFERROR(DATEVALUE(CLEAN(TRIM(SUBSTITUTE(salesTable[[#This Row],[OrderDate]],".","/")))),"CHECK"))</f>
        <v>45725</v>
      </c>
      <c r="AN2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45725</v>
      </c>
      <c r="AO2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GH-CCT-2025-00321</v>
      </c>
      <c r="AP2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2" s="8" t="str">
        <f>CLEAN(PROPER(TRIM(salesTable[[#This Row],[Email]])))</f>
        <v>Michael.Mensah84@Example.Com</v>
      </c>
      <c r="AR232" s="8" t="str">
        <f>CLEAN(TRIM(salesTable[[#This Row],[SourceFile]]))</f>
        <v>Mobile_App_Export.csv</v>
      </c>
      <c r="AS2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2" s="8" t="str">
        <f>IF(salesTable[orderRef_final]&lt;&gt;"MISSING",salesTable[orderRef_final],"invalid")</f>
        <v>GH-CCT-2025-00321</v>
      </c>
    </row>
    <row r="233" spans="1:46" x14ac:dyDescent="0.3">
      <c r="A233" t="s">
        <v>1389</v>
      </c>
      <c r="B233" t="s">
        <v>1390</v>
      </c>
      <c r="C233" t="s">
        <v>1391</v>
      </c>
      <c r="D233" t="s">
        <v>380</v>
      </c>
      <c r="E233" t="s">
        <v>22</v>
      </c>
      <c r="F233" t="s">
        <v>181</v>
      </c>
      <c r="G233" t="s">
        <v>303</v>
      </c>
      <c r="H233" t="s">
        <v>399</v>
      </c>
      <c r="I233" t="s">
        <v>374</v>
      </c>
      <c r="J233" t="s">
        <v>71</v>
      </c>
      <c r="K233" t="s">
        <v>72</v>
      </c>
      <c r="L233" t="s">
        <v>165</v>
      </c>
      <c r="M233">
        <v>11</v>
      </c>
      <c r="N233" t="s">
        <v>1006</v>
      </c>
      <c r="O233">
        <v>26400</v>
      </c>
      <c r="P233" t="s">
        <v>1392</v>
      </c>
      <c r="Q233" t="s">
        <v>1393</v>
      </c>
      <c r="R233" t="s">
        <v>157</v>
      </c>
      <c r="S233" t="str">
        <f>IF(salesTable[[#This Row],[Region]]="","MISSING",IFERROR(VLOOKUP(salesTable[[#This Row],[Region]],region_ref[],2,FALSE),TRIM(CLEAN(UPPER(salesTable[[#This Row],[Region]])))))</f>
        <v>CAPE COAST</v>
      </c>
      <c r="T233" t="str">
        <f>IF(salesTable[[#This Row],[CustomerType]]="","MISSING",IFERROR(VLOOKUP(salesTable[[#This Row],[CustomerType]],customerType_Ref[],2,FALSE),TRIM(CLEAN(UPPER(salesTable[[#This Row],[CustomerType]])))))</f>
        <v>INDIVIDUAL</v>
      </c>
      <c r="U233" t="str">
        <f>IF(salesTable[[#This Row],[SalesChannel]]="","MISSING",IFERROR(VLOOKUP(salesTable[[#This Row],[SalesChannel]],salesChannel_Ref[],2,FALSE),CLEAN(UPPER(TRIM(salesTable[SalesChannel])))))</f>
        <v>IN-STORE</v>
      </c>
      <c r="V23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33" s="8" t="str">
        <f>IF(salesTable[[#This Row],[ProductID]]="","MISSING",IFERROR(VLOOKUP(salesTable[[#This Row],[ProductID]],product_REF[],1,FALSE),"NO MATCH"))</f>
        <v>P011</v>
      </c>
      <c r="X233" s="8" t="str">
        <f>CLEAN(UPPER(TRIM(IF(salesTable[[#This Row],[ProductID]]="","MISSING",IFERROR(VLOOKUP(salesTable[[#This Row],[ProductID]],product_REF[],2,FALSE),"NO MATCH")))))</f>
        <v>EXECUTIVE DESK</v>
      </c>
      <c r="Y233" t="str">
        <f>IFERROR(CLEAN(UPPER(TRIM(VLOOKUP(salesTable[[#This Row],[productID_Final]],product_REF[],3,FALSE)))),"NO MATCH")</f>
        <v>FURNITURE</v>
      </c>
      <c r="Z233" s="8" t="str">
        <f>IF(salesTable[[#This Row],[productCategory_final]]=CLEAN(UPPER(TRIM(salesTable[ProductCategory]))),salesTable[[#This Row],[productCategory_final]],"MISMATCH")</f>
        <v>FURNITURE</v>
      </c>
      <c r="AA233" s="8" t="str">
        <f>IF(salesTable[[#This Row],[CustomerID]]="","MISSING",IFERROR(VLOOKUP(salesTable[[#This Row],[CustomerID]],customer_REF[],1,FALSE),"NO MATCH"))</f>
        <v>C0082</v>
      </c>
      <c r="AB233" t="str">
        <f>CLEAN(UPPER(TRIM(IF(salesTable[[#This Row],[FirstName]]="","MISSING",IFERROR(VLOOKUP(salesTable[[#This Row],[CustomerID_final]],customer_REF[],2,FALSE),"NO MATCH")))))</f>
        <v>DANIEL</v>
      </c>
      <c r="AC233" s="8" t="str">
        <f>IF(salesTable[[#This Row],[customerFisrtName]]=CLEAN(UPPER(TRIM(salesTable[[#This Row],[customerFisrtName]]))),salesTable[[#This Row],[customerFisrtName]],"MISMATCH")</f>
        <v>DANIEL</v>
      </c>
      <c r="AD233" t="str">
        <f>CLEAN(UPPER(TRIM(IF(salesTable[[#This Row],[LastName]]="","MISSING",IFERROR(VLOOKUP(salesTable[[#This Row],[CustomerID_final]],customer_REF[],3,FALSE),"NO MATCH")))))</f>
        <v>ARTHUR</v>
      </c>
      <c r="AE233" s="8" t="str">
        <f>IF(salesTable[[#This Row],[customerLastName]]=CLEAN(UPPER(TRIM(salesTable[[#This Row],[customerLastName]]))),salesTable[[#This Row],[customerLastName]],"MISMATCH")</f>
        <v>ARTHUR</v>
      </c>
      <c r="AF233" s="8" t="str">
        <f>IF(salesTable[[#This Row],[Phone]]="","MISSING",0&amp;RIGHT(TRIM(SUBSTITUTE(SUBSTITUTE(SUBSTITUTE(salesTable[[#This Row],[Phone]],"+","")," ",""),"-","")),9))</f>
        <v>0591345401</v>
      </c>
      <c r="AG23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33" s="8">
        <f>IF(salesTable[[#This Row],[quantity_clean]]&gt;0,salesTable[[#This Row],[quantity_clean]],"INVALID")</f>
        <v>11</v>
      </c>
      <c r="AI23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33" s="8">
        <f>IF(salesTable[[#This Row],[unitPrice_clean]]&gt;0,salesTable[[#This Row],[unitPrice_clean]],"INVALID")</f>
        <v>2400</v>
      </c>
      <c r="AK233">
        <f>IF(salesTable[[#This Row],[Revenue]]="","MISSING",VALUE(TRIM(SUBSTITUTE(SUBSTITUTE(salesTable[[#This Row],[Revenue]],",",""),"GH₵",""))))</f>
        <v>26400</v>
      </c>
      <c r="AL233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233" s="19">
        <f>IF(ISNUMBER(salesTable[[#This Row],[OrderDate]]),salesTable[[#This Row],[OrderDate]],IFERROR(DATEVALUE(CLEAN(TRIM(SUBSTITUTE(salesTable[[#This Row],[OrderDate]],".","/")))),"CHECK"))</f>
        <v>45843</v>
      </c>
      <c r="AN2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2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GH-CCT-2025-00339</v>
      </c>
      <c r="AP2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3" s="8" t="str">
        <f>CLEAN(PROPER(TRIM(salesTable[[#This Row],[Email]])))</f>
        <v>Daniel.Arthur51@Example.Com</v>
      </c>
      <c r="AR233" s="8" t="str">
        <f>CLEAN(TRIM(salesTable[[#This Row],[SourceFile]]))</f>
        <v>Online_Sales_2025.xlsx</v>
      </c>
      <c r="AS2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3" s="8" t="str">
        <f>IF(salesTable[orderRef_final]&lt;&gt;"MISSING",salesTable[orderRef_final],"invalid")</f>
        <v>GH-CCT-2025-00339</v>
      </c>
    </row>
    <row r="234" spans="1:46" x14ac:dyDescent="0.3">
      <c r="A234" t="s">
        <v>5367</v>
      </c>
      <c r="B234" t="s">
        <v>5368</v>
      </c>
      <c r="C234" t="s">
        <v>4322</v>
      </c>
      <c r="D234" t="s">
        <v>80</v>
      </c>
      <c r="E234" t="s">
        <v>2410</v>
      </c>
      <c r="F234" t="s">
        <v>181</v>
      </c>
      <c r="G234" t="s">
        <v>303</v>
      </c>
      <c r="H234" t="s">
        <v>399</v>
      </c>
      <c r="I234" t="s">
        <v>374</v>
      </c>
      <c r="J234" t="s">
        <v>83</v>
      </c>
      <c r="K234" t="s">
        <v>174</v>
      </c>
      <c r="L234" t="s">
        <v>111</v>
      </c>
      <c r="M234">
        <v>6</v>
      </c>
      <c r="N234">
        <v>2400</v>
      </c>
      <c r="O234">
        <v>14400</v>
      </c>
      <c r="P234" t="s">
        <v>5369</v>
      </c>
      <c r="Q234" t="s">
        <v>5370</v>
      </c>
      <c r="R234" t="s">
        <v>32</v>
      </c>
      <c r="S234" t="str">
        <f>IF(salesTable[[#This Row],[Region]]="","MISSING",IFERROR(VLOOKUP(salesTable[[#This Row],[Region]],region_ref[],2,FALSE),TRIM(CLEAN(UPPER(salesTable[[#This Row],[Region]])))))</f>
        <v>CAPE COAST</v>
      </c>
      <c r="T234" t="str">
        <f>IF(salesTable[[#This Row],[CustomerType]]="","MISSING",IFERROR(VLOOKUP(salesTable[[#This Row],[CustomerType]],customerType_Ref[],2,FALSE),TRIM(CLEAN(UPPER(salesTable[[#This Row],[CustomerType]])))))</f>
        <v>INDIVIDUAL</v>
      </c>
      <c r="U234" t="str">
        <f>IF(salesTable[[#This Row],[SalesChannel]]="","MISSING",IFERROR(VLOOKUP(salesTable[[#This Row],[SalesChannel]],salesChannel_Ref[],2,FALSE),CLEAN(UPPER(TRIM(salesTable[SalesChannel])))))</f>
        <v>IN-STORE</v>
      </c>
      <c r="V234" t="str">
        <f>IF(salesTable[[#This Row],[PaymentMethod]]="","MISSING",IFERROR(VLOOKUP(salesTable[[#This Row],[PaymentMethod]],paymentMethod_REF[],2,FALSE), CLEAN(UPPER(TRIM(salesTable[[#This Row],[PaymentMethod]])))))</f>
        <v>CARD</v>
      </c>
      <c r="W234" s="8" t="str">
        <f>IF(salesTable[[#This Row],[ProductID]]="","MISSING",IFERROR(VLOOKUP(salesTable[[#This Row],[ProductID]],product_REF[],1,FALSE),"NO MATCH"))</f>
        <v>P011</v>
      </c>
      <c r="X234" s="8" t="str">
        <f>CLEAN(UPPER(TRIM(IF(salesTable[[#This Row],[ProductID]]="","MISSING",IFERROR(VLOOKUP(salesTable[[#This Row],[ProductID]],product_REF[],2,FALSE),"NO MATCH")))))</f>
        <v>EXECUTIVE DESK</v>
      </c>
      <c r="Y234" t="str">
        <f>IFERROR(CLEAN(UPPER(TRIM(VLOOKUP(salesTable[[#This Row],[productID_Final]],product_REF[],3,FALSE)))),"NO MATCH")</f>
        <v>FURNITURE</v>
      </c>
      <c r="Z234" s="8" t="str">
        <f>IF(salesTable[[#This Row],[productCategory_final]]=CLEAN(UPPER(TRIM(salesTable[ProductCategory]))),salesTable[[#This Row],[productCategory_final]],"MISMATCH")</f>
        <v>FURNITURE</v>
      </c>
      <c r="AA234" s="8" t="str">
        <f>IF(salesTable[[#This Row],[CustomerID]]="","MISSING",IFERROR(VLOOKUP(salesTable[[#This Row],[CustomerID]],customer_REF[],1,FALSE),"NO MATCH"))</f>
        <v>C0363</v>
      </c>
      <c r="AB234" t="str">
        <f>CLEAN(UPPER(TRIM(IF(salesTable[[#This Row],[FirstName]]="","MISSING",IFERROR(VLOOKUP(salesTable[[#This Row],[CustomerID_final]],customer_REF[],2,FALSE),"NO MATCH")))))</f>
        <v>ADWOA</v>
      </c>
      <c r="AC234" s="8" t="str">
        <f>IF(salesTable[[#This Row],[customerFisrtName]]=CLEAN(UPPER(TRIM(salesTable[[#This Row],[customerFisrtName]]))),salesTable[[#This Row],[customerFisrtName]],"MISMATCH")</f>
        <v>ADWOA</v>
      </c>
      <c r="AD234" t="str">
        <f>CLEAN(UPPER(TRIM(IF(salesTable[[#This Row],[LastName]]="","MISSING",IFERROR(VLOOKUP(salesTable[[#This Row],[CustomerID_final]],customer_REF[],3,FALSE),"NO MATCH")))))</f>
        <v>OSEI</v>
      </c>
      <c r="AE234" s="8" t="str">
        <f>IF(salesTable[[#This Row],[customerLastName]]=CLEAN(UPPER(TRIM(salesTable[[#This Row],[customerLastName]]))),salesTable[[#This Row],[customerLastName]],"MISMATCH")</f>
        <v>OSEI</v>
      </c>
      <c r="AF234" s="8" t="str">
        <f>IF(salesTable[[#This Row],[Phone]]="","MISSING",0&amp;RIGHT(TRIM(SUBSTITUTE(SUBSTITUTE(SUBSTITUTE(salesTable[[#This Row],[Phone]],"+","")," ",""),"-","")),9))</f>
        <v>0544426935</v>
      </c>
      <c r="AG23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34" s="8">
        <f>IF(salesTable[[#This Row],[quantity_clean]]&gt;0,salesTable[[#This Row],[quantity_clean]],"INVALID")</f>
        <v>6</v>
      </c>
      <c r="AI23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34" s="8">
        <f>IF(salesTable[[#This Row],[unitPrice_clean]]&gt;0,salesTable[[#This Row],[unitPrice_clean]],"INVALID")</f>
        <v>2400</v>
      </c>
      <c r="AK234">
        <f>IF(salesTable[[#This Row],[Revenue]]="","MISSING",VALUE(TRIM(SUBSTITUTE(SUBSTITUTE(salesTable[[#This Row],[Revenue]],",",""),"GH₵",""))))</f>
        <v>14400</v>
      </c>
      <c r="AL234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234" s="19">
        <f>IF(ISNUMBER(salesTable[[#This Row],[OrderDate]]),salesTable[[#This Row],[OrderDate]],IFERROR(DATEVALUE(CLEAN(TRIM(SUBSTITUTE(salesTable[[#This Row],[OrderDate]],".","/")))),"CHECK"))</f>
        <v>46115</v>
      </c>
      <c r="AN2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GH-CCT-2025-00340</v>
      </c>
      <c r="AP2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4" s="8" t="str">
        <f>CLEAN(PROPER(TRIM(salesTable[[#This Row],[Email]])))</f>
        <v>Adwoa.Osei7@Example.Com</v>
      </c>
      <c r="AR234" s="8" t="str">
        <f>CLEAN(TRIM(salesTable[[#This Row],[SourceFile]]))</f>
        <v>Agent_App_2025.csv</v>
      </c>
      <c r="AS2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4" s="8" t="str">
        <f>IF(salesTable[orderRef_final]&lt;&gt;"MISSING",salesTable[orderRef_final],"invalid")</f>
        <v>GH-CCT-2025-00340</v>
      </c>
    </row>
    <row r="235" spans="1:46" x14ac:dyDescent="0.3">
      <c r="A235" t="s">
        <v>5747</v>
      </c>
      <c r="B235" t="s">
        <v>4421</v>
      </c>
      <c r="C235" t="s">
        <v>2112</v>
      </c>
      <c r="D235" t="s">
        <v>151</v>
      </c>
      <c r="E235" t="s">
        <v>190</v>
      </c>
      <c r="F235" t="s">
        <v>181</v>
      </c>
      <c r="G235" t="s">
        <v>142</v>
      </c>
      <c r="H235" t="s">
        <v>1261</v>
      </c>
      <c r="I235" t="s">
        <v>26</v>
      </c>
      <c r="J235" t="s">
        <v>97</v>
      </c>
      <c r="K235" t="s">
        <v>84</v>
      </c>
      <c r="L235" t="s">
        <v>111</v>
      </c>
      <c r="M235">
        <v>7</v>
      </c>
      <c r="N235">
        <v>420</v>
      </c>
      <c r="O235">
        <v>2940</v>
      </c>
      <c r="P235" t="s">
        <v>5748</v>
      </c>
      <c r="Q235" t="s">
        <v>5749</v>
      </c>
      <c r="R235" t="s">
        <v>61</v>
      </c>
      <c r="S235" t="str">
        <f>IF(salesTable[[#This Row],[Region]]="","MISSING",IFERROR(VLOOKUP(salesTable[[#This Row],[Region]],region_ref[],2,FALSE),TRIM(CLEAN(UPPER(salesTable[[#This Row],[Region]])))))</f>
        <v>CAPE COAST</v>
      </c>
      <c r="T235" t="str">
        <f>IF(salesTable[[#This Row],[CustomerType]]="","MISSING",IFERROR(VLOOKUP(salesTable[[#This Row],[CustomerType]],customerType_Ref[],2,FALSE),TRIM(CLEAN(UPPER(salesTable[[#This Row],[CustomerType]])))))</f>
        <v>BUSINESS</v>
      </c>
      <c r="U235" t="str">
        <f>IF(salesTable[[#This Row],[SalesChannel]]="","MISSING",IFERROR(VLOOKUP(salesTable[[#This Row],[SalesChannel]],salesChannel_Ref[],2,FALSE),CLEAN(UPPER(TRIM(salesTable[SalesChannel])))))</f>
        <v>AGENT</v>
      </c>
      <c r="V235" t="str">
        <f>IF(salesTable[[#This Row],[PaymentMethod]]="","MISSING",IFERROR(VLOOKUP(salesTable[[#This Row],[PaymentMethod]],paymentMethod_REF[],2,FALSE), CLEAN(UPPER(TRIM(salesTable[[#This Row],[PaymentMethod]])))))</f>
        <v>CARD</v>
      </c>
      <c r="W235" s="8" t="str">
        <f>IF(salesTable[[#This Row],[ProductID]]="","MISSING",IFERROR(VLOOKUP(salesTable[[#This Row],[ProductID]],product_REF[],1,FALSE),"NO MATCH"))</f>
        <v>P003</v>
      </c>
      <c r="X235" s="8" t="str">
        <f>CLEAN(UPPER(TRIM(IF(salesTable[[#This Row],[ProductID]]="","MISSING",IFERROR(VLOOKUP(salesTable[[#This Row],[ProductID]],product_REF[],2,FALSE),"NO MATCH")))))</f>
        <v>WIRELESS HEADSET</v>
      </c>
      <c r="Y235" t="str">
        <f>IFERROR(CLEAN(UPPER(TRIM(VLOOKUP(salesTable[[#This Row],[productID_Final]],product_REF[],3,FALSE)))),"NO MATCH")</f>
        <v>ELECTRONICS</v>
      </c>
      <c r="Z235" s="8" t="str">
        <f>IF(salesTable[[#This Row],[productCategory_final]]=CLEAN(UPPER(TRIM(salesTable[ProductCategory]))),salesTable[[#This Row],[productCategory_final]],"MISMATCH")</f>
        <v>ELECTRONICS</v>
      </c>
      <c r="AA235" s="8" t="str">
        <f>IF(salesTable[[#This Row],[CustomerID]]="","MISSING",IFERROR(VLOOKUP(salesTable[[#This Row],[CustomerID]],customer_REF[],1,FALSE),"NO MATCH"))</f>
        <v>C0240</v>
      </c>
      <c r="AB235" t="str">
        <f>CLEAN(UPPER(TRIM(IF(salesTable[[#This Row],[FirstName]]="","MISSING",IFERROR(VLOOKUP(salesTable[[#This Row],[CustomerID_final]],customer_REF[],2,FALSE),"NO MATCH")))))</f>
        <v>KWAME</v>
      </c>
      <c r="AC235" s="8" t="str">
        <f>IF(salesTable[[#This Row],[customerFisrtName]]=CLEAN(UPPER(TRIM(salesTable[[#This Row],[customerFisrtName]]))),salesTable[[#This Row],[customerFisrtName]],"MISMATCH")</f>
        <v>KWAME</v>
      </c>
      <c r="AD235" t="str">
        <f>CLEAN(UPPER(TRIM(IF(salesTable[[#This Row],[LastName]]="","MISSING",IFERROR(VLOOKUP(salesTable[[#This Row],[CustomerID_final]],customer_REF[],3,FALSE),"NO MATCH")))))</f>
        <v>ASARE</v>
      </c>
      <c r="AE235" s="8" t="str">
        <f>IF(salesTable[[#This Row],[customerLastName]]=CLEAN(UPPER(TRIM(salesTable[[#This Row],[customerLastName]]))),salesTable[[#This Row],[customerLastName]],"MISMATCH")</f>
        <v>ASARE</v>
      </c>
      <c r="AF235" s="8" t="str">
        <f>IF(salesTable[[#This Row],[Phone]]="","MISSING",0&amp;RIGHT(TRIM(SUBSTITUTE(SUBSTITUTE(SUBSTITUTE(salesTable[[#This Row],[Phone]],"+","")," ",""),"-","")),9))</f>
        <v>0249497195</v>
      </c>
      <c r="AG23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35" s="8">
        <f>IF(salesTable[[#This Row],[quantity_clean]]&gt;0,salesTable[[#This Row],[quantity_clean]],"INVALID")</f>
        <v>7</v>
      </c>
      <c r="AI235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35" s="8">
        <f>IF(salesTable[[#This Row],[unitPrice_clean]]&gt;0,salesTable[[#This Row],[unitPrice_clean]],"INVALID")</f>
        <v>420</v>
      </c>
      <c r="AK235">
        <f>IF(salesTable[[#This Row],[Revenue]]="","MISSING",VALUE(TRIM(SUBSTITUTE(SUBSTITUTE(salesTable[[#This Row],[Revenue]],",",""),"GH₵",""))))</f>
        <v>2940</v>
      </c>
      <c r="AL235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235" s="19">
        <f>IF(ISNUMBER(salesTable[[#This Row],[OrderDate]]),salesTable[[#This Row],[OrderDate]],IFERROR(DATEVALUE(CLEAN(TRIM(SUBSTITUTE(salesTable[[#This Row],[OrderDate]],".","/")))),"CHECK"))</f>
        <v>45892</v>
      </c>
      <c r="AN2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45892</v>
      </c>
      <c r="AO2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GH-CCT-2025-00343</v>
      </c>
      <c r="AP2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5" s="8" t="str">
        <f>CLEAN(PROPER(TRIM(salesTable[[#This Row],[Email]])))</f>
        <v>Kwame.Asare2@Example.Com</v>
      </c>
      <c r="AR235" s="8" t="str">
        <f>CLEAN(TRIM(salesTable[[#This Row],[SourceFile]]))</f>
        <v>Retail_POS_2025.csv</v>
      </c>
      <c r="AS2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5" s="8" t="str">
        <f>IF(salesTable[orderRef_final]&lt;&gt;"MISSING",salesTable[orderRef_final],"invalid")</f>
        <v>GH-CCT-2025-00343</v>
      </c>
    </row>
    <row r="236" spans="1:46" x14ac:dyDescent="0.3">
      <c r="A236" t="s">
        <v>5345</v>
      </c>
      <c r="B236" t="s">
        <v>5346</v>
      </c>
      <c r="C236" t="s">
        <v>4221</v>
      </c>
      <c r="D236" t="s">
        <v>80</v>
      </c>
      <c r="E236" t="s">
        <v>93</v>
      </c>
      <c r="F236" t="s">
        <v>181</v>
      </c>
      <c r="G236" t="s">
        <v>24</v>
      </c>
      <c r="H236" t="s">
        <v>434</v>
      </c>
      <c r="I236" t="s">
        <v>26</v>
      </c>
      <c r="J236" t="s">
        <v>27</v>
      </c>
      <c r="K236" t="s">
        <v>57</v>
      </c>
      <c r="L236" t="s">
        <v>182</v>
      </c>
      <c r="M236">
        <v>12</v>
      </c>
      <c r="N236">
        <v>4200</v>
      </c>
      <c r="O236">
        <v>50400</v>
      </c>
      <c r="P236" t="s">
        <v>5347</v>
      </c>
      <c r="Q236" t="s">
        <v>3654</v>
      </c>
      <c r="R236" t="s">
        <v>157</v>
      </c>
      <c r="S236" t="str">
        <f>IF(salesTable[[#This Row],[Region]]="","MISSING",IFERROR(VLOOKUP(salesTable[[#This Row],[Region]],region_ref[],2,FALSE),TRIM(CLEAN(UPPER(salesTable[[#This Row],[Region]])))))</f>
        <v>CAPE COAST</v>
      </c>
      <c r="T236" t="str">
        <f>IF(salesTable[[#This Row],[CustomerType]]="","MISSING",IFERROR(VLOOKUP(salesTable[[#This Row],[CustomerType]],customerType_Ref[],2,FALSE),TRIM(CLEAN(UPPER(salesTable[[#This Row],[CustomerType]])))))</f>
        <v>GOVERNMENT</v>
      </c>
      <c r="U236" t="str">
        <f>IF(salesTable[[#This Row],[SalesChannel]]="","MISSING",IFERROR(VLOOKUP(salesTable[[#This Row],[SalesChannel]],salesChannel_Ref[],2,FALSE),CLEAN(UPPER(TRIM(salesTable[SalesChannel])))))</f>
        <v>ONLINE</v>
      </c>
      <c r="V236" t="str">
        <f>IF(salesTable[[#This Row],[PaymentMethod]]="","MISSING",IFERROR(VLOOKUP(salesTable[[#This Row],[PaymentMethod]],paymentMethod_REF[],2,FALSE), CLEAN(UPPER(TRIM(salesTable[[#This Row],[PaymentMethod]])))))</f>
        <v>CASH</v>
      </c>
      <c r="W236" s="8" t="str">
        <f>IF(salesTable[[#This Row],[ProductID]]="","MISSING",IFERROR(VLOOKUP(salesTable[[#This Row],[ProductID]],product_REF[],1,FALSE),"NO MATCH"))</f>
        <v>P001</v>
      </c>
      <c r="X236" s="8" t="str">
        <f>CLEAN(UPPER(TRIM(IF(salesTable[[#This Row],[ProductID]]="","MISSING",IFERROR(VLOOKUP(salesTable[[#This Row],[ProductID]],product_REF[],2,FALSE),"NO MATCH")))))</f>
        <v>LAPTOP PRO 14</v>
      </c>
      <c r="Y236" t="str">
        <f>IFERROR(CLEAN(UPPER(TRIM(VLOOKUP(salesTable[[#This Row],[productID_Final]],product_REF[],3,FALSE)))),"NO MATCH")</f>
        <v>ELECTRONICS</v>
      </c>
      <c r="Z236" s="8" t="str">
        <f>IF(salesTable[[#This Row],[productCategory_final]]=CLEAN(UPPER(TRIM(salesTable[ProductCategory]))),salesTable[[#This Row],[productCategory_final]],"MISMATCH")</f>
        <v>ELECTRONICS</v>
      </c>
      <c r="AA236" s="8" t="str">
        <f>IF(salesTable[[#This Row],[CustomerID]]="","MISSING",IFERROR(VLOOKUP(salesTable[[#This Row],[CustomerID]],customer_REF[],1,FALSE),"NO MATCH"))</f>
        <v>C0072</v>
      </c>
      <c r="AB236" t="str">
        <f>CLEAN(UPPER(TRIM(IF(salesTable[[#This Row],[FirstName]]="","MISSING",IFERROR(VLOOKUP(salesTable[[#This Row],[CustomerID_final]],customer_REF[],2,FALSE),"NO MATCH")))))</f>
        <v>ADWOA</v>
      </c>
      <c r="AC236" s="8" t="str">
        <f>IF(salesTable[[#This Row],[customerFisrtName]]=CLEAN(UPPER(TRIM(salesTable[[#This Row],[customerFisrtName]]))),salesTable[[#This Row],[customerFisrtName]],"MISMATCH")</f>
        <v>ADWOA</v>
      </c>
      <c r="AD236" t="str">
        <f>CLEAN(UPPER(TRIM(IF(salesTable[[#This Row],[LastName]]="","MISSING",IFERROR(VLOOKUP(salesTable[[#This Row],[CustomerID_final]],customer_REF[],3,FALSE),"NO MATCH")))))</f>
        <v>BADU</v>
      </c>
      <c r="AE236" s="8" t="str">
        <f>IF(salesTable[[#This Row],[customerLastName]]=CLEAN(UPPER(TRIM(salesTable[[#This Row],[customerLastName]]))),salesTable[[#This Row],[customerLastName]],"MISMATCH")</f>
        <v>BADU</v>
      </c>
      <c r="AF236" s="8" t="str">
        <f>IF(salesTable[[#This Row],[Phone]]="","MISSING",0&amp;RIGHT(TRIM(SUBSTITUTE(SUBSTITUTE(SUBSTITUTE(salesTable[[#This Row],[Phone]],"+","")," ",""),"-","")),9))</f>
        <v>0245416839</v>
      </c>
      <c r="AG23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36" s="8">
        <f>IF(salesTable[[#This Row],[quantity_clean]]&gt;0,salesTable[[#This Row],[quantity_clean]],"INVALID")</f>
        <v>12</v>
      </c>
      <c r="AI23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36" s="8">
        <f>IF(salesTable[[#This Row],[unitPrice_clean]]&gt;0,salesTable[[#This Row],[unitPrice_clean]],"INVALID")</f>
        <v>4200</v>
      </c>
      <c r="AK236">
        <f>IF(salesTable[[#This Row],[Revenue]]="","MISSING",VALUE(TRIM(SUBSTITUTE(SUBSTITUTE(salesTable[[#This Row],[Revenue]],",",""),"GH₵",""))))</f>
        <v>50400</v>
      </c>
      <c r="AL236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236" s="19">
        <f>IF(ISNUMBER(salesTable[[#This Row],[OrderDate]]),salesTable[[#This Row],[OrderDate]],IFERROR(DATEVALUE(CLEAN(TRIM(SUBSTITUTE(salesTable[[#This Row],[OrderDate]],".","/")))),"CHECK"))</f>
        <v>45824</v>
      </c>
      <c r="AN2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45824</v>
      </c>
      <c r="AO2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GH-CCT-2025-00346</v>
      </c>
      <c r="AP2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6" s="8" t="str">
        <f>CLEAN(PROPER(TRIM(salesTable[[#This Row],[Email]])))</f>
        <v>Adwoa.Badu15@Example.Com</v>
      </c>
      <c r="AR236" s="8" t="str">
        <f>CLEAN(TRIM(salesTable[[#This Row],[SourceFile]]))</f>
        <v>Online_Sales_2025.xlsx</v>
      </c>
      <c r="AS2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6" s="8" t="str">
        <f>IF(salesTable[orderRef_final]&lt;&gt;"MISSING",salesTable[orderRef_final],"invalid")</f>
        <v>GH-CCT-2025-00346</v>
      </c>
    </row>
    <row r="237" spans="1:46" x14ac:dyDescent="0.3">
      <c r="A237" t="s">
        <v>4826</v>
      </c>
      <c r="B237" t="s">
        <v>2030</v>
      </c>
      <c r="C237" t="s">
        <v>4664</v>
      </c>
      <c r="D237" t="s">
        <v>743</v>
      </c>
      <c r="E237" t="s">
        <v>93</v>
      </c>
      <c r="F237" t="s">
        <v>181</v>
      </c>
      <c r="G237" t="s">
        <v>53</v>
      </c>
      <c r="H237" t="s">
        <v>1989</v>
      </c>
      <c r="I237" t="s">
        <v>96</v>
      </c>
      <c r="J237" t="s">
        <v>221</v>
      </c>
      <c r="K237" t="s">
        <v>84</v>
      </c>
      <c r="L237" t="s">
        <v>58</v>
      </c>
      <c r="M237">
        <v>10</v>
      </c>
      <c r="N237">
        <v>180</v>
      </c>
      <c r="O237">
        <v>1800</v>
      </c>
      <c r="P237" t="s">
        <v>4827</v>
      </c>
      <c r="Q237" t="s">
        <v>4828</v>
      </c>
      <c r="R237" t="s">
        <v>46</v>
      </c>
      <c r="S237" t="str">
        <f>IF(salesTable[[#This Row],[Region]]="","MISSING",IFERROR(VLOOKUP(salesTable[[#This Row],[Region]],region_ref[],2,FALSE),TRIM(CLEAN(UPPER(salesTable[[#This Row],[Region]])))))</f>
        <v>CAPE COAST</v>
      </c>
      <c r="T237" t="str">
        <f>IF(salesTable[[#This Row],[CustomerType]]="","MISSING",IFERROR(VLOOKUP(salesTable[[#This Row],[CustomerType]],customerType_Ref[],2,FALSE),TRIM(CLEAN(UPPER(salesTable[[#This Row],[CustomerType]])))))</f>
        <v>INDIVIDUAL</v>
      </c>
      <c r="U237" t="str">
        <f>IF(salesTable[[#This Row],[SalesChannel]]="","MISSING",IFERROR(VLOOKUP(salesTable[[#This Row],[SalesChannel]],salesChannel_Ref[],2,FALSE),CLEAN(UPPER(TRIM(salesTable[SalesChannel])))))</f>
        <v>AGENT</v>
      </c>
      <c r="V23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37" s="8" t="str">
        <f>IF(salesTable[[#This Row],[ProductID]]="","MISSING",IFERROR(VLOOKUP(salesTable[[#This Row],[ProductID]],product_REF[],1,FALSE),"NO MATCH"))</f>
        <v>P007</v>
      </c>
      <c r="X237" s="8" t="str">
        <f>CLEAN(UPPER(TRIM(IF(salesTable[[#This Row],[ProductID]]="","MISSING",IFERROR(VLOOKUP(salesTable[[#This Row],[ProductID]],product_REF[],2,FALSE),"NO MATCH")))))</f>
        <v>COTTON SHIRT</v>
      </c>
      <c r="Y237" t="str">
        <f>IFERROR(CLEAN(UPPER(TRIM(VLOOKUP(salesTable[[#This Row],[productID_Final]],product_REF[],3,FALSE)))),"NO MATCH")</f>
        <v>CLOTHING</v>
      </c>
      <c r="Z237" s="8" t="str">
        <f>IF(salesTable[[#This Row],[productCategory_final]]=CLEAN(UPPER(TRIM(salesTable[ProductCategory]))),salesTable[[#This Row],[productCategory_final]],"MISMATCH")</f>
        <v>CLOTHING</v>
      </c>
      <c r="AA237" s="8" t="str">
        <f>IF(salesTable[[#This Row],[CustomerID]]="","MISSING",IFERROR(VLOOKUP(salesTable[[#This Row],[CustomerID]],customer_REF[],1,FALSE),"NO MATCH"))</f>
        <v>C0343</v>
      </c>
      <c r="AB237" t="str">
        <f>CLEAN(UPPER(TRIM(IF(salesTable[[#This Row],[FirstName]]="","MISSING",IFERROR(VLOOKUP(salesTable[[#This Row],[CustomerID_final]],customer_REF[],2,FALSE),"NO MATCH")))))</f>
        <v>ESI</v>
      </c>
      <c r="AC237" s="8" t="str">
        <f>IF(salesTable[[#This Row],[customerFisrtName]]=CLEAN(UPPER(TRIM(salesTable[[#This Row],[customerFisrtName]]))),salesTable[[#This Row],[customerFisrtName]],"MISMATCH")</f>
        <v>ESI</v>
      </c>
      <c r="AD237" t="str">
        <f>CLEAN(UPPER(TRIM(IF(salesTable[[#This Row],[LastName]]="","MISSING",IFERROR(VLOOKUP(salesTable[[#This Row],[CustomerID_final]],customer_REF[],3,FALSE),"NO MATCH")))))</f>
        <v>BADU</v>
      </c>
      <c r="AE237" s="8" t="str">
        <f>IF(salesTable[[#This Row],[customerLastName]]=CLEAN(UPPER(TRIM(salesTable[[#This Row],[customerLastName]]))),salesTable[[#This Row],[customerLastName]],"MISMATCH")</f>
        <v>BADU</v>
      </c>
      <c r="AF237" s="8" t="str">
        <f>IF(salesTable[[#This Row],[Phone]]="","MISSING",0&amp;RIGHT(TRIM(SUBSTITUTE(SUBSTITUTE(SUBSTITUTE(salesTable[[#This Row],[Phone]],"+","")," ",""),"-","")),9))</f>
        <v>0552153872</v>
      </c>
      <c r="AG23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37" s="8">
        <f>IF(salesTable[[#This Row],[quantity_clean]]&gt;0,salesTable[[#This Row],[quantity_clean]],"INVALID")</f>
        <v>10</v>
      </c>
      <c r="AI23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237" s="8">
        <f>IF(salesTable[[#This Row],[unitPrice_clean]]&gt;0,salesTable[[#This Row],[unitPrice_clean]],"INVALID")</f>
        <v>180</v>
      </c>
      <c r="AK237">
        <f>IF(salesTable[[#This Row],[Revenue]]="","MISSING",VALUE(TRIM(SUBSTITUTE(SUBSTITUTE(salesTable[[#This Row],[Revenue]],",",""),"GH₵",""))))</f>
        <v>1800</v>
      </c>
      <c r="AL237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237" s="19" t="str">
        <f>IF(ISNUMBER(salesTable[[#This Row],[OrderDate]]),salesTable[[#This Row],[OrderDate]],IFERROR(DATEVALUE(CLEAN(TRIM(SUBSTITUTE(salesTable[[#This Row],[OrderDate]],".","/")))),"CHECK"))</f>
        <v>CHECK</v>
      </c>
      <c r="AN23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GH-CCT-2025-00366</v>
      </c>
      <c r="AP2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7" s="8" t="str">
        <f>CLEAN(PROPER(TRIM(salesTable[[#This Row],[Email]])))</f>
        <v>Esi.Badu12@Example.Com</v>
      </c>
      <c r="AR237" s="8" t="str">
        <f>CLEAN(TRIM(salesTable[[#This Row],[SourceFile]]))</f>
        <v>Mobile_App_Export.csv</v>
      </c>
      <c r="AS2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7" s="8" t="str">
        <f>IF(salesTable[orderRef_final]&lt;&gt;"MISSING",salesTable[orderRef_final],"invalid")</f>
        <v>GH-CCT-2025-00366</v>
      </c>
    </row>
    <row r="238" spans="1:46" x14ac:dyDescent="0.3">
      <c r="A238" t="s">
        <v>2085</v>
      </c>
      <c r="B238" t="s">
        <v>652</v>
      </c>
      <c r="C238" t="s">
        <v>1610</v>
      </c>
      <c r="D238" t="s">
        <v>50</v>
      </c>
      <c r="E238" t="s">
        <v>37</v>
      </c>
      <c r="F238" t="s">
        <v>181</v>
      </c>
      <c r="G238" t="s">
        <v>142</v>
      </c>
      <c r="H238" t="s">
        <v>2086</v>
      </c>
      <c r="I238" t="s">
        <v>26</v>
      </c>
      <c r="K238" t="s">
        <v>493</v>
      </c>
      <c r="L238" t="s">
        <v>111</v>
      </c>
      <c r="M238">
        <v>5</v>
      </c>
      <c r="N238">
        <v>420</v>
      </c>
      <c r="O238">
        <v>2100</v>
      </c>
      <c r="P238" t="s">
        <v>2087</v>
      </c>
      <c r="Q238" t="s">
        <v>2088</v>
      </c>
      <c r="R238" t="s">
        <v>61</v>
      </c>
      <c r="S238" t="str">
        <f>IF(salesTable[[#This Row],[Region]]="","MISSING",IFERROR(VLOOKUP(salesTable[[#This Row],[Region]],region_ref[],2,FALSE),TRIM(CLEAN(UPPER(salesTable[[#This Row],[Region]])))))</f>
        <v>CAPE COAST</v>
      </c>
      <c r="T238" t="str">
        <f>IF(salesTable[[#This Row],[CustomerType]]="","MISSING",IFERROR(VLOOKUP(salesTable[[#This Row],[CustomerType]],customerType_Ref[],2,FALSE),TRIM(CLEAN(UPPER(salesTable[[#This Row],[CustomerType]])))))</f>
        <v>MISSING</v>
      </c>
      <c r="U238" t="str">
        <f>IF(salesTable[[#This Row],[SalesChannel]]="","MISSING",IFERROR(VLOOKUP(salesTable[[#This Row],[SalesChannel]],salesChannel_Ref[],2,FALSE),CLEAN(UPPER(TRIM(salesTable[SalesChannel])))))</f>
        <v>AGENT</v>
      </c>
      <c r="V238" t="str">
        <f>IF(salesTable[[#This Row],[PaymentMethod]]="","MISSING",IFERROR(VLOOKUP(salesTable[[#This Row],[PaymentMethod]],paymentMethod_REF[],2,FALSE), CLEAN(UPPER(TRIM(salesTable[[#This Row],[PaymentMethod]])))))</f>
        <v>CARD</v>
      </c>
      <c r="W238" s="8" t="str">
        <f>IF(salesTable[[#This Row],[ProductID]]="","MISSING",IFERROR(VLOOKUP(salesTable[[#This Row],[ProductID]],product_REF[],1,FALSE),"NO MATCH"))</f>
        <v>P003</v>
      </c>
      <c r="X238" s="8" t="str">
        <f>CLEAN(UPPER(TRIM(IF(salesTable[[#This Row],[ProductID]]="","MISSING",IFERROR(VLOOKUP(salesTable[[#This Row],[ProductID]],product_REF[],2,FALSE),"NO MATCH")))))</f>
        <v>WIRELESS HEADSET</v>
      </c>
      <c r="Y238" t="str">
        <f>IFERROR(CLEAN(UPPER(TRIM(VLOOKUP(salesTable[[#This Row],[productID_Final]],product_REF[],3,FALSE)))),"NO MATCH")</f>
        <v>ELECTRONICS</v>
      </c>
      <c r="Z238" s="8" t="str">
        <f>IF(salesTable[[#This Row],[productCategory_final]]=CLEAN(UPPER(TRIM(salesTable[ProductCategory]))),salesTable[[#This Row],[productCategory_final]],"MISMATCH")</f>
        <v>ELECTRONICS</v>
      </c>
      <c r="AA238" s="8" t="str">
        <f>IF(salesTable[[#This Row],[CustomerID]]="","MISSING",IFERROR(VLOOKUP(salesTable[[#This Row],[CustomerID]],customer_REF[],1,FALSE),"NO MATCH"))</f>
        <v>C0389</v>
      </c>
      <c r="AB238" t="str">
        <f>CLEAN(UPPER(TRIM(IF(salesTable[[#This Row],[FirstName]]="","MISSING",IFERROR(VLOOKUP(salesTable[[#This Row],[CustomerID_final]],customer_REF[],2,FALSE),"NO MATCH")))))</f>
        <v>AKOSUA</v>
      </c>
      <c r="AC238" s="8" t="str">
        <f>IF(salesTable[[#This Row],[customerFisrtName]]=CLEAN(UPPER(TRIM(salesTable[[#This Row],[customerFisrtName]]))),salesTable[[#This Row],[customerFisrtName]],"MISMATCH")</f>
        <v>AKOSUA</v>
      </c>
      <c r="AD238" t="str">
        <f>CLEAN(UPPER(TRIM(IF(salesTable[[#This Row],[LastName]]="","MISSING",IFERROR(VLOOKUP(salesTable[[#This Row],[CustomerID_final]],customer_REF[],3,FALSE),"NO MATCH")))))</f>
        <v>ANTWI</v>
      </c>
      <c r="AE238" s="8" t="str">
        <f>IF(salesTable[[#This Row],[customerLastName]]=CLEAN(UPPER(TRIM(salesTable[[#This Row],[customerLastName]]))),salesTable[[#This Row],[customerLastName]],"MISMATCH")</f>
        <v>ANTWI</v>
      </c>
      <c r="AF238" s="8" t="str">
        <f>IF(salesTable[[#This Row],[Phone]]="","MISSING",0&amp;RIGHT(TRIM(SUBSTITUTE(SUBSTITUTE(SUBSTITUTE(salesTable[[#This Row],[Phone]],"+","")," ",""),"-","")),9))</f>
        <v>0558081117</v>
      </c>
      <c r="AG23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238" s="8">
        <f>IF(salesTable[[#This Row],[quantity_clean]]&gt;0,salesTable[[#This Row],[quantity_clean]],"INVALID")</f>
        <v>5</v>
      </c>
      <c r="AI23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38" s="8">
        <f>IF(salesTable[[#This Row],[unitPrice_clean]]&gt;0,salesTable[[#This Row],[unitPrice_clean]],"INVALID")</f>
        <v>420</v>
      </c>
      <c r="AK238">
        <f>IF(salesTable[[#This Row],[Revenue]]="","MISSING",VALUE(TRIM(SUBSTITUTE(SUBSTITUTE(salesTable[[#This Row],[Revenue]],",",""),"GH₵",""))))</f>
        <v>2100</v>
      </c>
      <c r="AL238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238" s="19">
        <f>IF(ISNUMBER(salesTable[[#This Row],[OrderDate]]),salesTable[[#This Row],[OrderDate]],IFERROR(DATEVALUE(CLEAN(TRIM(SUBSTITUTE(salesTable[[#This Row],[OrderDate]],".","/")))),"CHECK"))</f>
        <v>46090</v>
      </c>
      <c r="AN23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GH-CCT-2025-00380</v>
      </c>
      <c r="AP2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8" s="8" t="str">
        <f>CLEAN(PROPER(TRIM(salesTable[[#This Row],[Email]])))</f>
        <v>Akosua.Antwi63@Example.Con</v>
      </c>
      <c r="AR238" s="8" t="str">
        <f>CLEAN(TRIM(salesTable[[#This Row],[SourceFile]]))</f>
        <v>Retail_POS_2025.csv</v>
      </c>
      <c r="AS2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8" s="8" t="str">
        <f>IF(salesTable[orderRef_final]&lt;&gt;"MISSING",salesTable[orderRef_final],"invalid")</f>
        <v>GH-CCT-2025-00380</v>
      </c>
    </row>
    <row r="239" spans="1:46" x14ac:dyDescent="0.3">
      <c r="A239" t="s">
        <v>4812</v>
      </c>
      <c r="B239" t="s">
        <v>2302</v>
      </c>
      <c r="C239" t="s">
        <v>1204</v>
      </c>
      <c r="D239" t="s">
        <v>366</v>
      </c>
      <c r="E239" t="s">
        <v>190</v>
      </c>
      <c r="F239" t="s">
        <v>181</v>
      </c>
      <c r="G239" t="s">
        <v>142</v>
      </c>
      <c r="H239" t="s">
        <v>201</v>
      </c>
      <c r="I239" t="s">
        <v>220</v>
      </c>
      <c r="J239" t="s">
        <v>864</v>
      </c>
      <c r="K239" t="s">
        <v>72</v>
      </c>
      <c r="L239" t="s">
        <v>182</v>
      </c>
      <c r="M239">
        <v>9</v>
      </c>
      <c r="N239">
        <v>420</v>
      </c>
      <c r="O239">
        <v>3780</v>
      </c>
      <c r="P239" t="s">
        <v>4813</v>
      </c>
      <c r="Q239" t="s">
        <v>4814</v>
      </c>
      <c r="R239" t="s">
        <v>157</v>
      </c>
      <c r="S239" t="str">
        <f>IF(salesTable[[#This Row],[Region]]="","MISSING",IFERROR(VLOOKUP(salesTable[[#This Row],[Region]],region_ref[],2,FALSE),TRIM(CLEAN(UPPER(salesTable[[#This Row],[Region]])))))</f>
        <v>CAPE COAST</v>
      </c>
      <c r="T239" t="str">
        <f>IF(salesTable[[#This Row],[CustomerType]]="","MISSING",IFERROR(VLOOKUP(salesTable[[#This Row],[CustomerType]],customerType_Ref[],2,FALSE),TRIM(CLEAN(UPPER(salesTable[[#This Row],[CustomerType]])))))</f>
        <v>INDIVIDUAL</v>
      </c>
      <c r="U239" t="str">
        <f>IF(salesTable[[#This Row],[SalesChannel]]="","MISSING",IFERROR(VLOOKUP(salesTable[[#This Row],[SalesChannel]],salesChannel_Ref[],2,FALSE),CLEAN(UPPER(TRIM(salesTable[SalesChannel])))))</f>
        <v>IN-STORE</v>
      </c>
      <c r="V239" t="str">
        <f>IF(salesTable[[#This Row],[PaymentMethod]]="","MISSING",IFERROR(VLOOKUP(salesTable[[#This Row],[PaymentMethod]],paymentMethod_REF[],2,FALSE), CLEAN(UPPER(TRIM(salesTable[[#This Row],[PaymentMethod]])))))</f>
        <v>CASH</v>
      </c>
      <c r="W239" s="8" t="str">
        <f>IF(salesTable[[#This Row],[ProductID]]="","MISSING",IFERROR(VLOOKUP(salesTable[[#This Row],[ProductID]],product_REF[],1,FALSE),"NO MATCH"))</f>
        <v>P003</v>
      </c>
      <c r="X239" s="8" t="str">
        <f>CLEAN(UPPER(TRIM(IF(salesTable[[#This Row],[ProductID]]="","MISSING",IFERROR(VLOOKUP(salesTable[[#This Row],[ProductID]],product_REF[],2,FALSE),"NO MATCH")))))</f>
        <v>WIRELESS HEADSET</v>
      </c>
      <c r="Y239" t="str">
        <f>IFERROR(CLEAN(UPPER(TRIM(VLOOKUP(salesTable[[#This Row],[productID_Final]],product_REF[],3,FALSE)))),"NO MATCH")</f>
        <v>ELECTRONICS</v>
      </c>
      <c r="Z239" s="8" t="str">
        <f>IF(salesTable[[#This Row],[productCategory_final]]=CLEAN(UPPER(TRIM(salesTable[ProductCategory]))),salesTable[[#This Row],[productCategory_final]],"MISMATCH")</f>
        <v>ELECTRONICS</v>
      </c>
      <c r="AA239" s="8" t="str">
        <f>IF(salesTable[[#This Row],[CustomerID]]="","MISSING",IFERROR(VLOOKUP(salesTable[[#This Row],[CustomerID]],customer_REF[],1,FALSE),"NO MATCH"))</f>
        <v>C0348</v>
      </c>
      <c r="AB239" t="str">
        <f>CLEAN(UPPER(TRIM(IF(salesTable[[#This Row],[FirstName]]="","MISSING",IFERROR(VLOOKUP(salesTable[[#This Row],[CustomerID_final]],customer_REF[],2,FALSE),"NO MATCH")))))</f>
        <v>ABENA</v>
      </c>
      <c r="AC239" s="8" t="str">
        <f>IF(salesTable[[#This Row],[customerFisrtName]]=CLEAN(UPPER(TRIM(salesTable[[#This Row],[customerFisrtName]]))),salesTable[[#This Row],[customerFisrtName]],"MISMATCH")</f>
        <v>ABENA</v>
      </c>
      <c r="AD239" t="str">
        <f>CLEAN(UPPER(TRIM(IF(salesTable[[#This Row],[LastName]]="","MISSING",IFERROR(VLOOKUP(salesTable[[#This Row],[CustomerID_final]],customer_REF[],3,FALSE),"NO MATCH")))))</f>
        <v>ASARE</v>
      </c>
      <c r="AE239" s="8" t="str">
        <f>IF(salesTable[[#This Row],[customerLastName]]=CLEAN(UPPER(TRIM(salesTable[[#This Row],[customerLastName]]))),salesTable[[#This Row],[customerLastName]],"MISMATCH")</f>
        <v>ASARE</v>
      </c>
      <c r="AF239" s="8" t="str">
        <f>IF(salesTable[[#This Row],[Phone]]="","MISSING",0&amp;RIGHT(TRIM(SUBSTITUTE(SUBSTITUTE(SUBSTITUTE(salesTable[[#This Row],[Phone]],"+","")," ",""),"-","")),9))</f>
        <v>0202039819</v>
      </c>
      <c r="AG23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39" s="8">
        <f>IF(salesTable[[#This Row],[quantity_clean]]&gt;0,salesTable[[#This Row],[quantity_clean]],"INVALID")</f>
        <v>9</v>
      </c>
      <c r="AI23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39" s="8">
        <f>IF(salesTable[[#This Row],[unitPrice_clean]]&gt;0,salesTable[[#This Row],[unitPrice_clean]],"INVALID")</f>
        <v>420</v>
      </c>
      <c r="AK239">
        <f>IF(salesTable[[#This Row],[Revenue]]="","MISSING",VALUE(TRIM(SUBSTITUTE(SUBSTITUTE(salesTable[[#This Row],[Revenue]],",",""),"GH₵",""))))</f>
        <v>3780</v>
      </c>
      <c r="AL239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239" s="19">
        <f>IF(ISNUMBER(salesTable[[#This Row],[OrderDate]]),salesTable[[#This Row],[OrderDate]],IFERROR(DATEVALUE(CLEAN(TRIM(SUBSTITUTE(salesTable[[#This Row],[OrderDate]],".","/")))),"CHECK"))</f>
        <v>45991</v>
      </c>
      <c r="AN2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45991</v>
      </c>
      <c r="AO2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GH-CCT-2025-00381</v>
      </c>
      <c r="AP2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39" s="8" t="str">
        <f>CLEAN(PROPER(TRIM(salesTable[[#This Row],[Email]])))</f>
        <v>Abena.Asare30@Example.Com</v>
      </c>
      <c r="AR239" s="8" t="str">
        <f>CLEAN(TRIM(salesTable[[#This Row],[SourceFile]]))</f>
        <v>Online_Sales_2025.xlsx</v>
      </c>
      <c r="AS2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39" s="8" t="str">
        <f>IF(salesTable[orderRef_final]&lt;&gt;"MISSING",salesTable[orderRef_final],"invalid")</f>
        <v>GH-CCT-2025-00381</v>
      </c>
    </row>
    <row r="240" spans="1:46" x14ac:dyDescent="0.3">
      <c r="A240" t="s">
        <v>1275</v>
      </c>
      <c r="B240" t="s">
        <v>1276</v>
      </c>
      <c r="C240" t="s">
        <v>1277</v>
      </c>
      <c r="D240" t="s">
        <v>366</v>
      </c>
      <c r="E240" t="s">
        <v>37</v>
      </c>
      <c r="F240" t="s">
        <v>181</v>
      </c>
      <c r="G240" t="s">
        <v>303</v>
      </c>
      <c r="H240" t="s">
        <v>1004</v>
      </c>
      <c r="I240" t="s">
        <v>41</v>
      </c>
      <c r="J240" t="s">
        <v>83</v>
      </c>
      <c r="K240" t="s">
        <v>57</v>
      </c>
      <c r="L240" t="s">
        <v>111</v>
      </c>
      <c r="M240">
        <v>11</v>
      </c>
      <c r="N240">
        <v>2400</v>
      </c>
      <c r="O240">
        <v>26400</v>
      </c>
      <c r="P240" t="s">
        <v>1278</v>
      </c>
      <c r="Q240" t="s">
        <v>1279</v>
      </c>
      <c r="R240" t="s">
        <v>32</v>
      </c>
      <c r="S240" t="str">
        <f>IF(salesTable[[#This Row],[Region]]="","MISSING",IFERROR(VLOOKUP(salesTable[[#This Row],[Region]],region_ref[],2,FALSE),TRIM(CLEAN(UPPER(salesTable[[#This Row],[Region]])))))</f>
        <v>CAPE COAST</v>
      </c>
      <c r="T240" t="str">
        <f>IF(salesTable[[#This Row],[CustomerType]]="","MISSING",IFERROR(VLOOKUP(salesTable[[#This Row],[CustomerType]],customerType_Ref[],2,FALSE),TRIM(CLEAN(UPPER(salesTable[[#This Row],[CustomerType]])))))</f>
        <v>INDIVIDUAL</v>
      </c>
      <c r="U240" t="str">
        <f>IF(salesTable[[#This Row],[SalesChannel]]="","MISSING",IFERROR(VLOOKUP(salesTable[[#This Row],[SalesChannel]],salesChannel_Ref[],2,FALSE),CLEAN(UPPER(TRIM(salesTable[SalesChannel])))))</f>
        <v>ONLINE</v>
      </c>
      <c r="V240" t="str">
        <f>IF(salesTable[[#This Row],[PaymentMethod]]="","MISSING",IFERROR(VLOOKUP(salesTable[[#This Row],[PaymentMethod]],paymentMethod_REF[],2,FALSE), CLEAN(UPPER(TRIM(salesTable[[#This Row],[PaymentMethod]])))))</f>
        <v>CARD</v>
      </c>
      <c r="W240" s="8" t="str">
        <f>IF(salesTable[[#This Row],[ProductID]]="","MISSING",IFERROR(VLOOKUP(salesTable[[#This Row],[ProductID]],product_REF[],1,FALSE),"NO MATCH"))</f>
        <v>P011</v>
      </c>
      <c r="X240" s="8" t="str">
        <f>CLEAN(UPPER(TRIM(IF(salesTable[[#This Row],[ProductID]]="","MISSING",IFERROR(VLOOKUP(salesTable[[#This Row],[ProductID]],product_REF[],2,FALSE),"NO MATCH")))))</f>
        <v>EXECUTIVE DESK</v>
      </c>
      <c r="Y240" t="str">
        <f>IFERROR(CLEAN(UPPER(TRIM(VLOOKUP(salesTable[[#This Row],[productID_Final]],product_REF[],3,FALSE)))),"NO MATCH")</f>
        <v>FURNITURE</v>
      </c>
      <c r="Z240" s="8" t="str">
        <f>IF(salesTable[[#This Row],[productCategory_final]]=CLEAN(UPPER(TRIM(salesTable[ProductCategory]))),salesTable[[#This Row],[productCategory_final]],"MISMATCH")</f>
        <v>FURNITURE</v>
      </c>
      <c r="AA240" s="8" t="str">
        <f>IF(salesTable[[#This Row],[CustomerID]]="","MISSING",IFERROR(VLOOKUP(salesTable[[#This Row],[CustomerID]],customer_REF[],1,FALSE),"NO MATCH"))</f>
        <v>C0128</v>
      </c>
      <c r="AB240" t="str">
        <f>CLEAN(UPPER(TRIM(IF(salesTable[[#This Row],[FirstName]]="","MISSING",IFERROR(VLOOKUP(salesTable[[#This Row],[CustomerID_final]],customer_REF[],2,FALSE),"NO MATCH")))))</f>
        <v>ABENA</v>
      </c>
      <c r="AC240" s="8" t="str">
        <f>IF(salesTable[[#This Row],[customerFisrtName]]=CLEAN(UPPER(TRIM(salesTable[[#This Row],[customerFisrtName]]))),salesTable[[#This Row],[customerFisrtName]],"MISMATCH")</f>
        <v>ABENA</v>
      </c>
      <c r="AD240" t="str">
        <f>CLEAN(UPPER(TRIM(IF(salesTable[[#This Row],[LastName]]="","MISSING",IFERROR(VLOOKUP(salesTable[[#This Row],[CustomerID_final]],customer_REF[],3,FALSE),"NO MATCH")))))</f>
        <v>ANTWI</v>
      </c>
      <c r="AE240" s="8" t="str">
        <f>IF(salesTable[[#This Row],[customerLastName]]=CLEAN(UPPER(TRIM(salesTable[[#This Row],[customerLastName]]))),salesTable[[#This Row],[customerLastName]],"MISMATCH")</f>
        <v>ANTWI</v>
      </c>
      <c r="AF240" s="8" t="str">
        <f>IF(salesTable[[#This Row],[Phone]]="","MISSING",0&amp;RIGHT(TRIM(SUBSTITUTE(SUBSTITUTE(SUBSTITUTE(salesTable[[#This Row],[Phone]],"+","")," ",""),"-","")),9))</f>
        <v>0547159117</v>
      </c>
      <c r="AG24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40" s="8">
        <f>IF(salesTable[[#This Row],[quantity_clean]]&gt;0,salesTable[[#This Row],[quantity_clean]],"INVALID")</f>
        <v>11</v>
      </c>
      <c r="AI24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40" s="8">
        <f>IF(salesTable[[#This Row],[unitPrice_clean]]&gt;0,salesTable[[#This Row],[unitPrice_clean]],"INVALID")</f>
        <v>2400</v>
      </c>
      <c r="AK240">
        <f>IF(salesTable[[#This Row],[Revenue]]="","MISSING",VALUE(TRIM(SUBSTITUTE(SUBSTITUTE(salesTable[[#This Row],[Revenue]],",",""),"GH₵",""))))</f>
        <v>26400</v>
      </c>
      <c r="AL240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240" s="19">
        <f>IF(ISNUMBER(salesTable[[#This Row],[OrderDate]]),salesTable[[#This Row],[OrderDate]],IFERROR(DATEVALUE(CLEAN(TRIM(SUBSTITUTE(salesTable[[#This Row],[OrderDate]],".","/")))),"CHECK"))</f>
        <v>45741</v>
      </c>
      <c r="AN2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45741</v>
      </c>
      <c r="AO2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GH-CCT-2025-00383</v>
      </c>
      <c r="AP2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0" s="8" t="str">
        <f>CLEAN(PROPER(TRIM(salesTable[[#This Row],[Email]])))</f>
        <v>Abena.Antwi14@Example.Com</v>
      </c>
      <c r="AR240" s="8" t="str">
        <f>CLEAN(TRIM(salesTable[[#This Row],[SourceFile]]))</f>
        <v>Agent_App_2025.csv</v>
      </c>
      <c r="AS2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0" s="8" t="str">
        <f>IF(salesTable[orderRef_final]&lt;&gt;"MISSING",salesTable[orderRef_final],"invalid")</f>
        <v>GH-CCT-2025-00383</v>
      </c>
    </row>
    <row r="241" spans="1:46" x14ac:dyDescent="0.3">
      <c r="A241" t="s">
        <v>1535</v>
      </c>
      <c r="B241" t="s">
        <v>1536</v>
      </c>
      <c r="C241" t="s">
        <v>1368</v>
      </c>
      <c r="D241" t="s">
        <v>743</v>
      </c>
      <c r="E241" t="s">
        <v>93</v>
      </c>
      <c r="F241" t="s">
        <v>319</v>
      </c>
      <c r="G241" t="s">
        <v>24</v>
      </c>
      <c r="H241" t="s">
        <v>1537</v>
      </c>
      <c r="I241" t="s">
        <v>26</v>
      </c>
      <c r="J241" t="s">
        <v>337</v>
      </c>
      <c r="K241" t="s">
        <v>57</v>
      </c>
      <c r="L241" t="s">
        <v>58</v>
      </c>
      <c r="M241">
        <v>8</v>
      </c>
      <c r="N241">
        <v>4200</v>
      </c>
      <c r="O241">
        <v>33600</v>
      </c>
      <c r="P241" t="s">
        <v>1538</v>
      </c>
      <c r="Q241" t="s">
        <v>1539</v>
      </c>
      <c r="R241" t="s">
        <v>61</v>
      </c>
      <c r="S241" t="str">
        <f>IF(salesTable[[#This Row],[Region]]="","MISSING",IFERROR(VLOOKUP(salesTable[[#This Row],[Region]],region_ref[],2,FALSE),TRIM(CLEAN(UPPER(salesTable[[#This Row],[Region]])))))</f>
        <v>CAPE COAST</v>
      </c>
      <c r="T241" t="str">
        <f>IF(salesTable[[#This Row],[CustomerType]]="","MISSING",IFERROR(VLOOKUP(salesTable[[#This Row],[CustomerType]],customerType_Ref[],2,FALSE),TRIM(CLEAN(UPPER(salesTable[[#This Row],[CustomerType]])))))</f>
        <v>INDIVIDUAL</v>
      </c>
      <c r="U241" t="str">
        <f>IF(salesTable[[#This Row],[SalesChannel]]="","MISSING",IFERROR(VLOOKUP(salesTable[[#This Row],[SalesChannel]],salesChannel_Ref[],2,FALSE),CLEAN(UPPER(TRIM(salesTable[SalesChannel])))))</f>
        <v>ONLINE</v>
      </c>
      <c r="V24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41" s="8" t="str">
        <f>IF(salesTable[[#This Row],[ProductID]]="","MISSING",IFERROR(VLOOKUP(salesTable[[#This Row],[ProductID]],product_REF[],1,FALSE),"NO MATCH"))</f>
        <v>P001</v>
      </c>
      <c r="X241" s="8" t="str">
        <f>CLEAN(UPPER(TRIM(IF(salesTable[[#This Row],[ProductID]]="","MISSING",IFERROR(VLOOKUP(salesTable[[#This Row],[ProductID]],product_REF[],2,FALSE),"NO MATCH")))))</f>
        <v>LAPTOP PRO 14</v>
      </c>
      <c r="Y241" t="str">
        <f>IFERROR(CLEAN(UPPER(TRIM(VLOOKUP(salesTable[[#This Row],[productID_Final]],product_REF[],3,FALSE)))),"NO MATCH")</f>
        <v>ELECTRONICS</v>
      </c>
      <c r="Z241" s="8" t="str">
        <f>IF(salesTable[[#This Row],[productCategory_final]]=CLEAN(UPPER(TRIM(salesTable[ProductCategory]))),salesTable[[#This Row],[productCategory_final]],"MISMATCH")</f>
        <v>ELECTRONICS</v>
      </c>
      <c r="AA241" s="8" t="str">
        <f>IF(salesTable[[#This Row],[CustomerID]]="","MISSING",IFERROR(VLOOKUP(salesTable[[#This Row],[CustomerID]],customer_REF[],1,FALSE),"NO MATCH"))</f>
        <v>C0041</v>
      </c>
      <c r="AB241" t="str">
        <f>CLEAN(UPPER(TRIM(IF(salesTable[[#This Row],[FirstName]]="","MISSING",IFERROR(VLOOKUP(salesTable[[#This Row],[CustomerID_final]],customer_REF[],2,FALSE),"NO MATCH")))))</f>
        <v>ESI</v>
      </c>
      <c r="AC241" s="8" t="str">
        <f>IF(salesTable[[#This Row],[customerFisrtName]]=CLEAN(UPPER(TRIM(salesTable[[#This Row],[customerFisrtName]]))),salesTable[[#This Row],[customerFisrtName]],"MISMATCH")</f>
        <v>ESI</v>
      </c>
      <c r="AD241" t="str">
        <f>CLEAN(UPPER(TRIM(IF(salesTable[[#This Row],[LastName]]="","MISSING",IFERROR(VLOOKUP(salesTable[[#This Row],[CustomerID_final]],customer_REF[],3,FALSE),"NO MATCH")))))</f>
        <v>BADU</v>
      </c>
      <c r="AE241" s="8" t="str">
        <f>IF(salesTable[[#This Row],[customerLastName]]=CLEAN(UPPER(TRIM(salesTable[[#This Row],[customerLastName]]))),salesTable[[#This Row],[customerLastName]],"MISMATCH")</f>
        <v>BADU</v>
      </c>
      <c r="AF241" s="8" t="str">
        <f>IF(salesTable[[#This Row],[Phone]]="","MISSING",0&amp;RIGHT(TRIM(SUBSTITUTE(SUBSTITUTE(SUBSTITUTE(salesTable[[#This Row],[Phone]],"+","")," ",""),"-","")),9))</f>
        <v>0547797626</v>
      </c>
      <c r="AG24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41" s="8">
        <f>IF(salesTable[[#This Row],[quantity_clean]]&gt;0,salesTable[[#This Row],[quantity_clean]],"INVALID")</f>
        <v>8</v>
      </c>
      <c r="AI24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41" s="8">
        <f>IF(salesTable[[#This Row],[unitPrice_clean]]&gt;0,salesTable[[#This Row],[unitPrice_clean]],"INVALID")</f>
        <v>4200</v>
      </c>
      <c r="AK241">
        <f>IF(salesTable[[#This Row],[Revenue]]="","MISSING",VALUE(TRIM(SUBSTITUTE(SUBSTITUTE(salesTable[[#This Row],[Revenue]],",",""),"GH₵",""))))</f>
        <v>33600</v>
      </c>
      <c r="AL241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241" s="19" t="str">
        <f>IF(ISNUMBER(salesTable[[#This Row],[OrderDate]]),salesTable[[#This Row],[OrderDate]],IFERROR(DATEVALUE(CLEAN(TRIM(SUBSTITUTE(salesTable[[#This Row],[OrderDate]],".","/")))),"CHECK"))</f>
        <v>CHECK</v>
      </c>
      <c r="AN24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GH-CCT-2025-00388</v>
      </c>
      <c r="AP2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1" s="8" t="str">
        <f>CLEAN(PROPER(TRIM(salesTable[[#This Row],[Email]])))</f>
        <v>Esi.Badu46@Example.Com</v>
      </c>
      <c r="AR241" s="8" t="str">
        <f>CLEAN(TRIM(salesTable[[#This Row],[SourceFile]]))</f>
        <v>Retail_POS_2025.csv</v>
      </c>
      <c r="AS2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1" s="8" t="str">
        <f>IF(salesTable[orderRef_final]&lt;&gt;"MISSING",salesTable[orderRef_final],"invalid")</f>
        <v>GH-CCT-2025-00388</v>
      </c>
    </row>
    <row r="242" spans="1:46" x14ac:dyDescent="0.3">
      <c r="A242" t="s">
        <v>4521</v>
      </c>
      <c r="B242" t="s">
        <v>4522</v>
      </c>
      <c r="C242" t="s">
        <v>4523</v>
      </c>
      <c r="D242" t="s">
        <v>80</v>
      </c>
      <c r="E242" t="s">
        <v>93</v>
      </c>
      <c r="F242" t="s">
        <v>181</v>
      </c>
      <c r="G242" t="s">
        <v>39</v>
      </c>
      <c r="H242" t="s">
        <v>392</v>
      </c>
      <c r="I242" t="s">
        <v>41</v>
      </c>
      <c r="J242" t="s">
        <v>27</v>
      </c>
      <c r="K242" t="s">
        <v>921</v>
      </c>
      <c r="L242" t="s">
        <v>165</v>
      </c>
      <c r="M242">
        <v>4</v>
      </c>
      <c r="N242">
        <v>1900</v>
      </c>
      <c r="O242">
        <v>7600</v>
      </c>
      <c r="P242" t="s">
        <v>4524</v>
      </c>
      <c r="Q242" t="s">
        <v>4525</v>
      </c>
      <c r="R242" t="s">
        <v>32</v>
      </c>
      <c r="S242" t="str">
        <f>IF(salesTable[[#This Row],[Region]]="","MISSING",IFERROR(VLOOKUP(salesTable[[#This Row],[Region]],region_ref[],2,FALSE),TRIM(CLEAN(UPPER(salesTable[[#This Row],[Region]])))))</f>
        <v>CAPE COAST</v>
      </c>
      <c r="T242" t="str">
        <f>IF(salesTable[[#This Row],[CustomerType]]="","MISSING",IFERROR(VLOOKUP(salesTable[[#This Row],[CustomerType]],customerType_Ref[],2,FALSE),TRIM(CLEAN(UPPER(salesTable[[#This Row],[CustomerType]])))))</f>
        <v>GOVERNMENT</v>
      </c>
      <c r="U242" t="str">
        <f>IF(salesTable[[#This Row],[SalesChannel]]="","MISSING",IFERROR(VLOOKUP(salesTable[[#This Row],[SalesChannel]],salesChannel_Ref[],2,FALSE),CLEAN(UPPER(TRIM(salesTable[SalesChannel])))))</f>
        <v>MOBILE APP</v>
      </c>
      <c r="V2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42" s="8" t="str">
        <f>IF(salesTable[[#This Row],[ProductID]]="","MISSING",IFERROR(VLOOKUP(salesTable[[#This Row],[ProductID]],product_REF[],1,FALSE),"NO MATCH"))</f>
        <v>P006</v>
      </c>
      <c r="X242" s="8" t="str">
        <f>CLEAN(UPPER(TRIM(IF(salesTable[[#This Row],[ProductID]]="","MISSING",IFERROR(VLOOKUP(salesTable[[#This Row],[ProductID]],product_REF[],2,FALSE),"NO MATCH")))))</f>
        <v>STANDING DESK</v>
      </c>
      <c r="Y242" t="str">
        <f>IFERROR(CLEAN(UPPER(TRIM(VLOOKUP(salesTable[[#This Row],[productID_Final]],product_REF[],3,FALSE)))),"NO MATCH")</f>
        <v>FURNITURE</v>
      </c>
      <c r="Z242" s="8" t="str">
        <f>IF(salesTable[[#This Row],[productCategory_final]]=CLEAN(UPPER(TRIM(salesTable[ProductCategory]))),salesTable[[#This Row],[productCategory_final]],"MISMATCH")</f>
        <v>FURNITURE</v>
      </c>
      <c r="AA242" s="8" t="str">
        <f>IF(salesTable[[#This Row],[CustomerID]]="","MISSING",IFERROR(VLOOKUP(salesTable[[#This Row],[CustomerID]],customer_REF[],1,FALSE),"NO MATCH"))</f>
        <v>C0046</v>
      </c>
      <c r="AB242" t="str">
        <f>CLEAN(UPPER(TRIM(IF(salesTable[[#This Row],[FirstName]]="","MISSING",IFERROR(VLOOKUP(salesTable[[#This Row],[CustomerID_final]],customer_REF[],2,FALSE),"NO MATCH")))))</f>
        <v>ADWOA</v>
      </c>
      <c r="AC242" s="8" t="str">
        <f>IF(salesTable[[#This Row],[customerFisrtName]]=CLEAN(UPPER(TRIM(salesTable[[#This Row],[customerFisrtName]]))),salesTable[[#This Row],[customerFisrtName]],"MISMATCH")</f>
        <v>ADWOA</v>
      </c>
      <c r="AD242" t="str">
        <f>CLEAN(UPPER(TRIM(IF(salesTable[[#This Row],[LastName]]="","MISSING",IFERROR(VLOOKUP(salesTable[[#This Row],[CustomerID_final]],customer_REF[],3,FALSE),"NO MATCH")))))</f>
        <v>BADU</v>
      </c>
      <c r="AE242" s="8" t="str">
        <f>IF(salesTable[[#This Row],[customerLastName]]=CLEAN(UPPER(TRIM(salesTable[[#This Row],[customerLastName]]))),salesTable[[#This Row],[customerLastName]],"MISMATCH")</f>
        <v>BADU</v>
      </c>
      <c r="AF242" s="8" t="str">
        <f>IF(salesTable[[#This Row],[Phone]]="","MISSING",0&amp;RIGHT(TRIM(SUBSTITUTE(SUBSTITUTE(SUBSTITUTE(salesTable[[#This Row],[Phone]],"+","")," ",""),"-","")),9))</f>
        <v>0268445987</v>
      </c>
      <c r="AG24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42" s="8">
        <f>IF(salesTable[[#This Row],[quantity_clean]]&gt;0,salesTable[[#This Row],[quantity_clean]],"INVALID")</f>
        <v>4</v>
      </c>
      <c r="AI24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42" s="8">
        <f>IF(salesTable[[#This Row],[unitPrice_clean]]&gt;0,salesTable[[#This Row],[unitPrice_clean]],"INVALID")</f>
        <v>1900</v>
      </c>
      <c r="AK242">
        <f>IF(salesTable[[#This Row],[Revenue]]="","MISSING",VALUE(TRIM(SUBSTITUTE(SUBSTITUTE(salesTable[[#This Row],[Revenue]],",",""),"GH₵",""))))</f>
        <v>7600</v>
      </c>
      <c r="AL242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242" s="19">
        <f>IF(ISNUMBER(salesTable[[#This Row],[OrderDate]]),salesTable[[#This Row],[OrderDate]],IFERROR(DATEVALUE(CLEAN(TRIM(SUBSTITUTE(salesTable[[#This Row],[OrderDate]],".","/")))),"CHECK"))</f>
        <v>45951</v>
      </c>
      <c r="AN2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45951</v>
      </c>
      <c r="AO2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GH-CCT-2025-00403</v>
      </c>
      <c r="AP2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2" s="8" t="str">
        <f>CLEAN(PROPER(TRIM(salesTable[[#This Row],[Email]])))</f>
        <v>Adwoa.Badu96@Example.Con</v>
      </c>
      <c r="AR242" s="8" t="str">
        <f>CLEAN(TRIM(salesTable[[#This Row],[SourceFile]]))</f>
        <v>Agent_App_2025.csv</v>
      </c>
      <c r="AS2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2" s="8" t="str">
        <f>IF(salesTable[orderRef_final]&lt;&gt;"MISSING",salesTable[orderRef_final],"invalid")</f>
        <v>GH-CCT-2025-00403</v>
      </c>
    </row>
    <row r="243" spans="1:46" x14ac:dyDescent="0.3">
      <c r="A243" t="s">
        <v>1483</v>
      </c>
      <c r="B243" t="s">
        <v>1484</v>
      </c>
      <c r="C243" t="s">
        <v>227</v>
      </c>
      <c r="D243" t="s">
        <v>151</v>
      </c>
      <c r="E243" t="s">
        <v>190</v>
      </c>
      <c r="F243" t="s">
        <v>181</v>
      </c>
      <c r="G243" t="s">
        <v>191</v>
      </c>
      <c r="H243" t="s">
        <v>895</v>
      </c>
      <c r="I243" t="s">
        <v>279</v>
      </c>
      <c r="J243" t="s">
        <v>501</v>
      </c>
      <c r="K243" t="s">
        <v>98</v>
      </c>
      <c r="L243" t="s">
        <v>1386</v>
      </c>
      <c r="M243" t="s">
        <v>846</v>
      </c>
      <c r="N243">
        <v>1650</v>
      </c>
      <c r="O243">
        <v>1650</v>
      </c>
      <c r="P243" t="s">
        <v>1485</v>
      </c>
      <c r="Q243" t="s">
        <v>1486</v>
      </c>
      <c r="R243" t="s">
        <v>61</v>
      </c>
      <c r="S243" t="str">
        <f>IF(salesTable[[#This Row],[Region]]="","MISSING",IFERROR(VLOOKUP(salesTable[[#This Row],[Region]],region_ref[],2,FALSE),TRIM(CLEAN(UPPER(salesTable[[#This Row],[Region]])))))</f>
        <v>CAPE COAST</v>
      </c>
      <c r="T243" t="str">
        <f>IF(salesTable[[#This Row],[CustomerType]]="","MISSING",IFERROR(VLOOKUP(salesTable[[#This Row],[CustomerType]],customerType_Ref[],2,FALSE),TRIM(CLEAN(UPPER(salesTable[[#This Row],[CustomerType]])))))</f>
        <v>GOVERNMENT</v>
      </c>
      <c r="U243" t="str">
        <f>IF(salesTable[[#This Row],[SalesChannel]]="","MISSING",IFERROR(VLOOKUP(salesTable[[#This Row],[SalesChannel]],salesChannel_Ref[],2,FALSE),CLEAN(UPPER(TRIM(salesTable[SalesChannel])))))</f>
        <v>MOBILE APP</v>
      </c>
      <c r="V24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43" s="8" t="str">
        <f>IF(salesTable[[#This Row],[ProductID]]="","MISSING",IFERROR(VLOOKUP(salesTable[[#This Row],[ProductID]],product_REF[],1,FALSE),"NO MATCH"))</f>
        <v>P004</v>
      </c>
      <c r="X243" s="8" t="str">
        <f>CLEAN(UPPER(TRIM(IF(salesTable[[#This Row],[ProductID]]="","MISSING",IFERROR(VLOOKUP(salesTable[[#This Row],[ProductID]],product_REF[],2,FALSE),"NO MATCH")))))</f>
        <v>LASER PRINTER</v>
      </c>
      <c r="Y243" t="str">
        <f>IFERROR(CLEAN(UPPER(TRIM(VLOOKUP(salesTable[[#This Row],[productID_Final]],product_REF[],3,FALSE)))),"NO MATCH")</f>
        <v>OFFICE SUPPLIES</v>
      </c>
      <c r="Z243" s="8" t="str">
        <f>IF(salesTable[[#This Row],[productCategory_final]]=CLEAN(UPPER(TRIM(salesTable[ProductCategory]))),salesTable[[#This Row],[productCategory_final]],"MISMATCH")</f>
        <v>OFFICE SUPPLIES</v>
      </c>
      <c r="AA243" s="8" t="str">
        <f>IF(salesTable[[#This Row],[CustomerID]]="","MISSING",IFERROR(VLOOKUP(salesTable[[#This Row],[CustomerID]],customer_REF[],1,FALSE),"NO MATCH"))</f>
        <v>C0166</v>
      </c>
      <c r="AB243" t="str">
        <f>CLEAN(UPPER(TRIM(IF(salesTable[[#This Row],[FirstName]]="","MISSING",IFERROR(VLOOKUP(salesTable[[#This Row],[CustomerID_final]],customer_REF[],2,FALSE),"NO MATCH")))))</f>
        <v>KWAME</v>
      </c>
      <c r="AC243" s="8" t="str">
        <f>IF(salesTable[[#This Row],[customerFisrtName]]=CLEAN(UPPER(TRIM(salesTable[[#This Row],[customerFisrtName]]))),salesTable[[#This Row],[customerFisrtName]],"MISMATCH")</f>
        <v>KWAME</v>
      </c>
      <c r="AD243" t="str">
        <f>CLEAN(UPPER(TRIM(IF(salesTable[[#This Row],[LastName]]="","MISSING",IFERROR(VLOOKUP(salesTable[[#This Row],[CustomerID_final]],customer_REF[],3,FALSE),"NO MATCH")))))</f>
        <v>ASARE</v>
      </c>
      <c r="AE243" s="8" t="str">
        <f>IF(salesTable[[#This Row],[customerLastName]]=CLEAN(UPPER(TRIM(salesTable[[#This Row],[customerLastName]]))),salesTable[[#This Row],[customerLastName]],"MISMATCH")</f>
        <v>ASARE</v>
      </c>
      <c r="AF243" s="8" t="str">
        <f>IF(salesTable[[#This Row],[Phone]]="","MISSING",0&amp;RIGHT(TRIM(SUBSTITUTE(SUBSTITUTE(SUBSTITUTE(salesTable[[#This Row],[Phone]],"+","")," ",""),"-","")),9))</f>
        <v>0244905664</v>
      </c>
      <c r="AG24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43" s="8">
        <f>IF(salesTable[[#This Row],[quantity_clean]]&gt;0,salesTable[[#This Row],[quantity_clean]],"INVALID")</f>
        <v>1</v>
      </c>
      <c r="AI243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43" s="8">
        <f>IF(salesTable[[#This Row],[unitPrice_clean]]&gt;0,salesTable[[#This Row],[unitPrice_clean]],"INVALID")</f>
        <v>1650</v>
      </c>
      <c r="AK243">
        <f>IF(salesTable[[#This Row],[Revenue]]="","MISSING",VALUE(TRIM(SUBSTITUTE(SUBSTITUTE(salesTable[[#This Row],[Revenue]],",",""),"GH₵",""))))</f>
        <v>1650</v>
      </c>
      <c r="AL243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243" s="19">
        <f>IF(ISNUMBER(salesTable[[#This Row],[OrderDate]]),salesTable[[#This Row],[OrderDate]],IFERROR(DATEVALUE(CLEAN(TRIM(SUBSTITUTE(salesTable[[#This Row],[OrderDate]],".","/")))),"CHECK"))</f>
        <v>45777</v>
      </c>
      <c r="AN2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45777</v>
      </c>
      <c r="AO2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GH-CCT-2025-00404</v>
      </c>
      <c r="AP2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3" s="8" t="str">
        <f>CLEAN(PROPER(TRIM(salesTable[[#This Row],[Email]])))</f>
        <v>Kwame.Asare49@Example.Com</v>
      </c>
      <c r="AR243" s="8" t="str">
        <f>CLEAN(TRIM(salesTable[[#This Row],[SourceFile]]))</f>
        <v>Retail_POS_2025.csv</v>
      </c>
      <c r="AS2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3" s="8" t="str">
        <f>IF(salesTable[orderRef_final]&lt;&gt;"MISSING",salesTable[orderRef_final],"invalid")</f>
        <v>GH-CCT-2025-00404</v>
      </c>
    </row>
    <row r="244" spans="1:46" x14ac:dyDescent="0.3">
      <c r="A244" t="s">
        <v>4594</v>
      </c>
      <c r="B244" t="s">
        <v>4595</v>
      </c>
      <c r="C244" t="s">
        <v>262</v>
      </c>
      <c r="D244" t="s">
        <v>390</v>
      </c>
      <c r="E244" t="s">
        <v>1003</v>
      </c>
      <c r="F244" t="s">
        <v>181</v>
      </c>
      <c r="G244" t="s">
        <v>142</v>
      </c>
      <c r="H244" t="s">
        <v>143</v>
      </c>
      <c r="I244" t="s">
        <v>26</v>
      </c>
      <c r="J244" t="s">
        <v>27</v>
      </c>
      <c r="K244" t="s">
        <v>758</v>
      </c>
      <c r="L244" t="s">
        <v>565</v>
      </c>
      <c r="M244">
        <v>1</v>
      </c>
      <c r="N244">
        <v>420</v>
      </c>
      <c r="O244">
        <v>-80</v>
      </c>
      <c r="P244" t="s">
        <v>4596</v>
      </c>
      <c r="Q244" t="s">
        <v>4597</v>
      </c>
      <c r="R244" t="s">
        <v>46</v>
      </c>
      <c r="S244" t="str">
        <f>IF(salesTable[[#This Row],[Region]]="","MISSING",IFERROR(VLOOKUP(salesTable[[#This Row],[Region]],region_ref[],2,FALSE),TRIM(CLEAN(UPPER(salesTable[[#This Row],[Region]])))))</f>
        <v>CAPE COAST</v>
      </c>
      <c r="T244" t="str">
        <f>IF(salesTable[[#This Row],[CustomerType]]="","MISSING",IFERROR(VLOOKUP(salesTable[[#This Row],[CustomerType]],customerType_Ref[],2,FALSE),TRIM(CLEAN(UPPER(salesTable[[#This Row],[CustomerType]])))))</f>
        <v>GOVERNMENT</v>
      </c>
      <c r="U244" t="str">
        <f>IF(salesTable[[#This Row],[SalesChannel]]="","MISSING",IFERROR(VLOOKUP(salesTable[[#This Row],[SalesChannel]],salesChannel_Ref[],2,FALSE),CLEAN(UPPER(TRIM(salesTable[SalesChannel])))))</f>
        <v>ONLINE</v>
      </c>
      <c r="V244" t="str">
        <f>IF(salesTable[[#This Row],[PaymentMethod]]="","MISSING",IFERROR(VLOOKUP(salesTable[[#This Row],[PaymentMethod]],paymentMethod_REF[],2,FALSE), CLEAN(UPPER(TRIM(salesTable[[#This Row],[PaymentMethod]])))))</f>
        <v>CARD</v>
      </c>
      <c r="W244" s="8" t="str">
        <f>IF(salesTable[[#This Row],[ProductID]]="","MISSING",IFERROR(VLOOKUP(salesTable[[#This Row],[ProductID]],product_REF[],1,FALSE),"NO MATCH"))</f>
        <v>P003</v>
      </c>
      <c r="X244" s="8" t="str">
        <f>CLEAN(UPPER(TRIM(IF(salesTable[[#This Row],[ProductID]]="","MISSING",IFERROR(VLOOKUP(salesTable[[#This Row],[ProductID]],product_REF[],2,FALSE),"NO MATCH")))))</f>
        <v>WIRELESS HEADSET</v>
      </c>
      <c r="Y244" t="str">
        <f>IFERROR(CLEAN(UPPER(TRIM(VLOOKUP(salesTable[[#This Row],[productID_Final]],product_REF[],3,FALSE)))),"NO MATCH")</f>
        <v>ELECTRONICS</v>
      </c>
      <c r="Z244" s="8" t="str">
        <f>IF(salesTable[[#This Row],[productCategory_final]]=CLEAN(UPPER(TRIM(salesTable[ProductCategory]))),salesTable[[#This Row],[productCategory_final]],"MISMATCH")</f>
        <v>ELECTRONICS</v>
      </c>
      <c r="AA244" s="8" t="str">
        <f>IF(salesTable[[#This Row],[CustomerID]]="","MISSING",IFERROR(VLOOKUP(salesTable[[#This Row],[CustomerID]],customer_REF[],1,FALSE),"NO MATCH"))</f>
        <v>C0080</v>
      </c>
      <c r="AB244" t="str">
        <f>CLEAN(UPPER(TRIM(IF(salesTable[[#This Row],[FirstName]]="","MISSING",IFERROR(VLOOKUP(salesTable[[#This Row],[CustomerID_final]],customer_REF[],2,FALSE),"NO MATCH")))))</f>
        <v>ADWOA</v>
      </c>
      <c r="AC244" s="8" t="str">
        <f>IF(salesTable[[#This Row],[customerFisrtName]]=CLEAN(UPPER(TRIM(salesTable[[#This Row],[customerFisrtName]]))),salesTable[[#This Row],[customerFisrtName]],"MISMATCH")</f>
        <v>ADWOA</v>
      </c>
      <c r="AD244" t="str">
        <f>CLEAN(UPPER(TRIM(IF(salesTable[[#This Row],[LastName]]="","MISSING",IFERROR(VLOOKUP(salesTable[[#This Row],[CustomerID_final]],customer_REF[],3,FALSE),"NO MATCH")))))</f>
        <v>ARTHUR</v>
      </c>
      <c r="AE244" s="8" t="str">
        <f>IF(salesTable[[#This Row],[customerLastName]]=CLEAN(UPPER(TRIM(salesTable[[#This Row],[customerLastName]]))),salesTable[[#This Row],[customerLastName]],"MISMATCH")</f>
        <v>ARTHUR</v>
      </c>
      <c r="AF244" s="8" t="str">
        <f>IF(salesTable[[#This Row],[Phone]]="","MISSING",0&amp;RIGHT(TRIM(SUBSTITUTE(SUBSTITUTE(SUBSTITUTE(salesTable[[#This Row],[Phone]],"+","")," ",""),"-","")),9))</f>
        <v>0501489994</v>
      </c>
      <c r="AG244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44" s="8">
        <f>IF(salesTable[[#This Row],[quantity_clean]]&gt;0,salesTable[[#This Row],[quantity_clean]],"INVALID")</f>
        <v>1</v>
      </c>
      <c r="AI24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44" s="8">
        <f>IF(salesTable[[#This Row],[unitPrice_clean]]&gt;0,salesTable[[#This Row],[unitPrice_clean]],"INVALID")</f>
        <v>420</v>
      </c>
      <c r="AK244">
        <f>IF(salesTable[[#This Row],[Revenue]]="","MISSING",VALUE(TRIM(SUBSTITUTE(SUBSTITUTE(salesTable[[#This Row],[Revenue]],",",""),"GH₵",""))))</f>
        <v>-80</v>
      </c>
      <c r="AL24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44" s="19">
        <f>IF(ISNUMBER(salesTable[[#This Row],[OrderDate]]),salesTable[[#This Row],[OrderDate]],IFERROR(DATEVALUE(CLEAN(TRIM(SUBSTITUTE(salesTable[[#This Row],[OrderDate]],".","/")))),"CHECK"))</f>
        <v>45784</v>
      </c>
      <c r="AN2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45784</v>
      </c>
      <c r="AO2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GH-CCT-2025-00412</v>
      </c>
      <c r="AP2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4" s="8" t="str">
        <f>CLEAN(PROPER(TRIM(salesTable[[#This Row],[Email]])))</f>
        <v>Adwoa.Arthur25@Example.Com</v>
      </c>
      <c r="AR244" s="8" t="str">
        <f>CLEAN(TRIM(salesTable[[#This Row],[SourceFile]]))</f>
        <v>Mobile_App_Export.csv</v>
      </c>
      <c r="AS2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4" s="8" t="str">
        <f>IF(salesTable[orderRef_final]&lt;&gt;"MISSING",salesTable[orderRef_final],"invalid")</f>
        <v>GH-CCT-2025-00412</v>
      </c>
    </row>
    <row r="245" spans="1:46" x14ac:dyDescent="0.3">
      <c r="A245" t="s">
        <v>5338</v>
      </c>
      <c r="B245" t="s">
        <v>3005</v>
      </c>
      <c r="C245" t="s">
        <v>3679</v>
      </c>
      <c r="D245" t="s">
        <v>271</v>
      </c>
      <c r="E245" t="s">
        <v>286</v>
      </c>
      <c r="F245" t="s">
        <v>1877</v>
      </c>
      <c r="G245" t="s">
        <v>24</v>
      </c>
      <c r="H245" t="s">
        <v>434</v>
      </c>
      <c r="I245" t="s">
        <v>26</v>
      </c>
      <c r="J245" t="s">
        <v>27</v>
      </c>
      <c r="K245" t="s">
        <v>539</v>
      </c>
      <c r="L245" t="s">
        <v>58</v>
      </c>
      <c r="M245">
        <v>4</v>
      </c>
      <c r="N245">
        <v>4200</v>
      </c>
      <c r="O245">
        <v>16800</v>
      </c>
      <c r="P245" t="s">
        <v>5339</v>
      </c>
      <c r="Q245" t="s">
        <v>5340</v>
      </c>
      <c r="R245" t="s">
        <v>32</v>
      </c>
      <c r="S245" t="str">
        <f>IF(salesTable[[#This Row],[Region]]="","MISSING",IFERROR(VLOOKUP(salesTable[[#This Row],[Region]],region_ref[],2,FALSE),TRIM(CLEAN(UPPER(salesTable[[#This Row],[Region]])))))</f>
        <v>CAPE COAST</v>
      </c>
      <c r="T245" t="str">
        <f>IF(salesTable[[#This Row],[CustomerType]]="","MISSING",IFERROR(VLOOKUP(salesTable[[#This Row],[CustomerType]],customerType_Ref[],2,FALSE),TRIM(CLEAN(UPPER(salesTable[[#This Row],[CustomerType]])))))</f>
        <v>GOVERNMENT</v>
      </c>
      <c r="U245" t="str">
        <f>IF(salesTable[[#This Row],[SalesChannel]]="","MISSING",IFERROR(VLOOKUP(salesTable[[#This Row],[SalesChannel]],salesChannel_Ref[],2,FALSE),CLEAN(UPPER(TRIM(salesTable[SalesChannel])))))</f>
        <v>AGENT</v>
      </c>
      <c r="V24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45" s="8" t="str">
        <f>IF(salesTable[[#This Row],[ProductID]]="","MISSING",IFERROR(VLOOKUP(salesTable[[#This Row],[ProductID]],product_REF[],1,FALSE),"NO MATCH"))</f>
        <v>P001</v>
      </c>
      <c r="X245" s="8" t="str">
        <f>CLEAN(UPPER(TRIM(IF(salesTable[[#This Row],[ProductID]]="","MISSING",IFERROR(VLOOKUP(salesTable[[#This Row],[ProductID]],product_REF[],2,FALSE),"NO MATCH")))))</f>
        <v>LAPTOP PRO 14</v>
      </c>
      <c r="Y245" t="str">
        <f>IFERROR(CLEAN(UPPER(TRIM(VLOOKUP(salesTable[[#This Row],[productID_Final]],product_REF[],3,FALSE)))),"NO MATCH")</f>
        <v>ELECTRONICS</v>
      </c>
      <c r="Z245" s="8" t="str">
        <f>IF(salesTable[[#This Row],[productCategory_final]]=CLEAN(UPPER(TRIM(salesTable[ProductCategory]))),salesTable[[#This Row],[productCategory_final]],"MISMATCH")</f>
        <v>ELECTRONICS</v>
      </c>
      <c r="AA245" s="8" t="str">
        <f>IF(salesTable[[#This Row],[CustomerID]]="","MISSING",IFERROR(VLOOKUP(salesTable[[#This Row],[CustomerID]],customer_REF[],1,FALSE),"NO MATCH"))</f>
        <v>C0225</v>
      </c>
      <c r="AB245" t="str">
        <f>CLEAN(UPPER(TRIM(IF(salesTable[[#This Row],[FirstName]]="","MISSING",IFERROR(VLOOKUP(salesTable[[#This Row],[CustomerID_final]],customer_REF[],2,FALSE),"NO MATCH")))))</f>
        <v>MICHAEL</v>
      </c>
      <c r="AC245" s="8" t="str">
        <f>IF(salesTable[[#This Row],[customerFisrtName]]=CLEAN(UPPER(TRIM(salesTable[[#This Row],[customerFisrtName]]))),salesTable[[#This Row],[customerFisrtName]],"MISMATCH")</f>
        <v>MICHAEL</v>
      </c>
      <c r="AD245" t="str">
        <f>CLEAN(UPPER(TRIM(IF(salesTable[[#This Row],[LastName]]="","MISSING",IFERROR(VLOOKUP(salesTable[[#This Row],[CustomerID_final]],customer_REF[],3,FALSE),"NO MATCH")))))</f>
        <v>ANTWI</v>
      </c>
      <c r="AE245" s="8" t="str">
        <f>IF(salesTable[[#This Row],[customerLastName]]=CLEAN(UPPER(TRIM(salesTable[[#This Row],[customerLastName]]))),salesTable[[#This Row],[customerLastName]],"MISMATCH")</f>
        <v>ANTWI</v>
      </c>
      <c r="AF245" s="8" t="str">
        <f>IF(salesTable[[#This Row],[Phone]]="","MISSING",0&amp;RIGHT(TRIM(SUBSTITUTE(SUBSTITUTE(SUBSTITUTE(salesTable[[#This Row],[Phone]],"+","")," ",""),"-","")),9))</f>
        <v>0549692789</v>
      </c>
      <c r="AG24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45" s="8">
        <f>IF(salesTable[[#This Row],[quantity_clean]]&gt;0,salesTable[[#This Row],[quantity_clean]],"INVALID")</f>
        <v>4</v>
      </c>
      <c r="AI24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45" s="8">
        <f>IF(salesTable[[#This Row],[unitPrice_clean]]&gt;0,salesTable[[#This Row],[unitPrice_clean]],"INVALID")</f>
        <v>4200</v>
      </c>
      <c r="AK245">
        <f>IF(salesTable[[#This Row],[Revenue]]="","MISSING",VALUE(TRIM(SUBSTITUTE(SUBSTITUTE(salesTable[[#This Row],[Revenue]],",",""),"GH₵",""))))</f>
        <v>16800</v>
      </c>
      <c r="AL245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245" s="19">
        <f>IF(ISNUMBER(salesTable[[#This Row],[OrderDate]]),salesTable[[#This Row],[OrderDate]],IFERROR(DATEVALUE(CLEAN(TRIM(SUBSTITUTE(salesTable[[#This Row],[OrderDate]],".","/")))),"CHECK"))</f>
        <v>45802</v>
      </c>
      <c r="AN2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45802</v>
      </c>
      <c r="AO2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GH-CCT-2025-00415</v>
      </c>
      <c r="AP2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5" s="8" t="str">
        <f>CLEAN(PROPER(TRIM(salesTable[[#This Row],[Email]])))</f>
        <v>Michael.Antwi80@Example.Com</v>
      </c>
      <c r="AR245" s="8" t="str">
        <f>CLEAN(TRIM(salesTable[[#This Row],[SourceFile]]))</f>
        <v>Agent_App_2025.csv</v>
      </c>
      <c r="AS2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5" s="8" t="str">
        <f>IF(salesTable[orderRef_final]&lt;&gt;"MISSING",salesTable[orderRef_final],"invalid")</f>
        <v>GH-CCT-2025-00415</v>
      </c>
    </row>
    <row r="246" spans="1:46" x14ac:dyDescent="0.3">
      <c r="A246" t="s">
        <v>2120</v>
      </c>
      <c r="B246" t="s">
        <v>2121</v>
      </c>
      <c r="C246" t="s">
        <v>890</v>
      </c>
      <c r="D246" t="s">
        <v>65</v>
      </c>
      <c r="E246" t="s">
        <v>703</v>
      </c>
      <c r="F246" t="s">
        <v>181</v>
      </c>
      <c r="G246" t="s">
        <v>142</v>
      </c>
      <c r="H246" t="s">
        <v>2086</v>
      </c>
      <c r="I246" t="s">
        <v>26</v>
      </c>
      <c r="J246" t="s">
        <v>393</v>
      </c>
      <c r="K246" t="s">
        <v>98</v>
      </c>
      <c r="L246" t="s">
        <v>1882</v>
      </c>
      <c r="M246">
        <v>3</v>
      </c>
      <c r="N246" t="s">
        <v>133</v>
      </c>
      <c r="O246">
        <v>1260</v>
      </c>
      <c r="P246" t="s">
        <v>2122</v>
      </c>
      <c r="Q246" t="s">
        <v>2123</v>
      </c>
      <c r="R246" t="s">
        <v>32</v>
      </c>
      <c r="S246" t="str">
        <f>IF(salesTable[[#This Row],[Region]]="","MISSING",IFERROR(VLOOKUP(salesTable[[#This Row],[Region]],region_ref[],2,FALSE),TRIM(CLEAN(UPPER(salesTable[[#This Row],[Region]])))))</f>
        <v>CAPE COAST</v>
      </c>
      <c r="T246" t="str">
        <f>IF(salesTable[[#This Row],[CustomerType]]="","MISSING",IFERROR(VLOOKUP(salesTable[[#This Row],[CustomerType]],customerType_Ref[],2,FALSE),TRIM(CLEAN(UPPER(salesTable[[#This Row],[CustomerType]])))))</f>
        <v>BUSINESS</v>
      </c>
      <c r="U246" t="str">
        <f>IF(salesTable[[#This Row],[SalesChannel]]="","MISSING",IFERROR(VLOOKUP(salesTable[[#This Row],[SalesChannel]],salesChannel_Ref[],2,FALSE),CLEAN(UPPER(TRIM(salesTable[SalesChannel])))))</f>
        <v>MOBILE APP</v>
      </c>
      <c r="V24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46" s="8" t="str">
        <f>IF(salesTable[[#This Row],[ProductID]]="","MISSING",IFERROR(VLOOKUP(salesTable[[#This Row],[ProductID]],product_REF[],1,FALSE),"NO MATCH"))</f>
        <v>P003</v>
      </c>
      <c r="X246" s="8" t="str">
        <f>CLEAN(UPPER(TRIM(IF(salesTable[[#This Row],[ProductID]]="","MISSING",IFERROR(VLOOKUP(salesTable[[#This Row],[ProductID]],product_REF[],2,FALSE),"NO MATCH")))))</f>
        <v>WIRELESS HEADSET</v>
      </c>
      <c r="Y246" t="str">
        <f>IFERROR(CLEAN(UPPER(TRIM(VLOOKUP(salesTable[[#This Row],[productID_Final]],product_REF[],3,FALSE)))),"NO MATCH")</f>
        <v>ELECTRONICS</v>
      </c>
      <c r="Z246" s="8" t="str">
        <f>IF(salesTable[[#This Row],[productCategory_final]]=CLEAN(UPPER(TRIM(salesTable[ProductCategory]))),salesTable[[#This Row],[productCategory_final]],"MISMATCH")</f>
        <v>ELECTRONICS</v>
      </c>
      <c r="AA246" s="8" t="str">
        <f>IF(salesTable[[#This Row],[CustomerID]]="","MISSING",IFERROR(VLOOKUP(salesTable[[#This Row],[CustomerID]],customer_REF[],1,FALSE),"NO MATCH"))</f>
        <v>C0325</v>
      </c>
      <c r="AB246" t="str">
        <f>CLEAN(UPPER(TRIM(IF(salesTable[[#This Row],[FirstName]]="","MISSING",IFERROR(VLOOKUP(salesTable[[#This Row],[CustomerID_final]],customer_REF[],2,FALSE),"NO MATCH")))))</f>
        <v>NAA</v>
      </c>
      <c r="AC246" s="8" t="str">
        <f>IF(salesTable[[#This Row],[customerFisrtName]]=CLEAN(UPPER(TRIM(salesTable[[#This Row],[customerFisrtName]]))),salesTable[[#This Row],[customerFisrtName]],"MISMATCH")</f>
        <v>NAA</v>
      </c>
      <c r="AD246" t="str">
        <f>CLEAN(UPPER(TRIM(IF(salesTable[[#This Row],[LastName]]="","MISSING",IFERROR(VLOOKUP(salesTable[[#This Row],[CustomerID_final]],customer_REF[],3,FALSE),"NO MATCH")))))</f>
        <v>OSEI</v>
      </c>
      <c r="AE246" s="8" t="str">
        <f>IF(salesTable[[#This Row],[customerLastName]]=CLEAN(UPPER(TRIM(salesTable[[#This Row],[customerLastName]]))),salesTable[[#This Row],[customerLastName]],"MISMATCH")</f>
        <v>OSEI</v>
      </c>
      <c r="AF246" s="8" t="str">
        <f>IF(salesTable[[#This Row],[Phone]]="","MISSING",0&amp;RIGHT(TRIM(SUBSTITUTE(SUBSTITUTE(SUBSTITUTE(salesTable[[#This Row],[Phone]],"+","")," ",""),"-","")),9))</f>
        <v>0261817338</v>
      </c>
      <c r="AG24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246" s="8">
        <f>IF(salesTable[[#This Row],[quantity_clean]]&gt;0,salesTable[[#This Row],[quantity_clean]],"INVALID")</f>
        <v>3</v>
      </c>
      <c r="AI24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246" s="8" t="str">
        <f>IF(salesTable[[#This Row],[unitPrice_clean]]&gt;0,salesTable[[#This Row],[unitPrice_clean]],"INVALID")</f>
        <v>INVALID</v>
      </c>
      <c r="AK246">
        <f>IF(salesTable[[#This Row],[Revenue]]="","MISSING",VALUE(TRIM(SUBSTITUTE(SUBSTITUTE(salesTable[[#This Row],[Revenue]],",",""),"GH₵",""))))</f>
        <v>1260</v>
      </c>
      <c r="AL24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46" s="19">
        <f>IF(ISNUMBER(salesTable[[#This Row],[OrderDate]]),salesTable[[#This Row],[OrderDate]],IFERROR(DATEVALUE(CLEAN(TRIM(SUBSTITUTE(salesTable[[#This Row],[OrderDate]],".","/")))),"CHECK"))</f>
        <v>45775</v>
      </c>
      <c r="AN2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45775</v>
      </c>
      <c r="AO2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GH-CCT-2025-00416</v>
      </c>
      <c r="AP2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6" s="8" t="str">
        <f>CLEAN(PROPER(TRIM(salesTable[[#This Row],[Email]])))</f>
        <v>Naa.Osei19Example.Com</v>
      </c>
      <c r="AR246" s="8" t="str">
        <f>CLEAN(TRIM(salesTable[[#This Row],[SourceFile]]))</f>
        <v>Agent_App_2025.csv</v>
      </c>
      <c r="AS2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6" s="8" t="str">
        <f>IF(salesTable[orderRef_final]&lt;&gt;"MISSING",salesTable[orderRef_final],"invalid")</f>
        <v>GH-CCT-2025-00416</v>
      </c>
    </row>
    <row r="247" spans="1:46" x14ac:dyDescent="0.3">
      <c r="A247" t="s">
        <v>2343</v>
      </c>
      <c r="B247" t="s">
        <v>2344</v>
      </c>
      <c r="C247" t="s">
        <v>2245</v>
      </c>
      <c r="D247" t="s">
        <v>271</v>
      </c>
      <c r="E247" t="s">
        <v>190</v>
      </c>
      <c r="F247" t="s">
        <v>181</v>
      </c>
      <c r="G247" t="s">
        <v>239</v>
      </c>
      <c r="H247" t="s">
        <v>2249</v>
      </c>
      <c r="I247" t="s">
        <v>2345</v>
      </c>
      <c r="J247" t="s">
        <v>492</v>
      </c>
      <c r="K247" t="s">
        <v>42</v>
      </c>
      <c r="L247" t="s">
        <v>182</v>
      </c>
      <c r="M247" t="s">
        <v>1100</v>
      </c>
      <c r="N247">
        <v>980</v>
      </c>
      <c r="O247">
        <v>11760</v>
      </c>
      <c r="P247" t="s">
        <v>2346</v>
      </c>
      <c r="Q247" t="s">
        <v>2347</v>
      </c>
      <c r="R247" t="s">
        <v>61</v>
      </c>
      <c r="S247" t="str">
        <f>IF(salesTable[[#This Row],[Region]]="","MISSING",IFERROR(VLOOKUP(salesTable[[#This Row],[Region]],region_ref[],2,FALSE),TRIM(CLEAN(UPPER(salesTable[[#This Row],[Region]])))))</f>
        <v>CAPE COAST</v>
      </c>
      <c r="T247" t="str">
        <f>IF(salesTable[[#This Row],[CustomerType]]="","MISSING",IFERROR(VLOOKUP(salesTable[[#This Row],[CustomerType]],customerType_Ref[],2,FALSE),TRIM(CLEAN(UPPER(salesTable[[#This Row],[CustomerType]])))))</f>
        <v>BUSINESS</v>
      </c>
      <c r="U247" t="str">
        <f>IF(salesTable[[#This Row],[SalesChannel]]="","MISSING",IFERROR(VLOOKUP(salesTable[[#This Row],[SalesChannel]],salesChannel_Ref[],2,FALSE),CLEAN(UPPER(TRIM(salesTable[SalesChannel])))))</f>
        <v>ONLINE</v>
      </c>
      <c r="V247" t="str">
        <f>IF(salesTable[[#This Row],[PaymentMethod]]="","MISSING",IFERROR(VLOOKUP(salesTable[[#This Row],[PaymentMethod]],paymentMethod_REF[],2,FALSE), CLEAN(UPPER(TRIM(salesTable[[#This Row],[PaymentMethod]])))))</f>
        <v>CASH</v>
      </c>
      <c r="W247" s="8" t="str">
        <f>IF(salesTable[[#This Row],[ProductID]]="","MISSING",IFERROR(VLOOKUP(salesTable[[#This Row],[ProductID]],product_REF[],1,FALSE),"NO MATCH"))</f>
        <v>P009</v>
      </c>
      <c r="X247" s="8" t="str">
        <f>CLEAN(UPPER(TRIM(IF(salesTable[[#This Row],[ProductID]]="","MISSING",IFERROR(VLOOKUP(salesTable[[#This Row],[ProductID]],product_REF[],2,FALSE),"NO MATCH")))))</f>
        <v>FILING CABINET</v>
      </c>
      <c r="Y247" t="str">
        <f>IFERROR(CLEAN(UPPER(TRIM(VLOOKUP(salesTable[[#This Row],[productID_Final]],product_REF[],3,FALSE)))),"NO MATCH")</f>
        <v>OFFICE SUPPLIES</v>
      </c>
      <c r="Z247" s="8" t="str">
        <f>IF(salesTable[[#This Row],[productCategory_final]]=CLEAN(UPPER(TRIM(salesTable[ProductCategory]))),salesTable[[#This Row],[productCategory_final]],"MISMATCH")</f>
        <v>OFFICE SUPPLIES</v>
      </c>
      <c r="AA247" s="8" t="str">
        <f>IF(salesTable[[#This Row],[CustomerID]]="","MISSING",IFERROR(VLOOKUP(salesTable[[#This Row],[CustomerID]],customer_REF[],1,FALSE),"NO MATCH"))</f>
        <v>NO MATCH</v>
      </c>
      <c r="AB247" t="str">
        <f>CLEAN(UPPER(TRIM(IF(salesTable[[#This Row],[FirstName]]="","MISSING",IFERROR(VLOOKUP(salesTable[[#This Row],[CustomerID_final]],customer_REF[],2,FALSE),"NO MATCH")))))</f>
        <v>NO MATCH</v>
      </c>
      <c r="AC247" s="8" t="str">
        <f>IF(salesTable[[#This Row],[customerFisrtName]]=CLEAN(UPPER(TRIM(salesTable[[#This Row],[customerFisrtName]]))),salesTable[[#This Row],[customerFisrtName]],"MISMATCH")</f>
        <v>NO MATCH</v>
      </c>
      <c r="AD247" t="str">
        <f>CLEAN(UPPER(TRIM(IF(salesTable[[#This Row],[LastName]]="","MISSING",IFERROR(VLOOKUP(salesTable[[#This Row],[CustomerID_final]],customer_REF[],3,FALSE),"NO MATCH")))))</f>
        <v>NO MATCH</v>
      </c>
      <c r="AE247" s="8" t="str">
        <f>IF(salesTable[[#This Row],[customerLastName]]=CLEAN(UPPER(TRIM(salesTable[[#This Row],[customerLastName]]))),salesTable[[#This Row],[customerLastName]],"MISMATCH")</f>
        <v>NO MATCH</v>
      </c>
      <c r="AF247" s="8" t="str">
        <f>IF(salesTable[[#This Row],[Phone]]="","MISSING",0&amp;RIGHT(TRIM(SUBSTITUTE(SUBSTITUTE(SUBSTITUTE(salesTable[[#This Row],[Phone]],"+","")," ",""),"-","")),9))</f>
        <v>0248142507</v>
      </c>
      <c r="AG24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47" s="8">
        <f>IF(salesTable[[#This Row],[quantity_clean]]&gt;0,salesTable[[#This Row],[quantity_clean]],"INVALID")</f>
        <v>12</v>
      </c>
      <c r="AI24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47" s="8">
        <f>IF(salesTable[[#This Row],[unitPrice_clean]]&gt;0,salesTable[[#This Row],[unitPrice_clean]],"INVALID")</f>
        <v>980</v>
      </c>
      <c r="AK247">
        <f>IF(salesTable[[#This Row],[Revenue]]="","MISSING",VALUE(TRIM(SUBSTITUTE(SUBSTITUTE(salesTable[[#This Row],[Revenue]],",",""),"GH₵",""))))</f>
        <v>11760</v>
      </c>
      <c r="AL247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247" s="19">
        <f>IF(ISNUMBER(salesTable[[#This Row],[OrderDate]]),salesTable[[#This Row],[OrderDate]],IFERROR(DATEVALUE(CLEAN(TRIM(SUBSTITUTE(salesTable[[#This Row],[OrderDate]],".","/")))),"CHECK"))</f>
        <v>45688</v>
      </c>
      <c r="AN2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45688</v>
      </c>
      <c r="AO2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GH-CCT-2025-00419</v>
      </c>
      <c r="AP2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7" s="8" t="str">
        <f>CLEAN(PROPER(TRIM(salesTable[[#This Row],[Email]])))</f>
        <v>Michael.Asare96@Example.Com</v>
      </c>
      <c r="AR247" s="8" t="str">
        <f>CLEAN(TRIM(salesTable[[#This Row],[SourceFile]]))</f>
        <v>Retail_POS_2025.csv</v>
      </c>
      <c r="AS2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7" s="8" t="str">
        <f>IF(salesTable[orderRef_final]&lt;&gt;"MISSING",salesTable[orderRef_final],"invalid")</f>
        <v>GH-CCT-2025-00419</v>
      </c>
    </row>
    <row r="248" spans="1:46" x14ac:dyDescent="0.3">
      <c r="A248" t="s">
        <v>5542</v>
      </c>
      <c r="B248" t="s">
        <v>5543</v>
      </c>
      <c r="C248" t="s">
        <v>5544</v>
      </c>
      <c r="D248" t="s">
        <v>21</v>
      </c>
      <c r="E248" t="s">
        <v>190</v>
      </c>
      <c r="F248" t="s">
        <v>181</v>
      </c>
      <c r="G248" t="s">
        <v>162</v>
      </c>
      <c r="H248" t="s">
        <v>163</v>
      </c>
      <c r="I248" t="s">
        <v>491</v>
      </c>
      <c r="J248" t="s">
        <v>27</v>
      </c>
      <c r="K248" t="s">
        <v>72</v>
      </c>
      <c r="L248" t="s">
        <v>111</v>
      </c>
      <c r="M248">
        <v>5</v>
      </c>
      <c r="N248" t="s">
        <v>354</v>
      </c>
      <c r="O248">
        <v>3100</v>
      </c>
      <c r="P248" t="s">
        <v>5545</v>
      </c>
      <c r="Q248" t="s">
        <v>5546</v>
      </c>
      <c r="R248" t="s">
        <v>157</v>
      </c>
      <c r="S248" t="str">
        <f>IF(salesTable[[#This Row],[Region]]="","MISSING",IFERROR(VLOOKUP(salesTable[[#This Row],[Region]],region_ref[],2,FALSE),TRIM(CLEAN(UPPER(salesTable[[#This Row],[Region]])))))</f>
        <v>CAPE COAST</v>
      </c>
      <c r="T248" t="str">
        <f>IF(salesTable[[#This Row],[CustomerType]]="","MISSING",IFERROR(VLOOKUP(salesTable[[#This Row],[CustomerType]],customerType_Ref[],2,FALSE),TRIM(CLEAN(UPPER(salesTable[[#This Row],[CustomerType]])))))</f>
        <v>GOVERNMENT</v>
      </c>
      <c r="U248" t="str">
        <f>IF(salesTable[[#This Row],[SalesChannel]]="","MISSING",IFERROR(VLOOKUP(salesTable[[#This Row],[SalesChannel]],salesChannel_Ref[],2,FALSE),CLEAN(UPPER(TRIM(salesTable[SalesChannel])))))</f>
        <v>IN-STORE</v>
      </c>
      <c r="V248" t="str">
        <f>IF(salesTable[[#This Row],[PaymentMethod]]="","MISSING",IFERROR(VLOOKUP(salesTable[[#This Row],[PaymentMethod]],paymentMethod_REF[],2,FALSE), CLEAN(UPPER(TRIM(salesTable[[#This Row],[PaymentMethod]])))))</f>
        <v>CARD</v>
      </c>
      <c r="W248" s="8" t="str">
        <f>IF(salesTable[[#This Row],[ProductID]]="","MISSING",IFERROR(VLOOKUP(salesTable[[#This Row],[ProductID]],product_REF[],1,FALSE),"NO MATCH"))</f>
        <v>P012</v>
      </c>
      <c r="X248" s="8" t="str">
        <f>CLEAN(UPPER(TRIM(IF(salesTable[[#This Row],[ProductID]]="","MISSING",IFERROR(VLOOKUP(salesTable[[#This Row],[ProductID]],product_REF[],2,FALSE),"NO MATCH")))))</f>
        <v>BLENDER PLUS</v>
      </c>
      <c r="Y248" t="str">
        <f>IFERROR(CLEAN(UPPER(TRIM(VLOOKUP(salesTable[[#This Row],[productID_Final]],product_REF[],3,FALSE)))),"NO MATCH")</f>
        <v>HOME APPLIANCES</v>
      </c>
      <c r="Z248" s="8" t="str">
        <f>IF(salesTable[[#This Row],[productCategory_final]]=CLEAN(UPPER(TRIM(salesTable[ProductCategory]))),salesTable[[#This Row],[productCategory_final]],"MISMATCH")</f>
        <v>HOME APPLIANCES</v>
      </c>
      <c r="AA248" s="8" t="str">
        <f>IF(salesTable[[#This Row],[CustomerID]]="","MISSING",IFERROR(VLOOKUP(salesTable[[#This Row],[CustomerID]],customer_REF[],1,FALSE),"NO MATCH"))</f>
        <v>C0304</v>
      </c>
      <c r="AB248" t="str">
        <f>CLEAN(UPPER(TRIM(IF(salesTable[[#This Row],[FirstName]]="","MISSING",IFERROR(VLOOKUP(salesTable[[#This Row],[CustomerID_final]],customer_REF[],2,FALSE),"NO MATCH")))))</f>
        <v>KOJO</v>
      </c>
      <c r="AC248" s="8" t="str">
        <f>IF(salesTable[[#This Row],[customerFisrtName]]=CLEAN(UPPER(TRIM(salesTable[[#This Row],[customerFisrtName]]))),salesTable[[#This Row],[customerFisrtName]],"MISMATCH")</f>
        <v>KOJO</v>
      </c>
      <c r="AD248" t="str">
        <f>CLEAN(UPPER(TRIM(IF(salesTable[[#This Row],[LastName]]="","MISSING",IFERROR(VLOOKUP(salesTable[[#This Row],[CustomerID_final]],customer_REF[],3,FALSE),"NO MATCH")))))</f>
        <v>ASARE</v>
      </c>
      <c r="AE248" s="8" t="str">
        <f>IF(salesTable[[#This Row],[customerLastName]]=CLEAN(UPPER(TRIM(salesTable[[#This Row],[customerLastName]]))),salesTable[[#This Row],[customerLastName]],"MISMATCH")</f>
        <v>ASARE</v>
      </c>
      <c r="AF248" s="8" t="str">
        <f>IF(salesTable[[#This Row],[Phone]]="","MISSING",0&amp;RIGHT(TRIM(SUBSTITUTE(SUBSTITUTE(SUBSTITUTE(salesTable[[#This Row],[Phone]],"+","")," ",""),"-","")),9))</f>
        <v>0503716204</v>
      </c>
      <c r="AG24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248" s="8">
        <f>IF(salesTable[[#This Row],[quantity_clean]]&gt;0,salesTable[[#This Row],[quantity_clean]],"INVALID")</f>
        <v>5</v>
      </c>
      <c r="AI24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248" s="8">
        <f>IF(salesTable[[#This Row],[unitPrice_clean]]&gt;0,salesTable[[#This Row],[unitPrice_clean]],"INVALID")</f>
        <v>620</v>
      </c>
      <c r="AK248">
        <f>IF(salesTable[[#This Row],[Revenue]]="","MISSING",VALUE(TRIM(SUBSTITUTE(SUBSTITUTE(salesTable[[#This Row],[Revenue]],",",""),"GH₵",""))))</f>
        <v>3100</v>
      </c>
      <c r="AL248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248" s="19">
        <f>IF(ISNUMBER(salesTable[[#This Row],[OrderDate]]),salesTable[[#This Row],[OrderDate]],IFERROR(DATEVALUE(CLEAN(TRIM(SUBSTITUTE(salesTable[[#This Row],[OrderDate]],".","/")))),"CHECK"))</f>
        <v>45740</v>
      </c>
      <c r="AN2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45740</v>
      </c>
      <c r="AO2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GH-CCT-2025-00422</v>
      </c>
      <c r="AP2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8" s="8" t="str">
        <f>CLEAN(PROPER(TRIM(salesTable[[#This Row],[Email]])))</f>
        <v>Kojo.Asare44@Example.Com</v>
      </c>
      <c r="AR248" s="8" t="str">
        <f>CLEAN(TRIM(salesTable[[#This Row],[SourceFile]]))</f>
        <v>Online_Sales_2025.xlsx</v>
      </c>
      <c r="AS2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8" s="8" t="str">
        <f>IF(salesTable[orderRef_final]&lt;&gt;"MISSING",salesTable[orderRef_final],"invalid")</f>
        <v>GH-CCT-2025-00422</v>
      </c>
    </row>
    <row r="249" spans="1:46" x14ac:dyDescent="0.3">
      <c r="A249" t="s">
        <v>1240</v>
      </c>
      <c r="B249" t="s">
        <v>1241</v>
      </c>
      <c r="C249" t="s">
        <v>1065</v>
      </c>
      <c r="D249" t="s">
        <v>106</v>
      </c>
      <c r="E249" t="s">
        <v>93</v>
      </c>
      <c r="F249" t="s">
        <v>181</v>
      </c>
      <c r="G249" t="s">
        <v>303</v>
      </c>
      <c r="H249" t="s">
        <v>399</v>
      </c>
      <c r="I249" t="s">
        <v>684</v>
      </c>
      <c r="J249" t="s">
        <v>97</v>
      </c>
      <c r="K249" t="s">
        <v>72</v>
      </c>
      <c r="L249" t="s">
        <v>165</v>
      </c>
      <c r="M249">
        <v>-3</v>
      </c>
      <c r="N249">
        <v>2400</v>
      </c>
      <c r="O249">
        <v>7200</v>
      </c>
      <c r="P249" t="s">
        <v>1242</v>
      </c>
      <c r="Q249" t="s">
        <v>1243</v>
      </c>
      <c r="R249" t="s">
        <v>32</v>
      </c>
      <c r="S249" t="str">
        <f>IF(salesTable[[#This Row],[Region]]="","MISSING",IFERROR(VLOOKUP(salesTable[[#This Row],[Region]],region_ref[],2,FALSE),TRIM(CLEAN(UPPER(salesTable[[#This Row],[Region]])))))</f>
        <v>CAPE COAST</v>
      </c>
      <c r="T249" t="str">
        <f>IF(salesTable[[#This Row],[CustomerType]]="","MISSING",IFERROR(VLOOKUP(salesTable[[#This Row],[CustomerType]],customerType_Ref[],2,FALSE),TRIM(CLEAN(UPPER(salesTable[[#This Row],[CustomerType]])))))</f>
        <v>BUSINESS</v>
      </c>
      <c r="U249" t="str">
        <f>IF(salesTable[[#This Row],[SalesChannel]]="","MISSING",IFERROR(VLOOKUP(salesTable[[#This Row],[SalesChannel]],salesChannel_Ref[],2,FALSE),CLEAN(UPPER(TRIM(salesTable[SalesChannel])))))</f>
        <v>IN-STORE</v>
      </c>
      <c r="V24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49" s="8" t="str">
        <f>IF(salesTable[[#This Row],[ProductID]]="","MISSING",IFERROR(VLOOKUP(salesTable[[#This Row],[ProductID]],product_REF[],1,FALSE),"NO MATCH"))</f>
        <v>P011</v>
      </c>
      <c r="X249" s="8" t="str">
        <f>CLEAN(UPPER(TRIM(IF(salesTable[[#This Row],[ProductID]]="","MISSING",IFERROR(VLOOKUP(salesTable[[#This Row],[ProductID]],product_REF[],2,FALSE),"NO MATCH")))))</f>
        <v>EXECUTIVE DESK</v>
      </c>
      <c r="Y249" t="str">
        <f>IFERROR(CLEAN(UPPER(TRIM(VLOOKUP(salesTable[[#This Row],[productID_Final]],product_REF[],3,FALSE)))),"NO MATCH")</f>
        <v>FURNITURE</v>
      </c>
      <c r="Z249" s="8" t="str">
        <f>IF(salesTable[[#This Row],[productCategory_final]]=CLEAN(UPPER(TRIM(salesTable[ProductCategory]))),salesTable[[#This Row],[productCategory_final]],"MISMATCH")</f>
        <v>FURNITURE</v>
      </c>
      <c r="AA249" s="8" t="str">
        <f>IF(salesTable[[#This Row],[CustomerID]]="","MISSING",IFERROR(VLOOKUP(salesTable[[#This Row],[CustomerID]],customer_REF[],1,FALSE),"NO MATCH"))</f>
        <v>C0101</v>
      </c>
      <c r="AB249" t="str">
        <f>CLEAN(UPPER(TRIM(IF(salesTable[[#This Row],[FirstName]]="","MISSING",IFERROR(VLOOKUP(salesTable[[#This Row],[CustomerID_final]],customer_REF[],2,FALSE),"NO MATCH")))))</f>
        <v>YAW</v>
      </c>
      <c r="AC249" s="8" t="str">
        <f>IF(salesTable[[#This Row],[customerFisrtName]]=CLEAN(UPPER(TRIM(salesTable[[#This Row],[customerFisrtName]]))),salesTable[[#This Row],[customerFisrtName]],"MISMATCH")</f>
        <v>YAW</v>
      </c>
      <c r="AD249" t="str">
        <f>CLEAN(UPPER(TRIM(IF(salesTable[[#This Row],[LastName]]="","MISSING",IFERROR(VLOOKUP(salesTable[[#This Row],[CustomerID_final]],customer_REF[],3,FALSE),"NO MATCH")))))</f>
        <v>BADU</v>
      </c>
      <c r="AE249" s="8" t="str">
        <f>IF(salesTable[[#This Row],[customerLastName]]=CLEAN(UPPER(TRIM(salesTable[[#This Row],[customerLastName]]))),salesTable[[#This Row],[customerLastName]],"MISMATCH")</f>
        <v>BADU</v>
      </c>
      <c r="AF249" s="8" t="str">
        <f>IF(salesTable[[#This Row],[Phone]]="","MISSING",0&amp;RIGHT(TRIM(SUBSTITUTE(SUBSTITUTE(SUBSTITUTE(salesTable[[#This Row],[Phone]],"+","")," ",""),"-","")),9))</f>
        <v>0243609427</v>
      </c>
      <c r="AG249">
        <f>IF(OR(salesTable[[#This Row],[Quantity]]="",salesTable[[#This Row],[Quantity]]="N/A",salesTable[[#This Row],[Quantity]]="abc"),"INVALID",VALUE(TRIM(SUBSTITUTE(SUBSTITUTE(salesTable[[#This Row],[Quantity]],",",""),"GH₵",""))))</f>
        <v>-3</v>
      </c>
      <c r="AH249" s="8" t="str">
        <f>IF(salesTable[[#This Row],[quantity_clean]]&gt;0,salesTable[[#This Row],[quantity_clean]],"INVALID")</f>
        <v>INVALID</v>
      </c>
      <c r="AI24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49" s="8">
        <f>IF(salesTable[[#This Row],[unitPrice_clean]]&gt;0,salesTable[[#This Row],[unitPrice_clean]],"INVALID")</f>
        <v>2400</v>
      </c>
      <c r="AK249">
        <f>IF(salesTable[[#This Row],[Revenue]]="","MISSING",VALUE(TRIM(SUBSTITUTE(SUBSTITUTE(salesTable[[#This Row],[Revenue]],",",""),"GH₵",""))))</f>
        <v>7200</v>
      </c>
      <c r="AL24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49" s="19">
        <f>IF(ISNUMBER(salesTable[[#This Row],[OrderDate]]),salesTable[[#This Row],[OrderDate]],IFERROR(DATEVALUE(CLEAN(TRIM(SUBSTITUTE(salesTable[[#This Row],[OrderDate]],".","/")))),"CHECK"))</f>
        <v>45786</v>
      </c>
      <c r="AN2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45786</v>
      </c>
      <c r="AO2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GH-CCT-2025-00427</v>
      </c>
      <c r="AP2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49" s="8" t="str">
        <f>CLEAN(PROPER(TRIM(salesTable[[#This Row],[Email]])))</f>
        <v>Yaw.Badu47@Example.Com</v>
      </c>
      <c r="AR249" s="8" t="str">
        <f>CLEAN(TRIM(salesTable[[#This Row],[SourceFile]]))</f>
        <v>Agent_App_2025.csv</v>
      </c>
      <c r="AS2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49" s="8" t="str">
        <f>IF(salesTable[orderRef_final]&lt;&gt;"MISSING",salesTable[orderRef_final],"invalid")</f>
        <v>GH-CCT-2025-00427</v>
      </c>
    </row>
    <row r="250" spans="1:46" x14ac:dyDescent="0.3">
      <c r="A250" t="s">
        <v>3875</v>
      </c>
      <c r="B250" t="s">
        <v>3876</v>
      </c>
      <c r="C250" t="s">
        <v>3877</v>
      </c>
      <c r="D250" t="s">
        <v>50</v>
      </c>
      <c r="E250" t="s">
        <v>405</v>
      </c>
      <c r="F250" t="s">
        <v>181</v>
      </c>
      <c r="G250" t="s">
        <v>191</v>
      </c>
      <c r="H250" t="s">
        <v>278</v>
      </c>
      <c r="I250" t="s">
        <v>279</v>
      </c>
      <c r="J250" t="s">
        <v>83</v>
      </c>
      <c r="K250" t="s">
        <v>42</v>
      </c>
      <c r="L250" t="s">
        <v>111</v>
      </c>
      <c r="M250">
        <v>9</v>
      </c>
      <c r="N250">
        <v>1650</v>
      </c>
      <c r="O250">
        <v>14850</v>
      </c>
      <c r="P250" t="s">
        <v>3878</v>
      </c>
      <c r="Q250" t="s">
        <v>3879</v>
      </c>
      <c r="R250" t="s">
        <v>46</v>
      </c>
      <c r="S250" t="str">
        <f>IF(salesTable[[#This Row],[Region]]="","MISSING",IFERROR(VLOOKUP(salesTable[[#This Row],[Region]],region_ref[],2,FALSE),TRIM(CLEAN(UPPER(salesTable[[#This Row],[Region]])))))</f>
        <v>CAPE COAST</v>
      </c>
      <c r="T250" t="str">
        <f>IF(salesTable[[#This Row],[CustomerType]]="","MISSING",IFERROR(VLOOKUP(salesTable[[#This Row],[CustomerType]],customerType_Ref[],2,FALSE),TRIM(CLEAN(UPPER(salesTable[[#This Row],[CustomerType]])))))</f>
        <v>INDIVIDUAL</v>
      </c>
      <c r="U250" t="str">
        <f>IF(salesTable[[#This Row],[SalesChannel]]="","MISSING",IFERROR(VLOOKUP(salesTable[[#This Row],[SalesChannel]],salesChannel_Ref[],2,FALSE),CLEAN(UPPER(TRIM(salesTable[SalesChannel])))))</f>
        <v>ONLINE</v>
      </c>
      <c r="V250" t="str">
        <f>IF(salesTable[[#This Row],[PaymentMethod]]="","MISSING",IFERROR(VLOOKUP(salesTable[[#This Row],[PaymentMethod]],paymentMethod_REF[],2,FALSE), CLEAN(UPPER(TRIM(salesTable[[#This Row],[PaymentMethod]])))))</f>
        <v>CARD</v>
      </c>
      <c r="W250" s="8" t="str">
        <f>IF(salesTable[[#This Row],[ProductID]]="","MISSING",IFERROR(VLOOKUP(salesTable[[#This Row],[ProductID]],product_REF[],1,FALSE),"NO MATCH"))</f>
        <v>P004</v>
      </c>
      <c r="X250" s="8" t="str">
        <f>CLEAN(UPPER(TRIM(IF(salesTable[[#This Row],[ProductID]]="","MISSING",IFERROR(VLOOKUP(salesTable[[#This Row],[ProductID]],product_REF[],2,FALSE),"NO MATCH")))))</f>
        <v>LASER PRINTER</v>
      </c>
      <c r="Y250" t="str">
        <f>IFERROR(CLEAN(UPPER(TRIM(VLOOKUP(salesTable[[#This Row],[productID_Final]],product_REF[],3,FALSE)))),"NO MATCH")</f>
        <v>OFFICE SUPPLIES</v>
      </c>
      <c r="Z250" s="8" t="str">
        <f>IF(salesTable[[#This Row],[productCategory_final]]=CLEAN(UPPER(TRIM(salesTable[ProductCategory]))),salesTable[[#This Row],[productCategory_final]],"MISMATCH")</f>
        <v>OFFICE SUPPLIES</v>
      </c>
      <c r="AA250" s="8" t="str">
        <f>IF(salesTable[[#This Row],[CustomerID]]="","MISSING",IFERROR(VLOOKUP(salesTable[[#This Row],[CustomerID]],customer_REF[],1,FALSE),"NO MATCH"))</f>
        <v>C0338</v>
      </c>
      <c r="AB250" t="str">
        <f>CLEAN(UPPER(TRIM(IF(salesTable[[#This Row],[FirstName]]="","MISSING",IFERROR(VLOOKUP(salesTable[[#This Row],[CustomerID_final]],customer_REF[],2,FALSE),"NO MATCH")))))</f>
        <v>AKOSUA</v>
      </c>
      <c r="AC250" s="8" t="str">
        <f>IF(salesTable[[#This Row],[customerFisrtName]]=CLEAN(UPPER(TRIM(salesTable[[#This Row],[customerFisrtName]]))),salesTable[[#This Row],[customerFisrtName]],"MISMATCH")</f>
        <v>AKOSUA</v>
      </c>
      <c r="AD250" t="str">
        <f>CLEAN(UPPER(TRIM(IF(salesTable[[#This Row],[LastName]]="","MISSING",IFERROR(VLOOKUP(salesTable[[#This Row],[CustomerID_final]],customer_REF[],3,FALSE),"NO MATCH")))))</f>
        <v>MENSAH</v>
      </c>
      <c r="AE250" s="8" t="str">
        <f>IF(salesTable[[#This Row],[customerLastName]]=CLEAN(UPPER(TRIM(salesTable[[#This Row],[customerLastName]]))),salesTable[[#This Row],[customerLastName]],"MISMATCH")</f>
        <v>MENSAH</v>
      </c>
      <c r="AF250" s="8" t="str">
        <f>IF(salesTable[[#This Row],[Phone]]="","MISSING",0&amp;RIGHT(TRIM(SUBSTITUTE(SUBSTITUTE(SUBSTITUTE(salesTable[[#This Row],[Phone]],"+","")," ",""),"-","")),9))</f>
        <v>0508834339</v>
      </c>
      <c r="AG25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50" s="8">
        <f>IF(salesTable[[#This Row],[quantity_clean]]&gt;0,salesTable[[#This Row],[quantity_clean]],"INVALID")</f>
        <v>9</v>
      </c>
      <c r="AI25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50" s="8">
        <f>IF(salesTable[[#This Row],[unitPrice_clean]]&gt;0,salesTable[[#This Row],[unitPrice_clean]],"INVALID")</f>
        <v>1650</v>
      </c>
      <c r="AK250">
        <f>IF(salesTable[[#This Row],[Revenue]]="","MISSING",VALUE(TRIM(SUBSTITUTE(SUBSTITUTE(salesTable[[#This Row],[Revenue]],",",""),"GH₵",""))))</f>
        <v>14850</v>
      </c>
      <c r="AL250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250" s="19">
        <f>IF(ISNUMBER(salesTable[[#This Row],[OrderDate]]),salesTable[[#This Row],[OrderDate]],IFERROR(DATEVALUE(CLEAN(TRIM(SUBSTITUTE(salesTable[[#This Row],[OrderDate]],".","/")))),"CHECK"))</f>
        <v>45924</v>
      </c>
      <c r="AN2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45924</v>
      </c>
      <c r="AO2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GH-CCT-2025-00432</v>
      </c>
      <c r="AP2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0" s="8" t="str">
        <f>CLEAN(PROPER(TRIM(salesTable[[#This Row],[Email]])))</f>
        <v>Akosua.Mensah74@Example.Com</v>
      </c>
      <c r="AR250" s="8" t="str">
        <f>CLEAN(TRIM(salesTable[[#This Row],[SourceFile]]))</f>
        <v>Mobile_App_Export.csv</v>
      </c>
      <c r="AS2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0" s="8" t="str">
        <f>IF(salesTable[orderRef_final]&lt;&gt;"MISSING",salesTable[orderRef_final],"invalid")</f>
        <v>GH-CCT-2025-00432</v>
      </c>
    </row>
    <row r="251" spans="1:46" x14ac:dyDescent="0.3">
      <c r="A251" t="s">
        <v>960</v>
      </c>
      <c r="C251" t="s">
        <v>961</v>
      </c>
      <c r="D251" t="s">
        <v>366</v>
      </c>
      <c r="E251" t="s">
        <v>140</v>
      </c>
      <c r="F251" t="s">
        <v>962</v>
      </c>
      <c r="G251" t="s">
        <v>239</v>
      </c>
      <c r="H251" t="s">
        <v>240</v>
      </c>
      <c r="I251" t="s">
        <v>279</v>
      </c>
      <c r="J251" t="s">
        <v>27</v>
      </c>
      <c r="K251" t="s">
        <v>84</v>
      </c>
      <c r="L251" t="s">
        <v>182</v>
      </c>
      <c r="M251">
        <v>12</v>
      </c>
      <c r="N251">
        <v>980</v>
      </c>
      <c r="O251">
        <v>11760</v>
      </c>
      <c r="P251" t="s">
        <v>963</v>
      </c>
      <c r="Q251" t="s">
        <v>964</v>
      </c>
      <c r="R251" t="s">
        <v>157</v>
      </c>
      <c r="S251" t="str">
        <f>IF(salesTable[[#This Row],[Region]]="","MISSING",IFERROR(VLOOKUP(salesTable[[#This Row],[Region]],region_ref[],2,FALSE),TRIM(CLEAN(UPPER(salesTable[[#This Row],[Region]])))))</f>
        <v>CAPE COAST</v>
      </c>
      <c r="T251" t="str">
        <f>IF(salesTable[[#This Row],[CustomerType]]="","MISSING",IFERROR(VLOOKUP(salesTable[[#This Row],[CustomerType]],customerType_Ref[],2,FALSE),TRIM(CLEAN(UPPER(salesTable[[#This Row],[CustomerType]])))))</f>
        <v>GOVERNMENT</v>
      </c>
      <c r="U251" t="str">
        <f>IF(salesTable[[#This Row],[SalesChannel]]="","MISSING",IFERROR(VLOOKUP(salesTable[[#This Row],[SalesChannel]],salesChannel_Ref[],2,FALSE),CLEAN(UPPER(TRIM(salesTable[SalesChannel])))))</f>
        <v>AGENT</v>
      </c>
      <c r="V251" t="str">
        <f>IF(salesTable[[#This Row],[PaymentMethod]]="","MISSING",IFERROR(VLOOKUP(salesTable[[#This Row],[PaymentMethod]],paymentMethod_REF[],2,FALSE), CLEAN(UPPER(TRIM(salesTable[[#This Row],[PaymentMethod]])))))</f>
        <v>CASH</v>
      </c>
      <c r="W251" s="8" t="str">
        <f>IF(salesTable[[#This Row],[ProductID]]="","MISSING",IFERROR(VLOOKUP(salesTable[[#This Row],[ProductID]],product_REF[],1,FALSE),"NO MATCH"))</f>
        <v>P009</v>
      </c>
      <c r="X251" s="8" t="str">
        <f>CLEAN(UPPER(TRIM(IF(salesTable[[#This Row],[ProductID]]="","MISSING",IFERROR(VLOOKUP(salesTable[[#This Row],[ProductID]],product_REF[],2,FALSE),"NO MATCH")))))</f>
        <v>FILING CABINET</v>
      </c>
      <c r="Y251" t="str">
        <f>IFERROR(CLEAN(UPPER(TRIM(VLOOKUP(salesTable[[#This Row],[productID_Final]],product_REF[],3,FALSE)))),"NO MATCH")</f>
        <v>OFFICE SUPPLIES</v>
      </c>
      <c r="Z251" s="8" t="str">
        <f>IF(salesTable[[#This Row],[productCategory_final]]=CLEAN(UPPER(TRIM(salesTable[ProductCategory]))),salesTable[[#This Row],[productCategory_final]],"MISMATCH")</f>
        <v>OFFICE SUPPLIES</v>
      </c>
      <c r="AA251" s="8" t="str">
        <f>IF(salesTable[[#This Row],[CustomerID]]="","MISSING",IFERROR(VLOOKUP(salesTable[[#This Row],[CustomerID]],customer_REF[],1,FALSE),"NO MATCH"))</f>
        <v>C0053</v>
      </c>
      <c r="AB251" t="str">
        <f>CLEAN(UPPER(TRIM(IF(salesTable[[#This Row],[FirstName]]="","MISSING",IFERROR(VLOOKUP(salesTable[[#This Row],[CustomerID_final]],customer_REF[],2,FALSE),"NO MATCH")))))</f>
        <v>ABENA</v>
      </c>
      <c r="AC251" s="8" t="str">
        <f>IF(salesTable[[#This Row],[customerFisrtName]]=CLEAN(UPPER(TRIM(salesTable[[#This Row],[customerFisrtName]]))),salesTable[[#This Row],[customerFisrtName]],"MISMATCH")</f>
        <v>ABENA</v>
      </c>
      <c r="AD251" t="str">
        <f>CLEAN(UPPER(TRIM(IF(salesTable[[#This Row],[LastName]]="","MISSING",IFERROR(VLOOKUP(salesTable[[#This Row],[CustomerID_final]],customer_REF[],3,FALSE),"NO MATCH")))))</f>
        <v>OWUSU</v>
      </c>
      <c r="AE251" s="8" t="str">
        <f>IF(salesTable[[#This Row],[customerLastName]]=CLEAN(UPPER(TRIM(salesTable[[#This Row],[customerLastName]]))),salesTable[[#This Row],[customerLastName]],"MISMATCH")</f>
        <v>OWUSU</v>
      </c>
      <c r="AF251" s="8" t="str">
        <f>IF(salesTable[[#This Row],[Phone]]="","MISSING",0&amp;RIGHT(TRIM(SUBSTITUTE(SUBSTITUTE(SUBSTITUTE(salesTable[[#This Row],[Phone]],"+","")," ",""),"-","")),9))</f>
        <v>0505202540</v>
      </c>
      <c r="AG25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51" s="8">
        <f>IF(salesTable[[#This Row],[quantity_clean]]&gt;0,salesTable[[#This Row],[quantity_clean]],"INVALID")</f>
        <v>12</v>
      </c>
      <c r="AI25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51" s="8">
        <f>IF(salesTable[[#This Row],[unitPrice_clean]]&gt;0,salesTable[[#This Row],[unitPrice_clean]],"INVALID")</f>
        <v>980</v>
      </c>
      <c r="AK251">
        <f>IF(salesTable[[#This Row],[Revenue]]="","MISSING",VALUE(TRIM(SUBSTITUTE(SUBSTITUTE(salesTable[[#This Row],[Revenue]],",",""),"GH₵",""))))</f>
        <v>11760</v>
      </c>
      <c r="AL251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251" s="19" t="str">
        <f>IF(ISNUMBER(salesTable[[#This Row],[OrderDate]]),salesTable[[#This Row],[OrderDate]],IFERROR(DATEVALUE(CLEAN(TRIM(SUBSTITUTE(salesTable[[#This Row],[OrderDate]],".","/")))),"CHECK"))</f>
        <v>CHECK</v>
      </c>
      <c r="AN25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2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GH-CCT-2025-00434</v>
      </c>
      <c r="AP2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1" s="8" t="str">
        <f>CLEAN(PROPER(TRIM(salesTable[[#This Row],[Email]])))</f>
        <v>Abena.Owusu15@Example.Com</v>
      </c>
      <c r="AR251" s="8" t="str">
        <f>CLEAN(TRIM(salesTable[[#This Row],[SourceFile]]))</f>
        <v>Online_Sales_2025.xlsx</v>
      </c>
      <c r="AS2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1" s="8" t="str">
        <f>IF(salesTable[orderRef_final]&lt;&gt;"MISSING",salesTable[orderRef_final],"invalid")</f>
        <v>GH-CCT-2025-00434</v>
      </c>
    </row>
    <row r="252" spans="1:46" x14ac:dyDescent="0.3">
      <c r="A252" t="s">
        <v>4603</v>
      </c>
      <c r="B252" t="s">
        <v>4604</v>
      </c>
      <c r="C252" t="s">
        <v>2022</v>
      </c>
      <c r="D252" t="s">
        <v>366</v>
      </c>
      <c r="E252" t="s">
        <v>1988</v>
      </c>
      <c r="F252" t="s">
        <v>509</v>
      </c>
      <c r="G252" t="s">
        <v>24</v>
      </c>
      <c r="H252" t="s">
        <v>2102</v>
      </c>
      <c r="I252" t="s">
        <v>26</v>
      </c>
      <c r="J252" t="s">
        <v>685</v>
      </c>
      <c r="K252" t="s">
        <v>481</v>
      </c>
      <c r="L252" t="s">
        <v>165</v>
      </c>
      <c r="M252">
        <v>6</v>
      </c>
      <c r="N252" t="s">
        <v>330</v>
      </c>
      <c r="O252">
        <v>25200</v>
      </c>
      <c r="P252" t="s">
        <v>4605</v>
      </c>
      <c r="Q252" t="s">
        <v>4606</v>
      </c>
      <c r="R252" t="s">
        <v>157</v>
      </c>
      <c r="S252" t="str">
        <f>IF(salesTable[[#This Row],[Region]]="","MISSING",IFERROR(VLOOKUP(salesTable[[#This Row],[Region]],region_ref[],2,FALSE),TRIM(CLEAN(UPPER(salesTable[[#This Row],[Region]])))))</f>
        <v>CAPE COAST</v>
      </c>
      <c r="T252" t="str">
        <f>IF(salesTable[[#This Row],[CustomerType]]="","MISSING",IFERROR(VLOOKUP(salesTable[[#This Row],[CustomerType]],customerType_Ref[],2,FALSE),TRIM(CLEAN(UPPER(salesTable[[#This Row],[CustomerType]])))))</f>
        <v>BUSINESS</v>
      </c>
      <c r="U252" t="str">
        <f>IF(salesTable[[#This Row],[SalesChannel]]="","MISSING",IFERROR(VLOOKUP(salesTable[[#This Row],[SalesChannel]],salesChannel_Ref[],2,FALSE),CLEAN(UPPER(TRIM(salesTable[SalesChannel])))))</f>
        <v>MOBILE APP</v>
      </c>
      <c r="V25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52" s="8" t="str">
        <f>IF(salesTable[[#This Row],[ProductID]]="","MISSING",IFERROR(VLOOKUP(salesTable[[#This Row],[ProductID]],product_REF[],1,FALSE),"NO MATCH"))</f>
        <v>P001</v>
      </c>
      <c r="X252" s="8" t="str">
        <f>CLEAN(UPPER(TRIM(IF(salesTable[[#This Row],[ProductID]]="","MISSING",IFERROR(VLOOKUP(salesTable[[#This Row],[ProductID]],product_REF[],2,FALSE),"NO MATCH")))))</f>
        <v>LAPTOP PRO 14</v>
      </c>
      <c r="Y252" t="str">
        <f>IFERROR(CLEAN(UPPER(TRIM(VLOOKUP(salesTable[[#This Row],[productID_Final]],product_REF[],3,FALSE)))),"NO MATCH")</f>
        <v>ELECTRONICS</v>
      </c>
      <c r="Z252" s="8" t="str">
        <f>IF(salesTable[[#This Row],[productCategory_final]]=CLEAN(UPPER(TRIM(salesTable[ProductCategory]))),salesTable[[#This Row],[productCategory_final]],"MISMATCH")</f>
        <v>ELECTRONICS</v>
      </c>
      <c r="AA252" s="8" t="str">
        <f>IF(salesTable[[#This Row],[CustomerID]]="","MISSING",IFERROR(VLOOKUP(salesTable[[#This Row],[CustomerID]],customer_REF[],1,FALSE),"NO MATCH"))</f>
        <v>C0344</v>
      </c>
      <c r="AB252" t="str">
        <f>CLEAN(UPPER(TRIM(IF(salesTable[[#This Row],[FirstName]]="","MISSING",IFERROR(VLOOKUP(salesTable[[#This Row],[CustomerID_final]],customer_REF[],2,FALSE),"NO MATCH")))))</f>
        <v>ABENA</v>
      </c>
      <c r="AC252" s="8" t="str">
        <f>IF(salesTable[[#This Row],[customerFisrtName]]=CLEAN(UPPER(TRIM(salesTable[[#This Row],[customerFisrtName]]))),salesTable[[#This Row],[customerFisrtName]],"MISMATCH")</f>
        <v>ABENA</v>
      </c>
      <c r="AD252" t="str">
        <f>CLEAN(UPPER(TRIM(IF(salesTable[[#This Row],[LastName]]="","MISSING",IFERROR(VLOOKUP(salesTable[[#This Row],[CustomerID_final]],customer_REF[],3,FALSE),"NO MATCH")))))</f>
        <v>BADU</v>
      </c>
      <c r="AE252" s="8" t="str">
        <f>IF(salesTable[[#This Row],[customerLastName]]=CLEAN(UPPER(TRIM(salesTable[[#This Row],[customerLastName]]))),salesTable[[#This Row],[customerLastName]],"MISMATCH")</f>
        <v>BADU</v>
      </c>
      <c r="AF252" s="8" t="str">
        <f>IF(salesTable[[#This Row],[Phone]]="","MISSING",0&amp;RIGHT(TRIM(SUBSTITUTE(SUBSTITUTE(SUBSTITUTE(salesTable[[#This Row],[Phone]],"+","")," ",""),"-","")),9))</f>
        <v>0509704069</v>
      </c>
      <c r="AG25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52" s="8">
        <f>IF(salesTable[[#This Row],[quantity_clean]]&gt;0,salesTable[[#This Row],[quantity_clean]],"INVALID")</f>
        <v>6</v>
      </c>
      <c r="AI25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52" s="8">
        <f>IF(salesTable[[#This Row],[unitPrice_clean]]&gt;0,salesTable[[#This Row],[unitPrice_clean]],"INVALID")</f>
        <v>4200</v>
      </c>
      <c r="AK252">
        <f>IF(salesTable[[#This Row],[Revenue]]="","MISSING",VALUE(TRIM(SUBSTITUTE(SUBSTITUTE(salesTable[[#This Row],[Revenue]],",",""),"GH₵",""))))</f>
        <v>25200</v>
      </c>
      <c r="AL25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252" s="19">
        <f>IF(ISNUMBER(salesTable[[#This Row],[OrderDate]]),salesTable[[#This Row],[OrderDate]],IFERROR(DATEVALUE(CLEAN(TRIM(SUBSTITUTE(salesTable[[#This Row],[OrderDate]],".","/")))),"CHECK"))</f>
        <v>45713</v>
      </c>
      <c r="AN2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45713</v>
      </c>
      <c r="AO2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GH-CCT-2025-00456</v>
      </c>
      <c r="AP2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2" s="8" t="str">
        <f>CLEAN(PROPER(TRIM(salesTable[[#This Row],[Email]])))</f>
        <v>Abena.Badu36@Example.Com</v>
      </c>
      <c r="AR252" s="8" t="str">
        <f>CLEAN(TRIM(salesTable[[#This Row],[SourceFile]]))</f>
        <v>Online_Sales_2025.xlsx</v>
      </c>
      <c r="AS2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2" s="8" t="str">
        <f>IF(salesTable[orderRef_final]&lt;&gt;"MISSING",salesTable[orderRef_final],"invalid")</f>
        <v>GH-CCT-2025-00456</v>
      </c>
    </row>
    <row r="253" spans="1:46" x14ac:dyDescent="0.3">
      <c r="A253" t="s">
        <v>1740</v>
      </c>
      <c r="B253" t="s">
        <v>1741</v>
      </c>
      <c r="C253" t="s">
        <v>1742</v>
      </c>
      <c r="D253" t="s">
        <v>271</v>
      </c>
      <c r="E253" t="s">
        <v>161</v>
      </c>
      <c r="F253" t="s">
        <v>141</v>
      </c>
      <c r="G253" t="s">
        <v>303</v>
      </c>
      <c r="H253" t="s">
        <v>399</v>
      </c>
      <c r="I253" t="s">
        <v>41</v>
      </c>
      <c r="J253" t="s">
        <v>492</v>
      </c>
      <c r="K253" t="s">
        <v>98</v>
      </c>
      <c r="L253" t="s">
        <v>451</v>
      </c>
      <c r="M253">
        <v>7</v>
      </c>
      <c r="N253">
        <v>2400</v>
      </c>
      <c r="O253">
        <v>16800</v>
      </c>
      <c r="P253" t="s">
        <v>1743</v>
      </c>
      <c r="Q253" t="s">
        <v>1744</v>
      </c>
      <c r="R253" t="s">
        <v>61</v>
      </c>
      <c r="S253" t="str">
        <f>IF(salesTable[[#This Row],[Region]]="","MISSING",IFERROR(VLOOKUP(salesTable[[#This Row],[Region]],region_ref[],2,FALSE),TRIM(CLEAN(UPPER(salesTable[[#This Row],[Region]])))))</f>
        <v>CAPE COAST</v>
      </c>
      <c r="T253" t="str">
        <f>IF(salesTable[[#This Row],[CustomerType]]="","MISSING",IFERROR(VLOOKUP(salesTable[[#This Row],[CustomerType]],customerType_Ref[],2,FALSE),TRIM(CLEAN(UPPER(salesTable[[#This Row],[CustomerType]])))))</f>
        <v>BUSINESS</v>
      </c>
      <c r="U253" t="str">
        <f>IF(salesTable[[#This Row],[SalesChannel]]="","MISSING",IFERROR(VLOOKUP(salesTable[[#This Row],[SalesChannel]],salesChannel_Ref[],2,FALSE),CLEAN(UPPER(TRIM(salesTable[SalesChannel])))))</f>
        <v>MOBILE APP</v>
      </c>
      <c r="V25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53" s="8" t="str">
        <f>IF(salesTable[[#This Row],[ProductID]]="","MISSING",IFERROR(VLOOKUP(salesTable[[#This Row],[ProductID]],product_REF[],1,FALSE),"NO MATCH"))</f>
        <v>P011</v>
      </c>
      <c r="X253" s="8" t="str">
        <f>CLEAN(UPPER(TRIM(IF(salesTable[[#This Row],[ProductID]]="","MISSING",IFERROR(VLOOKUP(salesTable[[#This Row],[ProductID]],product_REF[],2,FALSE),"NO MATCH")))))</f>
        <v>EXECUTIVE DESK</v>
      </c>
      <c r="Y253" t="str">
        <f>IFERROR(CLEAN(UPPER(TRIM(VLOOKUP(salesTable[[#This Row],[productID_Final]],product_REF[],3,FALSE)))),"NO MATCH")</f>
        <v>FURNITURE</v>
      </c>
      <c r="Z253" s="8" t="str">
        <f>IF(salesTable[[#This Row],[productCategory_final]]=CLEAN(UPPER(TRIM(salesTable[ProductCategory]))),salesTable[[#This Row],[productCategory_final]],"MISMATCH")</f>
        <v>FURNITURE</v>
      </c>
      <c r="AA253" s="8" t="str">
        <f>IF(salesTable[[#This Row],[CustomerID]]="","MISSING",IFERROR(VLOOKUP(salesTable[[#This Row],[CustomerID]],customer_REF[],1,FALSE),"NO MATCH"))</f>
        <v>C0048</v>
      </c>
      <c r="AB253" t="str">
        <f>CLEAN(UPPER(TRIM(IF(salesTable[[#This Row],[FirstName]]="","MISSING",IFERROR(VLOOKUP(salesTable[[#This Row],[CustomerID_final]],customer_REF[],2,FALSE),"NO MATCH")))))</f>
        <v>MICHAEL</v>
      </c>
      <c r="AC253" s="8" t="str">
        <f>IF(salesTable[[#This Row],[customerFisrtName]]=CLEAN(UPPER(TRIM(salesTable[[#This Row],[customerFisrtName]]))),salesTable[[#This Row],[customerFisrtName]],"MISMATCH")</f>
        <v>MICHAEL</v>
      </c>
      <c r="AD253" t="str">
        <f>CLEAN(UPPER(TRIM(IF(salesTable[[#This Row],[LastName]]="","MISSING",IFERROR(VLOOKUP(salesTable[[#This Row],[CustomerID_final]],customer_REF[],3,FALSE),"NO MATCH")))))</f>
        <v>ADDO</v>
      </c>
      <c r="AE253" s="8" t="str">
        <f>IF(salesTable[[#This Row],[customerLastName]]=CLEAN(UPPER(TRIM(salesTable[[#This Row],[customerLastName]]))),salesTable[[#This Row],[customerLastName]],"MISMATCH")</f>
        <v>ADDO</v>
      </c>
      <c r="AF253" s="8" t="str">
        <f>IF(salesTable[[#This Row],[Phone]]="","MISSING",0&amp;RIGHT(TRIM(SUBSTITUTE(SUBSTITUTE(SUBSTITUTE(salesTable[[#This Row],[Phone]],"+","")," ",""),"-","")),9))</f>
        <v>0599045736</v>
      </c>
      <c r="AG25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53" s="8">
        <f>IF(salesTable[[#This Row],[quantity_clean]]&gt;0,salesTable[[#This Row],[quantity_clean]],"INVALID")</f>
        <v>7</v>
      </c>
      <c r="AI25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53" s="8">
        <f>IF(salesTable[[#This Row],[unitPrice_clean]]&gt;0,salesTable[[#This Row],[unitPrice_clean]],"INVALID")</f>
        <v>2400</v>
      </c>
      <c r="AK253">
        <f>IF(salesTable[[#This Row],[Revenue]]="","MISSING",VALUE(TRIM(SUBSTITUTE(SUBSTITUTE(salesTable[[#This Row],[Revenue]],",",""),"GH₵",""))))</f>
        <v>16800</v>
      </c>
      <c r="AL253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253" s="19">
        <f>IF(ISNUMBER(salesTable[[#This Row],[OrderDate]]),salesTable[[#This Row],[OrderDate]],IFERROR(DATEVALUE(CLEAN(TRIM(SUBSTITUTE(salesTable[[#This Row],[OrderDate]],".","/")))),"CHECK"))</f>
        <v>45764</v>
      </c>
      <c r="AN2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45764</v>
      </c>
      <c r="AO2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GH-CCT-2025-00461</v>
      </c>
      <c r="AP2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3" s="8" t="str">
        <f>CLEAN(PROPER(TRIM(salesTable[[#This Row],[Email]])))</f>
        <v>Michael.Addo40@Example.Com</v>
      </c>
      <c r="AR253" s="8" t="str">
        <f>CLEAN(TRIM(salesTable[[#This Row],[SourceFile]]))</f>
        <v>Retail_POS_2025.csv</v>
      </c>
      <c r="AS2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3" s="8" t="str">
        <f>IF(salesTable[orderRef_final]&lt;&gt;"MISSING",salesTable[orderRef_final],"invalid")</f>
        <v>GH-CCT-2025-00461</v>
      </c>
    </row>
    <row r="254" spans="1:46" x14ac:dyDescent="0.3">
      <c r="A254" t="s">
        <v>3166</v>
      </c>
      <c r="B254" t="s">
        <v>3167</v>
      </c>
      <c r="C254" t="s">
        <v>1646</v>
      </c>
      <c r="D254" t="s">
        <v>139</v>
      </c>
      <c r="E254" t="s">
        <v>37</v>
      </c>
      <c r="F254" t="s">
        <v>141</v>
      </c>
      <c r="G254" t="s">
        <v>81</v>
      </c>
      <c r="H254" t="s">
        <v>82</v>
      </c>
      <c r="I254" t="s">
        <v>230</v>
      </c>
      <c r="J254" t="s">
        <v>83</v>
      </c>
      <c r="K254" t="s">
        <v>57</v>
      </c>
      <c r="L254" t="s">
        <v>182</v>
      </c>
      <c r="M254">
        <v>6</v>
      </c>
      <c r="N254">
        <v>1250</v>
      </c>
      <c r="O254">
        <v>7500</v>
      </c>
      <c r="P254" t="s">
        <v>3168</v>
      </c>
      <c r="Q254" t="s">
        <v>3169</v>
      </c>
      <c r="R254" t="s">
        <v>32</v>
      </c>
      <c r="S254" t="str">
        <f>IF(salesTable[[#This Row],[Region]]="","MISSING",IFERROR(VLOOKUP(salesTable[[#This Row],[Region]],region_ref[],2,FALSE),TRIM(CLEAN(UPPER(salesTable[[#This Row],[Region]])))))</f>
        <v>CAPE COAST</v>
      </c>
      <c r="T254" t="str">
        <f>IF(salesTable[[#This Row],[CustomerType]]="","MISSING",IFERROR(VLOOKUP(salesTable[[#This Row],[CustomerType]],customerType_Ref[],2,FALSE),TRIM(CLEAN(UPPER(salesTable[[#This Row],[CustomerType]])))))</f>
        <v>INDIVIDUAL</v>
      </c>
      <c r="U254" t="str">
        <f>IF(salesTable[[#This Row],[SalesChannel]]="","MISSING",IFERROR(VLOOKUP(salesTable[[#This Row],[SalesChannel]],salesChannel_Ref[],2,FALSE),CLEAN(UPPER(TRIM(salesTable[SalesChannel])))))</f>
        <v>ONLINE</v>
      </c>
      <c r="V254" t="str">
        <f>IF(salesTable[[#This Row],[PaymentMethod]]="","MISSING",IFERROR(VLOOKUP(salesTable[[#This Row],[PaymentMethod]],paymentMethod_REF[],2,FALSE), CLEAN(UPPER(TRIM(salesTable[[#This Row],[PaymentMethod]])))))</f>
        <v>CASH</v>
      </c>
      <c r="W254" s="8" t="str">
        <f>IF(salesTable[[#This Row],[ProductID]]="","MISSING",IFERROR(VLOOKUP(salesTable[[#This Row],[ProductID]],product_REF[],1,FALSE),"NO MATCH"))</f>
        <v>P008</v>
      </c>
      <c r="X254" s="8" t="str">
        <f>CLEAN(UPPER(TRIM(IF(salesTable[[#This Row],[ProductID]]="","MISSING",IFERROR(VLOOKUP(salesTable[[#This Row],[ProductID]],product_REF[],2,FALSE),"NO MATCH")))))</f>
        <v>MICROWAVE 25L</v>
      </c>
      <c r="Y254" t="str">
        <f>IFERROR(CLEAN(UPPER(TRIM(VLOOKUP(salesTable[[#This Row],[productID_Final]],product_REF[],3,FALSE)))),"NO MATCH")</f>
        <v>HOME APPLIANCES</v>
      </c>
      <c r="Z254" s="8" t="str">
        <f>IF(salesTable[[#This Row],[productCategory_final]]=CLEAN(UPPER(TRIM(salesTable[ProductCategory]))),salesTable[[#This Row],[productCategory_final]],"MISMATCH")</f>
        <v>HOME APPLIANCES</v>
      </c>
      <c r="AA254" s="8" t="str">
        <f>IF(salesTable[[#This Row],[CustomerID]]="","MISSING",IFERROR(VLOOKUP(salesTable[[#This Row],[CustomerID]],customer_REF[],1,FALSE),"NO MATCH"))</f>
        <v>C0356</v>
      </c>
      <c r="AB254" t="str">
        <f>CLEAN(UPPER(TRIM(IF(salesTable[[#This Row],[FirstName]]="","MISSING",IFERROR(VLOOKUP(salesTable[[#This Row],[CustomerID_final]],customer_REF[],2,FALSE),"NO MATCH")))))</f>
        <v>KOFI</v>
      </c>
      <c r="AC254" s="8" t="str">
        <f>IF(salesTable[[#This Row],[customerFisrtName]]=CLEAN(UPPER(TRIM(salesTable[[#This Row],[customerFisrtName]]))),salesTable[[#This Row],[customerFisrtName]],"MISMATCH")</f>
        <v>KOFI</v>
      </c>
      <c r="AD254" t="str">
        <f>CLEAN(UPPER(TRIM(IF(salesTable[[#This Row],[LastName]]="","MISSING",IFERROR(VLOOKUP(salesTable[[#This Row],[CustomerID_final]],customer_REF[],3,FALSE),"NO MATCH")))))</f>
        <v>ANTWI</v>
      </c>
      <c r="AE254" s="8" t="str">
        <f>IF(salesTable[[#This Row],[customerLastName]]=CLEAN(UPPER(TRIM(salesTable[[#This Row],[customerLastName]]))),salesTable[[#This Row],[customerLastName]],"MISMATCH")</f>
        <v>ANTWI</v>
      </c>
      <c r="AF254" s="8" t="str">
        <f>IF(salesTable[[#This Row],[Phone]]="","MISSING",0&amp;RIGHT(TRIM(SUBSTITUTE(SUBSTITUTE(SUBSTITUTE(salesTable[[#This Row],[Phone]],"+","")," ",""),"-","")),9))</f>
        <v>0553212946</v>
      </c>
      <c r="AG25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54" s="8">
        <f>IF(salesTable[[#This Row],[quantity_clean]]&gt;0,salesTable[[#This Row],[quantity_clean]],"INVALID")</f>
        <v>6</v>
      </c>
      <c r="AI25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54" s="8">
        <f>IF(salesTable[[#This Row],[unitPrice_clean]]&gt;0,salesTable[[#This Row],[unitPrice_clean]],"INVALID")</f>
        <v>1250</v>
      </c>
      <c r="AK254">
        <f>IF(salesTable[[#This Row],[Revenue]]="","MISSING",VALUE(TRIM(SUBSTITUTE(SUBSTITUTE(salesTable[[#This Row],[Revenue]],",",""),"GH₵",""))))</f>
        <v>7500</v>
      </c>
      <c r="AL254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254" s="19" t="str">
        <f>IF(ISNUMBER(salesTable[[#This Row],[OrderDate]]),salesTable[[#This Row],[OrderDate]],IFERROR(DATEVALUE(CLEAN(TRIM(SUBSTITUTE(salesTable[[#This Row],[OrderDate]],".","/")))),"CHECK"))</f>
        <v>CHECK</v>
      </c>
      <c r="AN25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GH-CCT-2025-00470</v>
      </c>
      <c r="AP2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4" s="8" t="str">
        <f>CLEAN(PROPER(TRIM(salesTable[[#This Row],[Email]])))</f>
        <v>Kofi.Antwi73@Example.Com</v>
      </c>
      <c r="AR254" s="8" t="str">
        <f>CLEAN(TRIM(salesTable[[#This Row],[SourceFile]]))</f>
        <v>Agent_App_2025.csv</v>
      </c>
      <c r="AS2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4" s="8" t="str">
        <f>IF(salesTable[orderRef_final]&lt;&gt;"MISSING",salesTable[orderRef_final],"invalid")</f>
        <v>GH-CCT-2025-00470</v>
      </c>
    </row>
    <row r="255" spans="1:46" x14ac:dyDescent="0.3">
      <c r="A255" t="s">
        <v>2452</v>
      </c>
      <c r="B255" t="s">
        <v>2453</v>
      </c>
      <c r="C255" t="s">
        <v>2454</v>
      </c>
      <c r="E255" t="s">
        <v>37</v>
      </c>
      <c r="F255" t="s">
        <v>181</v>
      </c>
      <c r="G255" t="s">
        <v>39</v>
      </c>
      <c r="H255" t="s">
        <v>336</v>
      </c>
      <c r="I255" t="s">
        <v>41</v>
      </c>
      <c r="J255" t="s">
        <v>83</v>
      </c>
      <c r="K255" t="s">
        <v>98</v>
      </c>
      <c r="L255" t="s">
        <v>353</v>
      </c>
      <c r="M255">
        <v>11</v>
      </c>
      <c r="N255">
        <v>1900</v>
      </c>
      <c r="O255">
        <v>20900</v>
      </c>
      <c r="P255" t="s">
        <v>2455</v>
      </c>
      <c r="Q255" t="s">
        <v>2456</v>
      </c>
      <c r="R255" t="s">
        <v>32</v>
      </c>
      <c r="S255" t="str">
        <f>IF(salesTable[[#This Row],[Region]]="","MISSING",IFERROR(VLOOKUP(salesTable[[#This Row],[Region]],region_ref[],2,FALSE),TRIM(CLEAN(UPPER(salesTable[[#This Row],[Region]])))))</f>
        <v>CAPE COAST</v>
      </c>
      <c r="T255" t="str">
        <f>IF(salesTable[[#This Row],[CustomerType]]="","MISSING",IFERROR(VLOOKUP(salesTable[[#This Row],[CustomerType]],customerType_Ref[],2,FALSE),TRIM(CLEAN(UPPER(salesTable[[#This Row],[CustomerType]])))))</f>
        <v>INDIVIDUAL</v>
      </c>
      <c r="U255" t="str">
        <f>IF(salesTable[[#This Row],[SalesChannel]]="","MISSING",IFERROR(VLOOKUP(salesTable[[#This Row],[SalesChannel]],salesChannel_Ref[],2,FALSE),CLEAN(UPPER(TRIM(salesTable[SalesChannel])))))</f>
        <v>MOBILE APP</v>
      </c>
      <c r="V255" t="str">
        <f>IF(salesTable[[#This Row],[PaymentMethod]]="","MISSING",IFERROR(VLOOKUP(salesTable[[#This Row],[PaymentMethod]],paymentMethod_REF[],2,FALSE), CLEAN(UPPER(TRIM(salesTable[[#This Row],[PaymentMethod]])))))</f>
        <v>CASH</v>
      </c>
      <c r="W255" s="8" t="str">
        <f>IF(salesTable[[#This Row],[ProductID]]="","MISSING",IFERROR(VLOOKUP(salesTable[[#This Row],[ProductID]],product_REF[],1,FALSE),"NO MATCH"))</f>
        <v>P006</v>
      </c>
      <c r="X255" s="8" t="str">
        <f>CLEAN(UPPER(TRIM(IF(salesTable[[#This Row],[ProductID]]="","MISSING",IFERROR(VLOOKUP(salesTable[[#This Row],[ProductID]],product_REF[],2,FALSE),"NO MATCH")))))</f>
        <v>STANDING DESK</v>
      </c>
      <c r="Y255" t="str">
        <f>IFERROR(CLEAN(UPPER(TRIM(VLOOKUP(salesTable[[#This Row],[productID_Final]],product_REF[],3,FALSE)))),"NO MATCH")</f>
        <v>FURNITURE</v>
      </c>
      <c r="Z255" s="8" t="str">
        <f>IF(salesTable[[#This Row],[productCategory_final]]=CLEAN(UPPER(TRIM(salesTable[ProductCategory]))),salesTable[[#This Row],[productCategory_final]],"MISMATCH")</f>
        <v>FURNITURE</v>
      </c>
      <c r="AA255" s="8" t="str">
        <f>IF(salesTable[[#This Row],[CustomerID]]="","MISSING",IFERROR(VLOOKUP(salesTable[[#This Row],[CustomerID]],customer_REF[],1,FALSE),"NO MATCH"))</f>
        <v>C0250</v>
      </c>
      <c r="AB255" t="str">
        <f>CLEAN(UPPER(TRIM(IF(salesTable[[#This Row],[FirstName]]="","MISSING",IFERROR(VLOOKUP(salesTable[[#This Row],[CustomerID_final]],customer_REF[],2,FALSE),"NO MATCH")))))</f>
        <v>MISSING</v>
      </c>
      <c r="AC255" s="8" t="str">
        <f>IF(salesTable[[#This Row],[customerFisrtName]]=CLEAN(UPPER(TRIM(salesTable[[#This Row],[customerFisrtName]]))),salesTable[[#This Row],[customerFisrtName]],"MISMATCH")</f>
        <v>MISSING</v>
      </c>
      <c r="AD255" t="str">
        <f>CLEAN(UPPER(TRIM(IF(salesTable[[#This Row],[LastName]]="","MISSING",IFERROR(VLOOKUP(salesTable[[#This Row],[CustomerID_final]],customer_REF[],3,FALSE),"NO MATCH")))))</f>
        <v>ANTWI</v>
      </c>
      <c r="AE255" s="8" t="str">
        <f>IF(salesTable[[#This Row],[customerLastName]]=CLEAN(UPPER(TRIM(salesTable[[#This Row],[customerLastName]]))),salesTable[[#This Row],[customerLastName]],"MISMATCH")</f>
        <v>ANTWI</v>
      </c>
      <c r="AF255" s="8" t="str">
        <f>IF(salesTable[[#This Row],[Phone]]="","MISSING",0&amp;RIGHT(TRIM(SUBSTITUTE(SUBSTITUTE(SUBSTITUTE(salesTable[[#This Row],[Phone]],"+","")," ",""),"-","")),9))</f>
        <v>0541793725</v>
      </c>
      <c r="AG25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55" s="8">
        <f>IF(salesTable[[#This Row],[quantity_clean]]&gt;0,salesTable[[#This Row],[quantity_clean]],"INVALID")</f>
        <v>11</v>
      </c>
      <c r="AI25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55" s="8">
        <f>IF(salesTable[[#This Row],[unitPrice_clean]]&gt;0,salesTable[[#This Row],[unitPrice_clean]],"INVALID")</f>
        <v>1900</v>
      </c>
      <c r="AK255">
        <f>IF(salesTable[[#This Row],[Revenue]]="","MISSING",VALUE(TRIM(SUBSTITUTE(SUBSTITUTE(salesTable[[#This Row],[Revenue]],",",""),"GH₵",""))))</f>
        <v>20900</v>
      </c>
      <c r="AL255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255" s="19">
        <f>IF(ISNUMBER(salesTable[[#This Row],[OrderDate]]),salesTable[[#This Row],[OrderDate]],IFERROR(DATEVALUE(CLEAN(TRIM(SUBSTITUTE(salesTable[[#This Row],[OrderDate]],".","/")))),"CHECK"))</f>
        <v>45786</v>
      </c>
      <c r="AN2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45786</v>
      </c>
      <c r="AO2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GH-CCT-2025-00476</v>
      </c>
      <c r="AP2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5" s="8" t="str">
        <f>CLEAN(PROPER(TRIM(salesTable[[#This Row],[Email]])))</f>
        <v>Akosua.Antwi95@Example.Com</v>
      </c>
      <c r="AR255" s="8" t="str">
        <f>CLEAN(TRIM(salesTable[[#This Row],[SourceFile]]))</f>
        <v>Agent_App_2025.csv</v>
      </c>
      <c r="AS2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5" s="8" t="str">
        <f>IF(salesTable[orderRef_final]&lt;&gt;"MISSING",salesTable[orderRef_final],"invalid")</f>
        <v>GH-CCT-2025-00476</v>
      </c>
    </row>
    <row r="256" spans="1:46" x14ac:dyDescent="0.3">
      <c r="A256" t="s">
        <v>3924</v>
      </c>
      <c r="B256" t="s">
        <v>3925</v>
      </c>
      <c r="C256" t="s">
        <v>1703</v>
      </c>
      <c r="D256" t="s">
        <v>955</v>
      </c>
      <c r="E256" t="s">
        <v>508</v>
      </c>
      <c r="F256" t="s">
        <v>181</v>
      </c>
      <c r="G256" t="s">
        <v>142</v>
      </c>
      <c r="H256" t="s">
        <v>143</v>
      </c>
      <c r="I256" t="s">
        <v>26</v>
      </c>
      <c r="J256" t="s">
        <v>27</v>
      </c>
      <c r="K256" t="s">
        <v>72</v>
      </c>
      <c r="L256" t="s">
        <v>165</v>
      </c>
      <c r="M256" t="s">
        <v>133</v>
      </c>
      <c r="N256" t="s">
        <v>3260</v>
      </c>
      <c r="O256">
        <v>4200</v>
      </c>
      <c r="P256" t="s">
        <v>3926</v>
      </c>
      <c r="Q256" t="s">
        <v>3927</v>
      </c>
      <c r="R256" t="s">
        <v>61</v>
      </c>
      <c r="S256" t="str">
        <f>IF(salesTable[[#This Row],[Region]]="","MISSING",IFERROR(VLOOKUP(salesTable[[#This Row],[Region]],region_ref[],2,FALSE),TRIM(CLEAN(UPPER(salesTable[[#This Row],[Region]])))))</f>
        <v>CAPE COAST</v>
      </c>
      <c r="T256" t="str">
        <f>IF(salesTable[[#This Row],[CustomerType]]="","MISSING",IFERROR(VLOOKUP(salesTable[[#This Row],[CustomerType]],customerType_Ref[],2,FALSE),TRIM(CLEAN(UPPER(salesTable[[#This Row],[CustomerType]])))))</f>
        <v>GOVERNMENT</v>
      </c>
      <c r="U256" t="str">
        <f>IF(salesTable[[#This Row],[SalesChannel]]="","MISSING",IFERROR(VLOOKUP(salesTable[[#This Row],[SalesChannel]],salesChannel_Ref[],2,FALSE),CLEAN(UPPER(TRIM(salesTable[SalesChannel])))))</f>
        <v>IN-STORE</v>
      </c>
      <c r="V25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56" s="8" t="str">
        <f>IF(salesTable[[#This Row],[ProductID]]="","MISSING",IFERROR(VLOOKUP(salesTable[[#This Row],[ProductID]],product_REF[],1,FALSE),"NO MATCH"))</f>
        <v>P003</v>
      </c>
      <c r="X256" s="8" t="str">
        <f>CLEAN(UPPER(TRIM(IF(salesTable[[#This Row],[ProductID]]="","MISSING",IFERROR(VLOOKUP(salesTable[[#This Row],[ProductID]],product_REF[],2,FALSE),"NO MATCH")))))</f>
        <v>WIRELESS HEADSET</v>
      </c>
      <c r="Y256" t="str">
        <f>IFERROR(CLEAN(UPPER(TRIM(VLOOKUP(salesTable[[#This Row],[productID_Final]],product_REF[],3,FALSE)))),"NO MATCH")</f>
        <v>ELECTRONICS</v>
      </c>
      <c r="Z256" s="8" t="str">
        <f>IF(salesTable[[#This Row],[productCategory_final]]=CLEAN(UPPER(TRIM(salesTable[ProductCategory]))),salesTable[[#This Row],[productCategory_final]],"MISMATCH")</f>
        <v>ELECTRONICS</v>
      </c>
      <c r="AA256" s="8" t="str">
        <f>IF(salesTable[[#This Row],[CustomerID]]="","MISSING",IFERROR(VLOOKUP(salesTable[[#This Row],[CustomerID]],customer_REF[],1,FALSE),"NO MATCH"))</f>
        <v>C0007</v>
      </c>
      <c r="AB256" t="str">
        <f>CLEAN(UPPER(TRIM(IF(salesTable[[#This Row],[FirstName]]="","MISSING",IFERROR(VLOOKUP(salesTable[[#This Row],[CustomerID_final]],customer_REF[],2,FALSE),"NO MATCH")))))</f>
        <v>ESI</v>
      </c>
      <c r="AC256" s="8" t="str">
        <f>IF(salesTable[[#This Row],[customerFisrtName]]=CLEAN(UPPER(TRIM(salesTable[[#This Row],[customerFisrtName]]))),salesTable[[#This Row],[customerFisrtName]],"MISMATCH")</f>
        <v>ESI</v>
      </c>
      <c r="AD256" t="str">
        <f>CLEAN(UPPER(TRIM(IF(salesTable[[#This Row],[LastName]]="","MISSING",IFERROR(VLOOKUP(salesTable[[#This Row],[CustomerID_final]],customer_REF[],3,FALSE),"NO MATCH")))))</f>
        <v>BADU</v>
      </c>
      <c r="AE256" s="8" t="str">
        <f>IF(salesTable[[#This Row],[customerLastName]]=CLEAN(UPPER(TRIM(salesTable[[#This Row],[customerLastName]]))),salesTable[[#This Row],[customerLastName]],"MISMATCH")</f>
        <v>BADU</v>
      </c>
      <c r="AF256" s="8" t="str">
        <f>IF(salesTable[[#This Row],[Phone]]="","MISSING",0&amp;RIGHT(TRIM(SUBSTITUTE(SUBSTITUTE(SUBSTITUTE(salesTable[[#This Row],[Phone]],"+","")," ",""),"-","")),9))</f>
        <v>0261171950</v>
      </c>
      <c r="AG256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256" s="8" t="str">
        <f>IF(salesTable[[#This Row],[quantity_clean]]&gt;0,salesTable[[#This Row],[quantity_clean]],"INVALID")</f>
        <v>INVALID</v>
      </c>
      <c r="AI256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56" s="8">
        <f>IF(salesTable[[#This Row],[unitPrice_clean]]&gt;0,salesTable[[#This Row],[unitPrice_clean]],"INVALID")</f>
        <v>420</v>
      </c>
      <c r="AK256">
        <f>IF(salesTable[[#This Row],[Revenue]]="","MISSING",VALUE(TRIM(SUBSTITUTE(SUBSTITUTE(salesTable[[#This Row],[Revenue]],",",""),"GH₵",""))))</f>
        <v>4200</v>
      </c>
      <c r="AL25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56" s="19">
        <f>IF(ISNUMBER(salesTable[[#This Row],[OrderDate]]),salesTable[[#This Row],[OrderDate]],IFERROR(DATEVALUE(CLEAN(TRIM(SUBSTITUTE(salesTable[[#This Row],[OrderDate]],".","/")))),"CHECK"))</f>
        <v>45697</v>
      </c>
      <c r="AN2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45697</v>
      </c>
      <c r="AO2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GH-CCT-2025-00485</v>
      </c>
      <c r="AP2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6" s="8" t="str">
        <f>CLEAN(PROPER(TRIM(salesTable[[#This Row],[Email]])))</f>
        <v>Esi.Badu58@Example.Com</v>
      </c>
      <c r="AR256" s="8" t="str">
        <f>CLEAN(TRIM(salesTable[[#This Row],[SourceFile]]))</f>
        <v>Retail_POS_2025.csv</v>
      </c>
      <c r="AS2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6" s="8" t="str">
        <f>IF(salesTable[orderRef_final]&lt;&gt;"MISSING",salesTable[orderRef_final],"invalid")</f>
        <v>GH-CCT-2025-00485</v>
      </c>
    </row>
    <row r="257" spans="1:46" x14ac:dyDescent="0.3">
      <c r="A257" t="s">
        <v>3067</v>
      </c>
      <c r="B257" t="s">
        <v>3068</v>
      </c>
      <c r="C257" t="s">
        <v>469</v>
      </c>
      <c r="D257" t="s">
        <v>172</v>
      </c>
      <c r="E257" t="s">
        <v>173</v>
      </c>
      <c r="F257" t="s">
        <v>141</v>
      </c>
      <c r="G257" t="s">
        <v>142</v>
      </c>
      <c r="H257" t="s">
        <v>143</v>
      </c>
      <c r="I257" t="s">
        <v>26</v>
      </c>
      <c r="J257" t="s">
        <v>27</v>
      </c>
      <c r="K257" t="s">
        <v>921</v>
      </c>
      <c r="L257" t="s">
        <v>111</v>
      </c>
      <c r="M257">
        <v>10</v>
      </c>
      <c r="N257">
        <v>420</v>
      </c>
      <c r="O257">
        <v>4200</v>
      </c>
      <c r="P257" t="s">
        <v>3069</v>
      </c>
      <c r="Q257" t="s">
        <v>3070</v>
      </c>
      <c r="R257" t="s">
        <v>61</v>
      </c>
      <c r="S257" t="str">
        <f>IF(salesTable[[#This Row],[Region]]="","MISSING",IFERROR(VLOOKUP(salesTable[[#This Row],[Region]],region_ref[],2,FALSE),TRIM(CLEAN(UPPER(salesTable[[#This Row],[Region]])))))</f>
        <v>CAPE COAST</v>
      </c>
      <c r="T257" t="str">
        <f>IF(salesTable[[#This Row],[CustomerType]]="","MISSING",IFERROR(VLOOKUP(salesTable[[#This Row],[CustomerType]],customerType_Ref[],2,FALSE),TRIM(CLEAN(UPPER(salesTable[[#This Row],[CustomerType]])))))</f>
        <v>GOVERNMENT</v>
      </c>
      <c r="U257" t="str">
        <f>IF(salesTable[[#This Row],[SalesChannel]]="","MISSING",IFERROR(VLOOKUP(salesTable[[#This Row],[SalesChannel]],salesChannel_Ref[],2,FALSE),CLEAN(UPPER(TRIM(salesTable[SalesChannel])))))</f>
        <v>MOBILE APP</v>
      </c>
      <c r="V257" t="str">
        <f>IF(salesTable[[#This Row],[PaymentMethod]]="","MISSING",IFERROR(VLOOKUP(salesTable[[#This Row],[PaymentMethod]],paymentMethod_REF[],2,FALSE), CLEAN(UPPER(TRIM(salesTable[[#This Row],[PaymentMethod]])))))</f>
        <v>CARD</v>
      </c>
      <c r="W257" s="8" t="str">
        <f>IF(salesTable[[#This Row],[ProductID]]="","MISSING",IFERROR(VLOOKUP(salesTable[[#This Row],[ProductID]],product_REF[],1,FALSE),"NO MATCH"))</f>
        <v>P003</v>
      </c>
      <c r="X257" s="8" t="str">
        <f>CLEAN(UPPER(TRIM(IF(salesTable[[#This Row],[ProductID]]="","MISSING",IFERROR(VLOOKUP(salesTable[[#This Row],[ProductID]],product_REF[],2,FALSE),"NO MATCH")))))</f>
        <v>WIRELESS HEADSET</v>
      </c>
      <c r="Y257" t="str">
        <f>IFERROR(CLEAN(UPPER(TRIM(VLOOKUP(salesTable[[#This Row],[productID_Final]],product_REF[],3,FALSE)))),"NO MATCH")</f>
        <v>ELECTRONICS</v>
      </c>
      <c r="Z257" s="8" t="str">
        <f>IF(salesTable[[#This Row],[productCategory_final]]=CLEAN(UPPER(TRIM(salesTable[ProductCategory]))),salesTable[[#This Row],[productCategory_final]],"MISMATCH")</f>
        <v>ELECTRONICS</v>
      </c>
      <c r="AA257" s="8" t="str">
        <f>IF(salesTable[[#This Row],[CustomerID]]="","MISSING",IFERROR(VLOOKUP(salesTable[[#This Row],[CustomerID]],customer_REF[],1,FALSE),"NO MATCH"))</f>
        <v>C0133</v>
      </c>
      <c r="AB257" t="str">
        <f>CLEAN(UPPER(TRIM(IF(salesTable[[#This Row],[FirstName]]="","MISSING",IFERROR(VLOOKUP(salesTable[[#This Row],[CustomerID_final]],customer_REF[],2,FALSE),"NO MATCH")))))</f>
        <v>DANIEL</v>
      </c>
      <c r="AC257" s="8" t="str">
        <f>IF(salesTable[[#This Row],[customerFisrtName]]=CLEAN(UPPER(TRIM(salesTable[[#This Row],[customerFisrtName]]))),salesTable[[#This Row],[customerFisrtName]],"MISMATCH")</f>
        <v>DANIEL</v>
      </c>
      <c r="AD257" t="str">
        <f>CLEAN(UPPER(TRIM(IF(salesTable[[#This Row],[LastName]]="","MISSING",IFERROR(VLOOKUP(salesTable[[#This Row],[CustomerID_final]],customer_REF[],3,FALSE),"NO MATCH")))))</f>
        <v>OSEI</v>
      </c>
      <c r="AE257" s="8" t="str">
        <f>IF(salesTable[[#This Row],[customerLastName]]=CLEAN(UPPER(TRIM(salesTable[[#This Row],[customerLastName]]))),salesTable[[#This Row],[customerLastName]],"MISMATCH")</f>
        <v>OSEI</v>
      </c>
      <c r="AF257" s="8" t="str">
        <f>IF(salesTable[[#This Row],[Phone]]="","MISSING",0&amp;RIGHT(TRIM(SUBSTITUTE(SUBSTITUTE(SUBSTITUTE(salesTable[[#This Row],[Phone]],"+","")," ",""),"-","")),9))</f>
        <v>0274854440</v>
      </c>
      <c r="AG25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57" s="8">
        <f>IF(salesTable[[#This Row],[quantity_clean]]&gt;0,salesTable[[#This Row],[quantity_clean]],"INVALID")</f>
        <v>10</v>
      </c>
      <c r="AI25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57" s="8">
        <f>IF(salesTable[[#This Row],[unitPrice_clean]]&gt;0,salesTable[[#This Row],[unitPrice_clean]],"INVALID")</f>
        <v>420</v>
      </c>
      <c r="AK257">
        <f>IF(salesTable[[#This Row],[Revenue]]="","MISSING",VALUE(TRIM(SUBSTITUTE(SUBSTITUTE(salesTable[[#This Row],[Revenue]],",",""),"GH₵",""))))</f>
        <v>4200</v>
      </c>
      <c r="AL257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257" s="19">
        <f>IF(ISNUMBER(salesTable[[#This Row],[OrderDate]]),salesTable[[#This Row],[OrderDate]],IFERROR(DATEVALUE(CLEAN(TRIM(SUBSTITUTE(salesTable[[#This Row],[OrderDate]],".","/")))),"CHECK"))</f>
        <v>46008</v>
      </c>
      <c r="AN2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46008</v>
      </c>
      <c r="AO2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GH-CCT-2025-00488</v>
      </c>
      <c r="AP2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7" s="8" t="str">
        <f>CLEAN(PROPER(TRIM(salesTable[[#This Row],[Email]])))</f>
        <v>Daniel.Osei30@Example.Com</v>
      </c>
      <c r="AR257" s="8" t="str">
        <f>CLEAN(TRIM(salesTable[[#This Row],[SourceFile]]))</f>
        <v>Retail_POS_2025.csv</v>
      </c>
      <c r="AS2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7" s="8" t="str">
        <f>IF(salesTable[orderRef_final]&lt;&gt;"MISSING",salesTable[orderRef_final],"invalid")</f>
        <v>GH-CCT-2025-00488</v>
      </c>
    </row>
    <row r="258" spans="1:46" x14ac:dyDescent="0.3">
      <c r="A258" t="s">
        <v>3966</v>
      </c>
      <c r="B258" t="s">
        <v>3967</v>
      </c>
      <c r="C258" t="s">
        <v>1923</v>
      </c>
      <c r="D258" t="s">
        <v>1168</v>
      </c>
      <c r="E258" t="s">
        <v>667</v>
      </c>
      <c r="F258" t="s">
        <v>141</v>
      </c>
      <c r="G258" t="s">
        <v>303</v>
      </c>
      <c r="H258" t="s">
        <v>399</v>
      </c>
      <c r="I258" t="s">
        <v>41</v>
      </c>
      <c r="J258" t="s">
        <v>97</v>
      </c>
      <c r="K258" t="s">
        <v>539</v>
      </c>
      <c r="L258" t="s">
        <v>182</v>
      </c>
      <c r="M258" t="s">
        <v>2802</v>
      </c>
      <c r="N258">
        <v>2400</v>
      </c>
      <c r="O258">
        <v>26400</v>
      </c>
      <c r="P258" t="s">
        <v>3968</v>
      </c>
      <c r="Q258" t="s">
        <v>3969</v>
      </c>
      <c r="R258" t="s">
        <v>157</v>
      </c>
      <c r="S258" t="str">
        <f>IF(salesTable[[#This Row],[Region]]="","MISSING",IFERROR(VLOOKUP(salesTable[[#This Row],[Region]],region_ref[],2,FALSE),TRIM(CLEAN(UPPER(salesTable[[#This Row],[Region]])))))</f>
        <v>CAPE COAST</v>
      </c>
      <c r="T258" t="str">
        <f>IF(salesTable[[#This Row],[CustomerType]]="","MISSING",IFERROR(VLOOKUP(salesTable[[#This Row],[CustomerType]],customerType_Ref[],2,FALSE),TRIM(CLEAN(UPPER(salesTable[[#This Row],[CustomerType]])))))</f>
        <v>BUSINESS</v>
      </c>
      <c r="U258" t="str">
        <f>IF(salesTable[[#This Row],[SalesChannel]]="","MISSING",IFERROR(VLOOKUP(salesTable[[#This Row],[SalesChannel]],salesChannel_Ref[],2,FALSE),CLEAN(UPPER(TRIM(salesTable[SalesChannel])))))</f>
        <v>AGENT</v>
      </c>
      <c r="V258" t="str">
        <f>IF(salesTable[[#This Row],[PaymentMethod]]="","MISSING",IFERROR(VLOOKUP(salesTable[[#This Row],[PaymentMethod]],paymentMethod_REF[],2,FALSE), CLEAN(UPPER(TRIM(salesTable[[#This Row],[PaymentMethod]])))))</f>
        <v>CASH</v>
      </c>
      <c r="W258" s="8" t="str">
        <f>IF(salesTable[[#This Row],[ProductID]]="","MISSING",IFERROR(VLOOKUP(salesTable[[#This Row],[ProductID]],product_REF[],1,FALSE),"NO MATCH"))</f>
        <v>P011</v>
      </c>
      <c r="X258" s="8" t="str">
        <f>CLEAN(UPPER(TRIM(IF(salesTable[[#This Row],[ProductID]]="","MISSING",IFERROR(VLOOKUP(salesTable[[#This Row],[ProductID]],product_REF[],2,FALSE),"NO MATCH")))))</f>
        <v>EXECUTIVE DESK</v>
      </c>
      <c r="Y258" t="str">
        <f>IFERROR(CLEAN(UPPER(TRIM(VLOOKUP(salesTable[[#This Row],[productID_Final]],product_REF[],3,FALSE)))),"NO MATCH")</f>
        <v>FURNITURE</v>
      </c>
      <c r="Z258" s="8" t="str">
        <f>IF(salesTable[[#This Row],[productCategory_final]]=CLEAN(UPPER(TRIM(salesTable[ProductCategory]))),salesTable[[#This Row],[productCategory_final]],"MISMATCH")</f>
        <v>FURNITURE</v>
      </c>
      <c r="AA258" s="8" t="str">
        <f>IF(salesTable[[#This Row],[CustomerID]]="","MISSING",IFERROR(VLOOKUP(salesTable[[#This Row],[CustomerID]],customer_REF[],1,FALSE),"NO MATCH"))</f>
        <v>C0327</v>
      </c>
      <c r="AB258" t="str">
        <f>CLEAN(UPPER(TRIM(IF(salesTable[[#This Row],[FirstName]]="","MISSING",IFERROR(VLOOKUP(salesTable[[#This Row],[CustomerID_final]],customer_REF[],2,FALSE),"NO MATCH")))))</f>
        <v>ADWOA</v>
      </c>
      <c r="AC258" s="8" t="str">
        <f>IF(salesTable[[#This Row],[customerFisrtName]]=CLEAN(UPPER(TRIM(salesTable[[#This Row],[customerFisrtName]]))),salesTable[[#This Row],[customerFisrtName]],"MISMATCH")</f>
        <v>ADWOA</v>
      </c>
      <c r="AD258" t="str">
        <f>CLEAN(UPPER(TRIM(IF(salesTable[[#This Row],[LastName]]="","MISSING",IFERROR(VLOOKUP(salesTable[[#This Row],[CustomerID_final]],customer_REF[],3,FALSE),"NO MATCH")))))</f>
        <v>OSEI</v>
      </c>
      <c r="AE258" s="8" t="str">
        <f>IF(salesTable[[#This Row],[customerLastName]]=CLEAN(UPPER(TRIM(salesTable[[#This Row],[customerLastName]]))),salesTable[[#This Row],[customerLastName]],"MISMATCH")</f>
        <v>OSEI</v>
      </c>
      <c r="AF258" s="8" t="str">
        <f>IF(salesTable[[#This Row],[Phone]]="","MISSING",0&amp;RIGHT(TRIM(SUBSTITUTE(SUBSTITUTE(SUBSTITUTE(salesTable[[#This Row],[Phone]],"+","")," ",""),"-","")),9))</f>
        <v>0543587958</v>
      </c>
      <c r="AG25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58" s="8">
        <f>IF(salesTable[[#This Row],[quantity_clean]]&gt;0,salesTable[[#This Row],[quantity_clean]],"INVALID")</f>
        <v>11</v>
      </c>
      <c r="AI25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58" s="8">
        <f>IF(salesTable[[#This Row],[unitPrice_clean]]&gt;0,salesTable[[#This Row],[unitPrice_clean]],"INVALID")</f>
        <v>2400</v>
      </c>
      <c r="AK258">
        <f>IF(salesTable[[#This Row],[Revenue]]="","MISSING",VALUE(TRIM(SUBSTITUTE(SUBSTITUTE(salesTable[[#This Row],[Revenue]],",",""),"GH₵",""))))</f>
        <v>26400</v>
      </c>
      <c r="AL258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258" s="19">
        <f>IF(ISNUMBER(salesTable[[#This Row],[OrderDate]]),salesTable[[#This Row],[OrderDate]],IFERROR(DATEVALUE(CLEAN(TRIM(SUBSTITUTE(salesTable[[#This Row],[OrderDate]],".","/")))),"CHECK"))</f>
        <v>46017</v>
      </c>
      <c r="AN2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46017</v>
      </c>
      <c r="AO2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GH-CCT-2025-00495</v>
      </c>
      <c r="AP2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8" s="8" t="str">
        <f>CLEAN(PROPER(TRIM(salesTable[[#This Row],[Email]])))</f>
        <v>Adwoa.Osei83@Example.Com</v>
      </c>
      <c r="AR258" s="8" t="str">
        <f>CLEAN(TRIM(salesTable[[#This Row],[SourceFile]]))</f>
        <v>Online_Sales_2025.xlsx</v>
      </c>
      <c r="AS2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8" s="8" t="str">
        <f>IF(salesTable[orderRef_final]&lt;&gt;"MISSING",salesTable[orderRef_final],"invalid")</f>
        <v>GH-CCT-2025-00495</v>
      </c>
    </row>
    <row r="259" spans="1:46" x14ac:dyDescent="0.3">
      <c r="A259" t="s">
        <v>822</v>
      </c>
      <c r="B259" t="s">
        <v>823</v>
      </c>
      <c r="C259" t="s">
        <v>824</v>
      </c>
      <c r="D259" t="s">
        <v>271</v>
      </c>
      <c r="E259" t="s">
        <v>173</v>
      </c>
      <c r="F259" t="s">
        <v>319</v>
      </c>
      <c r="G259" t="s">
        <v>24</v>
      </c>
      <c r="H259" t="s">
        <v>434</v>
      </c>
      <c r="I259" t="s">
        <v>329</v>
      </c>
      <c r="J259" t="s">
        <v>27</v>
      </c>
      <c r="K259" t="s">
        <v>660</v>
      </c>
      <c r="L259" t="s">
        <v>182</v>
      </c>
      <c r="M259">
        <v>4</v>
      </c>
      <c r="N259">
        <v>4200</v>
      </c>
      <c r="O259">
        <v>16800</v>
      </c>
      <c r="P259" t="s">
        <v>825</v>
      </c>
      <c r="Q259" t="s">
        <v>826</v>
      </c>
      <c r="R259" t="s">
        <v>157</v>
      </c>
      <c r="S259" t="str">
        <f>IF(salesTable[[#This Row],[Region]]="","MISSING",IFERROR(VLOOKUP(salesTable[[#This Row],[Region]],region_ref[],2,FALSE),TRIM(CLEAN(UPPER(salesTable[[#This Row],[Region]])))))</f>
        <v>CAPE COAST</v>
      </c>
      <c r="T259" t="str">
        <f>IF(salesTable[[#This Row],[CustomerType]]="","MISSING",IFERROR(VLOOKUP(salesTable[[#This Row],[CustomerType]],customerType_Ref[],2,FALSE),TRIM(CLEAN(UPPER(salesTable[[#This Row],[CustomerType]])))))</f>
        <v>GOVERNMENT</v>
      </c>
      <c r="U259" t="str">
        <f>IF(salesTable[[#This Row],[SalesChannel]]="","MISSING",IFERROR(VLOOKUP(salesTable[[#This Row],[SalesChannel]],salesChannel_Ref[],2,FALSE),CLEAN(UPPER(TRIM(salesTable[SalesChannel])))))</f>
        <v>MOBILE APP</v>
      </c>
      <c r="V259" t="str">
        <f>IF(salesTable[[#This Row],[PaymentMethod]]="","MISSING",IFERROR(VLOOKUP(salesTable[[#This Row],[PaymentMethod]],paymentMethod_REF[],2,FALSE), CLEAN(UPPER(TRIM(salesTable[[#This Row],[PaymentMethod]])))))</f>
        <v>CASH</v>
      </c>
      <c r="W259" s="8" t="str">
        <f>IF(salesTable[[#This Row],[ProductID]]="","MISSING",IFERROR(VLOOKUP(salesTable[[#This Row],[ProductID]],product_REF[],1,FALSE),"NO MATCH"))</f>
        <v>P001</v>
      </c>
      <c r="X259" s="8" t="str">
        <f>CLEAN(UPPER(TRIM(IF(salesTable[[#This Row],[ProductID]]="","MISSING",IFERROR(VLOOKUP(salesTable[[#This Row],[ProductID]],product_REF[],2,FALSE),"NO MATCH")))))</f>
        <v>LAPTOP PRO 14</v>
      </c>
      <c r="Y259" t="str">
        <f>IFERROR(CLEAN(UPPER(TRIM(VLOOKUP(salesTable[[#This Row],[productID_Final]],product_REF[],3,FALSE)))),"NO MATCH")</f>
        <v>ELECTRONICS</v>
      </c>
      <c r="Z259" s="8" t="str">
        <f>IF(salesTable[[#This Row],[productCategory_final]]=CLEAN(UPPER(TRIM(salesTable[ProductCategory]))),salesTable[[#This Row],[productCategory_final]],"MISMATCH")</f>
        <v>ELECTRONICS</v>
      </c>
      <c r="AA259" s="8" t="str">
        <f>IF(salesTable[[#This Row],[CustomerID]]="","MISSING",IFERROR(VLOOKUP(salesTable[[#This Row],[CustomerID]],customer_REF[],1,FALSE),"NO MATCH"))</f>
        <v>C0258</v>
      </c>
      <c r="AB259" t="str">
        <f>CLEAN(UPPER(TRIM(IF(salesTable[[#This Row],[FirstName]]="","MISSING",IFERROR(VLOOKUP(salesTable[[#This Row],[CustomerID_final]],customer_REF[],2,FALSE),"NO MATCH")))))</f>
        <v>MICHAEL</v>
      </c>
      <c r="AC259" s="8" t="str">
        <f>IF(salesTable[[#This Row],[customerFisrtName]]=CLEAN(UPPER(TRIM(salesTable[[#This Row],[customerFisrtName]]))),salesTable[[#This Row],[customerFisrtName]],"MISMATCH")</f>
        <v>MICHAEL</v>
      </c>
      <c r="AD259" t="str">
        <f>CLEAN(UPPER(TRIM(IF(salesTable[[#This Row],[LastName]]="","MISSING",IFERROR(VLOOKUP(salesTable[[#This Row],[CustomerID_final]],customer_REF[],3,FALSE),"NO MATCH")))))</f>
        <v>OSEI</v>
      </c>
      <c r="AE259" s="8" t="str">
        <f>IF(salesTable[[#This Row],[customerLastName]]=CLEAN(UPPER(TRIM(salesTable[[#This Row],[customerLastName]]))),salesTable[[#This Row],[customerLastName]],"MISMATCH")</f>
        <v>OSEI</v>
      </c>
      <c r="AF259" s="8" t="str">
        <f>IF(salesTable[[#This Row],[Phone]]="","MISSING",0&amp;RIGHT(TRIM(SUBSTITUTE(SUBSTITUTE(SUBSTITUTE(salesTable[[#This Row],[Phone]],"+","")," ",""),"-","")),9))</f>
        <v>0241742196</v>
      </c>
      <c r="AG25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59" s="8">
        <f>IF(salesTable[[#This Row],[quantity_clean]]&gt;0,salesTable[[#This Row],[quantity_clean]],"INVALID")</f>
        <v>4</v>
      </c>
      <c r="AI25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59" s="8">
        <f>IF(salesTable[[#This Row],[unitPrice_clean]]&gt;0,salesTable[[#This Row],[unitPrice_clean]],"INVALID")</f>
        <v>4200</v>
      </c>
      <c r="AK259">
        <f>IF(salesTable[[#This Row],[Revenue]]="","MISSING",VALUE(TRIM(SUBSTITUTE(SUBSTITUTE(salesTable[[#This Row],[Revenue]],",",""),"GH₵",""))))</f>
        <v>16800</v>
      </c>
      <c r="AL259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259" s="19">
        <f>IF(ISNUMBER(salesTable[[#This Row],[OrderDate]]),salesTable[[#This Row],[OrderDate]],IFERROR(DATEVALUE(CLEAN(TRIM(SUBSTITUTE(salesTable[[#This Row],[OrderDate]],".","/")))),"CHECK"))</f>
        <v>45912</v>
      </c>
      <c r="AN2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2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GH-CCT-2025-00505</v>
      </c>
      <c r="AP2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59" s="8" t="str">
        <f>CLEAN(PROPER(TRIM(salesTable[[#This Row],[Email]])))</f>
        <v>Michael.Osei8@Example.Com</v>
      </c>
      <c r="AR259" s="8" t="str">
        <f>CLEAN(TRIM(salesTable[[#This Row],[SourceFile]]))</f>
        <v>Online_Sales_2025.xlsx</v>
      </c>
      <c r="AS2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59" s="8" t="str">
        <f>IF(salesTable[orderRef_final]&lt;&gt;"MISSING",salesTable[orderRef_final],"invalid")</f>
        <v>GH-CCT-2025-00505</v>
      </c>
    </row>
    <row r="260" spans="1:46" x14ac:dyDescent="0.3">
      <c r="A260" t="s">
        <v>4232</v>
      </c>
      <c r="B260" t="s">
        <v>3507</v>
      </c>
      <c r="C260" t="s">
        <v>1933</v>
      </c>
      <c r="D260" t="s">
        <v>80</v>
      </c>
      <c r="E260" t="s">
        <v>667</v>
      </c>
      <c r="F260" t="s">
        <v>319</v>
      </c>
      <c r="G260" t="s">
        <v>162</v>
      </c>
      <c r="H260" t="s">
        <v>163</v>
      </c>
      <c r="I260" t="s">
        <v>110</v>
      </c>
      <c r="J260" t="s">
        <v>56</v>
      </c>
      <c r="K260" t="s">
        <v>57</v>
      </c>
      <c r="L260" t="s">
        <v>58</v>
      </c>
      <c r="M260">
        <v>3</v>
      </c>
      <c r="N260">
        <v>-100</v>
      </c>
      <c r="O260">
        <v>1860</v>
      </c>
      <c r="P260" t="s">
        <v>4233</v>
      </c>
      <c r="Q260" t="s">
        <v>4234</v>
      </c>
      <c r="R260" t="s">
        <v>46</v>
      </c>
      <c r="S260" t="str">
        <f>IF(salesTable[[#This Row],[Region]]="","MISSING",IFERROR(VLOOKUP(salesTable[[#This Row],[Region]],region_ref[],2,FALSE),TRIM(CLEAN(UPPER(salesTable[[#This Row],[Region]])))))</f>
        <v>CAPE COAST</v>
      </c>
      <c r="T260" t="str">
        <f>IF(salesTable[[#This Row],[CustomerType]]="","MISSING",IFERROR(VLOOKUP(salesTable[[#This Row],[CustomerType]],customerType_Ref[],2,FALSE),TRIM(CLEAN(UPPER(salesTable[[#This Row],[CustomerType]])))))</f>
        <v>GOVERNMENT</v>
      </c>
      <c r="U260" t="str">
        <f>IF(salesTable[[#This Row],[SalesChannel]]="","MISSING",IFERROR(VLOOKUP(salesTable[[#This Row],[SalesChannel]],salesChannel_Ref[],2,FALSE),CLEAN(UPPER(TRIM(salesTable[SalesChannel])))))</f>
        <v>ONLINE</v>
      </c>
      <c r="V2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60" s="8" t="str">
        <f>IF(salesTable[[#This Row],[ProductID]]="","MISSING",IFERROR(VLOOKUP(salesTable[[#This Row],[ProductID]],product_REF[],1,FALSE),"NO MATCH"))</f>
        <v>P012</v>
      </c>
      <c r="X260" s="8" t="str">
        <f>CLEAN(UPPER(TRIM(IF(salesTable[[#This Row],[ProductID]]="","MISSING",IFERROR(VLOOKUP(salesTable[[#This Row],[ProductID]],product_REF[],2,FALSE),"NO MATCH")))))</f>
        <v>BLENDER PLUS</v>
      </c>
      <c r="Y260" t="str">
        <f>IFERROR(CLEAN(UPPER(TRIM(VLOOKUP(salesTable[[#This Row],[productID_Final]],product_REF[],3,FALSE)))),"NO MATCH")</f>
        <v>HOME APPLIANCES</v>
      </c>
      <c r="Z260" s="8" t="str">
        <f>IF(salesTable[[#This Row],[productCategory_final]]=CLEAN(UPPER(TRIM(salesTable[ProductCategory]))),salesTable[[#This Row],[productCategory_final]],"MISMATCH")</f>
        <v>HOME APPLIANCES</v>
      </c>
      <c r="AA260" s="8" t="str">
        <f>IF(salesTable[[#This Row],[CustomerID]]="","MISSING",IFERROR(VLOOKUP(salesTable[[#This Row],[CustomerID]],customer_REF[],1,FALSE),"NO MATCH"))</f>
        <v>C0201</v>
      </c>
      <c r="AB260" t="str">
        <f>CLEAN(UPPER(TRIM(IF(salesTable[[#This Row],[FirstName]]="","MISSING",IFERROR(VLOOKUP(salesTable[[#This Row],[CustomerID_final]],customer_REF[],2,FALSE),"NO MATCH")))))</f>
        <v>ADWOA</v>
      </c>
      <c r="AC260" s="8" t="str">
        <f>IF(salesTable[[#This Row],[customerFisrtName]]=CLEAN(UPPER(TRIM(salesTable[[#This Row],[customerFisrtName]]))),salesTable[[#This Row],[customerFisrtName]],"MISMATCH")</f>
        <v>ADWOA</v>
      </c>
      <c r="AD260" t="str">
        <f>CLEAN(UPPER(TRIM(IF(salesTable[[#This Row],[LastName]]="","MISSING",IFERROR(VLOOKUP(salesTable[[#This Row],[CustomerID_final]],customer_REF[],3,FALSE),"NO MATCH")))))</f>
        <v>OSEI</v>
      </c>
      <c r="AE260" s="8" t="str">
        <f>IF(salesTable[[#This Row],[customerLastName]]=CLEAN(UPPER(TRIM(salesTable[[#This Row],[customerLastName]]))),salesTable[[#This Row],[customerLastName]],"MISMATCH")</f>
        <v>OSEI</v>
      </c>
      <c r="AF260" s="8" t="str">
        <f>IF(salesTable[[#This Row],[Phone]]="","MISSING",0&amp;RIGHT(TRIM(SUBSTITUTE(SUBSTITUTE(SUBSTITUTE(salesTable[[#This Row],[Phone]],"+","")," ",""),"-","")),9))</f>
        <v>0263855608</v>
      </c>
      <c r="AG26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260" s="8">
        <f>IF(salesTable[[#This Row],[quantity_clean]]&gt;0,salesTable[[#This Row],[quantity_clean]],"INVALID")</f>
        <v>3</v>
      </c>
      <c r="AI260">
        <f>IF(OR(salesTable[[#This Row],[UnitPrice]]="",salesTable[[#This Row],[UnitPrice]]="N/A",salesTable[[#This Row],[UnitPrice]]="unknown"),"INVALID",VALUE(TRIM(SUBSTITUTE(SUBSTITUTE(salesTable[[#This Row],[UnitPrice]],",",""),"GH₵",""))))</f>
        <v>-100</v>
      </c>
      <c r="AJ260" s="8" t="str">
        <f>IF(salesTable[[#This Row],[unitPrice_clean]]&gt;0,salesTable[[#This Row],[unitPrice_clean]],"INVALID")</f>
        <v>INVALID</v>
      </c>
      <c r="AK260">
        <f>IF(salesTable[[#This Row],[Revenue]]="","MISSING",VALUE(TRIM(SUBSTITUTE(SUBSTITUTE(salesTable[[#This Row],[Revenue]],",",""),"GH₵",""))))</f>
        <v>1860</v>
      </c>
      <c r="AL26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60" s="19">
        <f>IF(ISNUMBER(salesTable[[#This Row],[OrderDate]]),salesTable[[#This Row],[OrderDate]],IFERROR(DATEVALUE(CLEAN(TRIM(SUBSTITUTE(salesTable[[#This Row],[OrderDate]],".","/")))),"CHECK"))</f>
        <v>45879</v>
      </c>
      <c r="AN2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2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GH-CCT-2025-00506</v>
      </c>
      <c r="AP2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0" s="8" t="str">
        <f>CLEAN(PROPER(TRIM(salesTable[[#This Row],[Email]])))</f>
        <v>Adwoa.Osei29@Example.Com</v>
      </c>
      <c r="AR260" s="8" t="str">
        <f>CLEAN(TRIM(salesTable[[#This Row],[SourceFile]]))</f>
        <v>Mobile_App_Export.csv</v>
      </c>
      <c r="AS2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0" s="8" t="str">
        <f>IF(salesTable[orderRef_final]&lt;&gt;"MISSING",salesTable[orderRef_final],"invalid")</f>
        <v>GH-CCT-2025-00506</v>
      </c>
    </row>
    <row r="261" spans="1:46" x14ac:dyDescent="0.3">
      <c r="A261" t="s">
        <v>5326</v>
      </c>
      <c r="B261" t="s">
        <v>5327</v>
      </c>
      <c r="C261" t="s">
        <v>984</v>
      </c>
      <c r="D261" t="s">
        <v>172</v>
      </c>
      <c r="E261" t="s">
        <v>140</v>
      </c>
      <c r="F261" t="s">
        <v>509</v>
      </c>
      <c r="G261" t="s">
        <v>68</v>
      </c>
      <c r="H261" t="s">
        <v>109</v>
      </c>
      <c r="I261" t="s">
        <v>110</v>
      </c>
      <c r="J261" t="s">
        <v>97</v>
      </c>
      <c r="K261" t="s">
        <v>57</v>
      </c>
      <c r="L261" t="s">
        <v>565</v>
      </c>
      <c r="M261">
        <v>6</v>
      </c>
      <c r="N261">
        <v>3600</v>
      </c>
      <c r="O261">
        <v>21600</v>
      </c>
      <c r="P261" t="s">
        <v>5328</v>
      </c>
      <c r="Q261" t="s">
        <v>5329</v>
      </c>
      <c r="R261" t="s">
        <v>32</v>
      </c>
      <c r="S261" t="str">
        <f>IF(salesTable[[#This Row],[Region]]="","MISSING",IFERROR(VLOOKUP(salesTable[[#This Row],[Region]],region_ref[],2,FALSE),TRIM(CLEAN(UPPER(salesTable[[#This Row],[Region]])))))</f>
        <v>CAPE COAST</v>
      </c>
      <c r="T261" t="str">
        <f>IF(salesTable[[#This Row],[CustomerType]]="","MISSING",IFERROR(VLOOKUP(salesTable[[#This Row],[CustomerType]],customerType_Ref[],2,FALSE),TRIM(CLEAN(UPPER(salesTable[[#This Row],[CustomerType]])))))</f>
        <v>BUSINESS</v>
      </c>
      <c r="U261" t="str">
        <f>IF(salesTable[[#This Row],[SalesChannel]]="","MISSING",IFERROR(VLOOKUP(salesTable[[#This Row],[SalesChannel]],salesChannel_Ref[],2,FALSE),CLEAN(UPPER(TRIM(salesTable[SalesChannel])))))</f>
        <v>ONLINE</v>
      </c>
      <c r="V261" t="str">
        <f>IF(salesTable[[#This Row],[PaymentMethod]]="","MISSING",IFERROR(VLOOKUP(salesTable[[#This Row],[PaymentMethod]],paymentMethod_REF[],2,FALSE), CLEAN(UPPER(TRIM(salesTable[[#This Row],[PaymentMethod]])))))</f>
        <v>CARD</v>
      </c>
      <c r="W261" s="8" t="str">
        <f>IF(salesTable[[#This Row],[ProductID]]="","MISSING",IFERROR(VLOOKUP(salesTable[[#This Row],[ProductID]],product_REF[],1,FALSE),"NO MATCH"))</f>
        <v>P010</v>
      </c>
      <c r="X261" s="8" t="str">
        <f>CLEAN(UPPER(TRIM(IF(salesTable[[#This Row],[ProductID]]="","MISSING",IFERROR(VLOOKUP(salesTable[[#This Row],[ProductID]],product_REF[],2,FALSE),"NO MATCH")))))</f>
        <v>AIR CONDITIONER</v>
      </c>
      <c r="Y261" t="str">
        <f>IFERROR(CLEAN(UPPER(TRIM(VLOOKUP(salesTable[[#This Row],[productID_Final]],product_REF[],3,FALSE)))),"NO MATCH")</f>
        <v>HOME APPLIANCES</v>
      </c>
      <c r="Z261" s="8" t="str">
        <f>IF(salesTable[[#This Row],[productCategory_final]]=CLEAN(UPPER(TRIM(salesTable[ProductCategory]))),salesTable[[#This Row],[productCategory_final]],"MISMATCH")</f>
        <v>HOME APPLIANCES</v>
      </c>
      <c r="AA261" s="8" t="str">
        <f>IF(salesTable[[#This Row],[CustomerID]]="","MISSING",IFERROR(VLOOKUP(salesTable[[#This Row],[CustomerID]],customer_REF[],1,FALSE),"NO MATCH"))</f>
        <v>C0395</v>
      </c>
      <c r="AB261" t="str">
        <f>CLEAN(UPPER(TRIM(IF(salesTable[[#This Row],[FirstName]]="","MISSING",IFERROR(VLOOKUP(salesTable[[#This Row],[CustomerID_final]],customer_REF[],2,FALSE),"NO MATCH")))))</f>
        <v>DANIEL</v>
      </c>
      <c r="AC261" s="8" t="str">
        <f>IF(salesTable[[#This Row],[customerFisrtName]]=CLEAN(UPPER(TRIM(salesTable[[#This Row],[customerFisrtName]]))),salesTable[[#This Row],[customerFisrtName]],"MISMATCH")</f>
        <v>DANIEL</v>
      </c>
      <c r="AD261" t="str">
        <f>CLEAN(UPPER(TRIM(IF(salesTable[[#This Row],[LastName]]="","MISSING",IFERROR(VLOOKUP(salesTable[[#This Row],[CustomerID_final]],customer_REF[],3,FALSE),"NO MATCH")))))</f>
        <v>OWUSU</v>
      </c>
      <c r="AE261" s="8" t="str">
        <f>IF(salesTable[[#This Row],[customerLastName]]=CLEAN(UPPER(TRIM(salesTable[[#This Row],[customerLastName]]))),salesTable[[#This Row],[customerLastName]],"MISMATCH")</f>
        <v>OWUSU</v>
      </c>
      <c r="AF261" s="8" t="str">
        <f>IF(salesTable[[#This Row],[Phone]]="","MISSING",0&amp;RIGHT(TRIM(SUBSTITUTE(SUBSTITUTE(SUBSTITUTE(salesTable[[#This Row],[Phone]],"+","")," ",""),"-","")),9))</f>
        <v>0543868337</v>
      </c>
      <c r="AG26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61" s="8">
        <f>IF(salesTable[[#This Row],[quantity_clean]]&gt;0,salesTable[[#This Row],[quantity_clean]],"INVALID")</f>
        <v>6</v>
      </c>
      <c r="AI26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261" s="8">
        <f>IF(salesTable[[#This Row],[unitPrice_clean]]&gt;0,salesTable[[#This Row],[unitPrice_clean]],"INVALID")</f>
        <v>3600</v>
      </c>
      <c r="AK261">
        <f>IF(salesTable[[#This Row],[Revenue]]="","MISSING",VALUE(TRIM(SUBSTITUTE(SUBSTITUTE(salesTable[[#This Row],[Revenue]],",",""),"GH₵",""))))</f>
        <v>21600</v>
      </c>
      <c r="AL261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261" s="19">
        <f>IF(ISNUMBER(salesTable[[#This Row],[OrderDate]]),salesTable[[#This Row],[OrderDate]],IFERROR(DATEVALUE(CLEAN(TRIM(SUBSTITUTE(salesTable[[#This Row],[OrderDate]],".","/")))),"CHECK"))</f>
        <v>45679</v>
      </c>
      <c r="AN2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45679</v>
      </c>
      <c r="AO2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GH-CCT-2025-00526</v>
      </c>
      <c r="AP2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1" s="8" t="str">
        <f>CLEAN(PROPER(TRIM(salesTable[[#This Row],[Email]])))</f>
        <v>Daniel.Owusu49Example.Com</v>
      </c>
      <c r="AR261" s="8" t="str">
        <f>CLEAN(TRIM(salesTable[[#This Row],[SourceFile]]))</f>
        <v>Agent_App_2025.csv</v>
      </c>
      <c r="AS2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1" s="8" t="str">
        <f>IF(salesTable[orderRef_final]&lt;&gt;"MISSING",salesTable[orderRef_final],"invalid")</f>
        <v>GH-CCT-2025-00526</v>
      </c>
    </row>
    <row r="262" spans="1:46" x14ac:dyDescent="0.3">
      <c r="A262" t="s">
        <v>5805</v>
      </c>
      <c r="B262" t="s">
        <v>4688</v>
      </c>
      <c r="C262" t="s">
        <v>171</v>
      </c>
      <c r="D262" t="s">
        <v>172</v>
      </c>
      <c r="E262" t="s">
        <v>173</v>
      </c>
      <c r="F262" t="s">
        <v>962</v>
      </c>
      <c r="G262" t="s">
        <v>120</v>
      </c>
      <c r="H262" t="s">
        <v>121</v>
      </c>
      <c r="I262" t="s">
        <v>41</v>
      </c>
      <c r="J262" t="s">
        <v>83</v>
      </c>
      <c r="K262" t="s">
        <v>174</v>
      </c>
      <c r="L262" t="s">
        <v>338</v>
      </c>
      <c r="M262">
        <v>-9</v>
      </c>
      <c r="N262">
        <v>850</v>
      </c>
      <c r="O262">
        <v>7650</v>
      </c>
      <c r="P262" t="s">
        <v>5806</v>
      </c>
      <c r="Q262" t="s">
        <v>5807</v>
      </c>
      <c r="R262" t="s">
        <v>46</v>
      </c>
      <c r="S262" t="str">
        <f>IF(salesTable[[#This Row],[Region]]="","MISSING",IFERROR(VLOOKUP(salesTable[[#This Row],[Region]],region_ref[],2,FALSE),TRIM(CLEAN(UPPER(salesTable[[#This Row],[Region]])))))</f>
        <v>CAPE COAST</v>
      </c>
      <c r="T262" t="str">
        <f>IF(salesTable[[#This Row],[CustomerType]]="","MISSING",IFERROR(VLOOKUP(salesTable[[#This Row],[CustomerType]],customerType_Ref[],2,FALSE),TRIM(CLEAN(UPPER(salesTable[[#This Row],[CustomerType]])))))</f>
        <v>INDIVIDUAL</v>
      </c>
      <c r="U262" t="str">
        <f>IF(salesTable[[#This Row],[SalesChannel]]="","MISSING",IFERROR(VLOOKUP(salesTable[[#This Row],[SalesChannel]],salesChannel_Ref[],2,FALSE),CLEAN(UPPER(TRIM(salesTable[SalesChannel])))))</f>
        <v>IN-STORE</v>
      </c>
      <c r="V26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62" s="8" t="str">
        <f>IF(salesTable[[#This Row],[ProductID]]="","MISSING",IFERROR(VLOOKUP(salesTable[[#This Row],[ProductID]],product_REF[],1,FALSE),"NO MATCH"))</f>
        <v>P002</v>
      </c>
      <c r="X262" s="8" t="str">
        <f>CLEAN(UPPER(TRIM(IF(salesTable[[#This Row],[ProductID]]="","MISSING",IFERROR(VLOOKUP(salesTable[[#This Row],[ProductID]],product_REF[],2,FALSE),"NO MATCH")))))</f>
        <v>OFFICE CHAIR</v>
      </c>
      <c r="Y262" t="str">
        <f>IFERROR(CLEAN(UPPER(TRIM(VLOOKUP(salesTable[[#This Row],[productID_Final]],product_REF[],3,FALSE)))),"NO MATCH")</f>
        <v>FURNITURE</v>
      </c>
      <c r="Z262" s="8" t="str">
        <f>IF(salesTable[[#This Row],[productCategory_final]]=CLEAN(UPPER(TRIM(salesTable[ProductCategory]))),salesTable[[#This Row],[productCategory_final]],"MISMATCH")</f>
        <v>FURNITURE</v>
      </c>
      <c r="AA262" s="8" t="str">
        <f>IF(salesTable[[#This Row],[CustomerID]]="","MISSING",IFERROR(VLOOKUP(salesTable[[#This Row],[CustomerID]],customer_REF[],1,FALSE),"NO MATCH"))</f>
        <v>C0227</v>
      </c>
      <c r="AB262" t="str">
        <f>CLEAN(UPPER(TRIM(IF(salesTable[[#This Row],[FirstName]]="","MISSING",IFERROR(VLOOKUP(salesTable[[#This Row],[CustomerID_final]],customer_REF[],2,FALSE),"NO MATCH")))))</f>
        <v>DANIEL</v>
      </c>
      <c r="AC262" s="8" t="str">
        <f>IF(salesTable[[#This Row],[customerFisrtName]]=CLEAN(UPPER(TRIM(salesTable[[#This Row],[customerFisrtName]]))),salesTable[[#This Row],[customerFisrtName]],"MISMATCH")</f>
        <v>DANIEL</v>
      </c>
      <c r="AD262" t="str">
        <f>CLEAN(UPPER(TRIM(IF(salesTable[[#This Row],[LastName]]="","MISSING",IFERROR(VLOOKUP(salesTable[[#This Row],[CustomerID_final]],customer_REF[],3,FALSE),"NO MATCH")))))</f>
        <v>OSEI</v>
      </c>
      <c r="AE262" s="8" t="str">
        <f>IF(salesTable[[#This Row],[customerLastName]]=CLEAN(UPPER(TRIM(salesTable[[#This Row],[customerLastName]]))),salesTable[[#This Row],[customerLastName]],"MISMATCH")</f>
        <v>OSEI</v>
      </c>
      <c r="AF262" s="8" t="str">
        <f>IF(salesTable[[#This Row],[Phone]]="","MISSING",0&amp;RIGHT(TRIM(SUBSTITUTE(SUBSTITUTE(SUBSTITUTE(salesTable[[#This Row],[Phone]],"+","")," ",""),"-","")),9))</f>
        <v>0546521562</v>
      </c>
      <c r="AG262">
        <f>IF(OR(salesTable[[#This Row],[Quantity]]="",salesTable[[#This Row],[Quantity]]="N/A",salesTable[[#This Row],[Quantity]]="abc"),"INVALID",VALUE(TRIM(SUBSTITUTE(SUBSTITUTE(salesTable[[#This Row],[Quantity]],",",""),"GH₵",""))))</f>
        <v>-9</v>
      </c>
      <c r="AH262" s="8" t="str">
        <f>IF(salesTable[[#This Row],[quantity_clean]]&gt;0,salesTable[[#This Row],[quantity_clean]],"INVALID")</f>
        <v>INVALID</v>
      </c>
      <c r="AI26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62" s="8">
        <f>IF(salesTable[[#This Row],[unitPrice_clean]]&gt;0,salesTable[[#This Row],[unitPrice_clean]],"INVALID")</f>
        <v>850</v>
      </c>
      <c r="AK262">
        <f>IF(salesTable[[#This Row],[Revenue]]="","MISSING",VALUE(TRIM(SUBSTITUTE(SUBSTITUTE(salesTable[[#This Row],[Revenue]],",",""),"GH₵",""))))</f>
        <v>7650</v>
      </c>
      <c r="AL26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62" s="19">
        <f>IF(ISNUMBER(salesTable[[#This Row],[OrderDate]]),salesTable[[#This Row],[OrderDate]],IFERROR(DATEVALUE(CLEAN(TRIM(SUBSTITUTE(salesTable[[#This Row],[OrderDate]],".","/")))),"CHECK"))</f>
        <v>45725</v>
      </c>
      <c r="AN2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45725</v>
      </c>
      <c r="AO2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GH-CCT-2025-00531</v>
      </c>
      <c r="AP2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2" s="8" t="str">
        <f>CLEAN(PROPER(TRIM(salesTable[[#This Row],[Email]])))</f>
        <v>Daniel.Osei72@Example.Com</v>
      </c>
      <c r="AR262" s="8" t="str">
        <f>CLEAN(TRIM(salesTable[[#This Row],[SourceFile]]))</f>
        <v>Mobile_App_Export.csv</v>
      </c>
      <c r="AS2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2" s="8" t="str">
        <f>IF(salesTable[orderRef_final]&lt;&gt;"MISSING",salesTable[orderRef_final],"invalid")</f>
        <v>GH-CCT-2025-00531</v>
      </c>
    </row>
    <row r="263" spans="1:46" x14ac:dyDescent="0.3">
      <c r="A263" t="s">
        <v>2594</v>
      </c>
      <c r="B263" t="s">
        <v>2595</v>
      </c>
      <c r="C263" t="s">
        <v>976</v>
      </c>
      <c r="D263" t="s">
        <v>271</v>
      </c>
      <c r="E263" t="s">
        <v>51</v>
      </c>
      <c r="F263" t="s">
        <v>181</v>
      </c>
      <c r="G263" t="s">
        <v>218</v>
      </c>
      <c r="H263" t="s">
        <v>312</v>
      </c>
      <c r="I263" t="s">
        <v>26</v>
      </c>
      <c r="J263" t="s">
        <v>97</v>
      </c>
      <c r="K263" t="s">
        <v>98</v>
      </c>
      <c r="L263" t="s">
        <v>451</v>
      </c>
      <c r="M263">
        <v>2</v>
      </c>
      <c r="N263">
        <v>2800</v>
      </c>
      <c r="O263">
        <v>5600</v>
      </c>
      <c r="P263" t="s">
        <v>2596</v>
      </c>
      <c r="Q263" t="s">
        <v>2597</v>
      </c>
      <c r="R263" t="s">
        <v>157</v>
      </c>
      <c r="S263" t="str">
        <f>IF(salesTable[[#This Row],[Region]]="","MISSING",IFERROR(VLOOKUP(salesTable[[#This Row],[Region]],region_ref[],2,FALSE),TRIM(CLEAN(UPPER(salesTable[[#This Row],[Region]])))))</f>
        <v>CAPE COAST</v>
      </c>
      <c r="T263" t="str">
        <f>IF(salesTable[[#This Row],[CustomerType]]="","MISSING",IFERROR(VLOOKUP(salesTable[[#This Row],[CustomerType]],customerType_Ref[],2,FALSE),TRIM(CLEAN(UPPER(salesTable[[#This Row],[CustomerType]])))))</f>
        <v>BUSINESS</v>
      </c>
      <c r="U263" t="str">
        <f>IF(salesTable[[#This Row],[SalesChannel]]="","MISSING",IFERROR(VLOOKUP(salesTable[[#This Row],[SalesChannel]],salesChannel_Ref[],2,FALSE),CLEAN(UPPER(TRIM(salesTable[SalesChannel])))))</f>
        <v>MOBILE APP</v>
      </c>
      <c r="V26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63" s="8" t="str">
        <f>IF(salesTable[[#This Row],[ProductID]]="","MISSING",IFERROR(VLOOKUP(salesTable[[#This Row],[ProductID]],product_REF[],1,FALSE),"NO MATCH"))</f>
        <v>P005</v>
      </c>
      <c r="X263" s="8" t="str">
        <f>CLEAN(UPPER(TRIM(IF(salesTable[[#This Row],[ProductID]]="","MISSING",IFERROR(VLOOKUP(salesTable[[#This Row],[ProductID]],product_REF[],2,FALSE),"NO MATCH")))))</f>
        <v>SMARTPHONE X</v>
      </c>
      <c r="Y263" t="str">
        <f>IFERROR(CLEAN(UPPER(TRIM(VLOOKUP(salesTable[[#This Row],[productID_Final]],product_REF[],3,FALSE)))),"NO MATCH")</f>
        <v>ELECTRONICS</v>
      </c>
      <c r="Z263" s="8" t="str">
        <f>IF(salesTable[[#This Row],[productCategory_final]]=CLEAN(UPPER(TRIM(salesTable[ProductCategory]))),salesTable[[#This Row],[productCategory_final]],"MISMATCH")</f>
        <v>ELECTRONICS</v>
      </c>
      <c r="AA263" s="8" t="str">
        <f>IF(salesTable[[#This Row],[CustomerID]]="","MISSING",IFERROR(VLOOKUP(salesTable[[#This Row],[CustomerID]],customer_REF[],1,FALSE),"NO MATCH"))</f>
        <v>C0210</v>
      </c>
      <c r="AB263" t="str">
        <f>CLEAN(UPPER(TRIM(IF(salesTable[[#This Row],[FirstName]]="","MISSING",IFERROR(VLOOKUP(salesTable[[#This Row],[CustomerID_final]],customer_REF[],2,FALSE),"NO MATCH")))))</f>
        <v>MICHAEL</v>
      </c>
      <c r="AC263" s="8" t="str">
        <f>IF(salesTable[[#This Row],[customerFisrtName]]=CLEAN(UPPER(TRIM(salesTable[[#This Row],[customerFisrtName]]))),salesTable[[#This Row],[customerFisrtName]],"MISMATCH")</f>
        <v>MICHAEL</v>
      </c>
      <c r="AD263" t="str">
        <f>CLEAN(UPPER(TRIM(IF(salesTable[[#This Row],[LastName]]="","MISSING",IFERROR(VLOOKUP(salesTable[[#This Row],[CustomerID_final]],customer_REF[],3,FALSE),"NO MATCH")))))</f>
        <v>MENSAH</v>
      </c>
      <c r="AE263" s="8" t="str">
        <f>IF(salesTable[[#This Row],[customerLastName]]=CLEAN(UPPER(TRIM(salesTable[[#This Row],[customerLastName]]))),salesTable[[#This Row],[customerLastName]],"MISMATCH")</f>
        <v>MENSAH</v>
      </c>
      <c r="AF263" s="8" t="str">
        <f>IF(salesTable[[#This Row],[Phone]]="","MISSING",0&amp;RIGHT(TRIM(SUBSTITUTE(SUBSTITUTE(SUBSTITUTE(salesTable[[#This Row],[Phone]],"+","")," ",""),"-","")),9))</f>
        <v>0552547583</v>
      </c>
      <c r="AG26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263" s="8">
        <f>IF(salesTable[[#This Row],[quantity_clean]]&gt;0,salesTable[[#This Row],[quantity_clean]],"INVALID")</f>
        <v>2</v>
      </c>
      <c r="AI26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263" s="8">
        <f>IF(salesTable[[#This Row],[unitPrice_clean]]&gt;0,salesTable[[#This Row],[unitPrice_clean]],"INVALID")</f>
        <v>2800</v>
      </c>
      <c r="AK263">
        <f>IF(salesTable[[#This Row],[Revenue]]="","MISSING",VALUE(TRIM(SUBSTITUTE(SUBSTITUTE(salesTable[[#This Row],[Revenue]],",",""),"GH₵",""))))</f>
        <v>5600</v>
      </c>
      <c r="AL263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263" s="19" t="str">
        <f>IF(ISNUMBER(salesTable[[#This Row],[OrderDate]]),salesTable[[#This Row],[OrderDate]],IFERROR(DATEVALUE(CLEAN(TRIM(SUBSTITUTE(salesTable[[#This Row],[OrderDate]],".","/")))),"CHECK"))</f>
        <v>CHECK</v>
      </c>
      <c r="AN26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GH-CCT-2025-00534</v>
      </c>
      <c r="AP2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3" s="8" t="str">
        <f>CLEAN(PROPER(TRIM(salesTable[[#This Row],[Email]])))</f>
        <v>Michael.Mensah28@Example.Com</v>
      </c>
      <c r="AR263" s="8" t="str">
        <f>CLEAN(TRIM(salesTable[[#This Row],[SourceFile]]))</f>
        <v>Online_Sales_2025.xlsx</v>
      </c>
      <c r="AS2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3" s="8" t="str">
        <f>IF(salesTable[orderRef_final]&lt;&gt;"MISSING",salesTable[orderRef_final],"invalid")</f>
        <v>GH-CCT-2025-00534</v>
      </c>
    </row>
    <row r="264" spans="1:46" x14ac:dyDescent="0.3">
      <c r="A264" t="s">
        <v>4405</v>
      </c>
      <c r="B264" t="s">
        <v>4406</v>
      </c>
      <c r="C264" t="s">
        <v>3206</v>
      </c>
      <c r="D264" t="s">
        <v>80</v>
      </c>
      <c r="E264" t="s">
        <v>37</v>
      </c>
      <c r="F264" t="s">
        <v>509</v>
      </c>
      <c r="G264" t="s">
        <v>24</v>
      </c>
      <c r="H264" t="s">
        <v>1537</v>
      </c>
      <c r="I264" t="s">
        <v>26</v>
      </c>
      <c r="J264" t="s">
        <v>685</v>
      </c>
      <c r="K264" t="s">
        <v>72</v>
      </c>
      <c r="L264" t="s">
        <v>775</v>
      </c>
      <c r="M264">
        <v>6</v>
      </c>
      <c r="N264">
        <v>4150</v>
      </c>
      <c r="O264">
        <v>24900</v>
      </c>
      <c r="P264" t="s">
        <v>4407</v>
      </c>
      <c r="Q264" t="s">
        <v>4408</v>
      </c>
      <c r="R264" t="s">
        <v>157</v>
      </c>
      <c r="S264" t="str">
        <f>IF(salesTable[[#This Row],[Region]]="","MISSING",IFERROR(VLOOKUP(salesTable[[#This Row],[Region]],region_ref[],2,FALSE),TRIM(CLEAN(UPPER(salesTable[[#This Row],[Region]])))))</f>
        <v>CAPE COAST</v>
      </c>
      <c r="T264" t="str">
        <f>IF(salesTable[[#This Row],[CustomerType]]="","MISSING",IFERROR(VLOOKUP(salesTable[[#This Row],[CustomerType]],customerType_Ref[],2,FALSE),TRIM(CLEAN(UPPER(salesTable[[#This Row],[CustomerType]])))))</f>
        <v>BUSINESS</v>
      </c>
      <c r="U264" t="str">
        <f>IF(salesTable[[#This Row],[SalesChannel]]="","MISSING",IFERROR(VLOOKUP(salesTable[[#This Row],[SalesChannel]],salesChannel_Ref[],2,FALSE),CLEAN(UPPER(TRIM(salesTable[SalesChannel])))))</f>
        <v>IN-STORE</v>
      </c>
      <c r="V264" t="str">
        <f>IF(salesTable[[#This Row],[PaymentMethod]]="","MISSING",IFERROR(VLOOKUP(salesTable[[#This Row],[PaymentMethod]],paymentMethod_REF[],2,FALSE), CLEAN(UPPER(TRIM(salesTable[[#This Row],[PaymentMethod]])))))</f>
        <v>CARD</v>
      </c>
      <c r="W264" s="8" t="str">
        <f>IF(salesTable[[#This Row],[ProductID]]="","MISSING",IFERROR(VLOOKUP(salesTable[[#This Row],[ProductID]],product_REF[],1,FALSE),"NO MATCH"))</f>
        <v>P001</v>
      </c>
      <c r="X264" s="8" t="str">
        <f>CLEAN(UPPER(TRIM(IF(salesTable[[#This Row],[ProductID]]="","MISSING",IFERROR(VLOOKUP(salesTable[[#This Row],[ProductID]],product_REF[],2,FALSE),"NO MATCH")))))</f>
        <v>LAPTOP PRO 14</v>
      </c>
      <c r="Y264" t="str">
        <f>IFERROR(CLEAN(UPPER(TRIM(VLOOKUP(salesTable[[#This Row],[productID_Final]],product_REF[],3,FALSE)))),"NO MATCH")</f>
        <v>ELECTRONICS</v>
      </c>
      <c r="Z264" s="8" t="str">
        <f>IF(salesTable[[#This Row],[productCategory_final]]=CLEAN(UPPER(TRIM(salesTable[ProductCategory]))),salesTable[[#This Row],[productCategory_final]],"MISMATCH")</f>
        <v>ELECTRONICS</v>
      </c>
      <c r="AA264" s="8" t="str">
        <f>IF(salesTable[[#This Row],[CustomerID]]="","MISSING",IFERROR(VLOOKUP(salesTable[[#This Row],[CustomerID]],customer_REF[],1,FALSE),"NO MATCH"))</f>
        <v>C0062</v>
      </c>
      <c r="AB264" t="str">
        <f>CLEAN(UPPER(TRIM(IF(salesTable[[#This Row],[FirstName]]="","MISSING",IFERROR(VLOOKUP(salesTable[[#This Row],[CustomerID_final]],customer_REF[],2,FALSE),"NO MATCH")))))</f>
        <v>ADWOA</v>
      </c>
      <c r="AC264" s="8" t="str">
        <f>IF(salesTable[[#This Row],[customerFisrtName]]=CLEAN(UPPER(TRIM(salesTable[[#This Row],[customerFisrtName]]))),salesTable[[#This Row],[customerFisrtName]],"MISMATCH")</f>
        <v>ADWOA</v>
      </c>
      <c r="AD264" t="str">
        <f>CLEAN(UPPER(TRIM(IF(salesTable[[#This Row],[LastName]]="","MISSING",IFERROR(VLOOKUP(salesTable[[#This Row],[CustomerID_final]],customer_REF[],3,FALSE),"NO MATCH")))))</f>
        <v>ANTWI</v>
      </c>
      <c r="AE264" s="8" t="str">
        <f>IF(salesTable[[#This Row],[customerLastName]]=CLEAN(UPPER(TRIM(salesTable[[#This Row],[customerLastName]]))),salesTable[[#This Row],[customerLastName]],"MISMATCH")</f>
        <v>ANTWI</v>
      </c>
      <c r="AF264" s="8" t="str">
        <f>IF(salesTable[[#This Row],[Phone]]="","MISSING",0&amp;RIGHT(TRIM(SUBSTITUTE(SUBSTITUTE(SUBSTITUTE(salesTable[[#This Row],[Phone]],"+","")," ",""),"-","")),9))</f>
        <v>0546318740</v>
      </c>
      <c r="AG26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64" s="8">
        <f>IF(salesTable[[#This Row],[quantity_clean]]&gt;0,salesTable[[#This Row],[quantity_clean]],"INVALID")</f>
        <v>6</v>
      </c>
      <c r="AI264">
        <f>IF(OR(salesTable[[#This Row],[UnitPrice]]="",salesTable[[#This Row],[UnitPrice]]="N/A",salesTable[[#This Row],[UnitPrice]]="unknown"),"INVALID",VALUE(TRIM(SUBSTITUTE(SUBSTITUTE(salesTable[[#This Row],[UnitPrice]],",",""),"GH₵",""))))</f>
        <v>4150</v>
      </c>
      <c r="AJ264" s="8">
        <f>IF(salesTable[[#This Row],[unitPrice_clean]]&gt;0,salesTable[[#This Row],[unitPrice_clean]],"INVALID")</f>
        <v>4150</v>
      </c>
      <c r="AK264">
        <f>IF(salesTable[[#This Row],[Revenue]]="","MISSING",VALUE(TRIM(SUBSTITUTE(SUBSTITUTE(salesTable[[#This Row],[Revenue]],",",""),"GH₵",""))))</f>
        <v>24900</v>
      </c>
      <c r="AL264" s="8">
        <f>IFERROR(IF(ROUND(salesTable[[#This Row],[Quantity_final]]*salesTable[[#This Row],[UnitPrice_final]],2)=ROUND(salesTable[[#This Row],[revenue_clean]],2)=TRUE,salesTable[[#This Row],[revenue_clean]],"invalid"),"INVALID")</f>
        <v>24900</v>
      </c>
      <c r="AM264" s="19">
        <f>IF(ISNUMBER(salesTable[[#This Row],[OrderDate]]),salesTable[[#This Row],[OrderDate]],IFERROR(DATEVALUE(CLEAN(TRIM(SUBSTITUTE(salesTable[[#This Row],[OrderDate]],".","/")))),"CHECK"))</f>
        <v>45699</v>
      </c>
      <c r="AN2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45699</v>
      </c>
      <c r="AO2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GH-CCT-2025-00535</v>
      </c>
      <c r="AP2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4" s="8" t="str">
        <f>CLEAN(PROPER(TRIM(salesTable[[#This Row],[Email]])))</f>
        <v>Adwoa.Antwi25@Example.Com</v>
      </c>
      <c r="AR264" s="8" t="str">
        <f>CLEAN(TRIM(salesTable[[#This Row],[SourceFile]]))</f>
        <v>Online_Sales_2025.xlsx</v>
      </c>
      <c r="AS2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4" s="8" t="str">
        <f>IF(salesTable[orderRef_final]&lt;&gt;"MISSING",salesTable[orderRef_final],"invalid")</f>
        <v>GH-CCT-2025-00535</v>
      </c>
    </row>
    <row r="265" spans="1:46" x14ac:dyDescent="0.3">
      <c r="A265" t="s">
        <v>3031</v>
      </c>
      <c r="B265" t="s">
        <v>3032</v>
      </c>
      <c r="C265" t="s">
        <v>1807</v>
      </c>
      <c r="D265" t="s">
        <v>139</v>
      </c>
      <c r="E265" t="s">
        <v>22</v>
      </c>
      <c r="F265" t="s">
        <v>141</v>
      </c>
      <c r="G265" t="s">
        <v>24</v>
      </c>
      <c r="H265" t="s">
        <v>434</v>
      </c>
      <c r="I265" t="s">
        <v>131</v>
      </c>
      <c r="J265" t="s">
        <v>27</v>
      </c>
      <c r="K265" t="s">
        <v>84</v>
      </c>
      <c r="L265" t="s">
        <v>165</v>
      </c>
      <c r="M265" t="s">
        <v>383</v>
      </c>
      <c r="N265" t="s">
        <v>384</v>
      </c>
      <c r="O265">
        <v>29400</v>
      </c>
      <c r="P265" t="s">
        <v>3033</v>
      </c>
      <c r="Q265" t="s">
        <v>3034</v>
      </c>
      <c r="R265" t="s">
        <v>157</v>
      </c>
      <c r="S265" t="str">
        <f>IF(salesTable[[#This Row],[Region]]="","MISSING",IFERROR(VLOOKUP(salesTable[[#This Row],[Region]],region_ref[],2,FALSE),TRIM(CLEAN(UPPER(salesTable[[#This Row],[Region]])))))</f>
        <v>CAPE COAST</v>
      </c>
      <c r="T265" t="str">
        <f>IF(salesTable[[#This Row],[CustomerType]]="","MISSING",IFERROR(VLOOKUP(salesTable[[#This Row],[CustomerType]],customerType_Ref[],2,FALSE),TRIM(CLEAN(UPPER(salesTable[[#This Row],[CustomerType]])))))</f>
        <v>GOVERNMENT</v>
      </c>
      <c r="U265" t="str">
        <f>IF(salesTable[[#This Row],[SalesChannel]]="","MISSING",IFERROR(VLOOKUP(salesTable[[#This Row],[SalesChannel]],salesChannel_Ref[],2,FALSE),CLEAN(UPPER(TRIM(salesTable[SalesChannel])))))</f>
        <v>AGENT</v>
      </c>
      <c r="V26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65" s="8" t="str">
        <f>IF(salesTable[[#This Row],[ProductID]]="","MISSING",IFERROR(VLOOKUP(salesTable[[#This Row],[ProductID]],product_REF[],1,FALSE),"NO MATCH"))</f>
        <v>P001</v>
      </c>
      <c r="X265" s="8" t="str">
        <f>CLEAN(UPPER(TRIM(IF(salesTable[[#This Row],[ProductID]]="","MISSING",IFERROR(VLOOKUP(salesTable[[#This Row],[ProductID]],product_REF[],2,FALSE),"NO MATCH")))))</f>
        <v>LAPTOP PRO 14</v>
      </c>
      <c r="Y265" t="str">
        <f>IFERROR(CLEAN(UPPER(TRIM(VLOOKUP(salesTable[[#This Row],[productID_Final]],product_REF[],3,FALSE)))),"NO MATCH")</f>
        <v>ELECTRONICS</v>
      </c>
      <c r="Z265" s="8" t="str">
        <f>IF(salesTable[[#This Row],[productCategory_final]]=CLEAN(UPPER(TRIM(salesTable[ProductCategory]))),salesTable[[#This Row],[productCategory_final]],"MISMATCH")</f>
        <v>ELECTRONICS</v>
      </c>
      <c r="AA265" s="8" t="str">
        <f>IF(salesTable[[#This Row],[CustomerID]]="","MISSING",IFERROR(VLOOKUP(salesTable[[#This Row],[CustomerID]],customer_REF[],1,FALSE),"NO MATCH"))</f>
        <v>C0076</v>
      </c>
      <c r="AB265" t="str">
        <f>CLEAN(UPPER(TRIM(IF(salesTable[[#This Row],[FirstName]]="","MISSING",IFERROR(VLOOKUP(salesTable[[#This Row],[CustomerID_final]],customer_REF[],2,FALSE),"NO MATCH")))))</f>
        <v>KOFI</v>
      </c>
      <c r="AC265" s="8" t="str">
        <f>IF(salesTable[[#This Row],[customerFisrtName]]=CLEAN(UPPER(TRIM(salesTable[[#This Row],[customerFisrtName]]))),salesTable[[#This Row],[customerFisrtName]],"MISMATCH")</f>
        <v>KOFI</v>
      </c>
      <c r="AD265" t="str">
        <f>CLEAN(UPPER(TRIM(IF(salesTable[[#This Row],[LastName]]="","MISSING",IFERROR(VLOOKUP(salesTable[[#This Row],[CustomerID_final]],customer_REF[],3,FALSE),"NO MATCH")))))</f>
        <v>ARTHUR</v>
      </c>
      <c r="AE265" s="8" t="str">
        <f>IF(salesTable[[#This Row],[customerLastName]]=CLEAN(UPPER(TRIM(salesTable[[#This Row],[customerLastName]]))),salesTable[[#This Row],[customerLastName]],"MISMATCH")</f>
        <v>ARTHUR</v>
      </c>
      <c r="AF265" s="8" t="str">
        <f>IF(salesTable[[#This Row],[Phone]]="","MISSING",0&amp;RIGHT(TRIM(SUBSTITUTE(SUBSTITUTE(SUBSTITUTE(salesTable[[#This Row],[Phone]],"+","")," ",""),"-","")),9))</f>
        <v>0275388885</v>
      </c>
      <c r="AG26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65" s="8">
        <f>IF(salesTable[[#This Row],[quantity_clean]]&gt;0,salesTable[[#This Row],[quantity_clean]],"INVALID")</f>
        <v>7</v>
      </c>
      <c r="AI26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65" s="8">
        <f>IF(salesTable[[#This Row],[unitPrice_clean]]&gt;0,salesTable[[#This Row],[unitPrice_clean]],"INVALID")</f>
        <v>4200</v>
      </c>
      <c r="AK265">
        <f>IF(salesTable[[#This Row],[Revenue]]="","MISSING",VALUE(TRIM(SUBSTITUTE(SUBSTITUTE(salesTable[[#This Row],[Revenue]],",",""),"GH₵",""))))</f>
        <v>29400</v>
      </c>
      <c r="AL265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265" s="19">
        <f>IF(ISNUMBER(salesTable[[#This Row],[OrderDate]]),salesTable[[#This Row],[OrderDate]],IFERROR(DATEVALUE(CLEAN(TRIM(SUBSTITUTE(salesTable[[#This Row],[OrderDate]],".","/")))),"CHECK"))</f>
        <v>45664</v>
      </c>
      <c r="AN2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45664</v>
      </c>
      <c r="AO2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GH-CCT-2025-00542</v>
      </c>
      <c r="AP2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5" s="8" t="str">
        <f>CLEAN(PROPER(TRIM(salesTable[[#This Row],[Email]])))</f>
        <v>Kofi.Arthur67@Example.Com</v>
      </c>
      <c r="AR265" s="8" t="str">
        <f>CLEAN(TRIM(salesTable[[#This Row],[SourceFile]]))</f>
        <v>Online_Sales_2025.xlsx</v>
      </c>
      <c r="AS2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5" s="8" t="str">
        <f>IF(salesTable[orderRef_final]&lt;&gt;"MISSING",salesTable[orderRef_final],"invalid")</f>
        <v>GH-CCT-2025-00542</v>
      </c>
    </row>
    <row r="266" spans="1:46" x14ac:dyDescent="0.3">
      <c r="A266" t="s">
        <v>1966</v>
      </c>
      <c r="B266" t="s">
        <v>1967</v>
      </c>
      <c r="C266" t="s">
        <v>1968</v>
      </c>
      <c r="D266" t="s">
        <v>50</v>
      </c>
      <c r="E266" t="s">
        <v>51</v>
      </c>
      <c r="F266" t="s">
        <v>1877</v>
      </c>
      <c r="G266" t="s">
        <v>120</v>
      </c>
      <c r="H266" t="s">
        <v>1959</v>
      </c>
      <c r="I266" t="s">
        <v>41</v>
      </c>
      <c r="J266" t="s">
        <v>97</v>
      </c>
      <c r="K266" t="s">
        <v>539</v>
      </c>
      <c r="L266" t="s">
        <v>58</v>
      </c>
      <c r="M266" t="s">
        <v>99</v>
      </c>
      <c r="N266">
        <v>750</v>
      </c>
      <c r="O266">
        <v>8250</v>
      </c>
      <c r="P266" t="s">
        <v>1969</v>
      </c>
      <c r="Q266" t="s">
        <v>1970</v>
      </c>
      <c r="R266" t="s">
        <v>32</v>
      </c>
      <c r="S266" t="str">
        <f>IF(salesTable[[#This Row],[Region]]="","MISSING",IFERROR(VLOOKUP(salesTable[[#This Row],[Region]],region_ref[],2,FALSE),TRIM(CLEAN(UPPER(salesTable[[#This Row],[Region]])))))</f>
        <v>CAPE COAST</v>
      </c>
      <c r="T266" t="str">
        <f>IF(salesTable[[#This Row],[CustomerType]]="","MISSING",IFERROR(VLOOKUP(salesTable[[#This Row],[CustomerType]],customerType_Ref[],2,FALSE),TRIM(CLEAN(UPPER(salesTable[[#This Row],[CustomerType]])))))</f>
        <v>BUSINESS</v>
      </c>
      <c r="U266" t="str">
        <f>IF(salesTable[[#This Row],[SalesChannel]]="","MISSING",IFERROR(VLOOKUP(salesTable[[#This Row],[SalesChannel]],salesChannel_Ref[],2,FALSE),CLEAN(UPPER(TRIM(salesTable[SalesChannel])))))</f>
        <v>AGENT</v>
      </c>
      <c r="V2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66" s="8" t="str">
        <f>IF(salesTable[[#This Row],[ProductID]]="","MISSING",IFERROR(VLOOKUP(salesTable[[#This Row],[ProductID]],product_REF[],1,FALSE),"NO MATCH"))</f>
        <v>P002</v>
      </c>
      <c r="X266" s="8" t="str">
        <f>CLEAN(UPPER(TRIM(IF(salesTable[[#This Row],[ProductID]]="","MISSING",IFERROR(VLOOKUP(salesTable[[#This Row],[ProductID]],product_REF[],2,FALSE),"NO MATCH")))))</f>
        <v>OFFICE CHAIR</v>
      </c>
      <c r="Y266" t="str">
        <f>IFERROR(CLEAN(UPPER(TRIM(VLOOKUP(salesTable[[#This Row],[productID_Final]],product_REF[],3,FALSE)))),"NO MATCH")</f>
        <v>FURNITURE</v>
      </c>
      <c r="Z266" s="8" t="str">
        <f>IF(salesTable[[#This Row],[productCategory_final]]=CLEAN(UPPER(TRIM(salesTable[ProductCategory]))),salesTable[[#This Row],[productCategory_final]],"MISMATCH")</f>
        <v>FURNITURE</v>
      </c>
      <c r="AA266" s="8" t="str">
        <f>IF(salesTable[[#This Row],[CustomerID]]="","MISSING",IFERROR(VLOOKUP(salesTable[[#This Row],[CustomerID]],customer_REF[],1,FALSE),"NO MATCH"))</f>
        <v>C0142</v>
      </c>
      <c r="AB266" t="str">
        <f>CLEAN(UPPER(TRIM(IF(salesTable[[#This Row],[FirstName]]="","MISSING",IFERROR(VLOOKUP(salesTable[[#This Row],[CustomerID_final]],customer_REF[],2,FALSE),"NO MATCH")))))</f>
        <v>AKOSUA</v>
      </c>
      <c r="AC266" s="8" t="str">
        <f>IF(salesTable[[#This Row],[customerFisrtName]]=CLEAN(UPPER(TRIM(salesTable[[#This Row],[customerFisrtName]]))),salesTable[[#This Row],[customerFisrtName]],"MISMATCH")</f>
        <v>AKOSUA</v>
      </c>
      <c r="AD266" t="str">
        <f>CLEAN(UPPER(TRIM(IF(salesTable[[#This Row],[LastName]]="","MISSING",IFERROR(VLOOKUP(salesTable[[#This Row],[CustomerID_final]],customer_REF[],3,FALSE),"NO MATCH")))))</f>
        <v>MENSAH</v>
      </c>
      <c r="AE266" s="8" t="str">
        <f>IF(salesTable[[#This Row],[customerLastName]]=CLEAN(UPPER(TRIM(salesTable[[#This Row],[customerLastName]]))),salesTable[[#This Row],[customerLastName]],"MISMATCH")</f>
        <v>MENSAH</v>
      </c>
      <c r="AF266" s="8" t="str">
        <f>IF(salesTable[[#This Row],[Phone]]="","MISSING",0&amp;RIGHT(TRIM(SUBSTITUTE(SUBSTITUTE(SUBSTITUTE(salesTable[[#This Row],[Phone]],"+","")," ",""),"-","")),9))</f>
        <v>0245015919</v>
      </c>
      <c r="AG26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66" s="8">
        <f>IF(salesTable[[#This Row],[quantity_clean]]&gt;0,salesTable[[#This Row],[quantity_clean]],"INVALID")</f>
        <v>11</v>
      </c>
      <c r="AI266">
        <f>IF(OR(salesTable[[#This Row],[UnitPrice]]="",salesTable[[#This Row],[UnitPrice]]="N/A",salesTable[[#This Row],[UnitPrice]]="unknown"),"INVALID",VALUE(TRIM(SUBSTITUTE(SUBSTITUTE(salesTable[[#This Row],[UnitPrice]],",",""),"GH₵",""))))</f>
        <v>750</v>
      </c>
      <c r="AJ266" s="8">
        <f>IF(salesTable[[#This Row],[unitPrice_clean]]&gt;0,salesTable[[#This Row],[unitPrice_clean]],"INVALID")</f>
        <v>750</v>
      </c>
      <c r="AK266">
        <f>IF(salesTable[[#This Row],[Revenue]]="","MISSING",VALUE(TRIM(SUBSTITUTE(SUBSTITUTE(salesTable[[#This Row],[Revenue]],",",""),"GH₵",""))))</f>
        <v>8250</v>
      </c>
      <c r="AL266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266" s="19">
        <f>IF(ISNUMBER(salesTable[[#This Row],[OrderDate]]),salesTable[[#This Row],[OrderDate]],IFERROR(DATEVALUE(CLEAN(TRIM(SUBSTITUTE(salesTable[[#This Row],[OrderDate]],".","/")))),"CHECK"))</f>
        <v>45959</v>
      </c>
      <c r="AN2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45959</v>
      </c>
      <c r="AO2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GH-CCT-2025-00564</v>
      </c>
      <c r="AP2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6" s="8" t="str">
        <f>CLEAN(PROPER(TRIM(salesTable[[#This Row],[Email]])))</f>
        <v>Akosua.Mensah38@Example.Com</v>
      </c>
      <c r="AR266" s="8" t="str">
        <f>CLEAN(TRIM(salesTable[[#This Row],[SourceFile]]))</f>
        <v>Agent_App_2025.csv</v>
      </c>
      <c r="AS2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6" s="8" t="str">
        <f>IF(salesTable[orderRef_final]&lt;&gt;"MISSING",salesTable[orderRef_final],"invalid")</f>
        <v>GH-CCT-2025-00564</v>
      </c>
    </row>
    <row r="267" spans="1:46" x14ac:dyDescent="0.3">
      <c r="A267" t="s">
        <v>6044</v>
      </c>
      <c r="B267" t="s">
        <v>2652</v>
      </c>
      <c r="C267" t="s">
        <v>3134</v>
      </c>
      <c r="D267" t="s">
        <v>50</v>
      </c>
      <c r="E267" t="s">
        <v>190</v>
      </c>
      <c r="F267" t="s">
        <v>181</v>
      </c>
      <c r="G267" t="s">
        <v>218</v>
      </c>
      <c r="H267" t="s">
        <v>312</v>
      </c>
      <c r="J267" t="s">
        <v>492</v>
      </c>
      <c r="K267" t="s">
        <v>231</v>
      </c>
      <c r="L267" t="s">
        <v>675</v>
      </c>
      <c r="M267">
        <v>6</v>
      </c>
      <c r="N267">
        <v>-2800</v>
      </c>
      <c r="O267">
        <v>16800</v>
      </c>
      <c r="P267" t="s">
        <v>6045</v>
      </c>
      <c r="Q267" t="s">
        <v>6046</v>
      </c>
      <c r="R267" t="s">
        <v>46</v>
      </c>
      <c r="S267" t="str">
        <f>IF(salesTable[[#This Row],[Region]]="","MISSING",IFERROR(VLOOKUP(salesTable[[#This Row],[Region]],region_ref[],2,FALSE),TRIM(CLEAN(UPPER(salesTable[[#This Row],[Region]])))))</f>
        <v>CAPE COAST</v>
      </c>
      <c r="T267" t="str">
        <f>IF(salesTable[[#This Row],[CustomerType]]="","MISSING",IFERROR(VLOOKUP(salesTable[[#This Row],[CustomerType]],customerType_Ref[],2,FALSE),TRIM(CLEAN(UPPER(salesTable[[#This Row],[CustomerType]])))))</f>
        <v>BUSINESS</v>
      </c>
      <c r="U267" t="str">
        <f>IF(salesTable[[#This Row],[SalesChannel]]="","MISSING",IFERROR(VLOOKUP(salesTable[[#This Row],[SalesChannel]],salesChannel_Ref[],2,FALSE),CLEAN(UPPER(TRIM(salesTable[SalesChannel])))))</f>
        <v>ONLINE</v>
      </c>
      <c r="V26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67" s="8" t="str">
        <f>IF(salesTable[[#This Row],[ProductID]]="","MISSING",IFERROR(VLOOKUP(salesTable[[#This Row],[ProductID]],product_REF[],1,FALSE),"NO MATCH"))</f>
        <v>P005</v>
      </c>
      <c r="X267" s="8" t="str">
        <f>CLEAN(UPPER(TRIM(IF(salesTable[[#This Row],[ProductID]]="","MISSING",IFERROR(VLOOKUP(salesTable[[#This Row],[ProductID]],product_REF[],2,FALSE),"NO MATCH")))))</f>
        <v>SMARTPHONE X</v>
      </c>
      <c r="Y267" t="str">
        <f>IFERROR(CLEAN(UPPER(TRIM(VLOOKUP(salesTable[[#This Row],[productID_Final]],product_REF[],3,FALSE)))),"NO MATCH")</f>
        <v>ELECTRONICS</v>
      </c>
      <c r="Z267" s="8" t="str">
        <f>IF(salesTable[[#This Row],[productCategory_final]]=CLEAN(UPPER(TRIM(salesTable[ProductCategory]))),salesTable[[#This Row],[productCategory_final]],"MISMATCH")</f>
        <v>MISMATCH</v>
      </c>
      <c r="AA267" s="8" t="str">
        <f>IF(salesTable[[#This Row],[CustomerID]]="","MISSING",IFERROR(VLOOKUP(salesTable[[#This Row],[CustomerID]],customer_REF[],1,FALSE),"NO MATCH"))</f>
        <v>C0331</v>
      </c>
      <c r="AB267" t="str">
        <f>CLEAN(UPPER(TRIM(IF(salesTable[[#This Row],[FirstName]]="","MISSING",IFERROR(VLOOKUP(salesTable[[#This Row],[CustomerID_final]],customer_REF[],2,FALSE),"NO MATCH")))))</f>
        <v>AKOSUA</v>
      </c>
      <c r="AC267" s="8" t="str">
        <f>IF(salesTable[[#This Row],[customerFisrtName]]=CLEAN(UPPER(TRIM(salesTable[[#This Row],[customerFisrtName]]))),salesTable[[#This Row],[customerFisrtName]],"MISMATCH")</f>
        <v>AKOSUA</v>
      </c>
      <c r="AD267" t="str">
        <f>CLEAN(UPPER(TRIM(IF(salesTable[[#This Row],[LastName]]="","MISSING",IFERROR(VLOOKUP(salesTable[[#This Row],[CustomerID_final]],customer_REF[],3,FALSE),"NO MATCH")))))</f>
        <v>ASARE</v>
      </c>
      <c r="AE267" s="8" t="str">
        <f>IF(salesTable[[#This Row],[customerLastName]]=CLEAN(UPPER(TRIM(salesTable[[#This Row],[customerLastName]]))),salesTable[[#This Row],[customerLastName]],"MISMATCH")</f>
        <v>ASARE</v>
      </c>
      <c r="AF267" s="8" t="str">
        <f>IF(salesTable[[#This Row],[Phone]]="","MISSING",0&amp;RIGHT(TRIM(SUBSTITUTE(SUBSTITUTE(SUBSTITUTE(salesTable[[#This Row],[Phone]],"+","")," ",""),"-","")),9))</f>
        <v>0209754399</v>
      </c>
      <c r="AG26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267" s="8">
        <f>IF(salesTable[[#This Row],[quantity_clean]]&gt;0,salesTable[[#This Row],[quantity_clean]],"INVALID")</f>
        <v>6</v>
      </c>
      <c r="AI267">
        <f>IF(OR(salesTable[[#This Row],[UnitPrice]]="",salesTable[[#This Row],[UnitPrice]]="N/A",salesTable[[#This Row],[UnitPrice]]="unknown"),"INVALID",VALUE(TRIM(SUBSTITUTE(SUBSTITUTE(salesTable[[#This Row],[UnitPrice]],",",""),"GH₵",""))))</f>
        <v>-2800</v>
      </c>
      <c r="AJ267" s="8" t="str">
        <f>IF(salesTable[[#This Row],[unitPrice_clean]]&gt;0,salesTable[[#This Row],[unitPrice_clean]],"INVALID")</f>
        <v>INVALID</v>
      </c>
      <c r="AK267">
        <f>IF(salesTable[[#This Row],[Revenue]]="","MISSING",VALUE(TRIM(SUBSTITUTE(SUBSTITUTE(salesTable[[#This Row],[Revenue]],",",""),"GH₵",""))))</f>
        <v>16800</v>
      </c>
      <c r="AL26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67" s="19">
        <f>IF(ISNUMBER(salesTable[[#This Row],[OrderDate]]),salesTable[[#This Row],[OrderDate]],IFERROR(DATEVALUE(CLEAN(TRIM(SUBSTITUTE(salesTable[[#This Row],[OrderDate]],".","/")))),"CHECK"))</f>
        <v>45714</v>
      </c>
      <c r="AN2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45714</v>
      </c>
      <c r="AO2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GH-CCT-2025-00565</v>
      </c>
      <c r="AP2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7" s="8" t="str">
        <f>CLEAN(PROPER(TRIM(salesTable[[#This Row],[Email]])))</f>
        <v>Akosua.Asare1@Example.Com</v>
      </c>
      <c r="AR267" s="8" t="str">
        <f>CLEAN(TRIM(salesTable[[#This Row],[SourceFile]]))</f>
        <v>Mobile_App_Export.csv</v>
      </c>
      <c r="AS2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7" s="8" t="str">
        <f>IF(salesTable[orderRef_final]&lt;&gt;"MISSING",salesTable[orderRef_final],"invalid")</f>
        <v>GH-CCT-2025-00565</v>
      </c>
    </row>
    <row r="268" spans="1:46" x14ac:dyDescent="0.3">
      <c r="A268" t="s">
        <v>1875</v>
      </c>
      <c r="B268" t="s">
        <v>1856</v>
      </c>
      <c r="C268" t="s">
        <v>1876</v>
      </c>
      <c r="D268" t="s">
        <v>50</v>
      </c>
      <c r="E268" t="s">
        <v>255</v>
      </c>
      <c r="F268" t="s">
        <v>1877</v>
      </c>
      <c r="G268" t="s">
        <v>24</v>
      </c>
      <c r="H268" t="s">
        <v>434</v>
      </c>
      <c r="I268" t="s">
        <v>220</v>
      </c>
      <c r="J268" t="s">
        <v>83</v>
      </c>
      <c r="K268" t="s">
        <v>493</v>
      </c>
      <c r="L268" t="s">
        <v>111</v>
      </c>
      <c r="M268" t="s">
        <v>726</v>
      </c>
      <c r="N268">
        <v>4200</v>
      </c>
      <c r="O268">
        <v>16800</v>
      </c>
      <c r="P268" t="s">
        <v>1878</v>
      </c>
      <c r="Q268" t="s">
        <v>1879</v>
      </c>
      <c r="R268" t="s">
        <v>32</v>
      </c>
      <c r="S268" t="str">
        <f>IF(salesTable[[#This Row],[Region]]="","MISSING",IFERROR(VLOOKUP(salesTable[[#This Row],[Region]],region_ref[],2,FALSE),TRIM(CLEAN(UPPER(salesTable[[#This Row],[Region]])))))</f>
        <v>CAPE COAST</v>
      </c>
      <c r="T268" t="str">
        <f>IF(salesTable[[#This Row],[CustomerType]]="","MISSING",IFERROR(VLOOKUP(salesTable[[#This Row],[CustomerType]],customerType_Ref[],2,FALSE),TRIM(CLEAN(UPPER(salesTable[[#This Row],[CustomerType]])))))</f>
        <v>INDIVIDUAL</v>
      </c>
      <c r="U268" t="str">
        <f>IF(salesTable[[#This Row],[SalesChannel]]="","MISSING",IFERROR(VLOOKUP(salesTable[[#This Row],[SalesChannel]],salesChannel_Ref[],2,FALSE),CLEAN(UPPER(TRIM(salesTable[SalesChannel])))))</f>
        <v>AGENT</v>
      </c>
      <c r="V268" t="str">
        <f>IF(salesTable[[#This Row],[PaymentMethod]]="","MISSING",IFERROR(VLOOKUP(salesTable[[#This Row],[PaymentMethod]],paymentMethod_REF[],2,FALSE), CLEAN(UPPER(TRIM(salesTable[[#This Row],[PaymentMethod]])))))</f>
        <v>CARD</v>
      </c>
      <c r="W268" s="8" t="str">
        <f>IF(salesTable[[#This Row],[ProductID]]="","MISSING",IFERROR(VLOOKUP(salesTable[[#This Row],[ProductID]],product_REF[],1,FALSE),"NO MATCH"))</f>
        <v>P001</v>
      </c>
      <c r="X268" s="8" t="str">
        <f>CLEAN(UPPER(TRIM(IF(salesTable[[#This Row],[ProductID]]="","MISSING",IFERROR(VLOOKUP(salesTable[[#This Row],[ProductID]],product_REF[],2,FALSE),"NO MATCH")))))</f>
        <v>LAPTOP PRO 14</v>
      </c>
      <c r="Y268" t="str">
        <f>IFERROR(CLEAN(UPPER(TRIM(VLOOKUP(salesTable[[#This Row],[productID_Final]],product_REF[],3,FALSE)))),"NO MATCH")</f>
        <v>ELECTRONICS</v>
      </c>
      <c r="Z268" s="8" t="str">
        <f>IF(salesTable[[#This Row],[productCategory_final]]=CLEAN(UPPER(TRIM(salesTable[ProductCategory]))),salesTable[[#This Row],[productCategory_final]],"MISMATCH")</f>
        <v>ELECTRONICS</v>
      </c>
      <c r="AA268" s="8" t="str">
        <f>IF(salesTable[[#This Row],[CustomerID]]="","MISSING",IFERROR(VLOOKUP(salesTable[[#This Row],[CustomerID]],customer_REF[],1,FALSE),"NO MATCH"))</f>
        <v>C0068</v>
      </c>
      <c r="AB268" t="str">
        <f>CLEAN(UPPER(TRIM(IF(salesTable[[#This Row],[FirstName]]="","MISSING",IFERROR(VLOOKUP(salesTable[[#This Row],[CustomerID_final]],customer_REF[],2,FALSE),"NO MATCH")))))</f>
        <v>AKOSUA</v>
      </c>
      <c r="AC268" s="8" t="str">
        <f>IF(salesTable[[#This Row],[customerFisrtName]]=CLEAN(UPPER(TRIM(salesTable[[#This Row],[customerFisrtName]]))),salesTable[[#This Row],[customerFisrtName]],"MISMATCH")</f>
        <v>AKOSUA</v>
      </c>
      <c r="AD268" t="str">
        <f>CLEAN(UPPER(TRIM(IF(salesTable[[#This Row],[LastName]]="","MISSING",IFERROR(VLOOKUP(salesTable[[#This Row],[CustomerID_final]],customer_REF[],3,FALSE),"NO MATCH")))))</f>
        <v>OWUSU</v>
      </c>
      <c r="AE268" s="8" t="str">
        <f>IF(salesTable[[#This Row],[customerLastName]]=CLEAN(UPPER(TRIM(salesTable[[#This Row],[customerLastName]]))),salesTable[[#This Row],[customerLastName]],"MISMATCH")</f>
        <v>OWUSU</v>
      </c>
      <c r="AF268" s="8" t="str">
        <f>IF(salesTable[[#This Row],[Phone]]="","MISSING",0&amp;RIGHT(TRIM(SUBSTITUTE(SUBSTITUTE(SUBSTITUTE(salesTable[[#This Row],[Phone]],"+","")," ",""),"-","")),9))</f>
        <v>0268836038</v>
      </c>
      <c r="AG26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68" s="8">
        <f>IF(salesTable[[#This Row],[quantity_clean]]&gt;0,salesTable[[#This Row],[quantity_clean]],"INVALID")</f>
        <v>4</v>
      </c>
      <c r="AI26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68" s="8">
        <f>IF(salesTable[[#This Row],[unitPrice_clean]]&gt;0,salesTable[[#This Row],[unitPrice_clean]],"INVALID")</f>
        <v>4200</v>
      </c>
      <c r="AK268">
        <f>IF(salesTable[[#This Row],[Revenue]]="","MISSING",VALUE(TRIM(SUBSTITUTE(SUBSTITUTE(salesTable[[#This Row],[Revenue]],",",""),"GH₵",""))))</f>
        <v>16800</v>
      </c>
      <c r="AL268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268" s="19">
        <f>IF(ISNUMBER(salesTable[[#This Row],[OrderDate]]),salesTable[[#This Row],[OrderDate]],IFERROR(DATEVALUE(CLEAN(TRIM(SUBSTITUTE(salesTable[[#This Row],[OrderDate]],".","/")))),"CHECK"))</f>
        <v>45699</v>
      </c>
      <c r="AN2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45699</v>
      </c>
      <c r="AO2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GH-CCT-2025-00566</v>
      </c>
      <c r="AP2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8" s="8" t="str">
        <f>CLEAN(PROPER(TRIM(salesTable[[#This Row],[Email]])))</f>
        <v>Akosua.Owusu20@Example.Com</v>
      </c>
      <c r="AR268" s="8" t="str">
        <f>CLEAN(TRIM(salesTable[[#This Row],[SourceFile]]))</f>
        <v>Agent_App_2025.csv</v>
      </c>
      <c r="AS2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8" s="8" t="str">
        <f>IF(salesTable[orderRef_final]&lt;&gt;"MISSING",salesTable[orderRef_final],"invalid")</f>
        <v>GH-CCT-2025-00566</v>
      </c>
    </row>
    <row r="269" spans="1:46" x14ac:dyDescent="0.3">
      <c r="A269" t="s">
        <v>3727</v>
      </c>
      <c r="B269" t="s">
        <v>3728</v>
      </c>
      <c r="C269" t="s">
        <v>3729</v>
      </c>
      <c r="D269" t="s">
        <v>366</v>
      </c>
      <c r="E269" t="s">
        <v>1342</v>
      </c>
      <c r="F269" t="s">
        <v>181</v>
      </c>
      <c r="G269" t="s">
        <v>81</v>
      </c>
      <c r="H269" t="s">
        <v>425</v>
      </c>
      <c r="I269" t="s">
        <v>110</v>
      </c>
      <c r="J269" t="s">
        <v>27</v>
      </c>
      <c r="K269" t="s">
        <v>72</v>
      </c>
      <c r="L269" t="s">
        <v>775</v>
      </c>
      <c r="M269">
        <v>4</v>
      </c>
      <c r="N269">
        <v>1250</v>
      </c>
      <c r="O269">
        <v>5000</v>
      </c>
      <c r="P269" t="s">
        <v>3730</v>
      </c>
      <c r="Q269" t="s">
        <v>3731</v>
      </c>
      <c r="R269" t="s">
        <v>32</v>
      </c>
      <c r="S269" t="str">
        <f>IF(salesTable[[#This Row],[Region]]="","MISSING",IFERROR(VLOOKUP(salesTable[[#This Row],[Region]],region_ref[],2,FALSE),TRIM(CLEAN(UPPER(salesTable[[#This Row],[Region]])))))</f>
        <v>CAPE COAST</v>
      </c>
      <c r="T269" t="str">
        <f>IF(salesTable[[#This Row],[CustomerType]]="","MISSING",IFERROR(VLOOKUP(salesTable[[#This Row],[CustomerType]],customerType_Ref[],2,FALSE),TRIM(CLEAN(UPPER(salesTable[[#This Row],[CustomerType]])))))</f>
        <v>GOVERNMENT</v>
      </c>
      <c r="U269" t="str">
        <f>IF(salesTable[[#This Row],[SalesChannel]]="","MISSING",IFERROR(VLOOKUP(salesTable[[#This Row],[SalesChannel]],salesChannel_Ref[],2,FALSE),CLEAN(UPPER(TRIM(salesTable[SalesChannel])))))</f>
        <v>IN-STORE</v>
      </c>
      <c r="V269" t="str">
        <f>IF(salesTable[[#This Row],[PaymentMethod]]="","MISSING",IFERROR(VLOOKUP(salesTable[[#This Row],[PaymentMethod]],paymentMethod_REF[],2,FALSE), CLEAN(UPPER(TRIM(salesTable[[#This Row],[PaymentMethod]])))))</f>
        <v>CARD</v>
      </c>
      <c r="W269" s="8" t="str">
        <f>IF(salesTable[[#This Row],[ProductID]]="","MISSING",IFERROR(VLOOKUP(salesTable[[#This Row],[ProductID]],product_REF[],1,FALSE),"NO MATCH"))</f>
        <v>P008</v>
      </c>
      <c r="X269" s="8" t="str">
        <f>CLEAN(UPPER(TRIM(IF(salesTable[[#This Row],[ProductID]]="","MISSING",IFERROR(VLOOKUP(salesTable[[#This Row],[ProductID]],product_REF[],2,FALSE),"NO MATCH")))))</f>
        <v>MICROWAVE 25L</v>
      </c>
      <c r="Y269" t="str">
        <f>IFERROR(CLEAN(UPPER(TRIM(VLOOKUP(salesTable[[#This Row],[productID_Final]],product_REF[],3,FALSE)))),"NO MATCH")</f>
        <v>HOME APPLIANCES</v>
      </c>
      <c r="Z269" s="8" t="str">
        <f>IF(salesTable[[#This Row],[productCategory_final]]=CLEAN(UPPER(TRIM(salesTable[ProductCategory]))),salesTable[[#This Row],[productCategory_final]],"MISMATCH")</f>
        <v>HOME APPLIANCES</v>
      </c>
      <c r="AA269" s="8" t="str">
        <f>IF(salesTable[[#This Row],[CustomerID]]="","MISSING",IFERROR(VLOOKUP(salesTable[[#This Row],[CustomerID]],customer_REF[],1,FALSE),"NO MATCH"))</f>
        <v>C0147</v>
      </c>
      <c r="AB269" t="str">
        <f>CLEAN(UPPER(TRIM(IF(salesTable[[#This Row],[FirstName]]="","MISSING",IFERROR(VLOOKUP(salesTable[[#This Row],[CustomerID_final]],customer_REF[],2,FALSE),"NO MATCH")))))</f>
        <v>ABENA</v>
      </c>
      <c r="AC269" s="8" t="str">
        <f>IF(salesTable[[#This Row],[customerFisrtName]]=CLEAN(UPPER(TRIM(salesTable[[#This Row],[customerFisrtName]]))),salesTable[[#This Row],[customerFisrtName]],"MISMATCH")</f>
        <v>ABENA</v>
      </c>
      <c r="AD269" t="str">
        <f>CLEAN(UPPER(TRIM(IF(salesTable[[#This Row],[LastName]]="","MISSING",IFERROR(VLOOKUP(salesTable[[#This Row],[CustomerID_final]],customer_REF[],3,FALSE),"NO MATCH")))))</f>
        <v>ARTHUR</v>
      </c>
      <c r="AE269" s="8" t="str">
        <f>IF(salesTable[[#This Row],[customerLastName]]=CLEAN(UPPER(TRIM(salesTable[[#This Row],[customerLastName]]))),salesTable[[#This Row],[customerLastName]],"MISMATCH")</f>
        <v>ARTHUR</v>
      </c>
      <c r="AF269" s="8" t="str">
        <f>IF(salesTable[[#This Row],[Phone]]="","MISSING",0&amp;RIGHT(TRIM(SUBSTITUTE(SUBSTITUTE(SUBSTITUTE(salesTable[[#This Row],[Phone]],"+","")," ",""),"-","")),9))</f>
        <v>0549174333</v>
      </c>
      <c r="AG26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69" s="8">
        <f>IF(salesTable[[#This Row],[quantity_clean]]&gt;0,salesTable[[#This Row],[quantity_clean]],"INVALID")</f>
        <v>4</v>
      </c>
      <c r="AI26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69" s="8">
        <f>IF(salesTable[[#This Row],[unitPrice_clean]]&gt;0,salesTable[[#This Row],[unitPrice_clean]],"INVALID")</f>
        <v>1250</v>
      </c>
      <c r="AK269">
        <f>IF(salesTable[[#This Row],[Revenue]]="","MISSING",VALUE(TRIM(SUBSTITUTE(SUBSTITUTE(salesTable[[#This Row],[Revenue]],",",""),"GH₵",""))))</f>
        <v>5000</v>
      </c>
      <c r="AL269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269" s="19">
        <f>IF(ISNUMBER(salesTable[[#This Row],[OrderDate]]),salesTable[[#This Row],[OrderDate]],IFERROR(DATEVALUE(CLEAN(TRIM(SUBSTITUTE(salesTable[[#This Row],[OrderDate]],".","/")))),"CHECK"))</f>
        <v>45998</v>
      </c>
      <c r="AN2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2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GH-CCT-2025-00569</v>
      </c>
      <c r="AP2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69" s="8" t="str">
        <f>CLEAN(PROPER(TRIM(salesTable[[#This Row],[Email]])))</f>
        <v>Abena.Arthur26@Example.Com</v>
      </c>
      <c r="AR269" s="8" t="str">
        <f>CLEAN(TRIM(salesTable[[#This Row],[SourceFile]]))</f>
        <v>Agent_App_2025.csv</v>
      </c>
      <c r="AS2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69" s="8" t="str">
        <f>IF(salesTable[orderRef_final]&lt;&gt;"MISSING",salesTable[orderRef_final],"invalid")</f>
        <v>GH-CCT-2025-00569</v>
      </c>
    </row>
    <row r="270" spans="1:46" x14ac:dyDescent="0.3">
      <c r="A270" t="s">
        <v>4858</v>
      </c>
      <c r="B270" t="s">
        <v>4125</v>
      </c>
      <c r="C270" t="s">
        <v>2876</v>
      </c>
      <c r="D270" t="s">
        <v>172</v>
      </c>
      <c r="E270" t="s">
        <v>140</v>
      </c>
      <c r="F270" t="s">
        <v>181</v>
      </c>
      <c r="G270" t="s">
        <v>81</v>
      </c>
      <c r="H270" t="s">
        <v>449</v>
      </c>
      <c r="I270" t="s">
        <v>491</v>
      </c>
      <c r="J270" t="s">
        <v>27</v>
      </c>
      <c r="K270" t="s">
        <v>231</v>
      </c>
      <c r="L270" t="s">
        <v>182</v>
      </c>
      <c r="M270">
        <v>11</v>
      </c>
      <c r="N270">
        <v>1250</v>
      </c>
      <c r="O270">
        <v>13750</v>
      </c>
      <c r="P270" t="s">
        <v>4859</v>
      </c>
      <c r="Q270" t="s">
        <v>4860</v>
      </c>
      <c r="R270" t="s">
        <v>61</v>
      </c>
      <c r="S270" t="str">
        <f>IF(salesTable[[#This Row],[Region]]="","MISSING",IFERROR(VLOOKUP(salesTable[[#This Row],[Region]],region_ref[],2,FALSE),TRIM(CLEAN(UPPER(salesTable[[#This Row],[Region]])))))</f>
        <v>CAPE COAST</v>
      </c>
      <c r="T270" t="str">
        <f>IF(salesTable[[#This Row],[CustomerType]]="","MISSING",IFERROR(VLOOKUP(salesTable[[#This Row],[CustomerType]],customerType_Ref[],2,FALSE),TRIM(CLEAN(UPPER(salesTable[[#This Row],[CustomerType]])))))</f>
        <v>GOVERNMENT</v>
      </c>
      <c r="U270" t="str">
        <f>IF(salesTable[[#This Row],[SalesChannel]]="","MISSING",IFERROR(VLOOKUP(salesTable[[#This Row],[SalesChannel]],salesChannel_Ref[],2,FALSE),CLEAN(UPPER(TRIM(salesTable[SalesChannel])))))</f>
        <v>ONLINE</v>
      </c>
      <c r="V270" t="str">
        <f>IF(salesTable[[#This Row],[PaymentMethod]]="","MISSING",IFERROR(VLOOKUP(salesTable[[#This Row],[PaymentMethod]],paymentMethod_REF[],2,FALSE), CLEAN(UPPER(TRIM(salesTable[[#This Row],[PaymentMethod]])))))</f>
        <v>CASH</v>
      </c>
      <c r="W270" s="8" t="str">
        <f>IF(salesTable[[#This Row],[ProductID]]="","MISSING",IFERROR(VLOOKUP(salesTable[[#This Row],[ProductID]],product_REF[],1,FALSE),"NO MATCH"))</f>
        <v>P008</v>
      </c>
      <c r="X270" s="8" t="str">
        <f>CLEAN(UPPER(TRIM(IF(salesTable[[#This Row],[ProductID]]="","MISSING",IFERROR(VLOOKUP(salesTable[[#This Row],[ProductID]],product_REF[],2,FALSE),"NO MATCH")))))</f>
        <v>MICROWAVE 25L</v>
      </c>
      <c r="Y270" t="str">
        <f>IFERROR(CLEAN(UPPER(TRIM(VLOOKUP(salesTable[[#This Row],[productID_Final]],product_REF[],3,FALSE)))),"NO MATCH")</f>
        <v>HOME APPLIANCES</v>
      </c>
      <c r="Z270" s="8" t="str">
        <f>IF(salesTable[[#This Row],[productCategory_final]]=CLEAN(UPPER(TRIM(salesTable[ProductCategory]))),salesTable[[#This Row],[productCategory_final]],"MISMATCH")</f>
        <v>HOME APPLIANCES</v>
      </c>
      <c r="AA270" s="8" t="str">
        <f>IF(salesTable[[#This Row],[CustomerID]]="","MISSING",IFERROR(VLOOKUP(salesTable[[#This Row],[CustomerID]],customer_REF[],1,FALSE),"NO MATCH"))</f>
        <v>C0132</v>
      </c>
      <c r="AB270" t="str">
        <f>CLEAN(UPPER(TRIM(IF(salesTable[[#This Row],[FirstName]]="","MISSING",IFERROR(VLOOKUP(salesTable[[#This Row],[CustomerID_final]],customer_REF[],2,FALSE),"NO MATCH")))))</f>
        <v>DANIEL</v>
      </c>
      <c r="AC270" s="8" t="str">
        <f>IF(salesTable[[#This Row],[customerFisrtName]]=CLEAN(UPPER(TRIM(salesTable[[#This Row],[customerFisrtName]]))),salesTable[[#This Row],[customerFisrtName]],"MISMATCH")</f>
        <v>DANIEL</v>
      </c>
      <c r="AD270" t="str">
        <f>CLEAN(UPPER(TRIM(IF(salesTable[[#This Row],[LastName]]="","MISSING",IFERROR(VLOOKUP(salesTable[[#This Row],[CustomerID_final]],customer_REF[],3,FALSE),"NO MATCH")))))</f>
        <v>OWUSU</v>
      </c>
      <c r="AE270" s="8" t="str">
        <f>IF(salesTable[[#This Row],[customerLastName]]=CLEAN(UPPER(TRIM(salesTable[[#This Row],[customerLastName]]))),salesTable[[#This Row],[customerLastName]],"MISMATCH")</f>
        <v>OWUSU</v>
      </c>
      <c r="AF270" s="8" t="str">
        <f>IF(salesTable[[#This Row],[Phone]]="","MISSING",0&amp;RIGHT(TRIM(SUBSTITUTE(SUBSTITUTE(SUBSTITUTE(salesTable[[#This Row],[Phone]],"+","")," ",""),"-","")),9))</f>
        <v>0598359688</v>
      </c>
      <c r="AG27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70" s="8">
        <f>IF(salesTable[[#This Row],[quantity_clean]]&gt;0,salesTable[[#This Row],[quantity_clean]],"INVALID")</f>
        <v>11</v>
      </c>
      <c r="AI27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70" s="8">
        <f>IF(salesTable[[#This Row],[unitPrice_clean]]&gt;0,salesTable[[#This Row],[unitPrice_clean]],"INVALID")</f>
        <v>1250</v>
      </c>
      <c r="AK270">
        <f>IF(salesTable[[#This Row],[Revenue]]="","MISSING",VALUE(TRIM(SUBSTITUTE(SUBSTITUTE(salesTable[[#This Row],[Revenue]],",",""),"GH₵",""))))</f>
        <v>13750</v>
      </c>
      <c r="AL270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270" s="19">
        <f>IF(ISNUMBER(salesTable[[#This Row],[OrderDate]]),salesTable[[#This Row],[OrderDate]],IFERROR(DATEVALUE(CLEAN(TRIM(SUBSTITUTE(salesTable[[#This Row],[OrderDate]],".","/")))),"CHECK"))</f>
        <v>45700</v>
      </c>
      <c r="AN2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45700</v>
      </c>
      <c r="AO2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GH-CCT-2025-00571</v>
      </c>
      <c r="AP2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0" s="8" t="str">
        <f>CLEAN(PROPER(TRIM(salesTable[[#This Row],[Email]])))</f>
        <v>Daniel.Owusu17@Example.Com</v>
      </c>
      <c r="AR270" s="8" t="str">
        <f>CLEAN(TRIM(salesTable[[#This Row],[SourceFile]]))</f>
        <v>Retail_POS_2025.csv</v>
      </c>
      <c r="AS2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0" s="8" t="str">
        <f>IF(salesTable[orderRef_final]&lt;&gt;"MISSING",salesTable[orderRef_final],"invalid")</f>
        <v>GH-CCT-2025-00571</v>
      </c>
    </row>
    <row r="271" spans="1:46" x14ac:dyDescent="0.3">
      <c r="A271" t="s">
        <v>1036</v>
      </c>
      <c r="B271" t="s">
        <v>1037</v>
      </c>
      <c r="C271" t="s">
        <v>1038</v>
      </c>
      <c r="D271" t="s">
        <v>80</v>
      </c>
      <c r="E271" t="s">
        <v>129</v>
      </c>
      <c r="F271" t="s">
        <v>181</v>
      </c>
      <c r="G271" t="s">
        <v>303</v>
      </c>
      <c r="H271" t="s">
        <v>399</v>
      </c>
      <c r="I271" t="s">
        <v>684</v>
      </c>
      <c r="J271" t="s">
        <v>71</v>
      </c>
      <c r="K271" t="s">
        <v>57</v>
      </c>
      <c r="L271" t="s">
        <v>165</v>
      </c>
      <c r="M271">
        <v>8</v>
      </c>
      <c r="N271">
        <v>-2400</v>
      </c>
      <c r="O271">
        <v>19200</v>
      </c>
      <c r="P271" t="s">
        <v>1039</v>
      </c>
      <c r="Q271" t="s">
        <v>1040</v>
      </c>
      <c r="R271" t="s">
        <v>61</v>
      </c>
      <c r="S271" t="str">
        <f>IF(salesTable[[#This Row],[Region]]="","MISSING",IFERROR(VLOOKUP(salesTable[[#This Row],[Region]],region_ref[],2,FALSE),TRIM(CLEAN(UPPER(salesTable[[#This Row],[Region]])))))</f>
        <v>CAPE COAST</v>
      </c>
      <c r="T271" t="str">
        <f>IF(salesTable[[#This Row],[CustomerType]]="","MISSING",IFERROR(VLOOKUP(salesTable[[#This Row],[CustomerType]],customerType_Ref[],2,FALSE),TRIM(CLEAN(UPPER(salesTable[[#This Row],[CustomerType]])))))</f>
        <v>INDIVIDUAL</v>
      </c>
      <c r="U271" t="str">
        <f>IF(salesTable[[#This Row],[SalesChannel]]="","MISSING",IFERROR(VLOOKUP(salesTable[[#This Row],[SalesChannel]],salesChannel_Ref[],2,FALSE),CLEAN(UPPER(TRIM(salesTable[SalesChannel])))))</f>
        <v>ONLINE</v>
      </c>
      <c r="V27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71" s="8" t="str">
        <f>IF(salesTable[[#This Row],[ProductID]]="","MISSING",IFERROR(VLOOKUP(salesTable[[#This Row],[ProductID]],product_REF[],1,FALSE),"NO MATCH"))</f>
        <v>P011</v>
      </c>
      <c r="X271" s="8" t="str">
        <f>CLEAN(UPPER(TRIM(IF(salesTable[[#This Row],[ProductID]]="","MISSING",IFERROR(VLOOKUP(salesTable[[#This Row],[ProductID]],product_REF[],2,FALSE),"NO MATCH")))))</f>
        <v>EXECUTIVE DESK</v>
      </c>
      <c r="Y271" t="str">
        <f>IFERROR(CLEAN(UPPER(TRIM(VLOOKUP(salesTable[[#This Row],[productID_Final]],product_REF[],3,FALSE)))),"NO MATCH")</f>
        <v>FURNITURE</v>
      </c>
      <c r="Z271" s="8" t="str">
        <f>IF(salesTable[[#This Row],[productCategory_final]]=CLEAN(UPPER(TRIM(salesTable[ProductCategory]))),salesTable[[#This Row],[productCategory_final]],"MISMATCH")</f>
        <v>FURNITURE</v>
      </c>
      <c r="AA271" s="8" t="str">
        <f>IF(salesTable[[#This Row],[CustomerID]]="","MISSING",IFERROR(VLOOKUP(salesTable[[#This Row],[CustomerID]],customer_REF[],1,FALSE),"NO MATCH"))</f>
        <v>C0307</v>
      </c>
      <c r="AB271" t="str">
        <f>CLEAN(UPPER(TRIM(IF(salesTable[[#This Row],[FirstName]]="","MISSING",IFERROR(VLOOKUP(salesTable[[#This Row],[CustomerID_final]],customer_REF[],2,FALSE),"NO MATCH")))))</f>
        <v>ADWOA</v>
      </c>
      <c r="AC271" s="8" t="str">
        <f>IF(salesTable[[#This Row],[customerFisrtName]]=CLEAN(UPPER(TRIM(salesTable[[#This Row],[customerFisrtName]]))),salesTable[[#This Row],[customerFisrtName]],"MISMATCH")</f>
        <v>ADWOA</v>
      </c>
      <c r="AD271" t="str">
        <f>CLEAN(UPPER(TRIM(IF(salesTable[[#This Row],[LastName]]="","MISSING",IFERROR(VLOOKUP(salesTable[[#This Row],[CustomerID_final]],customer_REF[],3,FALSE),"NO MATCH")))))</f>
        <v>BOATENG</v>
      </c>
      <c r="AE271" s="8" t="str">
        <f>IF(salesTable[[#This Row],[customerLastName]]=CLEAN(UPPER(TRIM(salesTable[[#This Row],[customerLastName]]))),salesTable[[#This Row],[customerLastName]],"MISMATCH")</f>
        <v>BOATENG</v>
      </c>
      <c r="AF271" s="8" t="str">
        <f>IF(salesTable[[#This Row],[Phone]]="","MISSING",0&amp;RIGHT(TRIM(SUBSTITUTE(SUBSTITUTE(SUBSTITUTE(salesTable[[#This Row],[Phone]],"+","")," ",""),"-","")),9))</f>
        <v>0545052998</v>
      </c>
      <c r="AG27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71" s="8">
        <f>IF(salesTable[[#This Row],[quantity_clean]]&gt;0,salesTable[[#This Row],[quantity_clean]],"INVALID")</f>
        <v>8</v>
      </c>
      <c r="AI271">
        <f>IF(OR(salesTable[[#This Row],[UnitPrice]]="",salesTable[[#This Row],[UnitPrice]]="N/A",salesTable[[#This Row],[UnitPrice]]="unknown"),"INVALID",VALUE(TRIM(SUBSTITUTE(SUBSTITUTE(salesTable[[#This Row],[UnitPrice]],",",""),"GH₵",""))))</f>
        <v>-2400</v>
      </c>
      <c r="AJ271" s="8" t="str">
        <f>IF(salesTable[[#This Row],[unitPrice_clean]]&gt;0,salesTable[[#This Row],[unitPrice_clean]],"INVALID")</f>
        <v>INVALID</v>
      </c>
      <c r="AK271">
        <f>IF(salesTable[[#This Row],[Revenue]]="","MISSING",VALUE(TRIM(SUBSTITUTE(SUBSTITUTE(salesTable[[#This Row],[Revenue]],",",""),"GH₵",""))))</f>
        <v>19200</v>
      </c>
      <c r="AL27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71" s="19" t="str">
        <f>IF(ISNUMBER(salesTable[[#This Row],[OrderDate]]),salesTable[[#This Row],[OrderDate]],IFERROR(DATEVALUE(CLEAN(TRIM(SUBSTITUTE(salesTable[[#This Row],[OrderDate]],".","/")))),"CHECK"))</f>
        <v>CHECK</v>
      </c>
      <c r="AN27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GH-CCT-2025-00579</v>
      </c>
      <c r="AP2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1" s="8" t="str">
        <f>CLEAN(PROPER(TRIM(salesTable[[#This Row],[Email]])))</f>
        <v>Adwoa.Boateng11@Example.Com</v>
      </c>
      <c r="AR271" s="8" t="str">
        <f>CLEAN(TRIM(salesTable[[#This Row],[SourceFile]]))</f>
        <v>Retail_POS_2025.csv</v>
      </c>
      <c r="AS2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1" s="8" t="str">
        <f>IF(salesTable[orderRef_final]&lt;&gt;"MISSING",salesTable[orderRef_final],"invalid")</f>
        <v>GH-CCT-2025-00579</v>
      </c>
    </row>
    <row r="272" spans="1:46" x14ac:dyDescent="0.3">
      <c r="A272" t="s">
        <v>5990</v>
      </c>
      <c r="B272" t="s">
        <v>5991</v>
      </c>
      <c r="C272" t="s">
        <v>1872</v>
      </c>
      <c r="D272" t="s">
        <v>65</v>
      </c>
      <c r="E272" t="s">
        <v>161</v>
      </c>
      <c r="F272" t="s">
        <v>181</v>
      </c>
      <c r="G272" t="s">
        <v>239</v>
      </c>
      <c r="H272" t="s">
        <v>240</v>
      </c>
      <c r="I272" t="s">
        <v>279</v>
      </c>
      <c r="J272" t="s">
        <v>83</v>
      </c>
      <c r="K272" t="s">
        <v>84</v>
      </c>
      <c r="L272" t="s">
        <v>154</v>
      </c>
      <c r="M272">
        <v>1</v>
      </c>
      <c r="N272">
        <v>980</v>
      </c>
      <c r="O272">
        <v>980</v>
      </c>
      <c r="P272" t="s">
        <v>5992</v>
      </c>
      <c r="Q272" t="s">
        <v>5993</v>
      </c>
      <c r="R272" t="s">
        <v>157</v>
      </c>
      <c r="S272" t="str">
        <f>IF(salesTable[[#This Row],[Region]]="","MISSING",IFERROR(VLOOKUP(salesTable[[#This Row],[Region]],region_ref[],2,FALSE),TRIM(CLEAN(UPPER(salesTable[[#This Row],[Region]])))))</f>
        <v>CAPE COAST</v>
      </c>
      <c r="T272" t="str">
        <f>IF(salesTable[[#This Row],[CustomerType]]="","MISSING",IFERROR(VLOOKUP(salesTable[[#This Row],[CustomerType]],customerType_Ref[],2,FALSE),TRIM(CLEAN(UPPER(salesTable[[#This Row],[CustomerType]])))))</f>
        <v>INDIVIDUAL</v>
      </c>
      <c r="U272" t="str">
        <f>IF(salesTable[[#This Row],[SalesChannel]]="","MISSING",IFERROR(VLOOKUP(salesTable[[#This Row],[SalesChannel]],salesChannel_Ref[],2,FALSE),CLEAN(UPPER(TRIM(salesTable[SalesChannel])))))</f>
        <v>AGENT</v>
      </c>
      <c r="V27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72" s="8" t="str">
        <f>IF(salesTable[[#This Row],[ProductID]]="","MISSING",IFERROR(VLOOKUP(salesTable[[#This Row],[ProductID]],product_REF[],1,FALSE),"NO MATCH"))</f>
        <v>P009</v>
      </c>
      <c r="X272" s="8" t="str">
        <f>CLEAN(UPPER(TRIM(IF(salesTable[[#This Row],[ProductID]]="","MISSING",IFERROR(VLOOKUP(salesTable[[#This Row],[ProductID]],product_REF[],2,FALSE),"NO MATCH")))))</f>
        <v>FILING CABINET</v>
      </c>
      <c r="Y272" t="str">
        <f>IFERROR(CLEAN(UPPER(TRIM(VLOOKUP(salesTable[[#This Row],[productID_Final]],product_REF[],3,FALSE)))),"NO MATCH")</f>
        <v>OFFICE SUPPLIES</v>
      </c>
      <c r="Z272" s="8" t="str">
        <f>IF(salesTable[[#This Row],[productCategory_final]]=CLEAN(UPPER(TRIM(salesTable[ProductCategory]))),salesTable[[#This Row],[productCategory_final]],"MISMATCH")</f>
        <v>OFFICE SUPPLIES</v>
      </c>
      <c r="AA272" s="8" t="str">
        <f>IF(salesTable[[#This Row],[CustomerID]]="","MISSING",IFERROR(VLOOKUP(salesTable[[#This Row],[CustomerID]],customer_REF[],1,FALSE),"NO MATCH"))</f>
        <v>C0214</v>
      </c>
      <c r="AB272" t="str">
        <f>CLEAN(UPPER(TRIM(IF(salesTable[[#This Row],[FirstName]]="","MISSING",IFERROR(VLOOKUP(salesTable[[#This Row],[CustomerID_final]],customer_REF[],2,FALSE),"NO MATCH")))))</f>
        <v>NAA</v>
      </c>
      <c r="AC272" s="8" t="str">
        <f>IF(salesTable[[#This Row],[customerFisrtName]]=CLEAN(UPPER(TRIM(salesTable[[#This Row],[customerFisrtName]]))),salesTable[[#This Row],[customerFisrtName]],"MISMATCH")</f>
        <v>NAA</v>
      </c>
      <c r="AD272" t="str">
        <f>CLEAN(UPPER(TRIM(IF(salesTable[[#This Row],[LastName]]="","MISSING",IFERROR(VLOOKUP(salesTable[[#This Row],[CustomerID_final]],customer_REF[],3,FALSE),"NO MATCH")))))</f>
        <v>ADDO</v>
      </c>
      <c r="AE272" s="8" t="str">
        <f>IF(salesTable[[#This Row],[customerLastName]]=CLEAN(UPPER(TRIM(salesTable[[#This Row],[customerLastName]]))),salesTable[[#This Row],[customerLastName]],"MISMATCH")</f>
        <v>ADDO</v>
      </c>
      <c r="AF272" s="8" t="str">
        <f>IF(salesTable[[#This Row],[Phone]]="","MISSING",0&amp;RIGHT(TRIM(SUBSTITUTE(SUBSTITUTE(SUBSTITUTE(salesTable[[#This Row],[Phone]],"+","")," ",""),"-","")),9))</f>
        <v>0505861586</v>
      </c>
      <c r="AG27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72" s="8">
        <f>IF(salesTable[[#This Row],[quantity_clean]]&gt;0,salesTable[[#This Row],[quantity_clean]],"INVALID")</f>
        <v>1</v>
      </c>
      <c r="AI27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72" s="8">
        <f>IF(salesTable[[#This Row],[unitPrice_clean]]&gt;0,salesTable[[#This Row],[unitPrice_clean]],"INVALID")</f>
        <v>980</v>
      </c>
      <c r="AK272">
        <f>IF(salesTable[[#This Row],[Revenue]]="","MISSING",VALUE(TRIM(SUBSTITUTE(SUBSTITUTE(salesTable[[#This Row],[Revenue]],",",""),"GH₵",""))))</f>
        <v>980</v>
      </c>
      <c r="AL272" s="8">
        <f>IFERROR(IF(ROUND(salesTable[[#This Row],[Quantity_final]]*salesTable[[#This Row],[UnitPrice_final]],2)=ROUND(salesTable[[#This Row],[revenue_clean]],2)=TRUE,salesTable[[#This Row],[revenue_clean]],"invalid"),"INVALID")</f>
        <v>980</v>
      </c>
      <c r="AM272" s="19">
        <f>IF(ISNUMBER(salesTable[[#This Row],[OrderDate]]),salesTable[[#This Row],[OrderDate]],IFERROR(DATEVALUE(CLEAN(TRIM(SUBSTITUTE(salesTable[[#This Row],[OrderDate]],".","/")))),"CHECK"))</f>
        <v>46020</v>
      </c>
      <c r="AN2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46020</v>
      </c>
      <c r="AO2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GH-CCT-2025-00596</v>
      </c>
      <c r="AP2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2" s="8" t="str">
        <f>CLEAN(PROPER(TRIM(salesTable[[#This Row],[Email]])))</f>
        <v>Naa.Addo60Example.Com</v>
      </c>
      <c r="AR272" s="8" t="str">
        <f>CLEAN(TRIM(salesTable[[#This Row],[SourceFile]]))</f>
        <v>Online_Sales_2025.xlsx</v>
      </c>
      <c r="AS2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2" s="8" t="str">
        <f>IF(salesTable[orderRef_final]&lt;&gt;"MISSING",salesTable[orderRef_final],"invalid")</f>
        <v>GH-CCT-2025-00596</v>
      </c>
    </row>
    <row r="273" spans="1:46" x14ac:dyDescent="0.3">
      <c r="A273" t="s">
        <v>664</v>
      </c>
      <c r="B273" t="s">
        <v>665</v>
      </c>
      <c r="C273" t="s">
        <v>666</v>
      </c>
      <c r="D273" t="s">
        <v>106</v>
      </c>
      <c r="E273" t="s">
        <v>667</v>
      </c>
      <c r="F273" t="s">
        <v>181</v>
      </c>
      <c r="G273" t="s">
        <v>191</v>
      </c>
      <c r="H273" t="s">
        <v>668</v>
      </c>
      <c r="I273" t="s">
        <v>193</v>
      </c>
      <c r="J273" t="s">
        <v>97</v>
      </c>
      <c r="K273" t="s">
        <v>458</v>
      </c>
      <c r="L273" t="s">
        <v>669</v>
      </c>
      <c r="M273" t="s">
        <v>360</v>
      </c>
      <c r="N273">
        <v>1650</v>
      </c>
      <c r="O273">
        <v>14850</v>
      </c>
      <c r="P273" t="s">
        <v>670</v>
      </c>
      <c r="Q273" t="s">
        <v>671</v>
      </c>
      <c r="R273" t="s">
        <v>46</v>
      </c>
      <c r="S273" t="str">
        <f>IF(salesTable[[#This Row],[Region]]="","MISSING",IFERROR(VLOOKUP(salesTable[[#This Row],[Region]],region_ref[],2,FALSE),TRIM(CLEAN(UPPER(salesTable[[#This Row],[Region]])))))</f>
        <v>CAPE COAST</v>
      </c>
      <c r="T273" t="str">
        <f>IF(salesTable[[#This Row],[CustomerType]]="","MISSING",IFERROR(VLOOKUP(salesTable[[#This Row],[CustomerType]],customerType_Ref[],2,FALSE),TRIM(CLEAN(UPPER(salesTable[[#This Row],[CustomerType]])))))</f>
        <v>BUSINESS</v>
      </c>
      <c r="U273" t="str">
        <f>IF(salesTable[[#This Row],[SalesChannel]]="","MISSING",IFERROR(VLOOKUP(salesTable[[#This Row],[SalesChannel]],salesChannel_Ref[],2,FALSE),CLEAN(UPPER(TRIM(salesTable[SalesChannel])))))</f>
        <v>IN-STORE</v>
      </c>
      <c r="V27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73" s="8" t="str">
        <f>IF(salesTable[[#This Row],[ProductID]]="","MISSING",IFERROR(VLOOKUP(salesTable[[#This Row],[ProductID]],product_REF[],1,FALSE),"NO MATCH"))</f>
        <v>P004</v>
      </c>
      <c r="X273" s="8" t="str">
        <f>CLEAN(UPPER(TRIM(IF(salesTable[[#This Row],[ProductID]]="","MISSING",IFERROR(VLOOKUP(salesTable[[#This Row],[ProductID]],product_REF[],2,FALSE),"NO MATCH")))))</f>
        <v>LASER PRINTER</v>
      </c>
      <c r="Y273" t="str">
        <f>IFERROR(CLEAN(UPPER(TRIM(VLOOKUP(salesTable[[#This Row],[productID_Final]],product_REF[],3,FALSE)))),"NO MATCH")</f>
        <v>OFFICE SUPPLIES</v>
      </c>
      <c r="Z273" s="8" t="str">
        <f>IF(salesTable[[#This Row],[productCategory_final]]=CLEAN(UPPER(TRIM(salesTable[ProductCategory]))),salesTable[[#This Row],[productCategory_final]],"MISMATCH")</f>
        <v>OFFICE SUPPLIES</v>
      </c>
      <c r="AA273" s="8" t="str">
        <f>IF(salesTable[[#This Row],[CustomerID]]="","MISSING",IFERROR(VLOOKUP(salesTable[[#This Row],[CustomerID]],customer_REF[],1,FALSE),"NO MATCH"))</f>
        <v>C0232</v>
      </c>
      <c r="AB273" t="str">
        <f>CLEAN(UPPER(TRIM(IF(salesTable[[#This Row],[FirstName]]="","MISSING",IFERROR(VLOOKUP(salesTable[[#This Row],[CustomerID_final]],customer_REF[],2,FALSE),"NO MATCH")))))</f>
        <v>YAW</v>
      </c>
      <c r="AC273" s="8" t="str">
        <f>IF(salesTable[[#This Row],[customerFisrtName]]=CLEAN(UPPER(TRIM(salesTable[[#This Row],[customerFisrtName]]))),salesTable[[#This Row],[customerFisrtName]],"MISMATCH")</f>
        <v>YAW</v>
      </c>
      <c r="AD273" t="str">
        <f>CLEAN(UPPER(TRIM(IF(salesTable[[#This Row],[LastName]]="","MISSING",IFERROR(VLOOKUP(salesTable[[#This Row],[CustomerID_final]],customer_REF[],3,FALSE),"NO MATCH")))))</f>
        <v>OSEI</v>
      </c>
      <c r="AE273" s="8" t="str">
        <f>IF(salesTable[[#This Row],[customerLastName]]=CLEAN(UPPER(TRIM(salesTable[[#This Row],[customerLastName]]))),salesTable[[#This Row],[customerLastName]],"MISMATCH")</f>
        <v>OSEI</v>
      </c>
      <c r="AF273" s="8" t="str">
        <f>IF(salesTable[[#This Row],[Phone]]="","MISSING",0&amp;RIGHT(TRIM(SUBSTITUTE(SUBSTITUTE(SUBSTITUTE(salesTable[[#This Row],[Phone]],"+","")," ",""),"-","")),9))</f>
        <v>0501421819</v>
      </c>
      <c r="AG273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273" s="8">
        <f>IF(salesTable[[#This Row],[quantity_clean]]&gt;0,salesTable[[#This Row],[quantity_clean]],"INVALID")</f>
        <v>9</v>
      </c>
      <c r="AI273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73" s="8">
        <f>IF(salesTable[[#This Row],[unitPrice_clean]]&gt;0,salesTable[[#This Row],[unitPrice_clean]],"INVALID")</f>
        <v>1650</v>
      </c>
      <c r="AK273">
        <f>IF(salesTable[[#This Row],[Revenue]]="","MISSING",VALUE(TRIM(SUBSTITUTE(SUBSTITUTE(salesTable[[#This Row],[Revenue]],",",""),"GH₵",""))))</f>
        <v>14850</v>
      </c>
      <c r="AL273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273" s="19">
        <f>IF(ISNUMBER(salesTable[[#This Row],[OrderDate]]),salesTable[[#This Row],[OrderDate]],IFERROR(DATEVALUE(CLEAN(TRIM(SUBSTITUTE(salesTable[[#This Row],[OrderDate]],".","/")))),"CHECK"))</f>
        <v>45645</v>
      </c>
      <c r="AN27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GH-CCT-2025-00605</v>
      </c>
      <c r="AP2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3" s="8" t="str">
        <f>CLEAN(PROPER(TRIM(salesTable[[#This Row],[Email]])))</f>
        <v>Yaw.Osei26@Example.Com</v>
      </c>
      <c r="AR273" s="8" t="str">
        <f>CLEAN(TRIM(salesTable[[#This Row],[SourceFile]]))</f>
        <v>Mobile_App_Export.csv</v>
      </c>
      <c r="AS2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3" s="8" t="str">
        <f>IF(salesTable[orderRef_final]&lt;&gt;"MISSING",salesTable[orderRef_final],"invalid")</f>
        <v>GH-CCT-2025-00605</v>
      </c>
    </row>
    <row r="274" spans="1:46" x14ac:dyDescent="0.3">
      <c r="A274" t="s">
        <v>2385</v>
      </c>
      <c r="B274" t="s">
        <v>2386</v>
      </c>
      <c r="C274" t="s">
        <v>2280</v>
      </c>
      <c r="D274" t="s">
        <v>366</v>
      </c>
      <c r="E274" t="s">
        <v>552</v>
      </c>
      <c r="F274" t="s">
        <v>319</v>
      </c>
      <c r="G274" t="s">
        <v>142</v>
      </c>
      <c r="H274" t="s">
        <v>143</v>
      </c>
      <c r="I274" t="s">
        <v>26</v>
      </c>
      <c r="J274" t="s">
        <v>27</v>
      </c>
      <c r="K274" t="s">
        <v>174</v>
      </c>
      <c r="L274" t="s">
        <v>565</v>
      </c>
      <c r="M274" t="s">
        <v>2387</v>
      </c>
      <c r="N274">
        <v>420</v>
      </c>
      <c r="O274">
        <v>5040</v>
      </c>
      <c r="P274" t="s">
        <v>2388</v>
      </c>
      <c r="Q274" t="s">
        <v>2389</v>
      </c>
      <c r="R274" t="s">
        <v>61</v>
      </c>
      <c r="S274" t="str">
        <f>IF(salesTable[[#This Row],[Region]]="","MISSING",IFERROR(VLOOKUP(salesTable[[#This Row],[Region]],region_ref[],2,FALSE),TRIM(CLEAN(UPPER(salesTable[[#This Row],[Region]])))))</f>
        <v>CAPE COAST</v>
      </c>
      <c r="T274" t="str">
        <f>IF(salesTable[[#This Row],[CustomerType]]="","MISSING",IFERROR(VLOOKUP(salesTable[[#This Row],[CustomerType]],customerType_Ref[],2,FALSE),TRIM(CLEAN(UPPER(salesTable[[#This Row],[CustomerType]])))))</f>
        <v>GOVERNMENT</v>
      </c>
      <c r="U274" t="str">
        <f>IF(salesTable[[#This Row],[SalesChannel]]="","MISSING",IFERROR(VLOOKUP(salesTable[[#This Row],[SalesChannel]],salesChannel_Ref[],2,FALSE),CLEAN(UPPER(TRIM(salesTable[SalesChannel])))))</f>
        <v>IN-STORE</v>
      </c>
      <c r="V274" t="str">
        <f>IF(salesTable[[#This Row],[PaymentMethod]]="","MISSING",IFERROR(VLOOKUP(salesTable[[#This Row],[PaymentMethod]],paymentMethod_REF[],2,FALSE), CLEAN(UPPER(TRIM(salesTable[[#This Row],[PaymentMethod]])))))</f>
        <v>CARD</v>
      </c>
      <c r="W274" s="8" t="str">
        <f>IF(salesTable[[#This Row],[ProductID]]="","MISSING",IFERROR(VLOOKUP(salesTable[[#This Row],[ProductID]],product_REF[],1,FALSE),"NO MATCH"))</f>
        <v>P003</v>
      </c>
      <c r="X274" s="8" t="str">
        <f>CLEAN(UPPER(TRIM(IF(salesTable[[#This Row],[ProductID]]="","MISSING",IFERROR(VLOOKUP(salesTable[[#This Row],[ProductID]],product_REF[],2,FALSE),"NO MATCH")))))</f>
        <v>WIRELESS HEADSET</v>
      </c>
      <c r="Y274" t="str">
        <f>IFERROR(CLEAN(UPPER(TRIM(VLOOKUP(salesTable[[#This Row],[productID_Final]],product_REF[],3,FALSE)))),"NO MATCH")</f>
        <v>ELECTRONICS</v>
      </c>
      <c r="Z274" s="8" t="str">
        <f>IF(salesTable[[#This Row],[productCategory_final]]=CLEAN(UPPER(TRIM(salesTable[ProductCategory]))),salesTable[[#This Row],[productCategory_final]],"MISMATCH")</f>
        <v>ELECTRONICS</v>
      </c>
      <c r="AA274" s="8" t="str">
        <f>IF(salesTable[[#This Row],[CustomerID]]="","MISSING",IFERROR(VLOOKUP(salesTable[[#This Row],[CustomerID]],customer_REF[],1,FALSE),"NO MATCH"))</f>
        <v>C0086</v>
      </c>
      <c r="AB274" t="str">
        <f>CLEAN(UPPER(TRIM(IF(salesTable[[#This Row],[FirstName]]="","MISSING",IFERROR(VLOOKUP(salesTable[[#This Row],[CustomerID_final]],customer_REF[],2,FALSE),"NO MATCH")))))</f>
        <v>ABENA</v>
      </c>
      <c r="AC274" s="8" t="str">
        <f>IF(salesTable[[#This Row],[customerFisrtName]]=CLEAN(UPPER(TRIM(salesTable[[#This Row],[customerFisrtName]]))),salesTable[[#This Row],[customerFisrtName]],"MISMATCH")</f>
        <v>ABENA</v>
      </c>
      <c r="AD274" t="str">
        <f>CLEAN(UPPER(TRIM(IF(salesTable[[#This Row],[LastName]]="","MISSING",IFERROR(VLOOKUP(salesTable[[#This Row],[CustomerID_final]],customer_REF[],3,FALSE),"NO MATCH")))))</f>
        <v>BADU</v>
      </c>
      <c r="AE274" s="8" t="str">
        <f>IF(salesTable[[#This Row],[customerLastName]]=CLEAN(UPPER(TRIM(salesTable[[#This Row],[customerLastName]]))),salesTable[[#This Row],[customerLastName]],"MISMATCH")</f>
        <v>BADU</v>
      </c>
      <c r="AF274" s="8" t="str">
        <f>IF(salesTable[[#This Row],[Phone]]="","MISSING",0&amp;RIGHT(TRIM(SUBSTITUTE(SUBSTITUTE(SUBSTITUTE(salesTable[[#This Row],[Phone]],"+","")," ",""),"-","")),9))</f>
        <v>0549948742</v>
      </c>
      <c r="AG27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74" s="8">
        <f>IF(salesTable[[#This Row],[quantity_clean]]&gt;0,salesTable[[#This Row],[quantity_clean]],"INVALID")</f>
        <v>12</v>
      </c>
      <c r="AI27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74" s="8">
        <f>IF(salesTable[[#This Row],[unitPrice_clean]]&gt;0,salesTable[[#This Row],[unitPrice_clean]],"INVALID")</f>
        <v>420</v>
      </c>
      <c r="AK274">
        <f>IF(salesTable[[#This Row],[Revenue]]="","MISSING",VALUE(TRIM(SUBSTITUTE(SUBSTITUTE(salesTable[[#This Row],[Revenue]],",",""),"GH₵",""))))</f>
        <v>5040</v>
      </c>
      <c r="AL274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274" s="19">
        <f>IF(ISNUMBER(salesTable[[#This Row],[OrderDate]]),salesTable[[#This Row],[OrderDate]],IFERROR(DATEVALUE(CLEAN(TRIM(SUBSTITUTE(salesTable[[#This Row],[OrderDate]],".","/")))),"CHECK"))</f>
        <v>45923</v>
      </c>
      <c r="AN2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45923</v>
      </c>
      <c r="AO2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GH-CCT-2025-00620</v>
      </c>
      <c r="AP2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4" s="8" t="str">
        <f>CLEAN(PROPER(TRIM(salesTable[[#This Row],[Email]])))</f>
        <v>Abena.Badu32@Example.Com</v>
      </c>
      <c r="AR274" s="8" t="str">
        <f>CLEAN(TRIM(salesTable[[#This Row],[SourceFile]]))</f>
        <v>Retail_POS_2025.csv</v>
      </c>
      <c r="AS2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4" s="8" t="str">
        <f>IF(salesTable[orderRef_final]&lt;&gt;"MISSING",salesTable[orderRef_final],"invalid")</f>
        <v>GH-CCT-2025-00620</v>
      </c>
    </row>
    <row r="275" spans="1:46" x14ac:dyDescent="0.3">
      <c r="A275" t="s">
        <v>3579</v>
      </c>
      <c r="B275" t="s">
        <v>574</v>
      </c>
      <c r="C275" t="s">
        <v>3064</v>
      </c>
      <c r="D275" t="s">
        <v>21</v>
      </c>
      <c r="E275" t="s">
        <v>22</v>
      </c>
      <c r="F275" t="s">
        <v>962</v>
      </c>
      <c r="G275" t="s">
        <v>218</v>
      </c>
      <c r="H275" t="s">
        <v>1404</v>
      </c>
      <c r="I275" t="s">
        <v>279</v>
      </c>
      <c r="J275" t="s">
        <v>221</v>
      </c>
      <c r="K275" t="s">
        <v>42</v>
      </c>
      <c r="L275" t="s">
        <v>111</v>
      </c>
      <c r="M275">
        <v>12</v>
      </c>
      <c r="N275">
        <v>2800</v>
      </c>
      <c r="O275">
        <v>33600</v>
      </c>
      <c r="P275" t="s">
        <v>3580</v>
      </c>
      <c r="Q275" t="s">
        <v>3581</v>
      </c>
      <c r="R275" t="s">
        <v>46</v>
      </c>
      <c r="S275" t="str">
        <f>IF(salesTable[[#This Row],[Region]]="","MISSING",IFERROR(VLOOKUP(salesTable[[#This Row],[Region]],region_ref[],2,FALSE),TRIM(CLEAN(UPPER(salesTable[[#This Row],[Region]])))))</f>
        <v>CAPE COAST</v>
      </c>
      <c r="T275" t="str">
        <f>IF(salesTable[[#This Row],[CustomerType]]="","MISSING",IFERROR(VLOOKUP(salesTable[[#This Row],[CustomerType]],customerType_Ref[],2,FALSE),TRIM(CLEAN(UPPER(salesTable[[#This Row],[CustomerType]])))))</f>
        <v>INDIVIDUAL</v>
      </c>
      <c r="U275" t="str">
        <f>IF(salesTable[[#This Row],[SalesChannel]]="","MISSING",IFERROR(VLOOKUP(salesTable[[#This Row],[SalesChannel]],salesChannel_Ref[],2,FALSE),CLEAN(UPPER(TRIM(salesTable[SalesChannel])))))</f>
        <v>ONLINE</v>
      </c>
      <c r="V275" t="str">
        <f>IF(salesTable[[#This Row],[PaymentMethod]]="","MISSING",IFERROR(VLOOKUP(salesTable[[#This Row],[PaymentMethod]],paymentMethod_REF[],2,FALSE), CLEAN(UPPER(TRIM(salesTable[[#This Row],[PaymentMethod]])))))</f>
        <v>CARD</v>
      </c>
      <c r="W275" s="8" t="str">
        <f>IF(salesTable[[#This Row],[ProductID]]="","MISSING",IFERROR(VLOOKUP(salesTable[[#This Row],[ProductID]],product_REF[],1,FALSE),"NO MATCH"))</f>
        <v>P005</v>
      </c>
      <c r="X275" s="8" t="str">
        <f>CLEAN(UPPER(TRIM(IF(salesTable[[#This Row],[ProductID]]="","MISSING",IFERROR(VLOOKUP(salesTable[[#This Row],[ProductID]],product_REF[],2,FALSE),"NO MATCH")))))</f>
        <v>SMARTPHONE X</v>
      </c>
      <c r="Y275" t="str">
        <f>IFERROR(CLEAN(UPPER(TRIM(VLOOKUP(salesTable[[#This Row],[productID_Final]],product_REF[],3,FALSE)))),"NO MATCH")</f>
        <v>ELECTRONICS</v>
      </c>
      <c r="Z275" s="8" t="str">
        <f>IF(salesTable[[#This Row],[productCategory_final]]=CLEAN(UPPER(TRIM(salesTable[ProductCategory]))),salesTable[[#This Row],[productCategory_final]],"MISMATCH")</f>
        <v>MISMATCH</v>
      </c>
      <c r="AA275" s="8" t="str">
        <f>IF(salesTable[[#This Row],[CustomerID]]="","MISSING",IFERROR(VLOOKUP(salesTable[[#This Row],[CustomerID]],customer_REF[],1,FALSE),"NO MATCH"))</f>
        <v>C0334</v>
      </c>
      <c r="AB275" t="str">
        <f>CLEAN(UPPER(TRIM(IF(salesTable[[#This Row],[FirstName]]="","MISSING",IFERROR(VLOOKUP(salesTable[[#This Row],[CustomerID_final]],customer_REF[],2,FALSE),"NO MATCH")))))</f>
        <v>KOJO</v>
      </c>
      <c r="AC275" s="8" t="str">
        <f>IF(salesTable[[#This Row],[customerFisrtName]]=CLEAN(UPPER(TRIM(salesTable[[#This Row],[customerFisrtName]]))),salesTable[[#This Row],[customerFisrtName]],"MISMATCH")</f>
        <v>KOJO</v>
      </c>
      <c r="AD275" t="str">
        <f>CLEAN(UPPER(TRIM(IF(salesTable[[#This Row],[LastName]]="","MISSING",IFERROR(VLOOKUP(salesTable[[#This Row],[CustomerID_final]],customer_REF[],3,FALSE),"NO MATCH")))))</f>
        <v>ARTHUR</v>
      </c>
      <c r="AE275" s="8" t="str">
        <f>IF(salesTable[[#This Row],[customerLastName]]=CLEAN(UPPER(TRIM(salesTable[[#This Row],[customerLastName]]))),salesTable[[#This Row],[customerLastName]],"MISMATCH")</f>
        <v>ARTHUR</v>
      </c>
      <c r="AF275" s="8" t="str">
        <f>IF(salesTable[[#This Row],[Phone]]="","MISSING",0&amp;RIGHT(TRIM(SUBSTITUTE(SUBSTITUTE(SUBSTITUTE(salesTable[[#This Row],[Phone]],"+","")," ",""),"-","")),9))</f>
        <v>0249986473</v>
      </c>
      <c r="AG27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75" s="8">
        <f>IF(salesTable[[#This Row],[quantity_clean]]&gt;0,salesTable[[#This Row],[quantity_clean]],"INVALID")</f>
        <v>12</v>
      </c>
      <c r="AI27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275" s="8">
        <f>IF(salesTable[[#This Row],[unitPrice_clean]]&gt;0,salesTable[[#This Row],[unitPrice_clean]],"INVALID")</f>
        <v>2800</v>
      </c>
      <c r="AK275">
        <f>IF(salesTable[[#This Row],[Revenue]]="","MISSING",VALUE(TRIM(SUBSTITUTE(SUBSTITUTE(salesTable[[#This Row],[Revenue]],",",""),"GH₵",""))))</f>
        <v>33600</v>
      </c>
      <c r="AL275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275" s="19">
        <f>IF(ISNUMBER(salesTable[[#This Row],[OrderDate]]),salesTable[[#This Row],[OrderDate]],IFERROR(DATEVALUE(CLEAN(TRIM(SUBSTITUTE(salesTable[[#This Row],[OrderDate]],".","/")))),"CHECK"))</f>
        <v>45802</v>
      </c>
      <c r="AN2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45802</v>
      </c>
      <c r="AO2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GH-CCT-2025-00625</v>
      </c>
      <c r="AP2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5" s="8" t="str">
        <f>CLEAN(PROPER(TRIM(salesTable[[#This Row],[Email]])))</f>
        <v>Kojo.Arthur60@Example.Con</v>
      </c>
      <c r="AR275" s="8" t="str">
        <f>CLEAN(TRIM(salesTable[[#This Row],[SourceFile]]))</f>
        <v>Mobile_App_Export.csv</v>
      </c>
      <c r="AS2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5" s="8" t="str">
        <f>IF(salesTable[orderRef_final]&lt;&gt;"MISSING",salesTable[orderRef_final],"invalid")</f>
        <v>GH-CCT-2025-00625</v>
      </c>
    </row>
    <row r="276" spans="1:46" x14ac:dyDescent="0.3">
      <c r="A276" t="s">
        <v>1212</v>
      </c>
      <c r="B276" t="s">
        <v>1213</v>
      </c>
      <c r="C276" t="s">
        <v>1214</v>
      </c>
      <c r="D276" t="s">
        <v>380</v>
      </c>
      <c r="E276" t="s">
        <v>93</v>
      </c>
      <c r="F276" t="s">
        <v>181</v>
      </c>
      <c r="G276" t="s">
        <v>39</v>
      </c>
      <c r="H276" t="s">
        <v>336</v>
      </c>
      <c r="I276" t="s">
        <v>122</v>
      </c>
      <c r="J276" t="s">
        <v>97</v>
      </c>
      <c r="K276" t="s">
        <v>84</v>
      </c>
      <c r="L276" t="s">
        <v>29</v>
      </c>
      <c r="M276">
        <v>1</v>
      </c>
      <c r="N276">
        <v>-1900</v>
      </c>
      <c r="O276">
        <v>1900</v>
      </c>
      <c r="P276" t="s">
        <v>1215</v>
      </c>
      <c r="Q276" t="s">
        <v>1216</v>
      </c>
      <c r="R276" t="s">
        <v>61</v>
      </c>
      <c r="S276" t="str">
        <f>IF(salesTable[[#This Row],[Region]]="","MISSING",IFERROR(VLOOKUP(salesTable[[#This Row],[Region]],region_ref[],2,FALSE),TRIM(CLEAN(UPPER(salesTable[[#This Row],[Region]])))))</f>
        <v>CAPE COAST</v>
      </c>
      <c r="T276" t="str">
        <f>IF(salesTable[[#This Row],[CustomerType]]="","MISSING",IFERROR(VLOOKUP(salesTable[[#This Row],[CustomerType]],customerType_Ref[],2,FALSE),TRIM(CLEAN(UPPER(salesTable[[#This Row],[CustomerType]])))))</f>
        <v>BUSINESS</v>
      </c>
      <c r="U276" t="str">
        <f>IF(salesTable[[#This Row],[SalesChannel]]="","MISSING",IFERROR(VLOOKUP(salesTable[[#This Row],[SalesChannel]],salesChannel_Ref[],2,FALSE),CLEAN(UPPER(TRIM(salesTable[SalesChannel])))))</f>
        <v>AGENT</v>
      </c>
      <c r="V27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76" s="8" t="str">
        <f>IF(salesTable[[#This Row],[ProductID]]="","MISSING",IFERROR(VLOOKUP(salesTable[[#This Row],[ProductID]],product_REF[],1,FALSE),"NO MATCH"))</f>
        <v>P006</v>
      </c>
      <c r="X276" s="8" t="str">
        <f>CLEAN(UPPER(TRIM(IF(salesTable[[#This Row],[ProductID]]="","MISSING",IFERROR(VLOOKUP(salesTable[[#This Row],[ProductID]],product_REF[],2,FALSE),"NO MATCH")))))</f>
        <v>STANDING DESK</v>
      </c>
      <c r="Y276" t="str">
        <f>IFERROR(CLEAN(UPPER(TRIM(VLOOKUP(salesTable[[#This Row],[productID_Final]],product_REF[],3,FALSE)))),"NO MATCH")</f>
        <v>FURNITURE</v>
      </c>
      <c r="Z276" s="8" t="str">
        <f>IF(salesTable[[#This Row],[productCategory_final]]=CLEAN(UPPER(TRIM(salesTable[ProductCategory]))),salesTable[[#This Row],[productCategory_final]],"MISMATCH")</f>
        <v>FURNITURE</v>
      </c>
      <c r="AA276" s="8" t="str">
        <f>IF(salesTable[[#This Row],[CustomerID]]="","MISSING",IFERROR(VLOOKUP(salesTable[[#This Row],[CustomerID]],customer_REF[],1,FALSE),"NO MATCH"))</f>
        <v>C0173</v>
      </c>
      <c r="AB276" t="str">
        <f>CLEAN(UPPER(TRIM(IF(salesTable[[#This Row],[FirstName]]="","MISSING",IFERROR(VLOOKUP(salesTable[[#This Row],[CustomerID_final]],customer_REF[],2,FALSE),"NO MATCH")))))</f>
        <v>DANIEL</v>
      </c>
      <c r="AC276" s="8" t="str">
        <f>IF(salesTable[[#This Row],[customerFisrtName]]=CLEAN(UPPER(TRIM(salesTable[[#This Row],[customerFisrtName]]))),salesTable[[#This Row],[customerFisrtName]],"MISMATCH")</f>
        <v>DANIEL</v>
      </c>
      <c r="AD276" t="str">
        <f>CLEAN(UPPER(TRIM(IF(salesTable[[#This Row],[LastName]]="","MISSING",IFERROR(VLOOKUP(salesTable[[#This Row],[CustomerID_final]],customer_REF[],3,FALSE),"NO MATCH")))))</f>
        <v>BADU</v>
      </c>
      <c r="AE276" s="8" t="str">
        <f>IF(salesTable[[#This Row],[customerLastName]]=CLEAN(UPPER(TRIM(salesTable[[#This Row],[customerLastName]]))),salesTable[[#This Row],[customerLastName]],"MISMATCH")</f>
        <v>BADU</v>
      </c>
      <c r="AF276" s="8" t="str">
        <f>IF(salesTable[[#This Row],[Phone]]="","MISSING",0&amp;RIGHT(TRIM(SUBSTITUTE(SUBSTITUTE(SUBSTITUTE(salesTable[[#This Row],[Phone]],"+","")," ",""),"-","")),9))</f>
        <v>0558288975</v>
      </c>
      <c r="AG27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76" s="8">
        <f>IF(salesTable[[#This Row],[quantity_clean]]&gt;0,salesTable[[#This Row],[quantity_clean]],"INVALID")</f>
        <v>1</v>
      </c>
      <c r="AI276">
        <f>IF(OR(salesTable[[#This Row],[UnitPrice]]="",salesTable[[#This Row],[UnitPrice]]="N/A",salesTable[[#This Row],[UnitPrice]]="unknown"),"INVALID",VALUE(TRIM(SUBSTITUTE(SUBSTITUTE(salesTable[[#This Row],[UnitPrice]],",",""),"GH₵",""))))</f>
        <v>-1900</v>
      </c>
      <c r="AJ276" s="8" t="str">
        <f>IF(salesTable[[#This Row],[unitPrice_clean]]&gt;0,salesTable[[#This Row],[unitPrice_clean]],"INVALID")</f>
        <v>INVALID</v>
      </c>
      <c r="AK276">
        <f>IF(salesTable[[#This Row],[Revenue]]="","MISSING",VALUE(TRIM(SUBSTITUTE(SUBSTITUTE(salesTable[[#This Row],[Revenue]],",",""),"GH₵",""))))</f>
        <v>1900</v>
      </c>
      <c r="AL27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76" s="19">
        <f>IF(ISNUMBER(salesTable[[#This Row],[OrderDate]]),salesTable[[#This Row],[OrderDate]],IFERROR(DATEVALUE(CLEAN(TRIM(SUBSTITUTE(salesTable[[#This Row],[OrderDate]],".","/")))),"CHECK"))</f>
        <v>45755</v>
      </c>
      <c r="AN2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45755</v>
      </c>
      <c r="AO2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GH-CCT-2025-00629</v>
      </c>
      <c r="AP2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6" s="8" t="str">
        <f>CLEAN(PROPER(TRIM(salesTable[[#This Row],[Email]])))</f>
        <v>Daniel.Badu75@Example.Com</v>
      </c>
      <c r="AR276" s="8" t="str">
        <f>CLEAN(TRIM(salesTable[[#This Row],[SourceFile]]))</f>
        <v>Retail_POS_2025.csv</v>
      </c>
      <c r="AS2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6" s="8" t="str">
        <f>IF(salesTable[orderRef_final]&lt;&gt;"MISSING",salesTable[orderRef_final],"invalid")</f>
        <v>GH-CCT-2025-00629</v>
      </c>
    </row>
    <row r="277" spans="1:46" x14ac:dyDescent="0.3">
      <c r="A277" t="s">
        <v>5786</v>
      </c>
      <c r="B277" t="s">
        <v>5291</v>
      </c>
      <c r="C277" t="s">
        <v>431</v>
      </c>
      <c r="D277" t="s">
        <v>366</v>
      </c>
      <c r="E277" t="s">
        <v>66</v>
      </c>
      <c r="F277" t="s">
        <v>181</v>
      </c>
      <c r="G277" t="s">
        <v>39</v>
      </c>
      <c r="H277" t="s">
        <v>336</v>
      </c>
      <c r="I277" t="s">
        <v>41</v>
      </c>
      <c r="J277" t="s">
        <v>337</v>
      </c>
      <c r="K277" t="s">
        <v>84</v>
      </c>
      <c r="L277" t="s">
        <v>1023</v>
      </c>
      <c r="M277">
        <v>7</v>
      </c>
      <c r="N277">
        <v>1900</v>
      </c>
      <c r="O277">
        <v>13300</v>
      </c>
      <c r="P277" t="s">
        <v>5787</v>
      </c>
      <c r="Q277" t="s">
        <v>5788</v>
      </c>
      <c r="R277" t="s">
        <v>32</v>
      </c>
      <c r="S277" t="str">
        <f>IF(salesTable[[#This Row],[Region]]="","MISSING",IFERROR(VLOOKUP(salesTable[[#This Row],[Region]],region_ref[],2,FALSE),TRIM(CLEAN(UPPER(salesTable[[#This Row],[Region]])))))</f>
        <v>CAPE COAST</v>
      </c>
      <c r="T277" t="str">
        <f>IF(salesTable[[#This Row],[CustomerType]]="","MISSING",IFERROR(VLOOKUP(salesTable[[#This Row],[CustomerType]],customerType_Ref[],2,FALSE),TRIM(CLEAN(UPPER(salesTable[[#This Row],[CustomerType]])))))</f>
        <v>INDIVIDUAL</v>
      </c>
      <c r="U277" t="str">
        <f>IF(salesTable[[#This Row],[SalesChannel]]="","MISSING",IFERROR(VLOOKUP(salesTable[[#This Row],[SalesChannel]],salesChannel_Ref[],2,FALSE),CLEAN(UPPER(TRIM(salesTable[SalesChannel])))))</f>
        <v>AGENT</v>
      </c>
      <c r="V277" t="str">
        <f>IF(salesTable[[#This Row],[PaymentMethod]]="","MISSING",IFERROR(VLOOKUP(salesTable[[#This Row],[PaymentMethod]],paymentMethod_REF[],2,FALSE), CLEAN(UPPER(TRIM(salesTable[[#This Row],[PaymentMethod]])))))</f>
        <v>CARD</v>
      </c>
      <c r="W277" s="8" t="str">
        <f>IF(salesTable[[#This Row],[ProductID]]="","MISSING",IFERROR(VLOOKUP(salesTable[[#This Row],[ProductID]],product_REF[],1,FALSE),"NO MATCH"))</f>
        <v>P006</v>
      </c>
      <c r="X277" s="8" t="str">
        <f>CLEAN(UPPER(TRIM(IF(salesTable[[#This Row],[ProductID]]="","MISSING",IFERROR(VLOOKUP(salesTable[[#This Row],[ProductID]],product_REF[],2,FALSE),"NO MATCH")))))</f>
        <v>STANDING DESK</v>
      </c>
      <c r="Y277" t="str">
        <f>IFERROR(CLEAN(UPPER(TRIM(VLOOKUP(salesTable[[#This Row],[productID_Final]],product_REF[],3,FALSE)))),"NO MATCH")</f>
        <v>FURNITURE</v>
      </c>
      <c r="Z277" s="8" t="str">
        <f>IF(salesTable[[#This Row],[productCategory_final]]=CLEAN(UPPER(TRIM(salesTable[ProductCategory]))),salesTable[[#This Row],[productCategory_final]],"MISMATCH")</f>
        <v>FURNITURE</v>
      </c>
      <c r="AA277" s="8" t="str">
        <f>IF(salesTable[[#This Row],[CustomerID]]="","MISSING",IFERROR(VLOOKUP(salesTable[[#This Row],[CustomerID]],customer_REF[],1,FALSE),"NO MATCH"))</f>
        <v>C0323</v>
      </c>
      <c r="AB277" t="str">
        <f>CLEAN(UPPER(TRIM(IF(salesTable[[#This Row],[FirstName]]="","MISSING",IFERROR(VLOOKUP(salesTable[[#This Row],[CustomerID_final]],customer_REF[],2,FALSE),"NO MATCH")))))</f>
        <v>ABENA</v>
      </c>
      <c r="AC277" s="8" t="str">
        <f>IF(salesTable[[#This Row],[customerFisrtName]]=CLEAN(UPPER(TRIM(salesTable[[#This Row],[customerFisrtName]]))),salesTable[[#This Row],[customerFisrtName]],"MISMATCH")</f>
        <v>ABENA</v>
      </c>
      <c r="AD277" t="str">
        <f>CLEAN(UPPER(TRIM(IF(salesTable[[#This Row],[LastName]]="","MISSING",IFERROR(VLOOKUP(salesTable[[#This Row],[CustomerID_final]],customer_REF[],3,FALSE),"NO MATCH")))))</f>
        <v>ASARE</v>
      </c>
      <c r="AE277" s="8" t="str">
        <f>IF(salesTable[[#This Row],[customerLastName]]=CLEAN(UPPER(TRIM(salesTable[[#This Row],[customerLastName]]))),salesTable[[#This Row],[customerLastName]],"MISMATCH")</f>
        <v>ASARE</v>
      </c>
      <c r="AF277" s="8" t="str">
        <f>IF(salesTable[[#This Row],[Phone]]="","MISSING",0&amp;RIGHT(TRIM(SUBSTITUTE(SUBSTITUTE(SUBSTITUTE(salesTable[[#This Row],[Phone]],"+","")," ",""),"-","")),9))</f>
        <v>0273444868</v>
      </c>
      <c r="AG27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77" s="8">
        <f>IF(salesTable[[#This Row],[quantity_clean]]&gt;0,salesTable[[#This Row],[quantity_clean]],"INVALID")</f>
        <v>7</v>
      </c>
      <c r="AI27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77" s="8">
        <f>IF(salesTable[[#This Row],[unitPrice_clean]]&gt;0,salesTable[[#This Row],[unitPrice_clean]],"INVALID")</f>
        <v>1900</v>
      </c>
      <c r="AK277">
        <f>IF(salesTable[[#This Row],[Revenue]]="","MISSING",VALUE(TRIM(SUBSTITUTE(SUBSTITUTE(salesTable[[#This Row],[Revenue]],",",""),"GH₵",""))))</f>
        <v>13300</v>
      </c>
      <c r="AL277" s="8">
        <f>IFERROR(IF(ROUND(salesTable[[#This Row],[Quantity_final]]*salesTable[[#This Row],[UnitPrice_final]],2)=ROUND(salesTable[[#This Row],[revenue_clean]],2)=TRUE,salesTable[[#This Row],[revenue_clean]],"invalid"),"INVALID")</f>
        <v>13300</v>
      </c>
      <c r="AM277" s="19">
        <f>IF(ISNUMBER(salesTable[[#This Row],[OrderDate]]),salesTable[[#This Row],[OrderDate]],IFERROR(DATEVALUE(CLEAN(TRIM(SUBSTITUTE(salesTable[[#This Row],[OrderDate]],".","/")))),"CHECK"))</f>
        <v>46011</v>
      </c>
      <c r="AN2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2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GH-CCT-2025-00638</v>
      </c>
      <c r="AP2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7" s="8" t="str">
        <f>CLEAN(PROPER(TRIM(salesTable[[#This Row],[Email]])))</f>
        <v>Abena.Asare9@Example.Com</v>
      </c>
      <c r="AR277" s="8" t="str">
        <f>CLEAN(TRIM(salesTable[[#This Row],[SourceFile]]))</f>
        <v>Agent_App_2025.csv</v>
      </c>
      <c r="AS2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7" s="8" t="str">
        <f>IF(salesTable[orderRef_final]&lt;&gt;"MISSING",salesTable[orderRef_final],"invalid")</f>
        <v>GH-CCT-2025-00638</v>
      </c>
    </row>
    <row r="278" spans="1:46" x14ac:dyDescent="0.3">
      <c r="A278" t="s">
        <v>1735</v>
      </c>
      <c r="B278" t="s">
        <v>1736</v>
      </c>
      <c r="C278" t="s">
        <v>1610</v>
      </c>
      <c r="D278" t="s">
        <v>36</v>
      </c>
      <c r="E278" t="s">
        <v>37</v>
      </c>
      <c r="F278" t="s">
        <v>319</v>
      </c>
      <c r="G278" t="s">
        <v>303</v>
      </c>
      <c r="H278" t="s">
        <v>399</v>
      </c>
      <c r="I278" t="s">
        <v>122</v>
      </c>
      <c r="J278" t="s">
        <v>27</v>
      </c>
      <c r="K278" t="s">
        <v>72</v>
      </c>
      <c r="L278" t="s">
        <v>73</v>
      </c>
      <c r="M278">
        <v>4</v>
      </c>
      <c r="N278" t="s">
        <v>1737</v>
      </c>
      <c r="O278">
        <v>9400</v>
      </c>
      <c r="P278" t="s">
        <v>1738</v>
      </c>
      <c r="Q278" t="s">
        <v>1739</v>
      </c>
      <c r="R278" t="s">
        <v>157</v>
      </c>
      <c r="S278" t="str">
        <f>IF(salesTable[[#This Row],[Region]]="","MISSING",IFERROR(VLOOKUP(salesTable[[#This Row],[Region]],region_ref[],2,FALSE),TRIM(CLEAN(UPPER(salesTable[[#This Row],[Region]])))))</f>
        <v>CAPE COAST</v>
      </c>
      <c r="T278" t="str">
        <f>IF(salesTable[[#This Row],[CustomerType]]="","MISSING",IFERROR(VLOOKUP(salesTable[[#This Row],[CustomerType]],customerType_Ref[],2,FALSE),TRIM(CLEAN(UPPER(salesTable[[#This Row],[CustomerType]])))))</f>
        <v>GOVERNMENT</v>
      </c>
      <c r="U278" t="str">
        <f>IF(salesTable[[#This Row],[SalesChannel]]="","MISSING",IFERROR(VLOOKUP(salesTable[[#This Row],[SalesChannel]],salesChannel_Ref[],2,FALSE),CLEAN(UPPER(TRIM(salesTable[SalesChannel])))))</f>
        <v>IN-STORE</v>
      </c>
      <c r="V278" t="str">
        <f>IF(salesTable[[#This Row],[PaymentMethod]]="","MISSING",IFERROR(VLOOKUP(salesTable[[#This Row],[PaymentMethod]],paymentMethod_REF[],2,FALSE), CLEAN(UPPER(TRIM(salesTable[[#This Row],[PaymentMethod]])))))</f>
        <v>CARD</v>
      </c>
      <c r="W278" s="8" t="str">
        <f>IF(salesTable[[#This Row],[ProductID]]="","MISSING",IFERROR(VLOOKUP(salesTable[[#This Row],[ProductID]],product_REF[],1,FALSE),"NO MATCH"))</f>
        <v>P011</v>
      </c>
      <c r="X278" s="8" t="str">
        <f>CLEAN(UPPER(TRIM(IF(salesTable[[#This Row],[ProductID]]="","MISSING",IFERROR(VLOOKUP(salesTable[[#This Row],[ProductID]],product_REF[],2,FALSE),"NO MATCH")))))</f>
        <v>EXECUTIVE DESK</v>
      </c>
      <c r="Y278" t="str">
        <f>IFERROR(CLEAN(UPPER(TRIM(VLOOKUP(salesTable[[#This Row],[productID_Final]],product_REF[],3,FALSE)))),"NO MATCH")</f>
        <v>FURNITURE</v>
      </c>
      <c r="Z278" s="8" t="str">
        <f>IF(salesTable[[#This Row],[productCategory_final]]=CLEAN(UPPER(TRIM(salesTable[ProductCategory]))),salesTable[[#This Row],[productCategory_final]],"MISMATCH")</f>
        <v>FURNITURE</v>
      </c>
      <c r="AA278" s="8" t="str">
        <f>IF(salesTable[[#This Row],[CustomerID]]="","MISSING",IFERROR(VLOOKUP(salesTable[[#This Row],[CustomerID]],customer_REF[],1,FALSE),"NO MATCH"))</f>
        <v>C0389</v>
      </c>
      <c r="AB278" t="str">
        <f>CLEAN(UPPER(TRIM(IF(salesTable[[#This Row],[FirstName]]="","MISSING",IFERROR(VLOOKUP(salesTable[[#This Row],[CustomerID_final]],customer_REF[],2,FALSE),"NO MATCH")))))</f>
        <v>AKOSUA</v>
      </c>
      <c r="AC278" s="8" t="str">
        <f>IF(salesTable[[#This Row],[customerFisrtName]]=CLEAN(UPPER(TRIM(salesTable[[#This Row],[customerFisrtName]]))),salesTable[[#This Row],[customerFisrtName]],"MISMATCH")</f>
        <v>AKOSUA</v>
      </c>
      <c r="AD278" t="str">
        <f>CLEAN(UPPER(TRIM(IF(salesTable[[#This Row],[LastName]]="","MISSING",IFERROR(VLOOKUP(salesTable[[#This Row],[CustomerID_final]],customer_REF[],3,FALSE),"NO MATCH")))))</f>
        <v>ANTWI</v>
      </c>
      <c r="AE278" s="8" t="str">
        <f>IF(salesTable[[#This Row],[customerLastName]]=CLEAN(UPPER(TRIM(salesTable[[#This Row],[customerLastName]]))),salesTable[[#This Row],[customerLastName]],"MISMATCH")</f>
        <v>ANTWI</v>
      </c>
      <c r="AF278" s="8" t="str">
        <f>IF(salesTable[[#This Row],[Phone]]="","MISSING",0&amp;RIGHT(TRIM(SUBSTITUTE(SUBSTITUTE(SUBSTITUTE(salesTable[[#This Row],[Phone]],"+","")," ",""),"-","")),9))</f>
        <v>0265931384</v>
      </c>
      <c r="AG27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78" s="8">
        <f>IF(salesTable[[#This Row],[quantity_clean]]&gt;0,salesTable[[#This Row],[quantity_clean]],"INVALID")</f>
        <v>4</v>
      </c>
      <c r="AI278">
        <f>IF(OR(salesTable[[#This Row],[UnitPrice]]="",salesTable[[#This Row],[UnitPrice]]="N/A",salesTable[[#This Row],[UnitPrice]]="unknown"),"INVALID",VALUE(TRIM(SUBSTITUTE(SUBSTITUTE(salesTable[[#This Row],[UnitPrice]],",",""),"GH₵",""))))</f>
        <v>2350</v>
      </c>
      <c r="AJ278" s="8">
        <f>IF(salesTable[[#This Row],[unitPrice_clean]]&gt;0,salesTable[[#This Row],[unitPrice_clean]],"INVALID")</f>
        <v>2350</v>
      </c>
      <c r="AK278">
        <f>IF(salesTable[[#This Row],[Revenue]]="","MISSING",VALUE(TRIM(SUBSTITUTE(SUBSTITUTE(salesTable[[#This Row],[Revenue]],",",""),"GH₵",""))))</f>
        <v>9400</v>
      </c>
      <c r="AL278" s="8">
        <f>IFERROR(IF(ROUND(salesTable[[#This Row],[Quantity_final]]*salesTable[[#This Row],[UnitPrice_final]],2)=ROUND(salesTable[[#This Row],[revenue_clean]],2)=TRUE,salesTable[[#This Row],[revenue_clean]],"invalid"),"INVALID")</f>
        <v>9400</v>
      </c>
      <c r="AM278" s="19">
        <f>IF(ISNUMBER(salesTable[[#This Row],[OrderDate]]),salesTable[[#This Row],[OrderDate]],IFERROR(DATEVALUE(CLEAN(TRIM(SUBSTITUTE(salesTable[[#This Row],[OrderDate]],".","/")))),"CHECK"))</f>
        <v>45902</v>
      </c>
      <c r="AN2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45902</v>
      </c>
      <c r="AO2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GH-CCT-2025-00644</v>
      </c>
      <c r="AP2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8" s="8" t="str">
        <f>CLEAN(PROPER(TRIM(salesTable[[#This Row],[Email]])))</f>
        <v>Akosua.Antwi4@Example.Com</v>
      </c>
      <c r="AR278" s="8" t="str">
        <f>CLEAN(TRIM(salesTable[[#This Row],[SourceFile]]))</f>
        <v>Online_Sales_2025.xlsx</v>
      </c>
      <c r="AS2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8" s="8" t="str">
        <f>IF(salesTable[orderRef_final]&lt;&gt;"MISSING",salesTable[orderRef_final],"invalid")</f>
        <v>GH-CCT-2025-00644</v>
      </c>
    </row>
    <row r="279" spans="1:46" x14ac:dyDescent="0.3">
      <c r="A279" t="s">
        <v>1475</v>
      </c>
      <c r="B279" t="s">
        <v>1476</v>
      </c>
      <c r="C279" t="s">
        <v>839</v>
      </c>
      <c r="D279" t="s">
        <v>172</v>
      </c>
      <c r="E279" t="s">
        <v>237</v>
      </c>
      <c r="F279" t="s">
        <v>181</v>
      </c>
      <c r="G279" t="s">
        <v>142</v>
      </c>
      <c r="H279" t="s">
        <v>143</v>
      </c>
      <c r="I279" t="s">
        <v>26</v>
      </c>
      <c r="J279" t="s">
        <v>27</v>
      </c>
      <c r="K279" t="s">
        <v>72</v>
      </c>
      <c r="L279" t="s">
        <v>182</v>
      </c>
      <c r="M279" t="s">
        <v>383</v>
      </c>
      <c r="N279">
        <v>-420</v>
      </c>
      <c r="O279">
        <v>2940</v>
      </c>
      <c r="P279" t="s">
        <v>1477</v>
      </c>
      <c r="Q279" t="s">
        <v>1478</v>
      </c>
      <c r="R279" t="s">
        <v>157</v>
      </c>
      <c r="S279" t="str">
        <f>IF(salesTable[[#This Row],[Region]]="","MISSING",IFERROR(VLOOKUP(salesTable[[#This Row],[Region]],region_ref[],2,FALSE),TRIM(CLEAN(UPPER(salesTable[[#This Row],[Region]])))))</f>
        <v>CAPE COAST</v>
      </c>
      <c r="T279" t="str">
        <f>IF(salesTable[[#This Row],[CustomerType]]="","MISSING",IFERROR(VLOOKUP(salesTable[[#This Row],[CustomerType]],customerType_Ref[],2,FALSE),TRIM(CLEAN(UPPER(salesTable[[#This Row],[CustomerType]])))))</f>
        <v>GOVERNMENT</v>
      </c>
      <c r="U279" t="str">
        <f>IF(salesTable[[#This Row],[SalesChannel]]="","MISSING",IFERROR(VLOOKUP(salesTable[[#This Row],[SalesChannel]],salesChannel_Ref[],2,FALSE),CLEAN(UPPER(TRIM(salesTable[SalesChannel])))))</f>
        <v>IN-STORE</v>
      </c>
      <c r="V279" t="str">
        <f>IF(salesTable[[#This Row],[PaymentMethod]]="","MISSING",IFERROR(VLOOKUP(salesTable[[#This Row],[PaymentMethod]],paymentMethod_REF[],2,FALSE), CLEAN(UPPER(TRIM(salesTable[[#This Row],[PaymentMethod]])))))</f>
        <v>CASH</v>
      </c>
      <c r="W279" s="8" t="str">
        <f>IF(salesTable[[#This Row],[ProductID]]="","MISSING",IFERROR(VLOOKUP(salesTable[[#This Row],[ProductID]],product_REF[],1,FALSE),"NO MATCH"))</f>
        <v>P003</v>
      </c>
      <c r="X279" s="8" t="str">
        <f>CLEAN(UPPER(TRIM(IF(salesTable[[#This Row],[ProductID]]="","MISSING",IFERROR(VLOOKUP(salesTable[[#This Row],[ProductID]],product_REF[],2,FALSE),"NO MATCH")))))</f>
        <v>WIRELESS HEADSET</v>
      </c>
      <c r="Y279" t="str">
        <f>IFERROR(CLEAN(UPPER(TRIM(VLOOKUP(salesTable[[#This Row],[productID_Final]],product_REF[],3,FALSE)))),"NO MATCH")</f>
        <v>ELECTRONICS</v>
      </c>
      <c r="Z279" s="8" t="str">
        <f>IF(salesTable[[#This Row],[productCategory_final]]=CLEAN(UPPER(TRIM(salesTable[ProductCategory]))),salesTable[[#This Row],[productCategory_final]],"MISMATCH")</f>
        <v>ELECTRONICS</v>
      </c>
      <c r="AA279" s="8" t="str">
        <f>IF(salesTable[[#This Row],[CustomerID]]="","MISSING",IFERROR(VLOOKUP(salesTable[[#This Row],[CustomerID]],customer_REF[],1,FALSE),"NO MATCH"))</f>
        <v>C0119</v>
      </c>
      <c r="AB279" t="str">
        <f>CLEAN(UPPER(TRIM(IF(salesTable[[#This Row],[FirstName]]="","MISSING",IFERROR(VLOOKUP(salesTable[[#This Row],[CustomerID_final]],customer_REF[],2,FALSE),"NO MATCH")))))</f>
        <v>DANIEL</v>
      </c>
      <c r="AC279" s="8" t="str">
        <f>IF(salesTable[[#This Row],[customerFisrtName]]=CLEAN(UPPER(TRIM(salesTable[[#This Row],[customerFisrtName]]))),salesTable[[#This Row],[customerFisrtName]],"MISMATCH")</f>
        <v>DANIEL</v>
      </c>
      <c r="AD279" t="str">
        <f>CLEAN(UPPER(TRIM(IF(salesTable[[#This Row],[LastName]]="","MISSING",IFERROR(VLOOKUP(salesTable[[#This Row],[CustomerID_final]],customer_REF[],3,FALSE),"NO MATCH")))))</f>
        <v>APPIAH</v>
      </c>
      <c r="AE279" s="8" t="str">
        <f>IF(salesTable[[#This Row],[customerLastName]]=CLEAN(UPPER(TRIM(salesTable[[#This Row],[customerLastName]]))),salesTable[[#This Row],[customerLastName]],"MISMATCH")</f>
        <v>APPIAH</v>
      </c>
      <c r="AF279" s="8" t="str">
        <f>IF(salesTable[[#This Row],[Phone]]="","MISSING",0&amp;RIGHT(TRIM(SUBSTITUTE(SUBSTITUTE(SUBSTITUTE(salesTable[[#This Row],[Phone]],"+","")," ",""),"-","")),9))</f>
        <v>0557408462</v>
      </c>
      <c r="AG27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79" s="8">
        <f>IF(salesTable[[#This Row],[quantity_clean]]&gt;0,salesTable[[#This Row],[quantity_clean]],"INVALID")</f>
        <v>7</v>
      </c>
      <c r="AI279">
        <f>IF(OR(salesTable[[#This Row],[UnitPrice]]="",salesTable[[#This Row],[UnitPrice]]="N/A",salesTable[[#This Row],[UnitPrice]]="unknown"),"INVALID",VALUE(TRIM(SUBSTITUTE(SUBSTITUTE(salesTable[[#This Row],[UnitPrice]],",",""),"GH₵",""))))</f>
        <v>-420</v>
      </c>
      <c r="AJ279" s="8" t="str">
        <f>IF(salesTable[[#This Row],[unitPrice_clean]]&gt;0,salesTable[[#This Row],[unitPrice_clean]],"INVALID")</f>
        <v>INVALID</v>
      </c>
      <c r="AK279">
        <f>IF(salesTable[[#This Row],[Revenue]]="","MISSING",VALUE(TRIM(SUBSTITUTE(SUBSTITUTE(salesTable[[#This Row],[Revenue]],",",""),"GH₵",""))))</f>
        <v>2940</v>
      </c>
      <c r="AL27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79" s="19">
        <f>IF(ISNUMBER(salesTable[[#This Row],[OrderDate]]),salesTable[[#This Row],[OrderDate]],IFERROR(DATEVALUE(CLEAN(TRIM(SUBSTITUTE(salesTable[[#This Row],[OrderDate]],".","/")))),"CHECK"))</f>
        <v>45980</v>
      </c>
      <c r="AN2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45980</v>
      </c>
      <c r="AO2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GH-CCT-2025-00649</v>
      </c>
      <c r="AP2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79" s="8" t="str">
        <f>CLEAN(PROPER(TRIM(salesTable[[#This Row],[Email]])))</f>
        <v>Daniel.Appiah6Example.Com</v>
      </c>
      <c r="AR279" s="8" t="str">
        <f>CLEAN(TRIM(salesTable[[#This Row],[SourceFile]]))</f>
        <v>Online_Sales_2025.xlsx</v>
      </c>
      <c r="AS2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79" s="8" t="str">
        <f>IF(salesTable[orderRef_final]&lt;&gt;"MISSING",salesTable[orderRef_final],"invalid")</f>
        <v>GH-CCT-2025-00649</v>
      </c>
    </row>
    <row r="280" spans="1:46" x14ac:dyDescent="0.3">
      <c r="A280" t="s">
        <v>316</v>
      </c>
      <c r="B280" t="s">
        <v>317</v>
      </c>
      <c r="C280" t="s">
        <v>318</v>
      </c>
      <c r="D280" t="s">
        <v>92</v>
      </c>
      <c r="E280" t="s">
        <v>190</v>
      </c>
      <c r="F280" t="s">
        <v>319</v>
      </c>
      <c r="G280" t="s">
        <v>303</v>
      </c>
      <c r="H280" t="s">
        <v>320</v>
      </c>
      <c r="I280" t="s">
        <v>41</v>
      </c>
      <c r="J280" t="s">
        <v>27</v>
      </c>
      <c r="K280" t="s">
        <v>321</v>
      </c>
      <c r="L280" t="s">
        <v>165</v>
      </c>
      <c r="M280">
        <v>1</v>
      </c>
      <c r="N280">
        <v>2400</v>
      </c>
      <c r="O280">
        <v>2400</v>
      </c>
      <c r="P280" t="s">
        <v>322</v>
      </c>
      <c r="Q280" t="s">
        <v>323</v>
      </c>
      <c r="R280" t="s">
        <v>32</v>
      </c>
      <c r="S280" t="str">
        <f>IF(salesTable[[#This Row],[Region]]="","MISSING",IFERROR(VLOOKUP(salesTable[[#This Row],[Region]],region_ref[],2,FALSE),TRIM(CLEAN(UPPER(salesTable[[#This Row],[Region]])))))</f>
        <v>CAPE COAST</v>
      </c>
      <c r="T280" t="str">
        <f>IF(salesTable[[#This Row],[CustomerType]]="","MISSING",IFERROR(VLOOKUP(salesTable[[#This Row],[CustomerType]],customerType_Ref[],2,FALSE),TRIM(CLEAN(UPPER(salesTable[[#This Row],[CustomerType]])))))</f>
        <v>GOVERNMENT</v>
      </c>
      <c r="U280" t="str">
        <f>IF(salesTable[[#This Row],[SalesChannel]]="","MISSING",IFERROR(VLOOKUP(salesTable[[#This Row],[SalesChannel]],salesChannel_Ref[],2,FALSE),CLEAN(UPPER(TRIM(salesTable[SalesChannel])))))</f>
        <v>ONLINE</v>
      </c>
      <c r="V28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80" s="8" t="str">
        <f>IF(salesTable[[#This Row],[ProductID]]="","MISSING",IFERROR(VLOOKUP(salesTable[[#This Row],[ProductID]],product_REF[],1,FALSE),"NO MATCH"))</f>
        <v>P011</v>
      </c>
      <c r="X280" s="8" t="str">
        <f>CLEAN(UPPER(TRIM(IF(salesTable[[#This Row],[ProductID]]="","MISSING",IFERROR(VLOOKUP(salesTable[[#This Row],[ProductID]],product_REF[],2,FALSE),"NO MATCH")))))</f>
        <v>EXECUTIVE DESK</v>
      </c>
      <c r="Y280" t="str">
        <f>IFERROR(CLEAN(UPPER(TRIM(VLOOKUP(salesTable[[#This Row],[productID_Final]],product_REF[],3,FALSE)))),"NO MATCH")</f>
        <v>FURNITURE</v>
      </c>
      <c r="Z280" s="8" t="str">
        <f>IF(salesTable[[#This Row],[productCategory_final]]=CLEAN(UPPER(TRIM(salesTable[ProductCategory]))),salesTable[[#This Row],[productCategory_final]],"MISMATCH")</f>
        <v>FURNITURE</v>
      </c>
      <c r="AA280" s="8" t="str">
        <f>IF(salesTable[[#This Row],[CustomerID]]="","MISSING",IFERROR(VLOOKUP(salesTable[[#This Row],[CustomerID]],customer_REF[],1,FALSE),"NO MATCH"))</f>
        <v>C0252</v>
      </c>
      <c r="AB280" t="str">
        <f>CLEAN(UPPER(TRIM(IF(salesTable[[#This Row],[FirstName]]="","MISSING",IFERROR(VLOOKUP(salesTable[[#This Row],[CustomerID_final]],customer_REF[],2,FALSE),"NO MATCH")))))</f>
        <v>AMA</v>
      </c>
      <c r="AC280" s="8" t="str">
        <f>IF(salesTable[[#This Row],[customerFisrtName]]=CLEAN(UPPER(TRIM(salesTable[[#This Row],[customerFisrtName]]))),salesTable[[#This Row],[customerFisrtName]],"MISMATCH")</f>
        <v>AMA</v>
      </c>
      <c r="AD280" t="str">
        <f>CLEAN(UPPER(TRIM(IF(salesTable[[#This Row],[LastName]]="","MISSING",IFERROR(VLOOKUP(salesTable[[#This Row],[CustomerID_final]],customer_REF[],3,FALSE),"NO MATCH")))))</f>
        <v>ASARE</v>
      </c>
      <c r="AE280" s="8" t="str">
        <f>IF(salesTable[[#This Row],[customerLastName]]=CLEAN(UPPER(TRIM(salesTable[[#This Row],[customerLastName]]))),salesTable[[#This Row],[customerLastName]],"MISMATCH")</f>
        <v>ASARE</v>
      </c>
      <c r="AF280" s="8" t="str">
        <f>IF(salesTable[[#This Row],[Phone]]="","MISSING",0&amp;RIGHT(TRIM(SUBSTITUTE(SUBSTITUTE(SUBSTITUTE(salesTable[[#This Row],[Phone]],"+","")," ",""),"-","")),9))</f>
        <v>0245444077</v>
      </c>
      <c r="AG28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80" s="8">
        <f>IF(salesTable[[#This Row],[quantity_clean]]&gt;0,salesTable[[#This Row],[quantity_clean]],"INVALID")</f>
        <v>1</v>
      </c>
      <c r="AI28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80" s="8">
        <f>IF(salesTable[[#This Row],[unitPrice_clean]]&gt;0,salesTable[[#This Row],[unitPrice_clean]],"INVALID")</f>
        <v>2400</v>
      </c>
      <c r="AK280">
        <f>IF(salesTable[[#This Row],[Revenue]]="","MISSING",VALUE(TRIM(SUBSTITUTE(SUBSTITUTE(salesTable[[#This Row],[Revenue]],",",""),"GH₵",""))))</f>
        <v>2400</v>
      </c>
      <c r="AL280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280" s="19" t="str">
        <f>IF(ISNUMBER(salesTable[[#This Row],[OrderDate]]),salesTable[[#This Row],[OrderDate]],IFERROR(DATEVALUE(CLEAN(TRIM(SUBSTITUTE(salesTable[[#This Row],[OrderDate]],".","/")))),"CHECK"))</f>
        <v>CHECK</v>
      </c>
      <c r="AN28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GH-CCT-2025-00651</v>
      </c>
      <c r="AP2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0" s="8" t="str">
        <f>CLEAN(PROPER(TRIM(salesTable[[#This Row],[Email]])))</f>
        <v>Ama.Asare19@Example.Com</v>
      </c>
      <c r="AR280" s="8" t="str">
        <f>CLEAN(TRIM(salesTable[[#This Row],[SourceFile]]))</f>
        <v>Agent_App_2025.csv</v>
      </c>
      <c r="AS2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0" s="8" t="str">
        <f>IF(salesTable[orderRef_final]&lt;&gt;"MISSING",salesTable[orderRef_final],"invalid")</f>
        <v>GH-CCT-2025-00651</v>
      </c>
    </row>
    <row r="281" spans="1:46" x14ac:dyDescent="0.3">
      <c r="A281" t="s">
        <v>4621</v>
      </c>
      <c r="B281" t="s">
        <v>4622</v>
      </c>
      <c r="C281" t="s">
        <v>507</v>
      </c>
      <c r="D281" t="s">
        <v>351</v>
      </c>
      <c r="E281" t="s">
        <v>93</v>
      </c>
      <c r="F281" t="s">
        <v>141</v>
      </c>
      <c r="G281" t="s">
        <v>68</v>
      </c>
      <c r="H281" t="s">
        <v>985</v>
      </c>
      <c r="I281" t="s">
        <v>491</v>
      </c>
      <c r="J281" t="s">
        <v>27</v>
      </c>
      <c r="K281" t="s">
        <v>42</v>
      </c>
      <c r="L281" t="s">
        <v>58</v>
      </c>
      <c r="M281">
        <v>11</v>
      </c>
      <c r="N281" t="s">
        <v>1319</v>
      </c>
      <c r="O281">
        <v>39600</v>
      </c>
      <c r="P281" t="s">
        <v>4623</v>
      </c>
      <c r="Q281" t="s">
        <v>1350</v>
      </c>
      <c r="R281" t="s">
        <v>32</v>
      </c>
      <c r="S281" t="str">
        <f>IF(salesTable[[#This Row],[Region]]="","MISSING",IFERROR(VLOOKUP(salesTable[[#This Row],[Region]],region_ref[],2,FALSE),TRIM(CLEAN(UPPER(salesTable[[#This Row],[Region]])))))</f>
        <v>CAPE COAST</v>
      </c>
      <c r="T281" t="str">
        <f>IF(salesTable[[#This Row],[CustomerType]]="","MISSING",IFERROR(VLOOKUP(salesTable[[#This Row],[CustomerType]],customerType_Ref[],2,FALSE),TRIM(CLEAN(UPPER(salesTable[[#This Row],[CustomerType]])))))</f>
        <v>GOVERNMENT</v>
      </c>
      <c r="U281" t="str">
        <f>IF(salesTable[[#This Row],[SalesChannel]]="","MISSING",IFERROR(VLOOKUP(salesTable[[#This Row],[SalesChannel]],salesChannel_Ref[],2,FALSE),CLEAN(UPPER(TRIM(salesTable[SalesChannel])))))</f>
        <v>ONLINE</v>
      </c>
      <c r="V2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81" s="8" t="str">
        <f>IF(salesTable[[#This Row],[ProductID]]="","MISSING",IFERROR(VLOOKUP(salesTable[[#This Row],[ProductID]],product_REF[],1,FALSE),"NO MATCH"))</f>
        <v>P010</v>
      </c>
      <c r="X281" s="8" t="str">
        <f>CLEAN(UPPER(TRIM(IF(salesTable[[#This Row],[ProductID]]="","MISSING",IFERROR(VLOOKUP(salesTable[[#This Row],[ProductID]],product_REF[],2,FALSE),"NO MATCH")))))</f>
        <v>AIR CONDITIONER</v>
      </c>
      <c r="Y281" t="str">
        <f>IFERROR(CLEAN(UPPER(TRIM(VLOOKUP(salesTable[[#This Row],[productID_Final]],product_REF[],3,FALSE)))),"NO MATCH")</f>
        <v>HOME APPLIANCES</v>
      </c>
      <c r="Z281" s="8" t="str">
        <f>IF(salesTable[[#This Row],[productCategory_final]]=CLEAN(UPPER(TRIM(salesTable[ProductCategory]))),salesTable[[#This Row],[productCategory_final]],"MISMATCH")</f>
        <v>HOME APPLIANCES</v>
      </c>
      <c r="AA281" s="8" t="str">
        <f>IF(salesTable[[#This Row],[CustomerID]]="","MISSING",IFERROR(VLOOKUP(salesTable[[#This Row],[CustomerID]],customer_REF[],1,FALSE),"NO MATCH"))</f>
        <v>C0145</v>
      </c>
      <c r="AB281" t="str">
        <f>CLEAN(UPPER(TRIM(IF(salesTable[[#This Row],[FirstName]]="","MISSING",IFERROR(VLOOKUP(salesTable[[#This Row],[CustomerID_final]],customer_REF[],2,FALSE),"NO MATCH")))))</f>
        <v>KWAME</v>
      </c>
      <c r="AC281" s="8" t="str">
        <f>IF(salesTable[[#This Row],[customerFisrtName]]=CLEAN(UPPER(TRIM(salesTable[[#This Row],[customerFisrtName]]))),salesTable[[#This Row],[customerFisrtName]],"MISMATCH")</f>
        <v>KWAME</v>
      </c>
      <c r="AD281" t="str">
        <f>CLEAN(UPPER(TRIM(IF(salesTable[[#This Row],[LastName]]="","MISSING",IFERROR(VLOOKUP(salesTable[[#This Row],[CustomerID_final]],customer_REF[],3,FALSE),"NO MATCH")))))</f>
        <v>BADU</v>
      </c>
      <c r="AE281" s="8" t="str">
        <f>IF(salesTable[[#This Row],[customerLastName]]=CLEAN(UPPER(TRIM(salesTable[[#This Row],[customerLastName]]))),salesTable[[#This Row],[customerLastName]],"MISMATCH")</f>
        <v>BADU</v>
      </c>
      <c r="AF281" s="8" t="str">
        <f>IF(salesTable[[#This Row],[Phone]]="","MISSING",0&amp;RIGHT(TRIM(SUBSTITUTE(SUBSTITUTE(SUBSTITUTE(salesTable[[#This Row],[Phone]],"+","")," ",""),"-","")),9))</f>
        <v>0542161490</v>
      </c>
      <c r="AG28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281" s="8">
        <f>IF(salesTable[[#This Row],[quantity_clean]]&gt;0,salesTable[[#This Row],[quantity_clean]],"INVALID")</f>
        <v>11</v>
      </c>
      <c r="AI28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281" s="8">
        <f>IF(salesTable[[#This Row],[unitPrice_clean]]&gt;0,salesTable[[#This Row],[unitPrice_clean]],"INVALID")</f>
        <v>3600</v>
      </c>
      <c r="AK281">
        <f>IF(salesTable[[#This Row],[Revenue]]="","MISSING",VALUE(TRIM(SUBSTITUTE(SUBSTITUTE(salesTable[[#This Row],[Revenue]],",",""),"GH₵",""))))</f>
        <v>39600</v>
      </c>
      <c r="AL281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281" s="19">
        <f>IF(ISNUMBER(salesTable[[#This Row],[OrderDate]]),salesTable[[#This Row],[OrderDate]],IFERROR(DATEVALUE(CLEAN(TRIM(SUBSTITUTE(salesTable[[#This Row],[OrderDate]],".","/")))),"CHECK"))</f>
        <v>45928</v>
      </c>
      <c r="AN2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45928</v>
      </c>
      <c r="AO2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GH-CCT-2025-00664</v>
      </c>
      <c r="AP2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1" s="8" t="str">
        <f>CLEAN(PROPER(TRIM(salesTable[[#This Row],[Email]])))</f>
        <v>Kwame.Badu11@Example.Com</v>
      </c>
      <c r="AR281" s="8" t="str">
        <f>CLEAN(TRIM(salesTable[[#This Row],[SourceFile]]))</f>
        <v>Agent_App_2025.csv</v>
      </c>
      <c r="AS2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1" s="8" t="str">
        <f>IF(salesTable[orderRef_final]&lt;&gt;"MISSING",salesTable[orderRef_final],"invalid")</f>
        <v>GH-CCT-2025-00664</v>
      </c>
    </row>
    <row r="282" spans="1:46" x14ac:dyDescent="0.3">
      <c r="A282" t="s">
        <v>6001</v>
      </c>
      <c r="B282" t="s">
        <v>6002</v>
      </c>
      <c r="C282" t="s">
        <v>2358</v>
      </c>
      <c r="D282" t="s">
        <v>1168</v>
      </c>
      <c r="E282" t="s">
        <v>93</v>
      </c>
      <c r="F282" t="s">
        <v>181</v>
      </c>
      <c r="G282" t="s">
        <v>24</v>
      </c>
      <c r="H282" t="s">
        <v>434</v>
      </c>
      <c r="I282" t="s">
        <v>26</v>
      </c>
      <c r="J282" t="s">
        <v>97</v>
      </c>
      <c r="K282" t="s">
        <v>84</v>
      </c>
      <c r="L282" t="s">
        <v>111</v>
      </c>
      <c r="M282" t="s">
        <v>577</v>
      </c>
      <c r="N282" t="s">
        <v>384</v>
      </c>
      <c r="O282">
        <v>50400</v>
      </c>
      <c r="P282" t="s">
        <v>6003</v>
      </c>
      <c r="Q282" t="s">
        <v>6004</v>
      </c>
      <c r="R282" t="s">
        <v>157</v>
      </c>
      <c r="S282" t="str">
        <f>IF(salesTable[[#This Row],[Region]]="","MISSING",IFERROR(VLOOKUP(salesTable[[#This Row],[Region]],region_ref[],2,FALSE),TRIM(CLEAN(UPPER(salesTable[[#This Row],[Region]])))))</f>
        <v>CAPE COAST</v>
      </c>
      <c r="T282" t="str">
        <f>IF(salesTable[[#This Row],[CustomerType]]="","MISSING",IFERROR(VLOOKUP(salesTable[[#This Row],[CustomerType]],customerType_Ref[],2,FALSE),TRIM(CLEAN(UPPER(salesTable[[#This Row],[CustomerType]])))))</f>
        <v>BUSINESS</v>
      </c>
      <c r="U282" t="str">
        <f>IF(salesTable[[#This Row],[SalesChannel]]="","MISSING",IFERROR(VLOOKUP(salesTable[[#This Row],[SalesChannel]],salesChannel_Ref[],2,FALSE),CLEAN(UPPER(TRIM(salesTable[SalesChannel])))))</f>
        <v>AGENT</v>
      </c>
      <c r="V282" t="str">
        <f>IF(salesTable[[#This Row],[PaymentMethod]]="","MISSING",IFERROR(VLOOKUP(salesTable[[#This Row],[PaymentMethod]],paymentMethod_REF[],2,FALSE), CLEAN(UPPER(TRIM(salesTable[[#This Row],[PaymentMethod]])))))</f>
        <v>CARD</v>
      </c>
      <c r="W282" s="8" t="str">
        <f>IF(salesTable[[#This Row],[ProductID]]="","MISSING",IFERROR(VLOOKUP(salesTable[[#This Row],[ProductID]],product_REF[],1,FALSE),"NO MATCH"))</f>
        <v>P001</v>
      </c>
      <c r="X282" s="8" t="str">
        <f>CLEAN(UPPER(TRIM(IF(salesTable[[#This Row],[ProductID]]="","MISSING",IFERROR(VLOOKUP(salesTable[[#This Row],[ProductID]],product_REF[],2,FALSE),"NO MATCH")))))</f>
        <v>LAPTOP PRO 14</v>
      </c>
      <c r="Y282" t="str">
        <f>IFERROR(CLEAN(UPPER(TRIM(VLOOKUP(salesTable[[#This Row],[productID_Final]],product_REF[],3,FALSE)))),"NO MATCH")</f>
        <v>ELECTRONICS</v>
      </c>
      <c r="Z282" s="8" t="str">
        <f>IF(salesTable[[#This Row],[productCategory_final]]=CLEAN(UPPER(TRIM(salesTable[ProductCategory]))),salesTable[[#This Row],[productCategory_final]],"MISMATCH")</f>
        <v>ELECTRONICS</v>
      </c>
      <c r="AA282" s="8" t="str">
        <f>IF(salesTable[[#This Row],[CustomerID]]="","MISSING",IFERROR(VLOOKUP(salesTable[[#This Row],[CustomerID]],customer_REF[],1,FALSE),"NO MATCH"))</f>
        <v>C0148</v>
      </c>
      <c r="AB282" t="str">
        <f>CLEAN(UPPER(TRIM(IF(salesTable[[#This Row],[FirstName]]="","MISSING",IFERROR(VLOOKUP(salesTable[[#This Row],[CustomerID_final]],customer_REF[],2,FALSE),"NO MATCH")))))</f>
        <v>ADWOA</v>
      </c>
      <c r="AC282" s="8" t="str">
        <f>IF(salesTable[[#This Row],[customerFisrtName]]=CLEAN(UPPER(TRIM(salesTable[[#This Row],[customerFisrtName]]))),salesTable[[#This Row],[customerFisrtName]],"MISMATCH")</f>
        <v>ADWOA</v>
      </c>
      <c r="AD282" t="str">
        <f>CLEAN(UPPER(TRIM(IF(salesTable[[#This Row],[LastName]]="","MISSING",IFERROR(VLOOKUP(salesTable[[#This Row],[CustomerID_final]],customer_REF[],3,FALSE),"NO MATCH")))))</f>
        <v>BADU</v>
      </c>
      <c r="AE282" s="8" t="str">
        <f>IF(salesTable[[#This Row],[customerLastName]]=CLEAN(UPPER(TRIM(salesTable[[#This Row],[customerLastName]]))),salesTable[[#This Row],[customerLastName]],"MISMATCH")</f>
        <v>BADU</v>
      </c>
      <c r="AF282" s="8" t="str">
        <f>IF(salesTable[[#This Row],[Phone]]="","MISSING",0&amp;RIGHT(TRIM(SUBSTITUTE(SUBSTITUTE(SUBSTITUTE(salesTable[[#This Row],[Phone]],"+","")," ",""),"-","")),9))</f>
        <v>0598576771</v>
      </c>
      <c r="AG28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82" s="8">
        <f>IF(salesTable[[#This Row],[quantity_clean]]&gt;0,salesTable[[#This Row],[quantity_clean]],"INVALID")</f>
        <v>12</v>
      </c>
      <c r="AI28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82" s="8">
        <f>IF(salesTable[[#This Row],[unitPrice_clean]]&gt;0,salesTable[[#This Row],[unitPrice_clean]],"INVALID")</f>
        <v>4200</v>
      </c>
      <c r="AK282">
        <f>IF(salesTable[[#This Row],[Revenue]]="","MISSING",VALUE(TRIM(SUBSTITUTE(SUBSTITUTE(salesTable[[#This Row],[Revenue]],",",""),"GH₵",""))))</f>
        <v>50400</v>
      </c>
      <c r="AL282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282" s="19">
        <f>IF(ISNUMBER(salesTable[[#This Row],[OrderDate]]),salesTable[[#This Row],[OrderDate]],IFERROR(DATEVALUE(CLEAN(TRIM(SUBSTITUTE(salesTable[[#This Row],[OrderDate]],".","/")))),"CHECK"))</f>
        <v>45933</v>
      </c>
      <c r="AN2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45933</v>
      </c>
      <c r="AO2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GH-CCT-2025-00670</v>
      </c>
      <c r="AP2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2" s="8" t="str">
        <f>CLEAN(PROPER(TRIM(salesTable[[#This Row],[Email]])))</f>
        <v>Adwoa.Badu16@Example.Com</v>
      </c>
      <c r="AR282" s="8" t="str">
        <f>CLEAN(TRIM(salesTable[[#This Row],[SourceFile]]))</f>
        <v>Online_Sales_2025.xlsx</v>
      </c>
      <c r="AS2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2" s="8" t="str">
        <f>IF(salesTable[orderRef_final]&lt;&gt;"MISSING",salesTable[orderRef_final],"invalid")</f>
        <v>GH-CCT-2025-00670</v>
      </c>
    </row>
    <row r="283" spans="1:46" x14ac:dyDescent="0.3">
      <c r="A283" t="s">
        <v>6198</v>
      </c>
      <c r="B283" t="s">
        <v>6199</v>
      </c>
      <c r="C283" t="s">
        <v>3329</v>
      </c>
      <c r="D283" t="s">
        <v>106</v>
      </c>
      <c r="E283" t="s">
        <v>2147</v>
      </c>
      <c r="F283" t="s">
        <v>181</v>
      </c>
      <c r="G283" t="s">
        <v>162</v>
      </c>
      <c r="H283" t="s">
        <v>500</v>
      </c>
      <c r="I283" t="s">
        <v>491</v>
      </c>
      <c r="J283" t="s">
        <v>27</v>
      </c>
      <c r="K283" t="s">
        <v>57</v>
      </c>
      <c r="L283" t="s">
        <v>165</v>
      </c>
      <c r="M283">
        <v>10</v>
      </c>
      <c r="N283">
        <v>520</v>
      </c>
      <c r="O283">
        <v>5200</v>
      </c>
      <c r="P283" t="s">
        <v>6200</v>
      </c>
      <c r="Q283" t="s">
        <v>6201</v>
      </c>
      <c r="R283" t="s">
        <v>46</v>
      </c>
      <c r="S283" t="str">
        <f>IF(salesTable[[#This Row],[Region]]="","MISSING",IFERROR(VLOOKUP(salesTable[[#This Row],[Region]],region_ref[],2,FALSE),TRIM(CLEAN(UPPER(salesTable[[#This Row],[Region]])))))</f>
        <v>CAPE COAST</v>
      </c>
      <c r="T283" t="str">
        <f>IF(salesTable[[#This Row],[CustomerType]]="","MISSING",IFERROR(VLOOKUP(salesTable[[#This Row],[CustomerType]],customerType_Ref[],2,FALSE),TRIM(CLEAN(UPPER(salesTable[[#This Row],[CustomerType]])))))</f>
        <v>GOVERNMENT</v>
      </c>
      <c r="U283" t="str">
        <f>IF(salesTable[[#This Row],[SalesChannel]]="","MISSING",IFERROR(VLOOKUP(salesTable[[#This Row],[SalesChannel]],salesChannel_Ref[],2,FALSE),CLEAN(UPPER(TRIM(salesTable[SalesChannel])))))</f>
        <v>ONLINE</v>
      </c>
      <c r="V28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83" s="8" t="str">
        <f>IF(salesTable[[#This Row],[ProductID]]="","MISSING",IFERROR(VLOOKUP(salesTable[[#This Row],[ProductID]],product_REF[],1,FALSE),"NO MATCH"))</f>
        <v>P012</v>
      </c>
      <c r="X283" s="8" t="str">
        <f>CLEAN(UPPER(TRIM(IF(salesTable[[#This Row],[ProductID]]="","MISSING",IFERROR(VLOOKUP(salesTable[[#This Row],[ProductID]],product_REF[],2,FALSE),"NO MATCH")))))</f>
        <v>BLENDER PLUS</v>
      </c>
      <c r="Y283" t="str">
        <f>IFERROR(CLEAN(UPPER(TRIM(VLOOKUP(salesTable[[#This Row],[productID_Final]],product_REF[],3,FALSE)))),"NO MATCH")</f>
        <v>HOME APPLIANCES</v>
      </c>
      <c r="Z283" s="8" t="str">
        <f>IF(salesTable[[#This Row],[productCategory_final]]=CLEAN(UPPER(TRIM(salesTable[ProductCategory]))),salesTable[[#This Row],[productCategory_final]],"MISMATCH")</f>
        <v>HOME APPLIANCES</v>
      </c>
      <c r="AA283" s="8" t="str">
        <f>IF(salesTable[[#This Row],[CustomerID]]="","MISSING",IFERROR(VLOOKUP(salesTable[[#This Row],[CustomerID]],customer_REF[],1,FALSE),"NO MATCH"))</f>
        <v>C0276</v>
      </c>
      <c r="AB283" t="str">
        <f>CLEAN(UPPER(TRIM(IF(salesTable[[#This Row],[FirstName]]="","MISSING",IFERROR(VLOOKUP(salesTable[[#This Row],[CustomerID_final]],customer_REF[],2,FALSE),"NO MATCH")))))</f>
        <v>YAW</v>
      </c>
      <c r="AC283" s="8" t="str">
        <f>IF(salesTable[[#This Row],[customerFisrtName]]=CLEAN(UPPER(TRIM(salesTable[[#This Row],[customerFisrtName]]))),salesTable[[#This Row],[customerFisrtName]],"MISMATCH")</f>
        <v>YAW</v>
      </c>
      <c r="AD283" t="str">
        <f>CLEAN(UPPER(TRIM(IF(salesTable[[#This Row],[LastName]]="","MISSING",IFERROR(VLOOKUP(salesTable[[#This Row],[CustomerID_final]],customer_REF[],3,FALSE),"NO MATCH")))))</f>
        <v>OWUSU</v>
      </c>
      <c r="AE283" s="8" t="str">
        <f>IF(salesTable[[#This Row],[customerLastName]]=CLEAN(UPPER(TRIM(salesTable[[#This Row],[customerLastName]]))),salesTable[[#This Row],[customerLastName]],"MISMATCH")</f>
        <v>OWUSU</v>
      </c>
      <c r="AF283" s="8" t="str">
        <f>IF(salesTable[[#This Row],[Phone]]="","MISSING",0&amp;RIGHT(TRIM(SUBSTITUTE(SUBSTITUTE(SUBSTITUTE(salesTable[[#This Row],[Phone]],"+","")," ",""),"-","")),9))</f>
        <v>0509299698</v>
      </c>
      <c r="AG28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83" s="8">
        <f>IF(salesTable[[#This Row],[quantity_clean]]&gt;0,salesTable[[#This Row],[quantity_clean]],"INVALID")</f>
        <v>10</v>
      </c>
      <c r="AI283">
        <f>IF(OR(salesTable[[#This Row],[UnitPrice]]="",salesTable[[#This Row],[UnitPrice]]="N/A",salesTable[[#This Row],[UnitPrice]]="unknown"),"INVALID",VALUE(TRIM(SUBSTITUTE(SUBSTITUTE(salesTable[[#This Row],[UnitPrice]],",",""),"GH₵",""))))</f>
        <v>520</v>
      </c>
      <c r="AJ283" s="8">
        <f>IF(salesTable[[#This Row],[unitPrice_clean]]&gt;0,salesTable[[#This Row],[unitPrice_clean]],"INVALID")</f>
        <v>520</v>
      </c>
      <c r="AK283">
        <f>IF(salesTable[[#This Row],[Revenue]]="","MISSING",VALUE(TRIM(SUBSTITUTE(SUBSTITUTE(salesTable[[#This Row],[Revenue]],",",""),"GH₵",""))))</f>
        <v>5200</v>
      </c>
      <c r="AL283" s="8">
        <f>IFERROR(IF(ROUND(salesTable[[#This Row],[Quantity_final]]*salesTable[[#This Row],[UnitPrice_final]],2)=ROUND(salesTable[[#This Row],[revenue_clean]],2)=TRUE,salesTable[[#This Row],[revenue_clean]],"invalid"),"INVALID")</f>
        <v>5200</v>
      </c>
      <c r="AM283" s="19">
        <f>IF(ISNUMBER(salesTable[[#This Row],[OrderDate]]),salesTable[[#This Row],[OrderDate]],IFERROR(DATEVALUE(CLEAN(TRIM(SUBSTITUTE(salesTable[[#This Row],[OrderDate]],".","/")))),"CHECK"))</f>
        <v>45916</v>
      </c>
      <c r="AN2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45916</v>
      </c>
      <c r="AO2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GH-CCT-2025-00674</v>
      </c>
      <c r="AP2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3" s="8" t="str">
        <f>CLEAN(PROPER(TRIM(salesTable[[#This Row],[Email]])))</f>
        <v>Yaw.Owusu5@Example.Com</v>
      </c>
      <c r="AR283" s="8" t="str">
        <f>CLEAN(TRIM(salesTable[[#This Row],[SourceFile]]))</f>
        <v>Mobile_App_Export.csv</v>
      </c>
      <c r="AS2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3" s="8" t="str">
        <f>IF(salesTable[orderRef_final]&lt;&gt;"MISSING",salesTable[orderRef_final],"invalid")</f>
        <v>GH-CCT-2025-00674</v>
      </c>
    </row>
    <row r="284" spans="1:46" x14ac:dyDescent="0.3">
      <c r="A284" t="s">
        <v>651</v>
      </c>
      <c r="B284" t="s">
        <v>652</v>
      </c>
      <c r="C284" t="s">
        <v>653</v>
      </c>
      <c r="D284" t="s">
        <v>92</v>
      </c>
      <c r="E284" t="s">
        <v>161</v>
      </c>
      <c r="F284" t="s">
        <v>509</v>
      </c>
      <c r="G284" t="s">
        <v>303</v>
      </c>
      <c r="H284" t="s">
        <v>304</v>
      </c>
      <c r="I284" t="s">
        <v>41</v>
      </c>
      <c r="J284" t="s">
        <v>221</v>
      </c>
      <c r="K284" t="s">
        <v>98</v>
      </c>
      <c r="L284" t="s">
        <v>111</v>
      </c>
      <c r="M284" t="s">
        <v>654</v>
      </c>
      <c r="N284">
        <v>2400</v>
      </c>
      <c r="O284">
        <v>7200</v>
      </c>
      <c r="P284" t="s">
        <v>655</v>
      </c>
      <c r="Q284" t="s">
        <v>656</v>
      </c>
      <c r="R284" t="s">
        <v>157</v>
      </c>
      <c r="S284" t="str">
        <f>IF(salesTable[[#This Row],[Region]]="","MISSING",IFERROR(VLOOKUP(salesTable[[#This Row],[Region]],region_ref[],2,FALSE),TRIM(CLEAN(UPPER(salesTable[[#This Row],[Region]])))))</f>
        <v>CAPE COAST</v>
      </c>
      <c r="T284" t="str">
        <f>IF(salesTable[[#This Row],[CustomerType]]="","MISSING",IFERROR(VLOOKUP(salesTable[[#This Row],[CustomerType]],customerType_Ref[],2,FALSE),TRIM(CLEAN(UPPER(salesTable[[#This Row],[CustomerType]])))))</f>
        <v>INDIVIDUAL</v>
      </c>
      <c r="U284" t="str">
        <f>IF(salesTable[[#This Row],[SalesChannel]]="","MISSING",IFERROR(VLOOKUP(salesTable[[#This Row],[SalesChannel]],salesChannel_Ref[],2,FALSE),CLEAN(UPPER(TRIM(salesTable[SalesChannel])))))</f>
        <v>MOBILE APP</v>
      </c>
      <c r="V284" t="str">
        <f>IF(salesTable[[#This Row],[PaymentMethod]]="","MISSING",IFERROR(VLOOKUP(salesTable[[#This Row],[PaymentMethod]],paymentMethod_REF[],2,FALSE), CLEAN(UPPER(TRIM(salesTable[[#This Row],[PaymentMethod]])))))</f>
        <v>CARD</v>
      </c>
      <c r="W284" s="8" t="str">
        <f>IF(salesTable[[#This Row],[ProductID]]="","MISSING",IFERROR(VLOOKUP(salesTable[[#This Row],[ProductID]],product_REF[],1,FALSE),"NO MATCH"))</f>
        <v>P011</v>
      </c>
      <c r="X284" s="8" t="str">
        <f>CLEAN(UPPER(TRIM(IF(salesTable[[#This Row],[ProductID]]="","MISSING",IFERROR(VLOOKUP(salesTable[[#This Row],[ProductID]],product_REF[],2,FALSE),"NO MATCH")))))</f>
        <v>EXECUTIVE DESK</v>
      </c>
      <c r="Y284" t="str">
        <f>IFERROR(CLEAN(UPPER(TRIM(VLOOKUP(salesTable[[#This Row],[productID_Final]],product_REF[],3,FALSE)))),"NO MATCH")</f>
        <v>FURNITURE</v>
      </c>
      <c r="Z284" s="8" t="str">
        <f>IF(salesTable[[#This Row],[productCategory_final]]=CLEAN(UPPER(TRIM(salesTable[ProductCategory]))),salesTable[[#This Row],[productCategory_final]],"MISMATCH")</f>
        <v>FURNITURE</v>
      </c>
      <c r="AA284" s="8" t="str">
        <f>IF(salesTable[[#This Row],[CustomerID]]="","MISSING",IFERROR(VLOOKUP(salesTable[[#This Row],[CustomerID]],customer_REF[],1,FALSE),"NO MATCH"))</f>
        <v>C0335</v>
      </c>
      <c r="AB284" t="str">
        <f>CLEAN(UPPER(TRIM(IF(salesTable[[#This Row],[FirstName]]="","MISSING",IFERROR(VLOOKUP(salesTable[[#This Row],[CustomerID_final]],customer_REF[],2,FALSE),"NO MATCH")))))</f>
        <v>AMA</v>
      </c>
      <c r="AC284" s="8" t="str">
        <f>IF(salesTable[[#This Row],[customerFisrtName]]=CLEAN(UPPER(TRIM(salesTable[[#This Row],[customerFisrtName]]))),salesTable[[#This Row],[customerFisrtName]],"MISMATCH")</f>
        <v>AMA</v>
      </c>
      <c r="AD284" t="str">
        <f>CLEAN(UPPER(TRIM(IF(salesTable[[#This Row],[LastName]]="","MISSING",IFERROR(VLOOKUP(salesTable[[#This Row],[CustomerID_final]],customer_REF[],3,FALSE),"NO MATCH")))))</f>
        <v>ADDO</v>
      </c>
      <c r="AE284" s="8" t="str">
        <f>IF(salesTable[[#This Row],[customerLastName]]=CLEAN(UPPER(TRIM(salesTable[[#This Row],[customerLastName]]))),salesTable[[#This Row],[customerLastName]],"MISMATCH")</f>
        <v>ADDO</v>
      </c>
      <c r="AF284" s="8" t="str">
        <f>IF(salesTable[[#This Row],[Phone]]="","MISSING",0&amp;RIGHT(TRIM(SUBSTITUTE(SUBSTITUTE(SUBSTITUTE(salesTable[[#This Row],[Phone]],"+","")," ",""),"-","")),9))</f>
        <v>0541040086</v>
      </c>
      <c r="AG28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284" s="8">
        <f>IF(salesTable[[#This Row],[quantity_clean]]&gt;0,salesTable[[#This Row],[quantity_clean]],"INVALID")</f>
        <v>3</v>
      </c>
      <c r="AI28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84" s="8">
        <f>IF(salesTable[[#This Row],[unitPrice_clean]]&gt;0,salesTable[[#This Row],[unitPrice_clean]],"INVALID")</f>
        <v>2400</v>
      </c>
      <c r="AK284">
        <f>IF(salesTable[[#This Row],[Revenue]]="","MISSING",VALUE(TRIM(SUBSTITUTE(SUBSTITUTE(salesTable[[#This Row],[Revenue]],",",""),"GH₵",""))))</f>
        <v>7200</v>
      </c>
      <c r="AL284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284" s="19">
        <f>IF(ISNUMBER(salesTable[[#This Row],[OrderDate]]),salesTable[[#This Row],[OrderDate]],IFERROR(DATEVALUE(CLEAN(TRIM(SUBSTITUTE(salesTable[[#This Row],[OrderDate]],".","/")))),"CHECK"))</f>
        <v>46090</v>
      </c>
      <c r="AN28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GH-CCT-2025-00675</v>
      </c>
      <c r="AP2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4" s="8" t="str">
        <f>CLEAN(PROPER(TRIM(salesTable[[#This Row],[Email]])))</f>
        <v>Ama.Addo32@Example.Com</v>
      </c>
      <c r="AR284" s="8" t="str">
        <f>CLEAN(TRIM(salesTable[[#This Row],[SourceFile]]))</f>
        <v>Online_Sales_2025.xlsx</v>
      </c>
      <c r="AS2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4" s="8" t="str">
        <f>IF(salesTable[orderRef_final]&lt;&gt;"MISSING",salesTable[orderRef_final],"invalid")</f>
        <v>GH-CCT-2025-00675</v>
      </c>
    </row>
    <row r="285" spans="1:46" x14ac:dyDescent="0.3">
      <c r="A285" t="s">
        <v>4465</v>
      </c>
      <c r="B285" t="s">
        <v>4466</v>
      </c>
      <c r="C285" t="s">
        <v>2130</v>
      </c>
      <c r="D285" t="s">
        <v>992</v>
      </c>
      <c r="E285" t="s">
        <v>173</v>
      </c>
      <c r="F285" t="s">
        <v>181</v>
      </c>
      <c r="G285" t="s">
        <v>162</v>
      </c>
      <c r="H285" t="s">
        <v>163</v>
      </c>
      <c r="I285" t="s">
        <v>110</v>
      </c>
      <c r="J285" t="s">
        <v>492</v>
      </c>
      <c r="K285" t="s">
        <v>72</v>
      </c>
      <c r="L285" t="s">
        <v>182</v>
      </c>
      <c r="M285">
        <v>2</v>
      </c>
      <c r="N285">
        <v>620</v>
      </c>
      <c r="O285">
        <v>1240</v>
      </c>
      <c r="P285" t="s">
        <v>4467</v>
      </c>
      <c r="Q285" t="s">
        <v>4468</v>
      </c>
      <c r="R285" t="s">
        <v>46</v>
      </c>
      <c r="S285" t="str">
        <f>IF(salesTable[[#This Row],[Region]]="","MISSING",IFERROR(VLOOKUP(salesTable[[#This Row],[Region]],region_ref[],2,FALSE),TRIM(CLEAN(UPPER(salesTable[[#This Row],[Region]])))))</f>
        <v>CAPE COAST</v>
      </c>
      <c r="T285" t="str">
        <f>IF(salesTable[[#This Row],[CustomerType]]="","MISSING",IFERROR(VLOOKUP(salesTable[[#This Row],[CustomerType]],customerType_Ref[],2,FALSE),TRIM(CLEAN(UPPER(salesTable[[#This Row],[CustomerType]])))))</f>
        <v>BUSINESS</v>
      </c>
      <c r="U285" t="str">
        <f>IF(salesTable[[#This Row],[SalesChannel]]="","MISSING",IFERROR(VLOOKUP(salesTable[[#This Row],[SalesChannel]],salesChannel_Ref[],2,FALSE),CLEAN(UPPER(TRIM(salesTable[SalesChannel])))))</f>
        <v>IN-STORE</v>
      </c>
      <c r="V285" t="str">
        <f>IF(salesTable[[#This Row],[PaymentMethod]]="","MISSING",IFERROR(VLOOKUP(salesTable[[#This Row],[PaymentMethod]],paymentMethod_REF[],2,FALSE), CLEAN(UPPER(TRIM(salesTable[[#This Row],[PaymentMethod]])))))</f>
        <v>CASH</v>
      </c>
      <c r="W285" s="8" t="str">
        <f>IF(salesTable[[#This Row],[ProductID]]="","MISSING",IFERROR(VLOOKUP(salesTable[[#This Row],[ProductID]],product_REF[],1,FALSE),"NO MATCH"))</f>
        <v>P012</v>
      </c>
      <c r="X285" s="8" t="str">
        <f>CLEAN(UPPER(TRIM(IF(salesTable[[#This Row],[ProductID]]="","MISSING",IFERROR(VLOOKUP(salesTable[[#This Row],[ProductID]],product_REF[],2,FALSE),"NO MATCH")))))</f>
        <v>BLENDER PLUS</v>
      </c>
      <c r="Y285" t="str">
        <f>IFERROR(CLEAN(UPPER(TRIM(VLOOKUP(salesTable[[#This Row],[productID_Final]],product_REF[],3,FALSE)))),"NO MATCH")</f>
        <v>HOME APPLIANCES</v>
      </c>
      <c r="Z285" s="8" t="str">
        <f>IF(salesTable[[#This Row],[productCategory_final]]=CLEAN(UPPER(TRIM(salesTable[ProductCategory]))),salesTable[[#This Row],[productCategory_final]],"MISMATCH")</f>
        <v>HOME APPLIANCES</v>
      </c>
      <c r="AA285" s="8" t="str">
        <f>IF(salesTable[[#This Row],[CustomerID]]="","MISSING",IFERROR(VLOOKUP(salesTable[[#This Row],[CustomerID]],customer_REF[],1,FALSE),"NO MATCH"))</f>
        <v>C0125</v>
      </c>
      <c r="AB285" t="str">
        <f>CLEAN(UPPER(TRIM(IF(salesTable[[#This Row],[FirstName]]="","MISSING",IFERROR(VLOOKUP(salesTable[[#This Row],[CustomerID_final]],customer_REF[],2,FALSE),"NO MATCH")))))</f>
        <v>KWAME</v>
      </c>
      <c r="AC285" s="8" t="str">
        <f>IF(salesTable[[#This Row],[customerFisrtName]]=CLEAN(UPPER(TRIM(salesTable[[#This Row],[customerFisrtName]]))),salesTable[[#This Row],[customerFisrtName]],"MISMATCH")</f>
        <v>KWAME</v>
      </c>
      <c r="AD285" t="str">
        <f>CLEAN(UPPER(TRIM(IF(salesTable[[#This Row],[LastName]]="","MISSING",IFERROR(VLOOKUP(salesTable[[#This Row],[CustomerID_final]],customer_REF[],3,FALSE),"NO MATCH")))))</f>
        <v>OSEI</v>
      </c>
      <c r="AE285" s="8" t="str">
        <f>IF(salesTable[[#This Row],[customerLastName]]=CLEAN(UPPER(TRIM(salesTable[[#This Row],[customerLastName]]))),salesTable[[#This Row],[customerLastName]],"MISMATCH")</f>
        <v>OSEI</v>
      </c>
      <c r="AF285" s="8" t="str">
        <f>IF(salesTable[[#This Row],[Phone]]="","MISSING",0&amp;RIGHT(TRIM(SUBSTITUTE(SUBSTITUTE(SUBSTITUTE(salesTable[[#This Row],[Phone]],"+","")," ",""),"-","")),9))</f>
        <v>0205554899</v>
      </c>
      <c r="AG28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285" s="8">
        <f>IF(salesTable[[#This Row],[quantity_clean]]&gt;0,salesTable[[#This Row],[quantity_clean]],"INVALID")</f>
        <v>2</v>
      </c>
      <c r="AI28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285" s="8">
        <f>IF(salesTable[[#This Row],[unitPrice_clean]]&gt;0,salesTable[[#This Row],[unitPrice_clean]],"INVALID")</f>
        <v>620</v>
      </c>
      <c r="AK285">
        <f>IF(salesTable[[#This Row],[Revenue]]="","MISSING",VALUE(TRIM(SUBSTITUTE(SUBSTITUTE(salesTable[[#This Row],[Revenue]],",",""),"GH₵",""))))</f>
        <v>1240</v>
      </c>
      <c r="AL285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285" s="19">
        <f>IF(ISNUMBER(salesTable[[#This Row],[OrderDate]]),salesTable[[#This Row],[OrderDate]],IFERROR(DATEVALUE(CLEAN(TRIM(SUBSTITUTE(salesTable[[#This Row],[OrderDate]],".","/")))),"CHECK"))</f>
        <v>45691</v>
      </c>
      <c r="AN2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2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GH-CCT-2025-00694</v>
      </c>
      <c r="AP2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5" s="8" t="str">
        <f>CLEAN(PROPER(TRIM(salesTable[[#This Row],[Email]])))</f>
        <v>Kwame.Osei46@Example.Com</v>
      </c>
      <c r="AR285" s="8" t="str">
        <f>CLEAN(TRIM(salesTable[[#This Row],[SourceFile]]))</f>
        <v>Mobile_App_Export.csv</v>
      </c>
      <c r="AS2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5" s="8" t="str">
        <f>IF(salesTable[orderRef_final]&lt;&gt;"MISSING",salesTable[orderRef_final],"invalid")</f>
        <v>GH-CCT-2025-00694</v>
      </c>
    </row>
    <row r="286" spans="1:46" x14ac:dyDescent="0.3">
      <c r="A286" t="s">
        <v>2293</v>
      </c>
      <c r="B286" t="s">
        <v>2294</v>
      </c>
      <c r="C286" t="s">
        <v>1868</v>
      </c>
      <c r="D286" t="s">
        <v>366</v>
      </c>
      <c r="E286" t="s">
        <v>173</v>
      </c>
      <c r="F286" t="s">
        <v>181</v>
      </c>
      <c r="G286" t="s">
        <v>239</v>
      </c>
      <c r="H286" t="s">
        <v>2249</v>
      </c>
      <c r="I286" t="s">
        <v>279</v>
      </c>
      <c r="J286" t="s">
        <v>97</v>
      </c>
      <c r="K286" t="s">
        <v>84</v>
      </c>
      <c r="L286" t="s">
        <v>58</v>
      </c>
      <c r="M286">
        <v>-2</v>
      </c>
      <c r="N286">
        <v>980</v>
      </c>
      <c r="O286">
        <v>1960</v>
      </c>
      <c r="P286" t="s">
        <v>2295</v>
      </c>
      <c r="Q286" t="s">
        <v>2296</v>
      </c>
      <c r="R286" t="s">
        <v>157</v>
      </c>
      <c r="S286" t="str">
        <f>IF(salesTable[[#This Row],[Region]]="","MISSING",IFERROR(VLOOKUP(salesTable[[#This Row],[Region]],region_ref[],2,FALSE),TRIM(CLEAN(UPPER(salesTable[[#This Row],[Region]])))))</f>
        <v>CAPE COAST</v>
      </c>
      <c r="T286" t="str">
        <f>IF(salesTable[[#This Row],[CustomerType]]="","MISSING",IFERROR(VLOOKUP(salesTable[[#This Row],[CustomerType]],customerType_Ref[],2,FALSE),TRIM(CLEAN(UPPER(salesTable[[#This Row],[CustomerType]])))))</f>
        <v>BUSINESS</v>
      </c>
      <c r="U286" t="str">
        <f>IF(salesTable[[#This Row],[SalesChannel]]="","MISSING",IFERROR(VLOOKUP(salesTable[[#This Row],[SalesChannel]],salesChannel_Ref[],2,FALSE),CLEAN(UPPER(TRIM(salesTable[SalesChannel])))))</f>
        <v>AGENT</v>
      </c>
      <c r="V28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86" s="8" t="str">
        <f>IF(salesTable[[#This Row],[ProductID]]="","MISSING",IFERROR(VLOOKUP(salesTable[[#This Row],[ProductID]],product_REF[],1,FALSE),"NO MATCH"))</f>
        <v>P009</v>
      </c>
      <c r="X286" s="8" t="str">
        <f>CLEAN(UPPER(TRIM(IF(salesTable[[#This Row],[ProductID]]="","MISSING",IFERROR(VLOOKUP(salesTable[[#This Row],[ProductID]],product_REF[],2,FALSE),"NO MATCH")))))</f>
        <v>FILING CABINET</v>
      </c>
      <c r="Y286" t="str">
        <f>IFERROR(CLEAN(UPPER(TRIM(VLOOKUP(salesTable[[#This Row],[productID_Final]],product_REF[],3,FALSE)))),"NO MATCH")</f>
        <v>OFFICE SUPPLIES</v>
      </c>
      <c r="Z286" s="8" t="str">
        <f>IF(salesTable[[#This Row],[productCategory_final]]=CLEAN(UPPER(TRIM(salesTable[ProductCategory]))),salesTable[[#This Row],[productCategory_final]],"MISMATCH")</f>
        <v>OFFICE SUPPLIES</v>
      </c>
      <c r="AA286" s="8" t="str">
        <f>IF(salesTable[[#This Row],[CustomerID]]="","MISSING",IFERROR(VLOOKUP(salesTable[[#This Row],[CustomerID]],customer_REF[],1,FALSE),"NO MATCH"))</f>
        <v>C0024</v>
      </c>
      <c r="AB286" t="str">
        <f>CLEAN(UPPER(TRIM(IF(salesTable[[#This Row],[FirstName]]="","MISSING",IFERROR(VLOOKUP(salesTable[[#This Row],[CustomerID_final]],customer_REF[],2,FALSE),"NO MATCH")))))</f>
        <v>ABENA</v>
      </c>
      <c r="AC286" s="8" t="str">
        <f>IF(salesTable[[#This Row],[customerFisrtName]]=CLEAN(UPPER(TRIM(salesTable[[#This Row],[customerFisrtName]]))),salesTable[[#This Row],[customerFisrtName]],"MISMATCH")</f>
        <v>ABENA</v>
      </c>
      <c r="AD286" t="str">
        <f>CLEAN(UPPER(TRIM(IF(salesTable[[#This Row],[LastName]]="","MISSING",IFERROR(VLOOKUP(salesTable[[#This Row],[CustomerID_final]],customer_REF[],3,FALSE),"NO MATCH")))))</f>
        <v>OSEI</v>
      </c>
      <c r="AE286" s="8" t="str">
        <f>IF(salesTable[[#This Row],[customerLastName]]=CLEAN(UPPER(TRIM(salesTable[[#This Row],[customerLastName]]))),salesTable[[#This Row],[customerLastName]],"MISMATCH")</f>
        <v>OSEI</v>
      </c>
      <c r="AF286" s="8" t="str">
        <f>IF(salesTable[[#This Row],[Phone]]="","MISSING",0&amp;RIGHT(TRIM(SUBSTITUTE(SUBSTITUTE(SUBSTITUTE(salesTable[[#This Row],[Phone]],"+","")," ",""),"-","")),9))</f>
        <v>0508311669</v>
      </c>
      <c r="AG286">
        <f>IF(OR(salesTable[[#This Row],[Quantity]]="",salesTable[[#This Row],[Quantity]]="N/A",salesTable[[#This Row],[Quantity]]="abc"),"INVALID",VALUE(TRIM(SUBSTITUTE(SUBSTITUTE(salesTable[[#This Row],[Quantity]],",",""),"GH₵",""))))</f>
        <v>-2</v>
      </c>
      <c r="AH286" s="8" t="str">
        <f>IF(salesTable[[#This Row],[quantity_clean]]&gt;0,salesTable[[#This Row],[quantity_clean]],"INVALID")</f>
        <v>INVALID</v>
      </c>
      <c r="AI28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286" s="8">
        <f>IF(salesTable[[#This Row],[unitPrice_clean]]&gt;0,salesTable[[#This Row],[unitPrice_clean]],"INVALID")</f>
        <v>980</v>
      </c>
      <c r="AK286">
        <f>IF(salesTable[[#This Row],[Revenue]]="","MISSING",VALUE(TRIM(SUBSTITUTE(SUBSTITUTE(salesTable[[#This Row],[Revenue]],",",""),"GH₵",""))))</f>
        <v>1960</v>
      </c>
      <c r="AL28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86" s="19" t="str">
        <f>IF(ISNUMBER(salesTable[[#This Row],[OrderDate]]),salesTable[[#This Row],[OrderDate]],IFERROR(DATEVALUE(CLEAN(TRIM(SUBSTITUTE(salesTable[[#This Row],[OrderDate]],".","/")))),"CHECK"))</f>
        <v>CHECK</v>
      </c>
      <c r="AN28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GH-CCT-2025-00715</v>
      </c>
      <c r="AP2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6" s="8" t="str">
        <f>CLEAN(PROPER(TRIM(salesTable[[#This Row],[Email]])))</f>
        <v>Abena.Osei10@Example.Com</v>
      </c>
      <c r="AR286" s="8" t="str">
        <f>CLEAN(TRIM(salesTable[[#This Row],[SourceFile]]))</f>
        <v>Online_Sales_2025.xlsx</v>
      </c>
      <c r="AS2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6" s="8" t="str">
        <f>IF(salesTable[orderRef_final]&lt;&gt;"MISSING",salesTable[orderRef_final],"invalid")</f>
        <v>GH-CCT-2025-00715</v>
      </c>
    </row>
    <row r="287" spans="1:46" x14ac:dyDescent="0.3">
      <c r="A287" t="s">
        <v>5395</v>
      </c>
      <c r="B287" t="s">
        <v>5396</v>
      </c>
      <c r="C287" t="s">
        <v>582</v>
      </c>
      <c r="D287" t="s">
        <v>271</v>
      </c>
      <c r="E287" t="s">
        <v>2135</v>
      </c>
      <c r="F287" t="s">
        <v>181</v>
      </c>
      <c r="G287" t="s">
        <v>81</v>
      </c>
      <c r="H287" t="s">
        <v>425</v>
      </c>
      <c r="I287" t="s">
        <v>110</v>
      </c>
      <c r="J287" t="s">
        <v>97</v>
      </c>
      <c r="K287" t="s">
        <v>98</v>
      </c>
      <c r="L287" t="s">
        <v>58</v>
      </c>
      <c r="M287" t="s">
        <v>202</v>
      </c>
      <c r="N287">
        <v>1250</v>
      </c>
      <c r="O287">
        <v>3750</v>
      </c>
      <c r="P287" t="s">
        <v>5397</v>
      </c>
      <c r="Q287" t="s">
        <v>5398</v>
      </c>
      <c r="R287" t="s">
        <v>46</v>
      </c>
      <c r="S287" t="str">
        <f>IF(salesTable[[#This Row],[Region]]="","MISSING",IFERROR(VLOOKUP(salesTable[[#This Row],[Region]],region_ref[],2,FALSE),TRIM(CLEAN(UPPER(salesTable[[#This Row],[Region]])))))</f>
        <v>CAPE COAST</v>
      </c>
      <c r="T287" t="str">
        <f>IF(salesTable[[#This Row],[CustomerType]]="","MISSING",IFERROR(VLOOKUP(salesTable[[#This Row],[CustomerType]],customerType_Ref[],2,FALSE),TRIM(CLEAN(UPPER(salesTable[[#This Row],[CustomerType]])))))</f>
        <v>BUSINESS</v>
      </c>
      <c r="U287" t="str">
        <f>IF(salesTable[[#This Row],[SalesChannel]]="","MISSING",IFERROR(VLOOKUP(salesTable[[#This Row],[SalesChannel]],salesChannel_Ref[],2,FALSE),CLEAN(UPPER(TRIM(salesTable[SalesChannel])))))</f>
        <v>MOBILE APP</v>
      </c>
      <c r="V2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87" s="8" t="str">
        <f>IF(salesTable[[#This Row],[ProductID]]="","MISSING",IFERROR(VLOOKUP(salesTable[[#This Row],[ProductID]],product_REF[],1,FALSE),"NO MATCH"))</f>
        <v>P008</v>
      </c>
      <c r="X287" s="8" t="str">
        <f>CLEAN(UPPER(TRIM(IF(salesTable[[#This Row],[ProductID]]="","MISSING",IFERROR(VLOOKUP(salesTable[[#This Row],[ProductID]],product_REF[],2,FALSE),"NO MATCH")))))</f>
        <v>MICROWAVE 25L</v>
      </c>
      <c r="Y287" t="str">
        <f>IFERROR(CLEAN(UPPER(TRIM(VLOOKUP(salesTable[[#This Row],[productID_Final]],product_REF[],3,FALSE)))),"NO MATCH")</f>
        <v>HOME APPLIANCES</v>
      </c>
      <c r="Z287" s="8" t="str">
        <f>IF(salesTable[[#This Row],[productCategory_final]]=CLEAN(UPPER(TRIM(salesTable[ProductCategory]))),salesTable[[#This Row],[productCategory_final]],"MISMATCH")</f>
        <v>HOME APPLIANCES</v>
      </c>
      <c r="AA287" s="8" t="str">
        <f>IF(salesTable[[#This Row],[CustomerID]]="","MISSING",IFERROR(VLOOKUP(salesTable[[#This Row],[CustomerID]],customer_REF[],1,FALSE),"NO MATCH"))</f>
        <v>C0233</v>
      </c>
      <c r="AB287" t="str">
        <f>CLEAN(UPPER(TRIM(IF(salesTable[[#This Row],[FirstName]]="","MISSING",IFERROR(VLOOKUP(salesTable[[#This Row],[CustomerID_final]],customer_REF[],2,FALSE),"NO MATCH")))))</f>
        <v>MICHAEL</v>
      </c>
      <c r="AC287" s="8" t="str">
        <f>IF(salesTable[[#This Row],[customerFisrtName]]=CLEAN(UPPER(TRIM(salesTable[[#This Row],[customerFisrtName]]))),salesTable[[#This Row],[customerFisrtName]],"MISMATCH")</f>
        <v>MICHAEL</v>
      </c>
      <c r="AD287" t="str">
        <f>CLEAN(UPPER(TRIM(IF(salesTable[[#This Row],[LastName]]="","MISSING",IFERROR(VLOOKUP(salesTable[[#This Row],[CustomerID_final]],customer_REF[],3,FALSE),"NO MATCH")))))</f>
        <v>BOATENG</v>
      </c>
      <c r="AE287" s="8" t="str">
        <f>IF(salesTable[[#This Row],[customerLastName]]=CLEAN(UPPER(TRIM(salesTable[[#This Row],[customerLastName]]))),salesTable[[#This Row],[customerLastName]],"MISMATCH")</f>
        <v>BOATENG</v>
      </c>
      <c r="AF287" s="8" t="str">
        <f>IF(salesTable[[#This Row],[Phone]]="","MISSING",0&amp;RIGHT(TRIM(SUBSTITUTE(SUBSTITUTE(SUBSTITUTE(salesTable[[#This Row],[Phone]],"+","")," ",""),"-","")),9))</f>
        <v>0264442366</v>
      </c>
      <c r="AG28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287" s="8">
        <f>IF(salesTable[[#This Row],[quantity_clean]]&gt;0,salesTable[[#This Row],[quantity_clean]],"INVALID")</f>
        <v>3</v>
      </c>
      <c r="AI28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287" s="8">
        <f>IF(salesTable[[#This Row],[unitPrice_clean]]&gt;0,salesTable[[#This Row],[unitPrice_clean]],"INVALID")</f>
        <v>1250</v>
      </c>
      <c r="AK287">
        <f>IF(salesTable[[#This Row],[Revenue]]="","MISSING",VALUE(TRIM(SUBSTITUTE(SUBSTITUTE(salesTable[[#This Row],[Revenue]],",",""),"GH₵",""))))</f>
        <v>3750</v>
      </c>
      <c r="AL287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287" s="19">
        <f>IF(ISNUMBER(salesTable[[#This Row],[OrderDate]]),salesTable[[#This Row],[OrderDate]],IFERROR(DATEVALUE(CLEAN(TRIM(SUBSTITUTE(salesTable[[#This Row],[OrderDate]],".","/")))),"CHECK"))</f>
        <v>45911</v>
      </c>
      <c r="AN2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45911</v>
      </c>
      <c r="AO2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GH-CCT-2025-00728</v>
      </c>
      <c r="AP2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7" s="8" t="str">
        <f>CLEAN(PROPER(TRIM(salesTable[[#This Row],[Email]])))</f>
        <v>Michael.Boateng33@Example.Com</v>
      </c>
      <c r="AR287" s="8" t="str">
        <f>CLEAN(TRIM(salesTable[[#This Row],[SourceFile]]))</f>
        <v>Mobile_App_Export.csv</v>
      </c>
      <c r="AS2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7" s="8" t="str">
        <f>IF(salesTable[orderRef_final]&lt;&gt;"MISSING",salesTable[orderRef_final],"invalid")</f>
        <v>GH-CCT-2025-00728</v>
      </c>
    </row>
    <row r="288" spans="1:46" x14ac:dyDescent="0.3">
      <c r="A288" t="s">
        <v>3285</v>
      </c>
      <c r="B288" t="s">
        <v>3286</v>
      </c>
      <c r="C288" t="s">
        <v>1033</v>
      </c>
      <c r="D288" t="s">
        <v>1555</v>
      </c>
      <c r="E288" t="s">
        <v>703</v>
      </c>
      <c r="F288" t="s">
        <v>319</v>
      </c>
      <c r="G288" t="s">
        <v>142</v>
      </c>
      <c r="H288" t="s">
        <v>1313</v>
      </c>
      <c r="I288" t="s">
        <v>26</v>
      </c>
      <c r="J288" t="s">
        <v>71</v>
      </c>
      <c r="K288" t="s">
        <v>921</v>
      </c>
      <c r="L288" t="s">
        <v>165</v>
      </c>
      <c r="M288">
        <v>4</v>
      </c>
      <c r="N288">
        <v>420</v>
      </c>
      <c r="O288">
        <v>1680</v>
      </c>
      <c r="P288" t="s">
        <v>3287</v>
      </c>
      <c r="Q288" t="s">
        <v>3288</v>
      </c>
      <c r="R288" t="s">
        <v>61</v>
      </c>
      <c r="S288" t="str">
        <f>IF(salesTable[[#This Row],[Region]]="","MISSING",IFERROR(VLOOKUP(salesTable[[#This Row],[Region]],region_ref[],2,FALSE),TRIM(CLEAN(UPPER(salesTable[[#This Row],[Region]])))))</f>
        <v>CAPE COAST</v>
      </c>
      <c r="T288" t="str">
        <f>IF(salesTable[[#This Row],[CustomerType]]="","MISSING",IFERROR(VLOOKUP(salesTable[[#This Row],[CustomerType]],customerType_Ref[],2,FALSE),TRIM(CLEAN(UPPER(salesTable[[#This Row],[CustomerType]])))))</f>
        <v>INDIVIDUAL</v>
      </c>
      <c r="U288" t="str">
        <f>IF(salesTable[[#This Row],[SalesChannel]]="","MISSING",IFERROR(VLOOKUP(salesTable[[#This Row],[SalesChannel]],salesChannel_Ref[],2,FALSE),CLEAN(UPPER(TRIM(salesTable[SalesChannel])))))</f>
        <v>MOBILE APP</v>
      </c>
      <c r="V28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288" s="8" t="str">
        <f>IF(salesTable[[#This Row],[ProductID]]="","MISSING",IFERROR(VLOOKUP(salesTable[[#This Row],[ProductID]],product_REF[],1,FALSE),"NO MATCH"))</f>
        <v>P003</v>
      </c>
      <c r="X288" s="8" t="str">
        <f>CLEAN(UPPER(TRIM(IF(salesTable[[#This Row],[ProductID]]="","MISSING",IFERROR(VLOOKUP(salesTable[[#This Row],[ProductID]],product_REF[],2,FALSE),"NO MATCH")))))</f>
        <v>WIRELESS HEADSET</v>
      </c>
      <c r="Y288" t="str">
        <f>IFERROR(CLEAN(UPPER(TRIM(VLOOKUP(salesTable[[#This Row],[productID_Final]],product_REF[],3,FALSE)))),"NO MATCH")</f>
        <v>ELECTRONICS</v>
      </c>
      <c r="Z288" s="8" t="str">
        <f>IF(salesTable[[#This Row],[productCategory_final]]=CLEAN(UPPER(TRIM(salesTable[ProductCategory]))),salesTable[[#This Row],[productCategory_final]],"MISMATCH")</f>
        <v>ELECTRONICS</v>
      </c>
      <c r="AA288" s="8" t="str">
        <f>IF(salesTable[[#This Row],[CustomerID]]="","MISSING",IFERROR(VLOOKUP(salesTable[[#This Row],[CustomerID]],customer_REF[],1,FALSE),"NO MATCH"))</f>
        <v>C0075</v>
      </c>
      <c r="AB288" t="str">
        <f>CLEAN(UPPER(TRIM(IF(salesTable[[#This Row],[FirstName]]="","MISSING",IFERROR(VLOOKUP(salesTable[[#This Row],[CustomerID_final]],customer_REF[],2,FALSE),"NO MATCH")))))</f>
        <v>YAW</v>
      </c>
      <c r="AC288" s="8" t="str">
        <f>IF(salesTable[[#This Row],[customerFisrtName]]=CLEAN(UPPER(TRIM(salesTable[[#This Row],[customerFisrtName]]))),salesTable[[#This Row],[customerFisrtName]],"MISMATCH")</f>
        <v>YAW</v>
      </c>
      <c r="AD288" t="str">
        <f>CLEAN(UPPER(TRIM(IF(salesTable[[#This Row],[LastName]]="","MISSING",IFERROR(VLOOKUP(salesTable[[#This Row],[CustomerID_final]],customer_REF[],3,FALSE),"NO MATCH")))))</f>
        <v>OSEI</v>
      </c>
      <c r="AE288" s="8" t="str">
        <f>IF(salesTable[[#This Row],[customerLastName]]=CLEAN(UPPER(TRIM(salesTable[[#This Row],[customerLastName]]))),salesTable[[#This Row],[customerLastName]],"MISMATCH")</f>
        <v>OSEI</v>
      </c>
      <c r="AF288" s="8" t="str">
        <f>IF(salesTable[[#This Row],[Phone]]="","MISSING",0&amp;RIGHT(TRIM(SUBSTITUTE(SUBSTITUTE(SUBSTITUTE(salesTable[[#This Row],[Phone]],"+","")," ",""),"-","")),9))</f>
        <v>0266599313</v>
      </c>
      <c r="AG28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88" s="8">
        <f>IF(salesTable[[#This Row],[quantity_clean]]&gt;0,salesTable[[#This Row],[quantity_clean]],"INVALID")</f>
        <v>4</v>
      </c>
      <c r="AI28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288" s="8">
        <f>IF(salesTable[[#This Row],[unitPrice_clean]]&gt;0,salesTable[[#This Row],[unitPrice_clean]],"INVALID")</f>
        <v>420</v>
      </c>
      <c r="AK288">
        <f>IF(salesTable[[#This Row],[Revenue]]="","MISSING",VALUE(TRIM(SUBSTITUTE(SUBSTITUTE(salesTable[[#This Row],[Revenue]],",",""),"GH₵",""))))</f>
        <v>1680</v>
      </c>
      <c r="AL288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288" s="19">
        <f>IF(ISNUMBER(salesTable[[#This Row],[OrderDate]]),salesTable[[#This Row],[OrderDate]],IFERROR(DATEVALUE(CLEAN(TRIM(SUBSTITUTE(salesTable[[#This Row],[OrderDate]],".","/")))),"CHECK"))</f>
        <v>46221</v>
      </c>
      <c r="AN28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2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GH-CCT-2025-00747</v>
      </c>
      <c r="AP2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8" s="8" t="str">
        <f>CLEAN(PROPER(TRIM(salesTable[[#This Row],[Email]])))</f>
        <v>Yaw.Osei27@Example.Com</v>
      </c>
      <c r="AR288" s="8" t="str">
        <f>CLEAN(TRIM(salesTable[[#This Row],[SourceFile]]))</f>
        <v>Retail_POS_2025.csv</v>
      </c>
      <c r="AS2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8" s="8" t="str">
        <f>IF(salesTable[orderRef_final]&lt;&gt;"MISSING",salesTable[orderRef_final],"invalid")</f>
        <v>GH-CCT-2025-00747</v>
      </c>
    </row>
    <row r="289" spans="1:46" x14ac:dyDescent="0.3">
      <c r="A289" t="s">
        <v>2959</v>
      </c>
      <c r="B289" t="s">
        <v>724</v>
      </c>
      <c r="C289" t="s">
        <v>2960</v>
      </c>
      <c r="D289" t="s">
        <v>366</v>
      </c>
      <c r="E289" t="s">
        <v>118</v>
      </c>
      <c r="F289" t="s">
        <v>181</v>
      </c>
      <c r="G289" t="s">
        <v>191</v>
      </c>
      <c r="H289" t="s">
        <v>278</v>
      </c>
      <c r="I289" t="s">
        <v>279</v>
      </c>
      <c r="J289" t="s">
        <v>272</v>
      </c>
      <c r="K289" t="s">
        <v>98</v>
      </c>
      <c r="L289" t="s">
        <v>111</v>
      </c>
      <c r="M289">
        <v>4</v>
      </c>
      <c r="N289" t="s">
        <v>1185</v>
      </c>
      <c r="O289">
        <v>6600</v>
      </c>
      <c r="P289" t="s">
        <v>2961</v>
      </c>
      <c r="Q289" t="s">
        <v>2962</v>
      </c>
      <c r="R289" t="s">
        <v>157</v>
      </c>
      <c r="S289" t="str">
        <f>IF(salesTable[[#This Row],[Region]]="","MISSING",IFERROR(VLOOKUP(salesTable[[#This Row],[Region]],region_ref[],2,FALSE),TRIM(CLEAN(UPPER(salesTable[[#This Row],[Region]])))))</f>
        <v>CAPE COAST</v>
      </c>
      <c r="T289" t="str">
        <f>IF(salesTable[[#This Row],[CustomerType]]="","MISSING",IFERROR(VLOOKUP(salesTable[[#This Row],[CustomerType]],customerType_Ref[],2,FALSE),TRIM(CLEAN(UPPER(salesTable[[#This Row],[CustomerType]])))))</f>
        <v>GOVERNMENT</v>
      </c>
      <c r="U289" t="str">
        <f>IF(salesTable[[#This Row],[SalesChannel]]="","MISSING",IFERROR(VLOOKUP(salesTable[[#This Row],[SalesChannel]],salesChannel_Ref[],2,FALSE),CLEAN(UPPER(TRIM(salesTable[SalesChannel])))))</f>
        <v>MOBILE APP</v>
      </c>
      <c r="V289" t="str">
        <f>IF(salesTable[[#This Row],[PaymentMethod]]="","MISSING",IFERROR(VLOOKUP(salesTable[[#This Row],[PaymentMethod]],paymentMethod_REF[],2,FALSE), CLEAN(UPPER(TRIM(salesTable[[#This Row],[PaymentMethod]])))))</f>
        <v>CARD</v>
      </c>
      <c r="W289" s="8" t="str">
        <f>IF(salesTable[[#This Row],[ProductID]]="","MISSING",IFERROR(VLOOKUP(salesTable[[#This Row],[ProductID]],product_REF[],1,FALSE),"NO MATCH"))</f>
        <v>P004</v>
      </c>
      <c r="X289" s="8" t="str">
        <f>CLEAN(UPPER(TRIM(IF(salesTable[[#This Row],[ProductID]]="","MISSING",IFERROR(VLOOKUP(salesTable[[#This Row],[ProductID]],product_REF[],2,FALSE),"NO MATCH")))))</f>
        <v>LASER PRINTER</v>
      </c>
      <c r="Y289" t="str">
        <f>IFERROR(CLEAN(UPPER(TRIM(VLOOKUP(salesTable[[#This Row],[productID_Final]],product_REF[],3,FALSE)))),"NO MATCH")</f>
        <v>OFFICE SUPPLIES</v>
      </c>
      <c r="Z289" s="8" t="str">
        <f>IF(salesTable[[#This Row],[productCategory_final]]=CLEAN(UPPER(TRIM(salesTable[ProductCategory]))),salesTable[[#This Row],[productCategory_final]],"MISMATCH")</f>
        <v>OFFICE SUPPLIES</v>
      </c>
      <c r="AA289" s="8" t="str">
        <f>IF(salesTable[[#This Row],[CustomerID]]="","MISSING",IFERROR(VLOOKUP(salesTable[[#This Row],[CustomerID]],customer_REF[],1,FALSE),"NO MATCH"))</f>
        <v>C0207</v>
      </c>
      <c r="AB289" t="str">
        <f>CLEAN(UPPER(TRIM(IF(salesTable[[#This Row],[FirstName]]="","MISSING",IFERROR(VLOOKUP(salesTable[[#This Row],[CustomerID_final]],customer_REF[],2,FALSE),"NO MATCH")))))</f>
        <v>ABENA</v>
      </c>
      <c r="AC289" s="8" t="str">
        <f>IF(salesTable[[#This Row],[customerFisrtName]]=CLEAN(UPPER(TRIM(salesTable[[#This Row],[customerFisrtName]]))),salesTable[[#This Row],[customerFisrtName]],"MISMATCH")</f>
        <v>ABENA</v>
      </c>
      <c r="AD289" t="str">
        <f>CLEAN(UPPER(TRIM(IF(salesTable[[#This Row],[LastName]]="","MISSING",IFERROR(VLOOKUP(salesTable[[#This Row],[CustomerID_final]],customer_REF[],3,FALSE),"NO MATCH")))))</f>
        <v>ADDO</v>
      </c>
      <c r="AE289" s="8" t="str">
        <f>IF(salesTable[[#This Row],[customerLastName]]=CLEAN(UPPER(TRIM(salesTable[[#This Row],[customerLastName]]))),salesTable[[#This Row],[customerLastName]],"MISMATCH")</f>
        <v>ADDO</v>
      </c>
      <c r="AF289" s="8" t="str">
        <f>IF(salesTable[[#This Row],[Phone]]="","MISSING",0&amp;RIGHT(TRIM(SUBSTITUTE(SUBSTITUTE(SUBSTITUTE(salesTable[[#This Row],[Phone]],"+","")," ",""),"-","")),9))</f>
        <v>0547980454</v>
      </c>
      <c r="AG28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89" s="8">
        <f>IF(salesTable[[#This Row],[quantity_clean]]&gt;0,salesTable[[#This Row],[quantity_clean]],"INVALID")</f>
        <v>4</v>
      </c>
      <c r="AI28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289" s="8">
        <f>IF(salesTable[[#This Row],[unitPrice_clean]]&gt;0,salesTable[[#This Row],[unitPrice_clean]],"INVALID")</f>
        <v>1650</v>
      </c>
      <c r="AK289">
        <f>IF(salesTable[[#This Row],[Revenue]]="","MISSING",VALUE(TRIM(SUBSTITUTE(SUBSTITUTE(salesTable[[#This Row],[Revenue]],",",""),"GH₵",""))))</f>
        <v>6600</v>
      </c>
      <c r="AL289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289" s="19">
        <f>IF(ISNUMBER(salesTable[[#This Row],[OrderDate]]),salesTable[[#This Row],[OrderDate]],IFERROR(DATEVALUE(CLEAN(TRIM(SUBSTITUTE(salesTable[[#This Row],[OrderDate]],".","/")))),"CHECK"))</f>
        <v>45754</v>
      </c>
      <c r="AN2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45754</v>
      </c>
      <c r="AO2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GH-CCT-2025-00752</v>
      </c>
      <c r="AP2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89" s="8" t="str">
        <f>CLEAN(PROPER(TRIM(salesTable[[#This Row],[Email]])))</f>
        <v>Abena.Addo71@Example.Com</v>
      </c>
      <c r="AR289" s="8" t="str">
        <f>CLEAN(TRIM(salesTable[[#This Row],[SourceFile]]))</f>
        <v>Online_Sales_2025.xlsx</v>
      </c>
      <c r="AS2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89" s="8" t="str">
        <f>IF(salesTable[orderRef_final]&lt;&gt;"MISSING",salesTable[orderRef_final],"invalid")</f>
        <v>GH-CCT-2025-00752</v>
      </c>
    </row>
    <row r="290" spans="1:46" x14ac:dyDescent="0.3">
      <c r="A290" t="s">
        <v>3532</v>
      </c>
      <c r="B290" t="s">
        <v>3533</v>
      </c>
      <c r="C290" t="s">
        <v>1717</v>
      </c>
      <c r="D290" t="s">
        <v>743</v>
      </c>
      <c r="E290" t="s">
        <v>237</v>
      </c>
      <c r="F290" t="s">
        <v>181</v>
      </c>
      <c r="G290" t="s">
        <v>303</v>
      </c>
      <c r="H290" t="s">
        <v>399</v>
      </c>
      <c r="I290" t="s">
        <v>684</v>
      </c>
      <c r="J290" t="s">
        <v>97</v>
      </c>
      <c r="K290" t="s">
        <v>98</v>
      </c>
      <c r="L290" t="s">
        <v>58</v>
      </c>
      <c r="M290">
        <v>1</v>
      </c>
      <c r="N290" t="s">
        <v>2117</v>
      </c>
      <c r="O290">
        <v>2400</v>
      </c>
      <c r="P290" t="s">
        <v>3534</v>
      </c>
      <c r="Q290" t="s">
        <v>3535</v>
      </c>
      <c r="R290" t="s">
        <v>157</v>
      </c>
      <c r="S290" t="str">
        <f>IF(salesTable[[#This Row],[Region]]="","MISSING",IFERROR(VLOOKUP(salesTable[[#This Row],[Region]],region_ref[],2,FALSE),TRIM(CLEAN(UPPER(salesTable[[#This Row],[Region]])))))</f>
        <v>CAPE COAST</v>
      </c>
      <c r="T290" t="str">
        <f>IF(salesTable[[#This Row],[CustomerType]]="","MISSING",IFERROR(VLOOKUP(salesTable[[#This Row],[CustomerType]],customerType_Ref[],2,FALSE),TRIM(CLEAN(UPPER(salesTable[[#This Row],[CustomerType]])))))</f>
        <v>BUSINESS</v>
      </c>
      <c r="U290" t="str">
        <f>IF(salesTable[[#This Row],[SalesChannel]]="","MISSING",IFERROR(VLOOKUP(salesTable[[#This Row],[SalesChannel]],salesChannel_Ref[],2,FALSE),CLEAN(UPPER(TRIM(salesTable[SalesChannel])))))</f>
        <v>MOBILE APP</v>
      </c>
      <c r="V29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90" s="8" t="str">
        <f>IF(salesTable[[#This Row],[ProductID]]="","MISSING",IFERROR(VLOOKUP(salesTable[[#This Row],[ProductID]],product_REF[],1,FALSE),"NO MATCH"))</f>
        <v>P011</v>
      </c>
      <c r="X290" s="8" t="str">
        <f>CLEAN(UPPER(TRIM(IF(salesTable[[#This Row],[ProductID]]="","MISSING",IFERROR(VLOOKUP(salesTable[[#This Row],[ProductID]],product_REF[],2,FALSE),"NO MATCH")))))</f>
        <v>EXECUTIVE DESK</v>
      </c>
      <c r="Y290" t="str">
        <f>IFERROR(CLEAN(UPPER(TRIM(VLOOKUP(salesTable[[#This Row],[productID_Final]],product_REF[],3,FALSE)))),"NO MATCH")</f>
        <v>FURNITURE</v>
      </c>
      <c r="Z290" s="8" t="str">
        <f>IF(salesTable[[#This Row],[productCategory_final]]=CLEAN(UPPER(TRIM(salesTable[ProductCategory]))),salesTable[[#This Row],[productCategory_final]],"MISMATCH")</f>
        <v>FURNITURE</v>
      </c>
      <c r="AA290" s="8" t="str">
        <f>IF(salesTable[[#This Row],[CustomerID]]="","MISSING",IFERROR(VLOOKUP(salesTable[[#This Row],[CustomerID]],customer_REF[],1,FALSE),"NO MATCH"))</f>
        <v>C0267</v>
      </c>
      <c r="AB290" t="str">
        <f>CLEAN(UPPER(TRIM(IF(salesTable[[#This Row],[FirstName]]="","MISSING",IFERROR(VLOOKUP(salesTable[[#This Row],[CustomerID_final]],customer_REF[],2,FALSE),"NO MATCH")))))</f>
        <v>ESI</v>
      </c>
      <c r="AC290" s="8" t="str">
        <f>IF(salesTable[[#This Row],[customerFisrtName]]=CLEAN(UPPER(TRIM(salesTable[[#This Row],[customerFisrtName]]))),salesTable[[#This Row],[customerFisrtName]],"MISMATCH")</f>
        <v>ESI</v>
      </c>
      <c r="AD290" t="str">
        <f>CLEAN(UPPER(TRIM(IF(salesTable[[#This Row],[LastName]]="","MISSING",IFERROR(VLOOKUP(salesTable[[#This Row],[CustomerID_final]],customer_REF[],3,FALSE),"NO MATCH")))))</f>
        <v>APPIAH</v>
      </c>
      <c r="AE290" s="8" t="str">
        <f>IF(salesTable[[#This Row],[customerLastName]]=CLEAN(UPPER(TRIM(salesTable[[#This Row],[customerLastName]]))),salesTable[[#This Row],[customerLastName]],"MISMATCH")</f>
        <v>APPIAH</v>
      </c>
      <c r="AF290" s="8" t="str">
        <f>IF(salesTable[[#This Row],[Phone]]="","MISSING",0&amp;RIGHT(TRIM(SUBSTITUTE(SUBSTITUTE(SUBSTITUTE(salesTable[[#This Row],[Phone]],"+","")," ",""),"-","")),9))</f>
        <v>0279516975</v>
      </c>
      <c r="AG29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90" s="8">
        <f>IF(salesTable[[#This Row],[quantity_clean]]&gt;0,salesTable[[#This Row],[quantity_clean]],"INVALID")</f>
        <v>1</v>
      </c>
      <c r="AI29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90" s="8">
        <f>IF(salesTable[[#This Row],[unitPrice_clean]]&gt;0,salesTable[[#This Row],[unitPrice_clean]],"INVALID")</f>
        <v>2400</v>
      </c>
      <c r="AK290">
        <f>IF(salesTable[[#This Row],[Revenue]]="","MISSING",VALUE(TRIM(SUBSTITUTE(SUBSTITUTE(salesTable[[#This Row],[Revenue]],",",""),"GH₵",""))))</f>
        <v>2400</v>
      </c>
      <c r="AL290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290" s="19">
        <f>IF(ISNUMBER(salesTable[[#This Row],[OrderDate]]),salesTable[[#This Row],[OrderDate]],IFERROR(DATEVALUE(CLEAN(TRIM(SUBSTITUTE(salesTable[[#This Row],[OrderDate]],".","/")))),"CHECK"))</f>
        <v>45976</v>
      </c>
      <c r="AN2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45976</v>
      </c>
      <c r="AO2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GH-CCT-2025-00757</v>
      </c>
      <c r="AP2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0" s="8" t="str">
        <f>CLEAN(PROPER(TRIM(salesTable[[#This Row],[Email]])))</f>
        <v>Esi.Appiah86@Example.Com</v>
      </c>
      <c r="AR290" s="8" t="str">
        <f>CLEAN(TRIM(salesTable[[#This Row],[SourceFile]]))</f>
        <v>Online_Sales_2025.xlsx</v>
      </c>
      <c r="AS2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0" s="8" t="str">
        <f>IF(salesTable[orderRef_final]&lt;&gt;"MISSING",salesTable[orderRef_final],"invalid")</f>
        <v>GH-CCT-2025-00757</v>
      </c>
    </row>
    <row r="291" spans="1:46" x14ac:dyDescent="0.3">
      <c r="A291" t="s">
        <v>2699</v>
      </c>
      <c r="B291" t="s">
        <v>2063</v>
      </c>
      <c r="C291" t="s">
        <v>2431</v>
      </c>
      <c r="D291" t="s">
        <v>1727</v>
      </c>
      <c r="E291" t="s">
        <v>93</v>
      </c>
      <c r="F291" t="s">
        <v>1877</v>
      </c>
      <c r="G291" t="s">
        <v>120</v>
      </c>
      <c r="H291" t="s">
        <v>121</v>
      </c>
      <c r="I291" t="s">
        <v>41</v>
      </c>
      <c r="J291" t="s">
        <v>27</v>
      </c>
      <c r="K291" t="s">
        <v>84</v>
      </c>
      <c r="L291" t="s">
        <v>111</v>
      </c>
      <c r="M291">
        <v>7</v>
      </c>
      <c r="N291">
        <v>850</v>
      </c>
      <c r="O291">
        <v>5950</v>
      </c>
      <c r="P291" t="s">
        <v>2700</v>
      </c>
      <c r="Q291" t="s">
        <v>2701</v>
      </c>
      <c r="R291" t="s">
        <v>46</v>
      </c>
      <c r="S291" t="str">
        <f>IF(salesTable[[#This Row],[Region]]="","MISSING",IFERROR(VLOOKUP(salesTable[[#This Row],[Region]],region_ref[],2,FALSE),TRIM(CLEAN(UPPER(salesTable[[#This Row],[Region]])))))</f>
        <v>CAPE COAST</v>
      </c>
      <c r="T291" t="str">
        <f>IF(salesTable[[#This Row],[CustomerType]]="","MISSING",IFERROR(VLOOKUP(salesTable[[#This Row],[CustomerType]],customerType_Ref[],2,FALSE),TRIM(CLEAN(UPPER(salesTable[[#This Row],[CustomerType]])))))</f>
        <v>GOVERNMENT</v>
      </c>
      <c r="U291" t="str">
        <f>IF(salesTable[[#This Row],[SalesChannel]]="","MISSING",IFERROR(VLOOKUP(salesTable[[#This Row],[SalesChannel]],salesChannel_Ref[],2,FALSE),CLEAN(UPPER(TRIM(salesTable[SalesChannel])))))</f>
        <v>AGENT</v>
      </c>
      <c r="V291" t="str">
        <f>IF(salesTable[[#This Row],[PaymentMethod]]="","MISSING",IFERROR(VLOOKUP(salesTable[[#This Row],[PaymentMethod]],paymentMethod_REF[],2,FALSE), CLEAN(UPPER(TRIM(salesTable[[#This Row],[PaymentMethod]])))))</f>
        <v>CARD</v>
      </c>
      <c r="W291" s="8" t="str">
        <f>IF(salesTable[[#This Row],[ProductID]]="","MISSING",IFERROR(VLOOKUP(salesTable[[#This Row],[ProductID]],product_REF[],1,FALSE),"NO MATCH"))</f>
        <v>P002</v>
      </c>
      <c r="X291" s="8" t="str">
        <f>CLEAN(UPPER(TRIM(IF(salesTable[[#This Row],[ProductID]]="","MISSING",IFERROR(VLOOKUP(salesTable[[#This Row],[ProductID]],product_REF[],2,FALSE),"NO MATCH")))))</f>
        <v>OFFICE CHAIR</v>
      </c>
      <c r="Y291" t="str">
        <f>IFERROR(CLEAN(UPPER(TRIM(VLOOKUP(salesTable[[#This Row],[productID_Final]],product_REF[],3,FALSE)))),"NO MATCH")</f>
        <v>FURNITURE</v>
      </c>
      <c r="Z291" s="8" t="str">
        <f>IF(salesTable[[#This Row],[productCategory_final]]=CLEAN(UPPER(TRIM(salesTable[ProductCategory]))),salesTable[[#This Row],[productCategory_final]],"MISMATCH")</f>
        <v>FURNITURE</v>
      </c>
      <c r="AA291" s="8" t="str">
        <f>IF(salesTable[[#This Row],[CustomerID]]="","MISSING",IFERROR(VLOOKUP(salesTable[[#This Row],[CustomerID]],customer_REF[],1,FALSE),"NO MATCH"))</f>
        <v>C0055</v>
      </c>
      <c r="AB291" t="str">
        <f>CLEAN(UPPER(TRIM(IF(salesTable[[#This Row],[FirstName]]="","MISSING",IFERROR(VLOOKUP(salesTable[[#This Row],[CustomerID_final]],customer_REF[],2,FALSE),"NO MATCH")))))</f>
        <v>YAW</v>
      </c>
      <c r="AC291" s="8" t="str">
        <f>IF(salesTable[[#This Row],[customerFisrtName]]=CLEAN(UPPER(TRIM(salesTable[[#This Row],[customerFisrtName]]))),salesTable[[#This Row],[customerFisrtName]],"MISMATCH")</f>
        <v>YAW</v>
      </c>
      <c r="AD291" t="str">
        <f>CLEAN(UPPER(TRIM(IF(salesTable[[#This Row],[LastName]]="","MISSING",IFERROR(VLOOKUP(salesTable[[#This Row],[CustomerID_final]],customer_REF[],3,FALSE),"NO MATCH")))))</f>
        <v>BADU</v>
      </c>
      <c r="AE291" s="8" t="str">
        <f>IF(salesTable[[#This Row],[customerLastName]]=CLEAN(UPPER(TRIM(salesTable[[#This Row],[customerLastName]]))),salesTable[[#This Row],[customerLastName]],"MISMATCH")</f>
        <v>BADU</v>
      </c>
      <c r="AF291" s="8" t="str">
        <f>IF(salesTable[[#This Row],[Phone]]="","MISSING",0&amp;RIGHT(TRIM(SUBSTITUTE(SUBSTITUTE(SUBSTITUTE(salesTable[[#This Row],[Phone]],"+","")," ",""),"-","")),9))</f>
        <v>0597855793</v>
      </c>
      <c r="AG29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91" s="8">
        <f>IF(salesTable[[#This Row],[quantity_clean]]&gt;0,salesTable[[#This Row],[quantity_clean]],"INVALID")</f>
        <v>7</v>
      </c>
      <c r="AI29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91" s="8">
        <f>IF(salesTable[[#This Row],[unitPrice_clean]]&gt;0,salesTable[[#This Row],[unitPrice_clean]],"INVALID")</f>
        <v>850</v>
      </c>
      <c r="AK291">
        <f>IF(salesTable[[#This Row],[Revenue]]="","MISSING",VALUE(TRIM(SUBSTITUTE(SUBSTITUTE(salesTable[[#This Row],[Revenue]],",",""),"GH₵",""))))</f>
        <v>5950</v>
      </c>
      <c r="AL291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291" s="19">
        <f>IF(ISNUMBER(salesTable[[#This Row],[OrderDate]]),salesTable[[#This Row],[OrderDate]],IFERROR(DATEVALUE(CLEAN(TRIM(SUBSTITUTE(salesTable[[#This Row],[OrderDate]],".","/")))),"CHECK"))</f>
        <v>45784</v>
      </c>
      <c r="AN2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45784</v>
      </c>
      <c r="AO2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GH-CCT-2025-00786</v>
      </c>
      <c r="AP2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1" s="8" t="str">
        <f>CLEAN(PROPER(TRIM(salesTable[[#This Row],[Email]])))</f>
        <v>Yaw.Badu63@Example.Com</v>
      </c>
      <c r="AR291" s="8" t="str">
        <f>CLEAN(TRIM(salesTable[[#This Row],[SourceFile]]))</f>
        <v>Mobile_App_Export.csv</v>
      </c>
      <c r="AS2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1" s="8" t="str">
        <f>IF(salesTable[orderRef_final]&lt;&gt;"MISSING",salesTable[orderRef_final],"invalid")</f>
        <v>GH-CCT-2025-00786</v>
      </c>
    </row>
    <row r="292" spans="1:46" x14ac:dyDescent="0.3">
      <c r="A292" t="s">
        <v>693</v>
      </c>
      <c r="B292" t="s">
        <v>694</v>
      </c>
      <c r="C292" t="s">
        <v>695</v>
      </c>
      <c r="D292" t="s">
        <v>696</v>
      </c>
      <c r="E292" t="s">
        <v>51</v>
      </c>
      <c r="F292" t="s">
        <v>697</v>
      </c>
      <c r="G292" t="s">
        <v>24</v>
      </c>
      <c r="H292" t="s">
        <v>434</v>
      </c>
      <c r="I292" t="s">
        <v>26</v>
      </c>
      <c r="J292" t="s">
        <v>97</v>
      </c>
      <c r="K292" t="s">
        <v>57</v>
      </c>
      <c r="L292" t="s">
        <v>58</v>
      </c>
      <c r="M292" t="s">
        <v>698</v>
      </c>
      <c r="N292">
        <v>4200</v>
      </c>
      <c r="O292">
        <v>4200</v>
      </c>
      <c r="P292" t="s">
        <v>699</v>
      </c>
      <c r="Q292" t="s">
        <v>700</v>
      </c>
      <c r="R292" t="s">
        <v>32</v>
      </c>
      <c r="S292" t="str">
        <f>IF(salesTable[[#This Row],[Region]]="","MISSING",IFERROR(VLOOKUP(salesTable[[#This Row],[Region]],region_ref[],2,FALSE),TRIM(CLEAN(UPPER(salesTable[[#This Row],[Region]])))))</f>
        <v>CAPE COAST</v>
      </c>
      <c r="T292" t="str">
        <f>IF(salesTable[[#This Row],[CustomerType]]="","MISSING",IFERROR(VLOOKUP(salesTable[[#This Row],[CustomerType]],customerType_Ref[],2,FALSE),TRIM(CLEAN(UPPER(salesTable[[#This Row],[CustomerType]])))))</f>
        <v>BUSINESS</v>
      </c>
      <c r="U292" t="str">
        <f>IF(salesTable[[#This Row],[SalesChannel]]="","MISSING",IFERROR(VLOOKUP(salesTable[[#This Row],[SalesChannel]],salesChannel_Ref[],2,FALSE),CLEAN(UPPER(TRIM(salesTable[SalesChannel])))))</f>
        <v>ONLINE</v>
      </c>
      <c r="V29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92" s="8" t="str">
        <f>IF(salesTable[[#This Row],[ProductID]]="","MISSING",IFERROR(VLOOKUP(salesTable[[#This Row],[ProductID]],product_REF[],1,FALSE),"NO MATCH"))</f>
        <v>P001</v>
      </c>
      <c r="X292" s="8" t="str">
        <f>CLEAN(UPPER(TRIM(IF(salesTable[[#This Row],[ProductID]]="","MISSING",IFERROR(VLOOKUP(salesTable[[#This Row],[ProductID]],product_REF[],2,FALSE),"NO MATCH")))))</f>
        <v>LAPTOP PRO 14</v>
      </c>
      <c r="Y292" t="str">
        <f>IFERROR(CLEAN(UPPER(TRIM(VLOOKUP(salesTable[[#This Row],[productID_Final]],product_REF[],3,FALSE)))),"NO MATCH")</f>
        <v>ELECTRONICS</v>
      </c>
      <c r="Z292" s="8" t="str">
        <f>IF(salesTable[[#This Row],[productCategory_final]]=CLEAN(UPPER(TRIM(salesTable[ProductCategory]))),salesTable[[#This Row],[productCategory_final]],"MISMATCH")</f>
        <v>ELECTRONICS</v>
      </c>
      <c r="AA292" s="8" t="str">
        <f>IF(salesTable[[#This Row],[CustomerID]]="","MISSING",IFERROR(VLOOKUP(salesTable[[#This Row],[CustomerID]],customer_REF[],1,FALSE),"NO MATCH"))</f>
        <v>C0234</v>
      </c>
      <c r="AB292" t="str">
        <f>CLEAN(UPPER(TRIM(IF(salesTable[[#This Row],[FirstName]]="","MISSING",IFERROR(VLOOKUP(salesTable[[#This Row],[CustomerID_final]],customer_REF[],2,FALSE),"NO MATCH")))))</f>
        <v>MICHAEL</v>
      </c>
      <c r="AC292" s="8" t="str">
        <f>IF(salesTable[[#This Row],[customerFisrtName]]=CLEAN(UPPER(TRIM(salesTable[[#This Row],[customerFisrtName]]))),salesTable[[#This Row],[customerFisrtName]],"MISMATCH")</f>
        <v>MICHAEL</v>
      </c>
      <c r="AD292" t="str">
        <f>CLEAN(UPPER(TRIM(IF(salesTable[[#This Row],[LastName]]="","MISSING",IFERROR(VLOOKUP(salesTable[[#This Row],[CustomerID_final]],customer_REF[],3,FALSE),"NO MATCH")))))</f>
        <v>MENSAH</v>
      </c>
      <c r="AE292" s="8" t="str">
        <f>IF(salesTable[[#This Row],[customerLastName]]=CLEAN(UPPER(TRIM(salesTable[[#This Row],[customerLastName]]))),salesTable[[#This Row],[customerLastName]],"MISMATCH")</f>
        <v>MENSAH</v>
      </c>
      <c r="AF292" s="8" t="str">
        <f>IF(salesTable[[#This Row],[Phone]]="","MISSING",0&amp;RIGHT(TRIM(SUBSTITUTE(SUBSTITUTE(SUBSTITUTE(salesTable[[#This Row],[Phone]],"+","")," ",""),"-","")),9))</f>
        <v>0551287864</v>
      </c>
      <c r="AG29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292" s="8">
        <f>IF(salesTable[[#This Row],[quantity_clean]]&gt;0,salesTable[[#This Row],[quantity_clean]],"INVALID")</f>
        <v>1</v>
      </c>
      <c r="AI29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292" s="8">
        <f>IF(salesTable[[#This Row],[unitPrice_clean]]&gt;0,salesTable[[#This Row],[unitPrice_clean]],"INVALID")</f>
        <v>4200</v>
      </c>
      <c r="AK292">
        <f>IF(salesTable[[#This Row],[Revenue]]="","MISSING",VALUE(TRIM(SUBSTITUTE(SUBSTITUTE(salesTable[[#This Row],[Revenue]],",",""),"GH₵",""))))</f>
        <v>4200</v>
      </c>
      <c r="AL292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292" s="19">
        <f>IF(ISNUMBER(salesTable[[#This Row],[OrderDate]]),salesTable[[#This Row],[OrderDate]],IFERROR(DATEVALUE(CLEAN(TRIM(SUBSTITUTE(salesTable[[#This Row],[OrderDate]],".","/")))),"CHECK"))</f>
        <v>45880</v>
      </c>
      <c r="AN2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45880</v>
      </c>
      <c r="AO2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GH-CCT-2025-00789</v>
      </c>
      <c r="AP2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2" s="8" t="str">
        <f>CLEAN(PROPER(TRIM(salesTable[[#This Row],[Email]])))</f>
        <v>Michael.Mensah84@Example.Com</v>
      </c>
      <c r="AR292" s="8" t="str">
        <f>CLEAN(TRIM(salesTable[[#This Row],[SourceFile]]))</f>
        <v>Agent_App_2025.csv</v>
      </c>
      <c r="AS2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2" s="8" t="str">
        <f>IF(salesTable[orderRef_final]&lt;&gt;"MISSING",salesTable[orderRef_final],"invalid")</f>
        <v>GH-CCT-2025-00789</v>
      </c>
    </row>
    <row r="293" spans="1:46" x14ac:dyDescent="0.3">
      <c r="A293" t="s">
        <v>3944</v>
      </c>
      <c r="B293" t="s">
        <v>3945</v>
      </c>
      <c r="C293" t="s">
        <v>2022</v>
      </c>
      <c r="D293" t="s">
        <v>1158</v>
      </c>
      <c r="E293" t="s">
        <v>93</v>
      </c>
      <c r="F293" t="s">
        <v>141</v>
      </c>
      <c r="G293" t="s">
        <v>39</v>
      </c>
      <c r="H293" t="s">
        <v>719</v>
      </c>
      <c r="I293" t="s">
        <v>41</v>
      </c>
      <c r="J293" t="s">
        <v>97</v>
      </c>
      <c r="K293" t="s">
        <v>72</v>
      </c>
      <c r="L293" t="s">
        <v>182</v>
      </c>
      <c r="M293">
        <v>10</v>
      </c>
      <c r="N293">
        <v>1900</v>
      </c>
      <c r="O293">
        <v>19000</v>
      </c>
      <c r="P293" t="s">
        <v>3946</v>
      </c>
      <c r="Q293" t="s">
        <v>3947</v>
      </c>
      <c r="R293" t="s">
        <v>46</v>
      </c>
      <c r="S293" t="str">
        <f>IF(salesTable[[#This Row],[Region]]="","MISSING",IFERROR(VLOOKUP(salesTable[[#This Row],[Region]],region_ref[],2,FALSE),TRIM(CLEAN(UPPER(salesTable[[#This Row],[Region]])))))</f>
        <v>CAPE COAST</v>
      </c>
      <c r="T293" t="str">
        <f>IF(salesTable[[#This Row],[CustomerType]]="","MISSING",IFERROR(VLOOKUP(salesTable[[#This Row],[CustomerType]],customerType_Ref[],2,FALSE),TRIM(CLEAN(UPPER(salesTable[[#This Row],[CustomerType]])))))</f>
        <v>BUSINESS</v>
      </c>
      <c r="U293" t="str">
        <f>IF(salesTable[[#This Row],[SalesChannel]]="","MISSING",IFERROR(VLOOKUP(salesTable[[#This Row],[SalesChannel]],salesChannel_Ref[],2,FALSE),CLEAN(UPPER(TRIM(salesTable[SalesChannel])))))</f>
        <v>IN-STORE</v>
      </c>
      <c r="V293" t="str">
        <f>IF(salesTable[[#This Row],[PaymentMethod]]="","MISSING",IFERROR(VLOOKUP(salesTable[[#This Row],[PaymentMethod]],paymentMethod_REF[],2,FALSE), CLEAN(UPPER(TRIM(salesTable[[#This Row],[PaymentMethod]])))))</f>
        <v>CASH</v>
      </c>
      <c r="W293" s="8" t="str">
        <f>IF(salesTable[[#This Row],[ProductID]]="","MISSING",IFERROR(VLOOKUP(salesTable[[#This Row],[ProductID]],product_REF[],1,FALSE),"NO MATCH"))</f>
        <v>P006</v>
      </c>
      <c r="X293" s="8" t="str">
        <f>CLEAN(UPPER(TRIM(IF(salesTable[[#This Row],[ProductID]]="","MISSING",IFERROR(VLOOKUP(salesTable[[#This Row],[ProductID]],product_REF[],2,FALSE),"NO MATCH")))))</f>
        <v>STANDING DESK</v>
      </c>
      <c r="Y293" t="str">
        <f>IFERROR(CLEAN(UPPER(TRIM(VLOOKUP(salesTable[[#This Row],[productID_Final]],product_REF[],3,FALSE)))),"NO MATCH")</f>
        <v>FURNITURE</v>
      </c>
      <c r="Z293" s="8" t="str">
        <f>IF(salesTable[[#This Row],[productCategory_final]]=CLEAN(UPPER(TRIM(salesTable[ProductCategory]))),salesTable[[#This Row],[productCategory_final]],"MISMATCH")</f>
        <v>FURNITURE</v>
      </c>
      <c r="AA293" s="8" t="str">
        <f>IF(salesTable[[#This Row],[CustomerID]]="","MISSING",IFERROR(VLOOKUP(salesTable[[#This Row],[CustomerID]],customer_REF[],1,FALSE),"NO MATCH"))</f>
        <v>C0344</v>
      </c>
      <c r="AB293" t="str">
        <f>CLEAN(UPPER(TRIM(IF(salesTable[[#This Row],[FirstName]]="","MISSING",IFERROR(VLOOKUP(salesTable[[#This Row],[CustomerID_final]],customer_REF[],2,FALSE),"NO MATCH")))))</f>
        <v>ABENA</v>
      </c>
      <c r="AC293" s="8" t="str">
        <f>IF(salesTable[[#This Row],[customerFisrtName]]=CLEAN(UPPER(TRIM(salesTable[[#This Row],[customerFisrtName]]))),salesTable[[#This Row],[customerFisrtName]],"MISMATCH")</f>
        <v>ABENA</v>
      </c>
      <c r="AD293" t="str">
        <f>CLEAN(UPPER(TRIM(IF(salesTable[[#This Row],[LastName]]="","MISSING",IFERROR(VLOOKUP(salesTable[[#This Row],[CustomerID_final]],customer_REF[],3,FALSE),"NO MATCH")))))</f>
        <v>BADU</v>
      </c>
      <c r="AE293" s="8" t="str">
        <f>IF(salesTable[[#This Row],[customerLastName]]=CLEAN(UPPER(TRIM(salesTable[[#This Row],[customerLastName]]))),salesTable[[#This Row],[customerLastName]],"MISMATCH")</f>
        <v>BADU</v>
      </c>
      <c r="AF293" s="8" t="str">
        <f>IF(salesTable[[#This Row],[Phone]]="","MISSING",0&amp;RIGHT(TRIM(SUBSTITUTE(SUBSTITUTE(SUBSTITUTE(salesTable[[#This Row],[Phone]],"+","")," ",""),"-","")),9))</f>
        <v>0546211724</v>
      </c>
      <c r="AG29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93" s="8">
        <f>IF(salesTable[[#This Row],[quantity_clean]]&gt;0,salesTable[[#This Row],[quantity_clean]],"INVALID")</f>
        <v>10</v>
      </c>
      <c r="AI29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93" s="8">
        <f>IF(salesTable[[#This Row],[unitPrice_clean]]&gt;0,salesTable[[#This Row],[unitPrice_clean]],"INVALID")</f>
        <v>1900</v>
      </c>
      <c r="AK293">
        <f>IF(salesTable[[#This Row],[Revenue]]="","MISSING",VALUE(TRIM(SUBSTITUTE(SUBSTITUTE(salesTable[[#This Row],[Revenue]],",",""),"GH₵",""))))</f>
        <v>19000</v>
      </c>
      <c r="AL293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293" s="19">
        <f>IF(ISNUMBER(salesTable[[#This Row],[OrderDate]]),salesTable[[#This Row],[OrderDate]],IFERROR(DATEVALUE(CLEAN(TRIM(SUBSTITUTE(salesTable[[#This Row],[OrderDate]],".","/")))),"CHECK"))</f>
        <v>45860</v>
      </c>
      <c r="AN2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45860</v>
      </c>
      <c r="AO2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GH-CCT-2025-00794</v>
      </c>
      <c r="AP2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3" s="8" t="str">
        <f>CLEAN(PROPER(TRIM(salesTable[[#This Row],[Email]])))</f>
        <v>Abena.Badu76Example.Com</v>
      </c>
      <c r="AR293" s="8" t="str">
        <f>CLEAN(TRIM(salesTable[[#This Row],[SourceFile]]))</f>
        <v>Mobile_App_Export.csv</v>
      </c>
      <c r="AS2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3" s="8" t="str">
        <f>IF(salesTable[orderRef_final]&lt;&gt;"MISSING",salesTable[orderRef_final],"invalid")</f>
        <v>GH-CCT-2025-00794</v>
      </c>
    </row>
    <row r="294" spans="1:46" x14ac:dyDescent="0.3">
      <c r="A294" t="s">
        <v>3527</v>
      </c>
      <c r="B294" t="s">
        <v>3528</v>
      </c>
      <c r="C294" t="s">
        <v>3529</v>
      </c>
      <c r="D294" t="s">
        <v>516</v>
      </c>
      <c r="E294" t="s">
        <v>2135</v>
      </c>
      <c r="F294" t="s">
        <v>181</v>
      </c>
      <c r="G294" t="s">
        <v>120</v>
      </c>
      <c r="H294" t="s">
        <v>121</v>
      </c>
      <c r="I294" t="s">
        <v>374</v>
      </c>
      <c r="J294" t="s">
        <v>164</v>
      </c>
      <c r="K294" t="s">
        <v>57</v>
      </c>
      <c r="L294" t="s">
        <v>58</v>
      </c>
      <c r="M294">
        <v>4</v>
      </c>
      <c r="N294">
        <v>850</v>
      </c>
      <c r="O294">
        <v>3400</v>
      </c>
      <c r="P294" t="s">
        <v>3530</v>
      </c>
      <c r="Q294" t="s">
        <v>3531</v>
      </c>
      <c r="R294" t="s">
        <v>157</v>
      </c>
      <c r="S294" t="str">
        <f>IF(salesTable[[#This Row],[Region]]="","MISSING",IFERROR(VLOOKUP(salesTable[[#This Row],[Region]],region_ref[],2,FALSE),TRIM(CLEAN(UPPER(salesTable[[#This Row],[Region]])))))</f>
        <v>CAPE COAST</v>
      </c>
      <c r="T294" t="str">
        <f>IF(salesTable[[#This Row],[CustomerType]]="","MISSING",IFERROR(VLOOKUP(salesTable[[#This Row],[CustomerType]],customerType_Ref[],2,FALSE),TRIM(CLEAN(UPPER(salesTable[[#This Row],[CustomerType]])))))</f>
        <v>INDIVIDUAL</v>
      </c>
      <c r="U294" t="str">
        <f>IF(salesTable[[#This Row],[SalesChannel]]="","MISSING",IFERROR(VLOOKUP(salesTable[[#This Row],[SalesChannel]],salesChannel_Ref[],2,FALSE),CLEAN(UPPER(TRIM(salesTable[SalesChannel])))))</f>
        <v>ONLINE</v>
      </c>
      <c r="V29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94" s="8" t="str">
        <f>IF(salesTable[[#This Row],[ProductID]]="","MISSING",IFERROR(VLOOKUP(salesTable[[#This Row],[ProductID]],product_REF[],1,FALSE),"NO MATCH"))</f>
        <v>P002</v>
      </c>
      <c r="X294" s="8" t="str">
        <f>CLEAN(UPPER(TRIM(IF(salesTable[[#This Row],[ProductID]]="","MISSING",IFERROR(VLOOKUP(salesTable[[#This Row],[ProductID]],product_REF[],2,FALSE),"NO MATCH")))))</f>
        <v>OFFICE CHAIR</v>
      </c>
      <c r="Y294" t="str">
        <f>IFERROR(CLEAN(UPPER(TRIM(VLOOKUP(salesTable[[#This Row],[productID_Final]],product_REF[],3,FALSE)))),"NO MATCH")</f>
        <v>FURNITURE</v>
      </c>
      <c r="Z294" s="8" t="str">
        <f>IF(salesTable[[#This Row],[productCategory_final]]=CLEAN(UPPER(TRIM(salesTable[ProductCategory]))),salesTable[[#This Row],[productCategory_final]],"MISMATCH")</f>
        <v>FURNITURE</v>
      </c>
      <c r="AA294" s="8" t="str">
        <f>IF(salesTable[[#This Row],[CustomerID]]="","MISSING",IFERROR(VLOOKUP(salesTable[[#This Row],[CustomerID]],customer_REF[],1,FALSE),"NO MATCH"))</f>
        <v>C0001</v>
      </c>
      <c r="AB294" t="str">
        <f>CLEAN(UPPER(TRIM(IF(salesTable[[#This Row],[FirstName]]="","MISSING",IFERROR(VLOOKUP(salesTable[[#This Row],[CustomerID_final]],customer_REF[],2,FALSE),"NO MATCH")))))</f>
        <v>AKOSUA</v>
      </c>
      <c r="AC294" s="8" t="str">
        <f>IF(salesTable[[#This Row],[customerFisrtName]]=CLEAN(UPPER(TRIM(salesTable[[#This Row],[customerFisrtName]]))),salesTable[[#This Row],[customerFisrtName]],"MISMATCH")</f>
        <v>AKOSUA</v>
      </c>
      <c r="AD294" t="str">
        <f>CLEAN(UPPER(TRIM(IF(salesTable[[#This Row],[LastName]]="","MISSING",IFERROR(VLOOKUP(salesTable[[#This Row],[CustomerID_final]],customer_REF[],3,FALSE),"NO MATCH")))))</f>
        <v>BOATENG</v>
      </c>
      <c r="AE294" s="8" t="str">
        <f>IF(salesTable[[#This Row],[customerLastName]]=CLEAN(UPPER(TRIM(salesTable[[#This Row],[customerLastName]]))),salesTable[[#This Row],[customerLastName]],"MISMATCH")</f>
        <v>BOATENG</v>
      </c>
      <c r="AF294" s="8" t="str">
        <f>IF(salesTable[[#This Row],[Phone]]="","MISSING",0&amp;RIGHT(TRIM(SUBSTITUTE(SUBSTITUTE(SUBSTITUTE(salesTable[[#This Row],[Phone]],"+","")," ",""),"-","")),9))</f>
        <v>0552373176</v>
      </c>
      <c r="AG29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294" s="8">
        <f>IF(salesTable[[#This Row],[quantity_clean]]&gt;0,salesTable[[#This Row],[quantity_clean]],"INVALID")</f>
        <v>4</v>
      </c>
      <c r="AI29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94" s="8">
        <f>IF(salesTable[[#This Row],[unitPrice_clean]]&gt;0,salesTable[[#This Row],[unitPrice_clean]],"INVALID")</f>
        <v>850</v>
      </c>
      <c r="AK294">
        <f>IF(salesTable[[#This Row],[Revenue]]="","MISSING",VALUE(TRIM(SUBSTITUTE(SUBSTITUTE(salesTable[[#This Row],[Revenue]],",",""),"GH₵",""))))</f>
        <v>3400</v>
      </c>
      <c r="AL294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294" s="19">
        <f>IF(ISNUMBER(salesTable[[#This Row],[OrderDate]]),salesTable[[#This Row],[OrderDate]],IFERROR(DATEVALUE(CLEAN(TRIM(SUBSTITUTE(salesTable[[#This Row],[OrderDate]],".","/")))),"CHECK"))</f>
        <v>45964</v>
      </c>
      <c r="AN2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45964</v>
      </c>
      <c r="AO2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GH-CCT-2025-00801</v>
      </c>
      <c r="AP2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4" s="8" t="str">
        <f>CLEAN(PROPER(TRIM(salesTable[[#This Row],[Email]])))</f>
        <v>Akosua.Boateng86@Example.Com</v>
      </c>
      <c r="AR294" s="8" t="str">
        <f>CLEAN(TRIM(salesTable[[#This Row],[SourceFile]]))</f>
        <v>Online_Sales_2025.xlsx</v>
      </c>
      <c r="AS2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4" s="8" t="str">
        <f>IF(salesTable[orderRef_final]&lt;&gt;"MISSING",salesTable[orderRef_final],"invalid")</f>
        <v>GH-CCT-2025-00801</v>
      </c>
    </row>
    <row r="295" spans="1:46" x14ac:dyDescent="0.3">
      <c r="A295" t="s">
        <v>4833</v>
      </c>
      <c r="B295" t="s">
        <v>4834</v>
      </c>
      <c r="C295" t="s">
        <v>2960</v>
      </c>
      <c r="D295" t="s">
        <v>366</v>
      </c>
      <c r="E295" t="s">
        <v>1093</v>
      </c>
      <c r="F295" t="s">
        <v>141</v>
      </c>
      <c r="G295" t="s">
        <v>162</v>
      </c>
      <c r="H295" t="s">
        <v>163</v>
      </c>
      <c r="I295" t="s">
        <v>110</v>
      </c>
      <c r="J295" t="s">
        <v>83</v>
      </c>
      <c r="K295" t="s">
        <v>84</v>
      </c>
      <c r="L295" t="s">
        <v>565</v>
      </c>
      <c r="M295" t="s">
        <v>133</v>
      </c>
      <c r="N295">
        <v>620</v>
      </c>
      <c r="O295">
        <v>6200</v>
      </c>
      <c r="P295" t="s">
        <v>4835</v>
      </c>
      <c r="Q295" t="s">
        <v>4836</v>
      </c>
      <c r="R295" t="s">
        <v>157</v>
      </c>
      <c r="S295" t="str">
        <f>IF(salesTable[[#This Row],[Region]]="","MISSING",IFERROR(VLOOKUP(salesTable[[#This Row],[Region]],region_ref[],2,FALSE),TRIM(CLEAN(UPPER(salesTable[[#This Row],[Region]])))))</f>
        <v>CAPE COAST</v>
      </c>
      <c r="T295" t="str">
        <f>IF(salesTable[[#This Row],[CustomerType]]="","MISSING",IFERROR(VLOOKUP(salesTable[[#This Row],[CustomerType]],customerType_Ref[],2,FALSE),TRIM(CLEAN(UPPER(salesTable[[#This Row],[CustomerType]])))))</f>
        <v>INDIVIDUAL</v>
      </c>
      <c r="U295" t="str">
        <f>IF(salesTable[[#This Row],[SalesChannel]]="","MISSING",IFERROR(VLOOKUP(salesTable[[#This Row],[SalesChannel]],salesChannel_Ref[],2,FALSE),CLEAN(UPPER(TRIM(salesTable[SalesChannel])))))</f>
        <v>AGENT</v>
      </c>
      <c r="V295" t="str">
        <f>IF(salesTable[[#This Row],[PaymentMethod]]="","MISSING",IFERROR(VLOOKUP(salesTable[[#This Row],[PaymentMethod]],paymentMethod_REF[],2,FALSE), CLEAN(UPPER(TRIM(salesTable[[#This Row],[PaymentMethod]])))))</f>
        <v>CARD</v>
      </c>
      <c r="W295" s="8" t="str">
        <f>IF(salesTable[[#This Row],[ProductID]]="","MISSING",IFERROR(VLOOKUP(salesTable[[#This Row],[ProductID]],product_REF[],1,FALSE),"NO MATCH"))</f>
        <v>P012</v>
      </c>
      <c r="X295" s="8" t="str">
        <f>CLEAN(UPPER(TRIM(IF(salesTable[[#This Row],[ProductID]]="","MISSING",IFERROR(VLOOKUP(salesTable[[#This Row],[ProductID]],product_REF[],2,FALSE),"NO MATCH")))))</f>
        <v>BLENDER PLUS</v>
      </c>
      <c r="Y295" t="str">
        <f>IFERROR(CLEAN(UPPER(TRIM(VLOOKUP(salesTable[[#This Row],[productID_Final]],product_REF[],3,FALSE)))),"NO MATCH")</f>
        <v>HOME APPLIANCES</v>
      </c>
      <c r="Z295" s="8" t="str">
        <f>IF(salesTable[[#This Row],[productCategory_final]]=CLEAN(UPPER(TRIM(salesTable[ProductCategory]))),salesTable[[#This Row],[productCategory_final]],"MISMATCH")</f>
        <v>HOME APPLIANCES</v>
      </c>
      <c r="AA295" s="8" t="str">
        <f>IF(salesTable[[#This Row],[CustomerID]]="","MISSING",IFERROR(VLOOKUP(salesTable[[#This Row],[CustomerID]],customer_REF[],1,FALSE),"NO MATCH"))</f>
        <v>C0207</v>
      </c>
      <c r="AB295" t="str">
        <f>CLEAN(UPPER(TRIM(IF(salesTable[[#This Row],[FirstName]]="","MISSING",IFERROR(VLOOKUP(salesTable[[#This Row],[CustomerID_final]],customer_REF[],2,FALSE),"NO MATCH")))))</f>
        <v>ABENA</v>
      </c>
      <c r="AC295" s="8" t="str">
        <f>IF(salesTable[[#This Row],[customerFisrtName]]=CLEAN(UPPER(TRIM(salesTable[[#This Row],[customerFisrtName]]))),salesTable[[#This Row],[customerFisrtName]],"MISMATCH")</f>
        <v>ABENA</v>
      </c>
      <c r="AD295" t="str">
        <f>CLEAN(UPPER(TRIM(IF(salesTable[[#This Row],[LastName]]="","MISSING",IFERROR(VLOOKUP(salesTable[[#This Row],[CustomerID_final]],customer_REF[],3,FALSE),"NO MATCH")))))</f>
        <v>ADDO</v>
      </c>
      <c r="AE295" s="8" t="str">
        <f>IF(salesTable[[#This Row],[customerLastName]]=CLEAN(UPPER(TRIM(salesTable[[#This Row],[customerLastName]]))),salesTable[[#This Row],[customerLastName]],"MISMATCH")</f>
        <v>ADDO</v>
      </c>
      <c r="AF295" s="8" t="str">
        <f>IF(salesTable[[#This Row],[Phone]]="","MISSING",0&amp;RIGHT(TRIM(SUBSTITUTE(SUBSTITUTE(SUBSTITUTE(salesTable[[#This Row],[Phone]],"+","")," ",""),"-","")),9))</f>
        <v>0275908925</v>
      </c>
      <c r="AG29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295" s="8" t="str">
        <f>IF(salesTable[[#This Row],[quantity_clean]]&gt;0,salesTable[[#This Row],[quantity_clean]],"INVALID")</f>
        <v>INVALID</v>
      </c>
      <c r="AI29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295" s="8">
        <f>IF(salesTable[[#This Row],[unitPrice_clean]]&gt;0,salesTable[[#This Row],[unitPrice_clean]],"INVALID")</f>
        <v>620</v>
      </c>
      <c r="AK295">
        <f>IF(salesTable[[#This Row],[Revenue]]="","MISSING",VALUE(TRIM(SUBSTITUTE(SUBSTITUTE(salesTable[[#This Row],[Revenue]],",",""),"GH₵",""))))</f>
        <v>6200</v>
      </c>
      <c r="AL29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295" s="19">
        <f>IF(ISNUMBER(salesTable[[#This Row],[OrderDate]]),salesTable[[#This Row],[OrderDate]],IFERROR(DATEVALUE(CLEAN(TRIM(SUBSTITUTE(salesTable[[#This Row],[OrderDate]],".","/")))),"CHECK"))</f>
        <v>45697</v>
      </c>
      <c r="AN2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45697</v>
      </c>
      <c r="AO2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GH-CCT-2025-00806</v>
      </c>
      <c r="AP2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5" s="8" t="str">
        <f>CLEAN(PROPER(TRIM(salesTable[[#This Row],[Email]])))</f>
        <v>Abena.Addo22@Example.Com</v>
      </c>
      <c r="AR295" s="8" t="str">
        <f>CLEAN(TRIM(salesTable[[#This Row],[SourceFile]]))</f>
        <v>Online_Sales_2025.xlsx</v>
      </c>
      <c r="AS2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5" s="8" t="str">
        <f>IF(salesTable[orderRef_final]&lt;&gt;"MISSING",salesTable[orderRef_final],"invalid")</f>
        <v>GH-CCT-2025-00806</v>
      </c>
    </row>
    <row r="296" spans="1:46" x14ac:dyDescent="0.3">
      <c r="A296" t="s">
        <v>3408</v>
      </c>
      <c r="B296" t="s">
        <v>581</v>
      </c>
      <c r="C296" t="s">
        <v>2965</v>
      </c>
      <c r="D296" t="s">
        <v>635</v>
      </c>
      <c r="E296" t="s">
        <v>552</v>
      </c>
      <c r="F296" t="s">
        <v>181</v>
      </c>
      <c r="G296" t="s">
        <v>39</v>
      </c>
      <c r="H296" t="s">
        <v>336</v>
      </c>
      <c r="I296" t="s">
        <v>41</v>
      </c>
      <c r="J296" t="s">
        <v>83</v>
      </c>
      <c r="K296" t="s">
        <v>72</v>
      </c>
      <c r="L296" t="s">
        <v>799</v>
      </c>
      <c r="M296">
        <v>10</v>
      </c>
      <c r="N296">
        <v>1900</v>
      </c>
      <c r="O296">
        <v>19000</v>
      </c>
      <c r="P296" t="s">
        <v>3409</v>
      </c>
      <c r="Q296" t="s">
        <v>3410</v>
      </c>
      <c r="R296" t="s">
        <v>61</v>
      </c>
      <c r="S296" t="str">
        <f>IF(salesTable[[#This Row],[Region]]="","MISSING",IFERROR(VLOOKUP(salesTable[[#This Row],[Region]],region_ref[],2,FALSE),TRIM(CLEAN(UPPER(salesTable[[#This Row],[Region]])))))</f>
        <v>CAPE COAST</v>
      </c>
      <c r="T296" t="str">
        <f>IF(salesTable[[#This Row],[CustomerType]]="","MISSING",IFERROR(VLOOKUP(salesTable[[#This Row],[CustomerType]],customerType_Ref[],2,FALSE),TRIM(CLEAN(UPPER(salesTable[[#This Row],[CustomerType]])))))</f>
        <v>INDIVIDUAL</v>
      </c>
      <c r="U296" t="str">
        <f>IF(salesTable[[#This Row],[SalesChannel]]="","MISSING",IFERROR(VLOOKUP(salesTable[[#This Row],[SalesChannel]],salesChannel_Ref[],2,FALSE),CLEAN(UPPER(TRIM(salesTable[SalesChannel])))))</f>
        <v>IN-STORE</v>
      </c>
      <c r="V296" t="str">
        <f>IF(salesTable[[#This Row],[PaymentMethod]]="","MISSING",IFERROR(VLOOKUP(salesTable[[#This Row],[PaymentMethod]],paymentMethod_REF[],2,FALSE), CLEAN(UPPER(TRIM(salesTable[[#This Row],[PaymentMethod]])))))</f>
        <v>CASH</v>
      </c>
      <c r="W296" s="8" t="str">
        <f>IF(salesTable[[#This Row],[ProductID]]="","MISSING",IFERROR(VLOOKUP(salesTable[[#This Row],[ProductID]],product_REF[],1,FALSE),"NO MATCH"))</f>
        <v>P006</v>
      </c>
      <c r="X296" s="8" t="str">
        <f>CLEAN(UPPER(TRIM(IF(salesTable[[#This Row],[ProductID]]="","MISSING",IFERROR(VLOOKUP(salesTable[[#This Row],[ProductID]],product_REF[],2,FALSE),"NO MATCH")))))</f>
        <v>STANDING DESK</v>
      </c>
      <c r="Y296" t="str">
        <f>IFERROR(CLEAN(UPPER(TRIM(VLOOKUP(salesTable[[#This Row],[productID_Final]],product_REF[],3,FALSE)))),"NO MATCH")</f>
        <v>FURNITURE</v>
      </c>
      <c r="Z296" s="8" t="str">
        <f>IF(salesTable[[#This Row],[productCategory_final]]=CLEAN(UPPER(TRIM(salesTable[ProductCategory]))),salesTable[[#This Row],[productCategory_final]],"MISMATCH")</f>
        <v>FURNITURE</v>
      </c>
      <c r="AA296" s="8" t="str">
        <f>IF(salesTable[[#This Row],[CustomerID]]="","MISSING",IFERROR(VLOOKUP(salesTable[[#This Row],[CustomerID]],customer_REF[],1,FALSE),"NO MATCH"))</f>
        <v>C0060</v>
      </c>
      <c r="AB296" t="str">
        <f>CLEAN(UPPER(TRIM(IF(salesTable[[#This Row],[FirstName]]="","MISSING",IFERROR(VLOOKUP(salesTable[[#This Row],[CustomerID_final]],customer_REF[],2,FALSE),"NO MATCH")))))</f>
        <v>KOJO</v>
      </c>
      <c r="AC296" s="8" t="str">
        <f>IF(salesTable[[#This Row],[customerFisrtName]]=CLEAN(UPPER(TRIM(salesTable[[#This Row],[customerFisrtName]]))),salesTable[[#This Row],[customerFisrtName]],"MISMATCH")</f>
        <v>KOJO</v>
      </c>
      <c r="AD296" t="str">
        <f>CLEAN(UPPER(TRIM(IF(salesTable[[#This Row],[LastName]]="","MISSING",IFERROR(VLOOKUP(salesTable[[#This Row],[CustomerID_final]],customer_REF[],3,FALSE),"NO MATCH")))))</f>
        <v>BADU</v>
      </c>
      <c r="AE296" s="8" t="str">
        <f>IF(salesTable[[#This Row],[customerLastName]]=CLEAN(UPPER(TRIM(salesTable[[#This Row],[customerLastName]]))),salesTable[[#This Row],[customerLastName]],"MISMATCH")</f>
        <v>BADU</v>
      </c>
      <c r="AF296" s="8" t="str">
        <f>IF(salesTable[[#This Row],[Phone]]="","MISSING",0&amp;RIGHT(TRIM(SUBSTITUTE(SUBSTITUTE(SUBSTITUTE(salesTable[[#This Row],[Phone]],"+","")," ",""),"-","")),9))</f>
        <v>0265973859</v>
      </c>
      <c r="AG29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296" s="8">
        <f>IF(salesTable[[#This Row],[quantity_clean]]&gt;0,salesTable[[#This Row],[quantity_clean]],"INVALID")</f>
        <v>10</v>
      </c>
      <c r="AI29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296" s="8">
        <f>IF(salesTable[[#This Row],[unitPrice_clean]]&gt;0,salesTable[[#This Row],[unitPrice_clean]],"INVALID")</f>
        <v>1900</v>
      </c>
      <c r="AK296">
        <f>IF(salesTable[[#This Row],[Revenue]]="","MISSING",VALUE(TRIM(SUBSTITUTE(SUBSTITUTE(salesTable[[#This Row],[Revenue]],",",""),"GH₵",""))))</f>
        <v>19000</v>
      </c>
      <c r="AL296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296" s="19">
        <f>IF(ISNUMBER(salesTable[[#This Row],[OrderDate]]),salesTable[[#This Row],[OrderDate]],IFERROR(DATEVALUE(CLEAN(TRIM(SUBSTITUTE(salesTable[[#This Row],[OrderDate]],".","/")))),"CHECK"))</f>
        <v>45743</v>
      </c>
      <c r="AN2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45743</v>
      </c>
      <c r="AO2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GH-CCT-2025-00809</v>
      </c>
      <c r="AP2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6" s="8" t="str">
        <f>CLEAN(PROPER(TRIM(salesTable[[#This Row],[Email]])))</f>
        <v>Kojo.Badu7@Example.Com</v>
      </c>
      <c r="AR296" s="8" t="str">
        <f>CLEAN(TRIM(salesTable[[#This Row],[SourceFile]]))</f>
        <v>Retail_POS_2025.csv</v>
      </c>
      <c r="AS2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6" s="8" t="str">
        <f>IF(salesTable[orderRef_final]&lt;&gt;"MISSING",salesTable[orderRef_final],"invalid")</f>
        <v>GH-CCT-2025-00809</v>
      </c>
    </row>
    <row r="297" spans="1:46" x14ac:dyDescent="0.3">
      <c r="A297" t="s">
        <v>5953</v>
      </c>
      <c r="B297" t="s">
        <v>5954</v>
      </c>
      <c r="C297" t="s">
        <v>2674</v>
      </c>
      <c r="D297" t="s">
        <v>92</v>
      </c>
      <c r="E297" t="s">
        <v>129</v>
      </c>
      <c r="F297" t="s">
        <v>181</v>
      </c>
      <c r="G297" t="s">
        <v>120</v>
      </c>
      <c r="H297" t="s">
        <v>121</v>
      </c>
      <c r="I297" t="s">
        <v>684</v>
      </c>
      <c r="J297" t="s">
        <v>27</v>
      </c>
      <c r="K297" t="s">
        <v>72</v>
      </c>
      <c r="L297" t="s">
        <v>111</v>
      </c>
      <c r="M297" t="s">
        <v>383</v>
      </c>
      <c r="N297">
        <v>850</v>
      </c>
      <c r="O297">
        <v>5950</v>
      </c>
      <c r="P297" t="s">
        <v>5955</v>
      </c>
      <c r="Q297" t="s">
        <v>5956</v>
      </c>
      <c r="R297" t="s">
        <v>157</v>
      </c>
      <c r="S297" t="str">
        <f>IF(salesTable[[#This Row],[Region]]="","MISSING",IFERROR(VLOOKUP(salesTable[[#This Row],[Region]],region_ref[],2,FALSE),TRIM(CLEAN(UPPER(salesTable[[#This Row],[Region]])))))</f>
        <v>CAPE COAST</v>
      </c>
      <c r="T297" t="str">
        <f>IF(salesTable[[#This Row],[CustomerType]]="","MISSING",IFERROR(VLOOKUP(salesTable[[#This Row],[CustomerType]],customerType_Ref[],2,FALSE),TRIM(CLEAN(UPPER(salesTable[[#This Row],[CustomerType]])))))</f>
        <v>GOVERNMENT</v>
      </c>
      <c r="U297" t="str">
        <f>IF(salesTable[[#This Row],[SalesChannel]]="","MISSING",IFERROR(VLOOKUP(salesTable[[#This Row],[SalesChannel]],salesChannel_Ref[],2,FALSE),CLEAN(UPPER(TRIM(salesTable[SalesChannel])))))</f>
        <v>IN-STORE</v>
      </c>
      <c r="V297" t="str">
        <f>IF(salesTable[[#This Row],[PaymentMethod]]="","MISSING",IFERROR(VLOOKUP(salesTable[[#This Row],[PaymentMethod]],paymentMethod_REF[],2,FALSE), CLEAN(UPPER(TRIM(salesTable[[#This Row],[PaymentMethod]])))))</f>
        <v>CARD</v>
      </c>
      <c r="W297" s="8" t="str">
        <f>IF(salesTable[[#This Row],[ProductID]]="","MISSING",IFERROR(VLOOKUP(salesTable[[#This Row],[ProductID]],product_REF[],1,FALSE),"NO MATCH"))</f>
        <v>P002</v>
      </c>
      <c r="X297" s="8" t="str">
        <f>CLEAN(UPPER(TRIM(IF(salesTable[[#This Row],[ProductID]]="","MISSING",IFERROR(VLOOKUP(salesTable[[#This Row],[ProductID]],product_REF[],2,FALSE),"NO MATCH")))))</f>
        <v>OFFICE CHAIR</v>
      </c>
      <c r="Y297" t="str">
        <f>IFERROR(CLEAN(UPPER(TRIM(VLOOKUP(salesTable[[#This Row],[productID_Final]],product_REF[],3,FALSE)))),"NO MATCH")</f>
        <v>FURNITURE</v>
      </c>
      <c r="Z297" s="8" t="str">
        <f>IF(salesTable[[#This Row],[productCategory_final]]=CLEAN(UPPER(TRIM(salesTable[ProductCategory]))),salesTable[[#This Row],[productCategory_final]],"MISMATCH")</f>
        <v>FURNITURE</v>
      </c>
      <c r="AA297" s="8" t="str">
        <f>IF(salesTable[[#This Row],[CustomerID]]="","MISSING",IFERROR(VLOOKUP(salesTable[[#This Row],[CustomerID]],customer_REF[],1,FALSE),"NO MATCH"))</f>
        <v>C0028</v>
      </c>
      <c r="AB297" t="str">
        <f>CLEAN(UPPER(TRIM(IF(salesTable[[#This Row],[FirstName]]="","MISSING",IFERROR(VLOOKUP(salesTable[[#This Row],[CustomerID_final]],customer_REF[],2,FALSE),"NO MATCH")))))</f>
        <v>AMA</v>
      </c>
      <c r="AC297" s="8" t="str">
        <f>IF(salesTable[[#This Row],[customerFisrtName]]=CLEAN(UPPER(TRIM(salesTable[[#This Row],[customerFisrtName]]))),salesTable[[#This Row],[customerFisrtName]],"MISMATCH")</f>
        <v>AMA</v>
      </c>
      <c r="AD297" t="str">
        <f>CLEAN(UPPER(TRIM(IF(salesTable[[#This Row],[LastName]]="","MISSING",IFERROR(VLOOKUP(salesTable[[#This Row],[CustomerID_final]],customer_REF[],3,FALSE),"NO MATCH")))))</f>
        <v>BOATENG</v>
      </c>
      <c r="AE297" s="8" t="str">
        <f>IF(salesTable[[#This Row],[customerLastName]]=CLEAN(UPPER(TRIM(salesTable[[#This Row],[customerLastName]]))),salesTable[[#This Row],[customerLastName]],"MISMATCH")</f>
        <v>BOATENG</v>
      </c>
      <c r="AF297" s="8" t="str">
        <f>IF(salesTable[[#This Row],[Phone]]="","MISSING",0&amp;RIGHT(TRIM(SUBSTITUTE(SUBSTITUTE(SUBSTITUTE(salesTable[[#This Row],[Phone]],"+","")," ",""),"-","")),9))</f>
        <v>0503436550</v>
      </c>
      <c r="AG29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297" s="8">
        <f>IF(salesTable[[#This Row],[quantity_clean]]&gt;0,salesTable[[#This Row],[quantity_clean]],"INVALID")</f>
        <v>7</v>
      </c>
      <c r="AI29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297" s="8">
        <f>IF(salesTable[[#This Row],[unitPrice_clean]]&gt;0,salesTable[[#This Row],[unitPrice_clean]],"INVALID")</f>
        <v>850</v>
      </c>
      <c r="AK297">
        <f>IF(salesTable[[#This Row],[Revenue]]="","MISSING",VALUE(TRIM(SUBSTITUTE(SUBSTITUTE(salesTable[[#This Row],[Revenue]],",",""),"GH₵",""))))</f>
        <v>5950</v>
      </c>
      <c r="AL297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297" s="19">
        <f>IF(ISNUMBER(salesTable[[#This Row],[OrderDate]]),salesTable[[#This Row],[OrderDate]],IFERROR(DATEVALUE(CLEAN(TRIM(SUBSTITUTE(salesTable[[#This Row],[OrderDate]],".","/")))),"CHECK"))</f>
        <v>45754</v>
      </c>
      <c r="AN2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45754</v>
      </c>
      <c r="AO2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GH-CCT-2025-00814</v>
      </c>
      <c r="AP2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7" s="8" t="str">
        <f>CLEAN(PROPER(TRIM(salesTable[[#This Row],[Email]])))</f>
        <v>Ama.Boateng4@Example.Com</v>
      </c>
      <c r="AR297" s="8" t="str">
        <f>CLEAN(TRIM(salesTable[[#This Row],[SourceFile]]))</f>
        <v>Online_Sales_2025.xlsx</v>
      </c>
      <c r="AS2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7" s="8" t="str">
        <f>IF(salesTable[orderRef_final]&lt;&gt;"MISSING",salesTable[orderRef_final],"invalid")</f>
        <v>GH-CCT-2025-00814</v>
      </c>
    </row>
    <row r="298" spans="1:46" x14ac:dyDescent="0.3">
      <c r="A298" t="s">
        <v>549</v>
      </c>
      <c r="B298" t="s">
        <v>550</v>
      </c>
      <c r="C298" t="s">
        <v>551</v>
      </c>
      <c r="D298" t="s">
        <v>80</v>
      </c>
      <c r="E298" t="s">
        <v>552</v>
      </c>
      <c r="F298" t="s">
        <v>181</v>
      </c>
      <c r="G298" t="s">
        <v>303</v>
      </c>
      <c r="H298" t="s">
        <v>399</v>
      </c>
      <c r="I298" t="s">
        <v>41</v>
      </c>
      <c r="J298" t="s">
        <v>305</v>
      </c>
      <c r="K298" t="s">
        <v>57</v>
      </c>
      <c r="L298" t="s">
        <v>502</v>
      </c>
      <c r="M298">
        <v>8</v>
      </c>
      <c r="N298" t="s">
        <v>553</v>
      </c>
      <c r="O298">
        <v>19200</v>
      </c>
      <c r="P298" t="s">
        <v>554</v>
      </c>
      <c r="Q298" t="s">
        <v>555</v>
      </c>
      <c r="R298" t="s">
        <v>46</v>
      </c>
      <c r="S298" t="str">
        <f>IF(salesTable[[#This Row],[Region]]="","MISSING",IFERROR(VLOOKUP(salesTable[[#This Row],[Region]],region_ref[],2,FALSE),TRIM(CLEAN(UPPER(salesTable[[#This Row],[Region]])))))</f>
        <v>CAPE COAST</v>
      </c>
      <c r="T298" t="str">
        <f>IF(salesTable[[#This Row],[CustomerType]]="","MISSING",IFERROR(VLOOKUP(salesTable[[#This Row],[CustomerType]],customerType_Ref[],2,FALSE),TRIM(CLEAN(UPPER(salesTable[[#This Row],[CustomerType]])))))</f>
        <v>GOVERNMENT</v>
      </c>
      <c r="U298" t="str">
        <f>IF(salesTable[[#This Row],[SalesChannel]]="","MISSING",IFERROR(VLOOKUP(salesTable[[#This Row],[SalesChannel]],salesChannel_Ref[],2,FALSE),CLEAN(UPPER(TRIM(salesTable[SalesChannel])))))</f>
        <v>ONLINE</v>
      </c>
      <c r="V298" t="str">
        <f>IF(salesTable[[#This Row],[PaymentMethod]]="","MISSING",IFERROR(VLOOKUP(salesTable[[#This Row],[PaymentMethod]],paymentMethod_REF[],2,FALSE), CLEAN(UPPER(TRIM(salesTable[[#This Row],[PaymentMethod]])))))</f>
        <v>CASH</v>
      </c>
      <c r="W298" s="8" t="str">
        <f>IF(salesTable[[#This Row],[ProductID]]="","MISSING",IFERROR(VLOOKUP(salesTable[[#This Row],[ProductID]],product_REF[],1,FALSE),"NO MATCH"))</f>
        <v>P011</v>
      </c>
      <c r="X298" s="8" t="str">
        <f>CLEAN(UPPER(TRIM(IF(salesTable[[#This Row],[ProductID]]="","MISSING",IFERROR(VLOOKUP(salesTable[[#This Row],[ProductID]],product_REF[],2,FALSE),"NO MATCH")))))</f>
        <v>EXECUTIVE DESK</v>
      </c>
      <c r="Y298" t="str">
        <f>IFERROR(CLEAN(UPPER(TRIM(VLOOKUP(salesTable[[#This Row],[productID_Final]],product_REF[],3,FALSE)))),"NO MATCH")</f>
        <v>FURNITURE</v>
      </c>
      <c r="Z298" s="8" t="str">
        <f>IF(salesTable[[#This Row],[productCategory_final]]=CLEAN(UPPER(TRIM(salesTable[ProductCategory]))),salesTable[[#This Row],[productCategory_final]],"MISMATCH")</f>
        <v>FURNITURE</v>
      </c>
      <c r="AA298" s="8" t="str">
        <f>IF(salesTable[[#This Row],[CustomerID]]="","MISSING",IFERROR(VLOOKUP(salesTable[[#This Row],[CustomerID]],customer_REF[],1,FALSE),"NO MATCH"))</f>
        <v>C0042</v>
      </c>
      <c r="AB298" t="str">
        <f>CLEAN(UPPER(TRIM(IF(salesTable[[#This Row],[FirstName]]="","MISSING",IFERROR(VLOOKUP(salesTable[[#This Row],[CustomerID_final]],customer_REF[],2,FALSE),"NO MATCH")))))</f>
        <v>ADWOA</v>
      </c>
      <c r="AC298" s="8" t="str">
        <f>IF(salesTable[[#This Row],[customerFisrtName]]=CLEAN(UPPER(TRIM(salesTable[[#This Row],[customerFisrtName]]))),salesTable[[#This Row],[customerFisrtName]],"MISMATCH")</f>
        <v>ADWOA</v>
      </c>
      <c r="AD298" t="str">
        <f>CLEAN(UPPER(TRIM(IF(salesTable[[#This Row],[LastName]]="","MISSING",IFERROR(VLOOKUP(salesTable[[#This Row],[CustomerID_final]],customer_REF[],3,FALSE),"NO MATCH")))))</f>
        <v>BADU</v>
      </c>
      <c r="AE298" s="8" t="str">
        <f>IF(salesTable[[#This Row],[customerLastName]]=CLEAN(UPPER(TRIM(salesTable[[#This Row],[customerLastName]]))),salesTable[[#This Row],[customerLastName]],"MISMATCH")</f>
        <v>BADU</v>
      </c>
      <c r="AF298" s="8" t="str">
        <f>IF(salesTable[[#This Row],[Phone]]="","MISSING",0&amp;RIGHT(TRIM(SUBSTITUTE(SUBSTITUTE(SUBSTITUTE(salesTable[[#This Row],[Phone]],"+","")," ",""),"-","")),9))</f>
        <v>0279141926</v>
      </c>
      <c r="AG29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298" s="8">
        <f>IF(salesTable[[#This Row],[quantity_clean]]&gt;0,salesTable[[#This Row],[quantity_clean]],"INVALID")</f>
        <v>8</v>
      </c>
      <c r="AI29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298" s="8">
        <f>IF(salesTable[[#This Row],[unitPrice_clean]]&gt;0,salesTable[[#This Row],[unitPrice_clean]],"INVALID")</f>
        <v>2400</v>
      </c>
      <c r="AK298">
        <f>IF(salesTable[[#This Row],[Revenue]]="","MISSING",VALUE(TRIM(SUBSTITUTE(SUBSTITUTE(salesTable[[#This Row],[Revenue]],",",""),"GH₵",""))))</f>
        <v>19200</v>
      </c>
      <c r="AL298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298" s="19">
        <f>IF(ISNUMBER(salesTable[[#This Row],[OrderDate]]),salesTable[[#This Row],[OrderDate]],IFERROR(DATEVALUE(CLEAN(TRIM(SUBSTITUTE(salesTable[[#This Row],[OrderDate]],".","/")))),"CHECK"))</f>
        <v>45936</v>
      </c>
      <c r="AN2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45936</v>
      </c>
      <c r="AO2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GH-CCT-2025-00823</v>
      </c>
      <c r="AP2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8" s="8" t="str">
        <f>CLEAN(PROPER(TRIM(salesTable[[#This Row],[Email]])))</f>
        <v>Adwoa.Badu43@Example.Com</v>
      </c>
      <c r="AR298" s="8" t="str">
        <f>CLEAN(TRIM(salesTable[[#This Row],[SourceFile]]))</f>
        <v>Mobile_App_Export.csv</v>
      </c>
      <c r="AS2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8" s="8" t="str">
        <f>IF(salesTable[orderRef_final]&lt;&gt;"MISSING",salesTable[orderRef_final],"invalid")</f>
        <v>GH-CCT-2025-00823</v>
      </c>
    </row>
    <row r="299" spans="1:46" x14ac:dyDescent="0.3">
      <c r="A299" t="s">
        <v>6344</v>
      </c>
      <c r="B299" t="s">
        <v>6345</v>
      </c>
      <c r="C299" t="s">
        <v>1651</v>
      </c>
      <c r="D299" t="s">
        <v>1341</v>
      </c>
      <c r="E299" t="s">
        <v>129</v>
      </c>
      <c r="F299" t="s">
        <v>141</v>
      </c>
      <c r="G299" t="s">
        <v>53</v>
      </c>
      <c r="H299" t="s">
        <v>95</v>
      </c>
      <c r="I299" t="s">
        <v>1086</v>
      </c>
      <c r="J299" t="s">
        <v>97</v>
      </c>
      <c r="K299" t="s">
        <v>84</v>
      </c>
      <c r="L299" t="s">
        <v>1386</v>
      </c>
      <c r="M299">
        <v>12</v>
      </c>
      <c r="N299" t="s">
        <v>2054</v>
      </c>
      <c r="O299">
        <v>2160</v>
      </c>
      <c r="P299" t="s">
        <v>6346</v>
      </c>
      <c r="Q299" t="s">
        <v>6347</v>
      </c>
      <c r="R299" t="s">
        <v>32</v>
      </c>
      <c r="S299" t="str">
        <f>IF(salesTable[[#This Row],[Region]]="","MISSING",IFERROR(VLOOKUP(salesTable[[#This Row],[Region]],region_ref[],2,FALSE),TRIM(CLEAN(UPPER(salesTable[[#This Row],[Region]])))))</f>
        <v>CAPE COAST</v>
      </c>
      <c r="T299" t="str">
        <f>IF(salesTable[[#This Row],[CustomerType]]="","MISSING",IFERROR(VLOOKUP(salesTable[[#This Row],[CustomerType]],customerType_Ref[],2,FALSE),TRIM(CLEAN(UPPER(salesTable[[#This Row],[CustomerType]])))))</f>
        <v>BUSINESS</v>
      </c>
      <c r="U299" t="str">
        <f>IF(salesTable[[#This Row],[SalesChannel]]="","MISSING",IFERROR(VLOOKUP(salesTable[[#This Row],[SalesChannel]],salesChannel_Ref[],2,FALSE),CLEAN(UPPER(TRIM(salesTable[SalesChannel])))))</f>
        <v>AGENT</v>
      </c>
      <c r="V29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299" s="8" t="str">
        <f>IF(salesTable[[#This Row],[ProductID]]="","MISSING",IFERROR(VLOOKUP(salesTable[[#This Row],[ProductID]],product_REF[],1,FALSE),"NO MATCH"))</f>
        <v>P007</v>
      </c>
      <c r="X299" s="8" t="str">
        <f>CLEAN(UPPER(TRIM(IF(salesTable[[#This Row],[ProductID]]="","MISSING",IFERROR(VLOOKUP(salesTable[[#This Row],[ProductID]],product_REF[],2,FALSE),"NO MATCH")))))</f>
        <v>COTTON SHIRT</v>
      </c>
      <c r="Y299" t="str">
        <f>IFERROR(CLEAN(UPPER(TRIM(VLOOKUP(salesTable[[#This Row],[productID_Final]],product_REF[],3,FALSE)))),"NO MATCH")</f>
        <v>CLOTHING</v>
      </c>
      <c r="Z299" s="8" t="str">
        <f>IF(salesTable[[#This Row],[productCategory_final]]=CLEAN(UPPER(TRIM(salesTable[ProductCategory]))),salesTable[[#This Row],[productCategory_final]],"MISMATCH")</f>
        <v>CLOTHING</v>
      </c>
      <c r="AA299" s="8" t="str">
        <f>IF(salesTable[[#This Row],[CustomerID]]="","MISSING",IFERROR(VLOOKUP(salesTable[[#This Row],[CustomerID]],customer_REF[],1,FALSE),"NO MATCH"))</f>
        <v>C0020</v>
      </c>
      <c r="AB299" t="str">
        <f>CLEAN(UPPER(TRIM(IF(salesTable[[#This Row],[FirstName]]="","MISSING",IFERROR(VLOOKUP(salesTable[[#This Row],[CustomerID_final]],customer_REF[],2,FALSE),"NO MATCH")))))</f>
        <v>AMA</v>
      </c>
      <c r="AC299" s="8" t="str">
        <f>IF(salesTable[[#This Row],[customerFisrtName]]=CLEAN(UPPER(TRIM(salesTable[[#This Row],[customerFisrtName]]))),salesTable[[#This Row],[customerFisrtName]],"MISMATCH")</f>
        <v>AMA</v>
      </c>
      <c r="AD299" t="str">
        <f>CLEAN(UPPER(TRIM(IF(salesTable[[#This Row],[LastName]]="","MISSING",IFERROR(VLOOKUP(salesTable[[#This Row],[CustomerID_final]],customer_REF[],3,FALSE),"NO MATCH")))))</f>
        <v>BOATENG</v>
      </c>
      <c r="AE299" s="8" t="str">
        <f>IF(salesTable[[#This Row],[customerLastName]]=CLEAN(UPPER(TRIM(salesTable[[#This Row],[customerLastName]]))),salesTable[[#This Row],[customerLastName]],"MISMATCH")</f>
        <v>BOATENG</v>
      </c>
      <c r="AF299" s="8" t="str">
        <f>IF(salesTable[[#This Row],[Phone]]="","MISSING",0&amp;RIGHT(TRIM(SUBSTITUTE(SUBSTITUTE(SUBSTITUTE(salesTable[[#This Row],[Phone]],"+","")," ",""),"-","")),9))</f>
        <v>0558369390</v>
      </c>
      <c r="AG29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299" s="8">
        <f>IF(salesTable[[#This Row],[quantity_clean]]&gt;0,salesTable[[#This Row],[quantity_clean]],"INVALID")</f>
        <v>12</v>
      </c>
      <c r="AI29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299" s="8">
        <f>IF(salesTable[[#This Row],[unitPrice_clean]]&gt;0,salesTable[[#This Row],[unitPrice_clean]],"INVALID")</f>
        <v>180</v>
      </c>
      <c r="AK299">
        <f>IF(salesTable[[#This Row],[Revenue]]="","MISSING",VALUE(TRIM(SUBSTITUTE(SUBSTITUTE(salesTable[[#This Row],[Revenue]],",",""),"GH₵",""))))</f>
        <v>2160</v>
      </c>
      <c r="AL299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299" s="19">
        <f>IF(ISNUMBER(salesTable[[#This Row],[OrderDate]]),salesTable[[#This Row],[OrderDate]],IFERROR(DATEVALUE(CLEAN(TRIM(SUBSTITUTE(salesTable[[#This Row],[OrderDate]],".","/")))),"CHECK"))</f>
        <v>45768</v>
      </c>
      <c r="AN2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45768</v>
      </c>
      <c r="AO2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GH-CCT-2025-00833</v>
      </c>
      <c r="AP2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299" s="8" t="str">
        <f>CLEAN(PROPER(TRIM(salesTable[[#This Row],[Email]])))</f>
        <v>Ama.Boateng80@Example.Com</v>
      </c>
      <c r="AR299" s="8" t="str">
        <f>CLEAN(TRIM(salesTable[[#This Row],[SourceFile]]))</f>
        <v>Agent_App_2025.csv</v>
      </c>
      <c r="AS2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299" s="8" t="str">
        <f>IF(salesTable[orderRef_final]&lt;&gt;"MISSING",salesTable[orderRef_final],"invalid")</f>
        <v>GH-CCT-2025-00833</v>
      </c>
    </row>
    <row r="300" spans="1:46" x14ac:dyDescent="0.3">
      <c r="A300" t="s">
        <v>6298</v>
      </c>
      <c r="B300" t="s">
        <v>6299</v>
      </c>
      <c r="C300" t="s">
        <v>5868</v>
      </c>
      <c r="D300" t="s">
        <v>3545</v>
      </c>
      <c r="E300" t="s">
        <v>140</v>
      </c>
      <c r="F300" t="s">
        <v>181</v>
      </c>
      <c r="G300" t="s">
        <v>120</v>
      </c>
      <c r="H300" t="s">
        <v>121</v>
      </c>
      <c r="I300" t="s">
        <v>41</v>
      </c>
      <c r="J300" t="s">
        <v>272</v>
      </c>
      <c r="K300" t="s">
        <v>1136</v>
      </c>
      <c r="L300" t="s">
        <v>58</v>
      </c>
      <c r="M300">
        <v>10</v>
      </c>
      <c r="N300">
        <v>850</v>
      </c>
      <c r="O300">
        <v>8500</v>
      </c>
      <c r="P300" t="s">
        <v>6300</v>
      </c>
      <c r="Q300" t="s">
        <v>6301</v>
      </c>
      <c r="R300" t="s">
        <v>61</v>
      </c>
      <c r="S300" t="str">
        <f>IF(salesTable[[#This Row],[Region]]="","MISSING",IFERROR(VLOOKUP(salesTable[[#This Row],[Region]],region_ref[],2,FALSE),TRIM(CLEAN(UPPER(salesTable[[#This Row],[Region]])))))</f>
        <v>CAPE COAST</v>
      </c>
      <c r="T300" t="str">
        <f>IF(salesTable[[#This Row],[CustomerType]]="","MISSING",IFERROR(VLOOKUP(salesTable[[#This Row],[CustomerType]],customerType_Ref[],2,FALSE),TRIM(CLEAN(UPPER(salesTable[[#This Row],[CustomerType]])))))</f>
        <v>GOVERNMENT</v>
      </c>
      <c r="U300" t="str">
        <f>IF(salesTable[[#This Row],[SalesChannel]]="","MISSING",IFERROR(VLOOKUP(salesTable[[#This Row],[SalesChannel]],salesChannel_Ref[],2,FALSE),CLEAN(UPPER(TRIM(salesTable[SalesChannel])))))</f>
        <v>AGENT</v>
      </c>
      <c r="V30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00" s="8" t="str">
        <f>IF(salesTable[[#This Row],[ProductID]]="","MISSING",IFERROR(VLOOKUP(salesTable[[#This Row],[ProductID]],product_REF[],1,FALSE),"NO MATCH"))</f>
        <v>P002</v>
      </c>
      <c r="X300" s="8" t="str">
        <f>CLEAN(UPPER(TRIM(IF(salesTable[[#This Row],[ProductID]]="","MISSING",IFERROR(VLOOKUP(salesTable[[#This Row],[ProductID]],product_REF[],2,FALSE),"NO MATCH")))))</f>
        <v>OFFICE CHAIR</v>
      </c>
      <c r="Y300" t="str">
        <f>IFERROR(CLEAN(UPPER(TRIM(VLOOKUP(salesTable[[#This Row],[productID_Final]],product_REF[],3,FALSE)))),"NO MATCH")</f>
        <v>FURNITURE</v>
      </c>
      <c r="Z300" s="8" t="str">
        <f>IF(salesTable[[#This Row],[productCategory_final]]=CLEAN(UPPER(TRIM(salesTable[ProductCategory]))),salesTable[[#This Row],[productCategory_final]],"MISMATCH")</f>
        <v>FURNITURE</v>
      </c>
      <c r="AA300" s="8" t="str">
        <f>IF(salesTable[[#This Row],[CustomerID]]="","MISSING",IFERROR(VLOOKUP(salesTable[[#This Row],[CustomerID]],customer_REF[],1,FALSE),"NO MATCH"))</f>
        <v>C0165</v>
      </c>
      <c r="AB300" t="str">
        <f>CLEAN(UPPER(TRIM(IF(salesTable[[#This Row],[FirstName]]="","MISSING",IFERROR(VLOOKUP(salesTable[[#This Row],[CustomerID_final]],customer_REF[],2,FALSE),"NO MATCH")))))</f>
        <v>KOJO</v>
      </c>
      <c r="AC300" s="8" t="str">
        <f>IF(salesTable[[#This Row],[customerFisrtName]]=CLEAN(UPPER(TRIM(salesTable[[#This Row],[customerFisrtName]]))),salesTable[[#This Row],[customerFisrtName]],"MISMATCH")</f>
        <v>KOJO</v>
      </c>
      <c r="AD300" t="str">
        <f>CLEAN(UPPER(TRIM(IF(salesTable[[#This Row],[LastName]]="","MISSING",IFERROR(VLOOKUP(salesTable[[#This Row],[CustomerID_final]],customer_REF[],3,FALSE),"NO MATCH")))))</f>
        <v>OWUSU</v>
      </c>
      <c r="AE300" s="8" t="str">
        <f>IF(salesTable[[#This Row],[customerLastName]]=CLEAN(UPPER(TRIM(salesTable[[#This Row],[customerLastName]]))),salesTable[[#This Row],[customerLastName]],"MISMATCH")</f>
        <v>OWUSU</v>
      </c>
      <c r="AF300" s="8" t="str">
        <f>IF(salesTable[[#This Row],[Phone]]="","MISSING",0&amp;RIGHT(TRIM(SUBSTITUTE(SUBSTITUTE(SUBSTITUTE(salesTable[[#This Row],[Phone]],"+","")," ",""),"-","")),9))</f>
        <v>0205735204</v>
      </c>
      <c r="AG30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00" s="8">
        <f>IF(salesTable[[#This Row],[quantity_clean]]&gt;0,salesTable[[#This Row],[quantity_clean]],"INVALID")</f>
        <v>10</v>
      </c>
      <c r="AI30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00" s="8">
        <f>IF(salesTable[[#This Row],[unitPrice_clean]]&gt;0,salesTable[[#This Row],[unitPrice_clean]],"INVALID")</f>
        <v>850</v>
      </c>
      <c r="AK300">
        <f>IF(salesTable[[#This Row],[Revenue]]="","MISSING",VALUE(TRIM(SUBSTITUTE(SUBSTITUTE(salesTable[[#This Row],[Revenue]],",",""),"GH₵",""))))</f>
        <v>8500</v>
      </c>
      <c r="AL300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300" s="19" t="str">
        <f>IF(ISNUMBER(salesTable[[#This Row],[OrderDate]]),salesTable[[#This Row],[OrderDate]],IFERROR(DATEVALUE(CLEAN(TRIM(SUBSTITUTE(salesTable[[#This Row],[OrderDate]],".","/")))),"CHECK"))</f>
        <v>CHECK</v>
      </c>
      <c r="AN30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GH-CCT-2025-00837</v>
      </c>
      <c r="AP3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0" s="8" t="str">
        <f>CLEAN(PROPER(TRIM(salesTable[[#This Row],[Email]])))</f>
        <v>Kojo.Owusu17@Example.Com</v>
      </c>
      <c r="AR300" s="8" t="str">
        <f>CLEAN(TRIM(salesTable[[#This Row],[SourceFile]]))</f>
        <v>Retail_POS_2025.csv</v>
      </c>
      <c r="AS3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0" s="8" t="str">
        <f>IF(salesTable[orderRef_final]&lt;&gt;"MISSING",salesTable[orderRef_final],"invalid")</f>
        <v>GH-CCT-2025-00837</v>
      </c>
    </row>
    <row r="301" spans="1:46" x14ac:dyDescent="0.3">
      <c r="A301" t="s">
        <v>2968</v>
      </c>
      <c r="B301" t="s">
        <v>235</v>
      </c>
      <c r="C301" t="s">
        <v>2969</v>
      </c>
      <c r="D301" t="s">
        <v>106</v>
      </c>
      <c r="E301" t="s">
        <v>51</v>
      </c>
      <c r="F301" t="s">
        <v>181</v>
      </c>
      <c r="G301" t="s">
        <v>211</v>
      </c>
      <c r="H301" t="s">
        <v>1267</v>
      </c>
      <c r="I301" t="s">
        <v>193</v>
      </c>
      <c r="J301" t="s">
        <v>27</v>
      </c>
      <c r="K301" t="s">
        <v>84</v>
      </c>
      <c r="L301" t="s">
        <v>182</v>
      </c>
      <c r="M301" t="s">
        <v>986</v>
      </c>
      <c r="N301">
        <v>1650</v>
      </c>
      <c r="O301">
        <v>14850</v>
      </c>
      <c r="P301" t="s">
        <v>2970</v>
      </c>
      <c r="Q301" t="s">
        <v>2971</v>
      </c>
      <c r="R301" t="s">
        <v>32</v>
      </c>
      <c r="S301" t="str">
        <f>IF(salesTable[[#This Row],[Region]]="","MISSING",IFERROR(VLOOKUP(salesTable[[#This Row],[Region]],region_ref[],2,FALSE),TRIM(CLEAN(UPPER(salesTable[[#This Row],[Region]])))))</f>
        <v>CAPE COAST</v>
      </c>
      <c r="T301" t="str">
        <f>IF(salesTable[[#This Row],[CustomerType]]="","MISSING",IFERROR(VLOOKUP(salesTable[[#This Row],[CustomerType]],customerType_Ref[],2,FALSE),TRIM(CLEAN(UPPER(salesTable[[#This Row],[CustomerType]])))))</f>
        <v>GOVERNMENT</v>
      </c>
      <c r="U301" t="str">
        <f>IF(salesTable[[#This Row],[SalesChannel]]="","MISSING",IFERROR(VLOOKUP(salesTable[[#This Row],[SalesChannel]],salesChannel_Ref[],2,FALSE),CLEAN(UPPER(TRIM(salesTable[SalesChannel])))))</f>
        <v>AGENT</v>
      </c>
      <c r="V301" t="str">
        <f>IF(salesTable[[#This Row],[PaymentMethod]]="","MISSING",IFERROR(VLOOKUP(salesTable[[#This Row],[PaymentMethod]],paymentMethod_REF[],2,FALSE), CLEAN(UPPER(TRIM(salesTable[[#This Row],[PaymentMethod]])))))</f>
        <v>CASH</v>
      </c>
      <c r="W301" s="8" t="str">
        <f>IF(salesTable[[#This Row],[ProductID]]="","MISSING",IFERROR(VLOOKUP(salesTable[[#This Row],[ProductID]],product_REF[],1,FALSE),"NO MATCH"))</f>
        <v>NO MATCH</v>
      </c>
      <c r="X301" s="8" t="str">
        <f>CLEAN(UPPER(TRIM(IF(salesTable[[#This Row],[ProductID]]="","MISSING",IFERROR(VLOOKUP(salesTable[[#This Row],[ProductID]],product_REF[],2,FALSE),"NO MATCH")))))</f>
        <v>NO MATCH</v>
      </c>
      <c r="Y301" t="str">
        <f>IFERROR(CLEAN(UPPER(TRIM(VLOOKUP(salesTable[[#This Row],[productID_Final]],product_REF[],3,FALSE)))),"NO MATCH")</f>
        <v>NO MATCH</v>
      </c>
      <c r="Z301" s="8" t="str">
        <f>IF(salesTable[[#This Row],[productCategory_final]]=CLEAN(UPPER(TRIM(salesTable[ProductCategory]))),salesTable[[#This Row],[productCategory_final]],"MISMATCH")</f>
        <v>MISMATCH</v>
      </c>
      <c r="AA301" s="8" t="str">
        <f>IF(salesTable[[#This Row],[CustomerID]]="","MISSING",IFERROR(VLOOKUP(salesTable[[#This Row],[CustomerID]],customer_REF[],1,FALSE),"NO MATCH"))</f>
        <v>C0336</v>
      </c>
      <c r="AB301" t="str">
        <f>CLEAN(UPPER(TRIM(IF(salesTable[[#This Row],[FirstName]]="","MISSING",IFERROR(VLOOKUP(salesTable[[#This Row],[CustomerID_final]],customer_REF[],2,FALSE),"NO MATCH")))))</f>
        <v>YAW</v>
      </c>
      <c r="AC301" s="8" t="str">
        <f>IF(salesTable[[#This Row],[customerFisrtName]]=CLEAN(UPPER(TRIM(salesTable[[#This Row],[customerFisrtName]]))),salesTable[[#This Row],[customerFisrtName]],"MISMATCH")</f>
        <v>YAW</v>
      </c>
      <c r="AD301" t="str">
        <f>CLEAN(UPPER(TRIM(IF(salesTable[[#This Row],[LastName]]="","MISSING",IFERROR(VLOOKUP(salesTable[[#This Row],[CustomerID_final]],customer_REF[],3,FALSE),"NO MATCH")))))</f>
        <v>MENSAH</v>
      </c>
      <c r="AE301" s="8" t="str">
        <f>IF(salesTable[[#This Row],[customerLastName]]=CLEAN(UPPER(TRIM(salesTable[[#This Row],[customerLastName]]))),salesTable[[#This Row],[customerLastName]],"MISMATCH")</f>
        <v>MENSAH</v>
      </c>
      <c r="AF301" s="8" t="str">
        <f>IF(salesTable[[#This Row],[Phone]]="","MISSING",0&amp;RIGHT(TRIM(SUBSTITUTE(SUBSTITUTE(SUBSTITUTE(salesTable[[#This Row],[Phone]],"+","")," ",""),"-","")),9))</f>
        <v>0205779674</v>
      </c>
      <c r="AG30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01" s="8">
        <f>IF(salesTable[[#This Row],[quantity_clean]]&gt;0,salesTable[[#This Row],[quantity_clean]],"INVALID")</f>
        <v>9</v>
      </c>
      <c r="AI30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01" s="8">
        <f>IF(salesTable[[#This Row],[unitPrice_clean]]&gt;0,salesTable[[#This Row],[unitPrice_clean]],"INVALID")</f>
        <v>1650</v>
      </c>
      <c r="AK301">
        <f>IF(salesTable[[#This Row],[Revenue]]="","MISSING",VALUE(TRIM(SUBSTITUTE(SUBSTITUTE(salesTable[[#This Row],[Revenue]],",",""),"GH₵",""))))</f>
        <v>14850</v>
      </c>
      <c r="AL301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301" s="19">
        <f>IF(ISNUMBER(salesTable[[#This Row],[OrderDate]]),salesTable[[#This Row],[OrderDate]],IFERROR(DATEVALUE(CLEAN(TRIM(SUBSTITUTE(salesTable[[#This Row],[OrderDate]],".","/")))),"CHECK"))</f>
        <v>46364</v>
      </c>
      <c r="AN30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GH-CCT-2025-00840</v>
      </c>
      <c r="AP3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1" s="8" t="str">
        <f>CLEAN(PROPER(TRIM(salesTable[[#This Row],[Email]])))</f>
        <v>Yaw.Mensah95@Example.Con</v>
      </c>
      <c r="AR301" s="8" t="str">
        <f>CLEAN(TRIM(salesTable[[#This Row],[SourceFile]]))</f>
        <v>Agent_App_2025.csv</v>
      </c>
      <c r="AS3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1" s="8" t="str">
        <f>IF(salesTable[orderRef_final]&lt;&gt;"MISSING",salesTable[orderRef_final],"invalid")</f>
        <v>GH-CCT-2025-00840</v>
      </c>
    </row>
    <row r="302" spans="1:46" x14ac:dyDescent="0.3">
      <c r="A302" t="s">
        <v>2771</v>
      </c>
      <c r="B302" t="s">
        <v>2772</v>
      </c>
      <c r="C302" t="s">
        <v>2773</v>
      </c>
      <c r="D302" t="s">
        <v>80</v>
      </c>
      <c r="E302" t="s">
        <v>1283</v>
      </c>
      <c r="F302" t="s">
        <v>181</v>
      </c>
      <c r="G302" t="s">
        <v>218</v>
      </c>
      <c r="H302" t="s">
        <v>312</v>
      </c>
      <c r="I302" t="s">
        <v>329</v>
      </c>
      <c r="J302" t="s">
        <v>27</v>
      </c>
      <c r="K302" t="s">
        <v>57</v>
      </c>
      <c r="L302" t="s">
        <v>58</v>
      </c>
      <c r="M302">
        <v>9</v>
      </c>
      <c r="N302">
        <v>2800</v>
      </c>
      <c r="O302">
        <v>25200</v>
      </c>
      <c r="P302" t="s">
        <v>2774</v>
      </c>
      <c r="Q302" t="s">
        <v>2775</v>
      </c>
      <c r="R302" t="s">
        <v>32</v>
      </c>
      <c r="S302" t="str">
        <f>IF(salesTable[[#This Row],[Region]]="","MISSING",IFERROR(VLOOKUP(salesTable[[#This Row],[Region]],region_ref[],2,FALSE),TRIM(CLEAN(UPPER(salesTable[[#This Row],[Region]])))))</f>
        <v>CAPE COAST</v>
      </c>
      <c r="T302" t="str">
        <f>IF(salesTable[[#This Row],[CustomerType]]="","MISSING",IFERROR(VLOOKUP(salesTable[[#This Row],[CustomerType]],customerType_Ref[],2,FALSE),TRIM(CLEAN(UPPER(salesTable[[#This Row],[CustomerType]])))))</f>
        <v>GOVERNMENT</v>
      </c>
      <c r="U302" t="str">
        <f>IF(salesTable[[#This Row],[SalesChannel]]="","MISSING",IFERROR(VLOOKUP(salesTable[[#This Row],[SalesChannel]],salesChannel_Ref[],2,FALSE),CLEAN(UPPER(TRIM(salesTable[SalesChannel])))))</f>
        <v>ONLINE</v>
      </c>
      <c r="V30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02" s="8" t="str">
        <f>IF(salesTable[[#This Row],[ProductID]]="","MISSING",IFERROR(VLOOKUP(salesTable[[#This Row],[ProductID]],product_REF[],1,FALSE),"NO MATCH"))</f>
        <v>P005</v>
      </c>
      <c r="X302" s="8" t="str">
        <f>CLEAN(UPPER(TRIM(IF(salesTable[[#This Row],[ProductID]]="","MISSING",IFERROR(VLOOKUP(salesTable[[#This Row],[ProductID]],product_REF[],2,FALSE),"NO MATCH")))))</f>
        <v>SMARTPHONE X</v>
      </c>
      <c r="Y302" t="str">
        <f>IFERROR(CLEAN(UPPER(TRIM(VLOOKUP(salesTable[[#This Row],[productID_Final]],product_REF[],3,FALSE)))),"NO MATCH")</f>
        <v>ELECTRONICS</v>
      </c>
      <c r="Z302" s="8" t="str">
        <f>IF(salesTable[[#This Row],[productCategory_final]]=CLEAN(UPPER(TRIM(salesTable[ProductCategory]))),salesTable[[#This Row],[productCategory_final]],"MISMATCH")</f>
        <v>ELECTRONICS</v>
      </c>
      <c r="AA302" s="8" t="str">
        <f>IF(salesTable[[#This Row],[CustomerID]]="","MISSING",IFERROR(VLOOKUP(salesTable[[#This Row],[CustomerID]],customer_REF[],1,FALSE),"NO MATCH"))</f>
        <v>C0183</v>
      </c>
      <c r="AB302" t="str">
        <f>CLEAN(UPPER(TRIM(IF(salesTable[[#This Row],[FirstName]]="","MISSING",IFERROR(VLOOKUP(salesTable[[#This Row],[CustomerID_final]],customer_REF[],2,FALSE),"NO MATCH")))))</f>
        <v>ADWOA</v>
      </c>
      <c r="AC302" s="8" t="str">
        <f>IF(salesTable[[#This Row],[customerFisrtName]]=CLEAN(UPPER(TRIM(salesTable[[#This Row],[customerFisrtName]]))),salesTable[[#This Row],[customerFisrtName]],"MISMATCH")</f>
        <v>ADWOA</v>
      </c>
      <c r="AD302" t="str">
        <f>CLEAN(UPPER(TRIM(IF(salesTable[[#This Row],[LastName]]="","MISSING",IFERROR(VLOOKUP(salesTable[[#This Row],[CustomerID_final]],customer_REF[],3,FALSE),"NO MATCH")))))</f>
        <v>BOATENG</v>
      </c>
      <c r="AE302" s="8" t="str">
        <f>IF(salesTable[[#This Row],[customerLastName]]=CLEAN(UPPER(TRIM(salesTable[[#This Row],[customerLastName]]))),salesTable[[#This Row],[customerLastName]],"MISMATCH")</f>
        <v>BOATENG</v>
      </c>
      <c r="AF302" s="8" t="str">
        <f>IF(salesTable[[#This Row],[Phone]]="","MISSING",0&amp;RIGHT(TRIM(SUBSTITUTE(SUBSTITUTE(SUBSTITUTE(salesTable[[#This Row],[Phone]],"+","")," ",""),"-","")),9))</f>
        <v>0241738911</v>
      </c>
      <c r="AG30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02" s="8">
        <f>IF(salesTable[[#This Row],[quantity_clean]]&gt;0,salesTable[[#This Row],[quantity_clean]],"INVALID")</f>
        <v>9</v>
      </c>
      <c r="AI30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302" s="8">
        <f>IF(salesTable[[#This Row],[unitPrice_clean]]&gt;0,salesTable[[#This Row],[unitPrice_clean]],"INVALID")</f>
        <v>2800</v>
      </c>
      <c r="AK302">
        <f>IF(salesTable[[#This Row],[Revenue]]="","MISSING",VALUE(TRIM(SUBSTITUTE(SUBSTITUTE(salesTable[[#This Row],[Revenue]],",",""),"GH₵",""))))</f>
        <v>25200</v>
      </c>
      <c r="AL30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302" s="19">
        <f>IF(ISNUMBER(salesTable[[#This Row],[OrderDate]]),salesTable[[#This Row],[OrderDate]],IFERROR(DATEVALUE(CLEAN(TRIM(SUBSTITUTE(salesTable[[#This Row],[OrderDate]],".","/")))),"CHECK"))</f>
        <v>45385</v>
      </c>
      <c r="AN30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GH-CCT-2025-00842</v>
      </c>
      <c r="AP3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2" s="8" t="str">
        <f>CLEAN(PROPER(TRIM(salesTable[[#This Row],[Email]])))</f>
        <v>Adwoa.Boateng34@Example.Com</v>
      </c>
      <c r="AR302" s="8" t="str">
        <f>CLEAN(TRIM(salesTable[[#This Row],[SourceFile]]))</f>
        <v>Agent_App_2025.csv</v>
      </c>
      <c r="AS3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2" s="8" t="str">
        <f>IF(salesTable[orderRef_final]&lt;&gt;"MISSING",salesTable[orderRef_final],"invalid")</f>
        <v>GH-CCT-2025-00842</v>
      </c>
    </row>
    <row r="303" spans="1:46" x14ac:dyDescent="0.3">
      <c r="A303" t="s">
        <v>484</v>
      </c>
      <c r="B303" t="s">
        <v>485</v>
      </c>
      <c r="C303" t="s">
        <v>326</v>
      </c>
      <c r="D303" t="s">
        <v>106</v>
      </c>
      <c r="E303" t="s">
        <v>140</v>
      </c>
      <c r="F303" t="s">
        <v>181</v>
      </c>
      <c r="G303" t="s">
        <v>142</v>
      </c>
      <c r="H303" t="s">
        <v>143</v>
      </c>
      <c r="I303" t="s">
        <v>26</v>
      </c>
      <c r="J303" t="s">
        <v>272</v>
      </c>
      <c r="K303" t="s">
        <v>98</v>
      </c>
      <c r="L303" t="s">
        <v>58</v>
      </c>
      <c r="M303">
        <v>2</v>
      </c>
      <c r="N303">
        <v>420</v>
      </c>
      <c r="O303">
        <v>840</v>
      </c>
      <c r="P303" t="s">
        <v>486</v>
      </c>
      <c r="Q303" t="s">
        <v>487</v>
      </c>
      <c r="R303" t="s">
        <v>46</v>
      </c>
      <c r="S303" t="str">
        <f>IF(salesTable[[#This Row],[Region]]="","MISSING",IFERROR(VLOOKUP(salesTable[[#This Row],[Region]],region_ref[],2,FALSE),TRIM(CLEAN(UPPER(salesTable[[#This Row],[Region]])))))</f>
        <v>CAPE COAST</v>
      </c>
      <c r="T303" t="str">
        <f>IF(salesTable[[#This Row],[CustomerType]]="","MISSING",IFERROR(VLOOKUP(salesTable[[#This Row],[CustomerType]],customerType_Ref[],2,FALSE),TRIM(CLEAN(UPPER(salesTable[[#This Row],[CustomerType]])))))</f>
        <v>GOVERNMENT</v>
      </c>
      <c r="U303" t="str">
        <f>IF(salesTable[[#This Row],[SalesChannel]]="","MISSING",IFERROR(VLOOKUP(salesTable[[#This Row],[SalesChannel]],salesChannel_Ref[],2,FALSE),CLEAN(UPPER(TRIM(salesTable[SalesChannel])))))</f>
        <v>MOBILE APP</v>
      </c>
      <c r="V30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03" s="8" t="str">
        <f>IF(salesTable[[#This Row],[ProductID]]="","MISSING",IFERROR(VLOOKUP(salesTable[[#This Row],[ProductID]],product_REF[],1,FALSE),"NO MATCH"))</f>
        <v>P003</v>
      </c>
      <c r="X303" s="8" t="str">
        <f>CLEAN(UPPER(TRIM(IF(salesTable[[#This Row],[ProductID]]="","MISSING",IFERROR(VLOOKUP(salesTable[[#This Row],[ProductID]],product_REF[],2,FALSE),"NO MATCH")))))</f>
        <v>WIRELESS HEADSET</v>
      </c>
      <c r="Y303" t="str">
        <f>IFERROR(CLEAN(UPPER(TRIM(VLOOKUP(salesTable[[#This Row],[productID_Final]],product_REF[],3,FALSE)))),"NO MATCH")</f>
        <v>ELECTRONICS</v>
      </c>
      <c r="Z303" s="8" t="str">
        <f>IF(salesTable[[#This Row],[productCategory_final]]=CLEAN(UPPER(TRIM(salesTable[ProductCategory]))),salesTable[[#This Row],[productCategory_final]],"MISMATCH")</f>
        <v>ELECTRONICS</v>
      </c>
      <c r="AA303" s="8" t="str">
        <f>IF(salesTable[[#This Row],[CustomerID]]="","MISSING",IFERROR(VLOOKUP(salesTable[[#This Row],[CustomerID]],customer_REF[],1,FALSE),"NO MATCH"))</f>
        <v>C0379</v>
      </c>
      <c r="AB303" t="str">
        <f>CLEAN(UPPER(TRIM(IF(salesTable[[#This Row],[FirstName]]="","MISSING",IFERROR(VLOOKUP(salesTable[[#This Row],[CustomerID_final]],customer_REF[],2,FALSE),"NO MATCH")))))</f>
        <v>YAW</v>
      </c>
      <c r="AC303" s="8" t="str">
        <f>IF(salesTable[[#This Row],[customerFisrtName]]=CLEAN(UPPER(TRIM(salesTable[[#This Row],[customerFisrtName]]))),salesTable[[#This Row],[customerFisrtName]],"MISMATCH")</f>
        <v>YAW</v>
      </c>
      <c r="AD303" t="str">
        <f>CLEAN(UPPER(TRIM(IF(salesTable[[#This Row],[LastName]]="","MISSING",IFERROR(VLOOKUP(salesTable[[#This Row],[CustomerID_final]],customer_REF[],3,FALSE),"NO MATCH")))))</f>
        <v>OWUSU</v>
      </c>
      <c r="AE303" s="8" t="str">
        <f>IF(salesTable[[#This Row],[customerLastName]]=CLEAN(UPPER(TRIM(salesTable[[#This Row],[customerLastName]]))),salesTable[[#This Row],[customerLastName]],"MISMATCH")</f>
        <v>OWUSU</v>
      </c>
      <c r="AF303" s="8" t="str">
        <f>IF(salesTable[[#This Row],[Phone]]="","MISSING",0&amp;RIGHT(TRIM(SUBSTITUTE(SUBSTITUTE(SUBSTITUTE(salesTable[[#This Row],[Phone]],"+","")," ",""),"-","")),9))</f>
        <v>0541975909</v>
      </c>
      <c r="AG30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03" s="8">
        <f>IF(salesTable[[#This Row],[quantity_clean]]&gt;0,salesTable[[#This Row],[quantity_clean]],"INVALID")</f>
        <v>2</v>
      </c>
      <c r="AI30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03" s="8">
        <f>IF(salesTable[[#This Row],[unitPrice_clean]]&gt;0,salesTable[[#This Row],[unitPrice_clean]],"INVALID")</f>
        <v>420</v>
      </c>
      <c r="AK303">
        <f>IF(salesTable[[#This Row],[Revenue]]="","MISSING",VALUE(TRIM(SUBSTITUTE(SUBSTITUTE(salesTable[[#This Row],[Revenue]],",",""),"GH₵",""))))</f>
        <v>840</v>
      </c>
      <c r="AL303" s="8">
        <f>IFERROR(IF(ROUND(salesTable[[#This Row],[Quantity_final]]*salesTable[[#This Row],[UnitPrice_final]],2)=ROUND(salesTable[[#This Row],[revenue_clean]],2)=TRUE,salesTable[[#This Row],[revenue_clean]],"invalid"),"INVALID")</f>
        <v>840</v>
      </c>
      <c r="AM303" s="19">
        <f>IF(ISNUMBER(salesTable[[#This Row],[OrderDate]]),salesTable[[#This Row],[OrderDate]],IFERROR(DATEVALUE(CLEAN(TRIM(SUBSTITUTE(salesTable[[#This Row],[OrderDate]],".","/")))),"CHECK"))</f>
        <v>45674</v>
      </c>
      <c r="AN3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45674</v>
      </c>
      <c r="AO3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GH-CCT-2025-00844</v>
      </c>
      <c r="AP3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3" s="8" t="str">
        <f>CLEAN(PROPER(TRIM(salesTable[[#This Row],[Email]])))</f>
        <v>Yaw.Owusu39@Example.Com</v>
      </c>
      <c r="AR303" s="8" t="str">
        <f>CLEAN(TRIM(salesTable[[#This Row],[SourceFile]]))</f>
        <v>Mobile_App_Export.csv</v>
      </c>
      <c r="AS3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3" s="8" t="str">
        <f>IF(salesTable[orderRef_final]&lt;&gt;"MISSING",salesTable[orderRef_final],"invalid")</f>
        <v>GH-CCT-2025-00844</v>
      </c>
    </row>
    <row r="304" spans="1:46" x14ac:dyDescent="0.3">
      <c r="A304" t="s">
        <v>3895</v>
      </c>
      <c r="B304" t="s">
        <v>3896</v>
      </c>
      <c r="C304" t="s">
        <v>1583</v>
      </c>
      <c r="D304" t="s">
        <v>516</v>
      </c>
      <c r="E304" t="s">
        <v>37</v>
      </c>
      <c r="F304" t="s">
        <v>141</v>
      </c>
      <c r="G304" t="s">
        <v>239</v>
      </c>
      <c r="H304" t="s">
        <v>939</v>
      </c>
      <c r="I304" t="s">
        <v>279</v>
      </c>
      <c r="J304" t="s">
        <v>27</v>
      </c>
      <c r="K304" t="s">
        <v>539</v>
      </c>
      <c r="L304" t="s">
        <v>165</v>
      </c>
      <c r="M304" t="s">
        <v>345</v>
      </c>
      <c r="N304">
        <v>980</v>
      </c>
      <c r="O304">
        <v>7840</v>
      </c>
      <c r="P304" t="s">
        <v>643</v>
      </c>
      <c r="Q304" t="s">
        <v>3897</v>
      </c>
      <c r="R304" t="s">
        <v>46</v>
      </c>
      <c r="S304" t="str">
        <f>IF(salesTable[[#This Row],[Region]]="","MISSING",IFERROR(VLOOKUP(salesTable[[#This Row],[Region]],region_ref[],2,FALSE),TRIM(CLEAN(UPPER(salesTable[[#This Row],[Region]])))))</f>
        <v>CAPE COAST</v>
      </c>
      <c r="T304" t="str">
        <f>IF(salesTable[[#This Row],[CustomerType]]="","MISSING",IFERROR(VLOOKUP(salesTable[[#This Row],[CustomerType]],customerType_Ref[],2,FALSE),TRIM(CLEAN(UPPER(salesTable[[#This Row],[CustomerType]])))))</f>
        <v>GOVERNMENT</v>
      </c>
      <c r="U304" t="str">
        <f>IF(salesTable[[#This Row],[SalesChannel]]="","MISSING",IFERROR(VLOOKUP(salesTable[[#This Row],[SalesChannel]],salesChannel_Ref[],2,FALSE),CLEAN(UPPER(TRIM(salesTable[SalesChannel])))))</f>
        <v>AGENT</v>
      </c>
      <c r="V30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04" s="8" t="str">
        <f>IF(salesTable[[#This Row],[ProductID]]="","MISSING",IFERROR(VLOOKUP(salesTable[[#This Row],[ProductID]],product_REF[],1,FALSE),"NO MATCH"))</f>
        <v>P009</v>
      </c>
      <c r="X304" s="8" t="str">
        <f>CLEAN(UPPER(TRIM(IF(salesTable[[#This Row],[ProductID]]="","MISSING",IFERROR(VLOOKUP(salesTable[[#This Row],[ProductID]],product_REF[],2,FALSE),"NO MATCH")))))</f>
        <v>FILING CABINET</v>
      </c>
      <c r="Y304" t="str">
        <f>IFERROR(CLEAN(UPPER(TRIM(VLOOKUP(salesTable[[#This Row],[productID_Final]],product_REF[],3,FALSE)))),"NO MATCH")</f>
        <v>OFFICE SUPPLIES</v>
      </c>
      <c r="Z304" s="8" t="str">
        <f>IF(salesTable[[#This Row],[productCategory_final]]=CLEAN(UPPER(TRIM(salesTable[ProductCategory]))),salesTable[[#This Row],[productCategory_final]],"MISMATCH")</f>
        <v>OFFICE SUPPLIES</v>
      </c>
      <c r="AA304" s="8" t="str">
        <f>IF(salesTable[[#This Row],[CustomerID]]="","MISSING",IFERROR(VLOOKUP(salesTable[[#This Row],[CustomerID]],customer_REF[],1,FALSE),"NO MATCH"))</f>
        <v>C0229</v>
      </c>
      <c r="AB304" t="str">
        <f>CLEAN(UPPER(TRIM(IF(salesTable[[#This Row],[FirstName]]="","MISSING",IFERROR(VLOOKUP(salesTable[[#This Row],[CustomerID_final]],customer_REF[],2,FALSE),"NO MATCH")))))</f>
        <v>AKOSUA</v>
      </c>
      <c r="AC304" s="8" t="str">
        <f>IF(salesTable[[#This Row],[customerFisrtName]]=CLEAN(UPPER(TRIM(salesTable[[#This Row],[customerFisrtName]]))),salesTable[[#This Row],[customerFisrtName]],"MISMATCH")</f>
        <v>AKOSUA</v>
      </c>
      <c r="AD304" t="str">
        <f>CLEAN(UPPER(TRIM(IF(salesTable[[#This Row],[LastName]]="","MISSING",IFERROR(VLOOKUP(salesTable[[#This Row],[CustomerID_final]],customer_REF[],3,FALSE),"NO MATCH")))))</f>
        <v>ANTWI</v>
      </c>
      <c r="AE304" s="8" t="str">
        <f>IF(salesTable[[#This Row],[customerLastName]]=CLEAN(UPPER(TRIM(salesTable[[#This Row],[customerLastName]]))),salesTable[[#This Row],[customerLastName]],"MISMATCH")</f>
        <v>ANTWI</v>
      </c>
      <c r="AF304" s="8" t="str">
        <f>IF(salesTable[[#This Row],[Phone]]="","MISSING",0&amp;RIGHT(TRIM(SUBSTITUTE(SUBSTITUTE(SUBSTITUTE(salesTable[[#This Row],[Phone]],"+","")," ",""),"-","")),9))</f>
        <v>0241234567</v>
      </c>
      <c r="AG30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04" s="8">
        <f>IF(salesTable[[#This Row],[quantity_clean]]&gt;0,salesTable[[#This Row],[quantity_clean]],"INVALID")</f>
        <v>8</v>
      </c>
      <c r="AI30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04" s="8">
        <f>IF(salesTable[[#This Row],[unitPrice_clean]]&gt;0,salesTable[[#This Row],[unitPrice_clean]],"INVALID")</f>
        <v>980</v>
      </c>
      <c r="AK304">
        <f>IF(salesTable[[#This Row],[Revenue]]="","MISSING",VALUE(TRIM(SUBSTITUTE(SUBSTITUTE(salesTable[[#This Row],[Revenue]],",",""),"GH₵",""))))</f>
        <v>7840</v>
      </c>
      <c r="AL304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304" s="19">
        <f>IF(ISNUMBER(salesTable[[#This Row],[OrderDate]]),salesTable[[#This Row],[OrderDate]],IFERROR(DATEVALUE(CLEAN(TRIM(SUBSTITUTE(salesTable[[#This Row],[OrderDate]],".","/")))),"CHECK"))</f>
        <v>45802</v>
      </c>
      <c r="AN3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45802</v>
      </c>
      <c r="AO3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GH-CCT-2025-00862</v>
      </c>
      <c r="AP3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4" s="8" t="str">
        <f>CLEAN(PROPER(TRIM(salesTable[[#This Row],[Email]])))</f>
        <v>Akosua.Antwi63@Example.Com</v>
      </c>
      <c r="AR304" s="8" t="str">
        <f>CLEAN(TRIM(salesTable[[#This Row],[SourceFile]]))</f>
        <v>Mobile_App_Export.csv</v>
      </c>
      <c r="AS3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4" s="8" t="str">
        <f>IF(salesTable[orderRef_final]&lt;&gt;"MISSING",salesTable[orderRef_final],"invalid")</f>
        <v>GH-CCT-2025-00862</v>
      </c>
    </row>
    <row r="305" spans="1:46" x14ac:dyDescent="0.3">
      <c r="A305" t="s">
        <v>3008</v>
      </c>
      <c r="B305" t="s">
        <v>3009</v>
      </c>
      <c r="C305" t="s">
        <v>3010</v>
      </c>
      <c r="D305" t="s">
        <v>743</v>
      </c>
      <c r="E305" t="s">
        <v>140</v>
      </c>
      <c r="F305" t="s">
        <v>962</v>
      </c>
      <c r="G305" t="s">
        <v>191</v>
      </c>
      <c r="H305" t="s">
        <v>192</v>
      </c>
      <c r="I305" t="s">
        <v>279</v>
      </c>
      <c r="J305" t="s">
        <v>71</v>
      </c>
      <c r="K305" t="s">
        <v>231</v>
      </c>
      <c r="L305" t="s">
        <v>111</v>
      </c>
      <c r="M305">
        <v>10</v>
      </c>
      <c r="N305" t="s">
        <v>1708</v>
      </c>
      <c r="O305">
        <v>16500</v>
      </c>
      <c r="P305" t="s">
        <v>3011</v>
      </c>
      <c r="Q305" t="s">
        <v>3012</v>
      </c>
      <c r="R305" t="s">
        <v>157</v>
      </c>
      <c r="S305" t="str">
        <f>IF(salesTable[[#This Row],[Region]]="","MISSING",IFERROR(VLOOKUP(salesTable[[#This Row],[Region]],region_ref[],2,FALSE),TRIM(CLEAN(UPPER(salesTable[[#This Row],[Region]])))))</f>
        <v>CAPE COAST</v>
      </c>
      <c r="T305" t="str">
        <f>IF(salesTable[[#This Row],[CustomerType]]="","MISSING",IFERROR(VLOOKUP(salesTable[[#This Row],[CustomerType]],customerType_Ref[],2,FALSE),TRIM(CLEAN(UPPER(salesTable[[#This Row],[CustomerType]])))))</f>
        <v>INDIVIDUAL</v>
      </c>
      <c r="U305" t="str">
        <f>IF(salesTable[[#This Row],[SalesChannel]]="","MISSING",IFERROR(VLOOKUP(salesTable[[#This Row],[SalesChannel]],salesChannel_Ref[],2,FALSE),CLEAN(UPPER(TRIM(salesTable[SalesChannel])))))</f>
        <v>ONLINE</v>
      </c>
      <c r="V305" t="str">
        <f>IF(salesTable[[#This Row],[PaymentMethod]]="","MISSING",IFERROR(VLOOKUP(salesTable[[#This Row],[PaymentMethod]],paymentMethod_REF[],2,FALSE), CLEAN(UPPER(TRIM(salesTable[[#This Row],[PaymentMethod]])))))</f>
        <v>CARD</v>
      </c>
      <c r="W305" s="8" t="str">
        <f>IF(salesTable[[#This Row],[ProductID]]="","MISSING",IFERROR(VLOOKUP(salesTable[[#This Row],[ProductID]],product_REF[],1,FALSE),"NO MATCH"))</f>
        <v>P004</v>
      </c>
      <c r="X305" s="8" t="str">
        <f>CLEAN(UPPER(TRIM(IF(salesTable[[#This Row],[ProductID]]="","MISSING",IFERROR(VLOOKUP(salesTable[[#This Row],[ProductID]],product_REF[],2,FALSE),"NO MATCH")))))</f>
        <v>LASER PRINTER</v>
      </c>
      <c r="Y305" t="str">
        <f>IFERROR(CLEAN(UPPER(TRIM(VLOOKUP(salesTable[[#This Row],[productID_Final]],product_REF[],3,FALSE)))),"NO MATCH")</f>
        <v>OFFICE SUPPLIES</v>
      </c>
      <c r="Z305" s="8" t="str">
        <f>IF(salesTable[[#This Row],[productCategory_final]]=CLEAN(UPPER(TRIM(salesTable[ProductCategory]))),salesTable[[#This Row],[productCategory_final]],"MISMATCH")</f>
        <v>OFFICE SUPPLIES</v>
      </c>
      <c r="AA305" s="8" t="str">
        <f>IF(salesTable[[#This Row],[CustomerID]]="","MISSING",IFERROR(VLOOKUP(salesTable[[#This Row],[CustomerID]],customer_REF[],1,FALSE),"NO MATCH"))</f>
        <v>C0239</v>
      </c>
      <c r="AB305" t="str">
        <f>CLEAN(UPPER(TRIM(IF(salesTable[[#This Row],[FirstName]]="","MISSING",IFERROR(VLOOKUP(salesTable[[#This Row],[CustomerID_final]],customer_REF[],2,FALSE),"NO MATCH")))))</f>
        <v>ESI</v>
      </c>
      <c r="AC305" s="8" t="str">
        <f>IF(salesTable[[#This Row],[customerFisrtName]]=CLEAN(UPPER(TRIM(salesTable[[#This Row],[customerFisrtName]]))),salesTable[[#This Row],[customerFisrtName]],"MISMATCH")</f>
        <v>ESI</v>
      </c>
      <c r="AD305" t="str">
        <f>CLEAN(UPPER(TRIM(IF(salesTable[[#This Row],[LastName]]="","MISSING",IFERROR(VLOOKUP(salesTable[[#This Row],[CustomerID_final]],customer_REF[],3,FALSE),"NO MATCH")))))</f>
        <v>OWUSU</v>
      </c>
      <c r="AE305" s="8" t="str">
        <f>IF(salesTable[[#This Row],[customerLastName]]=CLEAN(UPPER(TRIM(salesTable[[#This Row],[customerLastName]]))),salesTable[[#This Row],[customerLastName]],"MISMATCH")</f>
        <v>OWUSU</v>
      </c>
      <c r="AF305" s="8" t="str">
        <f>IF(salesTable[[#This Row],[Phone]]="","MISSING",0&amp;RIGHT(TRIM(SUBSTITUTE(SUBSTITUTE(SUBSTITUTE(salesTable[[#This Row],[Phone]],"+","")," ",""),"-","")),9))</f>
        <v>0271399389</v>
      </c>
      <c r="AG30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05" s="8">
        <f>IF(salesTable[[#This Row],[quantity_clean]]&gt;0,salesTable[[#This Row],[quantity_clean]],"INVALID")</f>
        <v>10</v>
      </c>
      <c r="AI30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05" s="8">
        <f>IF(salesTable[[#This Row],[unitPrice_clean]]&gt;0,salesTable[[#This Row],[unitPrice_clean]],"INVALID")</f>
        <v>1650</v>
      </c>
      <c r="AK305">
        <f>IF(salesTable[[#This Row],[Revenue]]="","MISSING",VALUE(TRIM(SUBSTITUTE(SUBSTITUTE(salesTable[[#This Row],[Revenue]],",",""),"GH₵",""))))</f>
        <v>16500</v>
      </c>
      <c r="AL305" s="8">
        <f>IFERROR(IF(ROUND(salesTable[[#This Row],[Quantity_final]]*salesTable[[#This Row],[UnitPrice_final]],2)=ROUND(salesTable[[#This Row],[revenue_clean]],2)=TRUE,salesTable[[#This Row],[revenue_clean]],"invalid"),"INVALID")</f>
        <v>16500</v>
      </c>
      <c r="AM305" s="19">
        <f>IF(ISNUMBER(salesTable[[#This Row],[OrderDate]]),salesTable[[#This Row],[OrderDate]],IFERROR(DATEVALUE(CLEAN(TRIM(SUBSTITUTE(salesTable[[#This Row],[OrderDate]],".","/")))),"CHECK"))</f>
        <v>45795</v>
      </c>
      <c r="AN3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45795</v>
      </c>
      <c r="AO3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GH-CCT-2025-00864</v>
      </c>
      <c r="AP3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5" s="8" t="str">
        <f>CLEAN(PROPER(TRIM(salesTable[[#This Row],[Email]])))</f>
        <v>Esi.Owusu95@Example.Con</v>
      </c>
      <c r="AR305" s="8" t="str">
        <f>CLEAN(TRIM(salesTable[[#This Row],[SourceFile]]))</f>
        <v>Online_Sales_2025.xlsx</v>
      </c>
      <c r="AS3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5" s="8" t="str">
        <f>IF(salesTable[orderRef_final]&lt;&gt;"MISSING",salesTable[orderRef_final],"invalid")</f>
        <v>GH-CCT-2025-00864</v>
      </c>
    </row>
    <row r="306" spans="1:46" x14ac:dyDescent="0.3">
      <c r="A306" t="s">
        <v>2522</v>
      </c>
      <c r="B306" t="s">
        <v>2523</v>
      </c>
      <c r="C306" t="s">
        <v>882</v>
      </c>
      <c r="D306" t="s">
        <v>80</v>
      </c>
      <c r="E306" t="s">
        <v>140</v>
      </c>
      <c r="F306" t="s">
        <v>181</v>
      </c>
      <c r="G306" t="s">
        <v>39</v>
      </c>
      <c r="H306" t="s">
        <v>1122</v>
      </c>
      <c r="I306" t="s">
        <v>41</v>
      </c>
      <c r="J306" t="s">
        <v>27</v>
      </c>
      <c r="K306" t="s">
        <v>98</v>
      </c>
      <c r="L306" t="s">
        <v>111</v>
      </c>
      <c r="M306">
        <v>8</v>
      </c>
      <c r="N306" t="s">
        <v>1072</v>
      </c>
      <c r="O306">
        <v>15200</v>
      </c>
      <c r="P306" t="s">
        <v>2524</v>
      </c>
      <c r="Q306" t="s">
        <v>2525</v>
      </c>
      <c r="R306" t="s">
        <v>32</v>
      </c>
      <c r="S306" t="str">
        <f>IF(salesTable[[#This Row],[Region]]="","MISSING",IFERROR(VLOOKUP(salesTable[[#This Row],[Region]],region_ref[],2,FALSE),TRIM(CLEAN(UPPER(salesTable[[#This Row],[Region]])))))</f>
        <v>CAPE COAST</v>
      </c>
      <c r="T306" t="str">
        <f>IF(salesTable[[#This Row],[CustomerType]]="","MISSING",IFERROR(VLOOKUP(salesTable[[#This Row],[CustomerType]],customerType_Ref[],2,FALSE),TRIM(CLEAN(UPPER(salesTable[[#This Row],[CustomerType]])))))</f>
        <v>GOVERNMENT</v>
      </c>
      <c r="U306" t="str">
        <f>IF(salesTable[[#This Row],[SalesChannel]]="","MISSING",IFERROR(VLOOKUP(salesTable[[#This Row],[SalesChannel]],salesChannel_Ref[],2,FALSE),CLEAN(UPPER(TRIM(salesTable[SalesChannel])))))</f>
        <v>MOBILE APP</v>
      </c>
      <c r="V306" t="str">
        <f>IF(salesTable[[#This Row],[PaymentMethod]]="","MISSING",IFERROR(VLOOKUP(salesTable[[#This Row],[PaymentMethod]],paymentMethod_REF[],2,FALSE), CLEAN(UPPER(TRIM(salesTable[[#This Row],[PaymentMethod]])))))</f>
        <v>CARD</v>
      </c>
      <c r="W306" s="8" t="str">
        <f>IF(salesTable[[#This Row],[ProductID]]="","MISSING",IFERROR(VLOOKUP(salesTable[[#This Row],[ProductID]],product_REF[],1,FALSE),"NO MATCH"))</f>
        <v>P006</v>
      </c>
      <c r="X306" s="8" t="str">
        <f>CLEAN(UPPER(TRIM(IF(salesTable[[#This Row],[ProductID]]="","MISSING",IFERROR(VLOOKUP(salesTable[[#This Row],[ProductID]],product_REF[],2,FALSE),"NO MATCH")))))</f>
        <v>STANDING DESK</v>
      </c>
      <c r="Y306" t="str">
        <f>IFERROR(CLEAN(UPPER(TRIM(VLOOKUP(salesTable[[#This Row],[productID_Final]],product_REF[],3,FALSE)))),"NO MATCH")</f>
        <v>FURNITURE</v>
      </c>
      <c r="Z306" s="8" t="str">
        <f>IF(salesTable[[#This Row],[productCategory_final]]=CLEAN(UPPER(TRIM(salesTable[ProductCategory]))),salesTable[[#This Row],[productCategory_final]],"MISMATCH")</f>
        <v>FURNITURE</v>
      </c>
      <c r="AA306" s="8" t="str">
        <f>IF(salesTable[[#This Row],[CustomerID]]="","MISSING",IFERROR(VLOOKUP(salesTable[[#This Row],[CustomerID]],customer_REF[],1,FALSE),"NO MATCH"))</f>
        <v>C0021</v>
      </c>
      <c r="AB306" t="str">
        <f>CLEAN(UPPER(TRIM(IF(salesTable[[#This Row],[FirstName]]="","MISSING",IFERROR(VLOOKUP(salesTable[[#This Row],[CustomerID_final]],customer_REF[],2,FALSE),"NO MATCH")))))</f>
        <v>ADWOA</v>
      </c>
      <c r="AC306" s="8" t="str">
        <f>IF(salesTable[[#This Row],[customerFisrtName]]=CLEAN(UPPER(TRIM(salesTable[[#This Row],[customerFisrtName]]))),salesTable[[#This Row],[customerFisrtName]],"MISMATCH")</f>
        <v>ADWOA</v>
      </c>
      <c r="AD306" t="str">
        <f>CLEAN(UPPER(TRIM(IF(salesTable[[#This Row],[LastName]]="","MISSING",IFERROR(VLOOKUP(salesTable[[#This Row],[CustomerID_final]],customer_REF[],3,FALSE),"NO MATCH")))))</f>
        <v>OWUSU</v>
      </c>
      <c r="AE306" s="8" t="str">
        <f>IF(salesTable[[#This Row],[customerLastName]]=CLEAN(UPPER(TRIM(salesTable[[#This Row],[customerLastName]]))),salesTable[[#This Row],[customerLastName]],"MISMATCH")</f>
        <v>OWUSU</v>
      </c>
      <c r="AF306" s="8" t="str">
        <f>IF(salesTable[[#This Row],[Phone]]="","MISSING",0&amp;RIGHT(TRIM(SUBSTITUTE(SUBSTITUTE(SUBSTITUTE(salesTable[[#This Row],[Phone]],"+","")," ",""),"-","")),9))</f>
        <v>0541108962</v>
      </c>
      <c r="AG30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06" s="8">
        <f>IF(salesTable[[#This Row],[quantity_clean]]&gt;0,salesTable[[#This Row],[quantity_clean]],"INVALID")</f>
        <v>8</v>
      </c>
      <c r="AI30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06" s="8">
        <f>IF(salesTable[[#This Row],[unitPrice_clean]]&gt;0,salesTable[[#This Row],[unitPrice_clean]],"INVALID")</f>
        <v>1900</v>
      </c>
      <c r="AK306">
        <f>IF(salesTable[[#This Row],[Revenue]]="","MISSING",VALUE(TRIM(SUBSTITUTE(SUBSTITUTE(salesTable[[#This Row],[Revenue]],",",""),"GH₵",""))))</f>
        <v>15200</v>
      </c>
      <c r="AL306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306" s="19">
        <f>IF(ISNUMBER(salesTable[[#This Row],[OrderDate]]),salesTable[[#This Row],[OrderDate]],IFERROR(DATEVALUE(CLEAN(TRIM(SUBSTITUTE(salesTable[[#This Row],[OrderDate]],".","/")))),"CHECK"))</f>
        <v>45925</v>
      </c>
      <c r="AN3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45925</v>
      </c>
      <c r="AO3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GH-CCT-2025-00869</v>
      </c>
      <c r="AP3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6" s="8" t="str">
        <f>CLEAN(PROPER(TRIM(salesTable[[#This Row],[Email]])))</f>
        <v>Adwoa.Owusu50@Example.Com</v>
      </c>
      <c r="AR306" s="8" t="str">
        <f>CLEAN(TRIM(salesTable[[#This Row],[SourceFile]]))</f>
        <v>Agent_App_2025.csv</v>
      </c>
      <c r="AS3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6" s="8" t="str">
        <f>IF(salesTable[orderRef_final]&lt;&gt;"MISSING",salesTable[orderRef_final],"invalid")</f>
        <v>GH-CCT-2025-00869</v>
      </c>
    </row>
    <row r="307" spans="1:46" x14ac:dyDescent="0.3">
      <c r="A307" t="s">
        <v>867</v>
      </c>
      <c r="B307" t="s">
        <v>277</v>
      </c>
      <c r="C307" t="s">
        <v>35</v>
      </c>
      <c r="D307" t="s">
        <v>50</v>
      </c>
      <c r="E307" t="s">
        <v>37</v>
      </c>
      <c r="F307" t="s">
        <v>319</v>
      </c>
      <c r="G307" t="s">
        <v>68</v>
      </c>
      <c r="H307" t="s">
        <v>109</v>
      </c>
      <c r="I307" t="s">
        <v>110</v>
      </c>
      <c r="J307" t="s">
        <v>164</v>
      </c>
      <c r="K307" t="s">
        <v>321</v>
      </c>
      <c r="L307" t="s">
        <v>165</v>
      </c>
      <c r="M307">
        <v>9</v>
      </c>
      <c r="N307">
        <v>3600</v>
      </c>
      <c r="O307">
        <v>32400</v>
      </c>
      <c r="P307" t="s">
        <v>868</v>
      </c>
      <c r="Q307" t="s">
        <v>869</v>
      </c>
      <c r="R307" t="s">
        <v>46</v>
      </c>
      <c r="S307" t="str">
        <f>IF(salesTable[[#This Row],[Region]]="","MISSING",IFERROR(VLOOKUP(salesTable[[#This Row],[Region]],region_ref[],2,FALSE),TRIM(CLEAN(UPPER(salesTable[[#This Row],[Region]])))))</f>
        <v>CAPE COAST</v>
      </c>
      <c r="T307" t="str">
        <f>IF(salesTable[[#This Row],[CustomerType]]="","MISSING",IFERROR(VLOOKUP(salesTable[[#This Row],[CustomerType]],customerType_Ref[],2,FALSE),TRIM(CLEAN(UPPER(salesTable[[#This Row],[CustomerType]])))))</f>
        <v>INDIVIDUAL</v>
      </c>
      <c r="U307" t="str">
        <f>IF(salesTable[[#This Row],[SalesChannel]]="","MISSING",IFERROR(VLOOKUP(salesTable[[#This Row],[SalesChannel]],salesChannel_Ref[],2,FALSE),CLEAN(UPPER(TRIM(salesTable[SalesChannel])))))</f>
        <v>ONLINE</v>
      </c>
      <c r="V30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07" s="8" t="str">
        <f>IF(salesTable[[#This Row],[ProductID]]="","MISSING",IFERROR(VLOOKUP(salesTable[[#This Row],[ProductID]],product_REF[],1,FALSE),"NO MATCH"))</f>
        <v>P010</v>
      </c>
      <c r="X307" s="8" t="str">
        <f>CLEAN(UPPER(TRIM(IF(salesTable[[#This Row],[ProductID]]="","MISSING",IFERROR(VLOOKUP(salesTable[[#This Row],[ProductID]],product_REF[],2,FALSE),"NO MATCH")))))</f>
        <v>AIR CONDITIONER</v>
      </c>
      <c r="Y307" t="str">
        <f>IFERROR(CLEAN(UPPER(TRIM(VLOOKUP(salesTable[[#This Row],[productID_Final]],product_REF[],3,FALSE)))),"NO MATCH")</f>
        <v>HOME APPLIANCES</v>
      </c>
      <c r="Z307" s="8" t="str">
        <f>IF(salesTable[[#This Row],[productCategory_final]]=CLEAN(UPPER(TRIM(salesTable[ProductCategory]))),salesTable[[#This Row],[productCategory_final]],"MISMATCH")</f>
        <v>HOME APPLIANCES</v>
      </c>
      <c r="AA307" s="8" t="str">
        <f>IF(salesTable[[#This Row],[CustomerID]]="","MISSING",IFERROR(VLOOKUP(salesTable[[#This Row],[CustomerID]],customer_REF[],1,FALSE),"NO MATCH"))</f>
        <v>C0098</v>
      </c>
      <c r="AB307" t="str">
        <f>CLEAN(UPPER(TRIM(IF(salesTable[[#This Row],[FirstName]]="","MISSING",IFERROR(VLOOKUP(salesTable[[#This Row],[CustomerID_final]],customer_REF[],2,FALSE),"NO MATCH")))))</f>
        <v>AKOSUA</v>
      </c>
      <c r="AC307" s="8" t="str">
        <f>IF(salesTable[[#This Row],[customerFisrtName]]=CLEAN(UPPER(TRIM(salesTable[[#This Row],[customerFisrtName]]))),salesTable[[#This Row],[customerFisrtName]],"MISMATCH")</f>
        <v>AKOSUA</v>
      </c>
      <c r="AD307" t="str">
        <f>CLEAN(UPPER(TRIM(IF(salesTable[[#This Row],[LastName]]="","MISSING",IFERROR(VLOOKUP(salesTable[[#This Row],[CustomerID_final]],customer_REF[],3,FALSE),"NO MATCH")))))</f>
        <v>ANTWI</v>
      </c>
      <c r="AE307" s="8" t="str">
        <f>IF(salesTable[[#This Row],[customerLastName]]=CLEAN(UPPER(TRIM(salesTable[[#This Row],[customerLastName]]))),salesTable[[#This Row],[customerLastName]],"MISMATCH")</f>
        <v>ANTWI</v>
      </c>
      <c r="AF307" s="8" t="str">
        <f>IF(salesTable[[#This Row],[Phone]]="","MISSING",0&amp;RIGHT(TRIM(SUBSTITUTE(SUBSTITUTE(SUBSTITUTE(salesTable[[#This Row],[Phone]],"+","")," ",""),"-","")),9))</f>
        <v>0546062095</v>
      </c>
      <c r="AG30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07" s="8">
        <f>IF(salesTable[[#This Row],[quantity_clean]]&gt;0,salesTable[[#This Row],[quantity_clean]],"INVALID")</f>
        <v>9</v>
      </c>
      <c r="AI30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307" s="8">
        <f>IF(salesTable[[#This Row],[unitPrice_clean]]&gt;0,salesTable[[#This Row],[unitPrice_clean]],"INVALID")</f>
        <v>3600</v>
      </c>
      <c r="AK307">
        <f>IF(salesTable[[#This Row],[Revenue]]="","MISSING",VALUE(TRIM(SUBSTITUTE(SUBSTITUTE(salesTable[[#This Row],[Revenue]],",",""),"GH₵",""))))</f>
        <v>32400</v>
      </c>
      <c r="AL307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307" s="19">
        <f>IF(ISNUMBER(salesTable[[#This Row],[OrderDate]]),salesTable[[#This Row],[OrderDate]],IFERROR(DATEVALUE(CLEAN(TRIM(SUBSTITUTE(salesTable[[#This Row],[OrderDate]],".","/")))),"CHECK"))</f>
        <v>45798</v>
      </c>
      <c r="AN3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45798</v>
      </c>
      <c r="AO3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GH-CCT-2025-00902</v>
      </c>
      <c r="AP3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7" s="8" t="str">
        <f>CLEAN(PROPER(TRIM(salesTable[[#This Row],[Email]])))</f>
        <v>Akosua.Antwi96@Example.Com</v>
      </c>
      <c r="AR307" s="8" t="str">
        <f>CLEAN(TRIM(salesTable[[#This Row],[SourceFile]]))</f>
        <v>Mobile_App_Export.csv</v>
      </c>
      <c r="AS3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7" s="8" t="str">
        <f>IF(salesTable[orderRef_final]&lt;&gt;"MISSING",salesTable[orderRef_final],"invalid")</f>
        <v>GH-CCT-2025-00902</v>
      </c>
    </row>
    <row r="308" spans="1:46" x14ac:dyDescent="0.3">
      <c r="A308" t="s">
        <v>5143</v>
      </c>
      <c r="B308" t="s">
        <v>5144</v>
      </c>
      <c r="C308" t="s">
        <v>920</v>
      </c>
      <c r="D308" t="s">
        <v>151</v>
      </c>
      <c r="E308" t="s">
        <v>51</v>
      </c>
      <c r="F308" t="s">
        <v>962</v>
      </c>
      <c r="G308" t="s">
        <v>303</v>
      </c>
      <c r="H308" t="s">
        <v>2000</v>
      </c>
      <c r="I308" t="s">
        <v>41</v>
      </c>
      <c r="J308" t="s">
        <v>97</v>
      </c>
      <c r="K308" t="s">
        <v>84</v>
      </c>
      <c r="L308" t="s">
        <v>775</v>
      </c>
      <c r="M308">
        <v>8</v>
      </c>
      <c r="N308" t="s">
        <v>1978</v>
      </c>
      <c r="O308">
        <v>19200</v>
      </c>
      <c r="P308" t="s">
        <v>5145</v>
      </c>
      <c r="Q308" t="s">
        <v>5146</v>
      </c>
      <c r="R308" t="s">
        <v>157</v>
      </c>
      <c r="S308" t="str">
        <f>IF(salesTable[[#This Row],[Region]]="","MISSING",IFERROR(VLOOKUP(salesTable[[#This Row],[Region]],region_ref[],2,FALSE),TRIM(CLEAN(UPPER(salesTable[[#This Row],[Region]])))))</f>
        <v>CAPE COAST</v>
      </c>
      <c r="T308" t="str">
        <f>IF(salesTable[[#This Row],[CustomerType]]="","MISSING",IFERROR(VLOOKUP(salesTable[[#This Row],[CustomerType]],customerType_Ref[],2,FALSE),TRIM(CLEAN(UPPER(salesTable[[#This Row],[CustomerType]])))))</f>
        <v>BUSINESS</v>
      </c>
      <c r="U308" t="str">
        <f>IF(salesTable[[#This Row],[SalesChannel]]="","MISSING",IFERROR(VLOOKUP(salesTable[[#This Row],[SalesChannel]],salesChannel_Ref[],2,FALSE),CLEAN(UPPER(TRIM(salesTable[SalesChannel])))))</f>
        <v>AGENT</v>
      </c>
      <c r="V308" t="str">
        <f>IF(salesTable[[#This Row],[PaymentMethod]]="","MISSING",IFERROR(VLOOKUP(salesTable[[#This Row],[PaymentMethod]],paymentMethod_REF[],2,FALSE), CLEAN(UPPER(TRIM(salesTable[[#This Row],[PaymentMethod]])))))</f>
        <v>CARD</v>
      </c>
      <c r="W308" s="8" t="str">
        <f>IF(salesTable[[#This Row],[ProductID]]="","MISSING",IFERROR(VLOOKUP(salesTable[[#This Row],[ProductID]],product_REF[],1,FALSE),"NO MATCH"))</f>
        <v>P011</v>
      </c>
      <c r="X308" s="8" t="str">
        <f>CLEAN(UPPER(TRIM(IF(salesTable[[#This Row],[ProductID]]="","MISSING",IFERROR(VLOOKUP(salesTable[[#This Row],[ProductID]],product_REF[],2,FALSE),"NO MATCH")))))</f>
        <v>EXECUTIVE DESK</v>
      </c>
      <c r="Y308" t="str">
        <f>IFERROR(CLEAN(UPPER(TRIM(VLOOKUP(salesTable[[#This Row],[productID_Final]],product_REF[],3,FALSE)))),"NO MATCH")</f>
        <v>FURNITURE</v>
      </c>
      <c r="Z308" s="8" t="str">
        <f>IF(salesTable[[#This Row],[productCategory_final]]=CLEAN(UPPER(TRIM(salesTable[ProductCategory]))),salesTable[[#This Row],[productCategory_final]],"MISMATCH")</f>
        <v>FURNITURE</v>
      </c>
      <c r="AA308" s="8" t="str">
        <f>IF(salesTable[[#This Row],[CustomerID]]="","MISSING",IFERROR(VLOOKUP(salesTable[[#This Row],[CustomerID]],customer_REF[],1,FALSE),"NO MATCH"))</f>
        <v>C0156</v>
      </c>
      <c r="AB308" t="str">
        <f>CLEAN(UPPER(TRIM(IF(salesTable[[#This Row],[FirstName]]="","MISSING",IFERROR(VLOOKUP(salesTable[[#This Row],[CustomerID_final]],customer_REF[],2,FALSE),"NO MATCH")))))</f>
        <v>KWAME</v>
      </c>
      <c r="AC308" s="8" t="str">
        <f>IF(salesTable[[#This Row],[customerFisrtName]]=CLEAN(UPPER(TRIM(salesTable[[#This Row],[customerFisrtName]]))),salesTable[[#This Row],[customerFisrtName]],"MISMATCH")</f>
        <v>KWAME</v>
      </c>
      <c r="AD308" t="str">
        <f>CLEAN(UPPER(TRIM(IF(salesTable[[#This Row],[LastName]]="","MISSING",IFERROR(VLOOKUP(salesTable[[#This Row],[CustomerID_final]],customer_REF[],3,FALSE),"NO MATCH")))))</f>
        <v>MENSAH</v>
      </c>
      <c r="AE308" s="8" t="str">
        <f>IF(salesTable[[#This Row],[customerLastName]]=CLEAN(UPPER(TRIM(salesTable[[#This Row],[customerLastName]]))),salesTable[[#This Row],[customerLastName]],"MISMATCH")</f>
        <v>MENSAH</v>
      </c>
      <c r="AF308" s="8" t="str">
        <f>IF(salesTable[[#This Row],[Phone]]="","MISSING",0&amp;RIGHT(TRIM(SUBSTITUTE(SUBSTITUTE(SUBSTITUTE(salesTable[[#This Row],[Phone]],"+","")," ",""),"-","")),9))</f>
        <v>0548216453</v>
      </c>
      <c r="AG30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08" s="8">
        <f>IF(salesTable[[#This Row],[quantity_clean]]&gt;0,salesTable[[#This Row],[quantity_clean]],"INVALID")</f>
        <v>8</v>
      </c>
      <c r="AI30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08" s="8">
        <f>IF(salesTable[[#This Row],[unitPrice_clean]]&gt;0,salesTable[[#This Row],[unitPrice_clean]],"INVALID")</f>
        <v>2400</v>
      </c>
      <c r="AK308">
        <f>IF(salesTable[[#This Row],[Revenue]]="","MISSING",VALUE(TRIM(SUBSTITUTE(SUBSTITUTE(salesTable[[#This Row],[Revenue]],",",""),"GH₵",""))))</f>
        <v>19200</v>
      </c>
      <c r="AL308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308" s="19">
        <f>IF(ISNUMBER(salesTable[[#This Row],[OrderDate]]),salesTable[[#This Row],[OrderDate]],IFERROR(DATEVALUE(CLEAN(TRIM(SUBSTITUTE(salesTable[[#This Row],[OrderDate]],".","/")))),"CHECK"))</f>
        <v>45916</v>
      </c>
      <c r="AN3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45916</v>
      </c>
      <c r="AO3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GH-CCT-2025-00903</v>
      </c>
      <c r="AP3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8" s="8" t="str">
        <f>CLEAN(PROPER(TRIM(salesTable[[#This Row],[Email]])))</f>
        <v>Kwame.Mensah60@Example.Com</v>
      </c>
      <c r="AR308" s="8" t="str">
        <f>CLEAN(TRIM(salesTable[[#This Row],[SourceFile]]))</f>
        <v>Online_Sales_2025.xlsx</v>
      </c>
      <c r="AS3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8" s="8" t="str">
        <f>IF(salesTable[orderRef_final]&lt;&gt;"MISSING",salesTable[orderRef_final],"invalid")</f>
        <v>GH-CCT-2025-00903</v>
      </c>
    </row>
    <row r="309" spans="1:46" x14ac:dyDescent="0.3">
      <c r="A309" t="s">
        <v>1286</v>
      </c>
      <c r="B309" t="s">
        <v>1287</v>
      </c>
      <c r="C309" t="s">
        <v>1153</v>
      </c>
      <c r="D309" t="s">
        <v>1288</v>
      </c>
      <c r="E309" t="s">
        <v>811</v>
      </c>
      <c r="F309" t="s">
        <v>181</v>
      </c>
      <c r="G309" t="s">
        <v>68</v>
      </c>
      <c r="H309" t="s">
        <v>109</v>
      </c>
      <c r="I309" t="s">
        <v>230</v>
      </c>
      <c r="J309" t="s">
        <v>97</v>
      </c>
      <c r="K309" t="s">
        <v>758</v>
      </c>
      <c r="L309" t="s">
        <v>58</v>
      </c>
      <c r="M309">
        <v>12</v>
      </c>
      <c r="N309">
        <v>3600</v>
      </c>
      <c r="O309">
        <v>43200</v>
      </c>
      <c r="P309" t="s">
        <v>1289</v>
      </c>
      <c r="Q309" t="s">
        <v>1290</v>
      </c>
      <c r="R309" t="s">
        <v>157</v>
      </c>
      <c r="S309" t="str">
        <f>IF(salesTable[[#This Row],[Region]]="","MISSING",IFERROR(VLOOKUP(salesTable[[#This Row],[Region]],region_ref[],2,FALSE),TRIM(CLEAN(UPPER(salesTable[[#This Row],[Region]])))))</f>
        <v>CAPE COAST</v>
      </c>
      <c r="T309" t="str">
        <f>IF(salesTable[[#This Row],[CustomerType]]="","MISSING",IFERROR(VLOOKUP(salesTable[[#This Row],[CustomerType]],customerType_Ref[],2,FALSE),TRIM(CLEAN(UPPER(salesTable[[#This Row],[CustomerType]])))))</f>
        <v>BUSINESS</v>
      </c>
      <c r="U309" t="str">
        <f>IF(salesTable[[#This Row],[SalesChannel]]="","MISSING",IFERROR(VLOOKUP(salesTable[[#This Row],[SalesChannel]],salesChannel_Ref[],2,FALSE),CLEAN(UPPER(TRIM(salesTable[SalesChannel])))))</f>
        <v>ONLINE</v>
      </c>
      <c r="V30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09" s="8" t="str">
        <f>IF(salesTable[[#This Row],[ProductID]]="","MISSING",IFERROR(VLOOKUP(salesTable[[#This Row],[ProductID]],product_REF[],1,FALSE),"NO MATCH"))</f>
        <v>P010</v>
      </c>
      <c r="X309" s="8" t="str">
        <f>CLEAN(UPPER(TRIM(IF(salesTable[[#This Row],[ProductID]]="","MISSING",IFERROR(VLOOKUP(salesTable[[#This Row],[ProductID]],product_REF[],2,FALSE),"NO MATCH")))))</f>
        <v>AIR CONDITIONER</v>
      </c>
      <c r="Y309" t="str">
        <f>IFERROR(CLEAN(UPPER(TRIM(VLOOKUP(salesTable[[#This Row],[productID_Final]],product_REF[],3,FALSE)))),"NO MATCH")</f>
        <v>HOME APPLIANCES</v>
      </c>
      <c r="Z309" s="8" t="str">
        <f>IF(salesTable[[#This Row],[productCategory_final]]=CLEAN(UPPER(TRIM(salesTable[ProductCategory]))),salesTable[[#This Row],[productCategory_final]],"MISMATCH")</f>
        <v>HOME APPLIANCES</v>
      </c>
      <c r="AA309" s="8" t="str">
        <f>IF(salesTable[[#This Row],[CustomerID]]="","MISSING",IFERROR(VLOOKUP(salesTable[[#This Row],[CustomerID]],customer_REF[],1,FALSE),"NO MATCH"))</f>
        <v>C0174</v>
      </c>
      <c r="AB309" t="str">
        <f>CLEAN(UPPER(TRIM(IF(salesTable[[#This Row],[FirstName]]="","MISSING",IFERROR(VLOOKUP(salesTable[[#This Row],[CustomerID_final]],customer_REF[],2,FALSE),"NO MATCH")))))</f>
        <v>NAA</v>
      </c>
      <c r="AC309" s="8" t="str">
        <f>IF(salesTable[[#This Row],[customerFisrtName]]=CLEAN(UPPER(TRIM(salesTable[[#This Row],[customerFisrtName]]))),salesTable[[#This Row],[customerFisrtName]],"MISMATCH")</f>
        <v>NAA</v>
      </c>
      <c r="AD309" t="str">
        <f>CLEAN(UPPER(TRIM(IF(salesTable[[#This Row],[LastName]]="","MISSING",IFERROR(VLOOKUP(salesTable[[#This Row],[CustomerID_final]],customer_REF[],3,FALSE),"NO MATCH")))))</f>
        <v>ASARE</v>
      </c>
      <c r="AE309" s="8" t="str">
        <f>IF(salesTable[[#This Row],[customerLastName]]=CLEAN(UPPER(TRIM(salesTable[[#This Row],[customerLastName]]))),salesTable[[#This Row],[customerLastName]],"MISMATCH")</f>
        <v>ASARE</v>
      </c>
      <c r="AF309" s="8" t="str">
        <f>IF(salesTable[[#This Row],[Phone]]="","MISSING",0&amp;RIGHT(TRIM(SUBSTITUTE(SUBSTITUTE(SUBSTITUTE(salesTable[[#This Row],[Phone]],"+","")," ",""),"-","")),9))</f>
        <v>0557788682</v>
      </c>
      <c r="AG30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09" s="8">
        <f>IF(salesTable[[#This Row],[quantity_clean]]&gt;0,salesTable[[#This Row],[quantity_clean]],"INVALID")</f>
        <v>12</v>
      </c>
      <c r="AI30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309" s="8">
        <f>IF(salesTable[[#This Row],[unitPrice_clean]]&gt;0,salesTable[[#This Row],[unitPrice_clean]],"INVALID")</f>
        <v>3600</v>
      </c>
      <c r="AK309">
        <f>IF(salesTable[[#This Row],[Revenue]]="","MISSING",VALUE(TRIM(SUBSTITUTE(SUBSTITUTE(salesTable[[#This Row],[Revenue]],",",""),"GH₵",""))))</f>
        <v>43200</v>
      </c>
      <c r="AL309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309" s="19">
        <f>IF(ISNUMBER(salesTable[[#This Row],[OrderDate]]),salesTable[[#This Row],[OrderDate]],IFERROR(DATEVALUE(CLEAN(TRIM(SUBSTITUTE(salesTable[[#This Row],[OrderDate]],".","/")))),"CHECK"))</f>
        <v>46003</v>
      </c>
      <c r="AN3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46003</v>
      </c>
      <c r="AO3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GH-CCT-2025-00910</v>
      </c>
      <c r="AP3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09" s="8" t="str">
        <f>CLEAN(PROPER(TRIM(salesTable[[#This Row],[Email]])))</f>
        <v>Naa.Asare9@Example.Com</v>
      </c>
      <c r="AR309" s="8" t="str">
        <f>CLEAN(TRIM(salesTable[[#This Row],[SourceFile]]))</f>
        <v>Online_Sales_2025.xlsx</v>
      </c>
      <c r="AS3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09" s="8" t="str">
        <f>IF(salesTable[orderRef_final]&lt;&gt;"MISSING",salesTable[orderRef_final],"invalid")</f>
        <v>GH-CCT-2025-00910</v>
      </c>
    </row>
    <row r="310" spans="1:46" x14ac:dyDescent="0.3">
      <c r="A310" t="s">
        <v>136</v>
      </c>
      <c r="B310" t="s">
        <v>137</v>
      </c>
      <c r="C310" t="s">
        <v>138</v>
      </c>
      <c r="D310" t="s">
        <v>139</v>
      </c>
      <c r="E310" t="s">
        <v>140</v>
      </c>
      <c r="F310" t="s">
        <v>141</v>
      </c>
      <c r="G310" t="s">
        <v>142</v>
      </c>
      <c r="H310" t="s">
        <v>143</v>
      </c>
      <c r="I310" t="s">
        <v>26</v>
      </c>
      <c r="J310" t="s">
        <v>97</v>
      </c>
      <c r="K310" t="s">
        <v>144</v>
      </c>
      <c r="L310" t="s">
        <v>85</v>
      </c>
      <c r="M310" t="s">
        <v>145</v>
      </c>
      <c r="N310">
        <v>420</v>
      </c>
      <c r="O310">
        <v>2100</v>
      </c>
      <c r="P310" t="s">
        <v>146</v>
      </c>
      <c r="Q310" t="s">
        <v>147</v>
      </c>
      <c r="R310" t="s">
        <v>46</v>
      </c>
      <c r="S310" t="str">
        <f>IF(salesTable[[#This Row],[Region]]="","MISSING",IFERROR(VLOOKUP(salesTable[[#This Row],[Region]],region_ref[],2,FALSE),TRIM(CLEAN(UPPER(salesTable[[#This Row],[Region]])))))</f>
        <v>CAPE COAST</v>
      </c>
      <c r="T310" t="str">
        <f>IF(salesTable[[#This Row],[CustomerType]]="","MISSING",IFERROR(VLOOKUP(salesTable[[#This Row],[CustomerType]],customerType_Ref[],2,FALSE),TRIM(CLEAN(UPPER(salesTable[[#This Row],[CustomerType]])))))</f>
        <v>BUSINESS</v>
      </c>
      <c r="U310" t="str">
        <f>IF(salesTable[[#This Row],[SalesChannel]]="","MISSING",IFERROR(VLOOKUP(salesTable[[#This Row],[SalesChannel]],salesChannel_Ref[],2,FALSE),CLEAN(UPPER(TRIM(salesTable[SalesChannel])))))</f>
        <v>IN-STORE</v>
      </c>
      <c r="V31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0" s="8" t="str">
        <f>IF(salesTable[[#This Row],[ProductID]]="","MISSING",IFERROR(VLOOKUP(salesTable[[#This Row],[ProductID]],product_REF[],1,FALSE),"NO MATCH"))</f>
        <v>P003</v>
      </c>
      <c r="X310" s="8" t="str">
        <f>CLEAN(UPPER(TRIM(IF(salesTable[[#This Row],[ProductID]]="","MISSING",IFERROR(VLOOKUP(salesTable[[#This Row],[ProductID]],product_REF[],2,FALSE),"NO MATCH")))))</f>
        <v>WIRELESS HEADSET</v>
      </c>
      <c r="Y310" t="str">
        <f>IFERROR(CLEAN(UPPER(TRIM(VLOOKUP(salesTable[[#This Row],[productID_Final]],product_REF[],3,FALSE)))),"NO MATCH")</f>
        <v>ELECTRONICS</v>
      </c>
      <c r="Z310" s="8" t="str">
        <f>IF(salesTable[[#This Row],[productCategory_final]]=CLEAN(UPPER(TRIM(salesTable[ProductCategory]))),salesTable[[#This Row],[productCategory_final]],"MISMATCH")</f>
        <v>ELECTRONICS</v>
      </c>
      <c r="AA310" s="8" t="str">
        <f>IF(salesTable[[#This Row],[CustomerID]]="","MISSING",IFERROR(VLOOKUP(salesTable[[#This Row],[CustomerID]],customer_REF[],1,FALSE),"NO MATCH"))</f>
        <v>C0162</v>
      </c>
      <c r="AB310" t="str">
        <f>CLEAN(UPPER(TRIM(IF(salesTable[[#This Row],[FirstName]]="","MISSING",IFERROR(VLOOKUP(salesTable[[#This Row],[CustomerID_final]],customer_REF[],2,FALSE),"NO MATCH")))))</f>
        <v>KOFI</v>
      </c>
      <c r="AC310" s="8" t="str">
        <f>IF(salesTable[[#This Row],[customerFisrtName]]=CLEAN(UPPER(TRIM(salesTable[[#This Row],[customerFisrtName]]))),salesTable[[#This Row],[customerFisrtName]],"MISMATCH")</f>
        <v>KOFI</v>
      </c>
      <c r="AD310" t="str">
        <f>CLEAN(UPPER(TRIM(IF(salesTable[[#This Row],[LastName]]="","MISSING",IFERROR(VLOOKUP(salesTable[[#This Row],[CustomerID_final]],customer_REF[],3,FALSE),"NO MATCH")))))</f>
        <v>OWUSU</v>
      </c>
      <c r="AE310" s="8" t="str">
        <f>IF(salesTable[[#This Row],[customerLastName]]=CLEAN(UPPER(TRIM(salesTable[[#This Row],[customerLastName]]))),salesTable[[#This Row],[customerLastName]],"MISMATCH")</f>
        <v>OWUSU</v>
      </c>
      <c r="AF310" s="8" t="str">
        <f>IF(salesTable[[#This Row],[Phone]]="","MISSING",0&amp;RIGHT(TRIM(SUBSTITUTE(SUBSTITUTE(SUBSTITUTE(salesTable[[#This Row],[Phone]],"+","")," ",""),"-","")),9))</f>
        <v>0242420337</v>
      </c>
      <c r="AG31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10" s="8">
        <f>IF(salesTable[[#This Row],[quantity_clean]]&gt;0,salesTable[[#This Row],[quantity_clean]],"INVALID")</f>
        <v>5</v>
      </c>
      <c r="AI31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10" s="8">
        <f>IF(salesTable[[#This Row],[unitPrice_clean]]&gt;0,salesTable[[#This Row],[unitPrice_clean]],"INVALID")</f>
        <v>420</v>
      </c>
      <c r="AK310">
        <f>IF(salesTable[[#This Row],[Revenue]]="","MISSING",VALUE(TRIM(SUBSTITUTE(SUBSTITUTE(salesTable[[#This Row],[Revenue]],",",""),"GH₵",""))))</f>
        <v>2100</v>
      </c>
      <c r="AL310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310" s="19" t="str">
        <f>IF(ISNUMBER(salesTable[[#This Row],[OrderDate]]),salesTable[[#This Row],[OrderDate]],IFERROR(DATEVALUE(CLEAN(TRIM(SUBSTITUTE(salesTable[[#This Row],[OrderDate]],".","/")))),"CHECK"))</f>
        <v>CHECK</v>
      </c>
      <c r="AN31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GH-CCT-2025-00916</v>
      </c>
      <c r="AP3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0" s="8" t="str">
        <f>CLEAN(PROPER(TRIM(salesTable[[#This Row],[Email]])))</f>
        <v>Kofi.Owusu33@Example.Com</v>
      </c>
      <c r="AR310" s="8" t="str">
        <f>CLEAN(TRIM(salesTable[[#This Row],[SourceFile]]))</f>
        <v>Mobile_App_Export.csv</v>
      </c>
      <c r="AS3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0" s="8" t="str">
        <f>IF(salesTable[orderRef_final]&lt;&gt;"MISSING",salesTable[orderRef_final],"invalid")</f>
        <v>GH-CCT-2025-00916</v>
      </c>
    </row>
    <row r="311" spans="1:46" x14ac:dyDescent="0.3">
      <c r="A311" t="s">
        <v>5547</v>
      </c>
      <c r="B311" t="s">
        <v>5548</v>
      </c>
      <c r="C311" t="s">
        <v>1426</v>
      </c>
      <c r="D311" t="s">
        <v>366</v>
      </c>
      <c r="E311" t="s">
        <v>161</v>
      </c>
      <c r="F311" t="s">
        <v>962</v>
      </c>
      <c r="G311" t="s">
        <v>142</v>
      </c>
      <c r="H311" t="s">
        <v>143</v>
      </c>
      <c r="I311" t="s">
        <v>313</v>
      </c>
      <c r="J311" t="s">
        <v>83</v>
      </c>
      <c r="K311" t="s">
        <v>72</v>
      </c>
      <c r="L311" t="s">
        <v>111</v>
      </c>
      <c r="M311" t="s">
        <v>577</v>
      </c>
      <c r="N311" t="s">
        <v>3260</v>
      </c>
      <c r="O311">
        <v>5040</v>
      </c>
      <c r="P311" t="s">
        <v>5549</v>
      </c>
      <c r="Q311" t="s">
        <v>5550</v>
      </c>
      <c r="R311" t="s">
        <v>32</v>
      </c>
      <c r="S311" t="str">
        <f>IF(salesTable[[#This Row],[Region]]="","MISSING",IFERROR(VLOOKUP(salesTable[[#This Row],[Region]],region_ref[],2,FALSE),TRIM(CLEAN(UPPER(salesTable[[#This Row],[Region]])))))</f>
        <v>CAPE COAST</v>
      </c>
      <c r="T311" t="str">
        <f>IF(salesTable[[#This Row],[CustomerType]]="","MISSING",IFERROR(VLOOKUP(salesTable[[#This Row],[CustomerType]],customerType_Ref[],2,FALSE),TRIM(CLEAN(UPPER(salesTable[[#This Row],[CustomerType]])))))</f>
        <v>INDIVIDUAL</v>
      </c>
      <c r="U311" t="str">
        <f>IF(salesTable[[#This Row],[SalesChannel]]="","MISSING",IFERROR(VLOOKUP(salesTable[[#This Row],[SalesChannel]],salesChannel_Ref[],2,FALSE),CLEAN(UPPER(TRIM(salesTable[SalesChannel])))))</f>
        <v>IN-STORE</v>
      </c>
      <c r="V311" t="str">
        <f>IF(salesTable[[#This Row],[PaymentMethod]]="","MISSING",IFERROR(VLOOKUP(salesTable[[#This Row],[PaymentMethod]],paymentMethod_REF[],2,FALSE), CLEAN(UPPER(TRIM(salesTable[[#This Row],[PaymentMethod]])))))</f>
        <v>CARD</v>
      </c>
      <c r="W311" s="8" t="str">
        <f>IF(salesTable[[#This Row],[ProductID]]="","MISSING",IFERROR(VLOOKUP(salesTable[[#This Row],[ProductID]],product_REF[],1,FALSE),"NO MATCH"))</f>
        <v>P003</v>
      </c>
      <c r="X311" s="8" t="str">
        <f>CLEAN(UPPER(TRIM(IF(salesTable[[#This Row],[ProductID]]="","MISSING",IFERROR(VLOOKUP(salesTable[[#This Row],[ProductID]],product_REF[],2,FALSE),"NO MATCH")))))</f>
        <v>WIRELESS HEADSET</v>
      </c>
      <c r="Y311" t="str">
        <f>IFERROR(CLEAN(UPPER(TRIM(VLOOKUP(salesTable[[#This Row],[productID_Final]],product_REF[],3,FALSE)))),"NO MATCH")</f>
        <v>ELECTRONICS</v>
      </c>
      <c r="Z311" s="8" t="str">
        <f>IF(salesTable[[#This Row],[productCategory_final]]=CLEAN(UPPER(TRIM(salesTable[ProductCategory]))),salesTable[[#This Row],[productCategory_final]],"MISMATCH")</f>
        <v>ELECTRONICS</v>
      </c>
      <c r="AA311" s="8" t="str">
        <f>IF(salesTable[[#This Row],[CustomerID]]="","MISSING",IFERROR(VLOOKUP(salesTable[[#This Row],[CustomerID]],customer_REF[],1,FALSE),"NO MATCH"))</f>
        <v>C0292</v>
      </c>
      <c r="AB311" t="str">
        <f>CLEAN(UPPER(TRIM(IF(salesTable[[#This Row],[FirstName]]="","MISSING",IFERROR(VLOOKUP(salesTable[[#This Row],[CustomerID_final]],customer_REF[],2,FALSE),"NO MATCH")))))</f>
        <v>ABENA</v>
      </c>
      <c r="AC311" s="8" t="str">
        <f>IF(salesTable[[#This Row],[customerFisrtName]]=CLEAN(UPPER(TRIM(salesTable[[#This Row],[customerFisrtName]]))),salesTable[[#This Row],[customerFisrtName]],"MISMATCH")</f>
        <v>ABENA</v>
      </c>
      <c r="AD311" t="str">
        <f>CLEAN(UPPER(TRIM(IF(salesTable[[#This Row],[LastName]]="","MISSING",IFERROR(VLOOKUP(salesTable[[#This Row],[CustomerID_final]],customer_REF[],3,FALSE),"NO MATCH")))))</f>
        <v>ADDO</v>
      </c>
      <c r="AE311" s="8" t="str">
        <f>IF(salesTable[[#This Row],[customerLastName]]=CLEAN(UPPER(TRIM(salesTable[[#This Row],[customerLastName]]))),salesTable[[#This Row],[customerLastName]],"MISMATCH")</f>
        <v>ADDO</v>
      </c>
      <c r="AF311" s="8" t="str">
        <f>IF(salesTable[[#This Row],[Phone]]="","MISSING",0&amp;RIGHT(TRIM(SUBSTITUTE(SUBSTITUTE(SUBSTITUTE(salesTable[[#This Row],[Phone]],"+","")," ",""),"-","")),9))</f>
        <v>0243671367</v>
      </c>
      <c r="AG31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11" s="8">
        <f>IF(salesTable[[#This Row],[quantity_clean]]&gt;0,salesTable[[#This Row],[quantity_clean]],"INVALID")</f>
        <v>12</v>
      </c>
      <c r="AI31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11" s="8">
        <f>IF(salesTable[[#This Row],[unitPrice_clean]]&gt;0,salesTable[[#This Row],[unitPrice_clean]],"INVALID")</f>
        <v>420</v>
      </c>
      <c r="AK311">
        <f>IF(salesTable[[#This Row],[Revenue]]="","MISSING",VALUE(TRIM(SUBSTITUTE(SUBSTITUTE(salesTable[[#This Row],[Revenue]],",",""),"GH₵",""))))</f>
        <v>5040</v>
      </c>
      <c r="AL311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311" s="19">
        <f>IF(ISNUMBER(salesTable[[#This Row],[OrderDate]]),salesTable[[#This Row],[OrderDate]],IFERROR(DATEVALUE(CLEAN(TRIM(SUBSTITUTE(salesTable[[#This Row],[OrderDate]],".","/")))),"CHECK"))</f>
        <v>45788</v>
      </c>
      <c r="AN3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45788</v>
      </c>
      <c r="AO3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GH-CCT-2025-00922</v>
      </c>
      <c r="AP3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1" s="8" t="str">
        <f>CLEAN(PROPER(TRIM(salesTable[[#This Row],[Email]])))</f>
        <v>Abena.Addo91@Example.Com</v>
      </c>
      <c r="AR311" s="8" t="str">
        <f>CLEAN(TRIM(salesTable[[#This Row],[SourceFile]]))</f>
        <v>Agent_App_2025.csv</v>
      </c>
      <c r="AS3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1" s="8" t="str">
        <f>IF(salesTable[orderRef_final]&lt;&gt;"MISSING",salesTable[orderRef_final],"invalid")</f>
        <v>GH-CCT-2025-00922</v>
      </c>
    </row>
    <row r="312" spans="1:46" x14ac:dyDescent="0.3">
      <c r="A312" t="s">
        <v>2204</v>
      </c>
      <c r="B312" t="s">
        <v>2205</v>
      </c>
      <c r="C312" t="s">
        <v>551</v>
      </c>
      <c r="D312" t="s">
        <v>1168</v>
      </c>
      <c r="E312" t="s">
        <v>93</v>
      </c>
      <c r="F312" t="s">
        <v>962</v>
      </c>
      <c r="G312" t="s">
        <v>218</v>
      </c>
      <c r="H312" t="s">
        <v>312</v>
      </c>
      <c r="I312" t="s">
        <v>26</v>
      </c>
      <c r="J312" t="s">
        <v>97</v>
      </c>
      <c r="K312" t="s">
        <v>84</v>
      </c>
      <c r="L312" t="s">
        <v>85</v>
      </c>
      <c r="M312" t="s">
        <v>383</v>
      </c>
      <c r="N312">
        <v>2800</v>
      </c>
      <c r="O312">
        <v>19600</v>
      </c>
      <c r="P312" t="s">
        <v>2206</v>
      </c>
      <c r="Q312" t="s">
        <v>2207</v>
      </c>
      <c r="R312" t="s">
        <v>61</v>
      </c>
      <c r="S312" t="str">
        <f>IF(salesTable[[#This Row],[Region]]="","MISSING",IFERROR(VLOOKUP(salesTable[[#This Row],[Region]],region_ref[],2,FALSE),TRIM(CLEAN(UPPER(salesTable[[#This Row],[Region]])))))</f>
        <v>CAPE COAST</v>
      </c>
      <c r="T312" t="str">
        <f>IF(salesTable[[#This Row],[CustomerType]]="","MISSING",IFERROR(VLOOKUP(salesTable[[#This Row],[CustomerType]],customerType_Ref[],2,FALSE),TRIM(CLEAN(UPPER(salesTable[[#This Row],[CustomerType]])))))</f>
        <v>BUSINESS</v>
      </c>
      <c r="U312" t="str">
        <f>IF(salesTable[[#This Row],[SalesChannel]]="","MISSING",IFERROR(VLOOKUP(salesTable[[#This Row],[SalesChannel]],salesChannel_Ref[],2,FALSE),CLEAN(UPPER(TRIM(salesTable[SalesChannel])))))</f>
        <v>AGENT</v>
      </c>
      <c r="V31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2" s="8" t="str">
        <f>IF(salesTable[[#This Row],[ProductID]]="","MISSING",IFERROR(VLOOKUP(salesTable[[#This Row],[ProductID]],product_REF[],1,FALSE),"NO MATCH"))</f>
        <v>P005</v>
      </c>
      <c r="X312" s="8" t="str">
        <f>CLEAN(UPPER(TRIM(IF(salesTable[[#This Row],[ProductID]]="","MISSING",IFERROR(VLOOKUP(salesTable[[#This Row],[ProductID]],product_REF[],2,FALSE),"NO MATCH")))))</f>
        <v>SMARTPHONE X</v>
      </c>
      <c r="Y312" t="str">
        <f>IFERROR(CLEAN(UPPER(TRIM(VLOOKUP(salesTable[[#This Row],[productID_Final]],product_REF[],3,FALSE)))),"NO MATCH")</f>
        <v>ELECTRONICS</v>
      </c>
      <c r="Z312" s="8" t="str">
        <f>IF(salesTable[[#This Row],[productCategory_final]]=CLEAN(UPPER(TRIM(salesTable[ProductCategory]))),salesTable[[#This Row],[productCategory_final]],"MISMATCH")</f>
        <v>ELECTRONICS</v>
      </c>
      <c r="AA312" s="8" t="str">
        <f>IF(salesTable[[#This Row],[CustomerID]]="","MISSING",IFERROR(VLOOKUP(salesTable[[#This Row],[CustomerID]],customer_REF[],1,FALSE),"NO MATCH"))</f>
        <v>C0042</v>
      </c>
      <c r="AB312" t="str">
        <f>CLEAN(UPPER(TRIM(IF(salesTable[[#This Row],[FirstName]]="","MISSING",IFERROR(VLOOKUP(salesTable[[#This Row],[CustomerID_final]],customer_REF[],2,FALSE),"NO MATCH")))))</f>
        <v>ADWOA</v>
      </c>
      <c r="AC312" s="8" t="str">
        <f>IF(salesTable[[#This Row],[customerFisrtName]]=CLEAN(UPPER(TRIM(salesTable[[#This Row],[customerFisrtName]]))),salesTable[[#This Row],[customerFisrtName]],"MISMATCH")</f>
        <v>ADWOA</v>
      </c>
      <c r="AD312" t="str">
        <f>CLEAN(UPPER(TRIM(IF(salesTable[[#This Row],[LastName]]="","MISSING",IFERROR(VLOOKUP(salesTable[[#This Row],[CustomerID_final]],customer_REF[],3,FALSE),"NO MATCH")))))</f>
        <v>BADU</v>
      </c>
      <c r="AE312" s="8" t="str">
        <f>IF(salesTable[[#This Row],[customerLastName]]=CLEAN(UPPER(TRIM(salesTable[[#This Row],[customerLastName]]))),salesTable[[#This Row],[customerLastName]],"MISMATCH")</f>
        <v>BADU</v>
      </c>
      <c r="AF312" s="8" t="str">
        <f>IF(salesTable[[#This Row],[Phone]]="","MISSING",0&amp;RIGHT(TRIM(SUBSTITUTE(SUBSTITUTE(SUBSTITUTE(salesTable[[#This Row],[Phone]],"+","")," ",""),"-","")),9))</f>
        <v>0594597727</v>
      </c>
      <c r="AG31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12" s="8">
        <f>IF(salesTable[[#This Row],[quantity_clean]]&gt;0,salesTable[[#This Row],[quantity_clean]],"INVALID")</f>
        <v>7</v>
      </c>
      <c r="AI31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312" s="8">
        <f>IF(salesTable[[#This Row],[unitPrice_clean]]&gt;0,salesTable[[#This Row],[unitPrice_clean]],"INVALID")</f>
        <v>2800</v>
      </c>
      <c r="AK312">
        <f>IF(salesTable[[#This Row],[Revenue]]="","MISSING",VALUE(TRIM(SUBSTITUTE(SUBSTITUTE(salesTable[[#This Row],[Revenue]],",",""),"GH₵",""))))</f>
        <v>19600</v>
      </c>
      <c r="AL312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312" s="19">
        <f>IF(ISNUMBER(salesTable[[#This Row],[OrderDate]]),salesTable[[#This Row],[OrderDate]],IFERROR(DATEVALUE(CLEAN(TRIM(SUBSTITUTE(salesTable[[#This Row],[OrderDate]],".","/")))),"CHECK"))</f>
        <v>45694</v>
      </c>
      <c r="AN3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45694</v>
      </c>
      <c r="AO3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GH-CCT-2025-00930</v>
      </c>
      <c r="AP3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2" s="8" t="str">
        <f>CLEAN(PROPER(TRIM(salesTable[[#This Row],[Email]])))</f>
        <v>Adwoa.Badu31@Example.Com</v>
      </c>
      <c r="AR312" s="8" t="str">
        <f>CLEAN(TRIM(salesTable[[#This Row],[SourceFile]]))</f>
        <v>Retail_POS_2025.csv</v>
      </c>
      <c r="AS3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2" s="8" t="str">
        <f>IF(salesTable[orderRef_final]&lt;&gt;"MISSING",salesTable[orderRef_final],"invalid")</f>
        <v>GH-CCT-2025-00930</v>
      </c>
    </row>
    <row r="313" spans="1:46" x14ac:dyDescent="0.3">
      <c r="A313" t="s">
        <v>3759</v>
      </c>
      <c r="B313" t="s">
        <v>3264</v>
      </c>
      <c r="C313" t="s">
        <v>1375</v>
      </c>
      <c r="D313" t="s">
        <v>1219</v>
      </c>
      <c r="E313" t="s">
        <v>129</v>
      </c>
      <c r="F313" t="s">
        <v>181</v>
      </c>
      <c r="G313" t="s">
        <v>120</v>
      </c>
      <c r="H313" t="s">
        <v>121</v>
      </c>
      <c r="I313" t="s">
        <v>41</v>
      </c>
      <c r="J313" t="s">
        <v>97</v>
      </c>
      <c r="K313" t="s">
        <v>98</v>
      </c>
      <c r="L313" t="s">
        <v>222</v>
      </c>
      <c r="M313">
        <v>1</v>
      </c>
      <c r="N313">
        <v>850</v>
      </c>
      <c r="O313">
        <v>850</v>
      </c>
      <c r="P313" t="s">
        <v>3760</v>
      </c>
      <c r="Q313" t="s">
        <v>3761</v>
      </c>
      <c r="R313" t="s">
        <v>61</v>
      </c>
      <c r="S313" t="str">
        <f>IF(salesTable[[#This Row],[Region]]="","MISSING",IFERROR(VLOOKUP(salesTable[[#This Row],[Region]],region_ref[],2,FALSE),TRIM(CLEAN(UPPER(salesTable[[#This Row],[Region]])))))</f>
        <v>CAPE COAST</v>
      </c>
      <c r="T313" t="str">
        <f>IF(salesTable[[#This Row],[CustomerType]]="","MISSING",IFERROR(VLOOKUP(salesTable[[#This Row],[CustomerType]],customerType_Ref[],2,FALSE),TRIM(CLEAN(UPPER(salesTable[[#This Row],[CustomerType]])))))</f>
        <v>BUSINESS</v>
      </c>
      <c r="U313" t="str">
        <f>IF(salesTable[[#This Row],[SalesChannel]]="","MISSING",IFERROR(VLOOKUP(salesTable[[#This Row],[SalesChannel]],salesChannel_Ref[],2,FALSE),CLEAN(UPPER(TRIM(salesTable[SalesChannel])))))</f>
        <v>MOBILE APP</v>
      </c>
      <c r="V313" t="str">
        <f>IF(salesTable[[#This Row],[PaymentMethod]]="","MISSING",IFERROR(VLOOKUP(salesTable[[#This Row],[PaymentMethod]],paymentMethod_REF[],2,FALSE), CLEAN(UPPER(TRIM(salesTable[[#This Row],[PaymentMethod]])))))</f>
        <v>CASH</v>
      </c>
      <c r="W313" s="8" t="str">
        <f>IF(salesTable[[#This Row],[ProductID]]="","MISSING",IFERROR(VLOOKUP(salesTable[[#This Row],[ProductID]],product_REF[],1,FALSE),"NO MATCH"))</f>
        <v>P002</v>
      </c>
      <c r="X313" s="8" t="str">
        <f>CLEAN(UPPER(TRIM(IF(salesTable[[#This Row],[ProductID]]="","MISSING",IFERROR(VLOOKUP(salesTable[[#This Row],[ProductID]],product_REF[],2,FALSE),"NO MATCH")))))</f>
        <v>OFFICE CHAIR</v>
      </c>
      <c r="Y313" t="str">
        <f>IFERROR(CLEAN(UPPER(TRIM(VLOOKUP(salesTable[[#This Row],[productID_Final]],product_REF[],3,FALSE)))),"NO MATCH")</f>
        <v>FURNITURE</v>
      </c>
      <c r="Z313" s="8" t="str">
        <f>IF(salesTable[[#This Row],[productCategory_final]]=CLEAN(UPPER(TRIM(salesTable[ProductCategory]))),salesTable[[#This Row],[productCategory_final]],"MISMATCH")</f>
        <v>FURNITURE</v>
      </c>
      <c r="AA313" s="8" t="str">
        <f>IF(salesTable[[#This Row],[CustomerID]]="","MISSING",IFERROR(VLOOKUP(salesTable[[#This Row],[CustomerID]],customer_REF[],1,FALSE),"NO MATCH"))</f>
        <v>C0222</v>
      </c>
      <c r="AB313" t="str">
        <f>CLEAN(UPPER(TRIM(IF(salesTable[[#This Row],[FirstName]]="","MISSING",IFERROR(VLOOKUP(salesTable[[#This Row],[CustomerID_final]],customer_REF[],2,FALSE),"NO MATCH")))))</f>
        <v>AMA</v>
      </c>
      <c r="AC313" s="8" t="str">
        <f>IF(salesTable[[#This Row],[customerFisrtName]]=CLEAN(UPPER(TRIM(salesTable[[#This Row],[customerFisrtName]]))),salesTable[[#This Row],[customerFisrtName]],"MISMATCH")</f>
        <v>AMA</v>
      </c>
      <c r="AD313" t="str">
        <f>CLEAN(UPPER(TRIM(IF(salesTable[[#This Row],[LastName]]="","MISSING",IFERROR(VLOOKUP(salesTable[[#This Row],[CustomerID_final]],customer_REF[],3,FALSE),"NO MATCH")))))</f>
        <v>BOATENG</v>
      </c>
      <c r="AE313" s="8" t="str">
        <f>IF(salesTable[[#This Row],[customerLastName]]=CLEAN(UPPER(TRIM(salesTable[[#This Row],[customerLastName]]))),salesTable[[#This Row],[customerLastName]],"MISMATCH")</f>
        <v>BOATENG</v>
      </c>
      <c r="AF313" s="8" t="str">
        <f>IF(salesTable[[#This Row],[Phone]]="","MISSING",0&amp;RIGHT(TRIM(SUBSTITUTE(SUBSTITUTE(SUBSTITUTE(salesTable[[#This Row],[Phone]],"+","")," ",""),"-","")),9))</f>
        <v>0273133145</v>
      </c>
      <c r="AG31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313" s="8">
        <f>IF(salesTable[[#This Row],[quantity_clean]]&gt;0,salesTable[[#This Row],[quantity_clean]],"INVALID")</f>
        <v>1</v>
      </c>
      <c r="AI31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13" s="8">
        <f>IF(salesTable[[#This Row],[unitPrice_clean]]&gt;0,salesTable[[#This Row],[unitPrice_clean]],"INVALID")</f>
        <v>850</v>
      </c>
      <c r="AK313">
        <f>IF(salesTable[[#This Row],[Revenue]]="","MISSING",VALUE(TRIM(SUBSTITUTE(SUBSTITUTE(salesTable[[#This Row],[Revenue]],",",""),"GH₵",""))))</f>
        <v>850</v>
      </c>
      <c r="AL313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313" s="19" t="str">
        <f>IF(ISNUMBER(salesTable[[#This Row],[OrderDate]]),salesTable[[#This Row],[OrderDate]],IFERROR(DATEVALUE(CLEAN(TRIM(SUBSTITUTE(salesTable[[#This Row],[OrderDate]],".","/")))),"CHECK"))</f>
        <v>CHECK</v>
      </c>
      <c r="AN31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GH-CCT-2025-00932</v>
      </c>
      <c r="AP3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3" s="8" t="str">
        <f>CLEAN(PROPER(TRIM(salesTable[[#This Row],[Email]])))</f>
        <v>Ama.Boateng25@Example.Com</v>
      </c>
      <c r="AR313" s="8" t="str">
        <f>CLEAN(TRIM(salesTable[[#This Row],[SourceFile]]))</f>
        <v>Retail_POS_2025.csv</v>
      </c>
      <c r="AS3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3" s="8" t="str">
        <f>IF(salesTable[orderRef_final]&lt;&gt;"MISSING",salesTable[orderRef_final],"invalid")</f>
        <v>GH-CCT-2025-00932</v>
      </c>
    </row>
    <row r="314" spans="1:46" x14ac:dyDescent="0.3">
      <c r="A314" t="s">
        <v>1140</v>
      </c>
      <c r="B314" t="s">
        <v>1141</v>
      </c>
      <c r="C314" t="s">
        <v>1050</v>
      </c>
      <c r="D314" t="s">
        <v>80</v>
      </c>
      <c r="E314" t="s">
        <v>93</v>
      </c>
      <c r="F314" t="s">
        <v>181</v>
      </c>
      <c r="G314" t="s">
        <v>191</v>
      </c>
      <c r="H314" t="s">
        <v>278</v>
      </c>
      <c r="I314" t="s">
        <v>241</v>
      </c>
      <c r="J314" t="s">
        <v>27</v>
      </c>
      <c r="K314" t="s">
        <v>481</v>
      </c>
      <c r="L314" t="s">
        <v>182</v>
      </c>
      <c r="M314">
        <v>9</v>
      </c>
      <c r="N314">
        <v>1650</v>
      </c>
      <c r="O314">
        <v>14850</v>
      </c>
      <c r="P314" t="s">
        <v>1142</v>
      </c>
      <c r="Q314" t="s">
        <v>1143</v>
      </c>
      <c r="R314" t="s">
        <v>157</v>
      </c>
      <c r="S314" t="str">
        <f>IF(salesTable[[#This Row],[Region]]="","MISSING",IFERROR(VLOOKUP(salesTable[[#This Row],[Region]],region_ref[],2,FALSE),TRIM(CLEAN(UPPER(salesTable[[#This Row],[Region]])))))</f>
        <v>CAPE COAST</v>
      </c>
      <c r="T314" t="str">
        <f>IF(salesTable[[#This Row],[CustomerType]]="","MISSING",IFERROR(VLOOKUP(salesTable[[#This Row],[CustomerType]],customerType_Ref[],2,FALSE),TRIM(CLEAN(UPPER(salesTable[[#This Row],[CustomerType]])))))</f>
        <v>GOVERNMENT</v>
      </c>
      <c r="U314" t="str">
        <f>IF(salesTable[[#This Row],[SalesChannel]]="","MISSING",IFERROR(VLOOKUP(salesTable[[#This Row],[SalesChannel]],salesChannel_Ref[],2,FALSE),CLEAN(UPPER(TRIM(salesTable[SalesChannel])))))</f>
        <v>MOBILE APP</v>
      </c>
      <c r="V314" t="str">
        <f>IF(salesTable[[#This Row],[PaymentMethod]]="","MISSING",IFERROR(VLOOKUP(salesTable[[#This Row],[PaymentMethod]],paymentMethod_REF[],2,FALSE), CLEAN(UPPER(TRIM(salesTable[[#This Row],[PaymentMethod]])))))</f>
        <v>CASH</v>
      </c>
      <c r="W314" s="8" t="str">
        <f>IF(salesTable[[#This Row],[ProductID]]="","MISSING",IFERROR(VLOOKUP(salesTable[[#This Row],[ProductID]],product_REF[],1,FALSE),"NO MATCH"))</f>
        <v>P004</v>
      </c>
      <c r="X314" s="8" t="str">
        <f>CLEAN(UPPER(TRIM(IF(salesTable[[#This Row],[ProductID]]="","MISSING",IFERROR(VLOOKUP(salesTable[[#This Row],[ProductID]],product_REF[],2,FALSE),"NO MATCH")))))</f>
        <v>LASER PRINTER</v>
      </c>
      <c r="Y314" t="str">
        <f>IFERROR(CLEAN(UPPER(TRIM(VLOOKUP(salesTable[[#This Row],[productID_Final]],product_REF[],3,FALSE)))),"NO MATCH")</f>
        <v>OFFICE SUPPLIES</v>
      </c>
      <c r="Z314" s="8" t="str">
        <f>IF(salesTable[[#This Row],[productCategory_final]]=CLEAN(UPPER(TRIM(salesTable[ProductCategory]))),salesTable[[#This Row],[productCategory_final]],"MISMATCH")</f>
        <v>OFFICE SUPPLIES</v>
      </c>
      <c r="AA314" s="8" t="str">
        <f>IF(salesTable[[#This Row],[CustomerID]]="","MISSING",IFERROR(VLOOKUP(salesTable[[#This Row],[CustomerID]],customer_REF[],1,FALSE),"NO MATCH"))</f>
        <v>C0314</v>
      </c>
      <c r="AB314" t="str">
        <f>CLEAN(UPPER(TRIM(IF(salesTable[[#This Row],[FirstName]]="","MISSING",IFERROR(VLOOKUP(salesTable[[#This Row],[CustomerID_final]],customer_REF[],2,FALSE),"NO MATCH")))))</f>
        <v>ADWOA</v>
      </c>
      <c r="AC314" s="8" t="str">
        <f>IF(salesTable[[#This Row],[customerFisrtName]]=CLEAN(UPPER(TRIM(salesTable[[#This Row],[customerFisrtName]]))),salesTable[[#This Row],[customerFisrtName]],"MISMATCH")</f>
        <v>ADWOA</v>
      </c>
      <c r="AD314" t="str">
        <f>CLEAN(UPPER(TRIM(IF(salesTable[[#This Row],[LastName]]="","MISSING",IFERROR(VLOOKUP(salesTable[[#This Row],[CustomerID_final]],customer_REF[],3,FALSE),"NO MATCH")))))</f>
        <v>BADU</v>
      </c>
      <c r="AE314" s="8" t="str">
        <f>IF(salesTable[[#This Row],[customerLastName]]=CLEAN(UPPER(TRIM(salesTable[[#This Row],[customerLastName]]))),salesTable[[#This Row],[customerLastName]],"MISMATCH")</f>
        <v>BADU</v>
      </c>
      <c r="AF314" s="8" t="str">
        <f>IF(salesTable[[#This Row],[Phone]]="","MISSING",0&amp;RIGHT(TRIM(SUBSTITUTE(SUBSTITUTE(SUBSTITUTE(salesTable[[#This Row],[Phone]],"+","")," ",""),"-","")),9))</f>
        <v>0208061542</v>
      </c>
      <c r="AG31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14" s="8">
        <f>IF(salesTable[[#This Row],[quantity_clean]]&gt;0,salesTable[[#This Row],[quantity_clean]],"INVALID")</f>
        <v>9</v>
      </c>
      <c r="AI31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14" s="8">
        <f>IF(salesTable[[#This Row],[unitPrice_clean]]&gt;0,salesTable[[#This Row],[unitPrice_clean]],"INVALID")</f>
        <v>1650</v>
      </c>
      <c r="AK314">
        <f>IF(salesTable[[#This Row],[Revenue]]="","MISSING",VALUE(TRIM(SUBSTITUTE(SUBSTITUTE(salesTable[[#This Row],[Revenue]],",",""),"GH₵",""))))</f>
        <v>14850</v>
      </c>
      <c r="AL314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314" s="19">
        <f>IF(ISNUMBER(salesTable[[#This Row],[OrderDate]]),salesTable[[#This Row],[OrderDate]],IFERROR(DATEVALUE(CLEAN(TRIM(SUBSTITUTE(salesTable[[#This Row],[OrderDate]],".","/")))),"CHECK"))</f>
        <v>45954</v>
      </c>
      <c r="AN3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45954</v>
      </c>
      <c r="AO3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GH-CCT-2025-00934</v>
      </c>
      <c r="AP3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4" s="8" t="str">
        <f>CLEAN(PROPER(TRIM(salesTable[[#This Row],[Email]])))</f>
        <v>Adwoa.Badu7@Example.Com</v>
      </c>
      <c r="AR314" s="8" t="str">
        <f>CLEAN(TRIM(salesTable[[#This Row],[SourceFile]]))</f>
        <v>Online_Sales_2025.xlsx</v>
      </c>
      <c r="AS3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4" s="8" t="str">
        <f>IF(salesTable[orderRef_final]&lt;&gt;"MISSING",salesTable[orderRef_final],"invalid")</f>
        <v>GH-CCT-2025-00934</v>
      </c>
    </row>
    <row r="315" spans="1:46" x14ac:dyDescent="0.3">
      <c r="A315" t="s">
        <v>3970</v>
      </c>
      <c r="B315" t="s">
        <v>3971</v>
      </c>
      <c r="C315" t="s">
        <v>2049</v>
      </c>
      <c r="D315" t="s">
        <v>271</v>
      </c>
      <c r="E315" t="s">
        <v>1628</v>
      </c>
      <c r="F315" t="s">
        <v>181</v>
      </c>
      <c r="G315" t="s">
        <v>191</v>
      </c>
      <c r="H315" t="s">
        <v>278</v>
      </c>
      <c r="I315" t="s">
        <v>279</v>
      </c>
      <c r="J315" t="s">
        <v>97</v>
      </c>
      <c r="K315" t="s">
        <v>98</v>
      </c>
      <c r="L315" t="s">
        <v>165</v>
      </c>
      <c r="M315">
        <v>8</v>
      </c>
      <c r="N315">
        <v>1650</v>
      </c>
      <c r="P315" t="s">
        <v>3972</v>
      </c>
      <c r="Q315" t="s">
        <v>3973</v>
      </c>
      <c r="R315" t="s">
        <v>46</v>
      </c>
      <c r="S315" t="str">
        <f>IF(salesTable[[#This Row],[Region]]="","MISSING",IFERROR(VLOOKUP(salesTable[[#This Row],[Region]],region_ref[],2,FALSE),TRIM(CLEAN(UPPER(salesTable[[#This Row],[Region]])))))</f>
        <v>CAPE COAST</v>
      </c>
      <c r="T315" t="str">
        <f>IF(salesTable[[#This Row],[CustomerType]]="","MISSING",IFERROR(VLOOKUP(salesTable[[#This Row],[CustomerType]],customerType_Ref[],2,FALSE),TRIM(CLEAN(UPPER(salesTable[[#This Row],[CustomerType]])))))</f>
        <v>BUSINESS</v>
      </c>
      <c r="U315" t="str">
        <f>IF(salesTable[[#This Row],[SalesChannel]]="","MISSING",IFERROR(VLOOKUP(salesTable[[#This Row],[SalesChannel]],salesChannel_Ref[],2,FALSE),CLEAN(UPPER(TRIM(salesTable[SalesChannel])))))</f>
        <v>MOBILE APP</v>
      </c>
      <c r="V31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5" s="8" t="str">
        <f>IF(salesTable[[#This Row],[ProductID]]="","MISSING",IFERROR(VLOOKUP(salesTable[[#This Row],[ProductID]],product_REF[],1,FALSE),"NO MATCH"))</f>
        <v>P004</v>
      </c>
      <c r="X315" s="8" t="str">
        <f>CLEAN(UPPER(TRIM(IF(salesTable[[#This Row],[ProductID]]="","MISSING",IFERROR(VLOOKUP(salesTable[[#This Row],[ProductID]],product_REF[],2,FALSE),"NO MATCH")))))</f>
        <v>LASER PRINTER</v>
      </c>
      <c r="Y315" t="str">
        <f>IFERROR(CLEAN(UPPER(TRIM(VLOOKUP(salesTable[[#This Row],[productID_Final]],product_REF[],3,FALSE)))),"NO MATCH")</f>
        <v>OFFICE SUPPLIES</v>
      </c>
      <c r="Z315" s="8" t="str">
        <f>IF(salesTable[[#This Row],[productCategory_final]]=CLEAN(UPPER(TRIM(salesTable[ProductCategory]))),salesTable[[#This Row],[productCategory_final]],"MISMATCH")</f>
        <v>OFFICE SUPPLIES</v>
      </c>
      <c r="AA315" s="8" t="str">
        <f>IF(salesTable[[#This Row],[CustomerID]]="","MISSING",IFERROR(VLOOKUP(salesTable[[#This Row],[CustomerID]],customer_REF[],1,FALSE),"NO MATCH"))</f>
        <v>C0400</v>
      </c>
      <c r="AB315" t="str">
        <f>CLEAN(UPPER(TRIM(IF(salesTable[[#This Row],[FirstName]]="","MISSING",IFERROR(VLOOKUP(salesTable[[#This Row],[CustomerID_final]],customer_REF[],2,FALSE),"NO MATCH")))))</f>
        <v>MICHAEL</v>
      </c>
      <c r="AC315" s="8" t="str">
        <f>IF(salesTable[[#This Row],[customerFisrtName]]=CLEAN(UPPER(TRIM(salesTable[[#This Row],[customerFisrtName]]))),salesTable[[#This Row],[customerFisrtName]],"MISMATCH")</f>
        <v>MICHAEL</v>
      </c>
      <c r="AD315" t="str">
        <f>CLEAN(UPPER(TRIM(IF(salesTable[[#This Row],[LastName]]="","MISSING",IFERROR(VLOOKUP(salesTable[[#This Row],[CustomerID_final]],customer_REF[],3,FALSE),"NO MATCH")))))</f>
        <v>ASARE</v>
      </c>
      <c r="AE315" s="8" t="str">
        <f>IF(salesTable[[#This Row],[customerLastName]]=CLEAN(UPPER(TRIM(salesTable[[#This Row],[customerLastName]]))),salesTable[[#This Row],[customerLastName]],"MISMATCH")</f>
        <v>ASARE</v>
      </c>
      <c r="AF315" s="8" t="str">
        <f>IF(salesTable[[#This Row],[Phone]]="","MISSING",0&amp;RIGHT(TRIM(SUBSTITUTE(SUBSTITUTE(SUBSTITUTE(salesTable[[#This Row],[Phone]],"+","")," ",""),"-","")),9))</f>
        <v>0558167156</v>
      </c>
      <c r="AG31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15" s="8">
        <f>IF(salesTable[[#This Row],[quantity_clean]]&gt;0,salesTable[[#This Row],[quantity_clean]],"INVALID")</f>
        <v>8</v>
      </c>
      <c r="AI31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15" s="8">
        <f>IF(salesTable[[#This Row],[unitPrice_clean]]&gt;0,salesTable[[#This Row],[unitPrice_clean]],"INVALID")</f>
        <v>1650</v>
      </c>
      <c r="AK315" t="str">
        <f>IF(salesTable[[#This Row],[Revenue]]="","MISSING",VALUE(TRIM(SUBSTITUTE(SUBSTITUTE(salesTable[[#This Row],[Revenue]],",",""),"GH₵",""))))</f>
        <v>MISSING</v>
      </c>
      <c r="AL31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15" s="19" t="str">
        <f>IF(ISNUMBER(salesTable[[#This Row],[OrderDate]]),salesTable[[#This Row],[OrderDate]],IFERROR(DATEVALUE(CLEAN(TRIM(SUBSTITUTE(salesTable[[#This Row],[OrderDate]],".","/")))),"CHECK"))</f>
        <v>CHECK</v>
      </c>
      <c r="AN31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GH-CCT-2025-00946</v>
      </c>
      <c r="AP3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5" s="8" t="str">
        <f>CLEAN(PROPER(TRIM(salesTable[[#This Row],[Email]])))</f>
        <v>Michael.Asare7@Example.Con</v>
      </c>
      <c r="AR315" s="8" t="str">
        <f>CLEAN(TRIM(salesTable[[#This Row],[SourceFile]]))</f>
        <v>Mobile_App_Export.csv</v>
      </c>
      <c r="AS3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5" s="8" t="str">
        <f>IF(salesTable[orderRef_final]&lt;&gt;"MISSING",salesTable[orderRef_final],"invalid")</f>
        <v>GH-CCT-2025-00946</v>
      </c>
    </row>
    <row r="316" spans="1:46" x14ac:dyDescent="0.3">
      <c r="A316" t="s">
        <v>6327</v>
      </c>
      <c r="B316" t="s">
        <v>6328</v>
      </c>
      <c r="C316" t="s">
        <v>1358</v>
      </c>
      <c r="D316" t="s">
        <v>271</v>
      </c>
      <c r="E316" t="s">
        <v>173</v>
      </c>
      <c r="F316" t="s">
        <v>181</v>
      </c>
      <c r="G316" t="s">
        <v>191</v>
      </c>
      <c r="H316" t="s">
        <v>895</v>
      </c>
      <c r="I316" t="s">
        <v>279</v>
      </c>
      <c r="J316" t="s">
        <v>97</v>
      </c>
      <c r="K316" t="s">
        <v>921</v>
      </c>
      <c r="L316" t="s">
        <v>165</v>
      </c>
      <c r="M316">
        <v>12</v>
      </c>
      <c r="N316">
        <v>1650</v>
      </c>
      <c r="O316">
        <v>19800</v>
      </c>
      <c r="P316" t="s">
        <v>6329</v>
      </c>
      <c r="Q316" t="s">
        <v>6330</v>
      </c>
      <c r="R316" t="s">
        <v>32</v>
      </c>
      <c r="S316" t="str">
        <f>IF(salesTable[[#This Row],[Region]]="","MISSING",IFERROR(VLOOKUP(salesTable[[#This Row],[Region]],region_ref[],2,FALSE),TRIM(CLEAN(UPPER(salesTable[[#This Row],[Region]])))))</f>
        <v>CAPE COAST</v>
      </c>
      <c r="T316" t="str">
        <f>IF(salesTable[[#This Row],[CustomerType]]="","MISSING",IFERROR(VLOOKUP(salesTable[[#This Row],[CustomerType]],customerType_Ref[],2,FALSE),TRIM(CLEAN(UPPER(salesTable[[#This Row],[CustomerType]])))))</f>
        <v>BUSINESS</v>
      </c>
      <c r="U316" t="str">
        <f>IF(salesTable[[#This Row],[SalesChannel]]="","MISSING",IFERROR(VLOOKUP(salesTable[[#This Row],[SalesChannel]],salesChannel_Ref[],2,FALSE),CLEAN(UPPER(TRIM(salesTable[SalesChannel])))))</f>
        <v>MOBILE APP</v>
      </c>
      <c r="V31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6" s="8" t="str">
        <f>IF(salesTable[[#This Row],[ProductID]]="","MISSING",IFERROR(VLOOKUP(salesTable[[#This Row],[ProductID]],product_REF[],1,FALSE),"NO MATCH"))</f>
        <v>P004</v>
      </c>
      <c r="X316" s="8" t="str">
        <f>CLEAN(UPPER(TRIM(IF(salesTable[[#This Row],[ProductID]]="","MISSING",IFERROR(VLOOKUP(salesTable[[#This Row],[ProductID]],product_REF[],2,FALSE),"NO MATCH")))))</f>
        <v>LASER PRINTER</v>
      </c>
      <c r="Y316" t="str">
        <f>IFERROR(CLEAN(UPPER(TRIM(VLOOKUP(salesTable[[#This Row],[productID_Final]],product_REF[],3,FALSE)))),"NO MATCH")</f>
        <v>OFFICE SUPPLIES</v>
      </c>
      <c r="Z316" s="8" t="str">
        <f>IF(salesTable[[#This Row],[productCategory_final]]=CLEAN(UPPER(TRIM(salesTable[ProductCategory]))),salesTable[[#This Row],[productCategory_final]],"MISMATCH")</f>
        <v>OFFICE SUPPLIES</v>
      </c>
      <c r="AA316" s="8" t="str">
        <f>IF(salesTable[[#This Row],[CustomerID]]="","MISSING",IFERROR(VLOOKUP(salesTable[[#This Row],[CustomerID]],customer_REF[],1,FALSE),"NO MATCH"))</f>
        <v>C0279</v>
      </c>
      <c r="AB316" t="str">
        <f>CLEAN(UPPER(TRIM(IF(salesTable[[#This Row],[FirstName]]="","MISSING",IFERROR(VLOOKUP(salesTable[[#This Row],[CustomerID_final]],customer_REF[],2,FALSE),"NO MATCH")))))</f>
        <v>MICHAEL</v>
      </c>
      <c r="AC316" s="8" t="str">
        <f>IF(salesTable[[#This Row],[customerFisrtName]]=CLEAN(UPPER(TRIM(salesTable[[#This Row],[customerFisrtName]]))),salesTable[[#This Row],[customerFisrtName]],"MISMATCH")</f>
        <v>MICHAEL</v>
      </c>
      <c r="AD316" t="str">
        <f>CLEAN(UPPER(TRIM(IF(salesTable[[#This Row],[LastName]]="","MISSING",IFERROR(VLOOKUP(salesTable[[#This Row],[CustomerID_final]],customer_REF[],3,FALSE),"NO MATCH")))))</f>
        <v>OSEI</v>
      </c>
      <c r="AE316" s="8" t="str">
        <f>IF(salesTable[[#This Row],[customerLastName]]=CLEAN(UPPER(TRIM(salesTable[[#This Row],[customerLastName]]))),salesTable[[#This Row],[customerLastName]],"MISMATCH")</f>
        <v>OSEI</v>
      </c>
      <c r="AF316" s="8" t="str">
        <f>IF(salesTable[[#This Row],[Phone]]="","MISSING",0&amp;RIGHT(TRIM(SUBSTITUTE(SUBSTITUTE(SUBSTITUTE(salesTable[[#This Row],[Phone]],"+","")," ",""),"-","")),9))</f>
        <v>0593043358</v>
      </c>
      <c r="AG31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16" s="8">
        <f>IF(salesTable[[#This Row],[quantity_clean]]&gt;0,salesTable[[#This Row],[quantity_clean]],"INVALID")</f>
        <v>12</v>
      </c>
      <c r="AI31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16" s="8">
        <f>IF(salesTable[[#This Row],[unitPrice_clean]]&gt;0,salesTable[[#This Row],[unitPrice_clean]],"INVALID")</f>
        <v>1650</v>
      </c>
      <c r="AK316">
        <f>IF(salesTable[[#This Row],[Revenue]]="","MISSING",VALUE(TRIM(SUBSTITUTE(SUBSTITUTE(salesTable[[#This Row],[Revenue]],",",""),"GH₵",""))))</f>
        <v>19800</v>
      </c>
      <c r="AL316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316" s="19">
        <f>IF(ISNUMBER(salesTable[[#This Row],[OrderDate]]),salesTable[[#This Row],[OrderDate]],IFERROR(DATEVALUE(CLEAN(TRIM(SUBSTITUTE(salesTable[[#This Row],[OrderDate]],".","/")))),"CHECK"))</f>
        <v>45892</v>
      </c>
      <c r="AN3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45892</v>
      </c>
      <c r="AO3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GH-CCT-2025-00969</v>
      </c>
      <c r="AP3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6" s="8" t="str">
        <f>CLEAN(PROPER(TRIM(salesTable[[#This Row],[Email]])))</f>
        <v>Michael.Osei12Example.Com</v>
      </c>
      <c r="AR316" s="8" t="str">
        <f>CLEAN(TRIM(salesTable[[#This Row],[SourceFile]]))</f>
        <v>Agent_App_2025.csv</v>
      </c>
      <c r="AS3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6" s="8" t="str">
        <f>IF(salesTable[orderRef_final]&lt;&gt;"MISSING",salesTable[orderRef_final],"invalid")</f>
        <v>GH-CCT-2025-00969</v>
      </c>
    </row>
    <row r="317" spans="1:46" x14ac:dyDescent="0.3">
      <c r="A317" t="s">
        <v>4529</v>
      </c>
      <c r="B317" t="s">
        <v>4530</v>
      </c>
      <c r="C317" t="s">
        <v>4417</v>
      </c>
      <c r="D317" t="s">
        <v>3114</v>
      </c>
      <c r="E317" t="s">
        <v>118</v>
      </c>
      <c r="F317" t="s">
        <v>181</v>
      </c>
      <c r="G317" t="s">
        <v>53</v>
      </c>
      <c r="H317" t="s">
        <v>1989</v>
      </c>
      <c r="I317" t="s">
        <v>96</v>
      </c>
      <c r="J317" t="s">
        <v>97</v>
      </c>
      <c r="K317" t="s">
        <v>98</v>
      </c>
      <c r="L317" t="s">
        <v>182</v>
      </c>
      <c r="M317">
        <v>2</v>
      </c>
      <c r="N317">
        <v>180</v>
      </c>
      <c r="O317">
        <v>610</v>
      </c>
      <c r="P317" t="s">
        <v>4531</v>
      </c>
      <c r="Q317" t="s">
        <v>4532</v>
      </c>
      <c r="R317" t="s">
        <v>32</v>
      </c>
      <c r="S317" t="str">
        <f>IF(salesTable[[#This Row],[Region]]="","MISSING",IFERROR(VLOOKUP(salesTable[[#This Row],[Region]],region_ref[],2,FALSE),TRIM(CLEAN(UPPER(salesTable[[#This Row],[Region]])))))</f>
        <v>CAPE COAST</v>
      </c>
      <c r="T317" t="str">
        <f>IF(salesTable[[#This Row],[CustomerType]]="","MISSING",IFERROR(VLOOKUP(salesTable[[#This Row],[CustomerType]],customerType_Ref[],2,FALSE),TRIM(CLEAN(UPPER(salesTable[[#This Row],[CustomerType]])))))</f>
        <v>BUSINESS</v>
      </c>
      <c r="U317" t="str">
        <f>IF(salesTable[[#This Row],[SalesChannel]]="","MISSING",IFERROR(VLOOKUP(salesTable[[#This Row],[SalesChannel]],salesChannel_Ref[],2,FALSE),CLEAN(UPPER(TRIM(salesTable[SalesChannel])))))</f>
        <v>MOBILE APP</v>
      </c>
      <c r="V317" t="str">
        <f>IF(salesTable[[#This Row],[PaymentMethod]]="","MISSING",IFERROR(VLOOKUP(salesTable[[#This Row],[PaymentMethod]],paymentMethod_REF[],2,FALSE), CLEAN(UPPER(TRIM(salesTable[[#This Row],[PaymentMethod]])))))</f>
        <v>CASH</v>
      </c>
      <c r="W317" s="8" t="str">
        <f>IF(salesTable[[#This Row],[ProductID]]="","MISSING",IFERROR(VLOOKUP(salesTable[[#This Row],[ProductID]],product_REF[],1,FALSE),"NO MATCH"))</f>
        <v>P007</v>
      </c>
      <c r="X317" s="8" t="str">
        <f>CLEAN(UPPER(TRIM(IF(salesTable[[#This Row],[ProductID]]="","MISSING",IFERROR(VLOOKUP(salesTable[[#This Row],[ProductID]],product_REF[],2,FALSE),"NO MATCH")))))</f>
        <v>COTTON SHIRT</v>
      </c>
      <c r="Y317" t="str">
        <f>IFERROR(CLEAN(UPPER(TRIM(VLOOKUP(salesTable[[#This Row],[productID_Final]],product_REF[],3,FALSE)))),"NO MATCH")</f>
        <v>CLOTHING</v>
      </c>
      <c r="Z317" s="8" t="str">
        <f>IF(salesTable[[#This Row],[productCategory_final]]=CLEAN(UPPER(TRIM(salesTable[ProductCategory]))),salesTable[[#This Row],[productCategory_final]],"MISMATCH")</f>
        <v>CLOTHING</v>
      </c>
      <c r="AA317" s="8" t="str">
        <f>IF(salesTable[[#This Row],[CustomerID]]="","MISSING",IFERROR(VLOOKUP(salesTable[[#This Row],[CustomerID]],customer_REF[],1,FALSE),"NO MATCH"))</f>
        <v>C0043</v>
      </c>
      <c r="AB317" t="str">
        <f>CLEAN(UPPER(TRIM(IF(salesTable[[#This Row],[FirstName]]="","MISSING",IFERROR(VLOOKUP(salesTable[[#This Row],[CustomerID_final]],customer_REF[],2,FALSE),"NO MATCH")))))</f>
        <v>KOFI</v>
      </c>
      <c r="AC317" s="8" t="str">
        <f>IF(salesTable[[#This Row],[customerFisrtName]]=CLEAN(UPPER(TRIM(salesTable[[#This Row],[customerFisrtName]]))),salesTable[[#This Row],[customerFisrtName]],"MISMATCH")</f>
        <v>KOFI</v>
      </c>
      <c r="AD317" t="str">
        <f>CLEAN(UPPER(TRIM(IF(salesTable[[#This Row],[LastName]]="","MISSING",IFERROR(VLOOKUP(salesTable[[#This Row],[CustomerID_final]],customer_REF[],3,FALSE),"NO MATCH")))))</f>
        <v>ADDO</v>
      </c>
      <c r="AE317" s="8" t="str">
        <f>IF(salesTable[[#This Row],[customerLastName]]=CLEAN(UPPER(TRIM(salesTable[[#This Row],[customerLastName]]))),salesTable[[#This Row],[customerLastName]],"MISMATCH")</f>
        <v>ADDO</v>
      </c>
      <c r="AF317" s="8" t="str">
        <f>IF(salesTable[[#This Row],[Phone]]="","MISSING",0&amp;RIGHT(TRIM(SUBSTITUTE(SUBSTITUTE(SUBSTITUTE(salesTable[[#This Row],[Phone]],"+","")," ",""),"-","")),9))</f>
        <v>0557450425</v>
      </c>
      <c r="AG31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17" s="8">
        <f>IF(salesTable[[#This Row],[quantity_clean]]&gt;0,salesTable[[#This Row],[quantity_clean]],"INVALID")</f>
        <v>2</v>
      </c>
      <c r="AI31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17" s="8">
        <f>IF(salesTable[[#This Row],[unitPrice_clean]]&gt;0,salesTable[[#This Row],[unitPrice_clean]],"INVALID")</f>
        <v>180</v>
      </c>
      <c r="AK317">
        <f>IF(salesTable[[#This Row],[Revenue]]="","MISSING",VALUE(TRIM(SUBSTITUTE(SUBSTITUTE(salesTable[[#This Row],[Revenue]],",",""),"GH₵",""))))</f>
        <v>610</v>
      </c>
      <c r="AL31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17" s="19" t="str">
        <f>IF(ISNUMBER(salesTable[[#This Row],[OrderDate]]),salesTable[[#This Row],[OrderDate]],IFERROR(DATEVALUE(CLEAN(TRIM(SUBSTITUTE(salesTable[[#This Row],[OrderDate]],".","/")))),"CHECK"))</f>
        <v>CHECK</v>
      </c>
      <c r="AN3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GH-CCT-2025-00976</v>
      </c>
      <c r="AP3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7" s="8" t="str">
        <f>CLEAN(PROPER(TRIM(salesTable[[#This Row],[Email]])))</f>
        <v>Kofi.Addo63@Example.Com</v>
      </c>
      <c r="AR317" s="8" t="str">
        <f>CLEAN(TRIM(salesTable[[#This Row],[SourceFile]]))</f>
        <v>Agent_App_2025.csv</v>
      </c>
      <c r="AS3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7" s="8" t="str">
        <f>IF(salesTable[orderRef_final]&lt;&gt;"MISSING",salesTable[orderRef_final],"invalid")</f>
        <v>GH-CCT-2025-00976</v>
      </c>
    </row>
    <row r="318" spans="1:46" x14ac:dyDescent="0.3">
      <c r="A318" t="s">
        <v>2800</v>
      </c>
      <c r="B318" t="s">
        <v>2801</v>
      </c>
      <c r="C318" t="s">
        <v>1676</v>
      </c>
      <c r="D318" t="s">
        <v>21</v>
      </c>
      <c r="E318" t="s">
        <v>161</v>
      </c>
      <c r="F318" t="s">
        <v>181</v>
      </c>
      <c r="G318" t="s">
        <v>53</v>
      </c>
      <c r="H318" t="s">
        <v>95</v>
      </c>
      <c r="I318" t="s">
        <v>1662</v>
      </c>
      <c r="J318" t="s">
        <v>249</v>
      </c>
      <c r="K318" t="s">
        <v>72</v>
      </c>
      <c r="L318" t="s">
        <v>165</v>
      </c>
      <c r="M318" t="s">
        <v>2802</v>
      </c>
      <c r="N318">
        <v>180</v>
      </c>
      <c r="O318">
        <v>1980</v>
      </c>
      <c r="P318" t="s">
        <v>2803</v>
      </c>
      <c r="Q318" t="s">
        <v>2804</v>
      </c>
      <c r="R318" t="s">
        <v>32</v>
      </c>
      <c r="S318" t="str">
        <f>IF(salesTable[[#This Row],[Region]]="","MISSING",IFERROR(VLOOKUP(salesTable[[#This Row],[Region]],region_ref[],2,FALSE),TRIM(CLEAN(UPPER(salesTable[[#This Row],[Region]])))))</f>
        <v>CAPE COAST</v>
      </c>
      <c r="T318" t="str">
        <f>IF(salesTable[[#This Row],[CustomerType]]="","MISSING",IFERROR(VLOOKUP(salesTable[[#This Row],[CustomerType]],customerType_Ref[],2,FALSE),TRIM(CLEAN(UPPER(salesTable[[#This Row],[CustomerType]])))))</f>
        <v>GOVERNMENT</v>
      </c>
      <c r="U318" t="str">
        <f>IF(salesTable[[#This Row],[SalesChannel]]="","MISSING",IFERROR(VLOOKUP(salesTable[[#This Row],[SalesChannel]],salesChannel_Ref[],2,FALSE),CLEAN(UPPER(TRIM(salesTable[SalesChannel])))))</f>
        <v>IN-STORE</v>
      </c>
      <c r="V31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8" s="8" t="str">
        <f>IF(salesTable[[#This Row],[ProductID]]="","MISSING",IFERROR(VLOOKUP(salesTable[[#This Row],[ProductID]],product_REF[],1,FALSE),"NO MATCH"))</f>
        <v>P007</v>
      </c>
      <c r="X318" s="8" t="str">
        <f>CLEAN(UPPER(TRIM(IF(salesTable[[#This Row],[ProductID]]="","MISSING",IFERROR(VLOOKUP(salesTable[[#This Row],[ProductID]],product_REF[],2,FALSE),"NO MATCH")))))</f>
        <v>COTTON SHIRT</v>
      </c>
      <c r="Y318" t="str">
        <f>IFERROR(CLEAN(UPPER(TRIM(VLOOKUP(salesTable[[#This Row],[productID_Final]],product_REF[],3,FALSE)))),"NO MATCH")</f>
        <v>CLOTHING</v>
      </c>
      <c r="Z318" s="8" t="str">
        <f>IF(salesTable[[#This Row],[productCategory_final]]=CLEAN(UPPER(TRIM(salesTable[ProductCategory]))),salesTable[[#This Row],[productCategory_final]],"MISMATCH")</f>
        <v>CLOTHING</v>
      </c>
      <c r="AA318" s="8" t="str">
        <f>IF(salesTable[[#This Row],[CustomerID]]="","MISSING",IFERROR(VLOOKUP(salesTable[[#This Row],[CustomerID]],customer_REF[],1,FALSE),"NO MATCH"))</f>
        <v>C0052</v>
      </c>
      <c r="AB318" t="str">
        <f>CLEAN(UPPER(TRIM(IF(salesTable[[#This Row],[FirstName]]="","MISSING",IFERROR(VLOOKUP(salesTable[[#This Row],[CustomerID_final]],customer_REF[],2,FALSE),"NO MATCH")))))</f>
        <v>KOJO</v>
      </c>
      <c r="AC318" s="8" t="str">
        <f>IF(salesTable[[#This Row],[customerFisrtName]]=CLEAN(UPPER(TRIM(salesTable[[#This Row],[customerFisrtName]]))),salesTable[[#This Row],[customerFisrtName]],"MISMATCH")</f>
        <v>KOJO</v>
      </c>
      <c r="AD318" t="str">
        <f>CLEAN(UPPER(TRIM(IF(salesTable[[#This Row],[LastName]]="","MISSING",IFERROR(VLOOKUP(salesTable[[#This Row],[CustomerID_final]],customer_REF[],3,FALSE),"NO MATCH")))))</f>
        <v>ADDO</v>
      </c>
      <c r="AE318" s="8" t="str">
        <f>IF(salesTable[[#This Row],[customerLastName]]=CLEAN(UPPER(TRIM(salesTable[[#This Row],[customerLastName]]))),salesTable[[#This Row],[customerLastName]],"MISMATCH")</f>
        <v>ADDO</v>
      </c>
      <c r="AF318" s="8" t="str">
        <f>IF(salesTable[[#This Row],[Phone]]="","MISSING",0&amp;RIGHT(TRIM(SUBSTITUTE(SUBSTITUTE(SUBSTITUTE(salesTable[[#This Row],[Phone]],"+","")," ",""),"-","")),9))</f>
        <v>0557760659</v>
      </c>
      <c r="AG31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18" s="8">
        <f>IF(salesTable[[#This Row],[quantity_clean]]&gt;0,salesTable[[#This Row],[quantity_clean]],"INVALID")</f>
        <v>11</v>
      </c>
      <c r="AI31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18" s="8">
        <f>IF(salesTable[[#This Row],[unitPrice_clean]]&gt;0,salesTable[[#This Row],[unitPrice_clean]],"INVALID")</f>
        <v>180</v>
      </c>
      <c r="AK318">
        <f>IF(salesTable[[#This Row],[Revenue]]="","MISSING",VALUE(TRIM(SUBSTITUTE(SUBSTITUTE(salesTable[[#This Row],[Revenue]],",",""),"GH₵",""))))</f>
        <v>1980</v>
      </c>
      <c r="AL318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318" s="19">
        <f>IF(ISNUMBER(salesTable[[#This Row],[OrderDate]]),salesTable[[#This Row],[OrderDate]],IFERROR(DATEVALUE(CLEAN(TRIM(SUBSTITUTE(salesTable[[#This Row],[OrderDate]],".","/")))),"CHECK"))</f>
        <v>45678</v>
      </c>
      <c r="AN3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45678</v>
      </c>
      <c r="AO3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GH-CCT-2025-00986</v>
      </c>
      <c r="AP3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8" s="8" t="str">
        <f>CLEAN(PROPER(TRIM(salesTable[[#This Row],[Email]])))</f>
        <v>Kojo.Addo96@Example.Com</v>
      </c>
      <c r="AR318" s="8" t="str">
        <f>CLEAN(TRIM(salesTable[[#This Row],[SourceFile]]))</f>
        <v>Agent_App_2025.csv</v>
      </c>
      <c r="AS3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8" s="8" t="str">
        <f>IF(salesTable[orderRef_final]&lt;&gt;"MISSING",salesTable[orderRef_final],"invalid")</f>
        <v>GH-CCT-2025-00986</v>
      </c>
    </row>
    <row r="319" spans="1:46" x14ac:dyDescent="0.3">
      <c r="A319" t="s">
        <v>5038</v>
      </c>
      <c r="B319" t="s">
        <v>2816</v>
      </c>
      <c r="C319" t="s">
        <v>1417</v>
      </c>
      <c r="D319" t="s">
        <v>209</v>
      </c>
      <c r="E319" t="s">
        <v>1252</v>
      </c>
      <c r="F319" t="s">
        <v>962</v>
      </c>
      <c r="G319" t="s">
        <v>24</v>
      </c>
      <c r="H319" t="s">
        <v>434</v>
      </c>
      <c r="I319" t="s">
        <v>26</v>
      </c>
      <c r="J319" t="s">
        <v>27</v>
      </c>
      <c r="K319" t="s">
        <v>57</v>
      </c>
      <c r="L319" t="s">
        <v>675</v>
      </c>
      <c r="M319" t="s">
        <v>1595</v>
      </c>
      <c r="N319">
        <v>4200</v>
      </c>
      <c r="O319">
        <v>46200</v>
      </c>
      <c r="P319" t="s">
        <v>5039</v>
      </c>
      <c r="Q319" t="s">
        <v>5040</v>
      </c>
      <c r="R319" t="s">
        <v>32</v>
      </c>
      <c r="S319" t="str">
        <f>IF(salesTable[[#This Row],[Region]]="","MISSING",IFERROR(VLOOKUP(salesTable[[#This Row],[Region]],region_ref[],2,FALSE),TRIM(CLEAN(UPPER(salesTable[[#This Row],[Region]])))))</f>
        <v>CAPE COAST</v>
      </c>
      <c r="T319" t="str">
        <f>IF(salesTable[[#This Row],[CustomerType]]="","MISSING",IFERROR(VLOOKUP(salesTable[[#This Row],[CustomerType]],customerType_Ref[],2,FALSE),TRIM(CLEAN(UPPER(salesTable[[#This Row],[CustomerType]])))))</f>
        <v>GOVERNMENT</v>
      </c>
      <c r="U319" t="str">
        <f>IF(salesTable[[#This Row],[SalesChannel]]="","MISSING",IFERROR(VLOOKUP(salesTable[[#This Row],[SalesChannel]],salesChannel_Ref[],2,FALSE),CLEAN(UPPER(TRIM(salesTable[SalesChannel])))))</f>
        <v>ONLINE</v>
      </c>
      <c r="V31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19" s="8" t="str">
        <f>IF(salesTable[[#This Row],[ProductID]]="","MISSING",IFERROR(VLOOKUP(salesTable[[#This Row],[ProductID]],product_REF[],1,FALSE),"NO MATCH"))</f>
        <v>P001</v>
      </c>
      <c r="X319" s="8" t="str">
        <f>CLEAN(UPPER(TRIM(IF(salesTable[[#This Row],[ProductID]]="","MISSING",IFERROR(VLOOKUP(salesTable[[#This Row],[ProductID]],product_REF[],2,FALSE),"NO MATCH")))))</f>
        <v>LAPTOP PRO 14</v>
      </c>
      <c r="Y319" t="str">
        <f>IFERROR(CLEAN(UPPER(TRIM(VLOOKUP(salesTable[[#This Row],[productID_Final]],product_REF[],3,FALSE)))),"NO MATCH")</f>
        <v>ELECTRONICS</v>
      </c>
      <c r="Z319" s="8" t="str">
        <f>IF(salesTable[[#This Row],[productCategory_final]]=CLEAN(UPPER(TRIM(salesTable[ProductCategory]))),salesTable[[#This Row],[productCategory_final]],"MISMATCH")</f>
        <v>ELECTRONICS</v>
      </c>
      <c r="AA319" s="8" t="str">
        <f>IF(salesTable[[#This Row],[CustomerID]]="","MISSING",IFERROR(VLOOKUP(salesTable[[#This Row],[CustomerID]],customer_REF[],1,FALSE),"NO MATCH"))</f>
        <v>C0245</v>
      </c>
      <c r="AB319" t="str">
        <f>CLEAN(UPPER(TRIM(IF(salesTable[[#This Row],[FirstName]]="","MISSING",IFERROR(VLOOKUP(salesTable[[#This Row],[CustomerID_final]],customer_REF[],2,FALSE),"NO MATCH")))))</f>
        <v>ESI</v>
      </c>
      <c r="AC319" s="8" t="str">
        <f>IF(salesTable[[#This Row],[customerFisrtName]]=CLEAN(UPPER(TRIM(salesTable[[#This Row],[customerFisrtName]]))),salesTable[[#This Row],[customerFisrtName]],"MISMATCH")</f>
        <v>ESI</v>
      </c>
      <c r="AD319" t="str">
        <f>CLEAN(UPPER(TRIM(IF(salesTable[[#This Row],[LastName]]="","MISSING",IFERROR(VLOOKUP(salesTable[[#This Row],[CustomerID_final]],customer_REF[],3,FALSE),"NO MATCH")))))</f>
        <v>APPIAH</v>
      </c>
      <c r="AE319" s="8" t="str">
        <f>IF(salesTable[[#This Row],[customerLastName]]=CLEAN(UPPER(TRIM(salesTable[[#This Row],[customerLastName]]))),salesTable[[#This Row],[customerLastName]],"MISMATCH")</f>
        <v>APPIAH</v>
      </c>
      <c r="AF319" s="8" t="str">
        <f>IF(salesTable[[#This Row],[Phone]]="","MISSING",0&amp;RIGHT(TRIM(SUBSTITUTE(SUBSTITUTE(SUBSTITUTE(salesTable[[#This Row],[Phone]],"+","")," ",""),"-","")),9))</f>
        <v>0271607436</v>
      </c>
      <c r="AG31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19" s="8">
        <f>IF(salesTable[[#This Row],[quantity_clean]]&gt;0,salesTable[[#This Row],[quantity_clean]],"INVALID")</f>
        <v>11</v>
      </c>
      <c r="AI31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19" s="8">
        <f>IF(salesTable[[#This Row],[unitPrice_clean]]&gt;0,salesTable[[#This Row],[unitPrice_clean]],"INVALID")</f>
        <v>4200</v>
      </c>
      <c r="AK319">
        <f>IF(salesTable[[#This Row],[Revenue]]="","MISSING",VALUE(TRIM(SUBSTITUTE(SUBSTITUTE(salesTable[[#This Row],[Revenue]],",",""),"GH₵",""))))</f>
        <v>46200</v>
      </c>
      <c r="AL319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319" s="19">
        <f>IF(ISNUMBER(salesTable[[#This Row],[OrderDate]]),salesTable[[#This Row],[OrderDate]],IFERROR(DATEVALUE(CLEAN(TRIM(SUBSTITUTE(salesTable[[#This Row],[OrderDate]],".","/")))),"CHECK"))</f>
        <v>46015</v>
      </c>
      <c r="AN3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46015</v>
      </c>
      <c r="AO3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GH-CCT-2025-00998</v>
      </c>
      <c r="AP3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19" s="8" t="str">
        <f>CLEAN(PROPER(TRIM(salesTable[[#This Row],[Email]])))</f>
        <v>Esi.Appiah97@Example.Com</v>
      </c>
      <c r="AR319" s="8" t="str">
        <f>CLEAN(TRIM(salesTable[[#This Row],[SourceFile]]))</f>
        <v>Agent_App_2025.csv</v>
      </c>
      <c r="AS3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19" s="8" t="str">
        <f>IF(salesTable[orderRef_final]&lt;&gt;"MISSING",salesTable[orderRef_final],"invalid")</f>
        <v>GH-CCT-2025-00998</v>
      </c>
    </row>
    <row r="320" spans="1:46" x14ac:dyDescent="0.3">
      <c r="A320" t="s">
        <v>3137</v>
      </c>
      <c r="B320" t="s">
        <v>1613</v>
      </c>
      <c r="C320" t="s">
        <v>1841</v>
      </c>
      <c r="D320" t="s">
        <v>366</v>
      </c>
      <c r="E320" t="s">
        <v>1527</v>
      </c>
      <c r="F320" t="s">
        <v>181</v>
      </c>
      <c r="G320" t="s">
        <v>303</v>
      </c>
      <c r="H320" t="s">
        <v>399</v>
      </c>
      <c r="I320" t="s">
        <v>265</v>
      </c>
      <c r="J320" t="s">
        <v>27</v>
      </c>
      <c r="K320" t="s">
        <v>98</v>
      </c>
      <c r="L320" t="s">
        <v>58</v>
      </c>
      <c r="M320" t="s">
        <v>885</v>
      </c>
      <c r="N320">
        <v>2400</v>
      </c>
      <c r="O320">
        <v>28800</v>
      </c>
      <c r="P320" t="s">
        <v>3138</v>
      </c>
      <c r="Q320" t="s">
        <v>3139</v>
      </c>
      <c r="R320" t="s">
        <v>61</v>
      </c>
      <c r="S320" t="str">
        <f>IF(salesTable[[#This Row],[Region]]="","MISSING",IFERROR(VLOOKUP(salesTable[[#This Row],[Region]],region_ref[],2,FALSE),TRIM(CLEAN(UPPER(salesTable[[#This Row],[Region]])))))</f>
        <v>CAPE COAST</v>
      </c>
      <c r="T320" t="str">
        <f>IF(salesTable[[#This Row],[CustomerType]]="","MISSING",IFERROR(VLOOKUP(salesTable[[#This Row],[CustomerType]],customerType_Ref[],2,FALSE),TRIM(CLEAN(UPPER(salesTable[[#This Row],[CustomerType]])))))</f>
        <v>GOVERNMENT</v>
      </c>
      <c r="U320" t="str">
        <f>IF(salesTable[[#This Row],[SalesChannel]]="","MISSING",IFERROR(VLOOKUP(salesTable[[#This Row],[SalesChannel]],salesChannel_Ref[],2,FALSE),CLEAN(UPPER(TRIM(salesTable[SalesChannel])))))</f>
        <v>MOBILE APP</v>
      </c>
      <c r="V3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20" s="8" t="str">
        <f>IF(salesTable[[#This Row],[ProductID]]="","MISSING",IFERROR(VLOOKUP(salesTable[[#This Row],[ProductID]],product_REF[],1,FALSE),"NO MATCH"))</f>
        <v>P011</v>
      </c>
      <c r="X320" s="8" t="str">
        <f>CLEAN(UPPER(TRIM(IF(salesTable[[#This Row],[ProductID]]="","MISSING",IFERROR(VLOOKUP(salesTable[[#This Row],[ProductID]],product_REF[],2,FALSE),"NO MATCH")))))</f>
        <v>EXECUTIVE DESK</v>
      </c>
      <c r="Y320" t="str">
        <f>IFERROR(CLEAN(UPPER(TRIM(VLOOKUP(salesTable[[#This Row],[productID_Final]],product_REF[],3,FALSE)))),"NO MATCH")</f>
        <v>FURNITURE</v>
      </c>
      <c r="Z320" s="8" t="str">
        <f>IF(salesTable[[#This Row],[productCategory_final]]=CLEAN(UPPER(TRIM(salesTable[ProductCategory]))),salesTable[[#This Row],[productCategory_final]],"MISMATCH")</f>
        <v>FURNITURE</v>
      </c>
      <c r="AA320" s="8" t="str">
        <f>IF(salesTable[[#This Row],[CustomerID]]="","MISSING",IFERROR(VLOOKUP(salesTable[[#This Row],[CustomerID]],customer_REF[],1,FALSE),"NO MATCH"))</f>
        <v>C0140</v>
      </c>
      <c r="AB320" t="str">
        <f>CLEAN(UPPER(TRIM(IF(salesTable[[#This Row],[FirstName]]="","MISSING",IFERROR(VLOOKUP(salesTable[[#This Row],[CustomerID_final]],customer_REF[],2,FALSE),"NO MATCH")))))</f>
        <v>ABENA</v>
      </c>
      <c r="AC320" s="8" t="str">
        <f>IF(salesTable[[#This Row],[customerFisrtName]]=CLEAN(UPPER(TRIM(salesTable[[#This Row],[customerFisrtName]]))),salesTable[[#This Row],[customerFisrtName]],"MISMATCH")</f>
        <v>ABENA</v>
      </c>
      <c r="AD320" t="str">
        <f>CLEAN(UPPER(TRIM(IF(salesTable[[#This Row],[LastName]]="","MISSING",IFERROR(VLOOKUP(salesTable[[#This Row],[CustomerID_final]],customer_REF[],3,FALSE),"NO MATCH")))))</f>
        <v>OSEI</v>
      </c>
      <c r="AE320" s="8" t="str">
        <f>IF(salesTable[[#This Row],[customerLastName]]=CLEAN(UPPER(TRIM(salesTable[[#This Row],[customerLastName]]))),salesTable[[#This Row],[customerLastName]],"MISMATCH")</f>
        <v>OSEI</v>
      </c>
      <c r="AF320" s="8" t="str">
        <f>IF(salesTable[[#This Row],[Phone]]="","MISSING",0&amp;RIGHT(TRIM(SUBSTITUTE(SUBSTITUTE(SUBSTITUTE(salesTable[[#This Row],[Phone]],"+","")," ",""),"-","")),9))</f>
        <v>0596511685</v>
      </c>
      <c r="AG32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20" s="8">
        <f>IF(salesTable[[#This Row],[quantity_clean]]&gt;0,salesTable[[#This Row],[quantity_clean]],"INVALID")</f>
        <v>12</v>
      </c>
      <c r="AI32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20" s="8">
        <f>IF(salesTable[[#This Row],[unitPrice_clean]]&gt;0,salesTable[[#This Row],[unitPrice_clean]],"INVALID")</f>
        <v>2400</v>
      </c>
      <c r="AK320">
        <f>IF(salesTable[[#This Row],[Revenue]]="","MISSING",VALUE(TRIM(SUBSTITUTE(SUBSTITUTE(salesTable[[#This Row],[Revenue]],",",""),"GH₵",""))))</f>
        <v>28800</v>
      </c>
      <c r="AL320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320" s="19">
        <f>IF(ISNUMBER(salesTable[[#This Row],[OrderDate]]),salesTable[[#This Row],[OrderDate]],IFERROR(DATEVALUE(CLEAN(TRIM(SUBSTITUTE(salesTable[[#This Row],[OrderDate]],".","/")))),"CHECK"))</f>
        <v>45735</v>
      </c>
      <c r="AN3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45735</v>
      </c>
      <c r="AO3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GH-CCT-2025-01014</v>
      </c>
      <c r="AP3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0" s="8" t="str">
        <f>CLEAN(PROPER(TRIM(salesTable[[#This Row],[Email]])))</f>
        <v>Abena.Osei20@Example.Com</v>
      </c>
      <c r="AR320" s="8" t="str">
        <f>CLEAN(TRIM(salesTable[[#This Row],[SourceFile]]))</f>
        <v>Retail_POS_2025.csv</v>
      </c>
      <c r="AS3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0" s="8" t="str">
        <f>IF(salesTable[orderRef_final]&lt;&gt;"MISSING",salesTable[orderRef_final],"invalid")</f>
        <v>GH-CCT-2025-01014</v>
      </c>
    </row>
    <row r="321" spans="1:46" x14ac:dyDescent="0.3">
      <c r="A321" t="s">
        <v>3780</v>
      </c>
      <c r="B321" t="s">
        <v>1076</v>
      </c>
      <c r="C321" t="s">
        <v>3781</v>
      </c>
      <c r="D321" t="s">
        <v>516</v>
      </c>
      <c r="E321" t="s">
        <v>161</v>
      </c>
      <c r="F321" t="s">
        <v>141</v>
      </c>
      <c r="G321" t="s">
        <v>81</v>
      </c>
      <c r="H321" t="s">
        <v>425</v>
      </c>
      <c r="I321" t="s">
        <v>818</v>
      </c>
      <c r="J321" t="s">
        <v>305</v>
      </c>
      <c r="K321" t="s">
        <v>1385</v>
      </c>
      <c r="L321" t="s">
        <v>43</v>
      </c>
      <c r="M321">
        <v>5</v>
      </c>
      <c r="N321">
        <v>1250</v>
      </c>
      <c r="O321">
        <v>6250</v>
      </c>
      <c r="P321" t="s">
        <v>3782</v>
      </c>
      <c r="Q321" t="s">
        <v>3783</v>
      </c>
      <c r="R321" t="s">
        <v>46</v>
      </c>
      <c r="S321" t="str">
        <f>IF(salesTable[[#This Row],[Region]]="","MISSING",IFERROR(VLOOKUP(salesTable[[#This Row],[Region]],region_ref[],2,FALSE),TRIM(CLEAN(UPPER(salesTable[[#This Row],[Region]])))))</f>
        <v>CAPE COAST</v>
      </c>
      <c r="T321" t="str">
        <f>IF(salesTable[[#This Row],[CustomerType]]="","MISSING",IFERROR(VLOOKUP(salesTable[[#This Row],[CustomerType]],customerType_Ref[],2,FALSE),TRIM(CLEAN(UPPER(salesTable[[#This Row],[CustomerType]])))))</f>
        <v>GOVERNMENT</v>
      </c>
      <c r="U321" t="str">
        <f>IF(salesTable[[#This Row],[SalesChannel]]="","MISSING",IFERROR(VLOOKUP(salesTable[[#This Row],[SalesChannel]],salesChannel_Ref[],2,FALSE),CLEAN(UPPER(TRIM(salesTable[SalesChannel])))))</f>
        <v>MOBILE APP</v>
      </c>
      <c r="V32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21" s="8" t="str">
        <f>IF(salesTable[[#This Row],[ProductID]]="","MISSING",IFERROR(VLOOKUP(salesTable[[#This Row],[ProductID]],product_REF[],1,FALSE),"NO MATCH"))</f>
        <v>P008</v>
      </c>
      <c r="X321" s="8" t="str">
        <f>CLEAN(UPPER(TRIM(IF(salesTable[[#This Row],[ProductID]]="","MISSING",IFERROR(VLOOKUP(salesTable[[#This Row],[ProductID]],product_REF[],2,FALSE),"NO MATCH")))))</f>
        <v>MICROWAVE 25L</v>
      </c>
      <c r="Y321" t="str">
        <f>IFERROR(CLEAN(UPPER(TRIM(VLOOKUP(salesTable[[#This Row],[productID_Final]],product_REF[],3,FALSE)))),"NO MATCH")</f>
        <v>HOME APPLIANCES</v>
      </c>
      <c r="Z321" s="8" t="str">
        <f>IF(salesTable[[#This Row],[productCategory_final]]=CLEAN(UPPER(TRIM(salesTable[ProductCategory]))),salesTable[[#This Row],[productCategory_final]],"MISMATCH")</f>
        <v>HOME APPLIANCES</v>
      </c>
      <c r="AA321" s="8" t="str">
        <f>IF(salesTable[[#This Row],[CustomerID]]="","MISSING",IFERROR(VLOOKUP(salesTable[[#This Row],[CustomerID]],customer_REF[],1,FALSE),"NO MATCH"))</f>
        <v>C0204</v>
      </c>
      <c r="AB321" t="str">
        <f>CLEAN(UPPER(TRIM(IF(salesTable[[#This Row],[FirstName]]="","MISSING",IFERROR(VLOOKUP(salesTable[[#This Row],[CustomerID_final]],customer_REF[],2,FALSE),"NO MATCH")))))</f>
        <v>AKOSUA</v>
      </c>
      <c r="AC321" s="8" t="str">
        <f>IF(salesTable[[#This Row],[customerFisrtName]]=CLEAN(UPPER(TRIM(salesTable[[#This Row],[customerFisrtName]]))),salesTable[[#This Row],[customerFisrtName]],"MISMATCH")</f>
        <v>AKOSUA</v>
      </c>
      <c r="AD321" t="str">
        <f>CLEAN(UPPER(TRIM(IF(salesTable[[#This Row],[LastName]]="","MISSING",IFERROR(VLOOKUP(salesTable[[#This Row],[CustomerID_final]],customer_REF[],3,FALSE),"NO MATCH")))))</f>
        <v>ADDO</v>
      </c>
      <c r="AE321" s="8" t="str">
        <f>IF(salesTable[[#This Row],[customerLastName]]=CLEAN(UPPER(TRIM(salesTable[[#This Row],[customerLastName]]))),salesTable[[#This Row],[customerLastName]],"MISMATCH")</f>
        <v>ADDO</v>
      </c>
      <c r="AF321" s="8" t="str">
        <f>IF(salesTable[[#This Row],[Phone]]="","MISSING",0&amp;RIGHT(TRIM(SUBSTITUTE(SUBSTITUTE(SUBSTITUTE(salesTable[[#This Row],[Phone]],"+","")," ",""),"-","")),9))</f>
        <v>0544766177</v>
      </c>
      <c r="AG32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21" s="8">
        <f>IF(salesTable[[#This Row],[quantity_clean]]&gt;0,salesTable[[#This Row],[quantity_clean]],"INVALID")</f>
        <v>5</v>
      </c>
      <c r="AI32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21" s="8">
        <f>IF(salesTable[[#This Row],[unitPrice_clean]]&gt;0,salesTable[[#This Row],[unitPrice_clean]],"INVALID")</f>
        <v>1250</v>
      </c>
      <c r="AK321">
        <f>IF(salesTable[[#This Row],[Revenue]]="","MISSING",VALUE(TRIM(SUBSTITUTE(SUBSTITUTE(salesTable[[#This Row],[Revenue]],",",""),"GH₵",""))))</f>
        <v>6250</v>
      </c>
      <c r="AL321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321" s="19">
        <f>IF(ISNUMBER(salesTable[[#This Row],[OrderDate]]),salesTable[[#This Row],[OrderDate]],IFERROR(DATEVALUE(CLEAN(TRIM(SUBSTITUTE(salesTable[[#This Row],[OrderDate]],".","/")))),"CHECK"))</f>
        <v>45932</v>
      </c>
      <c r="AN3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45932</v>
      </c>
      <c r="AO3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GH-CCT-2025-01018</v>
      </c>
      <c r="AP3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1" s="8" t="str">
        <f>CLEAN(PROPER(TRIM(salesTable[[#This Row],[Email]])))</f>
        <v>Akosua.Addo16@Example.Com</v>
      </c>
      <c r="AR321" s="8" t="str">
        <f>CLEAN(TRIM(salesTable[[#This Row],[SourceFile]]))</f>
        <v>Mobile_App_Export.csv</v>
      </c>
      <c r="AS3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1" s="8" t="str">
        <f>IF(salesTable[orderRef_final]&lt;&gt;"MISSING",salesTable[orderRef_final],"invalid")</f>
        <v>GH-CCT-2025-01018</v>
      </c>
    </row>
    <row r="322" spans="1:46" x14ac:dyDescent="0.3">
      <c r="A322" t="s">
        <v>5082</v>
      </c>
      <c r="B322" t="s">
        <v>1083</v>
      </c>
      <c r="C322" t="s">
        <v>617</v>
      </c>
      <c r="D322" t="s">
        <v>793</v>
      </c>
      <c r="E322" t="s">
        <v>1640</v>
      </c>
      <c r="F322" t="s">
        <v>181</v>
      </c>
      <c r="G322" t="s">
        <v>239</v>
      </c>
      <c r="H322" t="s">
        <v>240</v>
      </c>
      <c r="I322" t="s">
        <v>781</v>
      </c>
      <c r="J322" t="s">
        <v>97</v>
      </c>
      <c r="K322" t="s">
        <v>42</v>
      </c>
      <c r="L322" t="s">
        <v>338</v>
      </c>
      <c r="M322" t="s">
        <v>726</v>
      </c>
      <c r="N322">
        <v>-980</v>
      </c>
      <c r="O322">
        <v>3920</v>
      </c>
      <c r="P322" t="s">
        <v>5083</v>
      </c>
      <c r="Q322" t="s">
        <v>2895</v>
      </c>
      <c r="R322" t="s">
        <v>32</v>
      </c>
      <c r="S322" t="str">
        <f>IF(salesTable[[#This Row],[Region]]="","MISSING",IFERROR(VLOOKUP(salesTable[[#This Row],[Region]],region_ref[],2,FALSE),TRIM(CLEAN(UPPER(salesTable[[#This Row],[Region]])))))</f>
        <v>CAPE COAST</v>
      </c>
      <c r="T322" t="str">
        <f>IF(salesTable[[#This Row],[CustomerType]]="","MISSING",IFERROR(VLOOKUP(salesTable[[#This Row],[CustomerType]],customerType_Ref[],2,FALSE),TRIM(CLEAN(UPPER(salesTable[[#This Row],[CustomerType]])))))</f>
        <v>BUSINESS</v>
      </c>
      <c r="U322" t="str">
        <f>IF(salesTable[[#This Row],[SalesChannel]]="","MISSING",IFERROR(VLOOKUP(salesTable[[#This Row],[SalesChannel]],salesChannel_Ref[],2,FALSE),CLEAN(UPPER(TRIM(salesTable[SalesChannel])))))</f>
        <v>ONLINE</v>
      </c>
      <c r="V32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22" s="8" t="str">
        <f>IF(salesTable[[#This Row],[ProductID]]="","MISSING",IFERROR(VLOOKUP(salesTable[[#This Row],[ProductID]],product_REF[],1,FALSE),"NO MATCH"))</f>
        <v>P009</v>
      </c>
      <c r="X322" s="8" t="str">
        <f>CLEAN(UPPER(TRIM(IF(salesTable[[#This Row],[ProductID]]="","MISSING",IFERROR(VLOOKUP(salesTable[[#This Row],[ProductID]],product_REF[],2,FALSE),"NO MATCH")))))</f>
        <v>FILING CABINET</v>
      </c>
      <c r="Y322" t="str">
        <f>IFERROR(CLEAN(UPPER(TRIM(VLOOKUP(salesTable[[#This Row],[productID_Final]],product_REF[],3,FALSE)))),"NO MATCH")</f>
        <v>OFFICE SUPPLIES</v>
      </c>
      <c r="Z322" s="8" t="str">
        <f>IF(salesTable[[#This Row],[productCategory_final]]=CLEAN(UPPER(TRIM(salesTable[ProductCategory]))),salesTable[[#This Row],[productCategory_final]],"MISMATCH")</f>
        <v>OFFICE SUPPLIES</v>
      </c>
      <c r="AA322" s="8" t="str">
        <f>IF(salesTable[[#This Row],[CustomerID]]="","MISSING",IFERROR(VLOOKUP(salesTable[[#This Row],[CustomerID]],customer_REF[],1,FALSE),"NO MATCH"))</f>
        <v>C0265</v>
      </c>
      <c r="AB322" t="str">
        <f>CLEAN(UPPER(TRIM(IF(salesTable[[#This Row],[FirstName]]="","MISSING",IFERROR(VLOOKUP(salesTable[[#This Row],[CustomerID_final]],customer_REF[],2,FALSE),"NO MATCH")))))</f>
        <v>AKOSUA</v>
      </c>
      <c r="AC322" s="8" t="str">
        <f>IF(salesTable[[#This Row],[customerFisrtName]]=CLEAN(UPPER(TRIM(salesTable[[#This Row],[customerFisrtName]]))),salesTable[[#This Row],[customerFisrtName]],"MISMATCH")</f>
        <v>AKOSUA</v>
      </c>
      <c r="AD322" t="str">
        <f>CLEAN(UPPER(TRIM(IF(salesTable[[#This Row],[LastName]]="","MISSING",IFERROR(VLOOKUP(salesTable[[#This Row],[CustomerID_final]],customer_REF[],3,FALSE),"NO MATCH")))))</f>
        <v>APPIAH</v>
      </c>
      <c r="AE322" s="8" t="str">
        <f>IF(salesTable[[#This Row],[customerLastName]]=CLEAN(UPPER(TRIM(salesTable[[#This Row],[customerLastName]]))),salesTable[[#This Row],[customerLastName]],"MISMATCH")</f>
        <v>APPIAH</v>
      </c>
      <c r="AF322" s="8" t="str">
        <f>IF(salesTable[[#This Row],[Phone]]="","MISSING",0&amp;RIGHT(TRIM(SUBSTITUTE(SUBSTITUTE(SUBSTITUTE(salesTable[[#This Row],[Phone]],"+","")," ",""),"-","")),9))</f>
        <v>0501053159</v>
      </c>
      <c r="AG32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322" s="8">
        <f>IF(salesTable[[#This Row],[quantity_clean]]&gt;0,salesTable[[#This Row],[quantity_clean]],"INVALID")</f>
        <v>4</v>
      </c>
      <c r="AI322">
        <f>IF(OR(salesTable[[#This Row],[UnitPrice]]="",salesTable[[#This Row],[UnitPrice]]="N/A",salesTable[[#This Row],[UnitPrice]]="unknown"),"INVALID",VALUE(TRIM(SUBSTITUTE(SUBSTITUTE(salesTable[[#This Row],[UnitPrice]],",",""),"GH₵",""))))</f>
        <v>-980</v>
      </c>
      <c r="AJ322" s="8" t="str">
        <f>IF(salesTable[[#This Row],[unitPrice_clean]]&gt;0,salesTable[[#This Row],[unitPrice_clean]],"INVALID")</f>
        <v>INVALID</v>
      </c>
      <c r="AK322">
        <f>IF(salesTable[[#This Row],[Revenue]]="","MISSING",VALUE(TRIM(SUBSTITUTE(SUBSTITUTE(salesTable[[#This Row],[Revenue]],",",""),"GH₵",""))))</f>
        <v>3920</v>
      </c>
      <c r="AL32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22" s="19">
        <f>IF(ISNUMBER(salesTable[[#This Row],[OrderDate]]),salesTable[[#This Row],[OrderDate]],IFERROR(DATEVALUE(CLEAN(TRIM(SUBSTITUTE(salesTable[[#This Row],[OrderDate]],".","/")))),"CHECK"))</f>
        <v>45889</v>
      </c>
      <c r="AN3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45889</v>
      </c>
      <c r="AO3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GH-CCT-2025-01025</v>
      </c>
      <c r="AP3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2" s="8" t="str">
        <f>CLEAN(PROPER(TRIM(salesTable[[#This Row],[Email]])))</f>
        <v>Akosua.Appiah74@Example.Com</v>
      </c>
      <c r="AR322" s="8" t="str">
        <f>CLEAN(TRIM(salesTable[[#This Row],[SourceFile]]))</f>
        <v>Agent_App_2025.csv</v>
      </c>
      <c r="AS3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2" s="8" t="str">
        <f>IF(salesTable[orderRef_final]&lt;&gt;"MISSING",salesTable[orderRef_final],"invalid")</f>
        <v>GH-CCT-2025-01025</v>
      </c>
    </row>
    <row r="323" spans="1:46" x14ac:dyDescent="0.3">
      <c r="A323" t="s">
        <v>4911</v>
      </c>
      <c r="B323" t="s">
        <v>4912</v>
      </c>
      <c r="C323" t="s">
        <v>1065</v>
      </c>
      <c r="D323" t="s">
        <v>106</v>
      </c>
      <c r="E323" t="s">
        <v>552</v>
      </c>
      <c r="F323" t="s">
        <v>181</v>
      </c>
      <c r="G323" t="s">
        <v>120</v>
      </c>
      <c r="H323" t="s">
        <v>121</v>
      </c>
      <c r="I323" t="s">
        <v>41</v>
      </c>
      <c r="J323" t="s">
        <v>97</v>
      </c>
      <c r="K323" t="s">
        <v>72</v>
      </c>
      <c r="L323" t="s">
        <v>111</v>
      </c>
      <c r="M323" t="s">
        <v>1522</v>
      </c>
      <c r="N323">
        <v>850</v>
      </c>
      <c r="O323">
        <v>5100</v>
      </c>
      <c r="P323" t="s">
        <v>4913</v>
      </c>
      <c r="Q323" t="s">
        <v>4914</v>
      </c>
      <c r="R323" t="s">
        <v>32</v>
      </c>
      <c r="S323" t="str">
        <f>IF(salesTable[[#This Row],[Region]]="","MISSING",IFERROR(VLOOKUP(salesTable[[#This Row],[Region]],region_ref[],2,FALSE),TRIM(CLEAN(UPPER(salesTable[[#This Row],[Region]])))))</f>
        <v>CAPE COAST</v>
      </c>
      <c r="T323" t="str">
        <f>IF(salesTable[[#This Row],[CustomerType]]="","MISSING",IFERROR(VLOOKUP(salesTable[[#This Row],[CustomerType]],customerType_Ref[],2,FALSE),TRIM(CLEAN(UPPER(salesTable[[#This Row],[CustomerType]])))))</f>
        <v>BUSINESS</v>
      </c>
      <c r="U323" t="str">
        <f>IF(salesTable[[#This Row],[SalesChannel]]="","MISSING",IFERROR(VLOOKUP(salesTable[[#This Row],[SalesChannel]],salesChannel_Ref[],2,FALSE),CLEAN(UPPER(TRIM(salesTable[SalesChannel])))))</f>
        <v>IN-STORE</v>
      </c>
      <c r="V323" t="str">
        <f>IF(salesTable[[#This Row],[PaymentMethod]]="","MISSING",IFERROR(VLOOKUP(salesTable[[#This Row],[PaymentMethod]],paymentMethod_REF[],2,FALSE), CLEAN(UPPER(TRIM(salesTable[[#This Row],[PaymentMethod]])))))</f>
        <v>CARD</v>
      </c>
      <c r="W323" s="8" t="str">
        <f>IF(salesTable[[#This Row],[ProductID]]="","MISSING",IFERROR(VLOOKUP(salesTable[[#This Row],[ProductID]],product_REF[],1,FALSE),"NO MATCH"))</f>
        <v>P002</v>
      </c>
      <c r="X323" s="8" t="str">
        <f>CLEAN(UPPER(TRIM(IF(salesTable[[#This Row],[ProductID]]="","MISSING",IFERROR(VLOOKUP(salesTable[[#This Row],[ProductID]],product_REF[],2,FALSE),"NO MATCH")))))</f>
        <v>OFFICE CHAIR</v>
      </c>
      <c r="Y323" t="str">
        <f>IFERROR(CLEAN(UPPER(TRIM(VLOOKUP(salesTable[[#This Row],[productID_Final]],product_REF[],3,FALSE)))),"NO MATCH")</f>
        <v>FURNITURE</v>
      </c>
      <c r="Z323" s="8" t="str">
        <f>IF(salesTable[[#This Row],[productCategory_final]]=CLEAN(UPPER(TRIM(salesTable[ProductCategory]))),salesTable[[#This Row],[productCategory_final]],"MISMATCH")</f>
        <v>FURNITURE</v>
      </c>
      <c r="AA323" s="8" t="str">
        <f>IF(salesTable[[#This Row],[CustomerID]]="","MISSING",IFERROR(VLOOKUP(salesTable[[#This Row],[CustomerID]],customer_REF[],1,FALSE),"NO MATCH"))</f>
        <v>C0101</v>
      </c>
      <c r="AB323" t="str">
        <f>CLEAN(UPPER(TRIM(IF(salesTable[[#This Row],[FirstName]]="","MISSING",IFERROR(VLOOKUP(salesTable[[#This Row],[CustomerID_final]],customer_REF[],2,FALSE),"NO MATCH")))))</f>
        <v>YAW</v>
      </c>
      <c r="AC323" s="8" t="str">
        <f>IF(salesTable[[#This Row],[customerFisrtName]]=CLEAN(UPPER(TRIM(salesTable[[#This Row],[customerFisrtName]]))),salesTable[[#This Row],[customerFisrtName]],"MISMATCH")</f>
        <v>YAW</v>
      </c>
      <c r="AD323" t="str">
        <f>CLEAN(UPPER(TRIM(IF(salesTable[[#This Row],[LastName]]="","MISSING",IFERROR(VLOOKUP(salesTable[[#This Row],[CustomerID_final]],customer_REF[],3,FALSE),"NO MATCH")))))</f>
        <v>BADU</v>
      </c>
      <c r="AE323" s="8" t="str">
        <f>IF(salesTable[[#This Row],[customerLastName]]=CLEAN(UPPER(TRIM(salesTable[[#This Row],[customerLastName]]))),salesTable[[#This Row],[customerLastName]],"MISMATCH")</f>
        <v>BADU</v>
      </c>
      <c r="AF323" s="8" t="str">
        <f>IF(salesTable[[#This Row],[Phone]]="","MISSING",0&amp;RIGHT(TRIM(SUBSTITUTE(SUBSTITUTE(SUBSTITUTE(salesTable[[#This Row],[Phone]],"+","")," ",""),"-","")),9))</f>
        <v>0555950185</v>
      </c>
      <c r="AG32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23" s="8">
        <f>IF(salesTable[[#This Row],[quantity_clean]]&gt;0,salesTable[[#This Row],[quantity_clean]],"INVALID")</f>
        <v>6</v>
      </c>
      <c r="AI32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23" s="8">
        <f>IF(salesTable[[#This Row],[unitPrice_clean]]&gt;0,salesTable[[#This Row],[unitPrice_clean]],"INVALID")</f>
        <v>850</v>
      </c>
      <c r="AK323">
        <f>IF(salesTable[[#This Row],[Revenue]]="","MISSING",VALUE(TRIM(SUBSTITUTE(SUBSTITUTE(salesTable[[#This Row],[Revenue]],",",""),"GH₵",""))))</f>
        <v>5100</v>
      </c>
      <c r="AL323" s="8">
        <f>IFERROR(IF(ROUND(salesTable[[#This Row],[Quantity_final]]*salesTable[[#This Row],[UnitPrice_final]],2)=ROUND(salesTable[[#This Row],[revenue_clean]],2)=TRUE,salesTable[[#This Row],[revenue_clean]],"invalid"),"INVALID")</f>
        <v>5100</v>
      </c>
      <c r="AM323" s="19" t="str">
        <f>IF(ISNUMBER(salesTable[[#This Row],[OrderDate]]),salesTable[[#This Row],[OrderDate]],IFERROR(DATEVALUE(CLEAN(TRIM(SUBSTITUTE(salesTable[[#This Row],[OrderDate]],".","/")))),"CHECK"))</f>
        <v>CHECK</v>
      </c>
      <c r="AN32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GH-CCT-2025-01036</v>
      </c>
      <c r="AP3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3" s="8" t="str">
        <f>CLEAN(PROPER(TRIM(salesTable[[#This Row],[Email]])))</f>
        <v>Yaw.Badu60@Example.Com</v>
      </c>
      <c r="AR323" s="8" t="str">
        <f>CLEAN(TRIM(salesTable[[#This Row],[SourceFile]]))</f>
        <v>Agent_App_2025.csv</v>
      </c>
      <c r="AS3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3" s="8" t="str">
        <f>IF(salesTable[orderRef_final]&lt;&gt;"MISSING",salesTable[orderRef_final],"invalid")</f>
        <v>GH-CCT-2025-01036</v>
      </c>
    </row>
    <row r="324" spans="1:46" x14ac:dyDescent="0.3">
      <c r="A324" t="s">
        <v>1161</v>
      </c>
      <c r="B324" t="s">
        <v>1162</v>
      </c>
      <c r="C324" t="s">
        <v>1163</v>
      </c>
      <c r="D324" t="s">
        <v>50</v>
      </c>
      <c r="E324" t="s">
        <v>140</v>
      </c>
      <c r="F324" t="s">
        <v>141</v>
      </c>
      <c r="G324" t="s">
        <v>39</v>
      </c>
      <c r="H324" t="s">
        <v>336</v>
      </c>
      <c r="I324" t="s">
        <v>41</v>
      </c>
      <c r="J324" t="s">
        <v>27</v>
      </c>
      <c r="K324" t="s">
        <v>1087</v>
      </c>
      <c r="L324" t="s">
        <v>165</v>
      </c>
      <c r="M324">
        <v>5</v>
      </c>
      <c r="N324">
        <v>-1900</v>
      </c>
      <c r="O324">
        <v>9500</v>
      </c>
      <c r="P324" t="s">
        <v>1164</v>
      </c>
      <c r="Q324" t="s">
        <v>1165</v>
      </c>
      <c r="R324" t="s">
        <v>32</v>
      </c>
      <c r="S324" t="str">
        <f>IF(salesTable[[#This Row],[Region]]="","MISSING",IFERROR(VLOOKUP(salesTable[[#This Row],[Region]],region_ref[],2,FALSE),TRIM(CLEAN(UPPER(salesTable[[#This Row],[Region]])))))</f>
        <v>CAPE COAST</v>
      </c>
      <c r="T324" t="str">
        <f>IF(salesTable[[#This Row],[CustomerType]]="","MISSING",IFERROR(VLOOKUP(salesTable[[#This Row],[CustomerType]],customerType_Ref[],2,FALSE),TRIM(CLEAN(UPPER(salesTable[[#This Row],[CustomerType]])))))</f>
        <v>GOVERNMENT</v>
      </c>
      <c r="U324" t="str">
        <f>IF(salesTable[[#This Row],[SalesChannel]]="","MISSING",IFERROR(VLOOKUP(salesTable[[#This Row],[SalesChannel]],salesChannel_Ref[],2,FALSE),CLEAN(UPPER(TRIM(salesTable[SalesChannel])))))</f>
        <v>AGENT</v>
      </c>
      <c r="V32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24" s="8" t="str">
        <f>IF(salesTable[[#This Row],[ProductID]]="","MISSING",IFERROR(VLOOKUP(salesTable[[#This Row],[ProductID]],product_REF[],1,FALSE),"NO MATCH"))</f>
        <v>P006</v>
      </c>
      <c r="X324" s="8" t="str">
        <f>CLEAN(UPPER(TRIM(IF(salesTable[[#This Row],[ProductID]]="","MISSING",IFERROR(VLOOKUP(salesTable[[#This Row],[ProductID]],product_REF[],2,FALSE),"NO MATCH")))))</f>
        <v>STANDING DESK</v>
      </c>
      <c r="Y324" t="str">
        <f>IFERROR(CLEAN(UPPER(TRIM(VLOOKUP(salesTable[[#This Row],[productID_Final]],product_REF[],3,FALSE)))),"NO MATCH")</f>
        <v>FURNITURE</v>
      </c>
      <c r="Z324" s="8" t="str">
        <f>IF(salesTable[[#This Row],[productCategory_final]]=CLEAN(UPPER(TRIM(salesTable[ProductCategory]))),salesTable[[#This Row],[productCategory_final]],"MISMATCH")</f>
        <v>FURNITURE</v>
      </c>
      <c r="AA324" s="8" t="str">
        <f>IF(salesTable[[#This Row],[CustomerID]]="","MISSING",IFERROR(VLOOKUP(salesTable[[#This Row],[CustomerID]],customer_REF[],1,FALSE),"NO MATCH"))</f>
        <v>C0312</v>
      </c>
      <c r="AB324" t="str">
        <f>CLEAN(UPPER(TRIM(IF(salesTable[[#This Row],[FirstName]]="","MISSING",IFERROR(VLOOKUP(salesTable[[#This Row],[CustomerID_final]],customer_REF[],2,FALSE),"NO MATCH")))))</f>
        <v>AKOSUA</v>
      </c>
      <c r="AC324" s="8" t="str">
        <f>IF(salesTable[[#This Row],[customerFisrtName]]=CLEAN(UPPER(TRIM(salesTable[[#This Row],[customerFisrtName]]))),salesTable[[#This Row],[customerFisrtName]],"MISMATCH")</f>
        <v>AKOSUA</v>
      </c>
      <c r="AD324" t="str">
        <f>CLEAN(UPPER(TRIM(IF(salesTable[[#This Row],[LastName]]="","MISSING",IFERROR(VLOOKUP(salesTable[[#This Row],[CustomerID_final]],customer_REF[],3,FALSE),"NO MATCH")))))</f>
        <v>OWUSU</v>
      </c>
      <c r="AE324" s="8" t="str">
        <f>IF(salesTable[[#This Row],[customerLastName]]=CLEAN(UPPER(TRIM(salesTable[[#This Row],[customerLastName]]))),salesTable[[#This Row],[customerLastName]],"MISMATCH")</f>
        <v>OWUSU</v>
      </c>
      <c r="AF324" s="8" t="str">
        <f>IF(salesTable[[#This Row],[Phone]]="","MISSING",0&amp;RIGHT(TRIM(SUBSTITUTE(SUBSTITUTE(SUBSTITUTE(salesTable[[#This Row],[Phone]],"+","")," ",""),"-","")),9))</f>
        <v>0559867148</v>
      </c>
      <c r="AG32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24" s="8">
        <f>IF(salesTable[[#This Row],[quantity_clean]]&gt;0,salesTable[[#This Row],[quantity_clean]],"INVALID")</f>
        <v>5</v>
      </c>
      <c r="AI324">
        <f>IF(OR(salesTable[[#This Row],[UnitPrice]]="",salesTable[[#This Row],[UnitPrice]]="N/A",salesTable[[#This Row],[UnitPrice]]="unknown"),"INVALID",VALUE(TRIM(SUBSTITUTE(SUBSTITUTE(salesTable[[#This Row],[UnitPrice]],",",""),"GH₵",""))))</f>
        <v>-1900</v>
      </c>
      <c r="AJ324" s="8" t="str">
        <f>IF(salesTable[[#This Row],[unitPrice_clean]]&gt;0,salesTable[[#This Row],[unitPrice_clean]],"INVALID")</f>
        <v>INVALID</v>
      </c>
      <c r="AK324">
        <f>IF(salesTable[[#This Row],[Revenue]]="","MISSING",VALUE(TRIM(SUBSTITUTE(SUBSTITUTE(salesTable[[#This Row],[Revenue]],",",""),"GH₵",""))))</f>
        <v>9500</v>
      </c>
      <c r="AL32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24" s="19">
        <f>IF(ISNUMBER(salesTable[[#This Row],[OrderDate]]),salesTable[[#This Row],[OrderDate]],IFERROR(DATEVALUE(CLEAN(TRIM(SUBSTITUTE(salesTable[[#This Row],[OrderDate]],".","/")))),"CHECK"))</f>
        <v>45972</v>
      </c>
      <c r="AN3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45972</v>
      </c>
      <c r="AO3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GH-CCT-2025-01038</v>
      </c>
      <c r="AP3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4" s="8" t="str">
        <f>CLEAN(PROPER(TRIM(salesTable[[#This Row],[Email]])))</f>
        <v>Akosua.Owusu82@Example.Com</v>
      </c>
      <c r="AR324" s="8" t="str">
        <f>CLEAN(TRIM(salesTable[[#This Row],[SourceFile]]))</f>
        <v>Agent_App_2025.csv</v>
      </c>
      <c r="AS3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4" s="8" t="str">
        <f>IF(salesTable[orderRef_final]&lt;&gt;"MISSING",salesTable[orderRef_final],"invalid")</f>
        <v>GH-CCT-2025-01038</v>
      </c>
    </row>
    <row r="325" spans="1:46" x14ac:dyDescent="0.3">
      <c r="A325" t="s">
        <v>2635</v>
      </c>
      <c r="B325" t="s">
        <v>2636</v>
      </c>
      <c r="C325" t="s">
        <v>2637</v>
      </c>
      <c r="D325" t="s">
        <v>366</v>
      </c>
      <c r="E325" t="s">
        <v>107</v>
      </c>
      <c r="F325" t="s">
        <v>181</v>
      </c>
      <c r="G325" t="s">
        <v>162</v>
      </c>
      <c r="H325" t="s">
        <v>934</v>
      </c>
      <c r="I325" t="s">
        <v>230</v>
      </c>
      <c r="J325" t="s">
        <v>492</v>
      </c>
      <c r="K325" t="s">
        <v>539</v>
      </c>
      <c r="L325" t="s">
        <v>222</v>
      </c>
      <c r="M325">
        <v>5</v>
      </c>
      <c r="N325" t="s">
        <v>354</v>
      </c>
      <c r="O325">
        <v>3100</v>
      </c>
      <c r="P325" t="s">
        <v>2638</v>
      </c>
      <c r="Q325" t="s">
        <v>2639</v>
      </c>
      <c r="R325" t="s">
        <v>32</v>
      </c>
      <c r="S325" t="str">
        <f>IF(salesTable[[#This Row],[Region]]="","MISSING",IFERROR(VLOOKUP(salesTable[[#This Row],[Region]],region_ref[],2,FALSE),TRIM(CLEAN(UPPER(salesTable[[#This Row],[Region]])))))</f>
        <v>CAPE COAST</v>
      </c>
      <c r="T325" t="str">
        <f>IF(salesTable[[#This Row],[CustomerType]]="","MISSING",IFERROR(VLOOKUP(salesTable[[#This Row],[CustomerType]],customerType_Ref[],2,FALSE),TRIM(CLEAN(UPPER(salesTable[[#This Row],[CustomerType]])))))</f>
        <v>BUSINESS</v>
      </c>
      <c r="U325" t="str">
        <f>IF(salesTable[[#This Row],[SalesChannel]]="","MISSING",IFERROR(VLOOKUP(salesTable[[#This Row],[SalesChannel]],salesChannel_Ref[],2,FALSE),CLEAN(UPPER(TRIM(salesTable[SalesChannel])))))</f>
        <v>AGENT</v>
      </c>
      <c r="V325" t="str">
        <f>IF(salesTable[[#This Row],[PaymentMethod]]="","MISSING",IFERROR(VLOOKUP(salesTable[[#This Row],[PaymentMethod]],paymentMethod_REF[],2,FALSE), CLEAN(UPPER(TRIM(salesTable[[#This Row],[PaymentMethod]])))))</f>
        <v>CASH</v>
      </c>
      <c r="W325" s="8" t="str">
        <f>IF(salesTable[[#This Row],[ProductID]]="","MISSING",IFERROR(VLOOKUP(salesTable[[#This Row],[ProductID]],product_REF[],1,FALSE),"NO MATCH"))</f>
        <v>P012</v>
      </c>
      <c r="X325" s="8" t="str">
        <f>CLEAN(UPPER(TRIM(IF(salesTable[[#This Row],[ProductID]]="","MISSING",IFERROR(VLOOKUP(salesTable[[#This Row],[ProductID]],product_REF[],2,FALSE),"NO MATCH")))))</f>
        <v>BLENDER PLUS</v>
      </c>
      <c r="Y325" t="str">
        <f>IFERROR(CLEAN(UPPER(TRIM(VLOOKUP(salesTable[[#This Row],[productID_Final]],product_REF[],3,FALSE)))),"NO MATCH")</f>
        <v>HOME APPLIANCES</v>
      </c>
      <c r="Z325" s="8" t="str">
        <f>IF(salesTable[[#This Row],[productCategory_final]]=CLEAN(UPPER(TRIM(salesTable[ProductCategory]))),salesTable[[#This Row],[productCategory_final]],"MISMATCH")</f>
        <v>HOME APPLIANCES</v>
      </c>
      <c r="AA325" s="8" t="str">
        <f>IF(salesTable[[#This Row],[CustomerID]]="","MISSING",IFERROR(VLOOKUP(salesTable[[#This Row],[CustomerID]],customer_REF[],1,FALSE),"NO MATCH"))</f>
        <v>C0311</v>
      </c>
      <c r="AB325" t="str">
        <f>CLEAN(UPPER(TRIM(IF(salesTable[[#This Row],[FirstName]]="","MISSING",IFERROR(VLOOKUP(salesTable[[#This Row],[CustomerID_final]],customer_REF[],2,FALSE),"NO MATCH")))))</f>
        <v>ABENA</v>
      </c>
      <c r="AC325" s="8" t="str">
        <f>IF(salesTable[[#This Row],[customerFisrtName]]=CLEAN(UPPER(TRIM(salesTable[[#This Row],[customerFisrtName]]))),salesTable[[#This Row],[customerFisrtName]],"MISMATCH")</f>
        <v>ABENA</v>
      </c>
      <c r="AD325" t="str">
        <f>CLEAN(UPPER(TRIM(IF(salesTable[[#This Row],[LastName]]="","MISSING",IFERROR(VLOOKUP(salesTable[[#This Row],[CustomerID_final]],customer_REF[],3,FALSE),"NO MATCH")))))</f>
        <v>BADU</v>
      </c>
      <c r="AE325" s="8" t="str">
        <f>IF(salesTable[[#This Row],[customerLastName]]=CLEAN(UPPER(TRIM(salesTable[[#This Row],[customerLastName]]))),salesTable[[#This Row],[customerLastName]],"MISMATCH")</f>
        <v>BADU</v>
      </c>
      <c r="AF325" s="8" t="str">
        <f>IF(salesTable[[#This Row],[Phone]]="","MISSING",0&amp;RIGHT(TRIM(SUBSTITUTE(SUBSTITUTE(SUBSTITUTE(salesTable[[#This Row],[Phone]],"+","")," ",""),"-","")),9))</f>
        <v>0246231400</v>
      </c>
      <c r="AG32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25" s="8">
        <f>IF(salesTable[[#This Row],[quantity_clean]]&gt;0,salesTable[[#This Row],[quantity_clean]],"INVALID")</f>
        <v>5</v>
      </c>
      <c r="AI32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25" s="8">
        <f>IF(salesTable[[#This Row],[unitPrice_clean]]&gt;0,salesTable[[#This Row],[unitPrice_clean]],"INVALID")</f>
        <v>620</v>
      </c>
      <c r="AK325">
        <f>IF(salesTable[[#This Row],[Revenue]]="","MISSING",VALUE(TRIM(SUBSTITUTE(SUBSTITUTE(salesTable[[#This Row],[Revenue]],",",""),"GH₵",""))))</f>
        <v>3100</v>
      </c>
      <c r="AL325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325" s="19">
        <f>IF(ISNUMBER(salesTable[[#This Row],[OrderDate]]),salesTable[[#This Row],[OrderDate]],IFERROR(DATEVALUE(CLEAN(TRIM(SUBSTITUTE(salesTable[[#This Row],[OrderDate]],".","/")))),"CHECK"))</f>
        <v>45666</v>
      </c>
      <c r="AN3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45666</v>
      </c>
      <c r="AO3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GH-CCT-2025-01040</v>
      </c>
      <c r="AP3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5" s="8" t="str">
        <f>CLEAN(PROPER(TRIM(salesTable[[#This Row],[Email]])))</f>
        <v>Abena.Badu19@Example.Com</v>
      </c>
      <c r="AR325" s="8" t="str">
        <f>CLEAN(TRIM(salesTable[[#This Row],[SourceFile]]))</f>
        <v>Agent_App_2025.csv</v>
      </c>
      <c r="AS3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5" s="8" t="str">
        <f>IF(salesTable[orderRef_final]&lt;&gt;"MISSING",salesTable[orderRef_final],"invalid")</f>
        <v>GH-CCT-2025-01040</v>
      </c>
    </row>
    <row r="326" spans="1:46" x14ac:dyDescent="0.3">
      <c r="A326" t="s">
        <v>4829</v>
      </c>
      <c r="B326" t="s">
        <v>4830</v>
      </c>
      <c r="C326" t="s">
        <v>4037</v>
      </c>
      <c r="D326" t="s">
        <v>50</v>
      </c>
      <c r="E326" t="s">
        <v>140</v>
      </c>
      <c r="F326" t="s">
        <v>181</v>
      </c>
      <c r="G326" t="s">
        <v>120</v>
      </c>
      <c r="H326" t="s">
        <v>121</v>
      </c>
      <c r="I326" t="s">
        <v>41</v>
      </c>
      <c r="J326" t="s">
        <v>83</v>
      </c>
      <c r="K326" t="s">
        <v>660</v>
      </c>
      <c r="L326" t="s">
        <v>58</v>
      </c>
      <c r="M326">
        <v>4</v>
      </c>
      <c r="N326">
        <v>850</v>
      </c>
      <c r="O326">
        <v>3400</v>
      </c>
      <c r="P326" t="s">
        <v>4831</v>
      </c>
      <c r="Q326" t="s">
        <v>4832</v>
      </c>
      <c r="R326" t="s">
        <v>157</v>
      </c>
      <c r="S326" t="str">
        <f>IF(salesTable[[#This Row],[Region]]="","MISSING",IFERROR(VLOOKUP(salesTable[[#This Row],[Region]],region_ref[],2,FALSE),TRIM(CLEAN(UPPER(salesTable[[#This Row],[Region]])))))</f>
        <v>CAPE COAST</v>
      </c>
      <c r="T326" t="str">
        <f>IF(salesTable[[#This Row],[CustomerType]]="","MISSING",IFERROR(VLOOKUP(salesTable[[#This Row],[CustomerType]],customerType_Ref[],2,FALSE),TRIM(CLEAN(UPPER(salesTable[[#This Row],[CustomerType]])))))</f>
        <v>INDIVIDUAL</v>
      </c>
      <c r="U326" t="str">
        <f>IF(salesTable[[#This Row],[SalesChannel]]="","MISSING",IFERROR(VLOOKUP(salesTable[[#This Row],[SalesChannel]],salesChannel_Ref[],2,FALSE),CLEAN(UPPER(TRIM(salesTable[SalesChannel])))))</f>
        <v>MOBILE APP</v>
      </c>
      <c r="V32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26" s="8" t="str">
        <f>IF(salesTable[[#This Row],[ProductID]]="","MISSING",IFERROR(VLOOKUP(salesTable[[#This Row],[ProductID]],product_REF[],1,FALSE),"NO MATCH"))</f>
        <v>P002</v>
      </c>
      <c r="X326" s="8" t="str">
        <f>CLEAN(UPPER(TRIM(IF(salesTable[[#This Row],[ProductID]]="","MISSING",IFERROR(VLOOKUP(salesTable[[#This Row],[ProductID]],product_REF[],2,FALSE),"NO MATCH")))))</f>
        <v>OFFICE CHAIR</v>
      </c>
      <c r="Y326" t="str">
        <f>IFERROR(CLEAN(UPPER(TRIM(VLOOKUP(salesTable[[#This Row],[productID_Final]],product_REF[],3,FALSE)))),"NO MATCH")</f>
        <v>FURNITURE</v>
      </c>
      <c r="Z326" s="8" t="str">
        <f>IF(salesTable[[#This Row],[productCategory_final]]=CLEAN(UPPER(TRIM(salesTable[ProductCategory]))),salesTable[[#This Row],[productCategory_final]],"MISMATCH")</f>
        <v>FURNITURE</v>
      </c>
      <c r="AA326" s="8" t="str">
        <f>IF(salesTable[[#This Row],[CustomerID]]="","MISSING",IFERROR(VLOOKUP(salesTable[[#This Row],[CustomerID]],customer_REF[],1,FALSE),"NO MATCH"))</f>
        <v>C0244</v>
      </c>
      <c r="AB326" t="str">
        <f>CLEAN(UPPER(TRIM(IF(salesTable[[#This Row],[FirstName]]="","MISSING",IFERROR(VLOOKUP(salesTable[[#This Row],[CustomerID_final]],customer_REF[],2,FALSE),"NO MATCH")))))</f>
        <v>AKOSUA</v>
      </c>
      <c r="AC326" s="8" t="str">
        <f>IF(salesTable[[#This Row],[customerFisrtName]]=CLEAN(UPPER(TRIM(salesTable[[#This Row],[customerFisrtName]]))),salesTable[[#This Row],[customerFisrtName]],"MISMATCH")</f>
        <v>AKOSUA</v>
      </c>
      <c r="AD326" t="str">
        <f>CLEAN(UPPER(TRIM(IF(salesTable[[#This Row],[LastName]]="","MISSING",IFERROR(VLOOKUP(salesTable[[#This Row],[CustomerID_final]],customer_REF[],3,FALSE),"NO MATCH")))))</f>
        <v>OWUSU</v>
      </c>
      <c r="AE326" s="8" t="str">
        <f>IF(salesTable[[#This Row],[customerLastName]]=CLEAN(UPPER(TRIM(salesTable[[#This Row],[customerLastName]]))),salesTable[[#This Row],[customerLastName]],"MISMATCH")</f>
        <v>OWUSU</v>
      </c>
      <c r="AF326" s="8" t="str">
        <f>IF(salesTable[[#This Row],[Phone]]="","MISSING",0&amp;RIGHT(TRIM(SUBSTITUTE(SUBSTITUTE(SUBSTITUTE(salesTable[[#This Row],[Phone]],"+","")," ",""),"-","")),9))</f>
        <v>0544173843</v>
      </c>
      <c r="AG32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326" s="8">
        <f>IF(salesTable[[#This Row],[quantity_clean]]&gt;0,salesTable[[#This Row],[quantity_clean]],"INVALID")</f>
        <v>4</v>
      </c>
      <c r="AI32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26" s="8">
        <f>IF(salesTable[[#This Row],[unitPrice_clean]]&gt;0,salesTable[[#This Row],[unitPrice_clean]],"INVALID")</f>
        <v>850</v>
      </c>
      <c r="AK326">
        <f>IF(salesTable[[#This Row],[Revenue]]="","MISSING",VALUE(TRIM(SUBSTITUTE(SUBSTITUTE(salesTable[[#This Row],[Revenue]],",",""),"GH₵",""))))</f>
        <v>3400</v>
      </c>
      <c r="AL326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326" s="19">
        <f>IF(ISNUMBER(salesTable[[#This Row],[OrderDate]]),salesTable[[#This Row],[OrderDate]],IFERROR(DATEVALUE(CLEAN(TRIM(SUBSTITUTE(salesTable[[#This Row],[OrderDate]],".","/")))),"CHECK"))</f>
        <v>45825</v>
      </c>
      <c r="AN3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45825</v>
      </c>
      <c r="AO3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GH-CCT-2025-01056</v>
      </c>
      <c r="AP3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6" s="8" t="str">
        <f>CLEAN(PROPER(TRIM(salesTable[[#This Row],[Email]])))</f>
        <v>Akosua.Owusu67@Example.Com</v>
      </c>
      <c r="AR326" s="8" t="str">
        <f>CLEAN(TRIM(salesTable[[#This Row],[SourceFile]]))</f>
        <v>Online_Sales_2025.xlsx</v>
      </c>
      <c r="AS3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6" s="8" t="str">
        <f>IF(salesTable[orderRef_final]&lt;&gt;"MISSING",salesTable[orderRef_final],"invalid")</f>
        <v>GH-CCT-2025-01056</v>
      </c>
    </row>
    <row r="327" spans="1:46" x14ac:dyDescent="0.3">
      <c r="A327" t="s">
        <v>5836</v>
      </c>
      <c r="B327" t="s">
        <v>5614</v>
      </c>
      <c r="C327" t="s">
        <v>3249</v>
      </c>
      <c r="D327" t="s">
        <v>151</v>
      </c>
      <c r="E327" t="s">
        <v>1779</v>
      </c>
      <c r="F327" t="s">
        <v>1877</v>
      </c>
      <c r="G327" t="s">
        <v>24</v>
      </c>
      <c r="H327" t="s">
        <v>130</v>
      </c>
      <c r="I327" t="s">
        <v>329</v>
      </c>
      <c r="J327" t="s">
        <v>83</v>
      </c>
      <c r="K327" t="s">
        <v>72</v>
      </c>
      <c r="L327" t="s">
        <v>58</v>
      </c>
      <c r="M327">
        <v>11</v>
      </c>
      <c r="N327">
        <v>4200</v>
      </c>
      <c r="O327">
        <v>46200</v>
      </c>
      <c r="P327" t="s">
        <v>5837</v>
      </c>
      <c r="Q327" t="s">
        <v>5838</v>
      </c>
      <c r="R327" t="s">
        <v>46</v>
      </c>
      <c r="S327" t="str">
        <f>IF(salesTable[[#This Row],[Region]]="","MISSING",IFERROR(VLOOKUP(salesTable[[#This Row],[Region]],region_ref[],2,FALSE),TRIM(CLEAN(UPPER(salesTable[[#This Row],[Region]])))))</f>
        <v>CAPE COAST</v>
      </c>
      <c r="T327" t="str">
        <f>IF(salesTable[[#This Row],[CustomerType]]="","MISSING",IFERROR(VLOOKUP(salesTable[[#This Row],[CustomerType]],customerType_Ref[],2,FALSE),TRIM(CLEAN(UPPER(salesTable[[#This Row],[CustomerType]])))))</f>
        <v>INDIVIDUAL</v>
      </c>
      <c r="U327" t="str">
        <f>IF(salesTable[[#This Row],[SalesChannel]]="","MISSING",IFERROR(VLOOKUP(salesTable[[#This Row],[SalesChannel]],salesChannel_Ref[],2,FALSE),CLEAN(UPPER(TRIM(salesTable[SalesChannel])))))</f>
        <v>IN-STORE</v>
      </c>
      <c r="V3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27" s="8" t="str">
        <f>IF(salesTable[[#This Row],[ProductID]]="","MISSING",IFERROR(VLOOKUP(salesTable[[#This Row],[ProductID]],product_REF[],1,FALSE),"NO MATCH"))</f>
        <v>P001</v>
      </c>
      <c r="X327" s="8" t="str">
        <f>CLEAN(UPPER(TRIM(IF(salesTable[[#This Row],[ProductID]]="","MISSING",IFERROR(VLOOKUP(salesTable[[#This Row],[ProductID]],product_REF[],2,FALSE),"NO MATCH")))))</f>
        <v>LAPTOP PRO 14</v>
      </c>
      <c r="Y327" t="str">
        <f>IFERROR(CLEAN(UPPER(TRIM(VLOOKUP(salesTable[[#This Row],[productID_Final]],product_REF[],3,FALSE)))),"NO MATCH")</f>
        <v>ELECTRONICS</v>
      </c>
      <c r="Z327" s="8" t="str">
        <f>IF(salesTable[[#This Row],[productCategory_final]]=CLEAN(UPPER(TRIM(salesTable[ProductCategory]))),salesTable[[#This Row],[productCategory_final]],"MISMATCH")</f>
        <v>ELECTRONICS</v>
      </c>
      <c r="AA327" s="8" t="str">
        <f>IF(salesTable[[#This Row],[CustomerID]]="","MISSING",IFERROR(VLOOKUP(salesTable[[#This Row],[CustomerID]],customer_REF[],1,FALSE),"NO MATCH"))</f>
        <v>C0241</v>
      </c>
      <c r="AB327" t="str">
        <f>CLEAN(UPPER(TRIM(IF(salesTable[[#This Row],[FirstName]]="","MISSING",IFERROR(VLOOKUP(salesTable[[#This Row],[CustomerID_final]],customer_REF[],2,FALSE),"NO MATCH")))))</f>
        <v>KWAME</v>
      </c>
      <c r="AC327" s="8" t="str">
        <f>IF(salesTable[[#This Row],[customerFisrtName]]=CLEAN(UPPER(TRIM(salesTable[[#This Row],[customerFisrtName]]))),salesTable[[#This Row],[customerFisrtName]],"MISMATCH")</f>
        <v>KWAME</v>
      </c>
      <c r="AD327" t="str">
        <f>CLEAN(UPPER(TRIM(IF(salesTable[[#This Row],[LastName]]="","MISSING",IFERROR(VLOOKUP(salesTable[[#This Row],[CustomerID_final]],customer_REF[],3,FALSE),"NO MATCH")))))</f>
        <v>BOATENG</v>
      </c>
      <c r="AE327" s="8" t="str">
        <f>IF(salesTable[[#This Row],[customerLastName]]=CLEAN(UPPER(TRIM(salesTable[[#This Row],[customerLastName]]))),salesTable[[#This Row],[customerLastName]],"MISMATCH")</f>
        <v>BOATENG</v>
      </c>
      <c r="AF327" s="8" t="str">
        <f>IF(salesTable[[#This Row],[Phone]]="","MISSING",0&amp;RIGHT(TRIM(SUBSTITUTE(SUBSTITUTE(SUBSTITUTE(salesTable[[#This Row],[Phone]],"+","")," ",""),"-","")),9))</f>
        <v>0598046967</v>
      </c>
      <c r="AG32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27" s="8">
        <f>IF(salesTable[[#This Row],[quantity_clean]]&gt;0,salesTable[[#This Row],[quantity_clean]],"INVALID")</f>
        <v>11</v>
      </c>
      <c r="AI32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27" s="8">
        <f>IF(salesTable[[#This Row],[unitPrice_clean]]&gt;0,salesTable[[#This Row],[unitPrice_clean]],"INVALID")</f>
        <v>4200</v>
      </c>
      <c r="AK327">
        <f>IF(salesTable[[#This Row],[Revenue]]="","MISSING",VALUE(TRIM(SUBSTITUTE(SUBSTITUTE(salesTable[[#This Row],[Revenue]],",",""),"GH₵",""))))</f>
        <v>46200</v>
      </c>
      <c r="AL327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327" s="19">
        <f>IF(ISNUMBER(salesTable[[#This Row],[OrderDate]]),salesTable[[#This Row],[OrderDate]],IFERROR(DATEVALUE(CLEAN(TRIM(SUBSTITUTE(salesTable[[#This Row],[OrderDate]],".","/")))),"CHECK"))</f>
        <v>45974</v>
      </c>
      <c r="AN3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45974</v>
      </c>
      <c r="AO3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GH-CCT-2025-01064</v>
      </c>
      <c r="AP3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7" s="8" t="str">
        <f>CLEAN(PROPER(TRIM(salesTable[[#This Row],[Email]])))</f>
        <v>Kwame.Boateng68@Example.Com</v>
      </c>
      <c r="AR327" s="8" t="str">
        <f>CLEAN(TRIM(salesTable[[#This Row],[SourceFile]]))</f>
        <v>Mobile_App_Export.csv</v>
      </c>
      <c r="AS3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7" s="8" t="str">
        <f>IF(salesTable[orderRef_final]&lt;&gt;"MISSING",salesTable[orderRef_final],"invalid")</f>
        <v>GH-CCT-2025-01064</v>
      </c>
    </row>
    <row r="328" spans="1:46" x14ac:dyDescent="0.3">
      <c r="A328" t="s">
        <v>178</v>
      </c>
      <c r="B328" t="s">
        <v>179</v>
      </c>
      <c r="C328" t="s">
        <v>180</v>
      </c>
      <c r="D328" t="s">
        <v>172</v>
      </c>
      <c r="E328" t="s">
        <v>22</v>
      </c>
      <c r="F328" t="s">
        <v>181</v>
      </c>
      <c r="G328" t="s">
        <v>68</v>
      </c>
      <c r="H328" t="s">
        <v>109</v>
      </c>
      <c r="I328" t="s">
        <v>110</v>
      </c>
      <c r="J328" t="s">
        <v>97</v>
      </c>
      <c r="K328" t="s">
        <v>72</v>
      </c>
      <c r="L328" t="s">
        <v>182</v>
      </c>
      <c r="M328" t="s">
        <v>183</v>
      </c>
      <c r="N328">
        <v>3600</v>
      </c>
      <c r="O328">
        <v>28800</v>
      </c>
      <c r="P328" t="s">
        <v>184</v>
      </c>
      <c r="Q328" t="s">
        <v>185</v>
      </c>
      <c r="R328" t="s">
        <v>46</v>
      </c>
      <c r="S328" t="str">
        <f>IF(salesTable[[#This Row],[Region]]="","MISSING",IFERROR(VLOOKUP(salesTable[[#This Row],[Region]],region_ref[],2,FALSE),TRIM(CLEAN(UPPER(salesTable[[#This Row],[Region]])))))</f>
        <v>CAPE COAST</v>
      </c>
      <c r="T328" t="str">
        <f>IF(salesTable[[#This Row],[CustomerType]]="","MISSING",IFERROR(VLOOKUP(salesTable[[#This Row],[CustomerType]],customerType_Ref[],2,FALSE),TRIM(CLEAN(UPPER(salesTable[[#This Row],[CustomerType]])))))</f>
        <v>BUSINESS</v>
      </c>
      <c r="U328" t="str">
        <f>IF(salesTable[[#This Row],[SalesChannel]]="","MISSING",IFERROR(VLOOKUP(salesTable[[#This Row],[SalesChannel]],salesChannel_Ref[],2,FALSE),CLEAN(UPPER(TRIM(salesTable[SalesChannel])))))</f>
        <v>IN-STORE</v>
      </c>
      <c r="V328" t="str">
        <f>IF(salesTable[[#This Row],[PaymentMethod]]="","MISSING",IFERROR(VLOOKUP(salesTable[[#This Row],[PaymentMethod]],paymentMethod_REF[],2,FALSE), CLEAN(UPPER(TRIM(salesTable[[#This Row],[PaymentMethod]])))))</f>
        <v>CASH</v>
      </c>
      <c r="W328" s="8" t="str">
        <f>IF(salesTable[[#This Row],[ProductID]]="","MISSING",IFERROR(VLOOKUP(salesTable[[#This Row],[ProductID]],product_REF[],1,FALSE),"NO MATCH"))</f>
        <v>P010</v>
      </c>
      <c r="X328" s="8" t="str">
        <f>CLEAN(UPPER(TRIM(IF(salesTable[[#This Row],[ProductID]]="","MISSING",IFERROR(VLOOKUP(salesTable[[#This Row],[ProductID]],product_REF[],2,FALSE),"NO MATCH")))))</f>
        <v>AIR CONDITIONER</v>
      </c>
      <c r="Y328" t="str">
        <f>IFERROR(CLEAN(UPPER(TRIM(VLOOKUP(salesTable[[#This Row],[productID_Final]],product_REF[],3,FALSE)))),"NO MATCH")</f>
        <v>HOME APPLIANCES</v>
      </c>
      <c r="Z328" s="8" t="str">
        <f>IF(salesTable[[#This Row],[productCategory_final]]=CLEAN(UPPER(TRIM(salesTable[ProductCategory]))),salesTable[[#This Row],[productCategory_final]],"MISMATCH")</f>
        <v>HOME APPLIANCES</v>
      </c>
      <c r="AA328" s="8" t="str">
        <f>IF(salesTable[[#This Row],[CustomerID]]="","MISSING",IFERROR(VLOOKUP(salesTable[[#This Row],[CustomerID]],customer_REF[],1,FALSE),"NO MATCH"))</f>
        <v>C0124</v>
      </c>
      <c r="AB328" t="str">
        <f>CLEAN(UPPER(TRIM(IF(salesTable[[#This Row],[FirstName]]="","MISSING",IFERROR(VLOOKUP(salesTable[[#This Row],[CustomerID_final]],customer_REF[],2,FALSE),"NO MATCH")))))</f>
        <v>DANIEL</v>
      </c>
      <c r="AC328" s="8" t="str">
        <f>IF(salesTable[[#This Row],[customerFisrtName]]=CLEAN(UPPER(TRIM(salesTable[[#This Row],[customerFisrtName]]))),salesTable[[#This Row],[customerFisrtName]],"MISMATCH")</f>
        <v>DANIEL</v>
      </c>
      <c r="AD328" t="str">
        <f>CLEAN(UPPER(TRIM(IF(salesTable[[#This Row],[LastName]]="","MISSING",IFERROR(VLOOKUP(salesTable[[#This Row],[CustomerID_final]],customer_REF[],3,FALSE),"NO MATCH")))))</f>
        <v>ARTHUR</v>
      </c>
      <c r="AE328" s="8" t="str">
        <f>IF(salesTable[[#This Row],[customerLastName]]=CLEAN(UPPER(TRIM(salesTable[[#This Row],[customerLastName]]))),salesTable[[#This Row],[customerLastName]],"MISMATCH")</f>
        <v>ARTHUR</v>
      </c>
      <c r="AF328" s="8" t="str">
        <f>IF(salesTable[[#This Row],[Phone]]="","MISSING",0&amp;RIGHT(TRIM(SUBSTITUTE(SUBSTITUTE(SUBSTITUTE(salesTable[[#This Row],[Phone]],"+","")," ",""),"-","")),9))</f>
        <v>0266547642</v>
      </c>
      <c r="AG32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28" s="8">
        <f>IF(salesTable[[#This Row],[quantity_clean]]&gt;0,salesTable[[#This Row],[quantity_clean]],"INVALID")</f>
        <v>8</v>
      </c>
      <c r="AI32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328" s="8">
        <f>IF(salesTable[[#This Row],[unitPrice_clean]]&gt;0,salesTable[[#This Row],[unitPrice_clean]],"INVALID")</f>
        <v>3600</v>
      </c>
      <c r="AK328">
        <f>IF(salesTable[[#This Row],[Revenue]]="","MISSING",VALUE(TRIM(SUBSTITUTE(SUBSTITUTE(salesTable[[#This Row],[Revenue]],",",""),"GH₵",""))))</f>
        <v>28800</v>
      </c>
      <c r="AL328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328" s="19">
        <f>IF(ISNUMBER(salesTable[[#This Row],[OrderDate]]),salesTable[[#This Row],[OrderDate]],IFERROR(DATEVALUE(CLEAN(TRIM(SUBSTITUTE(salesTable[[#This Row],[OrderDate]],".","/")))),"CHECK"))</f>
        <v>45712</v>
      </c>
      <c r="AN3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45712</v>
      </c>
      <c r="AO3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GH-CCT-2025-01068</v>
      </c>
      <c r="AP3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8" s="8" t="str">
        <f>CLEAN(PROPER(TRIM(salesTable[[#This Row],[Email]])))</f>
        <v>Daniel.Arthur40@Example.Com</v>
      </c>
      <c r="AR328" s="8" t="str">
        <f>CLEAN(TRIM(salesTable[[#This Row],[SourceFile]]))</f>
        <v>Mobile_App_Export.csv</v>
      </c>
      <c r="AS3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8" s="8" t="str">
        <f>IF(salesTable[orderRef_final]&lt;&gt;"MISSING",salesTable[orderRef_final],"invalid")</f>
        <v>GH-CCT-2025-01068</v>
      </c>
    </row>
    <row r="329" spans="1:46" x14ac:dyDescent="0.3">
      <c r="A329" t="s">
        <v>2381</v>
      </c>
      <c r="B329" t="s">
        <v>2382</v>
      </c>
      <c r="C329" t="s">
        <v>1318</v>
      </c>
      <c r="D329" t="s">
        <v>139</v>
      </c>
      <c r="E329" t="s">
        <v>978</v>
      </c>
      <c r="F329" t="s">
        <v>141</v>
      </c>
      <c r="G329" t="s">
        <v>120</v>
      </c>
      <c r="H329" t="s">
        <v>121</v>
      </c>
      <c r="I329" t="s">
        <v>41</v>
      </c>
      <c r="J329" t="s">
        <v>97</v>
      </c>
      <c r="K329" t="s">
        <v>458</v>
      </c>
      <c r="L329" t="s">
        <v>182</v>
      </c>
      <c r="M329">
        <v>3</v>
      </c>
      <c r="N329">
        <v>750</v>
      </c>
      <c r="O329">
        <v>2250</v>
      </c>
      <c r="P329" t="s">
        <v>2383</v>
      </c>
      <c r="Q329" t="s">
        <v>2384</v>
      </c>
      <c r="R329" t="s">
        <v>46</v>
      </c>
      <c r="S329" t="str">
        <f>IF(salesTable[[#This Row],[Region]]="","MISSING",IFERROR(VLOOKUP(salesTable[[#This Row],[Region]],region_ref[],2,FALSE),TRIM(CLEAN(UPPER(salesTable[[#This Row],[Region]])))))</f>
        <v>CAPE COAST</v>
      </c>
      <c r="T329" t="str">
        <f>IF(salesTable[[#This Row],[CustomerType]]="","MISSING",IFERROR(VLOOKUP(salesTable[[#This Row],[CustomerType]],customerType_Ref[],2,FALSE),TRIM(CLEAN(UPPER(salesTable[[#This Row],[CustomerType]])))))</f>
        <v>BUSINESS</v>
      </c>
      <c r="U329" t="str">
        <f>IF(salesTable[[#This Row],[SalesChannel]]="","MISSING",IFERROR(VLOOKUP(salesTable[[#This Row],[SalesChannel]],salesChannel_Ref[],2,FALSE),CLEAN(UPPER(TRIM(salesTable[SalesChannel])))))</f>
        <v>IN-STORE</v>
      </c>
      <c r="V329" t="str">
        <f>IF(salesTable[[#This Row],[PaymentMethod]]="","MISSING",IFERROR(VLOOKUP(salesTable[[#This Row],[PaymentMethod]],paymentMethod_REF[],2,FALSE), CLEAN(UPPER(TRIM(salesTable[[#This Row],[PaymentMethod]])))))</f>
        <v>CASH</v>
      </c>
      <c r="W329" s="8" t="str">
        <f>IF(salesTable[[#This Row],[ProductID]]="","MISSING",IFERROR(VLOOKUP(salesTable[[#This Row],[ProductID]],product_REF[],1,FALSE),"NO MATCH"))</f>
        <v>P002</v>
      </c>
      <c r="X329" s="8" t="str">
        <f>CLEAN(UPPER(TRIM(IF(salesTable[[#This Row],[ProductID]]="","MISSING",IFERROR(VLOOKUP(salesTable[[#This Row],[ProductID]],product_REF[],2,FALSE),"NO MATCH")))))</f>
        <v>OFFICE CHAIR</v>
      </c>
      <c r="Y329" t="str">
        <f>IFERROR(CLEAN(UPPER(TRIM(VLOOKUP(salesTable[[#This Row],[productID_Final]],product_REF[],3,FALSE)))),"NO MATCH")</f>
        <v>FURNITURE</v>
      </c>
      <c r="Z329" s="8" t="str">
        <f>IF(salesTable[[#This Row],[productCategory_final]]=CLEAN(UPPER(TRIM(salesTable[ProductCategory]))),salesTable[[#This Row],[productCategory_final]],"MISMATCH")</f>
        <v>FURNITURE</v>
      </c>
      <c r="AA329" s="8" t="str">
        <f>IF(salesTable[[#This Row],[CustomerID]]="","MISSING",IFERROR(VLOOKUP(salesTable[[#This Row],[CustomerID]],customer_REF[],1,FALSE),"NO MATCH"))</f>
        <v>C0105</v>
      </c>
      <c r="AB329" t="str">
        <f>CLEAN(UPPER(TRIM(IF(salesTable[[#This Row],[FirstName]]="","MISSING",IFERROR(VLOOKUP(salesTable[[#This Row],[CustomerID_final]],customer_REF[],2,FALSE),"NO MATCH")))))</f>
        <v>KOFI</v>
      </c>
      <c r="AC329" s="8" t="str">
        <f>IF(salesTable[[#This Row],[customerFisrtName]]=CLEAN(UPPER(TRIM(salesTable[[#This Row],[customerFisrtName]]))),salesTable[[#This Row],[customerFisrtName]],"MISMATCH")</f>
        <v>KOFI</v>
      </c>
      <c r="AD329" t="str">
        <f>CLEAN(UPPER(TRIM(IF(salesTable[[#This Row],[LastName]]="","MISSING",IFERROR(VLOOKUP(salesTable[[#This Row],[CustomerID_final]],customer_REF[],3,FALSE),"NO MATCH")))))</f>
        <v>MENSAH</v>
      </c>
      <c r="AE329" s="8" t="str">
        <f>IF(salesTable[[#This Row],[customerLastName]]=CLEAN(UPPER(TRIM(salesTable[[#This Row],[customerLastName]]))),salesTable[[#This Row],[customerLastName]],"MISMATCH")</f>
        <v>MENSAH</v>
      </c>
      <c r="AF329" s="8" t="str">
        <f>IF(salesTable[[#This Row],[Phone]]="","MISSING",0&amp;RIGHT(TRIM(SUBSTITUTE(SUBSTITUTE(SUBSTITUTE(salesTable[[#This Row],[Phone]],"+","")," ",""),"-","")),9))</f>
        <v>0209183427</v>
      </c>
      <c r="AG32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29" s="8">
        <f>IF(salesTable[[#This Row],[quantity_clean]]&gt;0,salesTable[[#This Row],[quantity_clean]],"INVALID")</f>
        <v>3</v>
      </c>
      <c r="AI329">
        <f>IF(OR(salesTable[[#This Row],[UnitPrice]]="",salesTable[[#This Row],[UnitPrice]]="N/A",salesTable[[#This Row],[UnitPrice]]="unknown"),"INVALID",VALUE(TRIM(SUBSTITUTE(SUBSTITUTE(salesTable[[#This Row],[UnitPrice]],",",""),"GH₵",""))))</f>
        <v>750</v>
      </c>
      <c r="AJ329" s="8">
        <f>IF(salesTable[[#This Row],[unitPrice_clean]]&gt;0,salesTable[[#This Row],[unitPrice_clean]],"INVALID")</f>
        <v>750</v>
      </c>
      <c r="AK329">
        <f>IF(salesTable[[#This Row],[Revenue]]="","MISSING",VALUE(TRIM(SUBSTITUTE(SUBSTITUTE(salesTable[[#This Row],[Revenue]],",",""),"GH₵",""))))</f>
        <v>2250</v>
      </c>
      <c r="AL329" s="8">
        <f>IFERROR(IF(ROUND(salesTable[[#This Row],[Quantity_final]]*salesTable[[#This Row],[UnitPrice_final]],2)=ROUND(salesTable[[#This Row],[revenue_clean]],2)=TRUE,salesTable[[#This Row],[revenue_clean]],"invalid"),"INVALID")</f>
        <v>2250</v>
      </c>
      <c r="AM329" s="19">
        <f>IF(ISNUMBER(salesTable[[#This Row],[OrderDate]]),salesTable[[#This Row],[OrderDate]],IFERROR(DATEVALUE(CLEAN(TRIM(SUBSTITUTE(salesTable[[#This Row],[OrderDate]],".","/")))),"CHECK"))</f>
        <v>45791</v>
      </c>
      <c r="AN3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45791</v>
      </c>
      <c r="AO3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GH-CCT-2025-01069</v>
      </c>
      <c r="AP3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29" s="8" t="str">
        <f>CLEAN(PROPER(TRIM(salesTable[[#This Row],[Email]])))</f>
        <v>Kofi.Mensah16@Example.Com</v>
      </c>
      <c r="AR329" s="8" t="str">
        <f>CLEAN(TRIM(salesTable[[#This Row],[SourceFile]]))</f>
        <v>Mobile_App_Export.csv</v>
      </c>
      <c r="AS3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29" s="8" t="str">
        <f>IF(salesTable[orderRef_final]&lt;&gt;"MISSING",salesTable[orderRef_final],"invalid")</f>
        <v>GH-CCT-2025-01069</v>
      </c>
    </row>
    <row r="330" spans="1:46" x14ac:dyDescent="0.3">
      <c r="A330" t="s">
        <v>4139</v>
      </c>
      <c r="B330" t="s">
        <v>4140</v>
      </c>
      <c r="C330" t="s">
        <v>318</v>
      </c>
      <c r="D330" t="s">
        <v>92</v>
      </c>
      <c r="E330" t="s">
        <v>190</v>
      </c>
      <c r="F330" t="s">
        <v>181</v>
      </c>
      <c r="G330" t="s">
        <v>120</v>
      </c>
      <c r="H330" t="s">
        <v>373</v>
      </c>
      <c r="I330" t="s">
        <v>41</v>
      </c>
      <c r="J330" t="s">
        <v>685</v>
      </c>
      <c r="K330" t="s">
        <v>174</v>
      </c>
      <c r="L330" t="s">
        <v>451</v>
      </c>
      <c r="M330">
        <v>1</v>
      </c>
      <c r="N330">
        <v>850</v>
      </c>
      <c r="O330">
        <v>850</v>
      </c>
      <c r="P330" t="s">
        <v>4141</v>
      </c>
      <c r="Q330" t="s">
        <v>4142</v>
      </c>
      <c r="R330" t="s">
        <v>46</v>
      </c>
      <c r="S330" t="str">
        <f>IF(salesTable[[#This Row],[Region]]="","MISSING",IFERROR(VLOOKUP(salesTable[[#This Row],[Region]],region_ref[],2,FALSE),TRIM(CLEAN(UPPER(salesTable[[#This Row],[Region]])))))</f>
        <v>CAPE COAST</v>
      </c>
      <c r="T330" t="str">
        <f>IF(salesTable[[#This Row],[CustomerType]]="","MISSING",IFERROR(VLOOKUP(salesTable[[#This Row],[CustomerType]],customerType_Ref[],2,FALSE),TRIM(CLEAN(UPPER(salesTable[[#This Row],[CustomerType]])))))</f>
        <v>BUSINESS</v>
      </c>
      <c r="U330" t="str">
        <f>IF(salesTable[[#This Row],[SalesChannel]]="","MISSING",IFERROR(VLOOKUP(salesTable[[#This Row],[SalesChannel]],salesChannel_Ref[],2,FALSE),CLEAN(UPPER(TRIM(salesTable[SalesChannel])))))</f>
        <v>IN-STORE</v>
      </c>
      <c r="V33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30" s="8" t="str">
        <f>IF(salesTable[[#This Row],[ProductID]]="","MISSING",IFERROR(VLOOKUP(salesTable[[#This Row],[ProductID]],product_REF[],1,FALSE),"NO MATCH"))</f>
        <v>P002</v>
      </c>
      <c r="X330" s="8" t="str">
        <f>CLEAN(UPPER(TRIM(IF(salesTable[[#This Row],[ProductID]]="","MISSING",IFERROR(VLOOKUP(salesTable[[#This Row],[ProductID]],product_REF[],2,FALSE),"NO MATCH")))))</f>
        <v>OFFICE CHAIR</v>
      </c>
      <c r="Y330" t="str">
        <f>IFERROR(CLEAN(UPPER(TRIM(VLOOKUP(salesTable[[#This Row],[productID_Final]],product_REF[],3,FALSE)))),"NO MATCH")</f>
        <v>FURNITURE</v>
      </c>
      <c r="Z330" s="8" t="str">
        <f>IF(salesTable[[#This Row],[productCategory_final]]=CLEAN(UPPER(TRIM(salesTable[ProductCategory]))),salesTable[[#This Row],[productCategory_final]],"MISMATCH")</f>
        <v>FURNITURE</v>
      </c>
      <c r="AA330" s="8" t="str">
        <f>IF(salesTable[[#This Row],[CustomerID]]="","MISSING",IFERROR(VLOOKUP(salesTable[[#This Row],[CustomerID]],customer_REF[],1,FALSE),"NO MATCH"))</f>
        <v>C0252</v>
      </c>
      <c r="AB330" t="str">
        <f>CLEAN(UPPER(TRIM(IF(salesTable[[#This Row],[FirstName]]="","MISSING",IFERROR(VLOOKUP(salesTable[[#This Row],[CustomerID_final]],customer_REF[],2,FALSE),"NO MATCH")))))</f>
        <v>AMA</v>
      </c>
      <c r="AC330" s="8" t="str">
        <f>IF(salesTable[[#This Row],[customerFisrtName]]=CLEAN(UPPER(TRIM(salesTable[[#This Row],[customerFisrtName]]))),salesTable[[#This Row],[customerFisrtName]],"MISMATCH")</f>
        <v>AMA</v>
      </c>
      <c r="AD330" t="str">
        <f>CLEAN(UPPER(TRIM(IF(salesTable[[#This Row],[LastName]]="","MISSING",IFERROR(VLOOKUP(salesTable[[#This Row],[CustomerID_final]],customer_REF[],3,FALSE),"NO MATCH")))))</f>
        <v>ASARE</v>
      </c>
      <c r="AE330" s="8" t="str">
        <f>IF(salesTable[[#This Row],[customerLastName]]=CLEAN(UPPER(TRIM(salesTable[[#This Row],[customerLastName]]))),salesTable[[#This Row],[customerLastName]],"MISMATCH")</f>
        <v>ASARE</v>
      </c>
      <c r="AF330" s="8" t="str">
        <f>IF(salesTable[[#This Row],[Phone]]="","MISSING",0&amp;RIGHT(TRIM(SUBSTITUTE(SUBSTITUTE(SUBSTITUTE(salesTable[[#This Row],[Phone]],"+","")," ",""),"-","")),9))</f>
        <v>0241800943</v>
      </c>
      <c r="AG33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330" s="8">
        <f>IF(salesTable[[#This Row],[quantity_clean]]&gt;0,salesTable[[#This Row],[quantity_clean]],"INVALID")</f>
        <v>1</v>
      </c>
      <c r="AI33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30" s="8">
        <f>IF(salesTable[[#This Row],[unitPrice_clean]]&gt;0,salesTable[[#This Row],[unitPrice_clean]],"INVALID")</f>
        <v>850</v>
      </c>
      <c r="AK330">
        <f>IF(salesTable[[#This Row],[Revenue]]="","MISSING",VALUE(TRIM(SUBSTITUTE(SUBSTITUTE(salesTable[[#This Row],[Revenue]],",",""),"GH₵",""))))</f>
        <v>850</v>
      </c>
      <c r="AL330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330" s="19">
        <f>IF(ISNUMBER(salesTable[[#This Row],[OrderDate]]),salesTable[[#This Row],[OrderDate]],IFERROR(DATEVALUE(CLEAN(TRIM(SUBSTITUTE(salesTable[[#This Row],[OrderDate]],".","/")))),"CHECK"))</f>
        <v>45904</v>
      </c>
      <c r="AN3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45904</v>
      </c>
      <c r="AO3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GH-CCT-2025-01077</v>
      </c>
      <c r="AP3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0" s="8" t="str">
        <f>CLEAN(PROPER(TRIM(salesTable[[#This Row],[Email]])))</f>
        <v>Ama.Asare16@Example.Com</v>
      </c>
      <c r="AR330" s="8" t="str">
        <f>CLEAN(TRIM(salesTable[[#This Row],[SourceFile]]))</f>
        <v>Mobile_App_Export.csv</v>
      </c>
      <c r="AS3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0" s="8" t="str">
        <f>IF(salesTable[orderRef_final]&lt;&gt;"MISSING",salesTable[orderRef_final],"invalid")</f>
        <v>GH-CCT-2025-01077</v>
      </c>
    </row>
    <row r="331" spans="1:46" x14ac:dyDescent="0.3">
      <c r="A331" t="s">
        <v>5936</v>
      </c>
      <c r="B331" t="s">
        <v>5937</v>
      </c>
      <c r="C331" t="s">
        <v>537</v>
      </c>
      <c r="D331" t="s">
        <v>271</v>
      </c>
      <c r="E331" t="s">
        <v>37</v>
      </c>
      <c r="F331" t="s">
        <v>181</v>
      </c>
      <c r="G331" t="s">
        <v>39</v>
      </c>
      <c r="H331" t="s">
        <v>336</v>
      </c>
      <c r="I331" t="s">
        <v>41</v>
      </c>
      <c r="J331" t="s">
        <v>864</v>
      </c>
      <c r="K331" t="s">
        <v>98</v>
      </c>
      <c r="L331" t="s">
        <v>111</v>
      </c>
      <c r="M331">
        <v>8</v>
      </c>
      <c r="N331" t="s">
        <v>511</v>
      </c>
      <c r="O331">
        <v>15200</v>
      </c>
      <c r="P331" t="s">
        <v>5938</v>
      </c>
      <c r="Q331" t="s">
        <v>5939</v>
      </c>
      <c r="R331" t="s">
        <v>46</v>
      </c>
      <c r="S331" t="str">
        <f>IF(salesTable[[#This Row],[Region]]="","MISSING",IFERROR(VLOOKUP(salesTable[[#This Row],[Region]],region_ref[],2,FALSE),TRIM(CLEAN(UPPER(salesTable[[#This Row],[Region]])))))</f>
        <v>CAPE COAST</v>
      </c>
      <c r="T331" t="str">
        <f>IF(salesTable[[#This Row],[CustomerType]]="","MISSING",IFERROR(VLOOKUP(salesTable[[#This Row],[CustomerType]],customerType_Ref[],2,FALSE),TRIM(CLEAN(UPPER(salesTable[[#This Row],[CustomerType]])))))</f>
        <v>INDIVIDUAL</v>
      </c>
      <c r="U331" t="str">
        <f>IF(salesTable[[#This Row],[SalesChannel]]="","MISSING",IFERROR(VLOOKUP(salesTable[[#This Row],[SalesChannel]],salesChannel_Ref[],2,FALSE),CLEAN(UPPER(TRIM(salesTable[SalesChannel])))))</f>
        <v>MOBILE APP</v>
      </c>
      <c r="V331" t="str">
        <f>IF(salesTable[[#This Row],[PaymentMethod]]="","MISSING",IFERROR(VLOOKUP(salesTable[[#This Row],[PaymentMethod]],paymentMethod_REF[],2,FALSE), CLEAN(UPPER(TRIM(salesTable[[#This Row],[PaymentMethod]])))))</f>
        <v>CARD</v>
      </c>
      <c r="W331" s="8" t="str">
        <f>IF(salesTable[[#This Row],[ProductID]]="","MISSING",IFERROR(VLOOKUP(salesTable[[#This Row],[ProductID]],product_REF[],1,FALSE),"NO MATCH"))</f>
        <v>P006</v>
      </c>
      <c r="X331" s="8" t="str">
        <f>CLEAN(UPPER(TRIM(IF(salesTable[[#This Row],[ProductID]]="","MISSING",IFERROR(VLOOKUP(salesTable[[#This Row],[ProductID]],product_REF[],2,FALSE),"NO MATCH")))))</f>
        <v>STANDING DESK</v>
      </c>
      <c r="Y331" t="str">
        <f>IFERROR(CLEAN(UPPER(TRIM(VLOOKUP(salesTable[[#This Row],[productID_Final]],product_REF[],3,FALSE)))),"NO MATCH")</f>
        <v>FURNITURE</v>
      </c>
      <c r="Z331" s="8" t="str">
        <f>IF(salesTable[[#This Row],[productCategory_final]]=CLEAN(UPPER(TRIM(salesTable[ProductCategory]))),salesTable[[#This Row],[productCategory_final]],"MISMATCH")</f>
        <v>FURNITURE</v>
      </c>
      <c r="AA331" s="8" t="str">
        <f>IF(salesTable[[#This Row],[CustomerID]]="","MISSING",IFERROR(VLOOKUP(salesTable[[#This Row],[CustomerID]],customer_REF[],1,FALSE),"NO MATCH"))</f>
        <v>C0369</v>
      </c>
      <c r="AB331" t="str">
        <f>CLEAN(UPPER(TRIM(IF(salesTable[[#This Row],[FirstName]]="","MISSING",IFERROR(VLOOKUP(salesTable[[#This Row],[CustomerID_final]],customer_REF[],2,FALSE),"NO MATCH")))))</f>
        <v>MICHAEL</v>
      </c>
      <c r="AC331" s="8" t="str">
        <f>IF(salesTable[[#This Row],[customerFisrtName]]=CLEAN(UPPER(TRIM(salesTable[[#This Row],[customerFisrtName]]))),salesTable[[#This Row],[customerFisrtName]],"MISMATCH")</f>
        <v>MICHAEL</v>
      </c>
      <c r="AD331" t="str">
        <f>CLEAN(UPPER(TRIM(IF(salesTable[[#This Row],[LastName]]="","MISSING",IFERROR(VLOOKUP(salesTable[[#This Row],[CustomerID_final]],customer_REF[],3,FALSE),"NO MATCH")))))</f>
        <v>ANTWI</v>
      </c>
      <c r="AE331" s="8" t="str">
        <f>IF(salesTable[[#This Row],[customerLastName]]=CLEAN(UPPER(TRIM(salesTable[[#This Row],[customerLastName]]))),salesTable[[#This Row],[customerLastName]],"MISMATCH")</f>
        <v>ANTWI</v>
      </c>
      <c r="AF331" s="8" t="str">
        <f>IF(salesTable[[#This Row],[Phone]]="","MISSING",0&amp;RIGHT(TRIM(SUBSTITUTE(SUBSTITUTE(SUBSTITUTE(salesTable[[#This Row],[Phone]],"+","")," ",""),"-","")),9))</f>
        <v>0596175935</v>
      </c>
      <c r="AG33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31" s="8">
        <f>IF(salesTable[[#This Row],[quantity_clean]]&gt;0,salesTable[[#This Row],[quantity_clean]],"INVALID")</f>
        <v>8</v>
      </c>
      <c r="AI331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31" s="8">
        <f>IF(salesTable[[#This Row],[unitPrice_clean]]&gt;0,salesTable[[#This Row],[unitPrice_clean]],"INVALID")</f>
        <v>1900</v>
      </c>
      <c r="AK331">
        <f>IF(salesTable[[#This Row],[Revenue]]="","MISSING",VALUE(TRIM(SUBSTITUTE(SUBSTITUTE(salesTable[[#This Row],[Revenue]],",",""),"GH₵",""))))</f>
        <v>15200</v>
      </c>
      <c r="AL331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331" s="19">
        <f>IF(ISNUMBER(salesTable[[#This Row],[OrderDate]]),salesTable[[#This Row],[OrderDate]],IFERROR(DATEVALUE(CLEAN(TRIM(SUBSTITUTE(salesTable[[#This Row],[OrderDate]],".","/")))),"CHECK"))</f>
        <v>45896</v>
      </c>
      <c r="AN3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45896</v>
      </c>
      <c r="AO3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GH-CCT-2025-01079</v>
      </c>
      <c r="AP3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1" s="8" t="str">
        <f>CLEAN(PROPER(TRIM(salesTable[[#This Row],[Email]])))</f>
        <v>Michael.Antwi28@Example.Com</v>
      </c>
      <c r="AR331" s="8" t="str">
        <f>CLEAN(TRIM(salesTable[[#This Row],[SourceFile]]))</f>
        <v>Mobile_App_Export.csv</v>
      </c>
      <c r="AS3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1" s="8" t="str">
        <f>IF(salesTable[orderRef_final]&lt;&gt;"MISSING",salesTable[orderRef_final],"invalid")</f>
        <v>GH-CCT-2025-01079</v>
      </c>
    </row>
    <row r="332" spans="1:46" x14ac:dyDescent="0.3">
      <c r="A332" t="s">
        <v>1787</v>
      </c>
      <c r="B332" t="s">
        <v>1788</v>
      </c>
      <c r="C332" t="s">
        <v>910</v>
      </c>
      <c r="D332" t="s">
        <v>1789</v>
      </c>
      <c r="E332" t="s">
        <v>190</v>
      </c>
      <c r="F332" t="s">
        <v>181</v>
      </c>
      <c r="G332" t="s">
        <v>120</v>
      </c>
      <c r="H332" t="s">
        <v>121</v>
      </c>
      <c r="I332" t="s">
        <v>41</v>
      </c>
      <c r="J332" t="s">
        <v>83</v>
      </c>
      <c r="K332" t="s">
        <v>98</v>
      </c>
      <c r="L332" t="s">
        <v>111</v>
      </c>
      <c r="M332" t="s">
        <v>383</v>
      </c>
      <c r="N332">
        <v>850</v>
      </c>
      <c r="O332">
        <v>5950</v>
      </c>
      <c r="P332" t="s">
        <v>1790</v>
      </c>
      <c r="Q332" t="s">
        <v>1791</v>
      </c>
      <c r="R332" t="s">
        <v>157</v>
      </c>
      <c r="S332" t="str">
        <f>IF(salesTable[[#This Row],[Region]]="","MISSING",IFERROR(VLOOKUP(salesTable[[#This Row],[Region]],region_ref[],2,FALSE),TRIM(CLEAN(UPPER(salesTable[[#This Row],[Region]])))))</f>
        <v>CAPE COAST</v>
      </c>
      <c r="T332" t="str">
        <f>IF(salesTable[[#This Row],[CustomerType]]="","MISSING",IFERROR(VLOOKUP(salesTable[[#This Row],[CustomerType]],customerType_Ref[],2,FALSE),TRIM(CLEAN(UPPER(salesTable[[#This Row],[CustomerType]])))))</f>
        <v>INDIVIDUAL</v>
      </c>
      <c r="U332" t="str">
        <f>IF(salesTable[[#This Row],[SalesChannel]]="","MISSING",IFERROR(VLOOKUP(salesTable[[#This Row],[SalesChannel]],salesChannel_Ref[],2,FALSE),CLEAN(UPPER(TRIM(salesTable[SalesChannel])))))</f>
        <v>MOBILE APP</v>
      </c>
      <c r="V332" t="str">
        <f>IF(salesTable[[#This Row],[PaymentMethod]]="","MISSING",IFERROR(VLOOKUP(salesTable[[#This Row],[PaymentMethod]],paymentMethod_REF[],2,FALSE), CLEAN(UPPER(TRIM(salesTable[[#This Row],[PaymentMethod]])))))</f>
        <v>CARD</v>
      </c>
      <c r="W332" s="8" t="str">
        <f>IF(salesTable[[#This Row],[ProductID]]="","MISSING",IFERROR(VLOOKUP(salesTable[[#This Row],[ProductID]],product_REF[],1,FALSE),"NO MATCH"))</f>
        <v>P002</v>
      </c>
      <c r="X332" s="8" t="str">
        <f>CLEAN(UPPER(TRIM(IF(salesTable[[#This Row],[ProductID]]="","MISSING",IFERROR(VLOOKUP(salesTable[[#This Row],[ProductID]],product_REF[],2,FALSE),"NO MATCH")))))</f>
        <v>OFFICE CHAIR</v>
      </c>
      <c r="Y332" t="str">
        <f>IFERROR(CLEAN(UPPER(TRIM(VLOOKUP(salesTable[[#This Row],[productID_Final]],product_REF[],3,FALSE)))),"NO MATCH")</f>
        <v>FURNITURE</v>
      </c>
      <c r="Z332" s="8" t="str">
        <f>IF(salesTable[[#This Row],[productCategory_final]]=CLEAN(UPPER(TRIM(salesTable[ProductCategory]))),salesTable[[#This Row],[productCategory_final]],"MISMATCH")</f>
        <v>FURNITURE</v>
      </c>
      <c r="AA332" s="8" t="str">
        <f>IF(salesTable[[#This Row],[CustomerID]]="","MISSING",IFERROR(VLOOKUP(salesTable[[#This Row],[CustomerID]],customer_REF[],1,FALSE),"NO MATCH"))</f>
        <v>C0341</v>
      </c>
      <c r="AB332" t="str">
        <f>CLEAN(UPPER(TRIM(IF(salesTable[[#This Row],[FirstName]]="","MISSING",IFERROR(VLOOKUP(salesTable[[#This Row],[CustomerID_final]],customer_REF[],2,FALSE),"NO MATCH")))))</f>
        <v>NAA</v>
      </c>
      <c r="AC332" s="8" t="str">
        <f>IF(salesTable[[#This Row],[customerFisrtName]]=CLEAN(UPPER(TRIM(salesTable[[#This Row],[customerFisrtName]]))),salesTable[[#This Row],[customerFisrtName]],"MISMATCH")</f>
        <v>NAA</v>
      </c>
      <c r="AD332" t="str">
        <f>CLEAN(UPPER(TRIM(IF(salesTable[[#This Row],[LastName]]="","MISSING",IFERROR(VLOOKUP(salesTable[[#This Row],[CustomerID_final]],customer_REF[],3,FALSE),"NO MATCH")))))</f>
        <v>ASARE</v>
      </c>
      <c r="AE332" s="8" t="str">
        <f>IF(salesTable[[#This Row],[customerLastName]]=CLEAN(UPPER(TRIM(salesTable[[#This Row],[customerLastName]]))),salesTable[[#This Row],[customerLastName]],"MISMATCH")</f>
        <v>ASARE</v>
      </c>
      <c r="AF332" s="8" t="str">
        <f>IF(salesTable[[#This Row],[Phone]]="","MISSING",0&amp;RIGHT(TRIM(SUBSTITUTE(SUBSTITUTE(SUBSTITUTE(salesTable[[#This Row],[Phone]],"+","")," ",""),"-","")),9))</f>
        <v>0559680339</v>
      </c>
      <c r="AG33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32" s="8">
        <f>IF(salesTable[[#This Row],[quantity_clean]]&gt;0,salesTable[[#This Row],[quantity_clean]],"INVALID")</f>
        <v>7</v>
      </c>
      <c r="AI33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32" s="8">
        <f>IF(salesTable[[#This Row],[unitPrice_clean]]&gt;0,salesTable[[#This Row],[unitPrice_clean]],"INVALID")</f>
        <v>850</v>
      </c>
      <c r="AK332">
        <f>IF(salesTable[[#This Row],[Revenue]]="","MISSING",VALUE(TRIM(SUBSTITUTE(SUBSTITUTE(salesTable[[#This Row],[Revenue]],",",""),"GH₵",""))))</f>
        <v>5950</v>
      </c>
      <c r="AL332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332" s="19">
        <f>IF(ISNUMBER(salesTable[[#This Row],[OrderDate]]),salesTable[[#This Row],[OrderDate]],IFERROR(DATEVALUE(CLEAN(TRIM(SUBSTITUTE(salesTable[[#This Row],[OrderDate]],".","/")))),"CHECK"))</f>
        <v>45930</v>
      </c>
      <c r="AN3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45930</v>
      </c>
      <c r="AO3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GH-CCT-2025-01080</v>
      </c>
      <c r="AP3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2" s="8" t="str">
        <f>CLEAN(PROPER(TRIM(salesTable[[#This Row],[Email]])))</f>
        <v>Naa.Asare11@Example.Com</v>
      </c>
      <c r="AR332" s="8" t="str">
        <f>CLEAN(TRIM(salesTable[[#This Row],[SourceFile]]))</f>
        <v>Online_Sales_2025.xlsx</v>
      </c>
      <c r="AS3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2" s="8" t="str">
        <f>IF(salesTable[orderRef_final]&lt;&gt;"MISSING",salesTable[orderRef_final],"invalid")</f>
        <v>GH-CCT-2025-01080</v>
      </c>
    </row>
    <row r="333" spans="1:46" x14ac:dyDescent="0.3">
      <c r="A333" t="s">
        <v>4646</v>
      </c>
      <c r="B333" t="s">
        <v>1932</v>
      </c>
      <c r="C333" t="s">
        <v>4647</v>
      </c>
      <c r="D333" t="s">
        <v>172</v>
      </c>
      <c r="E333" t="s">
        <v>140</v>
      </c>
      <c r="F333" t="s">
        <v>181</v>
      </c>
      <c r="G333" t="s">
        <v>303</v>
      </c>
      <c r="H333" t="s">
        <v>399</v>
      </c>
      <c r="I333" t="s">
        <v>122</v>
      </c>
      <c r="J333" t="s">
        <v>164</v>
      </c>
      <c r="K333" t="s">
        <v>84</v>
      </c>
      <c r="L333" t="s">
        <v>182</v>
      </c>
      <c r="M333" t="s">
        <v>212</v>
      </c>
      <c r="N333">
        <v>2350</v>
      </c>
      <c r="O333">
        <v>23500</v>
      </c>
      <c r="P333" t="s">
        <v>4648</v>
      </c>
      <c r="Q333" t="s">
        <v>4649</v>
      </c>
      <c r="R333" t="s">
        <v>157</v>
      </c>
      <c r="S333" t="str">
        <f>IF(salesTable[[#This Row],[Region]]="","MISSING",IFERROR(VLOOKUP(salesTable[[#This Row],[Region]],region_ref[],2,FALSE),TRIM(CLEAN(UPPER(salesTable[[#This Row],[Region]])))))</f>
        <v>CAPE COAST</v>
      </c>
      <c r="T333" t="str">
        <f>IF(salesTable[[#This Row],[CustomerType]]="","MISSING",IFERROR(VLOOKUP(salesTable[[#This Row],[CustomerType]],customerType_Ref[],2,FALSE),TRIM(CLEAN(UPPER(salesTable[[#This Row],[CustomerType]])))))</f>
        <v>INDIVIDUAL</v>
      </c>
      <c r="U333" t="str">
        <f>IF(salesTable[[#This Row],[SalesChannel]]="","MISSING",IFERROR(VLOOKUP(salesTable[[#This Row],[SalesChannel]],salesChannel_Ref[],2,FALSE),CLEAN(UPPER(TRIM(salesTable[SalesChannel])))))</f>
        <v>AGENT</v>
      </c>
      <c r="V333" t="str">
        <f>IF(salesTable[[#This Row],[PaymentMethod]]="","MISSING",IFERROR(VLOOKUP(salesTable[[#This Row],[PaymentMethod]],paymentMethod_REF[],2,FALSE), CLEAN(UPPER(TRIM(salesTable[[#This Row],[PaymentMethod]])))))</f>
        <v>CASH</v>
      </c>
      <c r="W333" s="8" t="str">
        <f>IF(salesTable[[#This Row],[ProductID]]="","MISSING",IFERROR(VLOOKUP(salesTable[[#This Row],[ProductID]],product_REF[],1,FALSE),"NO MATCH"))</f>
        <v>P011</v>
      </c>
      <c r="X333" s="8" t="str">
        <f>CLEAN(UPPER(TRIM(IF(salesTable[[#This Row],[ProductID]]="","MISSING",IFERROR(VLOOKUP(salesTable[[#This Row],[ProductID]],product_REF[],2,FALSE),"NO MATCH")))))</f>
        <v>EXECUTIVE DESK</v>
      </c>
      <c r="Y333" t="str">
        <f>IFERROR(CLEAN(UPPER(TRIM(VLOOKUP(salesTable[[#This Row],[productID_Final]],product_REF[],3,FALSE)))),"NO MATCH")</f>
        <v>FURNITURE</v>
      </c>
      <c r="Z333" s="8" t="str">
        <f>IF(salesTable[[#This Row],[productCategory_final]]=CLEAN(UPPER(TRIM(salesTable[ProductCategory]))),salesTable[[#This Row],[productCategory_final]],"MISMATCH")</f>
        <v>FURNITURE</v>
      </c>
      <c r="AA333" s="8" t="str">
        <f>IF(salesTable[[#This Row],[CustomerID]]="","MISSING",IFERROR(VLOOKUP(salesTable[[#This Row],[CustomerID]],customer_REF[],1,FALSE),"NO MATCH"))</f>
        <v>C0114</v>
      </c>
      <c r="AB333" t="str">
        <f>CLEAN(UPPER(TRIM(IF(salesTable[[#This Row],[FirstName]]="","MISSING",IFERROR(VLOOKUP(salesTable[[#This Row],[CustomerID_final]],customer_REF[],2,FALSE),"NO MATCH")))))</f>
        <v>DANIEL</v>
      </c>
      <c r="AC333" s="8" t="str">
        <f>IF(salesTable[[#This Row],[customerFisrtName]]=CLEAN(UPPER(TRIM(salesTable[[#This Row],[customerFisrtName]]))),salesTable[[#This Row],[customerFisrtName]],"MISMATCH")</f>
        <v>DANIEL</v>
      </c>
      <c r="AD333" t="str">
        <f>CLEAN(UPPER(TRIM(IF(salesTable[[#This Row],[LastName]]="","MISSING",IFERROR(VLOOKUP(salesTable[[#This Row],[CustomerID_final]],customer_REF[],3,FALSE),"NO MATCH")))))</f>
        <v>OWUSU</v>
      </c>
      <c r="AE333" s="8" t="str">
        <f>IF(salesTable[[#This Row],[customerLastName]]=CLEAN(UPPER(TRIM(salesTable[[#This Row],[customerLastName]]))),salesTable[[#This Row],[customerLastName]],"MISMATCH")</f>
        <v>OWUSU</v>
      </c>
      <c r="AF333" s="8" t="str">
        <f>IF(salesTable[[#This Row],[Phone]]="","MISSING",0&amp;RIGHT(TRIM(SUBSTITUTE(SUBSTITUTE(SUBSTITUTE(salesTable[[#This Row],[Phone]],"+","")," ",""),"-","")),9))</f>
        <v>0276028350</v>
      </c>
      <c r="AG33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33" s="8">
        <f>IF(salesTable[[#This Row],[quantity_clean]]&gt;0,salesTable[[#This Row],[quantity_clean]],"INVALID")</f>
        <v>10</v>
      </c>
      <c r="AI333">
        <f>IF(OR(salesTable[[#This Row],[UnitPrice]]="",salesTable[[#This Row],[UnitPrice]]="N/A",salesTable[[#This Row],[UnitPrice]]="unknown"),"INVALID",VALUE(TRIM(SUBSTITUTE(SUBSTITUTE(salesTable[[#This Row],[UnitPrice]],",",""),"GH₵",""))))</f>
        <v>2350</v>
      </c>
      <c r="AJ333" s="8">
        <f>IF(salesTable[[#This Row],[unitPrice_clean]]&gt;0,salesTable[[#This Row],[unitPrice_clean]],"INVALID")</f>
        <v>2350</v>
      </c>
      <c r="AK333">
        <f>IF(salesTable[[#This Row],[Revenue]]="","MISSING",VALUE(TRIM(SUBSTITUTE(SUBSTITUTE(salesTable[[#This Row],[Revenue]],",",""),"GH₵",""))))</f>
        <v>23500</v>
      </c>
      <c r="AL333" s="8">
        <f>IFERROR(IF(ROUND(salesTable[[#This Row],[Quantity_final]]*salesTable[[#This Row],[UnitPrice_final]],2)=ROUND(salesTable[[#This Row],[revenue_clean]],2)=TRUE,salesTable[[#This Row],[revenue_clean]],"invalid"),"INVALID")</f>
        <v>23500</v>
      </c>
      <c r="AM333" s="19">
        <f>IF(ISNUMBER(salesTable[[#This Row],[OrderDate]]),salesTable[[#This Row],[OrderDate]],IFERROR(DATEVALUE(CLEAN(TRIM(SUBSTITUTE(salesTable[[#This Row],[OrderDate]],".","/")))),"CHECK"))</f>
        <v>45769</v>
      </c>
      <c r="AN3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3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GH-CCT-2025-01083</v>
      </c>
      <c r="AP3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3" s="8" t="str">
        <f>CLEAN(PROPER(TRIM(salesTable[[#This Row],[Email]])))</f>
        <v>Daniel.Owusu36@Example.Com</v>
      </c>
      <c r="AR333" s="8" t="str">
        <f>CLEAN(TRIM(salesTable[[#This Row],[SourceFile]]))</f>
        <v>Online_Sales_2025.xlsx</v>
      </c>
      <c r="AS3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3" s="8" t="str">
        <f>IF(salesTable[orderRef_final]&lt;&gt;"MISSING",salesTable[orderRef_final],"invalid")</f>
        <v>GH-CCT-2025-01083</v>
      </c>
    </row>
    <row r="334" spans="1:46" x14ac:dyDescent="0.3">
      <c r="A334" t="s">
        <v>2845</v>
      </c>
      <c r="B334" t="s">
        <v>2846</v>
      </c>
      <c r="C334" t="s">
        <v>1526</v>
      </c>
      <c r="D334" t="s">
        <v>366</v>
      </c>
      <c r="E334" t="s">
        <v>173</v>
      </c>
      <c r="F334" t="s">
        <v>181</v>
      </c>
      <c r="G334" t="s">
        <v>218</v>
      </c>
      <c r="H334" t="s">
        <v>312</v>
      </c>
      <c r="I334" t="s">
        <v>26</v>
      </c>
      <c r="J334" t="s">
        <v>97</v>
      </c>
      <c r="K334" t="s">
        <v>57</v>
      </c>
      <c r="L334" t="s">
        <v>154</v>
      </c>
      <c r="M334" t="s">
        <v>885</v>
      </c>
      <c r="N334">
        <v>2800</v>
      </c>
      <c r="O334">
        <v>33600</v>
      </c>
      <c r="P334" t="s">
        <v>2847</v>
      </c>
      <c r="Q334" t="s">
        <v>2848</v>
      </c>
      <c r="R334" t="s">
        <v>157</v>
      </c>
      <c r="S334" t="str">
        <f>IF(salesTable[[#This Row],[Region]]="","MISSING",IFERROR(VLOOKUP(salesTable[[#This Row],[Region]],region_ref[],2,FALSE),TRIM(CLEAN(UPPER(salesTable[[#This Row],[Region]])))))</f>
        <v>CAPE COAST</v>
      </c>
      <c r="T334" t="str">
        <f>IF(salesTable[[#This Row],[CustomerType]]="","MISSING",IFERROR(VLOOKUP(salesTable[[#This Row],[CustomerType]],customerType_Ref[],2,FALSE),TRIM(CLEAN(UPPER(salesTable[[#This Row],[CustomerType]])))))</f>
        <v>BUSINESS</v>
      </c>
      <c r="U334" t="str">
        <f>IF(salesTable[[#This Row],[SalesChannel]]="","MISSING",IFERROR(VLOOKUP(salesTable[[#This Row],[SalesChannel]],salesChannel_Ref[],2,FALSE),CLEAN(UPPER(TRIM(salesTable[SalesChannel])))))</f>
        <v>ONLINE</v>
      </c>
      <c r="V33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34" s="8" t="str">
        <f>IF(salesTable[[#This Row],[ProductID]]="","MISSING",IFERROR(VLOOKUP(salesTable[[#This Row],[ProductID]],product_REF[],1,FALSE),"NO MATCH"))</f>
        <v>P005</v>
      </c>
      <c r="X334" s="8" t="str">
        <f>CLEAN(UPPER(TRIM(IF(salesTable[[#This Row],[ProductID]]="","MISSING",IFERROR(VLOOKUP(salesTable[[#This Row],[ProductID]],product_REF[],2,FALSE),"NO MATCH")))))</f>
        <v>SMARTPHONE X</v>
      </c>
      <c r="Y334" t="str">
        <f>IFERROR(CLEAN(UPPER(TRIM(VLOOKUP(salesTable[[#This Row],[productID_Final]],product_REF[],3,FALSE)))),"NO MATCH")</f>
        <v>ELECTRONICS</v>
      </c>
      <c r="Z334" s="8" t="str">
        <f>IF(salesTable[[#This Row],[productCategory_final]]=CLEAN(UPPER(TRIM(salesTable[ProductCategory]))),salesTable[[#This Row],[productCategory_final]],"MISMATCH")</f>
        <v>ELECTRONICS</v>
      </c>
      <c r="AA334" s="8" t="str">
        <f>IF(salesTable[[#This Row],[CustomerID]]="","MISSING",IFERROR(VLOOKUP(salesTable[[#This Row],[CustomerID]],customer_REF[],1,FALSE),"NO MATCH"))</f>
        <v>C0287</v>
      </c>
      <c r="AB334" t="str">
        <f>CLEAN(UPPER(TRIM(IF(salesTable[[#This Row],[FirstName]]="","MISSING",IFERROR(VLOOKUP(salesTable[[#This Row],[CustomerID_final]],customer_REF[],2,FALSE),"NO MATCH")))))</f>
        <v>ABENA</v>
      </c>
      <c r="AC334" s="8" t="str">
        <f>IF(salesTable[[#This Row],[customerFisrtName]]=CLEAN(UPPER(TRIM(salesTable[[#This Row],[customerFisrtName]]))),salesTable[[#This Row],[customerFisrtName]],"MISMATCH")</f>
        <v>ABENA</v>
      </c>
      <c r="AD334" t="str">
        <f>CLEAN(UPPER(TRIM(IF(salesTable[[#This Row],[LastName]]="","MISSING",IFERROR(VLOOKUP(salesTable[[#This Row],[CustomerID_final]],customer_REF[],3,FALSE),"NO MATCH")))))</f>
        <v>OSEI</v>
      </c>
      <c r="AE334" s="8" t="str">
        <f>IF(salesTable[[#This Row],[customerLastName]]=CLEAN(UPPER(TRIM(salesTable[[#This Row],[customerLastName]]))),salesTable[[#This Row],[customerLastName]],"MISMATCH")</f>
        <v>OSEI</v>
      </c>
      <c r="AF334" s="8" t="str">
        <f>IF(salesTable[[#This Row],[Phone]]="","MISSING",0&amp;RIGHT(TRIM(SUBSTITUTE(SUBSTITUTE(SUBSTITUTE(salesTable[[#This Row],[Phone]],"+","")," ",""),"-","")),9))</f>
        <v>0203753421</v>
      </c>
      <c r="AG33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34" s="8">
        <f>IF(salesTable[[#This Row],[quantity_clean]]&gt;0,salesTable[[#This Row],[quantity_clean]],"INVALID")</f>
        <v>12</v>
      </c>
      <c r="AI33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334" s="8">
        <f>IF(salesTable[[#This Row],[unitPrice_clean]]&gt;0,salesTable[[#This Row],[unitPrice_clean]],"INVALID")</f>
        <v>2800</v>
      </c>
      <c r="AK334">
        <f>IF(salesTable[[#This Row],[Revenue]]="","MISSING",VALUE(TRIM(SUBSTITUTE(SUBSTITUTE(salesTable[[#This Row],[Revenue]],",",""),"GH₵",""))))</f>
        <v>33600</v>
      </c>
      <c r="AL334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334" s="19">
        <f>IF(ISNUMBER(salesTable[[#This Row],[OrderDate]]),salesTable[[#This Row],[OrderDate]],IFERROR(DATEVALUE(CLEAN(TRIM(SUBSTITUTE(salesTable[[#This Row],[OrderDate]],".","/")))),"CHECK"))</f>
        <v>45375</v>
      </c>
      <c r="AN3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GH-CCT-2025-01085</v>
      </c>
      <c r="AP3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4" s="8" t="str">
        <f>CLEAN(PROPER(TRIM(salesTable[[#This Row],[Email]])))</f>
        <v>Abena.Osei67@Example.Com</v>
      </c>
      <c r="AR334" s="8" t="str">
        <f>CLEAN(TRIM(salesTable[[#This Row],[SourceFile]]))</f>
        <v>Online_Sales_2025.xlsx</v>
      </c>
      <c r="AS3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4" s="8" t="str">
        <f>IF(salesTable[orderRef_final]&lt;&gt;"MISSING",salesTable[orderRef_final],"invalid")</f>
        <v>GH-CCT-2025-01085</v>
      </c>
    </row>
    <row r="335" spans="1:46" x14ac:dyDescent="0.3">
      <c r="A335" t="s">
        <v>3140</v>
      </c>
      <c r="B335" t="s">
        <v>3141</v>
      </c>
      <c r="C335" t="s">
        <v>2674</v>
      </c>
      <c r="D335" t="s">
        <v>92</v>
      </c>
      <c r="E335" t="s">
        <v>129</v>
      </c>
      <c r="F335" t="s">
        <v>181</v>
      </c>
      <c r="G335" t="s">
        <v>120</v>
      </c>
      <c r="H335" t="s">
        <v>121</v>
      </c>
      <c r="I335" t="s">
        <v>41</v>
      </c>
      <c r="J335" t="s">
        <v>83</v>
      </c>
      <c r="K335" t="s">
        <v>57</v>
      </c>
      <c r="L335" t="s">
        <v>502</v>
      </c>
      <c r="M335">
        <v>7</v>
      </c>
      <c r="N335">
        <v>850</v>
      </c>
      <c r="O335">
        <v>5950</v>
      </c>
      <c r="P335" t="s">
        <v>3142</v>
      </c>
      <c r="Q335" t="s">
        <v>3143</v>
      </c>
      <c r="R335" t="s">
        <v>32</v>
      </c>
      <c r="S335" t="str">
        <f>IF(salesTable[[#This Row],[Region]]="","MISSING",IFERROR(VLOOKUP(salesTable[[#This Row],[Region]],region_ref[],2,FALSE),TRIM(CLEAN(UPPER(salesTable[[#This Row],[Region]])))))</f>
        <v>CAPE COAST</v>
      </c>
      <c r="T335" t="str">
        <f>IF(salesTable[[#This Row],[CustomerType]]="","MISSING",IFERROR(VLOOKUP(salesTable[[#This Row],[CustomerType]],customerType_Ref[],2,FALSE),TRIM(CLEAN(UPPER(salesTable[[#This Row],[CustomerType]])))))</f>
        <v>INDIVIDUAL</v>
      </c>
      <c r="U335" t="str">
        <f>IF(salesTable[[#This Row],[SalesChannel]]="","MISSING",IFERROR(VLOOKUP(salesTable[[#This Row],[SalesChannel]],salesChannel_Ref[],2,FALSE),CLEAN(UPPER(TRIM(salesTable[SalesChannel])))))</f>
        <v>ONLINE</v>
      </c>
      <c r="V335" t="str">
        <f>IF(salesTable[[#This Row],[PaymentMethod]]="","MISSING",IFERROR(VLOOKUP(salesTable[[#This Row],[PaymentMethod]],paymentMethod_REF[],2,FALSE), CLEAN(UPPER(TRIM(salesTable[[#This Row],[PaymentMethod]])))))</f>
        <v>CASH</v>
      </c>
      <c r="W335" s="8" t="str">
        <f>IF(salesTable[[#This Row],[ProductID]]="","MISSING",IFERROR(VLOOKUP(salesTable[[#This Row],[ProductID]],product_REF[],1,FALSE),"NO MATCH"))</f>
        <v>P002</v>
      </c>
      <c r="X335" s="8" t="str">
        <f>CLEAN(UPPER(TRIM(IF(salesTable[[#This Row],[ProductID]]="","MISSING",IFERROR(VLOOKUP(salesTable[[#This Row],[ProductID]],product_REF[],2,FALSE),"NO MATCH")))))</f>
        <v>OFFICE CHAIR</v>
      </c>
      <c r="Y335" t="str">
        <f>IFERROR(CLEAN(UPPER(TRIM(VLOOKUP(salesTable[[#This Row],[productID_Final]],product_REF[],3,FALSE)))),"NO MATCH")</f>
        <v>FURNITURE</v>
      </c>
      <c r="Z335" s="8" t="str">
        <f>IF(salesTable[[#This Row],[productCategory_final]]=CLEAN(UPPER(TRIM(salesTable[ProductCategory]))),salesTable[[#This Row],[productCategory_final]],"MISMATCH")</f>
        <v>FURNITURE</v>
      </c>
      <c r="AA335" s="8" t="str">
        <f>IF(salesTable[[#This Row],[CustomerID]]="","MISSING",IFERROR(VLOOKUP(salesTable[[#This Row],[CustomerID]],customer_REF[],1,FALSE),"NO MATCH"))</f>
        <v>C0028</v>
      </c>
      <c r="AB335" t="str">
        <f>CLEAN(UPPER(TRIM(IF(salesTable[[#This Row],[FirstName]]="","MISSING",IFERROR(VLOOKUP(salesTable[[#This Row],[CustomerID_final]],customer_REF[],2,FALSE),"NO MATCH")))))</f>
        <v>AMA</v>
      </c>
      <c r="AC335" s="8" t="str">
        <f>IF(salesTable[[#This Row],[customerFisrtName]]=CLEAN(UPPER(TRIM(salesTable[[#This Row],[customerFisrtName]]))),salesTable[[#This Row],[customerFisrtName]],"MISMATCH")</f>
        <v>AMA</v>
      </c>
      <c r="AD335" t="str">
        <f>CLEAN(UPPER(TRIM(IF(salesTable[[#This Row],[LastName]]="","MISSING",IFERROR(VLOOKUP(salesTable[[#This Row],[CustomerID_final]],customer_REF[],3,FALSE),"NO MATCH")))))</f>
        <v>BOATENG</v>
      </c>
      <c r="AE335" s="8" t="str">
        <f>IF(salesTable[[#This Row],[customerLastName]]=CLEAN(UPPER(TRIM(salesTable[[#This Row],[customerLastName]]))),salesTable[[#This Row],[customerLastName]],"MISMATCH")</f>
        <v>BOATENG</v>
      </c>
      <c r="AF335" s="8" t="str">
        <f>IF(salesTable[[#This Row],[Phone]]="","MISSING",0&amp;RIGHT(TRIM(SUBSTITUTE(SUBSTITUTE(SUBSTITUTE(salesTable[[#This Row],[Phone]],"+","")," ",""),"-","")),9))</f>
        <v>0541982810</v>
      </c>
      <c r="AG33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35" s="8">
        <f>IF(salesTable[[#This Row],[quantity_clean]]&gt;0,salesTable[[#This Row],[quantity_clean]],"INVALID")</f>
        <v>7</v>
      </c>
      <c r="AI33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35" s="8">
        <f>IF(salesTable[[#This Row],[unitPrice_clean]]&gt;0,salesTable[[#This Row],[unitPrice_clean]],"INVALID")</f>
        <v>850</v>
      </c>
      <c r="AK335">
        <f>IF(salesTable[[#This Row],[Revenue]]="","MISSING",VALUE(TRIM(SUBSTITUTE(SUBSTITUTE(salesTable[[#This Row],[Revenue]],",",""),"GH₵",""))))</f>
        <v>5950</v>
      </c>
      <c r="AL335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335" s="19">
        <f>IF(ISNUMBER(salesTable[[#This Row],[OrderDate]]),salesTable[[#This Row],[OrderDate]],IFERROR(DATEVALUE(CLEAN(TRIM(SUBSTITUTE(salesTable[[#This Row],[OrderDate]],".","/")))),"CHECK"))</f>
        <v>45934</v>
      </c>
      <c r="AN3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45934</v>
      </c>
      <c r="AO3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GH-CCT-2025-01092</v>
      </c>
      <c r="AP3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5" s="8" t="str">
        <f>CLEAN(PROPER(TRIM(salesTable[[#This Row],[Email]])))</f>
        <v>Ama.Boateng22@Example.Con</v>
      </c>
      <c r="AR335" s="8" t="str">
        <f>CLEAN(TRIM(salesTable[[#This Row],[SourceFile]]))</f>
        <v>Agent_App_2025.csv</v>
      </c>
      <c r="AS3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5" s="8" t="str">
        <f>IF(salesTable[orderRef_final]&lt;&gt;"MISSING",salesTable[orderRef_final],"invalid")</f>
        <v>GH-CCT-2025-01092</v>
      </c>
    </row>
    <row r="336" spans="1:46" x14ac:dyDescent="0.3">
      <c r="A336" t="s">
        <v>3125</v>
      </c>
      <c r="B336" t="s">
        <v>3126</v>
      </c>
      <c r="C336" t="s">
        <v>1742</v>
      </c>
      <c r="D336" t="s">
        <v>1863</v>
      </c>
      <c r="E336" t="s">
        <v>161</v>
      </c>
      <c r="F336" t="s">
        <v>181</v>
      </c>
      <c r="G336" t="s">
        <v>24</v>
      </c>
      <c r="H336" t="s">
        <v>434</v>
      </c>
      <c r="I336" t="s">
        <v>26</v>
      </c>
      <c r="J336" t="s">
        <v>97</v>
      </c>
      <c r="K336" t="s">
        <v>1087</v>
      </c>
      <c r="L336" t="s">
        <v>165</v>
      </c>
      <c r="M336">
        <v>2</v>
      </c>
      <c r="N336">
        <v>4200</v>
      </c>
      <c r="O336">
        <v>8400</v>
      </c>
      <c r="P336" t="s">
        <v>3127</v>
      </c>
      <c r="Q336" t="s">
        <v>3128</v>
      </c>
      <c r="R336" t="s">
        <v>46</v>
      </c>
      <c r="S336" t="str">
        <f>IF(salesTable[[#This Row],[Region]]="","MISSING",IFERROR(VLOOKUP(salesTable[[#This Row],[Region]],region_ref[],2,FALSE),TRIM(CLEAN(UPPER(salesTable[[#This Row],[Region]])))))</f>
        <v>CAPE COAST</v>
      </c>
      <c r="T336" t="str">
        <f>IF(salesTable[[#This Row],[CustomerType]]="","MISSING",IFERROR(VLOOKUP(salesTable[[#This Row],[CustomerType]],customerType_Ref[],2,FALSE),TRIM(CLEAN(UPPER(salesTable[[#This Row],[CustomerType]])))))</f>
        <v>BUSINESS</v>
      </c>
      <c r="U336" t="str">
        <f>IF(salesTable[[#This Row],[SalesChannel]]="","MISSING",IFERROR(VLOOKUP(salesTable[[#This Row],[SalesChannel]],salesChannel_Ref[],2,FALSE),CLEAN(UPPER(TRIM(salesTable[SalesChannel])))))</f>
        <v>AGENT</v>
      </c>
      <c r="V33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36" s="8" t="str">
        <f>IF(salesTable[[#This Row],[ProductID]]="","MISSING",IFERROR(VLOOKUP(salesTable[[#This Row],[ProductID]],product_REF[],1,FALSE),"NO MATCH"))</f>
        <v>P001</v>
      </c>
      <c r="X336" s="8" t="str">
        <f>CLEAN(UPPER(TRIM(IF(salesTable[[#This Row],[ProductID]]="","MISSING",IFERROR(VLOOKUP(salesTable[[#This Row],[ProductID]],product_REF[],2,FALSE),"NO MATCH")))))</f>
        <v>LAPTOP PRO 14</v>
      </c>
      <c r="Y336" t="str">
        <f>IFERROR(CLEAN(UPPER(TRIM(VLOOKUP(salesTable[[#This Row],[productID_Final]],product_REF[],3,FALSE)))),"NO MATCH")</f>
        <v>ELECTRONICS</v>
      </c>
      <c r="Z336" s="8" t="str">
        <f>IF(salesTable[[#This Row],[productCategory_final]]=CLEAN(UPPER(TRIM(salesTable[ProductCategory]))),salesTable[[#This Row],[productCategory_final]],"MISMATCH")</f>
        <v>ELECTRONICS</v>
      </c>
      <c r="AA336" s="8" t="str">
        <f>IF(salesTable[[#This Row],[CustomerID]]="","MISSING",IFERROR(VLOOKUP(salesTable[[#This Row],[CustomerID]],customer_REF[],1,FALSE),"NO MATCH"))</f>
        <v>C0048</v>
      </c>
      <c r="AB336" t="str">
        <f>CLEAN(UPPER(TRIM(IF(salesTable[[#This Row],[FirstName]]="","MISSING",IFERROR(VLOOKUP(salesTable[[#This Row],[CustomerID_final]],customer_REF[],2,FALSE),"NO MATCH")))))</f>
        <v>MICHAEL</v>
      </c>
      <c r="AC336" s="8" t="str">
        <f>IF(salesTable[[#This Row],[customerFisrtName]]=CLEAN(UPPER(TRIM(salesTable[[#This Row],[customerFisrtName]]))),salesTable[[#This Row],[customerFisrtName]],"MISMATCH")</f>
        <v>MICHAEL</v>
      </c>
      <c r="AD336" t="str">
        <f>CLEAN(UPPER(TRIM(IF(salesTable[[#This Row],[LastName]]="","MISSING",IFERROR(VLOOKUP(salesTable[[#This Row],[CustomerID_final]],customer_REF[],3,FALSE),"NO MATCH")))))</f>
        <v>ADDO</v>
      </c>
      <c r="AE336" s="8" t="str">
        <f>IF(salesTable[[#This Row],[customerLastName]]=CLEAN(UPPER(TRIM(salesTable[[#This Row],[customerLastName]]))),salesTable[[#This Row],[customerLastName]],"MISMATCH")</f>
        <v>ADDO</v>
      </c>
      <c r="AF336" s="8" t="str">
        <f>IF(salesTable[[#This Row],[Phone]]="","MISSING",0&amp;RIGHT(TRIM(SUBSTITUTE(SUBSTITUTE(SUBSTITUTE(salesTable[[#This Row],[Phone]],"+","")," ",""),"-","")),9))</f>
        <v>0241522019</v>
      </c>
      <c r="AG33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36" s="8">
        <f>IF(salesTable[[#This Row],[quantity_clean]]&gt;0,salesTable[[#This Row],[quantity_clean]],"INVALID")</f>
        <v>2</v>
      </c>
      <c r="AI33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36" s="8">
        <f>IF(salesTable[[#This Row],[unitPrice_clean]]&gt;0,salesTable[[#This Row],[unitPrice_clean]],"INVALID")</f>
        <v>4200</v>
      </c>
      <c r="AK336">
        <f>IF(salesTable[[#This Row],[Revenue]]="","MISSING",VALUE(TRIM(SUBSTITUTE(SUBSTITUTE(salesTable[[#This Row],[Revenue]],",",""),"GH₵",""))))</f>
        <v>8400</v>
      </c>
      <c r="AL336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336" s="19">
        <f>IF(ISNUMBER(salesTable[[#This Row],[OrderDate]]),salesTable[[#This Row],[OrderDate]],IFERROR(DATEVALUE(CLEAN(TRIM(SUBSTITUTE(salesTable[[#This Row],[OrderDate]],".","/")))),"CHECK"))</f>
        <v>45677</v>
      </c>
      <c r="AN3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45677</v>
      </c>
      <c r="AO3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GH-CCT-2025-01098</v>
      </c>
      <c r="AP3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6" s="8" t="str">
        <f>CLEAN(PROPER(TRIM(salesTable[[#This Row],[Email]])))</f>
        <v>Michael.Addo97@Example.Com</v>
      </c>
      <c r="AR336" s="8" t="str">
        <f>CLEAN(TRIM(salesTable[[#This Row],[SourceFile]]))</f>
        <v>Mobile_App_Export.csv</v>
      </c>
      <c r="AS3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6" s="8" t="str">
        <f>IF(salesTable[orderRef_final]&lt;&gt;"MISSING",salesTable[orderRef_final],"invalid")</f>
        <v>GH-CCT-2025-01098</v>
      </c>
    </row>
    <row r="337" spans="1:46" x14ac:dyDescent="0.3">
      <c r="A337" t="s">
        <v>2430</v>
      </c>
      <c r="B337" t="s">
        <v>857</v>
      </c>
      <c r="C337" t="s">
        <v>2431</v>
      </c>
      <c r="D337" t="s">
        <v>1727</v>
      </c>
      <c r="E337" t="s">
        <v>107</v>
      </c>
      <c r="F337" t="s">
        <v>181</v>
      </c>
      <c r="G337" t="s">
        <v>239</v>
      </c>
      <c r="H337" t="s">
        <v>417</v>
      </c>
      <c r="I337" t="s">
        <v>193</v>
      </c>
      <c r="J337" t="s">
        <v>56</v>
      </c>
      <c r="K337" t="s">
        <v>624</v>
      </c>
      <c r="L337" t="s">
        <v>182</v>
      </c>
      <c r="M337">
        <v>5</v>
      </c>
      <c r="N337">
        <v>980</v>
      </c>
      <c r="O337">
        <v>4900</v>
      </c>
      <c r="P337" t="s">
        <v>2432</v>
      </c>
      <c r="Q337" t="s">
        <v>2433</v>
      </c>
      <c r="R337" t="s">
        <v>46</v>
      </c>
      <c r="S337" t="str">
        <f>IF(salesTable[[#This Row],[Region]]="","MISSING",IFERROR(VLOOKUP(salesTable[[#This Row],[Region]],region_ref[],2,FALSE),TRIM(CLEAN(UPPER(salesTable[[#This Row],[Region]])))))</f>
        <v>CAPE COAST</v>
      </c>
      <c r="T337" t="str">
        <f>IF(salesTable[[#This Row],[CustomerType]]="","MISSING",IFERROR(VLOOKUP(salesTable[[#This Row],[CustomerType]],customerType_Ref[],2,FALSE),TRIM(CLEAN(UPPER(salesTable[[#This Row],[CustomerType]])))))</f>
        <v>GOVERNMENT</v>
      </c>
      <c r="U337" t="str">
        <f>IF(salesTable[[#This Row],[SalesChannel]]="","MISSING",IFERROR(VLOOKUP(salesTable[[#This Row],[SalesChannel]],salesChannel_Ref[],2,FALSE),CLEAN(UPPER(TRIM(salesTable[SalesChannel])))))</f>
        <v>IN-STORE</v>
      </c>
      <c r="V337" t="str">
        <f>IF(salesTable[[#This Row],[PaymentMethod]]="","MISSING",IFERROR(VLOOKUP(salesTable[[#This Row],[PaymentMethod]],paymentMethod_REF[],2,FALSE), CLEAN(UPPER(TRIM(salesTable[[#This Row],[PaymentMethod]])))))</f>
        <v>CASH</v>
      </c>
      <c r="W337" s="8" t="str">
        <f>IF(salesTable[[#This Row],[ProductID]]="","MISSING",IFERROR(VLOOKUP(salesTable[[#This Row],[ProductID]],product_REF[],1,FALSE),"NO MATCH"))</f>
        <v>P009</v>
      </c>
      <c r="X337" s="8" t="str">
        <f>CLEAN(UPPER(TRIM(IF(salesTable[[#This Row],[ProductID]]="","MISSING",IFERROR(VLOOKUP(salesTable[[#This Row],[ProductID]],product_REF[],2,FALSE),"NO MATCH")))))</f>
        <v>FILING CABINET</v>
      </c>
      <c r="Y337" t="str">
        <f>IFERROR(CLEAN(UPPER(TRIM(VLOOKUP(salesTable[[#This Row],[productID_Final]],product_REF[],3,FALSE)))),"NO MATCH")</f>
        <v>OFFICE SUPPLIES</v>
      </c>
      <c r="Z337" s="8" t="str">
        <f>IF(salesTable[[#This Row],[productCategory_final]]=CLEAN(UPPER(TRIM(salesTable[ProductCategory]))),salesTable[[#This Row],[productCategory_final]],"MISMATCH")</f>
        <v>OFFICE SUPPLIES</v>
      </c>
      <c r="AA337" s="8" t="str">
        <f>IF(salesTable[[#This Row],[CustomerID]]="","MISSING",IFERROR(VLOOKUP(salesTable[[#This Row],[CustomerID]],customer_REF[],1,FALSE),"NO MATCH"))</f>
        <v>C0055</v>
      </c>
      <c r="AB337" t="str">
        <f>CLEAN(UPPER(TRIM(IF(salesTable[[#This Row],[FirstName]]="","MISSING",IFERROR(VLOOKUP(salesTable[[#This Row],[CustomerID_final]],customer_REF[],2,FALSE),"NO MATCH")))))</f>
        <v>YAW</v>
      </c>
      <c r="AC337" s="8" t="str">
        <f>IF(salesTable[[#This Row],[customerFisrtName]]=CLEAN(UPPER(TRIM(salesTable[[#This Row],[customerFisrtName]]))),salesTable[[#This Row],[customerFisrtName]],"MISMATCH")</f>
        <v>YAW</v>
      </c>
      <c r="AD337" t="str">
        <f>CLEAN(UPPER(TRIM(IF(salesTable[[#This Row],[LastName]]="","MISSING",IFERROR(VLOOKUP(salesTable[[#This Row],[CustomerID_final]],customer_REF[],3,FALSE),"NO MATCH")))))</f>
        <v>BADU</v>
      </c>
      <c r="AE337" s="8" t="str">
        <f>IF(salesTable[[#This Row],[customerLastName]]=CLEAN(UPPER(TRIM(salesTable[[#This Row],[customerLastName]]))),salesTable[[#This Row],[customerLastName]],"MISMATCH")</f>
        <v>BADU</v>
      </c>
      <c r="AF337" s="8" t="str">
        <f>IF(salesTable[[#This Row],[Phone]]="","MISSING",0&amp;RIGHT(TRIM(SUBSTITUTE(SUBSTITUTE(SUBSTITUTE(salesTable[[#This Row],[Phone]],"+","")," ",""),"-","")),9))</f>
        <v>0543254999</v>
      </c>
      <c r="AG33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37" s="8">
        <f>IF(salesTable[[#This Row],[quantity_clean]]&gt;0,salesTable[[#This Row],[quantity_clean]],"INVALID")</f>
        <v>5</v>
      </c>
      <c r="AI33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37" s="8">
        <f>IF(salesTable[[#This Row],[unitPrice_clean]]&gt;0,salesTable[[#This Row],[unitPrice_clean]],"INVALID")</f>
        <v>980</v>
      </c>
      <c r="AK337">
        <f>IF(salesTable[[#This Row],[Revenue]]="","MISSING",VALUE(TRIM(SUBSTITUTE(SUBSTITUTE(salesTable[[#This Row],[Revenue]],",",""),"GH₵",""))))</f>
        <v>4900</v>
      </c>
      <c r="AL337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337" s="19">
        <f>IF(ISNUMBER(salesTable[[#This Row],[OrderDate]]),salesTable[[#This Row],[OrderDate]],IFERROR(DATEVALUE(CLEAN(TRIM(SUBSTITUTE(salesTable[[#This Row],[OrderDate]],".","/")))),"CHECK"))</f>
        <v>45741</v>
      </c>
      <c r="AN3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45741</v>
      </c>
      <c r="AO3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GH-CCT-2025-01100</v>
      </c>
      <c r="AP3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7" s="8" t="str">
        <f>CLEAN(PROPER(TRIM(salesTable[[#This Row],[Email]])))</f>
        <v>Yaw.Badu86@Example.Com</v>
      </c>
      <c r="AR337" s="8" t="str">
        <f>CLEAN(TRIM(salesTable[[#This Row],[SourceFile]]))</f>
        <v>Mobile_App_Export.csv</v>
      </c>
      <c r="AS3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7" s="8" t="str">
        <f>IF(salesTable[orderRef_final]&lt;&gt;"MISSING",salesTable[orderRef_final],"invalid")</f>
        <v>GH-CCT-2025-01100</v>
      </c>
    </row>
    <row r="338" spans="1:46" x14ac:dyDescent="0.3">
      <c r="A338" t="s">
        <v>519</v>
      </c>
      <c r="B338" t="s">
        <v>520</v>
      </c>
      <c r="C338" t="s">
        <v>521</v>
      </c>
      <c r="D338" t="s">
        <v>366</v>
      </c>
      <c r="E338" t="s">
        <v>173</v>
      </c>
      <c r="F338" t="s">
        <v>181</v>
      </c>
      <c r="G338" t="s">
        <v>239</v>
      </c>
      <c r="H338" t="s">
        <v>240</v>
      </c>
      <c r="I338" t="s">
        <v>241</v>
      </c>
      <c r="J338" t="s">
        <v>83</v>
      </c>
      <c r="K338" t="s">
        <v>57</v>
      </c>
      <c r="L338" t="s">
        <v>522</v>
      </c>
      <c r="M338">
        <v>3</v>
      </c>
      <c r="N338">
        <v>980</v>
      </c>
      <c r="O338">
        <v>2940</v>
      </c>
      <c r="P338" t="s">
        <v>523</v>
      </c>
      <c r="Q338" t="s">
        <v>524</v>
      </c>
      <c r="R338" t="s">
        <v>46</v>
      </c>
      <c r="S338" t="str">
        <f>IF(salesTable[[#This Row],[Region]]="","MISSING",IFERROR(VLOOKUP(salesTable[[#This Row],[Region]],region_ref[],2,FALSE),TRIM(CLEAN(UPPER(salesTable[[#This Row],[Region]])))))</f>
        <v>CAPE COAST</v>
      </c>
      <c r="T338" t="str">
        <f>IF(salesTable[[#This Row],[CustomerType]]="","MISSING",IFERROR(VLOOKUP(salesTable[[#This Row],[CustomerType]],customerType_Ref[],2,FALSE),TRIM(CLEAN(UPPER(salesTable[[#This Row],[CustomerType]])))))</f>
        <v>INDIVIDUAL</v>
      </c>
      <c r="U338" t="str">
        <f>IF(salesTable[[#This Row],[SalesChannel]]="","MISSING",IFERROR(VLOOKUP(salesTable[[#This Row],[SalesChannel]],salesChannel_Ref[],2,FALSE),CLEAN(UPPER(TRIM(salesTable[SalesChannel])))))</f>
        <v>ONLINE</v>
      </c>
      <c r="V338" t="str">
        <f>IF(salesTable[[#This Row],[PaymentMethod]]="","MISSING",IFERROR(VLOOKUP(salesTable[[#This Row],[PaymentMethod]],paymentMethod_REF[],2,FALSE), CLEAN(UPPER(TRIM(salesTable[[#This Row],[PaymentMethod]])))))</f>
        <v>CARD</v>
      </c>
      <c r="W338" s="8" t="str">
        <f>IF(salesTable[[#This Row],[ProductID]]="","MISSING",IFERROR(VLOOKUP(salesTable[[#This Row],[ProductID]],product_REF[],1,FALSE),"NO MATCH"))</f>
        <v>P009</v>
      </c>
      <c r="X338" s="8" t="str">
        <f>CLEAN(UPPER(TRIM(IF(salesTable[[#This Row],[ProductID]]="","MISSING",IFERROR(VLOOKUP(salesTable[[#This Row],[ProductID]],product_REF[],2,FALSE),"NO MATCH")))))</f>
        <v>FILING CABINET</v>
      </c>
      <c r="Y338" t="str">
        <f>IFERROR(CLEAN(UPPER(TRIM(VLOOKUP(salesTable[[#This Row],[productID_Final]],product_REF[],3,FALSE)))),"NO MATCH")</f>
        <v>OFFICE SUPPLIES</v>
      </c>
      <c r="Z338" s="8" t="str">
        <f>IF(salesTable[[#This Row],[productCategory_final]]=CLEAN(UPPER(TRIM(salesTable[ProductCategory]))),salesTable[[#This Row],[productCategory_final]],"MISMATCH")</f>
        <v>OFFICE SUPPLIES</v>
      </c>
      <c r="AA338" s="8" t="str">
        <f>IF(salesTable[[#This Row],[CustomerID]]="","MISSING",IFERROR(VLOOKUP(salesTable[[#This Row],[CustomerID]],customer_REF[],1,FALSE),"NO MATCH"))</f>
        <v>C0319</v>
      </c>
      <c r="AB338" t="str">
        <f>CLEAN(UPPER(TRIM(IF(salesTable[[#This Row],[FirstName]]="","MISSING",IFERROR(VLOOKUP(salesTable[[#This Row],[CustomerID_final]],customer_REF[],2,FALSE),"NO MATCH")))))</f>
        <v>ABENA</v>
      </c>
      <c r="AC338" s="8" t="str">
        <f>IF(salesTable[[#This Row],[customerFisrtName]]=CLEAN(UPPER(TRIM(salesTable[[#This Row],[customerFisrtName]]))),salesTable[[#This Row],[customerFisrtName]],"MISMATCH")</f>
        <v>ABENA</v>
      </c>
      <c r="AD338" t="str">
        <f>CLEAN(UPPER(TRIM(IF(salesTable[[#This Row],[LastName]]="","MISSING",IFERROR(VLOOKUP(salesTable[[#This Row],[CustomerID_final]],customer_REF[],3,FALSE),"NO MATCH")))))</f>
        <v>OSEI</v>
      </c>
      <c r="AE338" s="8" t="str">
        <f>IF(salesTable[[#This Row],[customerLastName]]=CLEAN(UPPER(TRIM(salesTable[[#This Row],[customerLastName]]))),salesTable[[#This Row],[customerLastName]],"MISMATCH")</f>
        <v>OSEI</v>
      </c>
      <c r="AF338" s="8" t="str">
        <f>IF(salesTable[[#This Row],[Phone]]="","MISSING",0&amp;RIGHT(TRIM(SUBSTITUTE(SUBSTITUTE(SUBSTITUTE(salesTable[[#This Row],[Phone]],"+","")," ",""),"-","")),9))</f>
        <v>0241770036</v>
      </c>
      <c r="AG33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38" s="8">
        <f>IF(salesTable[[#This Row],[quantity_clean]]&gt;0,salesTable[[#This Row],[quantity_clean]],"INVALID")</f>
        <v>3</v>
      </c>
      <c r="AI33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38" s="8">
        <f>IF(salesTable[[#This Row],[unitPrice_clean]]&gt;0,salesTable[[#This Row],[unitPrice_clean]],"INVALID")</f>
        <v>980</v>
      </c>
      <c r="AK338">
        <f>IF(salesTable[[#This Row],[Revenue]]="","MISSING",VALUE(TRIM(SUBSTITUTE(SUBSTITUTE(salesTable[[#This Row],[Revenue]],",",""),"GH₵",""))))</f>
        <v>2940</v>
      </c>
      <c r="AL338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338" s="19">
        <f>IF(ISNUMBER(salesTable[[#This Row],[OrderDate]]),salesTable[[#This Row],[OrderDate]],IFERROR(DATEVALUE(CLEAN(TRIM(SUBSTITUTE(salesTable[[#This Row],[OrderDate]],".","/")))),"CHECK"))</f>
        <v>45969</v>
      </c>
      <c r="AN3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45969</v>
      </c>
      <c r="AO3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GH-CCT-2025-01101</v>
      </c>
      <c r="AP3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8" s="8" t="str">
        <f>CLEAN(PROPER(TRIM(salesTable[[#This Row],[Email]])))</f>
        <v>Abena.Osei77@Example.Com</v>
      </c>
      <c r="AR338" s="8" t="str">
        <f>CLEAN(TRIM(salesTable[[#This Row],[SourceFile]]))</f>
        <v>Mobile_App_Export.csv</v>
      </c>
      <c r="AS3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8" s="8" t="str">
        <f>IF(salesTable[orderRef_final]&lt;&gt;"MISSING",salesTable[orderRef_final],"invalid")</f>
        <v>GH-CCT-2025-01101</v>
      </c>
    </row>
    <row r="339" spans="1:46" x14ac:dyDescent="0.3">
      <c r="A339" t="s">
        <v>3820</v>
      </c>
      <c r="B339" t="s">
        <v>2400</v>
      </c>
      <c r="C339" t="s">
        <v>1958</v>
      </c>
      <c r="D339" t="s">
        <v>21</v>
      </c>
      <c r="E339" t="s">
        <v>140</v>
      </c>
      <c r="F339" t="s">
        <v>141</v>
      </c>
      <c r="G339" t="s">
        <v>53</v>
      </c>
      <c r="H339" t="s">
        <v>1989</v>
      </c>
      <c r="I339" t="s">
        <v>96</v>
      </c>
      <c r="J339" t="s">
        <v>501</v>
      </c>
      <c r="K339" t="s">
        <v>98</v>
      </c>
      <c r="L339" t="s">
        <v>132</v>
      </c>
      <c r="M339">
        <v>2</v>
      </c>
      <c r="N339">
        <v>180</v>
      </c>
      <c r="O339">
        <v>360</v>
      </c>
      <c r="P339" t="s">
        <v>3821</v>
      </c>
      <c r="Q339" t="s">
        <v>3822</v>
      </c>
      <c r="R339" t="s">
        <v>61</v>
      </c>
      <c r="S339" t="str">
        <f>IF(salesTable[[#This Row],[Region]]="","MISSING",IFERROR(VLOOKUP(salesTable[[#This Row],[Region]],region_ref[],2,FALSE),TRIM(CLEAN(UPPER(salesTable[[#This Row],[Region]])))))</f>
        <v>CAPE COAST</v>
      </c>
      <c r="T339" t="str">
        <f>IF(salesTable[[#This Row],[CustomerType]]="","MISSING",IFERROR(VLOOKUP(salesTable[[#This Row],[CustomerType]],customerType_Ref[],2,FALSE),TRIM(CLEAN(UPPER(salesTable[[#This Row],[CustomerType]])))))</f>
        <v>GOVERNMENT</v>
      </c>
      <c r="U339" t="str">
        <f>IF(salesTable[[#This Row],[SalesChannel]]="","MISSING",IFERROR(VLOOKUP(salesTable[[#This Row],[SalesChannel]],salesChannel_Ref[],2,FALSE),CLEAN(UPPER(TRIM(salesTable[SalesChannel])))))</f>
        <v>MOBILE APP</v>
      </c>
      <c r="V33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39" s="8" t="str">
        <f>IF(salesTable[[#This Row],[ProductID]]="","MISSING",IFERROR(VLOOKUP(salesTable[[#This Row],[ProductID]],product_REF[],1,FALSE),"NO MATCH"))</f>
        <v>P007</v>
      </c>
      <c r="X339" s="8" t="str">
        <f>CLEAN(UPPER(TRIM(IF(salesTable[[#This Row],[ProductID]]="","MISSING",IFERROR(VLOOKUP(salesTable[[#This Row],[ProductID]],product_REF[],2,FALSE),"NO MATCH")))))</f>
        <v>COTTON SHIRT</v>
      </c>
      <c r="Y339" t="str">
        <f>IFERROR(CLEAN(UPPER(TRIM(VLOOKUP(salesTable[[#This Row],[productID_Final]],product_REF[],3,FALSE)))),"NO MATCH")</f>
        <v>CLOTHING</v>
      </c>
      <c r="Z339" s="8" t="str">
        <f>IF(salesTable[[#This Row],[productCategory_final]]=CLEAN(UPPER(TRIM(salesTable[ProductCategory]))),salesTable[[#This Row],[productCategory_final]],"MISMATCH")</f>
        <v>CLOTHING</v>
      </c>
      <c r="AA339" s="8" t="str">
        <f>IF(salesTable[[#This Row],[CustomerID]]="","MISSING",IFERROR(VLOOKUP(salesTable[[#This Row],[CustomerID]],customer_REF[],1,FALSE),"NO MATCH"))</f>
        <v>C0005</v>
      </c>
      <c r="AB339" t="str">
        <f>CLEAN(UPPER(TRIM(IF(salesTable[[#This Row],[FirstName]]="","MISSING",IFERROR(VLOOKUP(salesTable[[#This Row],[CustomerID_final]],customer_REF[],2,FALSE),"NO MATCH")))))</f>
        <v>KOJO</v>
      </c>
      <c r="AC339" s="8" t="str">
        <f>IF(salesTable[[#This Row],[customerFisrtName]]=CLEAN(UPPER(TRIM(salesTable[[#This Row],[customerFisrtName]]))),salesTable[[#This Row],[customerFisrtName]],"MISMATCH")</f>
        <v>KOJO</v>
      </c>
      <c r="AD339" t="str">
        <f>CLEAN(UPPER(TRIM(IF(salesTable[[#This Row],[LastName]]="","MISSING",IFERROR(VLOOKUP(salesTable[[#This Row],[CustomerID_final]],customer_REF[],3,FALSE),"NO MATCH")))))</f>
        <v>OWUSU</v>
      </c>
      <c r="AE339" s="8" t="str">
        <f>IF(salesTable[[#This Row],[customerLastName]]=CLEAN(UPPER(TRIM(salesTable[[#This Row],[customerLastName]]))),salesTable[[#This Row],[customerLastName]],"MISMATCH")</f>
        <v>OWUSU</v>
      </c>
      <c r="AF339" s="8" t="str">
        <f>IF(salesTable[[#This Row],[Phone]]="","MISSING",0&amp;RIGHT(TRIM(SUBSTITUTE(SUBSTITUTE(SUBSTITUTE(salesTable[[#This Row],[Phone]],"+","")," ",""),"-","")),9))</f>
        <v>0265708878</v>
      </c>
      <c r="AG33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39" s="8">
        <f>IF(salesTable[[#This Row],[quantity_clean]]&gt;0,salesTable[[#This Row],[quantity_clean]],"INVALID")</f>
        <v>2</v>
      </c>
      <c r="AI33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39" s="8">
        <f>IF(salesTable[[#This Row],[unitPrice_clean]]&gt;0,salesTable[[#This Row],[unitPrice_clean]],"INVALID")</f>
        <v>180</v>
      </c>
      <c r="AK339">
        <f>IF(salesTable[[#This Row],[Revenue]]="","MISSING",VALUE(TRIM(SUBSTITUTE(SUBSTITUTE(salesTable[[#This Row],[Revenue]],",",""),"GH₵",""))))</f>
        <v>360</v>
      </c>
      <c r="AL339" s="8">
        <f>IFERROR(IF(ROUND(salesTable[[#This Row],[Quantity_final]]*salesTable[[#This Row],[UnitPrice_final]],2)=ROUND(salesTable[[#This Row],[revenue_clean]],2)=TRUE,salesTable[[#This Row],[revenue_clean]],"invalid"),"INVALID")</f>
        <v>360</v>
      </c>
      <c r="AM339" s="19">
        <f>IF(ISNUMBER(salesTable[[#This Row],[OrderDate]]),salesTable[[#This Row],[OrderDate]],IFERROR(DATEVALUE(CLEAN(TRIM(SUBSTITUTE(salesTable[[#This Row],[OrderDate]],".","/")))),"CHECK"))</f>
        <v>45865</v>
      </c>
      <c r="AN3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45865</v>
      </c>
      <c r="AO3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GH-CCT-2025-01102</v>
      </c>
      <c r="AP3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39" s="8" t="str">
        <f>CLEAN(PROPER(TRIM(salesTable[[#This Row],[Email]])))</f>
        <v>Kojo.Owusu69@Example.Com</v>
      </c>
      <c r="AR339" s="8" t="str">
        <f>CLEAN(TRIM(salesTable[[#This Row],[SourceFile]]))</f>
        <v>Retail_POS_2025.csv</v>
      </c>
      <c r="AS3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39" s="8" t="str">
        <f>IF(salesTable[orderRef_final]&lt;&gt;"MISSING",salesTable[orderRef_final],"invalid")</f>
        <v>GH-CCT-2025-01102</v>
      </c>
    </row>
    <row r="340" spans="1:46" x14ac:dyDescent="0.3">
      <c r="A340" t="s">
        <v>5032</v>
      </c>
      <c r="B340" t="s">
        <v>2565</v>
      </c>
      <c r="C340" t="s">
        <v>4001</v>
      </c>
      <c r="D340" t="s">
        <v>172</v>
      </c>
      <c r="E340" t="s">
        <v>37</v>
      </c>
      <c r="F340" t="s">
        <v>181</v>
      </c>
      <c r="G340" t="s">
        <v>239</v>
      </c>
      <c r="H340" t="s">
        <v>240</v>
      </c>
      <c r="I340" t="s">
        <v>279</v>
      </c>
      <c r="J340" t="s">
        <v>97</v>
      </c>
      <c r="K340" t="s">
        <v>98</v>
      </c>
      <c r="L340" t="s">
        <v>1882</v>
      </c>
      <c r="M340">
        <v>4</v>
      </c>
      <c r="N340">
        <v>980</v>
      </c>
      <c r="O340">
        <v>3920</v>
      </c>
      <c r="P340" t="s">
        <v>5033</v>
      </c>
      <c r="Q340" t="s">
        <v>5034</v>
      </c>
      <c r="R340" t="s">
        <v>157</v>
      </c>
      <c r="S340" t="str">
        <f>IF(salesTable[[#This Row],[Region]]="","MISSING",IFERROR(VLOOKUP(salesTable[[#This Row],[Region]],region_ref[],2,FALSE),TRIM(CLEAN(UPPER(salesTable[[#This Row],[Region]])))))</f>
        <v>CAPE COAST</v>
      </c>
      <c r="T340" t="str">
        <f>IF(salesTable[[#This Row],[CustomerType]]="","MISSING",IFERROR(VLOOKUP(salesTable[[#This Row],[CustomerType]],customerType_Ref[],2,FALSE),TRIM(CLEAN(UPPER(salesTable[[#This Row],[CustomerType]])))))</f>
        <v>BUSINESS</v>
      </c>
      <c r="U340" t="str">
        <f>IF(salesTable[[#This Row],[SalesChannel]]="","MISSING",IFERROR(VLOOKUP(salesTable[[#This Row],[SalesChannel]],salesChannel_Ref[],2,FALSE),CLEAN(UPPER(TRIM(salesTable[SalesChannel])))))</f>
        <v>MOBILE APP</v>
      </c>
      <c r="V34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40" s="8" t="str">
        <f>IF(salesTable[[#This Row],[ProductID]]="","MISSING",IFERROR(VLOOKUP(salesTable[[#This Row],[ProductID]],product_REF[],1,FALSE),"NO MATCH"))</f>
        <v>P009</v>
      </c>
      <c r="X340" s="8" t="str">
        <f>CLEAN(UPPER(TRIM(IF(salesTable[[#This Row],[ProductID]]="","MISSING",IFERROR(VLOOKUP(salesTable[[#This Row],[ProductID]],product_REF[],2,FALSE),"NO MATCH")))))</f>
        <v>FILING CABINET</v>
      </c>
      <c r="Y340" t="str">
        <f>IFERROR(CLEAN(UPPER(TRIM(VLOOKUP(salesTable[[#This Row],[productID_Final]],product_REF[],3,FALSE)))),"NO MATCH")</f>
        <v>OFFICE SUPPLIES</v>
      </c>
      <c r="Z340" s="8" t="str">
        <f>IF(salesTable[[#This Row],[productCategory_final]]=CLEAN(UPPER(TRIM(salesTable[ProductCategory]))),salesTable[[#This Row],[productCategory_final]],"MISMATCH")</f>
        <v>OFFICE SUPPLIES</v>
      </c>
      <c r="AA340" s="8" t="str">
        <f>IF(salesTable[[#This Row],[CustomerID]]="","MISSING",IFERROR(VLOOKUP(salesTable[[#This Row],[CustomerID]],customer_REF[],1,FALSE),"NO MATCH"))</f>
        <v>C0049</v>
      </c>
      <c r="AB340" t="str">
        <f>CLEAN(UPPER(TRIM(IF(salesTable[[#This Row],[FirstName]]="","MISSING",IFERROR(VLOOKUP(salesTable[[#This Row],[CustomerID_final]],customer_REF[],2,FALSE),"NO MATCH")))))</f>
        <v>DANIEL</v>
      </c>
      <c r="AC340" s="8" t="str">
        <f>IF(salesTable[[#This Row],[customerFisrtName]]=CLEAN(UPPER(TRIM(salesTable[[#This Row],[customerFisrtName]]))),salesTable[[#This Row],[customerFisrtName]],"MISMATCH")</f>
        <v>DANIEL</v>
      </c>
      <c r="AD340" t="str">
        <f>CLEAN(UPPER(TRIM(IF(salesTable[[#This Row],[LastName]]="","MISSING",IFERROR(VLOOKUP(salesTable[[#This Row],[CustomerID_final]],customer_REF[],3,FALSE),"NO MATCH")))))</f>
        <v>ANTWI</v>
      </c>
      <c r="AE340" s="8" t="str">
        <f>IF(salesTable[[#This Row],[customerLastName]]=CLEAN(UPPER(TRIM(salesTable[[#This Row],[customerLastName]]))),salesTable[[#This Row],[customerLastName]],"MISMATCH")</f>
        <v>ANTWI</v>
      </c>
      <c r="AF340" s="8" t="str">
        <f>IF(salesTable[[#This Row],[Phone]]="","MISSING",0&amp;RIGHT(TRIM(SUBSTITUTE(SUBSTITUTE(SUBSTITUTE(salesTable[[#This Row],[Phone]],"+","")," ",""),"-","")),9))</f>
        <v>0265841544</v>
      </c>
      <c r="AG34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340" s="8">
        <f>IF(salesTable[[#This Row],[quantity_clean]]&gt;0,salesTable[[#This Row],[quantity_clean]],"INVALID")</f>
        <v>4</v>
      </c>
      <c r="AI34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40" s="8">
        <f>IF(salesTable[[#This Row],[unitPrice_clean]]&gt;0,salesTable[[#This Row],[unitPrice_clean]],"INVALID")</f>
        <v>980</v>
      </c>
      <c r="AK340">
        <f>IF(salesTable[[#This Row],[Revenue]]="","MISSING",VALUE(TRIM(SUBSTITUTE(SUBSTITUTE(salesTable[[#This Row],[Revenue]],",",""),"GH₵",""))))</f>
        <v>3920</v>
      </c>
      <c r="AL340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340" s="19">
        <f>IF(ISNUMBER(salesTable[[#This Row],[OrderDate]]),salesTable[[#This Row],[OrderDate]],IFERROR(DATEVALUE(CLEAN(TRIM(SUBSTITUTE(salesTable[[#This Row],[OrderDate]],".","/")))),"CHECK"))</f>
        <v>45833</v>
      </c>
      <c r="AN3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45833</v>
      </c>
      <c r="AO3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GH-CCT-2025-01103</v>
      </c>
      <c r="AP3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0" s="8" t="str">
        <f>CLEAN(PROPER(TRIM(salesTable[[#This Row],[Email]])))</f>
        <v>Daniel.Antwi15@Example.Com</v>
      </c>
      <c r="AR340" s="8" t="str">
        <f>CLEAN(TRIM(salesTable[[#This Row],[SourceFile]]))</f>
        <v>Online_Sales_2025.xlsx</v>
      </c>
      <c r="AS3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0" s="8" t="str">
        <f>IF(salesTable[orderRef_final]&lt;&gt;"MISSING",salesTable[orderRef_final],"invalid")</f>
        <v>GH-CCT-2025-01103</v>
      </c>
    </row>
    <row r="341" spans="1:46" x14ac:dyDescent="0.3">
      <c r="A341" t="s">
        <v>3536</v>
      </c>
      <c r="B341" t="s">
        <v>3537</v>
      </c>
      <c r="C341" t="s">
        <v>2871</v>
      </c>
      <c r="D341" t="s">
        <v>80</v>
      </c>
      <c r="E341" t="s">
        <v>140</v>
      </c>
      <c r="F341" t="s">
        <v>181</v>
      </c>
      <c r="G341" t="s">
        <v>53</v>
      </c>
      <c r="H341" t="s">
        <v>95</v>
      </c>
      <c r="I341" t="s">
        <v>1634</v>
      </c>
      <c r="J341" t="s">
        <v>97</v>
      </c>
      <c r="K341" t="s">
        <v>72</v>
      </c>
      <c r="L341" t="s">
        <v>58</v>
      </c>
      <c r="M341">
        <v>7</v>
      </c>
      <c r="N341">
        <v>180</v>
      </c>
      <c r="O341">
        <v>1260</v>
      </c>
      <c r="P341" t="s">
        <v>3538</v>
      </c>
      <c r="Q341" t="s">
        <v>3539</v>
      </c>
      <c r="R341" t="s">
        <v>32</v>
      </c>
      <c r="S341" t="str">
        <f>IF(salesTable[[#This Row],[Region]]="","MISSING",IFERROR(VLOOKUP(salesTable[[#This Row],[Region]],region_ref[],2,FALSE),TRIM(CLEAN(UPPER(salesTable[[#This Row],[Region]])))))</f>
        <v>CAPE COAST</v>
      </c>
      <c r="T341" t="str">
        <f>IF(salesTable[[#This Row],[CustomerType]]="","MISSING",IFERROR(VLOOKUP(salesTable[[#This Row],[CustomerType]],customerType_Ref[],2,FALSE),TRIM(CLEAN(UPPER(salesTable[[#This Row],[CustomerType]])))))</f>
        <v>BUSINESS</v>
      </c>
      <c r="U341" t="str">
        <f>IF(salesTable[[#This Row],[SalesChannel]]="","MISSING",IFERROR(VLOOKUP(salesTable[[#This Row],[SalesChannel]],salesChannel_Ref[],2,FALSE),CLEAN(UPPER(TRIM(salesTable[SalesChannel])))))</f>
        <v>IN-STORE</v>
      </c>
      <c r="V34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41" s="8" t="str">
        <f>IF(salesTable[[#This Row],[ProductID]]="","MISSING",IFERROR(VLOOKUP(salesTable[[#This Row],[ProductID]],product_REF[],1,FALSE),"NO MATCH"))</f>
        <v>P007</v>
      </c>
      <c r="X341" s="8" t="str">
        <f>CLEAN(UPPER(TRIM(IF(salesTable[[#This Row],[ProductID]]="","MISSING",IFERROR(VLOOKUP(salesTable[[#This Row],[ProductID]],product_REF[],2,FALSE),"NO MATCH")))))</f>
        <v>COTTON SHIRT</v>
      </c>
      <c r="Y341" t="str">
        <f>IFERROR(CLEAN(UPPER(TRIM(VLOOKUP(salesTable[[#This Row],[productID_Final]],product_REF[],3,FALSE)))),"NO MATCH")</f>
        <v>CLOTHING</v>
      </c>
      <c r="Z341" s="8" t="str">
        <f>IF(salesTable[[#This Row],[productCategory_final]]=CLEAN(UPPER(TRIM(salesTable[ProductCategory]))),salesTable[[#This Row],[productCategory_final]],"MISMATCH")</f>
        <v>CLOTHING</v>
      </c>
      <c r="AA341" s="8" t="str">
        <f>IF(salesTable[[#This Row],[CustomerID]]="","MISSING",IFERROR(VLOOKUP(salesTable[[#This Row],[CustomerID]],customer_REF[],1,FALSE),"NO MATCH"))</f>
        <v>C0318</v>
      </c>
      <c r="AB341" t="str">
        <f>CLEAN(UPPER(TRIM(IF(salesTable[[#This Row],[FirstName]]="","MISSING",IFERROR(VLOOKUP(salesTable[[#This Row],[CustomerID_final]],customer_REF[],2,FALSE),"NO MATCH")))))</f>
        <v>ADWOA</v>
      </c>
      <c r="AC341" s="8" t="str">
        <f>IF(salesTable[[#This Row],[customerFisrtName]]=CLEAN(UPPER(TRIM(salesTable[[#This Row],[customerFisrtName]]))),salesTable[[#This Row],[customerFisrtName]],"MISMATCH")</f>
        <v>ADWOA</v>
      </c>
      <c r="AD341" t="str">
        <f>CLEAN(UPPER(TRIM(IF(salesTable[[#This Row],[LastName]]="","MISSING",IFERROR(VLOOKUP(salesTable[[#This Row],[CustomerID_final]],customer_REF[],3,FALSE),"NO MATCH")))))</f>
        <v>OWUSU</v>
      </c>
      <c r="AE341" s="8" t="str">
        <f>IF(salesTable[[#This Row],[customerLastName]]=CLEAN(UPPER(TRIM(salesTable[[#This Row],[customerLastName]]))),salesTable[[#This Row],[customerLastName]],"MISMATCH")</f>
        <v>OWUSU</v>
      </c>
      <c r="AF341" s="8" t="str">
        <f>IF(salesTable[[#This Row],[Phone]]="","MISSING",0&amp;RIGHT(TRIM(SUBSTITUTE(SUBSTITUTE(SUBSTITUTE(salesTable[[#This Row],[Phone]],"+","")," ",""),"-","")),9))</f>
        <v>0541719026</v>
      </c>
      <c r="AG34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41" s="8">
        <f>IF(salesTable[[#This Row],[quantity_clean]]&gt;0,salesTable[[#This Row],[quantity_clean]],"INVALID")</f>
        <v>7</v>
      </c>
      <c r="AI34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41" s="8">
        <f>IF(salesTable[[#This Row],[unitPrice_clean]]&gt;0,salesTable[[#This Row],[unitPrice_clean]],"INVALID")</f>
        <v>180</v>
      </c>
      <c r="AK341">
        <f>IF(salesTable[[#This Row],[Revenue]]="","MISSING",VALUE(TRIM(SUBSTITUTE(SUBSTITUTE(salesTable[[#This Row],[Revenue]],",",""),"GH₵",""))))</f>
        <v>1260</v>
      </c>
      <c r="AL341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341" s="19">
        <f>IF(ISNUMBER(salesTable[[#This Row],[OrderDate]]),salesTable[[#This Row],[OrderDate]],IFERROR(DATEVALUE(CLEAN(TRIM(SUBSTITUTE(salesTable[[#This Row],[OrderDate]],".","/")))),"CHECK"))</f>
        <v>45671</v>
      </c>
      <c r="AN3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45671</v>
      </c>
      <c r="AO3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GH-CCT-2025-01124</v>
      </c>
      <c r="AP3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1" s="8" t="str">
        <f>CLEAN(PROPER(TRIM(salesTable[[#This Row],[Email]])))</f>
        <v>Adwoa.Owusu5@Example.Com</v>
      </c>
      <c r="AR341" s="8" t="str">
        <f>CLEAN(TRIM(salesTable[[#This Row],[SourceFile]]))</f>
        <v>Agent_App_2025.csv</v>
      </c>
      <c r="AS3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1" s="8" t="str">
        <f>IF(salesTable[orderRef_final]&lt;&gt;"MISSING",salesTable[orderRef_final],"invalid")</f>
        <v>GH-CCT-2025-01124</v>
      </c>
    </row>
    <row r="342" spans="1:46" x14ac:dyDescent="0.3">
      <c r="A342" t="s">
        <v>6086</v>
      </c>
      <c r="B342" t="s">
        <v>5913</v>
      </c>
      <c r="C342" t="s">
        <v>365</v>
      </c>
      <c r="D342" t="s">
        <v>1158</v>
      </c>
      <c r="E342" t="s">
        <v>140</v>
      </c>
      <c r="F342" t="s">
        <v>181</v>
      </c>
      <c r="G342" t="s">
        <v>239</v>
      </c>
      <c r="H342" t="s">
        <v>1221</v>
      </c>
      <c r="I342" t="s">
        <v>279</v>
      </c>
      <c r="J342" t="s">
        <v>27</v>
      </c>
      <c r="K342" t="s">
        <v>72</v>
      </c>
      <c r="L342" t="s">
        <v>182</v>
      </c>
      <c r="M342">
        <v>12</v>
      </c>
      <c r="N342">
        <v>980</v>
      </c>
      <c r="O342">
        <v>11760</v>
      </c>
      <c r="P342" t="s">
        <v>6087</v>
      </c>
      <c r="Q342" t="s">
        <v>6088</v>
      </c>
      <c r="R342" t="s">
        <v>32</v>
      </c>
      <c r="S342" t="str">
        <f>IF(salesTable[[#This Row],[Region]]="","MISSING",IFERROR(VLOOKUP(salesTable[[#This Row],[Region]],region_ref[],2,FALSE),TRIM(CLEAN(UPPER(salesTable[[#This Row],[Region]])))))</f>
        <v>CAPE COAST</v>
      </c>
      <c r="T342" t="str">
        <f>IF(salesTable[[#This Row],[CustomerType]]="","MISSING",IFERROR(VLOOKUP(salesTable[[#This Row],[CustomerType]],customerType_Ref[],2,FALSE),TRIM(CLEAN(UPPER(salesTable[[#This Row],[CustomerType]])))))</f>
        <v>GOVERNMENT</v>
      </c>
      <c r="U342" t="str">
        <f>IF(salesTable[[#This Row],[SalesChannel]]="","MISSING",IFERROR(VLOOKUP(salesTable[[#This Row],[SalesChannel]],salesChannel_Ref[],2,FALSE),CLEAN(UPPER(TRIM(salesTable[SalesChannel])))))</f>
        <v>IN-STORE</v>
      </c>
      <c r="V342" t="str">
        <f>IF(salesTable[[#This Row],[PaymentMethod]]="","MISSING",IFERROR(VLOOKUP(salesTable[[#This Row],[PaymentMethod]],paymentMethod_REF[],2,FALSE), CLEAN(UPPER(TRIM(salesTable[[#This Row],[PaymentMethod]])))))</f>
        <v>CASH</v>
      </c>
      <c r="W342" s="8" t="str">
        <f>IF(salesTable[[#This Row],[ProductID]]="","MISSING",IFERROR(VLOOKUP(salesTable[[#This Row],[ProductID]],product_REF[],1,FALSE),"NO MATCH"))</f>
        <v>P009</v>
      </c>
      <c r="X342" s="8" t="str">
        <f>CLEAN(UPPER(TRIM(IF(salesTable[[#This Row],[ProductID]]="","MISSING",IFERROR(VLOOKUP(salesTable[[#This Row],[ProductID]],product_REF[],2,FALSE),"NO MATCH")))))</f>
        <v>FILING CABINET</v>
      </c>
      <c r="Y342" t="str">
        <f>IFERROR(CLEAN(UPPER(TRIM(VLOOKUP(salesTable[[#This Row],[productID_Final]],product_REF[],3,FALSE)))),"NO MATCH")</f>
        <v>OFFICE SUPPLIES</v>
      </c>
      <c r="Z342" s="8" t="str">
        <f>IF(salesTable[[#This Row],[productCategory_final]]=CLEAN(UPPER(TRIM(salesTable[ProductCategory]))),salesTable[[#This Row],[productCategory_final]],"MISMATCH")</f>
        <v>OFFICE SUPPLIES</v>
      </c>
      <c r="AA342" s="8" t="str">
        <f>IF(salesTable[[#This Row],[CustomerID]]="","MISSING",IFERROR(VLOOKUP(salesTable[[#This Row],[CustomerID]],customer_REF[],1,FALSE),"NO MATCH"))</f>
        <v>C0129</v>
      </c>
      <c r="AB342" t="str">
        <f>CLEAN(UPPER(TRIM(IF(salesTable[[#This Row],[FirstName]]="","MISSING",IFERROR(VLOOKUP(salesTable[[#This Row],[CustomerID_final]],customer_REF[],2,FALSE),"NO MATCH")))))</f>
        <v>ABENA</v>
      </c>
      <c r="AC342" s="8" t="str">
        <f>IF(salesTable[[#This Row],[customerFisrtName]]=CLEAN(UPPER(TRIM(salesTable[[#This Row],[customerFisrtName]]))),salesTable[[#This Row],[customerFisrtName]],"MISMATCH")</f>
        <v>ABENA</v>
      </c>
      <c r="AD342" t="str">
        <f>CLEAN(UPPER(TRIM(IF(salesTable[[#This Row],[LastName]]="","MISSING",IFERROR(VLOOKUP(salesTable[[#This Row],[CustomerID_final]],customer_REF[],3,FALSE),"NO MATCH")))))</f>
        <v>OWUSU</v>
      </c>
      <c r="AE342" s="8" t="str">
        <f>IF(salesTable[[#This Row],[customerLastName]]=CLEAN(UPPER(TRIM(salesTable[[#This Row],[customerLastName]]))),salesTable[[#This Row],[customerLastName]],"MISMATCH")</f>
        <v>OWUSU</v>
      </c>
      <c r="AF342" s="8" t="str">
        <f>IF(salesTable[[#This Row],[Phone]]="","MISSING",0&amp;RIGHT(TRIM(SUBSTITUTE(SUBSTITUTE(SUBSTITUTE(salesTable[[#This Row],[Phone]],"+","")," ",""),"-","")),9))</f>
        <v>0596447586</v>
      </c>
      <c r="AG34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42" s="8">
        <f>IF(salesTable[[#This Row],[quantity_clean]]&gt;0,salesTable[[#This Row],[quantity_clean]],"INVALID")</f>
        <v>12</v>
      </c>
      <c r="AI34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42" s="8">
        <f>IF(salesTable[[#This Row],[unitPrice_clean]]&gt;0,salesTable[[#This Row],[unitPrice_clean]],"INVALID")</f>
        <v>980</v>
      </c>
      <c r="AK342">
        <f>IF(salesTable[[#This Row],[Revenue]]="","MISSING",VALUE(TRIM(SUBSTITUTE(SUBSTITUTE(salesTable[[#This Row],[Revenue]],",",""),"GH₵",""))))</f>
        <v>11760</v>
      </c>
      <c r="AL342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342" s="19">
        <f>IF(ISNUMBER(salesTable[[#This Row],[OrderDate]]),salesTable[[#This Row],[OrderDate]],IFERROR(DATEVALUE(CLEAN(TRIM(SUBSTITUTE(salesTable[[#This Row],[OrderDate]],".","/")))),"CHECK"))</f>
        <v>45745</v>
      </c>
      <c r="AN3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45745</v>
      </c>
      <c r="AO3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GH-CCT-2025-01127</v>
      </c>
      <c r="AP3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2" s="8" t="str">
        <f>CLEAN(PROPER(TRIM(salesTable[[#This Row],[Email]])))</f>
        <v>Abena.Owusu51Example.Com</v>
      </c>
      <c r="AR342" s="8" t="str">
        <f>CLEAN(TRIM(salesTable[[#This Row],[SourceFile]]))</f>
        <v>Agent_App_2025.csv</v>
      </c>
      <c r="AS3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2" s="8" t="str">
        <f>IF(salesTable[orderRef_final]&lt;&gt;"MISSING",salesTable[orderRef_final],"invalid")</f>
        <v>GH-CCT-2025-01127</v>
      </c>
    </row>
    <row r="343" spans="1:46" x14ac:dyDescent="0.3">
      <c r="A343" t="s">
        <v>4368</v>
      </c>
      <c r="B343" t="s">
        <v>4369</v>
      </c>
      <c r="C343" t="s">
        <v>915</v>
      </c>
      <c r="D343" t="s">
        <v>1106</v>
      </c>
      <c r="E343" t="s">
        <v>173</v>
      </c>
      <c r="F343" t="s">
        <v>509</v>
      </c>
      <c r="G343" t="s">
        <v>39</v>
      </c>
      <c r="H343" t="s">
        <v>336</v>
      </c>
      <c r="I343" t="s">
        <v>1005</v>
      </c>
      <c r="J343" t="s">
        <v>685</v>
      </c>
      <c r="K343" t="s">
        <v>84</v>
      </c>
      <c r="L343" t="s">
        <v>819</v>
      </c>
      <c r="M343">
        <v>10</v>
      </c>
      <c r="N343">
        <v>1900</v>
      </c>
      <c r="O343">
        <v>19000</v>
      </c>
      <c r="P343" t="s">
        <v>4370</v>
      </c>
      <c r="Q343" t="s">
        <v>4371</v>
      </c>
      <c r="R343" t="s">
        <v>32</v>
      </c>
      <c r="S343" t="str">
        <f>IF(salesTable[[#This Row],[Region]]="","MISSING",IFERROR(VLOOKUP(salesTable[[#This Row],[Region]],region_ref[],2,FALSE),TRIM(CLEAN(UPPER(salesTable[[#This Row],[Region]])))))</f>
        <v>CAPE COAST</v>
      </c>
      <c r="T343" t="str">
        <f>IF(salesTable[[#This Row],[CustomerType]]="","MISSING",IFERROR(VLOOKUP(salesTable[[#This Row],[CustomerType]],customerType_Ref[],2,FALSE),TRIM(CLEAN(UPPER(salesTable[[#This Row],[CustomerType]])))))</f>
        <v>BUSINESS</v>
      </c>
      <c r="U343" t="str">
        <f>IF(salesTable[[#This Row],[SalesChannel]]="","MISSING",IFERROR(VLOOKUP(salesTable[[#This Row],[SalesChannel]],salesChannel_Ref[],2,FALSE),CLEAN(UPPER(TRIM(salesTable[SalesChannel])))))</f>
        <v>AGENT</v>
      </c>
      <c r="V34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43" s="8" t="str">
        <f>IF(salesTable[[#This Row],[ProductID]]="","MISSING",IFERROR(VLOOKUP(salesTable[[#This Row],[ProductID]],product_REF[],1,FALSE),"NO MATCH"))</f>
        <v>P006</v>
      </c>
      <c r="X343" s="8" t="str">
        <f>CLEAN(UPPER(TRIM(IF(salesTable[[#This Row],[ProductID]]="","MISSING",IFERROR(VLOOKUP(salesTable[[#This Row],[ProductID]],product_REF[],2,FALSE),"NO MATCH")))))</f>
        <v>STANDING DESK</v>
      </c>
      <c r="Y343" t="str">
        <f>IFERROR(CLEAN(UPPER(TRIM(VLOOKUP(salesTable[[#This Row],[productID_Final]],product_REF[],3,FALSE)))),"NO MATCH")</f>
        <v>FURNITURE</v>
      </c>
      <c r="Z343" s="8" t="str">
        <f>IF(salesTable[[#This Row],[productCategory_final]]=CLEAN(UPPER(TRIM(salesTable[ProductCategory]))),salesTable[[#This Row],[productCategory_final]],"MISMATCH")</f>
        <v>FURNITURE</v>
      </c>
      <c r="AA343" s="8" t="str">
        <f>IF(salesTable[[#This Row],[CustomerID]]="","MISSING",IFERROR(VLOOKUP(salesTable[[#This Row],[CustomerID]],customer_REF[],1,FALSE),"NO MATCH"))</f>
        <v>C0036</v>
      </c>
      <c r="AB343" t="str">
        <f>CLEAN(UPPER(TRIM(IF(salesTable[[#This Row],[FirstName]]="","MISSING",IFERROR(VLOOKUP(salesTable[[#This Row],[CustomerID_final]],customer_REF[],2,FALSE),"NO MATCH")))))</f>
        <v>ADWOA</v>
      </c>
      <c r="AC343" s="8" t="str">
        <f>IF(salesTable[[#This Row],[customerFisrtName]]=CLEAN(UPPER(TRIM(salesTable[[#This Row],[customerFisrtName]]))),salesTable[[#This Row],[customerFisrtName]],"MISMATCH")</f>
        <v>ADWOA</v>
      </c>
      <c r="AD343" t="str">
        <f>CLEAN(UPPER(TRIM(IF(salesTable[[#This Row],[LastName]]="","MISSING",IFERROR(VLOOKUP(salesTable[[#This Row],[CustomerID_final]],customer_REF[],3,FALSE),"NO MATCH")))))</f>
        <v>OSEI</v>
      </c>
      <c r="AE343" s="8" t="str">
        <f>IF(salesTable[[#This Row],[customerLastName]]=CLEAN(UPPER(TRIM(salesTable[[#This Row],[customerLastName]]))),salesTable[[#This Row],[customerLastName]],"MISMATCH")</f>
        <v>OSEI</v>
      </c>
      <c r="AF343" s="8" t="str">
        <f>IF(salesTable[[#This Row],[Phone]]="","MISSING",0&amp;RIGHT(TRIM(SUBSTITUTE(SUBSTITUTE(SUBSTITUTE(salesTable[[#This Row],[Phone]],"+","")," ",""),"-","")),9))</f>
        <v>0592244201</v>
      </c>
      <c r="AG34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43" s="8">
        <f>IF(salesTable[[#This Row],[quantity_clean]]&gt;0,salesTable[[#This Row],[quantity_clean]],"INVALID")</f>
        <v>10</v>
      </c>
      <c r="AI34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43" s="8">
        <f>IF(salesTable[[#This Row],[unitPrice_clean]]&gt;0,salesTable[[#This Row],[unitPrice_clean]],"INVALID")</f>
        <v>1900</v>
      </c>
      <c r="AK343">
        <f>IF(salesTable[[#This Row],[Revenue]]="","MISSING",VALUE(TRIM(SUBSTITUTE(SUBSTITUTE(salesTable[[#This Row],[Revenue]],",",""),"GH₵",""))))</f>
        <v>19000</v>
      </c>
      <c r="AL343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343" s="19">
        <f>IF(ISNUMBER(salesTable[[#This Row],[OrderDate]]),salesTable[[#This Row],[OrderDate]],IFERROR(DATEVALUE(CLEAN(TRIM(SUBSTITUTE(salesTable[[#This Row],[OrderDate]],".","/")))),"CHECK"))</f>
        <v>45854</v>
      </c>
      <c r="AN3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45854</v>
      </c>
      <c r="AO3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GH-CCT-2025-01132</v>
      </c>
      <c r="AP3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3" s="8" t="str">
        <f>CLEAN(PROPER(TRIM(salesTable[[#This Row],[Email]])))</f>
        <v>Adwoa.Osei18@Example.Con</v>
      </c>
      <c r="AR343" s="8" t="str">
        <f>CLEAN(TRIM(salesTable[[#This Row],[SourceFile]]))</f>
        <v>Agent_App_2025.csv</v>
      </c>
      <c r="AS3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3" s="8" t="str">
        <f>IF(salesTable[orderRef_final]&lt;&gt;"MISSING",salesTable[orderRef_final],"invalid")</f>
        <v>GH-CCT-2025-01132</v>
      </c>
    </row>
    <row r="344" spans="1:46" x14ac:dyDescent="0.3">
      <c r="A344" t="s">
        <v>5053</v>
      </c>
      <c r="B344" t="s">
        <v>3612</v>
      </c>
      <c r="C344" t="s">
        <v>2232</v>
      </c>
      <c r="D344" t="s">
        <v>172</v>
      </c>
      <c r="E344" t="s">
        <v>161</v>
      </c>
      <c r="F344" t="s">
        <v>319</v>
      </c>
      <c r="G344" t="s">
        <v>24</v>
      </c>
      <c r="H344" t="s">
        <v>434</v>
      </c>
      <c r="I344" t="s">
        <v>220</v>
      </c>
      <c r="J344" t="s">
        <v>97</v>
      </c>
      <c r="K344" t="s">
        <v>57</v>
      </c>
      <c r="L344" t="s">
        <v>111</v>
      </c>
      <c r="M344">
        <v>7</v>
      </c>
      <c r="N344">
        <v>4200</v>
      </c>
      <c r="O344">
        <v>29400</v>
      </c>
      <c r="P344" t="s">
        <v>5054</v>
      </c>
      <c r="Q344" t="s">
        <v>5055</v>
      </c>
      <c r="R344" t="s">
        <v>32</v>
      </c>
      <c r="S344" t="str">
        <f>IF(salesTable[[#This Row],[Region]]="","MISSING",IFERROR(VLOOKUP(salesTable[[#This Row],[Region]],region_ref[],2,FALSE),TRIM(CLEAN(UPPER(salesTable[[#This Row],[Region]])))))</f>
        <v>CAPE COAST</v>
      </c>
      <c r="T344" t="str">
        <f>IF(salesTable[[#This Row],[CustomerType]]="","MISSING",IFERROR(VLOOKUP(salesTable[[#This Row],[CustomerType]],customerType_Ref[],2,FALSE),TRIM(CLEAN(UPPER(salesTable[[#This Row],[CustomerType]])))))</f>
        <v>BUSINESS</v>
      </c>
      <c r="U344" t="str">
        <f>IF(salesTable[[#This Row],[SalesChannel]]="","MISSING",IFERROR(VLOOKUP(salesTable[[#This Row],[SalesChannel]],salesChannel_Ref[],2,FALSE),CLEAN(UPPER(TRIM(salesTable[SalesChannel])))))</f>
        <v>ONLINE</v>
      </c>
      <c r="V344" t="str">
        <f>IF(salesTable[[#This Row],[PaymentMethod]]="","MISSING",IFERROR(VLOOKUP(salesTable[[#This Row],[PaymentMethod]],paymentMethod_REF[],2,FALSE), CLEAN(UPPER(TRIM(salesTable[[#This Row],[PaymentMethod]])))))</f>
        <v>CARD</v>
      </c>
      <c r="W344" s="8" t="str">
        <f>IF(salesTable[[#This Row],[ProductID]]="","MISSING",IFERROR(VLOOKUP(salesTable[[#This Row],[ProductID]],product_REF[],1,FALSE),"NO MATCH"))</f>
        <v>P001</v>
      </c>
      <c r="X344" s="8" t="str">
        <f>CLEAN(UPPER(TRIM(IF(salesTable[[#This Row],[ProductID]]="","MISSING",IFERROR(VLOOKUP(salesTable[[#This Row],[ProductID]],product_REF[],2,FALSE),"NO MATCH")))))</f>
        <v>LAPTOP PRO 14</v>
      </c>
      <c r="Y344" t="str">
        <f>IFERROR(CLEAN(UPPER(TRIM(VLOOKUP(salesTable[[#This Row],[productID_Final]],product_REF[],3,FALSE)))),"NO MATCH")</f>
        <v>ELECTRONICS</v>
      </c>
      <c r="Z344" s="8" t="str">
        <f>IF(salesTable[[#This Row],[productCategory_final]]=CLEAN(UPPER(TRIM(salesTable[ProductCategory]))),salesTable[[#This Row],[productCategory_final]],"MISMATCH")</f>
        <v>ELECTRONICS</v>
      </c>
      <c r="AA344" s="8" t="str">
        <f>IF(salesTable[[#This Row],[CustomerID]]="","MISSING",IFERROR(VLOOKUP(salesTable[[#This Row],[CustomerID]],customer_REF[],1,FALSE),"NO MATCH"))</f>
        <v>C0057</v>
      </c>
      <c r="AB344" t="str">
        <f>CLEAN(UPPER(TRIM(IF(salesTable[[#This Row],[FirstName]]="","MISSING",IFERROR(VLOOKUP(salesTable[[#This Row],[CustomerID_final]],customer_REF[],2,FALSE),"NO MATCH")))))</f>
        <v>DANIEL</v>
      </c>
      <c r="AC344" s="8" t="str">
        <f>IF(salesTable[[#This Row],[customerFisrtName]]=CLEAN(UPPER(TRIM(salesTable[[#This Row],[customerFisrtName]]))),salesTable[[#This Row],[customerFisrtName]],"MISMATCH")</f>
        <v>DANIEL</v>
      </c>
      <c r="AD344" t="str">
        <f>CLEAN(UPPER(TRIM(IF(salesTable[[#This Row],[LastName]]="","MISSING",IFERROR(VLOOKUP(salesTable[[#This Row],[CustomerID_final]],customer_REF[],3,FALSE),"NO MATCH")))))</f>
        <v>ADDO</v>
      </c>
      <c r="AE344" s="8" t="str">
        <f>IF(salesTable[[#This Row],[customerLastName]]=CLEAN(UPPER(TRIM(salesTable[[#This Row],[customerLastName]]))),salesTable[[#This Row],[customerLastName]],"MISMATCH")</f>
        <v>ADDO</v>
      </c>
      <c r="AF344" s="8" t="str">
        <f>IF(salesTable[[#This Row],[Phone]]="","MISSING",0&amp;RIGHT(TRIM(SUBSTITUTE(SUBSTITUTE(SUBSTITUTE(salesTable[[#This Row],[Phone]],"+","")," ",""),"-","")),9))</f>
        <v>0558759931</v>
      </c>
      <c r="AG34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44" s="8">
        <f>IF(salesTable[[#This Row],[quantity_clean]]&gt;0,salesTable[[#This Row],[quantity_clean]],"INVALID")</f>
        <v>7</v>
      </c>
      <c r="AI34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44" s="8">
        <f>IF(salesTable[[#This Row],[unitPrice_clean]]&gt;0,salesTable[[#This Row],[unitPrice_clean]],"INVALID")</f>
        <v>4200</v>
      </c>
      <c r="AK344">
        <f>IF(salesTable[[#This Row],[Revenue]]="","MISSING",VALUE(TRIM(SUBSTITUTE(SUBSTITUTE(salesTable[[#This Row],[Revenue]],",",""),"GH₵",""))))</f>
        <v>29400</v>
      </c>
      <c r="AL344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344" s="19">
        <f>IF(ISNUMBER(salesTable[[#This Row],[OrderDate]]),salesTable[[#This Row],[OrderDate]],IFERROR(DATEVALUE(CLEAN(TRIM(SUBSTITUTE(salesTable[[#This Row],[OrderDate]],".","/")))),"CHECK"))</f>
        <v>45872</v>
      </c>
      <c r="AN3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45872</v>
      </c>
      <c r="AO3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GH-CCT-2025-01145</v>
      </c>
      <c r="AP3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4" s="8" t="str">
        <f>CLEAN(PROPER(TRIM(salesTable[[#This Row],[Email]])))</f>
        <v>Daniel.Addo19@Example.Com</v>
      </c>
      <c r="AR344" s="8" t="str">
        <f>CLEAN(TRIM(salesTable[[#This Row],[SourceFile]]))</f>
        <v>Agent_App_2025.csv</v>
      </c>
      <c r="AS3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4" s="8" t="str">
        <f>IF(salesTable[orderRef_final]&lt;&gt;"MISSING",salesTable[orderRef_final],"invalid")</f>
        <v>GH-CCT-2025-01145</v>
      </c>
    </row>
    <row r="345" spans="1:46" x14ac:dyDescent="0.3">
      <c r="A345" t="s">
        <v>3177</v>
      </c>
      <c r="B345" t="s">
        <v>3178</v>
      </c>
      <c r="C345" t="s">
        <v>2674</v>
      </c>
      <c r="D345" t="s">
        <v>92</v>
      </c>
      <c r="E345" t="s">
        <v>129</v>
      </c>
      <c r="F345" t="s">
        <v>181</v>
      </c>
      <c r="G345" t="s">
        <v>24</v>
      </c>
      <c r="H345" t="s">
        <v>769</v>
      </c>
      <c r="I345" t="s">
        <v>26</v>
      </c>
      <c r="J345" t="s">
        <v>27</v>
      </c>
      <c r="K345" t="s">
        <v>98</v>
      </c>
      <c r="L345" t="s">
        <v>58</v>
      </c>
      <c r="M345">
        <v>12</v>
      </c>
      <c r="N345">
        <v>4250</v>
      </c>
      <c r="O345">
        <v>51000</v>
      </c>
      <c r="P345" t="s">
        <v>3179</v>
      </c>
      <c r="Q345" t="s">
        <v>3180</v>
      </c>
      <c r="R345" t="s">
        <v>46</v>
      </c>
      <c r="S345" t="str">
        <f>IF(salesTable[[#This Row],[Region]]="","MISSING",IFERROR(VLOOKUP(salesTable[[#This Row],[Region]],region_ref[],2,FALSE),TRIM(CLEAN(UPPER(salesTable[[#This Row],[Region]])))))</f>
        <v>CAPE COAST</v>
      </c>
      <c r="T345" t="str">
        <f>IF(salesTable[[#This Row],[CustomerType]]="","MISSING",IFERROR(VLOOKUP(salesTable[[#This Row],[CustomerType]],customerType_Ref[],2,FALSE),TRIM(CLEAN(UPPER(salesTable[[#This Row],[CustomerType]])))))</f>
        <v>GOVERNMENT</v>
      </c>
      <c r="U345" t="str">
        <f>IF(salesTable[[#This Row],[SalesChannel]]="","MISSING",IFERROR(VLOOKUP(salesTable[[#This Row],[SalesChannel]],salesChannel_Ref[],2,FALSE),CLEAN(UPPER(TRIM(salesTable[SalesChannel])))))</f>
        <v>MOBILE APP</v>
      </c>
      <c r="V34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45" s="8" t="str">
        <f>IF(salesTable[[#This Row],[ProductID]]="","MISSING",IFERROR(VLOOKUP(salesTable[[#This Row],[ProductID]],product_REF[],1,FALSE),"NO MATCH"))</f>
        <v>P001</v>
      </c>
      <c r="X345" s="8" t="str">
        <f>CLEAN(UPPER(TRIM(IF(salesTable[[#This Row],[ProductID]]="","MISSING",IFERROR(VLOOKUP(salesTable[[#This Row],[ProductID]],product_REF[],2,FALSE),"NO MATCH")))))</f>
        <v>LAPTOP PRO 14</v>
      </c>
      <c r="Y345" t="str">
        <f>IFERROR(CLEAN(UPPER(TRIM(VLOOKUP(salesTable[[#This Row],[productID_Final]],product_REF[],3,FALSE)))),"NO MATCH")</f>
        <v>ELECTRONICS</v>
      </c>
      <c r="Z345" s="8" t="str">
        <f>IF(salesTable[[#This Row],[productCategory_final]]=CLEAN(UPPER(TRIM(salesTable[ProductCategory]))),salesTable[[#This Row],[productCategory_final]],"MISMATCH")</f>
        <v>ELECTRONICS</v>
      </c>
      <c r="AA345" s="8" t="str">
        <f>IF(salesTable[[#This Row],[CustomerID]]="","MISSING",IFERROR(VLOOKUP(salesTable[[#This Row],[CustomerID]],customer_REF[],1,FALSE),"NO MATCH"))</f>
        <v>C0028</v>
      </c>
      <c r="AB345" t="str">
        <f>CLEAN(UPPER(TRIM(IF(salesTable[[#This Row],[FirstName]]="","MISSING",IFERROR(VLOOKUP(salesTable[[#This Row],[CustomerID_final]],customer_REF[],2,FALSE),"NO MATCH")))))</f>
        <v>AMA</v>
      </c>
      <c r="AC345" s="8" t="str">
        <f>IF(salesTable[[#This Row],[customerFisrtName]]=CLEAN(UPPER(TRIM(salesTable[[#This Row],[customerFisrtName]]))),salesTable[[#This Row],[customerFisrtName]],"MISMATCH")</f>
        <v>AMA</v>
      </c>
      <c r="AD345" t="str">
        <f>CLEAN(UPPER(TRIM(IF(salesTable[[#This Row],[LastName]]="","MISSING",IFERROR(VLOOKUP(salesTable[[#This Row],[CustomerID_final]],customer_REF[],3,FALSE),"NO MATCH")))))</f>
        <v>BOATENG</v>
      </c>
      <c r="AE345" s="8" t="str">
        <f>IF(salesTable[[#This Row],[customerLastName]]=CLEAN(UPPER(TRIM(salesTable[[#This Row],[customerLastName]]))),salesTable[[#This Row],[customerLastName]],"MISMATCH")</f>
        <v>BOATENG</v>
      </c>
      <c r="AF345" s="8" t="str">
        <f>IF(salesTable[[#This Row],[Phone]]="","MISSING",0&amp;RIGHT(TRIM(SUBSTITUTE(SUBSTITUTE(SUBSTITUTE(salesTable[[#This Row],[Phone]],"+","")," ",""),"-","")),9))</f>
        <v>0599191105</v>
      </c>
      <c r="AG34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45" s="8">
        <f>IF(salesTable[[#This Row],[quantity_clean]]&gt;0,salesTable[[#This Row],[quantity_clean]],"INVALID")</f>
        <v>12</v>
      </c>
      <c r="AI345">
        <f>IF(OR(salesTable[[#This Row],[UnitPrice]]="",salesTable[[#This Row],[UnitPrice]]="N/A",salesTable[[#This Row],[UnitPrice]]="unknown"),"INVALID",VALUE(TRIM(SUBSTITUTE(SUBSTITUTE(salesTable[[#This Row],[UnitPrice]],",",""),"GH₵",""))))</f>
        <v>4250</v>
      </c>
      <c r="AJ345" s="8">
        <f>IF(salesTable[[#This Row],[unitPrice_clean]]&gt;0,salesTable[[#This Row],[unitPrice_clean]],"INVALID")</f>
        <v>4250</v>
      </c>
      <c r="AK345">
        <f>IF(salesTable[[#This Row],[Revenue]]="","MISSING",VALUE(TRIM(SUBSTITUTE(SUBSTITUTE(salesTable[[#This Row],[Revenue]],",",""),"GH₵",""))))</f>
        <v>51000</v>
      </c>
      <c r="AL345" s="8">
        <f>IFERROR(IF(ROUND(salesTable[[#This Row],[Quantity_final]]*salesTable[[#This Row],[UnitPrice_final]],2)=ROUND(salesTable[[#This Row],[revenue_clean]],2)=TRUE,salesTable[[#This Row],[revenue_clean]],"invalid"),"INVALID")</f>
        <v>51000</v>
      </c>
      <c r="AM345" s="19" t="str">
        <f>IF(ISNUMBER(salesTable[[#This Row],[OrderDate]]),salesTable[[#This Row],[OrderDate]],IFERROR(DATEVALUE(CLEAN(TRIM(SUBSTITUTE(salesTable[[#This Row],[OrderDate]],".","/")))),"CHECK"))</f>
        <v>CHECK</v>
      </c>
      <c r="AN34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GH-CCT-2025-01146</v>
      </c>
      <c r="AP3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5" s="8" t="str">
        <f>CLEAN(PROPER(TRIM(salesTable[[#This Row],[Email]])))</f>
        <v>Ama.Boateng37@Example.Com</v>
      </c>
      <c r="AR345" s="8" t="str">
        <f>CLEAN(TRIM(salesTable[[#This Row],[SourceFile]]))</f>
        <v>Mobile_App_Export.csv</v>
      </c>
      <c r="AS3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5" s="8" t="str">
        <f>IF(salesTable[orderRef_final]&lt;&gt;"MISSING",salesTable[orderRef_final],"invalid")</f>
        <v>GH-CCT-2025-01146</v>
      </c>
    </row>
    <row r="346" spans="1:46" x14ac:dyDescent="0.3">
      <c r="A346" t="s">
        <v>3022</v>
      </c>
      <c r="B346" t="s">
        <v>3023</v>
      </c>
      <c r="C346" t="s">
        <v>3024</v>
      </c>
      <c r="D346" t="s">
        <v>516</v>
      </c>
      <c r="E346" t="s">
        <v>37</v>
      </c>
      <c r="F346" t="s">
        <v>509</v>
      </c>
      <c r="G346" t="s">
        <v>162</v>
      </c>
      <c r="H346" t="s">
        <v>1641</v>
      </c>
      <c r="I346" t="s">
        <v>110</v>
      </c>
      <c r="J346" t="s">
        <v>83</v>
      </c>
      <c r="K346" t="s">
        <v>84</v>
      </c>
      <c r="L346" t="s">
        <v>165</v>
      </c>
      <c r="M346" t="s">
        <v>99</v>
      </c>
      <c r="N346">
        <v>620</v>
      </c>
      <c r="O346">
        <v>6820</v>
      </c>
      <c r="P346" t="s">
        <v>3025</v>
      </c>
      <c r="Q346" t="s">
        <v>3026</v>
      </c>
      <c r="R346" t="s">
        <v>46</v>
      </c>
      <c r="S346" t="str">
        <f>IF(salesTable[[#This Row],[Region]]="","MISSING",IFERROR(VLOOKUP(salesTable[[#This Row],[Region]],region_ref[],2,FALSE),TRIM(CLEAN(UPPER(salesTable[[#This Row],[Region]])))))</f>
        <v>CAPE COAST</v>
      </c>
      <c r="T346" t="str">
        <f>IF(salesTable[[#This Row],[CustomerType]]="","MISSING",IFERROR(VLOOKUP(salesTable[[#This Row],[CustomerType]],customerType_Ref[],2,FALSE),TRIM(CLEAN(UPPER(salesTable[[#This Row],[CustomerType]])))))</f>
        <v>INDIVIDUAL</v>
      </c>
      <c r="U346" t="str">
        <f>IF(salesTable[[#This Row],[SalesChannel]]="","MISSING",IFERROR(VLOOKUP(salesTable[[#This Row],[SalesChannel]],salesChannel_Ref[],2,FALSE),CLEAN(UPPER(TRIM(salesTable[SalesChannel])))))</f>
        <v>AGENT</v>
      </c>
      <c r="V34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46" s="8" t="str">
        <f>IF(salesTable[[#This Row],[ProductID]]="","MISSING",IFERROR(VLOOKUP(salesTable[[#This Row],[ProductID]],product_REF[],1,FALSE),"NO MATCH"))</f>
        <v>P012</v>
      </c>
      <c r="X346" s="8" t="str">
        <f>CLEAN(UPPER(TRIM(IF(salesTable[[#This Row],[ProductID]]="","MISSING",IFERROR(VLOOKUP(salesTable[[#This Row],[ProductID]],product_REF[],2,FALSE),"NO MATCH")))))</f>
        <v>BLENDER PLUS</v>
      </c>
      <c r="Y346" t="str">
        <f>IFERROR(CLEAN(UPPER(TRIM(VLOOKUP(salesTable[[#This Row],[productID_Final]],product_REF[],3,FALSE)))),"NO MATCH")</f>
        <v>HOME APPLIANCES</v>
      </c>
      <c r="Z346" s="8" t="str">
        <f>IF(salesTable[[#This Row],[productCategory_final]]=CLEAN(UPPER(TRIM(salesTable[ProductCategory]))),salesTable[[#This Row],[productCategory_final]],"MISMATCH")</f>
        <v>HOME APPLIANCES</v>
      </c>
      <c r="AA346" s="8" t="str">
        <f>IF(salesTable[[#This Row],[CustomerID]]="","MISSING",IFERROR(VLOOKUP(salesTable[[#This Row],[CustomerID]],customer_REF[],1,FALSE),"NO MATCH"))</f>
        <v>C0333</v>
      </c>
      <c r="AB346" t="str">
        <f>CLEAN(UPPER(TRIM(IF(salesTable[[#This Row],[FirstName]]="","MISSING",IFERROR(VLOOKUP(salesTable[[#This Row],[CustomerID_final]],customer_REF[],2,FALSE),"NO MATCH")))))</f>
        <v>AKOSUA</v>
      </c>
      <c r="AC346" s="8" t="str">
        <f>IF(salesTable[[#This Row],[customerFisrtName]]=CLEAN(UPPER(TRIM(salesTable[[#This Row],[customerFisrtName]]))),salesTable[[#This Row],[customerFisrtName]],"MISMATCH")</f>
        <v>AKOSUA</v>
      </c>
      <c r="AD346" t="str">
        <f>CLEAN(UPPER(TRIM(IF(salesTable[[#This Row],[LastName]]="","MISSING",IFERROR(VLOOKUP(salesTable[[#This Row],[CustomerID_final]],customer_REF[],3,FALSE),"NO MATCH")))))</f>
        <v>ANTWI</v>
      </c>
      <c r="AE346" s="8" t="str">
        <f>IF(salesTable[[#This Row],[customerLastName]]=CLEAN(UPPER(TRIM(salesTable[[#This Row],[customerLastName]]))),salesTable[[#This Row],[customerLastName]],"MISMATCH")</f>
        <v>ANTWI</v>
      </c>
      <c r="AF346" s="8" t="str">
        <f>IF(salesTable[[#This Row],[Phone]]="","MISSING",0&amp;RIGHT(TRIM(SUBSTITUTE(SUBSTITUTE(SUBSTITUTE(salesTable[[#This Row],[Phone]],"+","")," ",""),"-","")),9))</f>
        <v>0509792491</v>
      </c>
      <c r="AG34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46" s="8">
        <f>IF(salesTable[[#This Row],[quantity_clean]]&gt;0,salesTable[[#This Row],[quantity_clean]],"INVALID")</f>
        <v>11</v>
      </c>
      <c r="AI34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46" s="8">
        <f>IF(salesTable[[#This Row],[unitPrice_clean]]&gt;0,salesTable[[#This Row],[unitPrice_clean]],"INVALID")</f>
        <v>620</v>
      </c>
      <c r="AK346">
        <f>IF(salesTable[[#This Row],[Revenue]]="","MISSING",VALUE(TRIM(SUBSTITUTE(SUBSTITUTE(salesTable[[#This Row],[Revenue]],",",""),"GH₵",""))))</f>
        <v>6820</v>
      </c>
      <c r="AL346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346" s="19">
        <f>IF(ISNUMBER(salesTable[[#This Row],[OrderDate]]),salesTable[[#This Row],[OrderDate]],IFERROR(DATEVALUE(CLEAN(TRIM(SUBSTITUTE(salesTable[[#This Row],[OrderDate]],".","/")))),"CHECK"))</f>
        <v>46141</v>
      </c>
      <c r="AN34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GH-CCT-2025-01155</v>
      </c>
      <c r="AP3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6" s="8" t="str">
        <f>CLEAN(PROPER(TRIM(salesTable[[#This Row],[Email]])))</f>
        <v>Akosua.Antwi78Example.Com</v>
      </c>
      <c r="AR346" s="8" t="str">
        <f>CLEAN(TRIM(salesTable[[#This Row],[SourceFile]]))</f>
        <v>Mobile_App_Export.csv</v>
      </c>
      <c r="AS3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6" s="8" t="str">
        <f>IF(salesTable[orderRef_final]&lt;&gt;"MISSING",salesTable[orderRef_final],"invalid")</f>
        <v>GH-CCT-2025-01155</v>
      </c>
    </row>
    <row r="347" spans="1:46" x14ac:dyDescent="0.3">
      <c r="A347" t="s">
        <v>3962</v>
      </c>
      <c r="B347" t="s">
        <v>3963</v>
      </c>
      <c r="C347" t="s">
        <v>227</v>
      </c>
      <c r="D347" t="s">
        <v>992</v>
      </c>
      <c r="E347" t="s">
        <v>949</v>
      </c>
      <c r="F347" t="s">
        <v>181</v>
      </c>
      <c r="G347" t="s">
        <v>24</v>
      </c>
      <c r="H347" t="s">
        <v>434</v>
      </c>
      <c r="I347" t="s">
        <v>26</v>
      </c>
      <c r="J347" t="s">
        <v>97</v>
      </c>
      <c r="K347" t="s">
        <v>42</v>
      </c>
      <c r="L347" t="s">
        <v>111</v>
      </c>
      <c r="M347" t="s">
        <v>212</v>
      </c>
      <c r="N347">
        <v>4200</v>
      </c>
      <c r="O347">
        <v>42000</v>
      </c>
      <c r="P347" t="s">
        <v>3964</v>
      </c>
      <c r="Q347" t="s">
        <v>3965</v>
      </c>
      <c r="R347" t="s">
        <v>61</v>
      </c>
      <c r="S347" t="str">
        <f>IF(salesTable[[#This Row],[Region]]="","MISSING",IFERROR(VLOOKUP(salesTable[[#This Row],[Region]],region_ref[],2,FALSE),TRIM(CLEAN(UPPER(salesTable[[#This Row],[Region]])))))</f>
        <v>CAPE COAST</v>
      </c>
      <c r="T347" t="str">
        <f>IF(salesTable[[#This Row],[CustomerType]]="","MISSING",IFERROR(VLOOKUP(salesTable[[#This Row],[CustomerType]],customerType_Ref[],2,FALSE),TRIM(CLEAN(UPPER(salesTable[[#This Row],[CustomerType]])))))</f>
        <v>BUSINESS</v>
      </c>
      <c r="U347" t="str">
        <f>IF(salesTable[[#This Row],[SalesChannel]]="","MISSING",IFERROR(VLOOKUP(salesTable[[#This Row],[SalesChannel]],salesChannel_Ref[],2,FALSE),CLEAN(UPPER(TRIM(salesTable[SalesChannel])))))</f>
        <v>ONLINE</v>
      </c>
      <c r="V347" t="str">
        <f>IF(salesTable[[#This Row],[PaymentMethod]]="","MISSING",IFERROR(VLOOKUP(salesTable[[#This Row],[PaymentMethod]],paymentMethod_REF[],2,FALSE), CLEAN(UPPER(TRIM(salesTable[[#This Row],[PaymentMethod]])))))</f>
        <v>CARD</v>
      </c>
      <c r="W347" s="8" t="str">
        <f>IF(salesTable[[#This Row],[ProductID]]="","MISSING",IFERROR(VLOOKUP(salesTable[[#This Row],[ProductID]],product_REF[],1,FALSE),"NO MATCH"))</f>
        <v>P001</v>
      </c>
      <c r="X347" s="8" t="str">
        <f>CLEAN(UPPER(TRIM(IF(salesTable[[#This Row],[ProductID]]="","MISSING",IFERROR(VLOOKUP(salesTable[[#This Row],[ProductID]],product_REF[],2,FALSE),"NO MATCH")))))</f>
        <v>LAPTOP PRO 14</v>
      </c>
      <c r="Y347" t="str">
        <f>IFERROR(CLEAN(UPPER(TRIM(VLOOKUP(salesTable[[#This Row],[productID_Final]],product_REF[],3,FALSE)))),"NO MATCH")</f>
        <v>ELECTRONICS</v>
      </c>
      <c r="Z347" s="8" t="str">
        <f>IF(salesTable[[#This Row],[productCategory_final]]=CLEAN(UPPER(TRIM(salesTable[ProductCategory]))),salesTable[[#This Row],[productCategory_final]],"MISMATCH")</f>
        <v>ELECTRONICS</v>
      </c>
      <c r="AA347" s="8" t="str">
        <f>IF(salesTable[[#This Row],[CustomerID]]="","MISSING",IFERROR(VLOOKUP(salesTable[[#This Row],[CustomerID]],customer_REF[],1,FALSE),"NO MATCH"))</f>
        <v>C0166</v>
      </c>
      <c r="AB347" t="str">
        <f>CLEAN(UPPER(TRIM(IF(salesTable[[#This Row],[FirstName]]="","MISSING",IFERROR(VLOOKUP(salesTable[[#This Row],[CustomerID_final]],customer_REF[],2,FALSE),"NO MATCH")))))</f>
        <v>KWAME</v>
      </c>
      <c r="AC347" s="8" t="str">
        <f>IF(salesTable[[#This Row],[customerFisrtName]]=CLEAN(UPPER(TRIM(salesTable[[#This Row],[customerFisrtName]]))),salesTable[[#This Row],[customerFisrtName]],"MISMATCH")</f>
        <v>KWAME</v>
      </c>
      <c r="AD347" t="str">
        <f>CLEAN(UPPER(TRIM(IF(salesTable[[#This Row],[LastName]]="","MISSING",IFERROR(VLOOKUP(salesTable[[#This Row],[CustomerID_final]],customer_REF[],3,FALSE),"NO MATCH")))))</f>
        <v>ASARE</v>
      </c>
      <c r="AE347" s="8" t="str">
        <f>IF(salesTable[[#This Row],[customerLastName]]=CLEAN(UPPER(TRIM(salesTable[[#This Row],[customerLastName]]))),salesTable[[#This Row],[customerLastName]],"MISMATCH")</f>
        <v>ASARE</v>
      </c>
      <c r="AF347" s="8" t="str">
        <f>IF(salesTable[[#This Row],[Phone]]="","MISSING",0&amp;RIGHT(TRIM(SUBSTITUTE(SUBSTITUTE(SUBSTITUTE(salesTable[[#This Row],[Phone]],"+","")," ",""),"-","")),9))</f>
        <v>0547738429</v>
      </c>
      <c r="AG34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47" s="8">
        <f>IF(salesTable[[#This Row],[quantity_clean]]&gt;0,salesTable[[#This Row],[quantity_clean]],"INVALID")</f>
        <v>10</v>
      </c>
      <c r="AI34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47" s="8">
        <f>IF(salesTable[[#This Row],[unitPrice_clean]]&gt;0,salesTable[[#This Row],[unitPrice_clean]],"INVALID")</f>
        <v>4200</v>
      </c>
      <c r="AK347">
        <f>IF(salesTable[[#This Row],[Revenue]]="","MISSING",VALUE(TRIM(SUBSTITUTE(SUBSTITUTE(salesTable[[#This Row],[Revenue]],",",""),"GH₵",""))))</f>
        <v>42000</v>
      </c>
      <c r="AL347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347" s="19">
        <f>IF(ISNUMBER(salesTable[[#This Row],[OrderDate]]),salesTable[[#This Row],[OrderDate]],IFERROR(DATEVALUE(CLEAN(TRIM(SUBSTITUTE(salesTable[[#This Row],[OrderDate]],".","/")))),"CHECK"))</f>
        <v>45724</v>
      </c>
      <c r="AN3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45724</v>
      </c>
      <c r="AO3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GH-CCT-2025-01163</v>
      </c>
      <c r="AP3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7" s="8" t="str">
        <f>CLEAN(PROPER(TRIM(salesTable[[#This Row],[Email]])))</f>
        <v>Kwame.Asare46Example.Com</v>
      </c>
      <c r="AR347" s="8" t="str">
        <f>CLEAN(TRIM(salesTable[[#This Row],[SourceFile]]))</f>
        <v>Retail_POS_2025.csv</v>
      </c>
      <c r="AS3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7" s="8" t="str">
        <f>IF(salesTable[orderRef_final]&lt;&gt;"MISSING",salesTable[orderRef_final],"invalid")</f>
        <v>GH-CCT-2025-01163</v>
      </c>
    </row>
    <row r="348" spans="1:46" x14ac:dyDescent="0.3">
      <c r="A348" t="s">
        <v>3996</v>
      </c>
      <c r="B348" t="s">
        <v>3997</v>
      </c>
      <c r="C348" t="s">
        <v>774</v>
      </c>
      <c r="D348" t="s">
        <v>139</v>
      </c>
      <c r="E348" t="s">
        <v>255</v>
      </c>
      <c r="F348" t="s">
        <v>181</v>
      </c>
      <c r="G348" t="s">
        <v>120</v>
      </c>
      <c r="H348" t="s">
        <v>121</v>
      </c>
      <c r="I348" t="s">
        <v>41</v>
      </c>
      <c r="J348" t="s">
        <v>27</v>
      </c>
      <c r="K348" t="s">
        <v>72</v>
      </c>
      <c r="L348" t="s">
        <v>58</v>
      </c>
      <c r="M348">
        <v>3</v>
      </c>
      <c r="N348" t="s">
        <v>123</v>
      </c>
      <c r="O348">
        <v>2550</v>
      </c>
      <c r="P348" t="s">
        <v>643</v>
      </c>
      <c r="Q348" t="s">
        <v>3998</v>
      </c>
      <c r="R348" t="s">
        <v>32</v>
      </c>
      <c r="S348" t="str">
        <f>IF(salesTable[[#This Row],[Region]]="","MISSING",IFERROR(VLOOKUP(salesTable[[#This Row],[Region]],region_ref[],2,FALSE),TRIM(CLEAN(UPPER(salesTable[[#This Row],[Region]])))))</f>
        <v>CAPE COAST</v>
      </c>
      <c r="T348" t="str">
        <f>IF(salesTable[[#This Row],[CustomerType]]="","MISSING",IFERROR(VLOOKUP(salesTable[[#This Row],[CustomerType]],customerType_Ref[],2,FALSE),TRIM(CLEAN(UPPER(salesTable[[#This Row],[CustomerType]])))))</f>
        <v>GOVERNMENT</v>
      </c>
      <c r="U348" t="str">
        <f>IF(salesTable[[#This Row],[SalesChannel]]="","MISSING",IFERROR(VLOOKUP(salesTable[[#This Row],[SalesChannel]],salesChannel_Ref[],2,FALSE),CLEAN(UPPER(TRIM(salesTable[SalesChannel])))))</f>
        <v>IN-STORE</v>
      </c>
      <c r="V34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48" s="8" t="str">
        <f>IF(salesTable[[#This Row],[ProductID]]="","MISSING",IFERROR(VLOOKUP(salesTable[[#This Row],[ProductID]],product_REF[],1,FALSE),"NO MATCH"))</f>
        <v>P002</v>
      </c>
      <c r="X348" s="8" t="str">
        <f>CLEAN(UPPER(TRIM(IF(salesTable[[#This Row],[ProductID]]="","MISSING",IFERROR(VLOOKUP(salesTable[[#This Row],[ProductID]],product_REF[],2,FALSE),"NO MATCH")))))</f>
        <v>OFFICE CHAIR</v>
      </c>
      <c r="Y348" t="str">
        <f>IFERROR(CLEAN(UPPER(TRIM(VLOOKUP(salesTable[[#This Row],[productID_Final]],product_REF[],3,FALSE)))),"NO MATCH")</f>
        <v>FURNITURE</v>
      </c>
      <c r="Z348" s="8" t="str">
        <f>IF(salesTable[[#This Row],[productCategory_final]]=CLEAN(UPPER(TRIM(salesTable[ProductCategory]))),salesTable[[#This Row],[productCategory_final]],"MISMATCH")</f>
        <v>FURNITURE</v>
      </c>
      <c r="AA348" s="8" t="str">
        <f>IF(salesTable[[#This Row],[CustomerID]]="","MISSING",IFERROR(VLOOKUP(salesTable[[#This Row],[CustomerID]],customer_REF[],1,FALSE),"NO MATCH"))</f>
        <v>C0360</v>
      </c>
      <c r="AB348" t="str">
        <f>CLEAN(UPPER(TRIM(IF(salesTable[[#This Row],[FirstName]]="","MISSING",IFERROR(VLOOKUP(salesTable[[#This Row],[CustomerID_final]],customer_REF[],2,FALSE),"NO MATCH")))))</f>
        <v>KOFI</v>
      </c>
      <c r="AC348" s="8" t="str">
        <f>IF(salesTable[[#This Row],[customerFisrtName]]=CLEAN(UPPER(TRIM(salesTable[[#This Row],[customerFisrtName]]))),salesTable[[#This Row],[customerFisrtName]],"MISMATCH")</f>
        <v>KOFI</v>
      </c>
      <c r="AD348" t="str">
        <f>CLEAN(UPPER(TRIM(IF(salesTable[[#This Row],[LastName]]="","MISSING",IFERROR(VLOOKUP(salesTable[[#This Row],[CustomerID_final]],customer_REF[],3,FALSE),"NO MATCH")))))</f>
        <v>OWUSU</v>
      </c>
      <c r="AE348" s="8" t="str">
        <f>IF(salesTable[[#This Row],[customerLastName]]=CLEAN(UPPER(TRIM(salesTable[[#This Row],[customerLastName]]))),salesTable[[#This Row],[customerLastName]],"MISMATCH")</f>
        <v>OWUSU</v>
      </c>
      <c r="AF348" s="8" t="str">
        <f>IF(salesTable[[#This Row],[Phone]]="","MISSING",0&amp;RIGHT(TRIM(SUBSTITUTE(SUBSTITUTE(SUBSTITUTE(salesTable[[#This Row],[Phone]],"+","")," ",""),"-","")),9))</f>
        <v>0241234567</v>
      </c>
      <c r="AG34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48" s="8">
        <f>IF(salesTable[[#This Row],[quantity_clean]]&gt;0,salesTable[[#This Row],[quantity_clean]],"INVALID")</f>
        <v>3</v>
      </c>
      <c r="AI34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48" s="8">
        <f>IF(salesTable[[#This Row],[unitPrice_clean]]&gt;0,salesTable[[#This Row],[unitPrice_clean]],"INVALID")</f>
        <v>850</v>
      </c>
      <c r="AK348">
        <f>IF(salesTable[[#This Row],[Revenue]]="","MISSING",VALUE(TRIM(SUBSTITUTE(SUBSTITUTE(salesTable[[#This Row],[Revenue]],",",""),"GH₵",""))))</f>
        <v>2550</v>
      </c>
      <c r="AL348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348" s="19" t="str">
        <f>IF(ISNUMBER(salesTable[[#This Row],[OrderDate]]),salesTable[[#This Row],[OrderDate]],IFERROR(DATEVALUE(CLEAN(TRIM(SUBSTITUTE(salesTable[[#This Row],[OrderDate]],".","/")))),"CHECK"))</f>
        <v>CHECK</v>
      </c>
      <c r="AN34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GH-CCT-2025-01167</v>
      </c>
      <c r="AP3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8" s="8" t="str">
        <f>CLEAN(PROPER(TRIM(salesTable[[#This Row],[Email]])))</f>
        <v>Kofi.Owusu52@Example.Com</v>
      </c>
      <c r="AR348" s="8" t="str">
        <f>CLEAN(TRIM(salesTable[[#This Row],[SourceFile]]))</f>
        <v>Agent_App_2025.csv</v>
      </c>
      <c r="AS3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8" s="8" t="str">
        <f>IF(salesTable[orderRef_final]&lt;&gt;"MISSING",salesTable[orderRef_final],"invalid")</f>
        <v>GH-CCT-2025-01167</v>
      </c>
    </row>
    <row r="349" spans="1:46" x14ac:dyDescent="0.3">
      <c r="A349" t="s">
        <v>3442</v>
      </c>
      <c r="B349" t="s">
        <v>3443</v>
      </c>
      <c r="C349" t="s">
        <v>439</v>
      </c>
      <c r="D349" t="s">
        <v>80</v>
      </c>
      <c r="E349" t="s">
        <v>237</v>
      </c>
      <c r="F349" t="s">
        <v>141</v>
      </c>
      <c r="G349" t="s">
        <v>142</v>
      </c>
      <c r="H349" t="s">
        <v>2854</v>
      </c>
      <c r="I349" t="s">
        <v>313</v>
      </c>
      <c r="J349" t="s">
        <v>83</v>
      </c>
      <c r="K349" t="s">
        <v>72</v>
      </c>
      <c r="L349" t="s">
        <v>222</v>
      </c>
      <c r="M349">
        <v>5</v>
      </c>
      <c r="N349" t="s">
        <v>133</v>
      </c>
      <c r="O349">
        <v>1600</v>
      </c>
      <c r="P349" t="s">
        <v>3444</v>
      </c>
      <c r="Q349" t="s">
        <v>3445</v>
      </c>
      <c r="R349" t="s">
        <v>32</v>
      </c>
      <c r="S349" t="str">
        <f>IF(salesTable[[#This Row],[Region]]="","MISSING",IFERROR(VLOOKUP(salesTable[[#This Row],[Region]],region_ref[],2,FALSE),TRIM(CLEAN(UPPER(salesTable[[#This Row],[Region]])))))</f>
        <v>CAPE COAST</v>
      </c>
      <c r="T349" t="str">
        <f>IF(salesTable[[#This Row],[CustomerType]]="","MISSING",IFERROR(VLOOKUP(salesTable[[#This Row],[CustomerType]],customerType_Ref[],2,FALSE),TRIM(CLEAN(UPPER(salesTable[[#This Row],[CustomerType]])))))</f>
        <v>INDIVIDUAL</v>
      </c>
      <c r="U349" t="str">
        <f>IF(salesTable[[#This Row],[SalesChannel]]="","MISSING",IFERROR(VLOOKUP(salesTable[[#This Row],[SalesChannel]],salesChannel_Ref[],2,FALSE),CLEAN(UPPER(TRIM(salesTable[SalesChannel])))))</f>
        <v>IN-STORE</v>
      </c>
      <c r="V349" t="str">
        <f>IF(salesTable[[#This Row],[PaymentMethod]]="","MISSING",IFERROR(VLOOKUP(salesTable[[#This Row],[PaymentMethod]],paymentMethod_REF[],2,FALSE), CLEAN(UPPER(TRIM(salesTable[[#This Row],[PaymentMethod]])))))</f>
        <v>CASH</v>
      </c>
      <c r="W349" s="8" t="str">
        <f>IF(salesTable[[#This Row],[ProductID]]="","MISSING",IFERROR(VLOOKUP(salesTable[[#This Row],[ProductID]],product_REF[],1,FALSE),"NO MATCH"))</f>
        <v>P003</v>
      </c>
      <c r="X349" s="8" t="str">
        <f>CLEAN(UPPER(TRIM(IF(salesTable[[#This Row],[ProductID]]="","MISSING",IFERROR(VLOOKUP(salesTable[[#This Row],[ProductID]],product_REF[],2,FALSE),"NO MATCH")))))</f>
        <v>WIRELESS HEADSET</v>
      </c>
      <c r="Y349" t="str">
        <f>IFERROR(CLEAN(UPPER(TRIM(VLOOKUP(salesTable[[#This Row],[productID_Final]],product_REF[],3,FALSE)))),"NO MATCH")</f>
        <v>ELECTRONICS</v>
      </c>
      <c r="Z349" s="8" t="str">
        <f>IF(salesTable[[#This Row],[productCategory_final]]=CLEAN(UPPER(TRIM(salesTable[ProductCategory]))),salesTable[[#This Row],[productCategory_final]],"MISMATCH")</f>
        <v>ELECTRONICS</v>
      </c>
      <c r="AA349" s="8" t="str">
        <f>IF(salesTable[[#This Row],[CustomerID]]="","MISSING",IFERROR(VLOOKUP(salesTable[[#This Row],[CustomerID]],customer_REF[],1,FALSE),"NO MATCH"))</f>
        <v>C0187</v>
      </c>
      <c r="AB349" t="str">
        <f>CLEAN(UPPER(TRIM(IF(salesTable[[#This Row],[FirstName]]="","MISSING",IFERROR(VLOOKUP(salesTable[[#This Row],[CustomerID_final]],customer_REF[],2,FALSE),"NO MATCH")))))</f>
        <v>ADWOA</v>
      </c>
      <c r="AC349" s="8" t="str">
        <f>IF(salesTable[[#This Row],[customerFisrtName]]=CLEAN(UPPER(TRIM(salesTable[[#This Row],[customerFisrtName]]))),salesTable[[#This Row],[customerFisrtName]],"MISMATCH")</f>
        <v>ADWOA</v>
      </c>
      <c r="AD349" t="str">
        <f>CLEAN(UPPER(TRIM(IF(salesTable[[#This Row],[LastName]]="","MISSING",IFERROR(VLOOKUP(salesTable[[#This Row],[CustomerID_final]],customer_REF[],3,FALSE),"NO MATCH")))))</f>
        <v>APPIAH</v>
      </c>
      <c r="AE349" s="8" t="str">
        <f>IF(salesTable[[#This Row],[customerLastName]]=CLEAN(UPPER(TRIM(salesTable[[#This Row],[customerLastName]]))),salesTable[[#This Row],[customerLastName]],"MISMATCH")</f>
        <v>APPIAH</v>
      </c>
      <c r="AF349" s="8" t="str">
        <f>IF(salesTable[[#This Row],[Phone]]="","MISSING",0&amp;RIGHT(TRIM(SUBSTITUTE(SUBSTITUTE(SUBSTITUTE(salesTable[[#This Row],[Phone]],"+","")," ",""),"-","")),9))</f>
        <v>0501343376</v>
      </c>
      <c r="AG34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49" s="8">
        <f>IF(salesTable[[#This Row],[quantity_clean]]&gt;0,salesTable[[#This Row],[quantity_clean]],"INVALID")</f>
        <v>5</v>
      </c>
      <c r="AI349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349" s="8" t="str">
        <f>IF(salesTable[[#This Row],[unitPrice_clean]]&gt;0,salesTable[[#This Row],[unitPrice_clean]],"INVALID")</f>
        <v>INVALID</v>
      </c>
      <c r="AK349">
        <f>IF(salesTable[[#This Row],[Revenue]]="","MISSING",VALUE(TRIM(SUBSTITUTE(SUBSTITUTE(salesTable[[#This Row],[Revenue]],",",""),"GH₵",""))))</f>
        <v>1600</v>
      </c>
      <c r="AL34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49" s="19">
        <f>IF(ISNUMBER(salesTable[[#This Row],[OrderDate]]),salesTable[[#This Row],[OrderDate]],IFERROR(DATEVALUE(CLEAN(TRIM(SUBSTITUTE(salesTable[[#This Row],[OrderDate]],".","/")))),"CHECK"))</f>
        <v>45938</v>
      </c>
      <c r="AN3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45938</v>
      </c>
      <c r="AO3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GH-CCT-2025-01171</v>
      </c>
      <c r="AP3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49" s="8" t="str">
        <f>CLEAN(PROPER(TRIM(salesTable[[#This Row],[Email]])))</f>
        <v>Adwoa.Appiah75@Example.Com</v>
      </c>
      <c r="AR349" s="8" t="str">
        <f>CLEAN(TRIM(salesTable[[#This Row],[SourceFile]]))</f>
        <v>Agent_App_2025.csv</v>
      </c>
      <c r="AS3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49" s="8" t="str">
        <f>IF(salesTable[orderRef_final]&lt;&gt;"MISSING",salesTable[orderRef_final],"invalid")</f>
        <v>GH-CCT-2025-01171</v>
      </c>
    </row>
    <row r="350" spans="1:46" x14ac:dyDescent="0.3">
      <c r="A350" t="s">
        <v>4949</v>
      </c>
      <c r="B350" t="s">
        <v>4950</v>
      </c>
      <c r="C350" t="s">
        <v>1163</v>
      </c>
      <c r="D350" t="s">
        <v>36</v>
      </c>
      <c r="E350" t="s">
        <v>1147</v>
      </c>
      <c r="F350" t="s">
        <v>319</v>
      </c>
      <c r="G350" t="s">
        <v>53</v>
      </c>
      <c r="H350" t="s">
        <v>95</v>
      </c>
      <c r="I350" t="s">
        <v>96</v>
      </c>
      <c r="J350" t="s">
        <v>97</v>
      </c>
      <c r="K350" t="s">
        <v>42</v>
      </c>
      <c r="L350" t="s">
        <v>353</v>
      </c>
      <c r="M350">
        <v>10</v>
      </c>
      <c r="N350">
        <v>180</v>
      </c>
      <c r="O350">
        <v>1800</v>
      </c>
      <c r="P350" t="s">
        <v>4951</v>
      </c>
      <c r="Q350" t="s">
        <v>4952</v>
      </c>
      <c r="R350" t="s">
        <v>157</v>
      </c>
      <c r="S350" t="str">
        <f>IF(salesTable[[#This Row],[Region]]="","MISSING",IFERROR(VLOOKUP(salesTable[[#This Row],[Region]],region_ref[],2,FALSE),TRIM(CLEAN(UPPER(salesTable[[#This Row],[Region]])))))</f>
        <v>CAPE COAST</v>
      </c>
      <c r="T350" t="str">
        <f>IF(salesTable[[#This Row],[CustomerType]]="","MISSING",IFERROR(VLOOKUP(salesTable[[#This Row],[CustomerType]],customerType_Ref[],2,FALSE),TRIM(CLEAN(UPPER(salesTable[[#This Row],[CustomerType]])))))</f>
        <v>BUSINESS</v>
      </c>
      <c r="U350" t="str">
        <f>IF(salesTable[[#This Row],[SalesChannel]]="","MISSING",IFERROR(VLOOKUP(salesTable[[#This Row],[SalesChannel]],salesChannel_Ref[],2,FALSE),CLEAN(UPPER(TRIM(salesTable[SalesChannel])))))</f>
        <v>ONLINE</v>
      </c>
      <c r="V350" t="str">
        <f>IF(salesTable[[#This Row],[PaymentMethod]]="","MISSING",IFERROR(VLOOKUP(salesTable[[#This Row],[PaymentMethod]],paymentMethod_REF[],2,FALSE), CLEAN(UPPER(TRIM(salesTable[[#This Row],[PaymentMethod]])))))</f>
        <v>CASH</v>
      </c>
      <c r="W350" s="8" t="str">
        <f>IF(salesTable[[#This Row],[ProductID]]="","MISSING",IFERROR(VLOOKUP(salesTable[[#This Row],[ProductID]],product_REF[],1,FALSE),"NO MATCH"))</f>
        <v>P007</v>
      </c>
      <c r="X350" s="8" t="str">
        <f>CLEAN(UPPER(TRIM(IF(salesTable[[#This Row],[ProductID]]="","MISSING",IFERROR(VLOOKUP(salesTable[[#This Row],[ProductID]],product_REF[],2,FALSE),"NO MATCH")))))</f>
        <v>COTTON SHIRT</v>
      </c>
      <c r="Y350" t="str">
        <f>IFERROR(CLEAN(UPPER(TRIM(VLOOKUP(salesTable[[#This Row],[productID_Final]],product_REF[],3,FALSE)))),"NO MATCH")</f>
        <v>CLOTHING</v>
      </c>
      <c r="Z350" s="8" t="str">
        <f>IF(salesTable[[#This Row],[productCategory_final]]=CLEAN(UPPER(TRIM(salesTable[ProductCategory]))),salesTable[[#This Row],[productCategory_final]],"MISMATCH")</f>
        <v>CLOTHING</v>
      </c>
      <c r="AA350" s="8" t="str">
        <f>IF(salesTable[[#This Row],[CustomerID]]="","MISSING",IFERROR(VLOOKUP(salesTable[[#This Row],[CustomerID]],customer_REF[],1,FALSE),"NO MATCH"))</f>
        <v>C0312</v>
      </c>
      <c r="AB350" t="str">
        <f>CLEAN(UPPER(TRIM(IF(salesTable[[#This Row],[FirstName]]="","MISSING",IFERROR(VLOOKUP(salesTable[[#This Row],[CustomerID_final]],customer_REF[],2,FALSE),"NO MATCH")))))</f>
        <v>AKOSUA</v>
      </c>
      <c r="AC350" s="8" t="str">
        <f>IF(salesTable[[#This Row],[customerFisrtName]]=CLEAN(UPPER(TRIM(salesTable[[#This Row],[customerFisrtName]]))),salesTable[[#This Row],[customerFisrtName]],"MISMATCH")</f>
        <v>AKOSUA</v>
      </c>
      <c r="AD350" t="str">
        <f>CLEAN(UPPER(TRIM(IF(salesTable[[#This Row],[LastName]]="","MISSING",IFERROR(VLOOKUP(salesTable[[#This Row],[CustomerID_final]],customer_REF[],3,FALSE),"NO MATCH")))))</f>
        <v>OWUSU</v>
      </c>
      <c r="AE350" s="8" t="str">
        <f>IF(salesTable[[#This Row],[customerLastName]]=CLEAN(UPPER(TRIM(salesTable[[#This Row],[customerLastName]]))),salesTable[[#This Row],[customerLastName]],"MISMATCH")</f>
        <v>OWUSU</v>
      </c>
      <c r="AF350" s="8" t="str">
        <f>IF(salesTable[[#This Row],[Phone]]="","MISSING",0&amp;RIGHT(TRIM(SUBSTITUTE(SUBSTITUTE(SUBSTITUTE(salesTable[[#This Row],[Phone]],"+","")," ",""),"-","")),9))</f>
        <v>0244241238</v>
      </c>
      <c r="AG35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50" s="8">
        <f>IF(salesTable[[#This Row],[quantity_clean]]&gt;0,salesTable[[#This Row],[quantity_clean]],"INVALID")</f>
        <v>10</v>
      </c>
      <c r="AI35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50" s="8">
        <f>IF(salesTable[[#This Row],[unitPrice_clean]]&gt;0,salesTable[[#This Row],[unitPrice_clean]],"INVALID")</f>
        <v>180</v>
      </c>
      <c r="AK350">
        <f>IF(salesTable[[#This Row],[Revenue]]="","MISSING",VALUE(TRIM(SUBSTITUTE(SUBSTITUTE(salesTable[[#This Row],[Revenue]],",",""),"GH₵",""))))</f>
        <v>1800</v>
      </c>
      <c r="AL350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350" s="19">
        <f>IF(ISNUMBER(salesTable[[#This Row],[OrderDate]]),salesTable[[#This Row],[OrderDate]],IFERROR(DATEVALUE(CLEAN(TRIM(SUBSTITUTE(salesTable[[#This Row],[OrderDate]],".","/")))),"CHECK"))</f>
        <v>45787</v>
      </c>
      <c r="AN3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45787</v>
      </c>
      <c r="AO3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GH-CCT-2025-01185</v>
      </c>
      <c r="AP3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0" s="8" t="str">
        <f>CLEAN(PROPER(TRIM(salesTable[[#This Row],[Email]])))</f>
        <v>Akosua.Owusu61@Example.Com</v>
      </c>
      <c r="AR350" s="8" t="str">
        <f>CLEAN(TRIM(salesTable[[#This Row],[SourceFile]]))</f>
        <v>Online_Sales_2025.xlsx</v>
      </c>
      <c r="AS3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0" s="8" t="str">
        <f>IF(salesTable[orderRef_final]&lt;&gt;"MISSING",salesTable[orderRef_final],"invalid")</f>
        <v>GH-CCT-2025-01185</v>
      </c>
    </row>
    <row r="351" spans="1:46" x14ac:dyDescent="0.3">
      <c r="A351" t="s">
        <v>1898</v>
      </c>
      <c r="B351" t="s">
        <v>1899</v>
      </c>
      <c r="C351" t="s">
        <v>1900</v>
      </c>
      <c r="D351" t="s">
        <v>65</v>
      </c>
      <c r="E351" t="s">
        <v>22</v>
      </c>
      <c r="F351" t="s">
        <v>181</v>
      </c>
      <c r="G351" t="s">
        <v>81</v>
      </c>
      <c r="H351" t="s">
        <v>1901</v>
      </c>
      <c r="I351" t="s">
        <v>110</v>
      </c>
      <c r="J351" t="s">
        <v>27</v>
      </c>
      <c r="K351" t="s">
        <v>174</v>
      </c>
      <c r="L351" t="s">
        <v>111</v>
      </c>
      <c r="M351" t="s">
        <v>1902</v>
      </c>
      <c r="N351">
        <v>1250</v>
      </c>
      <c r="O351">
        <v>11250</v>
      </c>
      <c r="P351" t="s">
        <v>1903</v>
      </c>
      <c r="Q351" t="s">
        <v>1904</v>
      </c>
      <c r="R351" t="s">
        <v>46</v>
      </c>
      <c r="S351" t="str">
        <f>IF(salesTable[[#This Row],[Region]]="","MISSING",IFERROR(VLOOKUP(salesTable[[#This Row],[Region]],region_ref[],2,FALSE),TRIM(CLEAN(UPPER(salesTable[[#This Row],[Region]])))))</f>
        <v>CAPE COAST</v>
      </c>
      <c r="T351" t="str">
        <f>IF(salesTable[[#This Row],[CustomerType]]="","MISSING",IFERROR(VLOOKUP(salesTable[[#This Row],[CustomerType]],customerType_Ref[],2,FALSE),TRIM(CLEAN(UPPER(salesTable[[#This Row],[CustomerType]])))))</f>
        <v>GOVERNMENT</v>
      </c>
      <c r="U351" t="str">
        <f>IF(salesTable[[#This Row],[SalesChannel]]="","MISSING",IFERROR(VLOOKUP(salesTable[[#This Row],[SalesChannel]],salesChannel_Ref[],2,FALSE),CLEAN(UPPER(TRIM(salesTable[SalesChannel])))))</f>
        <v>IN-STORE</v>
      </c>
      <c r="V351" t="str">
        <f>IF(salesTable[[#This Row],[PaymentMethod]]="","MISSING",IFERROR(VLOOKUP(salesTable[[#This Row],[PaymentMethod]],paymentMethod_REF[],2,FALSE), CLEAN(UPPER(TRIM(salesTable[[#This Row],[PaymentMethod]])))))</f>
        <v>CARD</v>
      </c>
      <c r="W351" s="8" t="str">
        <f>IF(salesTable[[#This Row],[ProductID]]="","MISSING",IFERROR(VLOOKUP(salesTable[[#This Row],[ProductID]],product_REF[],1,FALSE),"NO MATCH"))</f>
        <v>P008</v>
      </c>
      <c r="X351" s="8" t="str">
        <f>CLEAN(UPPER(TRIM(IF(salesTable[[#This Row],[ProductID]]="","MISSING",IFERROR(VLOOKUP(salesTable[[#This Row],[ProductID]],product_REF[],2,FALSE),"NO MATCH")))))</f>
        <v>MICROWAVE 25L</v>
      </c>
      <c r="Y351" t="str">
        <f>IFERROR(CLEAN(UPPER(TRIM(VLOOKUP(salesTable[[#This Row],[productID_Final]],product_REF[],3,FALSE)))),"NO MATCH")</f>
        <v>HOME APPLIANCES</v>
      </c>
      <c r="Z351" s="8" t="str">
        <f>IF(salesTable[[#This Row],[productCategory_final]]=CLEAN(UPPER(TRIM(salesTable[ProductCategory]))),salesTable[[#This Row],[productCategory_final]],"MISMATCH")</f>
        <v>HOME APPLIANCES</v>
      </c>
      <c r="AA351" s="8" t="str">
        <f>IF(salesTable[[#This Row],[CustomerID]]="","MISSING",IFERROR(VLOOKUP(salesTable[[#This Row],[CustomerID]],customer_REF[],1,FALSE),"NO MATCH"))</f>
        <v>C0350</v>
      </c>
      <c r="AB351" t="str">
        <f>CLEAN(UPPER(TRIM(IF(salesTable[[#This Row],[FirstName]]="","MISSING",IFERROR(VLOOKUP(salesTable[[#This Row],[CustomerID_final]],customer_REF[],2,FALSE),"NO MATCH")))))</f>
        <v>NAA</v>
      </c>
      <c r="AC351" s="8" t="str">
        <f>IF(salesTable[[#This Row],[customerFisrtName]]=CLEAN(UPPER(TRIM(salesTable[[#This Row],[customerFisrtName]]))),salesTable[[#This Row],[customerFisrtName]],"MISMATCH")</f>
        <v>NAA</v>
      </c>
      <c r="AD351" t="str">
        <f>CLEAN(UPPER(TRIM(IF(salesTable[[#This Row],[LastName]]="","MISSING",IFERROR(VLOOKUP(salesTable[[#This Row],[CustomerID_final]],customer_REF[],3,FALSE),"NO MATCH")))))</f>
        <v>ARTHUR</v>
      </c>
      <c r="AE351" s="8" t="str">
        <f>IF(salesTable[[#This Row],[customerLastName]]=CLEAN(UPPER(TRIM(salesTable[[#This Row],[customerLastName]]))),salesTable[[#This Row],[customerLastName]],"MISMATCH")</f>
        <v>ARTHUR</v>
      </c>
      <c r="AF351" s="8" t="str">
        <f>IF(salesTable[[#This Row],[Phone]]="","MISSING",0&amp;RIGHT(TRIM(SUBSTITUTE(SUBSTITUTE(SUBSTITUTE(salesTable[[#This Row],[Phone]],"+","")," ",""),"-","")),9))</f>
        <v>0266349488</v>
      </c>
      <c r="AG35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51" s="8">
        <f>IF(salesTable[[#This Row],[quantity_clean]]&gt;0,salesTable[[#This Row],[quantity_clean]],"INVALID")</f>
        <v>9</v>
      </c>
      <c r="AI35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51" s="8">
        <f>IF(salesTable[[#This Row],[unitPrice_clean]]&gt;0,salesTable[[#This Row],[unitPrice_clean]],"INVALID")</f>
        <v>1250</v>
      </c>
      <c r="AK351">
        <f>IF(salesTable[[#This Row],[Revenue]]="","MISSING",VALUE(TRIM(SUBSTITUTE(SUBSTITUTE(salesTable[[#This Row],[Revenue]],",",""),"GH₵",""))))</f>
        <v>11250</v>
      </c>
      <c r="AL351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351" s="19">
        <f>IF(ISNUMBER(salesTable[[#This Row],[OrderDate]]),salesTable[[#This Row],[OrderDate]],IFERROR(DATEVALUE(CLEAN(TRIM(SUBSTITUTE(salesTable[[#This Row],[OrderDate]],".","/")))),"CHECK"))</f>
        <v>45749</v>
      </c>
      <c r="AN3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3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GH-CCT-2025-01193</v>
      </c>
      <c r="AP3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1" s="8" t="str">
        <f>CLEAN(PROPER(TRIM(salesTable[[#This Row],[Email]])))</f>
        <v>Naa.Arthur62@Example.Com</v>
      </c>
      <c r="AR351" s="8" t="str">
        <f>CLEAN(TRIM(salesTable[[#This Row],[SourceFile]]))</f>
        <v>Mobile_App_Export.csv</v>
      </c>
      <c r="AS3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1" s="8" t="str">
        <f>IF(salesTable[orderRef_final]&lt;&gt;"MISSING",salesTable[orderRef_final],"invalid")</f>
        <v>GH-CCT-2025-01193</v>
      </c>
    </row>
    <row r="352" spans="1:46" x14ac:dyDescent="0.3">
      <c r="A352" t="s">
        <v>2766</v>
      </c>
      <c r="B352" t="s">
        <v>2767</v>
      </c>
      <c r="C352" t="s">
        <v>2768</v>
      </c>
      <c r="D352" t="s">
        <v>696</v>
      </c>
      <c r="E352" t="s">
        <v>140</v>
      </c>
      <c r="F352" t="s">
        <v>181</v>
      </c>
      <c r="G352" t="s">
        <v>81</v>
      </c>
      <c r="H352" t="s">
        <v>425</v>
      </c>
      <c r="I352" t="s">
        <v>110</v>
      </c>
      <c r="J352" t="s">
        <v>83</v>
      </c>
      <c r="K352" t="s">
        <v>84</v>
      </c>
      <c r="L352" t="s">
        <v>58</v>
      </c>
      <c r="M352">
        <v>7</v>
      </c>
      <c r="N352">
        <v>1250</v>
      </c>
      <c r="O352">
        <v>8750</v>
      </c>
      <c r="P352" t="s">
        <v>2769</v>
      </c>
      <c r="Q352" t="s">
        <v>2770</v>
      </c>
      <c r="R352" t="s">
        <v>61</v>
      </c>
      <c r="S352" t="str">
        <f>IF(salesTable[[#This Row],[Region]]="","MISSING",IFERROR(VLOOKUP(salesTable[[#This Row],[Region]],region_ref[],2,FALSE),TRIM(CLEAN(UPPER(salesTable[[#This Row],[Region]])))))</f>
        <v>CAPE COAST</v>
      </c>
      <c r="T352" t="str">
        <f>IF(salesTable[[#This Row],[CustomerType]]="","MISSING",IFERROR(VLOOKUP(salesTable[[#This Row],[CustomerType]],customerType_Ref[],2,FALSE),TRIM(CLEAN(UPPER(salesTable[[#This Row],[CustomerType]])))))</f>
        <v>INDIVIDUAL</v>
      </c>
      <c r="U352" t="str">
        <f>IF(salesTable[[#This Row],[SalesChannel]]="","MISSING",IFERROR(VLOOKUP(salesTable[[#This Row],[SalesChannel]],salesChannel_Ref[],2,FALSE),CLEAN(UPPER(TRIM(salesTable[SalesChannel])))))</f>
        <v>AGENT</v>
      </c>
      <c r="V35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52" s="8" t="str">
        <f>IF(salesTable[[#This Row],[ProductID]]="","MISSING",IFERROR(VLOOKUP(salesTable[[#This Row],[ProductID]],product_REF[],1,FALSE),"NO MATCH"))</f>
        <v>P008</v>
      </c>
      <c r="X352" s="8" t="str">
        <f>CLEAN(UPPER(TRIM(IF(salesTable[[#This Row],[ProductID]]="","MISSING",IFERROR(VLOOKUP(salesTable[[#This Row],[ProductID]],product_REF[],2,FALSE),"NO MATCH")))))</f>
        <v>MICROWAVE 25L</v>
      </c>
      <c r="Y352" t="str">
        <f>IFERROR(CLEAN(UPPER(TRIM(VLOOKUP(salesTable[[#This Row],[productID_Final]],product_REF[],3,FALSE)))),"NO MATCH")</f>
        <v>HOME APPLIANCES</v>
      </c>
      <c r="Z352" s="8" t="str">
        <f>IF(salesTable[[#This Row],[productCategory_final]]=CLEAN(UPPER(TRIM(salesTable[ProductCategory]))),salesTable[[#This Row],[productCategory_final]],"MISMATCH")</f>
        <v>HOME APPLIANCES</v>
      </c>
      <c r="AA352" s="8" t="str">
        <f>IF(salesTable[[#This Row],[CustomerID]]="","MISSING",IFERROR(VLOOKUP(salesTable[[#This Row],[CustomerID]],customer_REF[],1,FALSE),"NO MATCH"))</f>
        <v>C0193</v>
      </c>
      <c r="AB352" t="str">
        <f>CLEAN(UPPER(TRIM(IF(salesTable[[#This Row],[FirstName]]="","MISSING",IFERROR(VLOOKUP(salesTable[[#This Row],[CustomerID_final]],customer_REF[],2,FALSE),"NO MATCH")))))</f>
        <v>MICHAEL</v>
      </c>
      <c r="AC352" s="8" t="str">
        <f>IF(salesTable[[#This Row],[customerFisrtName]]=CLEAN(UPPER(TRIM(salesTable[[#This Row],[customerFisrtName]]))),salesTable[[#This Row],[customerFisrtName]],"MISMATCH")</f>
        <v>MICHAEL</v>
      </c>
      <c r="AD352" t="str">
        <f>CLEAN(UPPER(TRIM(IF(salesTable[[#This Row],[LastName]]="","MISSING",IFERROR(VLOOKUP(salesTable[[#This Row],[CustomerID_final]],customer_REF[],3,FALSE),"NO MATCH")))))</f>
        <v>OWUSU</v>
      </c>
      <c r="AE352" s="8" t="str">
        <f>IF(salesTable[[#This Row],[customerLastName]]=CLEAN(UPPER(TRIM(salesTable[[#This Row],[customerLastName]]))),salesTable[[#This Row],[customerLastName]],"MISMATCH")</f>
        <v>OWUSU</v>
      </c>
      <c r="AF352" s="8" t="str">
        <f>IF(salesTable[[#This Row],[Phone]]="","MISSING",0&amp;RIGHT(TRIM(SUBSTITUTE(SUBSTITUTE(SUBSTITUTE(salesTable[[#This Row],[Phone]],"+","")," ",""),"-","")),9))</f>
        <v>0507127214</v>
      </c>
      <c r="AG35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52" s="8">
        <f>IF(salesTable[[#This Row],[quantity_clean]]&gt;0,salesTable[[#This Row],[quantity_clean]],"INVALID")</f>
        <v>7</v>
      </c>
      <c r="AI35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52" s="8">
        <f>IF(salesTable[[#This Row],[unitPrice_clean]]&gt;0,salesTable[[#This Row],[unitPrice_clean]],"INVALID")</f>
        <v>1250</v>
      </c>
      <c r="AK352">
        <f>IF(salesTable[[#This Row],[Revenue]]="","MISSING",VALUE(TRIM(SUBSTITUTE(SUBSTITUTE(salesTable[[#This Row],[Revenue]],",",""),"GH₵",""))))</f>
        <v>8750</v>
      </c>
      <c r="AL352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352" s="19">
        <f>IF(ISNUMBER(salesTable[[#This Row],[OrderDate]]),salesTable[[#This Row],[OrderDate]],IFERROR(DATEVALUE(CLEAN(TRIM(SUBSTITUTE(salesTable[[#This Row],[OrderDate]],".","/")))),"CHECK"))</f>
        <v>45788</v>
      </c>
      <c r="AN3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45788</v>
      </c>
      <c r="AO3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GH-CCT-2025-01195</v>
      </c>
      <c r="AP3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2" s="8" t="str">
        <f>CLEAN(PROPER(TRIM(salesTable[[#This Row],[Email]])))</f>
        <v>Michael.Owusu56@Example.Com</v>
      </c>
      <c r="AR352" s="8" t="str">
        <f>CLEAN(TRIM(salesTable[[#This Row],[SourceFile]]))</f>
        <v>Retail_POS_2025.csv</v>
      </c>
      <c r="AS3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2" s="8" t="str">
        <f>IF(salesTable[orderRef_final]&lt;&gt;"MISSING",salesTable[orderRef_final],"invalid")</f>
        <v>GH-CCT-2025-01195</v>
      </c>
    </row>
    <row r="353" spans="1:46" x14ac:dyDescent="0.3">
      <c r="A353" t="s">
        <v>4372</v>
      </c>
      <c r="B353" t="s">
        <v>3478</v>
      </c>
      <c r="C353" t="s">
        <v>4276</v>
      </c>
      <c r="D353" t="s">
        <v>271</v>
      </c>
      <c r="E353" t="s">
        <v>37</v>
      </c>
      <c r="F353" t="s">
        <v>181</v>
      </c>
      <c r="G353" t="s">
        <v>53</v>
      </c>
      <c r="H353" t="s">
        <v>648</v>
      </c>
      <c r="I353" t="s">
        <v>96</v>
      </c>
      <c r="J353" t="s">
        <v>27</v>
      </c>
      <c r="K353" t="s">
        <v>57</v>
      </c>
      <c r="L353" t="s">
        <v>182</v>
      </c>
      <c r="M353">
        <v>12</v>
      </c>
      <c r="N353">
        <v>180</v>
      </c>
      <c r="O353">
        <v>2160</v>
      </c>
      <c r="P353" t="s">
        <v>4373</v>
      </c>
      <c r="Q353" t="s">
        <v>4374</v>
      </c>
      <c r="R353" t="s">
        <v>61</v>
      </c>
      <c r="S353" t="str">
        <f>IF(salesTable[[#This Row],[Region]]="","MISSING",IFERROR(VLOOKUP(salesTable[[#This Row],[Region]],region_ref[],2,FALSE),TRIM(CLEAN(UPPER(salesTable[[#This Row],[Region]])))))</f>
        <v>CAPE COAST</v>
      </c>
      <c r="T353" t="str">
        <f>IF(salesTable[[#This Row],[CustomerType]]="","MISSING",IFERROR(VLOOKUP(salesTable[[#This Row],[CustomerType]],customerType_Ref[],2,FALSE),TRIM(CLEAN(UPPER(salesTable[[#This Row],[CustomerType]])))))</f>
        <v>GOVERNMENT</v>
      </c>
      <c r="U353" t="str">
        <f>IF(salesTable[[#This Row],[SalesChannel]]="","MISSING",IFERROR(VLOOKUP(salesTable[[#This Row],[SalesChannel]],salesChannel_Ref[],2,FALSE),CLEAN(UPPER(TRIM(salesTable[SalesChannel])))))</f>
        <v>ONLINE</v>
      </c>
      <c r="V353" t="str">
        <f>IF(salesTable[[#This Row],[PaymentMethod]]="","MISSING",IFERROR(VLOOKUP(salesTable[[#This Row],[PaymentMethod]],paymentMethod_REF[],2,FALSE), CLEAN(UPPER(TRIM(salesTable[[#This Row],[PaymentMethod]])))))</f>
        <v>CASH</v>
      </c>
      <c r="W353" s="8" t="str">
        <f>IF(salesTable[[#This Row],[ProductID]]="","MISSING",IFERROR(VLOOKUP(salesTable[[#This Row],[ProductID]],product_REF[],1,FALSE),"NO MATCH"))</f>
        <v>P007</v>
      </c>
      <c r="X353" s="8" t="str">
        <f>CLEAN(UPPER(TRIM(IF(salesTable[[#This Row],[ProductID]]="","MISSING",IFERROR(VLOOKUP(salesTable[[#This Row],[ProductID]],product_REF[],2,FALSE),"NO MATCH")))))</f>
        <v>COTTON SHIRT</v>
      </c>
      <c r="Y353" t="str">
        <f>IFERROR(CLEAN(UPPER(TRIM(VLOOKUP(salesTable[[#This Row],[productID_Final]],product_REF[],3,FALSE)))),"NO MATCH")</f>
        <v>CLOTHING</v>
      </c>
      <c r="Z353" s="8" t="str">
        <f>IF(salesTable[[#This Row],[productCategory_final]]=CLEAN(UPPER(TRIM(salesTable[ProductCategory]))),salesTable[[#This Row],[productCategory_final]],"MISMATCH")</f>
        <v>CLOTHING</v>
      </c>
      <c r="AA353" s="8" t="str">
        <f>IF(salesTable[[#This Row],[CustomerID]]="","MISSING",IFERROR(VLOOKUP(salesTable[[#This Row],[CustomerID]],customer_REF[],1,FALSE),"NO MATCH"))</f>
        <v>C0177</v>
      </c>
      <c r="AB353" t="str">
        <f>CLEAN(UPPER(TRIM(IF(salesTable[[#This Row],[FirstName]]="","MISSING",IFERROR(VLOOKUP(salesTable[[#This Row],[CustomerID_final]],customer_REF[],2,FALSE),"NO MATCH")))))</f>
        <v>MICHAEL</v>
      </c>
      <c r="AC353" s="8" t="str">
        <f>IF(salesTable[[#This Row],[customerFisrtName]]=CLEAN(UPPER(TRIM(salesTable[[#This Row],[customerFisrtName]]))),salesTable[[#This Row],[customerFisrtName]],"MISMATCH")</f>
        <v>MICHAEL</v>
      </c>
      <c r="AD353" t="str">
        <f>CLEAN(UPPER(TRIM(IF(salesTable[[#This Row],[LastName]]="","MISSING",IFERROR(VLOOKUP(salesTable[[#This Row],[CustomerID_final]],customer_REF[],3,FALSE),"NO MATCH")))))</f>
        <v>ANTWI</v>
      </c>
      <c r="AE353" s="8" t="str">
        <f>IF(salesTable[[#This Row],[customerLastName]]=CLEAN(UPPER(TRIM(salesTable[[#This Row],[customerLastName]]))),salesTable[[#This Row],[customerLastName]],"MISMATCH")</f>
        <v>ANTWI</v>
      </c>
      <c r="AF353" s="8" t="str">
        <f>IF(salesTable[[#This Row],[Phone]]="","MISSING",0&amp;RIGHT(TRIM(SUBSTITUTE(SUBSTITUTE(SUBSTITUTE(salesTable[[#This Row],[Phone]],"+","")," ",""),"-","")),9))</f>
        <v>0598483933</v>
      </c>
      <c r="AG35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53" s="8">
        <f>IF(salesTable[[#This Row],[quantity_clean]]&gt;0,salesTable[[#This Row],[quantity_clean]],"INVALID")</f>
        <v>12</v>
      </c>
      <c r="AI35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53" s="8">
        <f>IF(salesTable[[#This Row],[unitPrice_clean]]&gt;0,salesTable[[#This Row],[unitPrice_clean]],"INVALID")</f>
        <v>180</v>
      </c>
      <c r="AK353">
        <f>IF(salesTable[[#This Row],[Revenue]]="","MISSING",VALUE(TRIM(SUBSTITUTE(SUBSTITUTE(salesTable[[#This Row],[Revenue]],",",""),"GH₵",""))))</f>
        <v>2160</v>
      </c>
      <c r="AL353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353" s="19">
        <f>IF(ISNUMBER(salesTable[[#This Row],[OrderDate]]),salesTable[[#This Row],[OrderDate]],IFERROR(DATEVALUE(CLEAN(TRIM(SUBSTITUTE(salesTable[[#This Row],[OrderDate]],".","/")))),"CHECK"))</f>
        <v>45843</v>
      </c>
      <c r="AN3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3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GH-CCT-2025-01202</v>
      </c>
      <c r="AP3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3" s="8" t="str">
        <f>CLEAN(PROPER(TRIM(salesTable[[#This Row],[Email]])))</f>
        <v>Michael.Antwi6@Example.Com</v>
      </c>
      <c r="AR353" s="8" t="str">
        <f>CLEAN(TRIM(salesTable[[#This Row],[SourceFile]]))</f>
        <v>Retail_POS_2025.csv</v>
      </c>
      <c r="AS3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3" s="8" t="str">
        <f>IF(salesTable[orderRef_final]&lt;&gt;"MISSING",salesTable[orderRef_final],"invalid")</f>
        <v>GH-CCT-2025-01202</v>
      </c>
    </row>
    <row r="354" spans="1:46" x14ac:dyDescent="0.3">
      <c r="A354" t="s">
        <v>2794</v>
      </c>
      <c r="B354" t="s">
        <v>2561</v>
      </c>
      <c r="C354" t="s">
        <v>498</v>
      </c>
      <c r="D354" t="s">
        <v>905</v>
      </c>
      <c r="E354" t="s">
        <v>129</v>
      </c>
      <c r="F354" t="s">
        <v>181</v>
      </c>
      <c r="G354" t="s">
        <v>303</v>
      </c>
      <c r="H354" t="s">
        <v>399</v>
      </c>
      <c r="I354" t="s">
        <v>41</v>
      </c>
      <c r="J354" t="s">
        <v>27</v>
      </c>
      <c r="K354" t="s">
        <v>493</v>
      </c>
      <c r="L354" t="s">
        <v>182</v>
      </c>
      <c r="M354">
        <v>10</v>
      </c>
      <c r="N354">
        <v>2400</v>
      </c>
      <c r="O354">
        <v>24000</v>
      </c>
      <c r="P354" t="s">
        <v>2795</v>
      </c>
      <c r="Q354" t="s">
        <v>2796</v>
      </c>
      <c r="R354" t="s">
        <v>157</v>
      </c>
      <c r="S354" t="str">
        <f>IF(salesTable[[#This Row],[Region]]="","MISSING",IFERROR(VLOOKUP(salesTable[[#This Row],[Region]],region_ref[],2,FALSE),TRIM(CLEAN(UPPER(salesTable[[#This Row],[Region]])))))</f>
        <v>CAPE COAST</v>
      </c>
      <c r="T354" t="str">
        <f>IF(salesTable[[#This Row],[CustomerType]]="","MISSING",IFERROR(VLOOKUP(salesTable[[#This Row],[CustomerType]],customerType_Ref[],2,FALSE),TRIM(CLEAN(UPPER(salesTable[[#This Row],[CustomerType]])))))</f>
        <v>GOVERNMENT</v>
      </c>
      <c r="U354" t="str">
        <f>IF(salesTable[[#This Row],[SalesChannel]]="","MISSING",IFERROR(VLOOKUP(salesTable[[#This Row],[SalesChannel]],salesChannel_Ref[],2,FALSE),CLEAN(UPPER(TRIM(salesTable[SalesChannel])))))</f>
        <v>AGENT</v>
      </c>
      <c r="V354" t="str">
        <f>IF(salesTable[[#This Row],[PaymentMethod]]="","MISSING",IFERROR(VLOOKUP(salesTable[[#This Row],[PaymentMethod]],paymentMethod_REF[],2,FALSE), CLEAN(UPPER(TRIM(salesTable[[#This Row],[PaymentMethod]])))))</f>
        <v>CASH</v>
      </c>
      <c r="W354" s="8" t="str">
        <f>IF(salesTable[[#This Row],[ProductID]]="","MISSING",IFERROR(VLOOKUP(salesTable[[#This Row],[ProductID]],product_REF[],1,FALSE),"NO MATCH"))</f>
        <v>P011</v>
      </c>
      <c r="X354" s="8" t="str">
        <f>CLEAN(UPPER(TRIM(IF(salesTable[[#This Row],[ProductID]]="","MISSING",IFERROR(VLOOKUP(salesTable[[#This Row],[ProductID]],product_REF[],2,FALSE),"NO MATCH")))))</f>
        <v>EXECUTIVE DESK</v>
      </c>
      <c r="Y354" t="str">
        <f>IFERROR(CLEAN(UPPER(TRIM(VLOOKUP(salesTable[[#This Row],[productID_Final]],product_REF[],3,FALSE)))),"NO MATCH")</f>
        <v>FURNITURE</v>
      </c>
      <c r="Z354" s="8" t="str">
        <f>IF(salesTable[[#This Row],[productCategory_final]]=CLEAN(UPPER(TRIM(salesTable[ProductCategory]))),salesTable[[#This Row],[productCategory_final]],"MISMATCH")</f>
        <v>FURNITURE</v>
      </c>
      <c r="AA354" s="8" t="str">
        <f>IF(salesTable[[#This Row],[CustomerID]]="","MISSING",IFERROR(VLOOKUP(salesTable[[#This Row],[CustomerID]],customer_REF[],1,FALSE),"NO MATCH"))</f>
        <v>C0107</v>
      </c>
      <c r="AB354" t="str">
        <f>CLEAN(UPPER(TRIM(IF(salesTable[[#This Row],[FirstName]]="","MISSING",IFERROR(VLOOKUP(salesTable[[#This Row],[CustomerID_final]],customer_REF[],2,FALSE),"NO MATCH")))))</f>
        <v>KOFI</v>
      </c>
      <c r="AC354" s="8" t="str">
        <f>IF(salesTable[[#This Row],[customerFisrtName]]=CLEAN(UPPER(TRIM(salesTable[[#This Row],[customerFisrtName]]))),salesTable[[#This Row],[customerFisrtName]],"MISMATCH")</f>
        <v>KOFI</v>
      </c>
      <c r="AD354" t="str">
        <f>CLEAN(UPPER(TRIM(IF(salesTable[[#This Row],[LastName]]="","MISSING",IFERROR(VLOOKUP(salesTable[[#This Row],[CustomerID_final]],customer_REF[],3,FALSE),"NO MATCH")))))</f>
        <v>BOATENG</v>
      </c>
      <c r="AE354" s="8" t="str">
        <f>IF(salesTable[[#This Row],[customerLastName]]=CLEAN(UPPER(TRIM(salesTable[[#This Row],[customerLastName]]))),salesTable[[#This Row],[customerLastName]],"MISMATCH")</f>
        <v>BOATENG</v>
      </c>
      <c r="AF354" s="8" t="str">
        <f>IF(salesTable[[#This Row],[Phone]]="","MISSING",0&amp;RIGHT(TRIM(SUBSTITUTE(SUBSTITUTE(SUBSTITUTE(salesTable[[#This Row],[Phone]],"+","")," ",""),"-","")),9))</f>
        <v>0555759749</v>
      </c>
      <c r="AG35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54" s="8">
        <f>IF(salesTable[[#This Row],[quantity_clean]]&gt;0,salesTable[[#This Row],[quantity_clean]],"INVALID")</f>
        <v>10</v>
      </c>
      <c r="AI35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54" s="8">
        <f>IF(salesTable[[#This Row],[unitPrice_clean]]&gt;0,salesTable[[#This Row],[unitPrice_clean]],"INVALID")</f>
        <v>2400</v>
      </c>
      <c r="AK354">
        <f>IF(salesTable[[#This Row],[Revenue]]="","MISSING",VALUE(TRIM(SUBSTITUTE(SUBSTITUTE(salesTable[[#This Row],[Revenue]],",",""),"GH₵",""))))</f>
        <v>24000</v>
      </c>
      <c r="AL354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354" s="19">
        <f>IF(ISNUMBER(salesTable[[#This Row],[OrderDate]]),salesTable[[#This Row],[OrderDate]],IFERROR(DATEVALUE(CLEAN(TRIM(SUBSTITUTE(salesTable[[#This Row],[OrderDate]],".","/")))),"CHECK"))</f>
        <v>45900</v>
      </c>
      <c r="AN3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45900</v>
      </c>
      <c r="AO3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GH-CCT-2025-01212</v>
      </c>
      <c r="AP3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4" s="8" t="str">
        <f>CLEAN(PROPER(TRIM(salesTable[[#This Row],[Email]])))</f>
        <v>Kofi.Boateng28@Example.Com</v>
      </c>
      <c r="AR354" s="8" t="str">
        <f>CLEAN(TRIM(salesTable[[#This Row],[SourceFile]]))</f>
        <v>Online_Sales_2025.xlsx</v>
      </c>
      <c r="AS3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4" s="8" t="str">
        <f>IF(salesTable[orderRef_final]&lt;&gt;"MISSING",salesTable[orderRef_final],"invalid")</f>
        <v>GH-CCT-2025-01212</v>
      </c>
    </row>
    <row r="355" spans="1:46" x14ac:dyDescent="0.3">
      <c r="A355" t="s">
        <v>3071</v>
      </c>
      <c r="B355" t="s">
        <v>1998</v>
      </c>
      <c r="C355" t="s">
        <v>171</v>
      </c>
      <c r="D355" t="s">
        <v>172</v>
      </c>
      <c r="E355" t="s">
        <v>173</v>
      </c>
      <c r="F355" t="s">
        <v>181</v>
      </c>
      <c r="G355" t="s">
        <v>191</v>
      </c>
      <c r="H355" t="s">
        <v>668</v>
      </c>
      <c r="I355" t="s">
        <v>781</v>
      </c>
      <c r="J355" t="s">
        <v>97</v>
      </c>
      <c r="K355" t="s">
        <v>57</v>
      </c>
      <c r="L355" t="s">
        <v>73</v>
      </c>
      <c r="M355">
        <v>4</v>
      </c>
      <c r="N355">
        <v>1650</v>
      </c>
      <c r="O355">
        <v>6600</v>
      </c>
      <c r="P355" t="s">
        <v>3072</v>
      </c>
      <c r="Q355" t="s">
        <v>3073</v>
      </c>
      <c r="R355" t="s">
        <v>32</v>
      </c>
      <c r="S355" t="str">
        <f>IF(salesTable[[#This Row],[Region]]="","MISSING",IFERROR(VLOOKUP(salesTable[[#This Row],[Region]],region_ref[],2,FALSE),TRIM(CLEAN(UPPER(salesTable[[#This Row],[Region]])))))</f>
        <v>CAPE COAST</v>
      </c>
      <c r="T355" t="str">
        <f>IF(salesTable[[#This Row],[CustomerType]]="","MISSING",IFERROR(VLOOKUP(salesTable[[#This Row],[CustomerType]],customerType_Ref[],2,FALSE),TRIM(CLEAN(UPPER(salesTable[[#This Row],[CustomerType]])))))</f>
        <v>BUSINESS</v>
      </c>
      <c r="U355" t="str">
        <f>IF(salesTable[[#This Row],[SalesChannel]]="","MISSING",IFERROR(VLOOKUP(salesTable[[#This Row],[SalesChannel]],salesChannel_Ref[],2,FALSE),CLEAN(UPPER(TRIM(salesTable[SalesChannel])))))</f>
        <v>ONLINE</v>
      </c>
      <c r="V355" t="str">
        <f>IF(salesTable[[#This Row],[PaymentMethod]]="","MISSING",IFERROR(VLOOKUP(salesTable[[#This Row],[PaymentMethod]],paymentMethod_REF[],2,FALSE), CLEAN(UPPER(TRIM(salesTable[[#This Row],[PaymentMethod]])))))</f>
        <v>CARD</v>
      </c>
      <c r="W355" s="8" t="str">
        <f>IF(salesTable[[#This Row],[ProductID]]="","MISSING",IFERROR(VLOOKUP(salesTable[[#This Row],[ProductID]],product_REF[],1,FALSE),"NO MATCH"))</f>
        <v>P004</v>
      </c>
      <c r="X355" s="8" t="str">
        <f>CLEAN(UPPER(TRIM(IF(salesTable[[#This Row],[ProductID]]="","MISSING",IFERROR(VLOOKUP(salesTable[[#This Row],[ProductID]],product_REF[],2,FALSE),"NO MATCH")))))</f>
        <v>LASER PRINTER</v>
      </c>
      <c r="Y355" t="str">
        <f>IFERROR(CLEAN(UPPER(TRIM(VLOOKUP(salesTable[[#This Row],[productID_Final]],product_REF[],3,FALSE)))),"NO MATCH")</f>
        <v>OFFICE SUPPLIES</v>
      </c>
      <c r="Z355" s="8" t="str">
        <f>IF(salesTable[[#This Row],[productCategory_final]]=CLEAN(UPPER(TRIM(salesTable[ProductCategory]))),salesTable[[#This Row],[productCategory_final]],"MISMATCH")</f>
        <v>OFFICE SUPPLIES</v>
      </c>
      <c r="AA355" s="8" t="str">
        <f>IF(salesTable[[#This Row],[CustomerID]]="","MISSING",IFERROR(VLOOKUP(salesTable[[#This Row],[CustomerID]],customer_REF[],1,FALSE),"NO MATCH"))</f>
        <v>C0227</v>
      </c>
      <c r="AB355" t="str">
        <f>CLEAN(UPPER(TRIM(IF(salesTable[[#This Row],[FirstName]]="","MISSING",IFERROR(VLOOKUP(salesTable[[#This Row],[CustomerID_final]],customer_REF[],2,FALSE),"NO MATCH")))))</f>
        <v>DANIEL</v>
      </c>
      <c r="AC355" s="8" t="str">
        <f>IF(salesTable[[#This Row],[customerFisrtName]]=CLEAN(UPPER(TRIM(salesTable[[#This Row],[customerFisrtName]]))),salesTable[[#This Row],[customerFisrtName]],"MISMATCH")</f>
        <v>DANIEL</v>
      </c>
      <c r="AD355" t="str">
        <f>CLEAN(UPPER(TRIM(IF(salesTable[[#This Row],[LastName]]="","MISSING",IFERROR(VLOOKUP(salesTable[[#This Row],[CustomerID_final]],customer_REF[],3,FALSE),"NO MATCH")))))</f>
        <v>OSEI</v>
      </c>
      <c r="AE355" s="8" t="str">
        <f>IF(salesTable[[#This Row],[customerLastName]]=CLEAN(UPPER(TRIM(salesTable[[#This Row],[customerLastName]]))),salesTable[[#This Row],[customerLastName]],"MISMATCH")</f>
        <v>OSEI</v>
      </c>
      <c r="AF355" s="8" t="str">
        <f>IF(salesTable[[#This Row],[Phone]]="","MISSING",0&amp;RIGHT(TRIM(SUBSTITUTE(SUBSTITUTE(SUBSTITUTE(salesTable[[#This Row],[Phone]],"+","")," ",""),"-","")),9))</f>
        <v>0247685095</v>
      </c>
      <c r="AG35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355" s="8">
        <f>IF(salesTable[[#This Row],[quantity_clean]]&gt;0,salesTable[[#This Row],[quantity_clean]],"INVALID")</f>
        <v>4</v>
      </c>
      <c r="AI35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55" s="8">
        <f>IF(salesTable[[#This Row],[unitPrice_clean]]&gt;0,salesTable[[#This Row],[unitPrice_clean]],"INVALID")</f>
        <v>1650</v>
      </c>
      <c r="AK355">
        <f>IF(salesTable[[#This Row],[Revenue]]="","MISSING",VALUE(TRIM(SUBSTITUTE(SUBSTITUTE(salesTable[[#This Row],[Revenue]],",",""),"GH₵",""))))</f>
        <v>6600</v>
      </c>
      <c r="AL355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355" s="19">
        <f>IF(ISNUMBER(salesTable[[#This Row],[OrderDate]]),salesTable[[#This Row],[OrderDate]],IFERROR(DATEVALUE(CLEAN(TRIM(SUBSTITUTE(salesTable[[#This Row],[OrderDate]],".","/")))),"CHECK"))</f>
        <v>45992</v>
      </c>
      <c r="AN3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45992</v>
      </c>
      <c r="AO3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GH-CCT-2025-01215</v>
      </c>
      <c r="AP3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5" s="8" t="str">
        <f>CLEAN(PROPER(TRIM(salesTable[[#This Row],[Email]])))</f>
        <v>Daniel.Osei60@Example.Com</v>
      </c>
      <c r="AR355" s="8" t="str">
        <f>CLEAN(TRIM(salesTable[[#This Row],[SourceFile]]))</f>
        <v>Agent_App_2025.csv</v>
      </c>
      <c r="AS3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5" s="8" t="str">
        <f>IF(salesTable[orderRef_final]&lt;&gt;"MISSING",salesTable[orderRef_final],"invalid")</f>
        <v>GH-CCT-2025-01215</v>
      </c>
    </row>
    <row r="356" spans="1:46" x14ac:dyDescent="0.3">
      <c r="A356" t="s">
        <v>6126</v>
      </c>
      <c r="B356" t="s">
        <v>3892</v>
      </c>
      <c r="C356" t="s">
        <v>2307</v>
      </c>
      <c r="D356" t="s">
        <v>139</v>
      </c>
      <c r="E356" t="s">
        <v>190</v>
      </c>
      <c r="F356" t="s">
        <v>697</v>
      </c>
      <c r="G356" t="s">
        <v>39</v>
      </c>
      <c r="H356" t="s">
        <v>336</v>
      </c>
      <c r="I356" t="s">
        <v>41</v>
      </c>
      <c r="J356" t="s">
        <v>83</v>
      </c>
      <c r="K356" t="s">
        <v>321</v>
      </c>
      <c r="L356" t="s">
        <v>58</v>
      </c>
      <c r="M356">
        <v>2</v>
      </c>
      <c r="O356">
        <v>3800</v>
      </c>
      <c r="P356" t="s">
        <v>6127</v>
      </c>
      <c r="Q356" t="s">
        <v>6128</v>
      </c>
      <c r="R356" t="s">
        <v>61</v>
      </c>
      <c r="S356" t="str">
        <f>IF(salesTable[[#This Row],[Region]]="","MISSING",IFERROR(VLOOKUP(salesTable[[#This Row],[Region]],region_ref[],2,FALSE),TRIM(CLEAN(UPPER(salesTable[[#This Row],[Region]])))))</f>
        <v>CAPE COAST</v>
      </c>
      <c r="T356" t="str">
        <f>IF(salesTable[[#This Row],[CustomerType]]="","MISSING",IFERROR(VLOOKUP(salesTable[[#This Row],[CustomerType]],customerType_Ref[],2,FALSE),TRIM(CLEAN(UPPER(salesTable[[#This Row],[CustomerType]])))))</f>
        <v>INDIVIDUAL</v>
      </c>
      <c r="U356" t="str">
        <f>IF(salesTable[[#This Row],[SalesChannel]]="","MISSING",IFERROR(VLOOKUP(salesTable[[#This Row],[SalesChannel]],salesChannel_Ref[],2,FALSE),CLEAN(UPPER(TRIM(salesTable[SalesChannel])))))</f>
        <v>ONLINE</v>
      </c>
      <c r="V35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56" s="8" t="str">
        <f>IF(salesTable[[#This Row],[ProductID]]="","MISSING",IFERROR(VLOOKUP(salesTable[[#This Row],[ProductID]],product_REF[],1,FALSE),"NO MATCH"))</f>
        <v>P006</v>
      </c>
      <c r="X356" s="8" t="str">
        <f>CLEAN(UPPER(TRIM(IF(salesTable[[#This Row],[ProductID]]="","MISSING",IFERROR(VLOOKUP(salesTable[[#This Row],[ProductID]],product_REF[],2,FALSE),"NO MATCH")))))</f>
        <v>STANDING DESK</v>
      </c>
      <c r="Y356" t="str">
        <f>IFERROR(CLEAN(UPPER(TRIM(VLOOKUP(salesTable[[#This Row],[productID_Final]],product_REF[],3,FALSE)))),"NO MATCH")</f>
        <v>FURNITURE</v>
      </c>
      <c r="Z356" s="8" t="str">
        <f>IF(salesTable[[#This Row],[productCategory_final]]=CLEAN(UPPER(TRIM(salesTable[ProductCategory]))),salesTable[[#This Row],[productCategory_final]],"MISMATCH")</f>
        <v>FURNITURE</v>
      </c>
      <c r="AA356" s="8" t="str">
        <f>IF(salesTable[[#This Row],[CustomerID]]="","MISSING",IFERROR(VLOOKUP(salesTable[[#This Row],[CustomerID]],customer_REF[],1,FALSE),"NO MATCH"))</f>
        <v>C0033</v>
      </c>
      <c r="AB356" t="str">
        <f>CLEAN(UPPER(TRIM(IF(salesTable[[#This Row],[FirstName]]="","MISSING",IFERROR(VLOOKUP(salesTable[[#This Row],[CustomerID_final]],customer_REF[],2,FALSE),"NO MATCH")))))</f>
        <v>KOFI</v>
      </c>
      <c r="AC356" s="8" t="str">
        <f>IF(salesTable[[#This Row],[customerFisrtName]]=CLEAN(UPPER(TRIM(salesTable[[#This Row],[customerFisrtName]]))),salesTable[[#This Row],[customerFisrtName]],"MISMATCH")</f>
        <v>KOFI</v>
      </c>
      <c r="AD356" t="str">
        <f>CLEAN(UPPER(TRIM(IF(salesTable[[#This Row],[LastName]]="","MISSING",IFERROR(VLOOKUP(salesTable[[#This Row],[CustomerID_final]],customer_REF[],3,FALSE),"NO MATCH")))))</f>
        <v>ASARE</v>
      </c>
      <c r="AE356" s="8" t="str">
        <f>IF(salesTable[[#This Row],[customerLastName]]=CLEAN(UPPER(TRIM(salesTable[[#This Row],[customerLastName]]))),salesTable[[#This Row],[customerLastName]],"MISMATCH")</f>
        <v>ASARE</v>
      </c>
      <c r="AF356" s="8" t="str">
        <f>IF(salesTable[[#This Row],[Phone]]="","MISSING",0&amp;RIGHT(TRIM(SUBSTITUTE(SUBSTITUTE(SUBSTITUTE(salesTable[[#This Row],[Phone]],"+","")," ",""),"-","")),9))</f>
        <v>0502728130</v>
      </c>
      <c r="AG35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56" s="8">
        <f>IF(salesTable[[#This Row],[quantity_clean]]&gt;0,salesTable[[#This Row],[quantity_clean]],"INVALID")</f>
        <v>2</v>
      </c>
      <c r="AI35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356" s="8" t="str">
        <f>IF(salesTable[[#This Row],[unitPrice_clean]]&gt;0,salesTable[[#This Row],[unitPrice_clean]],"INVALID")</f>
        <v>INVALID</v>
      </c>
      <c r="AK356">
        <f>IF(salesTable[[#This Row],[Revenue]]="","MISSING",VALUE(TRIM(SUBSTITUTE(SUBSTITUTE(salesTable[[#This Row],[Revenue]],",",""),"GH₵",""))))</f>
        <v>3800</v>
      </c>
      <c r="AL35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56" s="19">
        <f>IF(ISNUMBER(salesTable[[#This Row],[OrderDate]]),salesTable[[#This Row],[OrderDate]],IFERROR(DATEVALUE(CLEAN(TRIM(SUBSTITUTE(salesTable[[#This Row],[OrderDate]],".","/")))),"CHECK"))</f>
        <v>45780</v>
      </c>
      <c r="AN3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45780</v>
      </c>
      <c r="AO3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GH-CCT-2025-01220</v>
      </c>
      <c r="AP3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6" s="8" t="str">
        <f>CLEAN(PROPER(TRIM(salesTable[[#This Row],[Email]])))</f>
        <v>Kofi.Asare15@Example.Com</v>
      </c>
      <c r="AR356" s="8" t="str">
        <f>CLEAN(TRIM(salesTable[[#This Row],[SourceFile]]))</f>
        <v>Retail_POS_2025.csv</v>
      </c>
      <c r="AS3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6" s="8" t="str">
        <f>IF(salesTable[orderRef_final]&lt;&gt;"MISSING",salesTable[orderRef_final],"invalid")</f>
        <v>GH-CCT-2025-01220</v>
      </c>
    </row>
    <row r="357" spans="1:46" x14ac:dyDescent="0.3">
      <c r="A357" t="s">
        <v>6149</v>
      </c>
      <c r="B357" t="s">
        <v>1339</v>
      </c>
      <c r="C357" t="s">
        <v>4347</v>
      </c>
      <c r="D357" t="s">
        <v>1516</v>
      </c>
      <c r="E357" t="s">
        <v>140</v>
      </c>
      <c r="F357" t="s">
        <v>962</v>
      </c>
      <c r="G357" t="s">
        <v>39</v>
      </c>
      <c r="H357" t="s">
        <v>1122</v>
      </c>
      <c r="I357" t="s">
        <v>1005</v>
      </c>
      <c r="J357" t="s">
        <v>501</v>
      </c>
      <c r="K357" t="s">
        <v>98</v>
      </c>
      <c r="L357" t="s">
        <v>132</v>
      </c>
      <c r="M357">
        <v>9</v>
      </c>
      <c r="N357">
        <v>1850</v>
      </c>
      <c r="O357">
        <v>16650</v>
      </c>
      <c r="P357" t="s">
        <v>6150</v>
      </c>
      <c r="Q357" t="s">
        <v>6151</v>
      </c>
      <c r="R357" t="s">
        <v>46</v>
      </c>
      <c r="S357" t="str">
        <f>IF(salesTable[[#This Row],[Region]]="","MISSING",IFERROR(VLOOKUP(salesTable[[#This Row],[Region]],region_ref[],2,FALSE),TRIM(CLEAN(UPPER(salesTable[[#This Row],[Region]])))))</f>
        <v>CAPE COAST</v>
      </c>
      <c r="T357" t="str">
        <f>IF(salesTable[[#This Row],[CustomerType]]="","MISSING",IFERROR(VLOOKUP(salesTable[[#This Row],[CustomerType]],customerType_Ref[],2,FALSE),TRIM(CLEAN(UPPER(salesTable[[#This Row],[CustomerType]])))))</f>
        <v>GOVERNMENT</v>
      </c>
      <c r="U357" t="str">
        <f>IF(salesTable[[#This Row],[SalesChannel]]="","MISSING",IFERROR(VLOOKUP(salesTable[[#This Row],[SalesChannel]],salesChannel_Ref[],2,FALSE),CLEAN(UPPER(TRIM(salesTable[SalesChannel])))))</f>
        <v>MOBILE APP</v>
      </c>
      <c r="V35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57" s="8" t="str">
        <f>IF(salesTable[[#This Row],[ProductID]]="","MISSING",IFERROR(VLOOKUP(salesTable[[#This Row],[ProductID]],product_REF[],1,FALSE),"NO MATCH"))</f>
        <v>P006</v>
      </c>
      <c r="X357" s="8" t="str">
        <f>CLEAN(UPPER(TRIM(IF(salesTable[[#This Row],[ProductID]]="","MISSING",IFERROR(VLOOKUP(salesTable[[#This Row],[ProductID]],product_REF[],2,FALSE),"NO MATCH")))))</f>
        <v>STANDING DESK</v>
      </c>
      <c r="Y357" t="str">
        <f>IFERROR(CLEAN(UPPER(TRIM(VLOOKUP(salesTable[[#This Row],[productID_Final]],product_REF[],3,FALSE)))),"NO MATCH")</f>
        <v>FURNITURE</v>
      </c>
      <c r="Z357" s="8" t="str">
        <f>IF(salesTable[[#This Row],[productCategory_final]]=CLEAN(UPPER(TRIM(salesTable[ProductCategory]))),salesTable[[#This Row],[productCategory_final]],"MISMATCH")</f>
        <v>FURNITURE</v>
      </c>
      <c r="AA357" s="8" t="str">
        <f>IF(salesTable[[#This Row],[CustomerID]]="","MISSING",IFERROR(VLOOKUP(salesTable[[#This Row],[CustomerID]],customer_REF[],1,FALSE),"NO MATCH"))</f>
        <v>C0271</v>
      </c>
      <c r="AB357" t="str">
        <f>CLEAN(UPPER(TRIM(IF(salesTable[[#This Row],[FirstName]]="","MISSING",IFERROR(VLOOKUP(salesTable[[#This Row],[CustomerID_final]],customer_REF[],2,FALSE),"NO MATCH")))))</f>
        <v>ADWOA</v>
      </c>
      <c r="AC357" s="8" t="str">
        <f>IF(salesTable[[#This Row],[customerFisrtName]]=CLEAN(UPPER(TRIM(salesTable[[#This Row],[customerFisrtName]]))),salesTable[[#This Row],[customerFisrtName]],"MISMATCH")</f>
        <v>ADWOA</v>
      </c>
      <c r="AD357" t="str">
        <f>CLEAN(UPPER(TRIM(IF(salesTable[[#This Row],[LastName]]="","MISSING",IFERROR(VLOOKUP(salesTable[[#This Row],[CustomerID_final]],customer_REF[],3,FALSE),"NO MATCH")))))</f>
        <v>OWUSU</v>
      </c>
      <c r="AE357" s="8" t="str">
        <f>IF(salesTable[[#This Row],[customerLastName]]=CLEAN(UPPER(TRIM(salesTable[[#This Row],[customerLastName]]))),salesTable[[#This Row],[customerLastName]],"MISMATCH")</f>
        <v>OWUSU</v>
      </c>
      <c r="AF357" s="8" t="str">
        <f>IF(salesTable[[#This Row],[Phone]]="","MISSING",0&amp;RIGHT(TRIM(SUBSTITUTE(SUBSTITUTE(SUBSTITUTE(salesTable[[#This Row],[Phone]],"+","")," ",""),"-","")),9))</f>
        <v>0245438866</v>
      </c>
      <c r="AG35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57" s="8">
        <f>IF(salesTable[[#This Row],[quantity_clean]]&gt;0,salesTable[[#This Row],[quantity_clean]],"INVALID")</f>
        <v>9</v>
      </c>
      <c r="AI357">
        <f>IF(OR(salesTable[[#This Row],[UnitPrice]]="",salesTable[[#This Row],[UnitPrice]]="N/A",salesTable[[#This Row],[UnitPrice]]="unknown"),"INVALID",VALUE(TRIM(SUBSTITUTE(SUBSTITUTE(salesTable[[#This Row],[UnitPrice]],",",""),"GH₵",""))))</f>
        <v>1850</v>
      </c>
      <c r="AJ357" s="8">
        <f>IF(salesTable[[#This Row],[unitPrice_clean]]&gt;0,salesTable[[#This Row],[unitPrice_clean]],"INVALID")</f>
        <v>1850</v>
      </c>
      <c r="AK357">
        <f>IF(salesTable[[#This Row],[Revenue]]="","MISSING",VALUE(TRIM(SUBSTITUTE(SUBSTITUTE(salesTable[[#This Row],[Revenue]],",",""),"GH₵",""))))</f>
        <v>16650</v>
      </c>
      <c r="AL357" s="8">
        <f>IFERROR(IF(ROUND(salesTable[[#This Row],[Quantity_final]]*salesTable[[#This Row],[UnitPrice_final]],2)=ROUND(salesTable[[#This Row],[revenue_clean]],2)=TRUE,salesTable[[#This Row],[revenue_clean]],"invalid"),"INVALID")</f>
        <v>16650</v>
      </c>
      <c r="AM357" s="19">
        <f>IF(ISNUMBER(salesTable[[#This Row],[OrderDate]]),salesTable[[#This Row],[OrderDate]],IFERROR(DATEVALUE(CLEAN(TRIM(SUBSTITUTE(salesTable[[#This Row],[OrderDate]],".","/")))),"CHECK"))</f>
        <v>45760</v>
      </c>
      <c r="AN3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45760</v>
      </c>
      <c r="AO3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GH-CCT-2025-01226</v>
      </c>
      <c r="AP3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7" s="8" t="str">
        <f>CLEAN(PROPER(TRIM(salesTable[[#This Row],[Email]])))</f>
        <v>Adwoa.Owusu94@Example.Com</v>
      </c>
      <c r="AR357" s="8" t="str">
        <f>CLEAN(TRIM(salesTable[[#This Row],[SourceFile]]))</f>
        <v>Mobile_App_Export.csv</v>
      </c>
      <c r="AS3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7" s="8" t="str">
        <f>IF(salesTable[orderRef_final]&lt;&gt;"MISSING",salesTable[orderRef_final],"invalid")</f>
        <v>GH-CCT-2025-01226</v>
      </c>
    </row>
    <row r="358" spans="1:46" x14ac:dyDescent="0.3">
      <c r="A358" t="s">
        <v>3352</v>
      </c>
      <c r="B358" t="s">
        <v>3028</v>
      </c>
      <c r="C358" t="s">
        <v>365</v>
      </c>
      <c r="D358" t="s">
        <v>366</v>
      </c>
      <c r="E358" t="s">
        <v>140</v>
      </c>
      <c r="F358" t="s">
        <v>181</v>
      </c>
      <c r="G358" t="s">
        <v>142</v>
      </c>
      <c r="H358" t="s">
        <v>201</v>
      </c>
      <c r="I358" t="s">
        <v>220</v>
      </c>
      <c r="J358" t="s">
        <v>27</v>
      </c>
      <c r="K358" t="s">
        <v>57</v>
      </c>
      <c r="L358" t="s">
        <v>111</v>
      </c>
      <c r="M358">
        <v>7</v>
      </c>
      <c r="N358" t="s">
        <v>203</v>
      </c>
      <c r="O358">
        <v>2940</v>
      </c>
      <c r="P358" t="s">
        <v>3353</v>
      </c>
      <c r="Q358" t="s">
        <v>3354</v>
      </c>
      <c r="R358" t="s">
        <v>46</v>
      </c>
      <c r="S358" t="str">
        <f>IF(salesTable[[#This Row],[Region]]="","MISSING",IFERROR(VLOOKUP(salesTable[[#This Row],[Region]],region_ref[],2,FALSE),TRIM(CLEAN(UPPER(salesTable[[#This Row],[Region]])))))</f>
        <v>CAPE COAST</v>
      </c>
      <c r="T358" t="str">
        <f>IF(salesTable[[#This Row],[CustomerType]]="","MISSING",IFERROR(VLOOKUP(salesTable[[#This Row],[CustomerType]],customerType_Ref[],2,FALSE),TRIM(CLEAN(UPPER(salesTable[[#This Row],[CustomerType]])))))</f>
        <v>GOVERNMENT</v>
      </c>
      <c r="U358" t="str">
        <f>IF(salesTable[[#This Row],[SalesChannel]]="","MISSING",IFERROR(VLOOKUP(salesTable[[#This Row],[SalesChannel]],salesChannel_Ref[],2,FALSE),CLEAN(UPPER(TRIM(salesTable[SalesChannel])))))</f>
        <v>ONLINE</v>
      </c>
      <c r="V358" t="str">
        <f>IF(salesTable[[#This Row],[PaymentMethod]]="","MISSING",IFERROR(VLOOKUP(salesTable[[#This Row],[PaymentMethod]],paymentMethod_REF[],2,FALSE), CLEAN(UPPER(TRIM(salesTable[[#This Row],[PaymentMethod]])))))</f>
        <v>CARD</v>
      </c>
      <c r="W358" s="8" t="str">
        <f>IF(salesTable[[#This Row],[ProductID]]="","MISSING",IFERROR(VLOOKUP(salesTable[[#This Row],[ProductID]],product_REF[],1,FALSE),"NO MATCH"))</f>
        <v>P003</v>
      </c>
      <c r="X358" s="8" t="str">
        <f>CLEAN(UPPER(TRIM(IF(salesTable[[#This Row],[ProductID]]="","MISSING",IFERROR(VLOOKUP(salesTable[[#This Row],[ProductID]],product_REF[],2,FALSE),"NO MATCH")))))</f>
        <v>WIRELESS HEADSET</v>
      </c>
      <c r="Y358" t="str">
        <f>IFERROR(CLEAN(UPPER(TRIM(VLOOKUP(salesTable[[#This Row],[productID_Final]],product_REF[],3,FALSE)))),"NO MATCH")</f>
        <v>ELECTRONICS</v>
      </c>
      <c r="Z358" s="8" t="str">
        <f>IF(salesTable[[#This Row],[productCategory_final]]=CLEAN(UPPER(TRIM(salesTable[ProductCategory]))),salesTable[[#This Row],[productCategory_final]],"MISMATCH")</f>
        <v>ELECTRONICS</v>
      </c>
      <c r="AA358" s="8" t="str">
        <f>IF(salesTable[[#This Row],[CustomerID]]="","MISSING",IFERROR(VLOOKUP(salesTable[[#This Row],[CustomerID]],customer_REF[],1,FALSE),"NO MATCH"))</f>
        <v>C0129</v>
      </c>
      <c r="AB358" t="str">
        <f>CLEAN(UPPER(TRIM(IF(salesTable[[#This Row],[FirstName]]="","MISSING",IFERROR(VLOOKUP(salesTable[[#This Row],[CustomerID_final]],customer_REF[],2,FALSE),"NO MATCH")))))</f>
        <v>ABENA</v>
      </c>
      <c r="AC358" s="8" t="str">
        <f>IF(salesTable[[#This Row],[customerFisrtName]]=CLEAN(UPPER(TRIM(salesTable[[#This Row],[customerFisrtName]]))),salesTable[[#This Row],[customerFisrtName]],"MISMATCH")</f>
        <v>ABENA</v>
      </c>
      <c r="AD358" t="str">
        <f>CLEAN(UPPER(TRIM(IF(salesTable[[#This Row],[LastName]]="","MISSING",IFERROR(VLOOKUP(salesTable[[#This Row],[CustomerID_final]],customer_REF[],3,FALSE),"NO MATCH")))))</f>
        <v>OWUSU</v>
      </c>
      <c r="AE358" s="8" t="str">
        <f>IF(salesTable[[#This Row],[customerLastName]]=CLEAN(UPPER(TRIM(salesTable[[#This Row],[customerLastName]]))),salesTable[[#This Row],[customerLastName]],"MISMATCH")</f>
        <v>OWUSU</v>
      </c>
      <c r="AF358" s="8" t="str">
        <f>IF(salesTable[[#This Row],[Phone]]="","MISSING",0&amp;RIGHT(TRIM(SUBSTITUTE(SUBSTITUTE(SUBSTITUTE(salesTable[[#This Row],[Phone]],"+","")," ",""),"-","")),9))</f>
        <v>0275507952</v>
      </c>
      <c r="AG35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58" s="8">
        <f>IF(salesTable[[#This Row],[quantity_clean]]&gt;0,salesTable[[#This Row],[quantity_clean]],"INVALID")</f>
        <v>7</v>
      </c>
      <c r="AI35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58" s="8">
        <f>IF(salesTable[[#This Row],[unitPrice_clean]]&gt;0,salesTable[[#This Row],[unitPrice_clean]],"INVALID")</f>
        <v>420</v>
      </c>
      <c r="AK358">
        <f>IF(salesTable[[#This Row],[Revenue]]="","MISSING",VALUE(TRIM(SUBSTITUTE(SUBSTITUTE(salesTable[[#This Row],[Revenue]],",",""),"GH₵",""))))</f>
        <v>2940</v>
      </c>
      <c r="AL358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358" s="19">
        <f>IF(ISNUMBER(salesTable[[#This Row],[OrderDate]]),salesTable[[#This Row],[OrderDate]],IFERROR(DATEVALUE(CLEAN(TRIM(SUBSTITUTE(salesTable[[#This Row],[OrderDate]],".","/")))),"CHECK"))</f>
        <v>45956</v>
      </c>
      <c r="AN3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45956</v>
      </c>
      <c r="AO3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GH-CCT-2025-01232</v>
      </c>
      <c r="AP3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8" s="8" t="str">
        <f>CLEAN(PROPER(TRIM(salesTable[[#This Row],[Email]])))</f>
        <v>Abena.Owusu73@Example.Com</v>
      </c>
      <c r="AR358" s="8" t="str">
        <f>CLEAN(TRIM(salesTable[[#This Row],[SourceFile]]))</f>
        <v>Mobile_App_Export.csv</v>
      </c>
      <c r="AS3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8" s="8" t="str">
        <f>IF(salesTable[orderRef_final]&lt;&gt;"MISSING",salesTable[orderRef_final],"invalid")</f>
        <v>GH-CCT-2025-01232</v>
      </c>
    </row>
    <row r="359" spans="1:46" x14ac:dyDescent="0.3">
      <c r="A359" t="s">
        <v>4111</v>
      </c>
      <c r="B359" t="s">
        <v>2801</v>
      </c>
      <c r="C359" t="s">
        <v>1703</v>
      </c>
      <c r="D359" t="s">
        <v>1369</v>
      </c>
      <c r="E359" t="s">
        <v>93</v>
      </c>
      <c r="F359" t="s">
        <v>141</v>
      </c>
      <c r="G359" t="s">
        <v>142</v>
      </c>
      <c r="H359" t="s">
        <v>1313</v>
      </c>
      <c r="I359" t="s">
        <v>382</v>
      </c>
      <c r="J359" t="s">
        <v>337</v>
      </c>
      <c r="K359" t="s">
        <v>98</v>
      </c>
      <c r="L359" t="s">
        <v>85</v>
      </c>
      <c r="M359" t="s">
        <v>654</v>
      </c>
      <c r="N359">
        <v>420</v>
      </c>
      <c r="O359">
        <v>1260</v>
      </c>
      <c r="P359" t="s">
        <v>4112</v>
      </c>
      <c r="Q359" t="s">
        <v>4113</v>
      </c>
      <c r="R359" t="s">
        <v>32</v>
      </c>
      <c r="S359" t="str">
        <f>IF(salesTable[[#This Row],[Region]]="","MISSING",IFERROR(VLOOKUP(salesTable[[#This Row],[Region]],region_ref[],2,FALSE),TRIM(CLEAN(UPPER(salesTable[[#This Row],[Region]])))))</f>
        <v>CAPE COAST</v>
      </c>
      <c r="T359" t="str">
        <f>IF(salesTable[[#This Row],[CustomerType]]="","MISSING",IFERROR(VLOOKUP(salesTable[[#This Row],[CustomerType]],customerType_Ref[],2,FALSE),TRIM(CLEAN(UPPER(salesTable[[#This Row],[CustomerType]])))))</f>
        <v>INDIVIDUAL</v>
      </c>
      <c r="U359" t="str">
        <f>IF(salesTable[[#This Row],[SalesChannel]]="","MISSING",IFERROR(VLOOKUP(salesTable[[#This Row],[SalesChannel]],salesChannel_Ref[],2,FALSE),CLEAN(UPPER(TRIM(salesTable[SalesChannel])))))</f>
        <v>MOBILE APP</v>
      </c>
      <c r="V35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59" s="8" t="str">
        <f>IF(salesTable[[#This Row],[ProductID]]="","MISSING",IFERROR(VLOOKUP(salesTable[[#This Row],[ProductID]],product_REF[],1,FALSE),"NO MATCH"))</f>
        <v>P003</v>
      </c>
      <c r="X359" s="8" t="str">
        <f>CLEAN(UPPER(TRIM(IF(salesTable[[#This Row],[ProductID]]="","MISSING",IFERROR(VLOOKUP(salesTable[[#This Row],[ProductID]],product_REF[],2,FALSE),"NO MATCH")))))</f>
        <v>WIRELESS HEADSET</v>
      </c>
      <c r="Y359" t="str">
        <f>IFERROR(CLEAN(UPPER(TRIM(VLOOKUP(salesTable[[#This Row],[productID_Final]],product_REF[],3,FALSE)))),"NO MATCH")</f>
        <v>ELECTRONICS</v>
      </c>
      <c r="Z359" s="8" t="str">
        <f>IF(salesTable[[#This Row],[productCategory_final]]=CLEAN(UPPER(TRIM(salesTable[ProductCategory]))),salesTable[[#This Row],[productCategory_final]],"MISMATCH")</f>
        <v>ELECTRONICS</v>
      </c>
      <c r="AA359" s="8" t="str">
        <f>IF(salesTable[[#This Row],[CustomerID]]="","MISSING",IFERROR(VLOOKUP(salesTable[[#This Row],[CustomerID]],customer_REF[],1,FALSE),"NO MATCH"))</f>
        <v>C0007</v>
      </c>
      <c r="AB359" t="str">
        <f>CLEAN(UPPER(TRIM(IF(salesTable[[#This Row],[FirstName]]="","MISSING",IFERROR(VLOOKUP(salesTable[[#This Row],[CustomerID_final]],customer_REF[],2,FALSE),"NO MATCH")))))</f>
        <v>ESI</v>
      </c>
      <c r="AC359" s="8" t="str">
        <f>IF(salesTable[[#This Row],[customerFisrtName]]=CLEAN(UPPER(TRIM(salesTable[[#This Row],[customerFisrtName]]))),salesTable[[#This Row],[customerFisrtName]],"MISMATCH")</f>
        <v>ESI</v>
      </c>
      <c r="AD359" t="str">
        <f>CLEAN(UPPER(TRIM(IF(salesTable[[#This Row],[LastName]]="","MISSING",IFERROR(VLOOKUP(salesTable[[#This Row],[CustomerID_final]],customer_REF[],3,FALSE),"NO MATCH")))))</f>
        <v>BADU</v>
      </c>
      <c r="AE359" s="8" t="str">
        <f>IF(salesTable[[#This Row],[customerLastName]]=CLEAN(UPPER(TRIM(salesTable[[#This Row],[customerLastName]]))),salesTable[[#This Row],[customerLastName]],"MISMATCH")</f>
        <v>BADU</v>
      </c>
      <c r="AF359" s="8" t="str">
        <f>IF(salesTable[[#This Row],[Phone]]="","MISSING",0&amp;RIGHT(TRIM(SUBSTITUTE(SUBSTITUTE(SUBSTITUTE(salesTable[[#This Row],[Phone]],"+","")," ",""),"-","")),9))</f>
        <v>0204453750</v>
      </c>
      <c r="AG35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59" s="8">
        <f>IF(salesTable[[#This Row],[quantity_clean]]&gt;0,salesTable[[#This Row],[quantity_clean]],"INVALID")</f>
        <v>3</v>
      </c>
      <c r="AI35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59" s="8">
        <f>IF(salesTable[[#This Row],[unitPrice_clean]]&gt;0,salesTable[[#This Row],[unitPrice_clean]],"INVALID")</f>
        <v>420</v>
      </c>
      <c r="AK359">
        <f>IF(salesTable[[#This Row],[Revenue]]="","MISSING",VALUE(TRIM(SUBSTITUTE(SUBSTITUTE(salesTable[[#This Row],[Revenue]],",",""),"GH₵",""))))</f>
        <v>1260</v>
      </c>
      <c r="AL359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359" s="19">
        <f>IF(ISNUMBER(salesTable[[#This Row],[OrderDate]]),salesTable[[#This Row],[OrderDate]],IFERROR(DATEVALUE(CLEAN(TRIM(SUBSTITUTE(salesTable[[#This Row],[OrderDate]],".","/")))),"CHECK"))</f>
        <v>45678</v>
      </c>
      <c r="AN3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45678</v>
      </c>
      <c r="AO3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GH-CCT-2025-01240</v>
      </c>
      <c r="AP3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59" s="8" t="str">
        <f>CLEAN(PROPER(TRIM(salesTable[[#This Row],[Email]])))</f>
        <v>Esi.Badu56@Example.Com</v>
      </c>
      <c r="AR359" s="8" t="str">
        <f>CLEAN(TRIM(salesTable[[#This Row],[SourceFile]]))</f>
        <v>Agent_App_2025.csv</v>
      </c>
      <c r="AS3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59" s="8" t="str">
        <f>IF(salesTable[orderRef_final]&lt;&gt;"MISSING",salesTable[orderRef_final],"invalid")</f>
        <v>GH-CCT-2025-01240</v>
      </c>
    </row>
    <row r="360" spans="1:46" x14ac:dyDescent="0.3">
      <c r="A360" t="s">
        <v>4320</v>
      </c>
      <c r="B360" t="s">
        <v>4321</v>
      </c>
      <c r="C360" t="s">
        <v>4322</v>
      </c>
      <c r="D360" t="s">
        <v>80</v>
      </c>
      <c r="E360" t="s">
        <v>173</v>
      </c>
      <c r="F360" t="s">
        <v>181</v>
      </c>
      <c r="G360" t="s">
        <v>239</v>
      </c>
      <c r="H360" t="s">
        <v>939</v>
      </c>
      <c r="I360" t="s">
        <v>241</v>
      </c>
      <c r="J360" t="s">
        <v>97</v>
      </c>
      <c r="K360" t="s">
        <v>84</v>
      </c>
      <c r="L360" t="s">
        <v>58</v>
      </c>
      <c r="M360">
        <v>3</v>
      </c>
      <c r="N360" t="s">
        <v>998</v>
      </c>
      <c r="O360">
        <v>2940</v>
      </c>
      <c r="P360" t="s">
        <v>4323</v>
      </c>
      <c r="Q360" t="s">
        <v>4324</v>
      </c>
      <c r="R360" t="s">
        <v>61</v>
      </c>
      <c r="S360" t="str">
        <f>IF(salesTable[[#This Row],[Region]]="","MISSING",IFERROR(VLOOKUP(salesTable[[#This Row],[Region]],region_ref[],2,FALSE),TRIM(CLEAN(UPPER(salesTable[[#This Row],[Region]])))))</f>
        <v>CAPE COAST</v>
      </c>
      <c r="T360" t="str">
        <f>IF(salesTable[[#This Row],[CustomerType]]="","MISSING",IFERROR(VLOOKUP(salesTable[[#This Row],[CustomerType]],customerType_Ref[],2,FALSE),TRIM(CLEAN(UPPER(salesTable[[#This Row],[CustomerType]])))))</f>
        <v>BUSINESS</v>
      </c>
      <c r="U360" t="str">
        <f>IF(salesTable[[#This Row],[SalesChannel]]="","MISSING",IFERROR(VLOOKUP(salesTable[[#This Row],[SalesChannel]],salesChannel_Ref[],2,FALSE),CLEAN(UPPER(TRIM(salesTable[SalesChannel])))))</f>
        <v>AGENT</v>
      </c>
      <c r="V3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60" s="8" t="str">
        <f>IF(salesTable[[#This Row],[ProductID]]="","MISSING",IFERROR(VLOOKUP(salesTable[[#This Row],[ProductID]],product_REF[],1,FALSE),"NO MATCH"))</f>
        <v>P009</v>
      </c>
      <c r="X360" s="8" t="str">
        <f>CLEAN(UPPER(TRIM(IF(salesTable[[#This Row],[ProductID]]="","MISSING",IFERROR(VLOOKUP(salesTable[[#This Row],[ProductID]],product_REF[],2,FALSE),"NO MATCH")))))</f>
        <v>FILING CABINET</v>
      </c>
      <c r="Y360" t="str">
        <f>IFERROR(CLEAN(UPPER(TRIM(VLOOKUP(salesTable[[#This Row],[productID_Final]],product_REF[],3,FALSE)))),"NO MATCH")</f>
        <v>OFFICE SUPPLIES</v>
      </c>
      <c r="Z360" s="8" t="str">
        <f>IF(salesTable[[#This Row],[productCategory_final]]=CLEAN(UPPER(TRIM(salesTable[ProductCategory]))),salesTable[[#This Row],[productCategory_final]],"MISMATCH")</f>
        <v>OFFICE SUPPLIES</v>
      </c>
      <c r="AA360" s="8" t="str">
        <f>IF(salesTable[[#This Row],[CustomerID]]="","MISSING",IFERROR(VLOOKUP(salesTable[[#This Row],[CustomerID]],customer_REF[],1,FALSE),"NO MATCH"))</f>
        <v>C0363</v>
      </c>
      <c r="AB360" t="str">
        <f>CLEAN(UPPER(TRIM(IF(salesTable[[#This Row],[FirstName]]="","MISSING",IFERROR(VLOOKUP(salesTable[[#This Row],[CustomerID_final]],customer_REF[],2,FALSE),"NO MATCH")))))</f>
        <v>ADWOA</v>
      </c>
      <c r="AC360" s="8" t="str">
        <f>IF(salesTable[[#This Row],[customerFisrtName]]=CLEAN(UPPER(TRIM(salesTable[[#This Row],[customerFisrtName]]))),salesTable[[#This Row],[customerFisrtName]],"MISMATCH")</f>
        <v>ADWOA</v>
      </c>
      <c r="AD360" t="str">
        <f>CLEAN(UPPER(TRIM(IF(salesTable[[#This Row],[LastName]]="","MISSING",IFERROR(VLOOKUP(salesTable[[#This Row],[CustomerID_final]],customer_REF[],3,FALSE),"NO MATCH")))))</f>
        <v>OSEI</v>
      </c>
      <c r="AE360" s="8" t="str">
        <f>IF(salesTable[[#This Row],[customerLastName]]=CLEAN(UPPER(TRIM(salesTable[[#This Row],[customerLastName]]))),salesTable[[#This Row],[customerLastName]],"MISMATCH")</f>
        <v>OSEI</v>
      </c>
      <c r="AF360" s="8" t="str">
        <f>IF(salesTable[[#This Row],[Phone]]="","MISSING",0&amp;RIGHT(TRIM(SUBSTITUTE(SUBSTITUTE(SUBSTITUTE(salesTable[[#This Row],[Phone]],"+","")," ",""),"-","")),9))</f>
        <v>0544058283</v>
      </c>
      <c r="AG36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60" s="8">
        <f>IF(salesTable[[#This Row],[quantity_clean]]&gt;0,salesTable[[#This Row],[quantity_clean]],"INVALID")</f>
        <v>3</v>
      </c>
      <c r="AI36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60" s="8">
        <f>IF(salesTable[[#This Row],[unitPrice_clean]]&gt;0,salesTable[[#This Row],[unitPrice_clean]],"INVALID")</f>
        <v>980</v>
      </c>
      <c r="AK360">
        <f>IF(salesTable[[#This Row],[Revenue]]="","MISSING",VALUE(TRIM(SUBSTITUTE(SUBSTITUTE(salesTable[[#This Row],[Revenue]],",",""),"GH₵",""))))</f>
        <v>2940</v>
      </c>
      <c r="AL360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360" s="19">
        <f>IF(ISNUMBER(salesTable[[#This Row],[OrderDate]]),salesTable[[#This Row],[OrderDate]],IFERROR(DATEVALUE(CLEAN(TRIM(SUBSTITUTE(salesTable[[#This Row],[OrderDate]],".","/")))),"CHECK"))</f>
        <v>45868</v>
      </c>
      <c r="AN3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45868</v>
      </c>
      <c r="AO3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GH-CCT-2025-01255</v>
      </c>
      <c r="AP3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0" s="8" t="str">
        <f>CLEAN(PROPER(TRIM(salesTable[[#This Row],[Email]])))</f>
        <v>Adwoa.Osei4@Example.Com</v>
      </c>
      <c r="AR360" s="8" t="str">
        <f>CLEAN(TRIM(salesTable[[#This Row],[SourceFile]]))</f>
        <v>Retail_POS_2025.csv</v>
      </c>
      <c r="AS3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0" s="8" t="str">
        <f>IF(salesTable[orderRef_final]&lt;&gt;"MISSING",salesTable[orderRef_final],"invalid")</f>
        <v>GH-CCT-2025-01255</v>
      </c>
    </row>
    <row r="361" spans="1:46" x14ac:dyDescent="0.3">
      <c r="A361" t="s">
        <v>982</v>
      </c>
      <c r="B361" t="s">
        <v>983</v>
      </c>
      <c r="C361" t="s">
        <v>984</v>
      </c>
      <c r="D361" t="s">
        <v>172</v>
      </c>
      <c r="E361" t="s">
        <v>140</v>
      </c>
      <c r="F361" t="s">
        <v>141</v>
      </c>
      <c r="G361" t="s">
        <v>68</v>
      </c>
      <c r="H361" t="s">
        <v>985</v>
      </c>
      <c r="I361" t="s">
        <v>110</v>
      </c>
      <c r="J361" t="s">
        <v>337</v>
      </c>
      <c r="K361" t="s">
        <v>144</v>
      </c>
      <c r="L361" t="s">
        <v>73</v>
      </c>
      <c r="M361" t="s">
        <v>986</v>
      </c>
      <c r="N361">
        <v>3600</v>
      </c>
      <c r="O361">
        <v>32400</v>
      </c>
      <c r="P361" t="s">
        <v>987</v>
      </c>
      <c r="Q361" t="s">
        <v>988</v>
      </c>
      <c r="R361" t="s">
        <v>32</v>
      </c>
      <c r="S361" t="str">
        <f>IF(salesTable[[#This Row],[Region]]="","MISSING",IFERROR(VLOOKUP(salesTable[[#This Row],[Region]],region_ref[],2,FALSE),TRIM(CLEAN(UPPER(salesTable[[#This Row],[Region]])))))</f>
        <v>CAPE COAST</v>
      </c>
      <c r="T361" t="str">
        <f>IF(salesTable[[#This Row],[CustomerType]]="","MISSING",IFERROR(VLOOKUP(salesTable[[#This Row],[CustomerType]],customerType_Ref[],2,FALSE),TRIM(CLEAN(UPPER(salesTable[[#This Row],[CustomerType]])))))</f>
        <v>INDIVIDUAL</v>
      </c>
      <c r="U361" t="str">
        <f>IF(salesTable[[#This Row],[SalesChannel]]="","MISSING",IFERROR(VLOOKUP(salesTable[[#This Row],[SalesChannel]],salesChannel_Ref[],2,FALSE),CLEAN(UPPER(TRIM(salesTable[SalesChannel])))))</f>
        <v>IN-STORE</v>
      </c>
      <c r="V361" t="str">
        <f>IF(salesTable[[#This Row],[PaymentMethod]]="","MISSING",IFERROR(VLOOKUP(salesTable[[#This Row],[PaymentMethod]],paymentMethod_REF[],2,FALSE), CLEAN(UPPER(TRIM(salesTable[[#This Row],[PaymentMethod]])))))</f>
        <v>CARD</v>
      </c>
      <c r="W361" s="8" t="str">
        <f>IF(salesTable[[#This Row],[ProductID]]="","MISSING",IFERROR(VLOOKUP(salesTable[[#This Row],[ProductID]],product_REF[],1,FALSE),"NO MATCH"))</f>
        <v>P010</v>
      </c>
      <c r="X361" s="8" t="str">
        <f>CLEAN(UPPER(TRIM(IF(salesTable[[#This Row],[ProductID]]="","MISSING",IFERROR(VLOOKUP(salesTable[[#This Row],[ProductID]],product_REF[],2,FALSE),"NO MATCH")))))</f>
        <v>AIR CONDITIONER</v>
      </c>
      <c r="Y361" t="str">
        <f>IFERROR(CLEAN(UPPER(TRIM(VLOOKUP(salesTable[[#This Row],[productID_Final]],product_REF[],3,FALSE)))),"NO MATCH")</f>
        <v>HOME APPLIANCES</v>
      </c>
      <c r="Z361" s="8" t="str">
        <f>IF(salesTable[[#This Row],[productCategory_final]]=CLEAN(UPPER(TRIM(salesTable[ProductCategory]))),salesTable[[#This Row],[productCategory_final]],"MISMATCH")</f>
        <v>HOME APPLIANCES</v>
      </c>
      <c r="AA361" s="8" t="str">
        <f>IF(salesTable[[#This Row],[CustomerID]]="","MISSING",IFERROR(VLOOKUP(salesTable[[#This Row],[CustomerID]],customer_REF[],1,FALSE),"NO MATCH"))</f>
        <v>C0395</v>
      </c>
      <c r="AB361" t="str">
        <f>CLEAN(UPPER(TRIM(IF(salesTable[[#This Row],[FirstName]]="","MISSING",IFERROR(VLOOKUP(salesTable[[#This Row],[CustomerID_final]],customer_REF[],2,FALSE),"NO MATCH")))))</f>
        <v>DANIEL</v>
      </c>
      <c r="AC361" s="8" t="str">
        <f>IF(salesTable[[#This Row],[customerFisrtName]]=CLEAN(UPPER(TRIM(salesTable[[#This Row],[customerFisrtName]]))),salesTable[[#This Row],[customerFisrtName]],"MISMATCH")</f>
        <v>DANIEL</v>
      </c>
      <c r="AD361" t="str">
        <f>CLEAN(UPPER(TRIM(IF(salesTable[[#This Row],[LastName]]="","MISSING",IFERROR(VLOOKUP(salesTable[[#This Row],[CustomerID_final]],customer_REF[],3,FALSE),"NO MATCH")))))</f>
        <v>OWUSU</v>
      </c>
      <c r="AE361" s="8" t="str">
        <f>IF(salesTable[[#This Row],[customerLastName]]=CLEAN(UPPER(TRIM(salesTable[[#This Row],[customerLastName]]))),salesTable[[#This Row],[customerLastName]],"MISMATCH")</f>
        <v>OWUSU</v>
      </c>
      <c r="AF361" s="8" t="str">
        <f>IF(salesTable[[#This Row],[Phone]]="","MISSING",0&amp;RIGHT(TRIM(SUBSTITUTE(SUBSTITUTE(SUBSTITUTE(salesTable[[#This Row],[Phone]],"+","")," ",""),"-","")),9))</f>
        <v>0543143306</v>
      </c>
      <c r="AG36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61" s="8">
        <f>IF(salesTable[[#This Row],[quantity_clean]]&gt;0,salesTable[[#This Row],[quantity_clean]],"INVALID")</f>
        <v>9</v>
      </c>
      <c r="AI36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361" s="8">
        <f>IF(salesTable[[#This Row],[unitPrice_clean]]&gt;0,salesTable[[#This Row],[unitPrice_clean]],"INVALID")</f>
        <v>3600</v>
      </c>
      <c r="AK361">
        <f>IF(salesTable[[#This Row],[Revenue]]="","MISSING",VALUE(TRIM(SUBSTITUTE(SUBSTITUTE(salesTable[[#This Row],[Revenue]],",",""),"GH₵",""))))</f>
        <v>32400</v>
      </c>
      <c r="AL361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361" s="19">
        <f>IF(ISNUMBER(salesTable[[#This Row],[OrderDate]]),salesTable[[#This Row],[OrderDate]],IFERROR(DATEVALUE(CLEAN(TRIM(SUBSTITUTE(salesTable[[#This Row],[OrderDate]],".","/")))),"CHECK"))</f>
        <v>46011</v>
      </c>
      <c r="AN3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3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GH-CCT-2025-01276</v>
      </c>
      <c r="AP3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1" s="8" t="str">
        <f>CLEAN(PROPER(TRIM(salesTable[[#This Row],[Email]])))</f>
        <v>Daniel.Owusu67Example.Com</v>
      </c>
      <c r="AR361" s="8" t="str">
        <f>CLEAN(TRIM(salesTable[[#This Row],[SourceFile]]))</f>
        <v>Agent_App_2025.csv</v>
      </c>
      <c r="AS3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1" s="8" t="str">
        <f>IF(salesTable[orderRef_final]&lt;&gt;"MISSING",salesTable[orderRef_final],"invalid")</f>
        <v>GH-CCT-2025-01276</v>
      </c>
    </row>
    <row r="362" spans="1:46" x14ac:dyDescent="0.3">
      <c r="A362" t="s">
        <v>4729</v>
      </c>
      <c r="B362" t="s">
        <v>762</v>
      </c>
      <c r="C362" t="s">
        <v>2436</v>
      </c>
      <c r="D362" t="s">
        <v>65</v>
      </c>
      <c r="E362" t="s">
        <v>499</v>
      </c>
      <c r="F362" t="s">
        <v>181</v>
      </c>
      <c r="G362" t="s">
        <v>120</v>
      </c>
      <c r="H362" t="s">
        <v>121</v>
      </c>
      <c r="I362" t="s">
        <v>41</v>
      </c>
      <c r="J362" t="s">
        <v>501</v>
      </c>
      <c r="K362" t="s">
        <v>84</v>
      </c>
      <c r="L362" t="s">
        <v>58</v>
      </c>
      <c r="M362" t="s">
        <v>345</v>
      </c>
      <c r="N362">
        <v>850</v>
      </c>
      <c r="O362">
        <v>6800</v>
      </c>
      <c r="P362" t="s">
        <v>4730</v>
      </c>
      <c r="Q362" t="s">
        <v>4731</v>
      </c>
      <c r="R362" t="s">
        <v>32</v>
      </c>
      <c r="S362" t="str">
        <f>IF(salesTable[[#This Row],[Region]]="","MISSING",IFERROR(VLOOKUP(salesTable[[#This Row],[Region]],region_ref[],2,FALSE),TRIM(CLEAN(UPPER(salesTable[[#This Row],[Region]])))))</f>
        <v>CAPE COAST</v>
      </c>
      <c r="T362" t="str">
        <f>IF(salesTable[[#This Row],[CustomerType]]="","MISSING",IFERROR(VLOOKUP(salesTable[[#This Row],[CustomerType]],customerType_Ref[],2,FALSE),TRIM(CLEAN(UPPER(salesTable[[#This Row],[CustomerType]])))))</f>
        <v>GOVERNMENT</v>
      </c>
      <c r="U362" t="str">
        <f>IF(salesTable[[#This Row],[SalesChannel]]="","MISSING",IFERROR(VLOOKUP(salesTable[[#This Row],[SalesChannel]],salesChannel_Ref[],2,FALSE),CLEAN(UPPER(TRIM(salesTable[SalesChannel])))))</f>
        <v>AGENT</v>
      </c>
      <c r="V36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62" s="8" t="str">
        <f>IF(salesTable[[#This Row],[ProductID]]="","MISSING",IFERROR(VLOOKUP(salesTable[[#This Row],[ProductID]],product_REF[],1,FALSE),"NO MATCH"))</f>
        <v>P002</v>
      </c>
      <c r="X362" s="8" t="str">
        <f>CLEAN(UPPER(TRIM(IF(salesTable[[#This Row],[ProductID]]="","MISSING",IFERROR(VLOOKUP(salesTable[[#This Row],[ProductID]],product_REF[],2,FALSE),"NO MATCH")))))</f>
        <v>OFFICE CHAIR</v>
      </c>
      <c r="Y362" t="str">
        <f>IFERROR(CLEAN(UPPER(TRIM(VLOOKUP(salesTable[[#This Row],[productID_Final]],product_REF[],3,FALSE)))),"NO MATCH")</f>
        <v>FURNITURE</v>
      </c>
      <c r="Z362" s="8" t="str">
        <f>IF(salesTable[[#This Row],[productCategory_final]]=CLEAN(UPPER(TRIM(salesTable[ProductCategory]))),salesTable[[#This Row],[productCategory_final]],"MISMATCH")</f>
        <v>FURNITURE</v>
      </c>
      <c r="AA362" s="8" t="str">
        <f>IF(salesTable[[#This Row],[CustomerID]]="","MISSING",IFERROR(VLOOKUP(salesTable[[#This Row],[CustomerID]],customer_REF[],1,FALSE),"NO MATCH"))</f>
        <v>C0329</v>
      </c>
      <c r="AB362" t="str">
        <f>CLEAN(UPPER(TRIM(IF(salesTable[[#This Row],[FirstName]]="","MISSING",IFERROR(VLOOKUP(salesTable[[#This Row],[CustomerID_final]],customer_REF[],2,FALSE),"NO MATCH")))))</f>
        <v>NAA</v>
      </c>
      <c r="AC362" s="8" t="str">
        <f>IF(salesTable[[#This Row],[customerFisrtName]]=CLEAN(UPPER(TRIM(salesTable[[#This Row],[customerFisrtName]]))),salesTable[[#This Row],[customerFisrtName]],"MISMATCH")</f>
        <v>NAA</v>
      </c>
      <c r="AD362" t="str">
        <f>CLEAN(UPPER(TRIM(IF(salesTable[[#This Row],[LastName]]="","MISSING",IFERROR(VLOOKUP(salesTable[[#This Row],[CustomerID_final]],customer_REF[],3,FALSE),"NO MATCH")))))</f>
        <v>BOATENG</v>
      </c>
      <c r="AE362" s="8" t="str">
        <f>IF(salesTable[[#This Row],[customerLastName]]=CLEAN(UPPER(TRIM(salesTable[[#This Row],[customerLastName]]))),salesTable[[#This Row],[customerLastName]],"MISMATCH")</f>
        <v>BOATENG</v>
      </c>
      <c r="AF362" s="8" t="str">
        <f>IF(salesTable[[#This Row],[Phone]]="","MISSING",0&amp;RIGHT(TRIM(SUBSTITUTE(SUBSTITUTE(SUBSTITUTE(salesTable[[#This Row],[Phone]],"+","")," ",""),"-","")),9))</f>
        <v>0552167103</v>
      </c>
      <c r="AG36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62" s="8">
        <f>IF(salesTable[[#This Row],[quantity_clean]]&gt;0,salesTable[[#This Row],[quantity_clean]],"INVALID")</f>
        <v>8</v>
      </c>
      <c r="AI36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62" s="8">
        <f>IF(salesTable[[#This Row],[unitPrice_clean]]&gt;0,salesTable[[#This Row],[unitPrice_clean]],"INVALID")</f>
        <v>850</v>
      </c>
      <c r="AK362">
        <f>IF(salesTable[[#This Row],[Revenue]]="","MISSING",VALUE(TRIM(SUBSTITUTE(SUBSTITUTE(salesTable[[#This Row],[Revenue]],",",""),"GH₵",""))))</f>
        <v>6800</v>
      </c>
      <c r="AL362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362" s="19">
        <f>IF(ISNUMBER(salesTable[[#This Row],[OrderDate]]),salesTable[[#This Row],[OrderDate]],IFERROR(DATEVALUE(CLEAN(TRIM(SUBSTITUTE(salesTable[[#This Row],[OrderDate]],".","/")))),"CHECK"))</f>
        <v>45835</v>
      </c>
      <c r="AN3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45835</v>
      </c>
      <c r="AO3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GH-CCT-2025-01282</v>
      </c>
      <c r="AP3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2" s="8" t="str">
        <f>CLEAN(PROPER(TRIM(salesTable[[#This Row],[Email]])))</f>
        <v>Naa.Boateng12@Example.Com</v>
      </c>
      <c r="AR362" s="8" t="str">
        <f>CLEAN(TRIM(salesTable[[#This Row],[SourceFile]]))</f>
        <v>Agent_App_2025.csv</v>
      </c>
      <c r="AS3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2" s="8" t="str">
        <f>IF(salesTable[orderRef_final]&lt;&gt;"MISSING",salesTable[orderRef_final],"invalid")</f>
        <v>GH-CCT-2025-01282</v>
      </c>
    </row>
    <row r="363" spans="1:46" x14ac:dyDescent="0.3">
      <c r="A363" t="s">
        <v>4497</v>
      </c>
      <c r="B363" t="s">
        <v>4498</v>
      </c>
      <c r="C363" t="s">
        <v>1413</v>
      </c>
      <c r="D363" t="s">
        <v>65</v>
      </c>
      <c r="E363" t="s">
        <v>2101</v>
      </c>
      <c r="F363" t="s">
        <v>319</v>
      </c>
      <c r="G363" t="s">
        <v>81</v>
      </c>
      <c r="H363" t="s">
        <v>1045</v>
      </c>
      <c r="I363" t="s">
        <v>884</v>
      </c>
      <c r="J363" t="s">
        <v>27</v>
      </c>
      <c r="K363" t="s">
        <v>72</v>
      </c>
      <c r="L363" t="s">
        <v>451</v>
      </c>
      <c r="M363" t="s">
        <v>383</v>
      </c>
      <c r="N363">
        <v>1250</v>
      </c>
      <c r="O363">
        <v>8750</v>
      </c>
      <c r="P363" t="s">
        <v>643</v>
      </c>
      <c r="Q363" t="s">
        <v>4499</v>
      </c>
      <c r="R363" t="s">
        <v>61</v>
      </c>
      <c r="S363" t="str">
        <f>IF(salesTable[[#This Row],[Region]]="","MISSING",IFERROR(VLOOKUP(salesTable[[#This Row],[Region]],region_ref[],2,FALSE),TRIM(CLEAN(UPPER(salesTable[[#This Row],[Region]])))))</f>
        <v>CAPE COAST</v>
      </c>
      <c r="T363" t="str">
        <f>IF(salesTable[[#This Row],[CustomerType]]="","MISSING",IFERROR(VLOOKUP(salesTable[[#This Row],[CustomerType]],customerType_Ref[],2,FALSE),TRIM(CLEAN(UPPER(salesTable[[#This Row],[CustomerType]])))))</f>
        <v>GOVERNMENT</v>
      </c>
      <c r="U363" t="str">
        <f>IF(salesTable[[#This Row],[SalesChannel]]="","MISSING",IFERROR(VLOOKUP(salesTable[[#This Row],[SalesChannel]],salesChannel_Ref[],2,FALSE),CLEAN(UPPER(TRIM(salesTable[SalesChannel])))))</f>
        <v>IN-STORE</v>
      </c>
      <c r="V36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63" s="8" t="str">
        <f>IF(salesTable[[#This Row],[ProductID]]="","MISSING",IFERROR(VLOOKUP(salesTable[[#This Row],[ProductID]],product_REF[],1,FALSE),"NO MATCH"))</f>
        <v>P008</v>
      </c>
      <c r="X363" s="8" t="str">
        <f>CLEAN(UPPER(TRIM(IF(salesTable[[#This Row],[ProductID]]="","MISSING",IFERROR(VLOOKUP(salesTable[[#This Row],[ProductID]],product_REF[],2,FALSE),"NO MATCH")))))</f>
        <v>MICROWAVE 25L</v>
      </c>
      <c r="Y363" t="str">
        <f>IFERROR(CLEAN(UPPER(TRIM(VLOOKUP(salesTable[[#This Row],[productID_Final]],product_REF[],3,FALSE)))),"NO MATCH")</f>
        <v>HOME APPLIANCES</v>
      </c>
      <c r="Z363" s="8" t="str">
        <f>IF(salesTable[[#This Row],[productCategory_final]]=CLEAN(UPPER(TRIM(salesTable[ProductCategory]))),salesTable[[#This Row],[productCategory_final]],"MISMATCH")</f>
        <v>HOME APPLIANCES</v>
      </c>
      <c r="AA363" s="8" t="str">
        <f>IF(salesTable[[#This Row],[CustomerID]]="","MISSING",IFERROR(VLOOKUP(salesTable[[#This Row],[CustomerID]],customer_REF[],1,FALSE),"NO MATCH"))</f>
        <v>C0236</v>
      </c>
      <c r="AB363" t="str">
        <f>CLEAN(UPPER(TRIM(IF(salesTable[[#This Row],[FirstName]]="","MISSING",IFERROR(VLOOKUP(salesTable[[#This Row],[CustomerID_final]],customer_REF[],2,FALSE),"NO MATCH")))))</f>
        <v>NAA</v>
      </c>
      <c r="AC363" s="8" t="str">
        <f>IF(salesTable[[#This Row],[customerFisrtName]]=CLEAN(UPPER(TRIM(salesTable[[#This Row],[customerFisrtName]]))),salesTable[[#This Row],[customerFisrtName]],"MISMATCH")</f>
        <v>NAA</v>
      </c>
      <c r="AD363" t="str">
        <f>CLEAN(UPPER(TRIM(IF(salesTable[[#This Row],[LastName]]="","MISSING",IFERROR(VLOOKUP(salesTable[[#This Row],[CustomerID_final]],customer_REF[],3,FALSE),"NO MATCH")))))</f>
        <v>OWUSU</v>
      </c>
      <c r="AE363" s="8" t="str">
        <f>IF(salesTable[[#This Row],[customerLastName]]=CLEAN(UPPER(TRIM(salesTable[[#This Row],[customerLastName]]))),salesTable[[#This Row],[customerLastName]],"MISMATCH")</f>
        <v>OWUSU</v>
      </c>
      <c r="AF363" s="8" t="str">
        <f>IF(salesTable[[#This Row],[Phone]]="","MISSING",0&amp;RIGHT(TRIM(SUBSTITUTE(SUBSTITUTE(SUBSTITUTE(salesTable[[#This Row],[Phone]],"+","")," ",""),"-","")),9))</f>
        <v>0241234567</v>
      </c>
      <c r="AG36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63" s="8">
        <f>IF(salesTable[[#This Row],[quantity_clean]]&gt;0,salesTable[[#This Row],[quantity_clean]],"INVALID")</f>
        <v>7</v>
      </c>
      <c r="AI36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63" s="8">
        <f>IF(salesTable[[#This Row],[unitPrice_clean]]&gt;0,salesTable[[#This Row],[unitPrice_clean]],"INVALID")</f>
        <v>1250</v>
      </c>
      <c r="AK363">
        <f>IF(salesTable[[#This Row],[Revenue]]="","MISSING",VALUE(TRIM(SUBSTITUTE(SUBSTITUTE(salesTable[[#This Row],[Revenue]],",",""),"GH₵",""))))</f>
        <v>8750</v>
      </c>
      <c r="AL363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363" s="19">
        <f>IF(ISNUMBER(salesTable[[#This Row],[OrderDate]]),salesTable[[#This Row],[OrderDate]],IFERROR(DATEVALUE(CLEAN(TRIM(SUBSTITUTE(salesTable[[#This Row],[OrderDate]],".","/")))),"CHECK"))</f>
        <v>45823</v>
      </c>
      <c r="AN3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45823</v>
      </c>
      <c r="AO3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GH-CCT-2025-01309</v>
      </c>
      <c r="AP3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3" s="8" t="str">
        <f>CLEAN(PROPER(TRIM(salesTable[[#This Row],[Email]])))</f>
        <v>Naa.Owusu37@Example.Com</v>
      </c>
      <c r="AR363" s="8" t="str">
        <f>CLEAN(TRIM(salesTable[[#This Row],[SourceFile]]))</f>
        <v>Retail_POS_2025.csv</v>
      </c>
      <c r="AS3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3" s="8" t="str">
        <f>IF(salesTable[orderRef_final]&lt;&gt;"MISSING",salesTable[orderRef_final],"invalid")</f>
        <v>GH-CCT-2025-01309</v>
      </c>
    </row>
    <row r="364" spans="1:46" x14ac:dyDescent="0.3">
      <c r="A364" t="s">
        <v>6348</v>
      </c>
      <c r="B364" t="s">
        <v>2129</v>
      </c>
      <c r="C364" t="s">
        <v>1862</v>
      </c>
      <c r="E364" t="s">
        <v>949</v>
      </c>
      <c r="F364" t="s">
        <v>962</v>
      </c>
      <c r="G364" t="s">
        <v>162</v>
      </c>
      <c r="H364" t="s">
        <v>1205</v>
      </c>
      <c r="I364" t="s">
        <v>110</v>
      </c>
      <c r="J364" t="s">
        <v>685</v>
      </c>
      <c r="K364" t="s">
        <v>98</v>
      </c>
      <c r="L364" t="s">
        <v>799</v>
      </c>
      <c r="M364">
        <v>2</v>
      </c>
      <c r="N364" t="s">
        <v>354</v>
      </c>
      <c r="O364">
        <v>1240</v>
      </c>
      <c r="P364" t="s">
        <v>6349</v>
      </c>
      <c r="Q364" t="s">
        <v>6350</v>
      </c>
      <c r="R364" t="s">
        <v>61</v>
      </c>
      <c r="S364" t="str">
        <f>IF(salesTable[[#This Row],[Region]]="","MISSING",IFERROR(VLOOKUP(salesTable[[#This Row],[Region]],region_ref[],2,FALSE),TRIM(CLEAN(UPPER(salesTable[[#This Row],[Region]])))))</f>
        <v>CAPE COAST</v>
      </c>
      <c r="T364" t="str">
        <f>IF(salesTable[[#This Row],[CustomerType]]="","MISSING",IFERROR(VLOOKUP(salesTable[[#This Row],[CustomerType]],customerType_Ref[],2,FALSE),TRIM(CLEAN(UPPER(salesTable[[#This Row],[CustomerType]])))))</f>
        <v>BUSINESS</v>
      </c>
      <c r="U364" t="str">
        <f>IF(salesTable[[#This Row],[SalesChannel]]="","MISSING",IFERROR(VLOOKUP(salesTable[[#This Row],[SalesChannel]],salesChannel_Ref[],2,FALSE),CLEAN(UPPER(TRIM(salesTable[SalesChannel])))))</f>
        <v>MOBILE APP</v>
      </c>
      <c r="V364" t="str">
        <f>IF(salesTable[[#This Row],[PaymentMethod]]="","MISSING",IFERROR(VLOOKUP(salesTable[[#This Row],[PaymentMethod]],paymentMethod_REF[],2,FALSE), CLEAN(UPPER(TRIM(salesTable[[#This Row],[PaymentMethod]])))))</f>
        <v>CASH</v>
      </c>
      <c r="W364" s="8" t="str">
        <f>IF(salesTable[[#This Row],[ProductID]]="","MISSING",IFERROR(VLOOKUP(salesTable[[#This Row],[ProductID]],product_REF[],1,FALSE),"NO MATCH"))</f>
        <v>P012</v>
      </c>
      <c r="X364" s="8" t="str">
        <f>CLEAN(UPPER(TRIM(IF(salesTable[[#This Row],[ProductID]]="","MISSING",IFERROR(VLOOKUP(salesTable[[#This Row],[ProductID]],product_REF[],2,FALSE),"NO MATCH")))))</f>
        <v>BLENDER PLUS</v>
      </c>
      <c r="Y364" t="str">
        <f>IFERROR(CLEAN(UPPER(TRIM(VLOOKUP(salesTable[[#This Row],[productID_Final]],product_REF[],3,FALSE)))),"NO MATCH")</f>
        <v>HOME APPLIANCES</v>
      </c>
      <c r="Z364" s="8" t="str">
        <f>IF(salesTable[[#This Row],[productCategory_final]]=CLEAN(UPPER(TRIM(salesTable[ProductCategory]))),salesTable[[#This Row],[productCategory_final]],"MISMATCH")</f>
        <v>HOME APPLIANCES</v>
      </c>
      <c r="AA364" s="8" t="str">
        <f>IF(salesTable[[#This Row],[CustomerID]]="","MISSING",IFERROR(VLOOKUP(salesTable[[#This Row],[CustomerID]],customer_REF[],1,FALSE),"NO MATCH"))</f>
        <v>C0218</v>
      </c>
      <c r="AB364" t="str">
        <f>CLEAN(UPPER(TRIM(IF(salesTable[[#This Row],[FirstName]]="","MISSING",IFERROR(VLOOKUP(salesTable[[#This Row],[CustomerID_final]],customer_REF[],2,FALSE),"NO MATCH")))))</f>
        <v>MISSING</v>
      </c>
      <c r="AC364" s="8" t="str">
        <f>IF(salesTable[[#This Row],[customerFisrtName]]=CLEAN(UPPER(TRIM(salesTable[[#This Row],[customerFisrtName]]))),salesTable[[#This Row],[customerFisrtName]],"MISMATCH")</f>
        <v>MISSING</v>
      </c>
      <c r="AD364" t="str">
        <f>CLEAN(UPPER(TRIM(IF(salesTable[[#This Row],[LastName]]="","MISSING",IFERROR(VLOOKUP(salesTable[[#This Row],[CustomerID_final]],customer_REF[],3,FALSE),"NO MATCH")))))</f>
        <v>ASARE</v>
      </c>
      <c r="AE364" s="8" t="str">
        <f>IF(salesTable[[#This Row],[customerLastName]]=CLEAN(UPPER(TRIM(salesTable[[#This Row],[customerLastName]]))),salesTable[[#This Row],[customerLastName]],"MISMATCH")</f>
        <v>ASARE</v>
      </c>
      <c r="AF364" s="8" t="str">
        <f>IF(salesTable[[#This Row],[Phone]]="","MISSING",0&amp;RIGHT(TRIM(SUBSTITUTE(SUBSTITUTE(SUBSTITUTE(salesTable[[#This Row],[Phone]],"+","")," ",""),"-","")),9))</f>
        <v>0508539001</v>
      </c>
      <c r="AG36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64" s="8">
        <f>IF(salesTable[[#This Row],[quantity_clean]]&gt;0,salesTable[[#This Row],[quantity_clean]],"INVALID")</f>
        <v>2</v>
      </c>
      <c r="AI36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64" s="8">
        <f>IF(salesTable[[#This Row],[unitPrice_clean]]&gt;0,salesTable[[#This Row],[unitPrice_clean]],"INVALID")</f>
        <v>620</v>
      </c>
      <c r="AK364">
        <f>IF(salesTable[[#This Row],[Revenue]]="","MISSING",VALUE(TRIM(SUBSTITUTE(SUBSTITUTE(salesTable[[#This Row],[Revenue]],",",""),"GH₵",""))))</f>
        <v>1240</v>
      </c>
      <c r="AL364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364" s="19">
        <f>IF(ISNUMBER(salesTable[[#This Row],[OrderDate]]),salesTable[[#This Row],[OrderDate]],IFERROR(DATEVALUE(CLEAN(TRIM(SUBSTITUTE(salesTable[[#This Row],[OrderDate]],".","/")))),"CHECK"))</f>
        <v>45841</v>
      </c>
      <c r="AN3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45841</v>
      </c>
      <c r="AO3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GH-CCT-2025-01312</v>
      </c>
      <c r="AP3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4" s="8" t="str">
        <f>CLEAN(PROPER(TRIM(salesTable[[#This Row],[Email]])))</f>
        <v>Michael.Asare23@Example.Com</v>
      </c>
      <c r="AR364" s="8" t="str">
        <f>CLEAN(TRIM(salesTable[[#This Row],[SourceFile]]))</f>
        <v>Retail_POS_2025.csv</v>
      </c>
      <c r="AS3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4" s="8" t="str">
        <f>IF(salesTable[orderRef_final]&lt;&gt;"MISSING",salesTable[orderRef_final],"invalid")</f>
        <v>GH-CCT-2025-01312</v>
      </c>
    </row>
    <row r="365" spans="1:46" x14ac:dyDescent="0.3">
      <c r="A365" t="s">
        <v>4767</v>
      </c>
      <c r="B365" t="s">
        <v>4540</v>
      </c>
      <c r="C365" t="s">
        <v>792</v>
      </c>
      <c r="D365" t="s">
        <v>926</v>
      </c>
      <c r="E365" t="s">
        <v>703</v>
      </c>
      <c r="F365" t="s">
        <v>181</v>
      </c>
      <c r="G365" t="s">
        <v>142</v>
      </c>
      <c r="H365" t="s">
        <v>1313</v>
      </c>
      <c r="I365" t="s">
        <v>26</v>
      </c>
      <c r="J365" t="s">
        <v>249</v>
      </c>
      <c r="K365" t="s">
        <v>72</v>
      </c>
      <c r="L365" t="s">
        <v>58</v>
      </c>
      <c r="M365">
        <v>6</v>
      </c>
      <c r="N365">
        <v>420</v>
      </c>
      <c r="O365">
        <v>2520</v>
      </c>
      <c r="P365" t="s">
        <v>4768</v>
      </c>
      <c r="Q365" t="s">
        <v>4769</v>
      </c>
      <c r="R365" t="s">
        <v>157</v>
      </c>
      <c r="S365" t="str">
        <f>IF(salesTable[[#This Row],[Region]]="","MISSING",IFERROR(VLOOKUP(salesTable[[#This Row],[Region]],region_ref[],2,FALSE),TRIM(CLEAN(UPPER(salesTable[[#This Row],[Region]])))))</f>
        <v>CAPE COAST</v>
      </c>
      <c r="T365" t="str">
        <f>IF(salesTable[[#This Row],[CustomerType]]="","MISSING",IFERROR(VLOOKUP(salesTable[[#This Row],[CustomerType]],customerType_Ref[],2,FALSE),TRIM(CLEAN(UPPER(salesTable[[#This Row],[CustomerType]])))))</f>
        <v>GOVERNMENT</v>
      </c>
      <c r="U365" t="str">
        <f>IF(salesTable[[#This Row],[SalesChannel]]="","MISSING",IFERROR(VLOOKUP(salesTable[[#This Row],[SalesChannel]],salesChannel_Ref[],2,FALSE),CLEAN(UPPER(TRIM(salesTable[SalesChannel])))))</f>
        <v>IN-STORE</v>
      </c>
      <c r="V36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65" s="8" t="str">
        <f>IF(salesTable[[#This Row],[ProductID]]="","MISSING",IFERROR(VLOOKUP(salesTable[[#This Row],[ProductID]],product_REF[],1,FALSE),"NO MATCH"))</f>
        <v>P003</v>
      </c>
      <c r="X365" s="8" t="str">
        <f>CLEAN(UPPER(TRIM(IF(salesTable[[#This Row],[ProductID]]="","MISSING",IFERROR(VLOOKUP(salesTable[[#This Row],[ProductID]],product_REF[],2,FALSE),"NO MATCH")))))</f>
        <v>WIRELESS HEADSET</v>
      </c>
      <c r="Y365" t="str">
        <f>IFERROR(CLEAN(UPPER(TRIM(VLOOKUP(salesTable[[#This Row],[productID_Final]],product_REF[],3,FALSE)))),"NO MATCH")</f>
        <v>ELECTRONICS</v>
      </c>
      <c r="Z365" s="8" t="str">
        <f>IF(salesTable[[#This Row],[productCategory_final]]=CLEAN(UPPER(TRIM(salesTable[ProductCategory]))),salesTable[[#This Row],[productCategory_final]],"MISMATCH")</f>
        <v>ELECTRONICS</v>
      </c>
      <c r="AA365" s="8" t="str">
        <f>IF(salesTable[[#This Row],[CustomerID]]="","MISSING",IFERROR(VLOOKUP(salesTable[[#This Row],[CustomerID]],customer_REF[],1,FALSE),"NO MATCH"))</f>
        <v>C0273</v>
      </c>
      <c r="AB365" t="str">
        <f>CLEAN(UPPER(TRIM(IF(salesTable[[#This Row],[FirstName]]="","MISSING",IFERROR(VLOOKUP(salesTable[[#This Row],[CustomerID_final]],customer_REF[],2,FALSE),"NO MATCH")))))</f>
        <v>AKOSUA</v>
      </c>
      <c r="AC365" s="8" t="str">
        <f>IF(salesTable[[#This Row],[customerFisrtName]]=CLEAN(UPPER(TRIM(salesTable[[#This Row],[customerFisrtName]]))),salesTable[[#This Row],[customerFisrtName]],"MISMATCH")</f>
        <v>AKOSUA</v>
      </c>
      <c r="AD365" t="str">
        <f>CLEAN(UPPER(TRIM(IF(salesTable[[#This Row],[LastName]]="","MISSING",IFERROR(VLOOKUP(salesTable[[#This Row],[CustomerID_final]],customer_REF[],3,FALSE),"NO MATCH")))))</f>
        <v>OSEI</v>
      </c>
      <c r="AE365" s="8" t="str">
        <f>IF(salesTable[[#This Row],[customerLastName]]=CLEAN(UPPER(TRIM(salesTable[[#This Row],[customerLastName]]))),salesTable[[#This Row],[customerLastName]],"MISMATCH")</f>
        <v>OSEI</v>
      </c>
      <c r="AF365" s="8" t="str">
        <f>IF(salesTable[[#This Row],[Phone]]="","MISSING",0&amp;RIGHT(TRIM(SUBSTITUTE(SUBSTITUTE(SUBSTITUTE(salesTable[[#This Row],[Phone]],"+","")," ",""),"-","")),9))</f>
        <v>0209364165</v>
      </c>
      <c r="AG36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65" s="8">
        <f>IF(salesTable[[#This Row],[quantity_clean]]&gt;0,salesTable[[#This Row],[quantity_clean]],"INVALID")</f>
        <v>6</v>
      </c>
      <c r="AI365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65" s="8">
        <f>IF(salesTable[[#This Row],[unitPrice_clean]]&gt;0,salesTable[[#This Row],[unitPrice_clean]],"INVALID")</f>
        <v>420</v>
      </c>
      <c r="AK365">
        <f>IF(salesTable[[#This Row],[Revenue]]="","MISSING",VALUE(TRIM(SUBSTITUTE(SUBSTITUTE(salesTable[[#This Row],[Revenue]],",",""),"GH₵",""))))</f>
        <v>2520</v>
      </c>
      <c r="AL365" s="8">
        <f>IFERROR(IF(ROUND(salesTable[[#This Row],[Quantity_final]]*salesTable[[#This Row],[UnitPrice_final]],2)=ROUND(salesTable[[#This Row],[revenue_clean]],2)=TRUE,salesTable[[#This Row],[revenue_clean]],"invalid"),"INVALID")</f>
        <v>2520</v>
      </c>
      <c r="AM365" s="19">
        <f>IF(ISNUMBER(salesTable[[#This Row],[OrderDate]]),salesTable[[#This Row],[OrderDate]],IFERROR(DATEVALUE(CLEAN(TRIM(SUBSTITUTE(salesTable[[#This Row],[OrderDate]],".","/")))),"CHECK"))</f>
        <v>45775</v>
      </c>
      <c r="AN3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45775</v>
      </c>
      <c r="AO3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GH-CCT-2025-01324</v>
      </c>
      <c r="AP3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5" s="8" t="str">
        <f>CLEAN(PROPER(TRIM(salesTable[[#This Row],[Email]])))</f>
        <v>Akosua.Osei58@Example.Com</v>
      </c>
      <c r="AR365" s="8" t="str">
        <f>CLEAN(TRIM(salesTable[[#This Row],[SourceFile]]))</f>
        <v>Online_Sales_2025.xlsx</v>
      </c>
      <c r="AS3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5" s="8" t="str">
        <f>IF(salesTable[orderRef_final]&lt;&gt;"MISSING",salesTable[orderRef_final],"invalid")</f>
        <v>GH-CCT-2025-01324</v>
      </c>
    </row>
    <row r="366" spans="1:46" x14ac:dyDescent="0.3">
      <c r="A366" t="s">
        <v>2668</v>
      </c>
      <c r="B366" t="s">
        <v>2669</v>
      </c>
      <c r="C366" t="s">
        <v>852</v>
      </c>
      <c r="D366" t="s">
        <v>1184</v>
      </c>
      <c r="E366" t="s">
        <v>552</v>
      </c>
      <c r="F366" t="s">
        <v>181</v>
      </c>
      <c r="G366" t="s">
        <v>239</v>
      </c>
      <c r="H366" t="s">
        <v>240</v>
      </c>
      <c r="I366" t="s">
        <v>279</v>
      </c>
      <c r="J366" t="s">
        <v>864</v>
      </c>
      <c r="K366" t="s">
        <v>72</v>
      </c>
      <c r="L366" t="s">
        <v>182</v>
      </c>
      <c r="M366">
        <v>9</v>
      </c>
      <c r="N366">
        <v>980</v>
      </c>
      <c r="O366">
        <v>8820</v>
      </c>
      <c r="P366" t="s">
        <v>2670</v>
      </c>
      <c r="Q366" t="s">
        <v>2671</v>
      </c>
      <c r="R366" t="s">
        <v>32</v>
      </c>
      <c r="S366" t="str">
        <f>IF(salesTable[[#This Row],[Region]]="","MISSING",IFERROR(VLOOKUP(salesTable[[#This Row],[Region]],region_ref[],2,FALSE),TRIM(CLEAN(UPPER(salesTable[[#This Row],[Region]])))))</f>
        <v>CAPE COAST</v>
      </c>
      <c r="T366" t="str">
        <f>IF(salesTable[[#This Row],[CustomerType]]="","MISSING",IFERROR(VLOOKUP(salesTable[[#This Row],[CustomerType]],customerType_Ref[],2,FALSE),TRIM(CLEAN(UPPER(salesTable[[#This Row],[CustomerType]])))))</f>
        <v>INDIVIDUAL</v>
      </c>
      <c r="U366" t="str">
        <f>IF(salesTable[[#This Row],[SalesChannel]]="","MISSING",IFERROR(VLOOKUP(salesTable[[#This Row],[SalesChannel]],salesChannel_Ref[],2,FALSE),CLEAN(UPPER(TRIM(salesTable[SalesChannel])))))</f>
        <v>IN-STORE</v>
      </c>
      <c r="V366" t="str">
        <f>IF(salesTable[[#This Row],[PaymentMethod]]="","MISSING",IFERROR(VLOOKUP(salesTable[[#This Row],[PaymentMethod]],paymentMethod_REF[],2,FALSE), CLEAN(UPPER(TRIM(salesTable[[#This Row],[PaymentMethod]])))))</f>
        <v>CASH</v>
      </c>
      <c r="W366" s="8" t="str">
        <f>IF(salesTable[[#This Row],[ProductID]]="","MISSING",IFERROR(VLOOKUP(salesTable[[#This Row],[ProductID]],product_REF[],1,FALSE),"NO MATCH"))</f>
        <v>P009</v>
      </c>
      <c r="X366" s="8" t="str">
        <f>CLEAN(UPPER(TRIM(IF(salesTable[[#This Row],[ProductID]]="","MISSING",IFERROR(VLOOKUP(salesTable[[#This Row],[ProductID]],product_REF[],2,FALSE),"NO MATCH")))))</f>
        <v>FILING CABINET</v>
      </c>
      <c r="Y366" t="str">
        <f>IFERROR(CLEAN(UPPER(TRIM(VLOOKUP(salesTable[[#This Row],[productID_Final]],product_REF[],3,FALSE)))),"NO MATCH")</f>
        <v>OFFICE SUPPLIES</v>
      </c>
      <c r="Z366" s="8" t="str">
        <f>IF(salesTable[[#This Row],[productCategory_final]]=CLEAN(UPPER(TRIM(salesTable[ProductCategory]))),salesTable[[#This Row],[productCategory_final]],"MISMATCH")</f>
        <v>OFFICE SUPPLIES</v>
      </c>
      <c r="AA366" s="8" t="str">
        <f>IF(salesTable[[#This Row],[CustomerID]]="","MISSING",IFERROR(VLOOKUP(salesTable[[#This Row],[CustomerID]],customer_REF[],1,FALSE),"NO MATCH"))</f>
        <v>C0044</v>
      </c>
      <c r="AB366" t="str">
        <f>CLEAN(UPPER(TRIM(IF(salesTable[[#This Row],[FirstName]]="","MISSING",IFERROR(VLOOKUP(salesTable[[#This Row],[CustomerID_final]],customer_REF[],2,FALSE),"NO MATCH")))))</f>
        <v>ABENA</v>
      </c>
      <c r="AC366" s="8" t="str">
        <f>IF(salesTable[[#This Row],[customerFisrtName]]=CLEAN(UPPER(TRIM(salesTable[[#This Row],[customerFisrtName]]))),salesTable[[#This Row],[customerFisrtName]],"MISMATCH")</f>
        <v>ABENA</v>
      </c>
      <c r="AD366" t="str">
        <f>CLEAN(UPPER(TRIM(IF(salesTable[[#This Row],[LastName]]="","MISSING",IFERROR(VLOOKUP(salesTable[[#This Row],[CustomerID_final]],customer_REF[],3,FALSE),"NO MATCH")))))</f>
        <v>BADU</v>
      </c>
      <c r="AE366" s="8" t="str">
        <f>IF(salesTable[[#This Row],[customerLastName]]=CLEAN(UPPER(TRIM(salesTable[[#This Row],[customerLastName]]))),salesTable[[#This Row],[customerLastName]],"MISMATCH")</f>
        <v>BADU</v>
      </c>
      <c r="AF366" s="8" t="str">
        <f>IF(salesTable[[#This Row],[Phone]]="","MISSING",0&amp;RIGHT(TRIM(SUBSTITUTE(SUBSTITUTE(SUBSTITUTE(salesTable[[#This Row],[Phone]],"+","")," ",""),"-","")),9))</f>
        <v>0596400372</v>
      </c>
      <c r="AG36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66" s="8">
        <f>IF(salesTable[[#This Row],[quantity_clean]]&gt;0,salesTable[[#This Row],[quantity_clean]],"INVALID")</f>
        <v>9</v>
      </c>
      <c r="AI36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66" s="8">
        <f>IF(salesTable[[#This Row],[unitPrice_clean]]&gt;0,salesTable[[#This Row],[unitPrice_clean]],"INVALID")</f>
        <v>980</v>
      </c>
      <c r="AK366">
        <f>IF(salesTable[[#This Row],[Revenue]]="","MISSING",VALUE(TRIM(SUBSTITUTE(SUBSTITUTE(salesTable[[#This Row],[Revenue]],",",""),"GH₵",""))))</f>
        <v>8820</v>
      </c>
      <c r="AL366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366" s="19">
        <f>IF(ISNUMBER(salesTable[[#This Row],[OrderDate]]),salesTable[[#This Row],[OrderDate]],IFERROR(DATEVALUE(CLEAN(TRIM(SUBSTITUTE(salesTable[[#This Row],[OrderDate]],".","/")))),"CHECK"))</f>
        <v>45842</v>
      </c>
      <c r="AN3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45842</v>
      </c>
      <c r="AO3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GH-CCT-2025-01327</v>
      </c>
      <c r="AP3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6" s="8" t="str">
        <f>CLEAN(PROPER(TRIM(salesTable[[#This Row],[Email]])))</f>
        <v>Abena.Badu25@Example.Com</v>
      </c>
      <c r="AR366" s="8" t="str">
        <f>CLEAN(TRIM(salesTable[[#This Row],[SourceFile]]))</f>
        <v>Agent_App_2025.csv</v>
      </c>
      <c r="AS3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6" s="8" t="str">
        <f>IF(salesTable[orderRef_final]&lt;&gt;"MISSING",salesTable[orderRef_final],"invalid")</f>
        <v>GH-CCT-2025-01327</v>
      </c>
    </row>
    <row r="367" spans="1:46" x14ac:dyDescent="0.3">
      <c r="A367" t="s">
        <v>573</v>
      </c>
      <c r="B367" t="s">
        <v>574</v>
      </c>
      <c r="C367" t="s">
        <v>575</v>
      </c>
      <c r="D367" t="s">
        <v>92</v>
      </c>
      <c r="E367" t="s">
        <v>499</v>
      </c>
      <c r="F367" t="s">
        <v>181</v>
      </c>
      <c r="G367" t="s">
        <v>53</v>
      </c>
      <c r="H367" t="s">
        <v>576</v>
      </c>
      <c r="I367" t="s">
        <v>96</v>
      </c>
      <c r="J367" t="s">
        <v>97</v>
      </c>
      <c r="K367" t="s">
        <v>458</v>
      </c>
      <c r="L367" t="s">
        <v>165</v>
      </c>
      <c r="M367" t="s">
        <v>577</v>
      </c>
      <c r="N367">
        <v>180</v>
      </c>
      <c r="O367">
        <v>2160</v>
      </c>
      <c r="P367" t="s">
        <v>578</v>
      </c>
      <c r="Q367" t="s">
        <v>579</v>
      </c>
      <c r="R367" t="s">
        <v>46</v>
      </c>
      <c r="S367" t="str">
        <f>IF(salesTable[[#This Row],[Region]]="","MISSING",IFERROR(VLOOKUP(salesTable[[#This Row],[Region]],region_ref[],2,FALSE),TRIM(CLEAN(UPPER(salesTable[[#This Row],[Region]])))))</f>
        <v>CAPE COAST</v>
      </c>
      <c r="T367" t="str">
        <f>IF(salesTable[[#This Row],[CustomerType]]="","MISSING",IFERROR(VLOOKUP(salesTable[[#This Row],[CustomerType]],customerType_Ref[],2,FALSE),TRIM(CLEAN(UPPER(salesTable[[#This Row],[CustomerType]])))))</f>
        <v>BUSINESS</v>
      </c>
      <c r="U367" t="str">
        <f>IF(salesTable[[#This Row],[SalesChannel]]="","MISSING",IFERROR(VLOOKUP(salesTable[[#This Row],[SalesChannel]],salesChannel_Ref[],2,FALSE),CLEAN(UPPER(TRIM(salesTable[SalesChannel])))))</f>
        <v>IN-STORE</v>
      </c>
      <c r="V36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67" s="8" t="str">
        <f>IF(salesTable[[#This Row],[ProductID]]="","MISSING",IFERROR(VLOOKUP(salesTable[[#This Row],[ProductID]],product_REF[],1,FALSE),"NO MATCH"))</f>
        <v>P007</v>
      </c>
      <c r="X367" s="8" t="str">
        <f>CLEAN(UPPER(TRIM(IF(salesTable[[#This Row],[ProductID]]="","MISSING",IFERROR(VLOOKUP(salesTable[[#This Row],[ProductID]],product_REF[],2,FALSE),"NO MATCH")))))</f>
        <v>COTTON SHIRT</v>
      </c>
      <c r="Y367" t="str">
        <f>IFERROR(CLEAN(UPPER(TRIM(VLOOKUP(salesTable[[#This Row],[productID_Final]],product_REF[],3,FALSE)))),"NO MATCH")</f>
        <v>CLOTHING</v>
      </c>
      <c r="Z367" s="8" t="str">
        <f>IF(salesTable[[#This Row],[productCategory_final]]=CLEAN(UPPER(TRIM(salesTable[ProductCategory]))),salesTable[[#This Row],[productCategory_final]],"MISMATCH")</f>
        <v>CLOTHING</v>
      </c>
      <c r="AA367" s="8" t="str">
        <f>IF(salesTable[[#This Row],[CustomerID]]="","MISSING",IFERROR(VLOOKUP(salesTable[[#This Row],[CustomerID]],customer_REF[],1,FALSE),"NO MATCH"))</f>
        <v>C0349</v>
      </c>
      <c r="AB367" t="str">
        <f>CLEAN(UPPER(TRIM(IF(salesTable[[#This Row],[FirstName]]="","MISSING",IFERROR(VLOOKUP(salesTable[[#This Row],[CustomerID_final]],customer_REF[],2,FALSE),"NO MATCH")))))</f>
        <v>AMA</v>
      </c>
      <c r="AC367" s="8" t="str">
        <f>IF(salesTable[[#This Row],[customerFisrtName]]=CLEAN(UPPER(TRIM(salesTable[[#This Row],[customerFisrtName]]))),salesTable[[#This Row],[customerFisrtName]],"MISMATCH")</f>
        <v>AMA</v>
      </c>
      <c r="AD367" t="str">
        <f>CLEAN(UPPER(TRIM(IF(salesTable[[#This Row],[LastName]]="","MISSING",IFERROR(VLOOKUP(salesTable[[#This Row],[CustomerID_final]],customer_REF[],3,FALSE),"NO MATCH")))))</f>
        <v>BOATENG</v>
      </c>
      <c r="AE367" s="8" t="str">
        <f>IF(salesTable[[#This Row],[customerLastName]]=CLEAN(UPPER(TRIM(salesTable[[#This Row],[customerLastName]]))),salesTable[[#This Row],[customerLastName]],"MISMATCH")</f>
        <v>BOATENG</v>
      </c>
      <c r="AF367" s="8" t="str">
        <f>IF(salesTable[[#This Row],[Phone]]="","MISSING",0&amp;RIGHT(TRIM(SUBSTITUTE(SUBSTITUTE(SUBSTITUTE(salesTable[[#This Row],[Phone]],"+","")," ",""),"-","")),9))</f>
        <v>0555722150</v>
      </c>
      <c r="AG36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67" s="8">
        <f>IF(salesTable[[#This Row],[quantity_clean]]&gt;0,salesTable[[#This Row],[quantity_clean]],"INVALID")</f>
        <v>12</v>
      </c>
      <c r="AI36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67" s="8">
        <f>IF(salesTable[[#This Row],[unitPrice_clean]]&gt;0,salesTable[[#This Row],[unitPrice_clean]],"INVALID")</f>
        <v>180</v>
      </c>
      <c r="AK367">
        <f>IF(salesTable[[#This Row],[Revenue]]="","MISSING",VALUE(TRIM(SUBSTITUTE(SUBSTITUTE(salesTable[[#This Row],[Revenue]],",",""),"GH₵",""))))</f>
        <v>2160</v>
      </c>
      <c r="AL367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367" s="19">
        <f>IF(ISNUMBER(salesTable[[#This Row],[OrderDate]]),salesTable[[#This Row],[OrderDate]],IFERROR(DATEVALUE(CLEAN(TRIM(SUBSTITUTE(salesTable[[#This Row],[OrderDate]],".","/")))),"CHECK"))</f>
        <v>45802</v>
      </c>
      <c r="AN3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45802</v>
      </c>
      <c r="AO3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GH-CCT-2025-01343</v>
      </c>
      <c r="AP3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7" s="8" t="str">
        <f>CLEAN(PROPER(TRIM(salesTable[[#This Row],[Email]])))</f>
        <v>Ama.Boateng8@Example.Com</v>
      </c>
      <c r="AR367" s="8" t="str">
        <f>CLEAN(TRIM(salesTable[[#This Row],[SourceFile]]))</f>
        <v>Mobile_App_Export.csv</v>
      </c>
      <c r="AS3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7" s="8" t="str">
        <f>IF(salesTable[orderRef_final]&lt;&gt;"MISSING",salesTable[orderRef_final],"invalid")</f>
        <v>GH-CCT-2025-01343</v>
      </c>
    </row>
    <row r="368" spans="1:46" x14ac:dyDescent="0.3">
      <c r="A368" t="s">
        <v>1563</v>
      </c>
      <c r="B368" t="s">
        <v>1564</v>
      </c>
      <c r="C368" t="s">
        <v>1565</v>
      </c>
      <c r="D368" t="s">
        <v>65</v>
      </c>
      <c r="E368" t="s">
        <v>37</v>
      </c>
      <c r="F368" t="s">
        <v>962</v>
      </c>
      <c r="G368" t="s">
        <v>120</v>
      </c>
      <c r="H368" t="s">
        <v>751</v>
      </c>
      <c r="I368" t="s">
        <v>41</v>
      </c>
      <c r="J368" t="s">
        <v>83</v>
      </c>
      <c r="K368" t="s">
        <v>458</v>
      </c>
      <c r="L368" t="s">
        <v>58</v>
      </c>
      <c r="M368" t="s">
        <v>846</v>
      </c>
      <c r="N368">
        <v>850</v>
      </c>
      <c r="O368">
        <v>850</v>
      </c>
      <c r="P368" t="s">
        <v>1566</v>
      </c>
      <c r="Q368" t="s">
        <v>1567</v>
      </c>
      <c r="R368" t="s">
        <v>46</v>
      </c>
      <c r="S368" t="str">
        <f>IF(salesTable[[#This Row],[Region]]="","MISSING",IFERROR(VLOOKUP(salesTable[[#This Row],[Region]],region_ref[],2,FALSE),TRIM(CLEAN(UPPER(salesTable[[#This Row],[Region]])))))</f>
        <v>CAPE COAST</v>
      </c>
      <c r="T368" t="str">
        <f>IF(salesTable[[#This Row],[CustomerType]]="","MISSING",IFERROR(VLOOKUP(salesTable[[#This Row],[CustomerType]],customerType_Ref[],2,FALSE),TRIM(CLEAN(UPPER(salesTable[[#This Row],[CustomerType]])))))</f>
        <v>INDIVIDUAL</v>
      </c>
      <c r="U368" t="str">
        <f>IF(salesTable[[#This Row],[SalesChannel]]="","MISSING",IFERROR(VLOOKUP(salesTable[[#This Row],[SalesChannel]],salesChannel_Ref[],2,FALSE),CLEAN(UPPER(TRIM(salesTable[SalesChannel])))))</f>
        <v>IN-STORE</v>
      </c>
      <c r="V36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68" s="8" t="str">
        <f>IF(salesTable[[#This Row],[ProductID]]="","MISSING",IFERROR(VLOOKUP(salesTable[[#This Row],[ProductID]],product_REF[],1,FALSE),"NO MATCH"))</f>
        <v>P002</v>
      </c>
      <c r="X368" s="8" t="str">
        <f>CLEAN(UPPER(TRIM(IF(salesTable[[#This Row],[ProductID]]="","MISSING",IFERROR(VLOOKUP(salesTable[[#This Row],[ProductID]],product_REF[],2,FALSE),"NO MATCH")))))</f>
        <v>OFFICE CHAIR</v>
      </c>
      <c r="Y368" t="str">
        <f>IFERROR(CLEAN(UPPER(TRIM(VLOOKUP(salesTable[[#This Row],[productID_Final]],product_REF[],3,FALSE)))),"NO MATCH")</f>
        <v>FURNITURE</v>
      </c>
      <c r="Z368" s="8" t="str">
        <f>IF(salesTable[[#This Row],[productCategory_final]]=CLEAN(UPPER(TRIM(salesTable[ProductCategory]))),salesTable[[#This Row],[productCategory_final]],"MISMATCH")</f>
        <v>FURNITURE</v>
      </c>
      <c r="AA368" s="8" t="str">
        <f>IF(salesTable[[#This Row],[CustomerID]]="","MISSING",IFERROR(VLOOKUP(salesTable[[#This Row],[CustomerID]],customer_REF[],1,FALSE),"NO MATCH"))</f>
        <v>C0167</v>
      </c>
      <c r="AB368" t="str">
        <f>CLEAN(UPPER(TRIM(IF(salesTable[[#This Row],[FirstName]]="","MISSING",IFERROR(VLOOKUP(salesTable[[#This Row],[CustomerID_final]],customer_REF[],2,FALSE),"NO MATCH")))))</f>
        <v>NAA</v>
      </c>
      <c r="AC368" s="8" t="str">
        <f>IF(salesTable[[#This Row],[customerFisrtName]]=CLEAN(UPPER(TRIM(salesTable[[#This Row],[customerFisrtName]]))),salesTable[[#This Row],[customerFisrtName]],"MISMATCH")</f>
        <v>NAA</v>
      </c>
      <c r="AD368" t="str">
        <f>CLEAN(UPPER(TRIM(IF(salesTable[[#This Row],[LastName]]="","MISSING",IFERROR(VLOOKUP(salesTable[[#This Row],[CustomerID_final]],customer_REF[],3,FALSE),"NO MATCH")))))</f>
        <v>ANTWI</v>
      </c>
      <c r="AE368" s="8" t="str">
        <f>IF(salesTable[[#This Row],[customerLastName]]=CLEAN(UPPER(TRIM(salesTable[[#This Row],[customerLastName]]))),salesTable[[#This Row],[customerLastName]],"MISMATCH")</f>
        <v>ANTWI</v>
      </c>
      <c r="AF368" s="8" t="str">
        <f>IF(salesTable[[#This Row],[Phone]]="","MISSING",0&amp;RIGHT(TRIM(SUBSTITUTE(SUBSTITUTE(SUBSTITUTE(salesTable[[#This Row],[Phone]],"+","")," ",""),"-","")),9))</f>
        <v>0599975214</v>
      </c>
      <c r="AG36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368" s="8">
        <f>IF(salesTable[[#This Row],[quantity_clean]]&gt;0,salesTable[[#This Row],[quantity_clean]],"INVALID")</f>
        <v>1</v>
      </c>
      <c r="AI36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68" s="8">
        <f>IF(salesTable[[#This Row],[unitPrice_clean]]&gt;0,salesTable[[#This Row],[unitPrice_clean]],"INVALID")</f>
        <v>850</v>
      </c>
      <c r="AK368">
        <f>IF(salesTable[[#This Row],[Revenue]]="","MISSING",VALUE(TRIM(SUBSTITUTE(SUBSTITUTE(salesTable[[#This Row],[Revenue]],",",""),"GH₵",""))))</f>
        <v>850</v>
      </c>
      <c r="AL368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368" s="19" t="str">
        <f>IF(ISNUMBER(salesTable[[#This Row],[OrderDate]]),salesTable[[#This Row],[OrderDate]],IFERROR(DATEVALUE(CLEAN(TRIM(SUBSTITUTE(salesTable[[#This Row],[OrderDate]],".","/")))),"CHECK"))</f>
        <v>CHECK</v>
      </c>
      <c r="AN36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GH-CCT-2025-01347</v>
      </c>
      <c r="AP3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8" s="8" t="str">
        <f>CLEAN(PROPER(TRIM(salesTable[[#This Row],[Email]])))</f>
        <v>Naa.Antwi61@Example.Com</v>
      </c>
      <c r="AR368" s="8" t="str">
        <f>CLEAN(TRIM(salesTable[[#This Row],[SourceFile]]))</f>
        <v>Mobile_App_Export.csv</v>
      </c>
      <c r="AS3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8" s="8" t="str">
        <f>IF(salesTable[orderRef_final]&lt;&gt;"MISSING",salesTable[orderRef_final],"invalid")</f>
        <v>GH-CCT-2025-01347</v>
      </c>
    </row>
    <row r="369" spans="1:46" x14ac:dyDescent="0.3">
      <c r="A369" t="s">
        <v>6165</v>
      </c>
      <c r="B369" t="s">
        <v>342</v>
      </c>
      <c r="C369" t="s">
        <v>171</v>
      </c>
      <c r="D369" t="s">
        <v>470</v>
      </c>
      <c r="E369" t="s">
        <v>2410</v>
      </c>
      <c r="F369" t="s">
        <v>1877</v>
      </c>
      <c r="G369" t="s">
        <v>39</v>
      </c>
      <c r="H369" t="s">
        <v>840</v>
      </c>
      <c r="I369" t="s">
        <v>41</v>
      </c>
      <c r="J369" t="s">
        <v>97</v>
      </c>
      <c r="K369" t="s">
        <v>231</v>
      </c>
      <c r="L369" t="s">
        <v>85</v>
      </c>
      <c r="M369" t="s">
        <v>426</v>
      </c>
      <c r="N369">
        <v>1900</v>
      </c>
      <c r="O369">
        <v>5700</v>
      </c>
      <c r="P369" t="s">
        <v>6166</v>
      </c>
      <c r="Q369" t="s">
        <v>6167</v>
      </c>
      <c r="R369" t="s">
        <v>46</v>
      </c>
      <c r="S369" t="str">
        <f>IF(salesTable[[#This Row],[Region]]="","MISSING",IFERROR(VLOOKUP(salesTable[[#This Row],[Region]],region_ref[],2,FALSE),TRIM(CLEAN(UPPER(salesTable[[#This Row],[Region]])))))</f>
        <v>CAPE COAST</v>
      </c>
      <c r="T369" t="str">
        <f>IF(salesTable[[#This Row],[CustomerType]]="","MISSING",IFERROR(VLOOKUP(salesTable[[#This Row],[CustomerType]],customerType_Ref[],2,FALSE),TRIM(CLEAN(UPPER(salesTable[[#This Row],[CustomerType]])))))</f>
        <v>BUSINESS</v>
      </c>
      <c r="U369" t="str">
        <f>IF(salesTable[[#This Row],[SalesChannel]]="","MISSING",IFERROR(VLOOKUP(salesTable[[#This Row],[SalesChannel]],salesChannel_Ref[],2,FALSE),CLEAN(UPPER(TRIM(salesTable[SalesChannel])))))</f>
        <v>ONLINE</v>
      </c>
      <c r="V36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69" s="8" t="str">
        <f>IF(salesTable[[#This Row],[ProductID]]="","MISSING",IFERROR(VLOOKUP(salesTable[[#This Row],[ProductID]],product_REF[],1,FALSE),"NO MATCH"))</f>
        <v>P006</v>
      </c>
      <c r="X369" s="8" t="str">
        <f>CLEAN(UPPER(TRIM(IF(salesTable[[#This Row],[ProductID]]="","MISSING",IFERROR(VLOOKUP(salesTable[[#This Row],[ProductID]],product_REF[],2,FALSE),"NO MATCH")))))</f>
        <v>STANDING DESK</v>
      </c>
      <c r="Y369" t="str">
        <f>IFERROR(CLEAN(UPPER(TRIM(VLOOKUP(salesTable[[#This Row],[productID_Final]],product_REF[],3,FALSE)))),"NO MATCH")</f>
        <v>FURNITURE</v>
      </c>
      <c r="Z369" s="8" t="str">
        <f>IF(salesTable[[#This Row],[productCategory_final]]=CLEAN(UPPER(TRIM(salesTable[ProductCategory]))),salesTable[[#This Row],[productCategory_final]],"MISMATCH")</f>
        <v>FURNITURE</v>
      </c>
      <c r="AA369" s="8" t="str">
        <f>IF(salesTable[[#This Row],[CustomerID]]="","MISSING",IFERROR(VLOOKUP(salesTable[[#This Row],[CustomerID]],customer_REF[],1,FALSE),"NO MATCH"))</f>
        <v>C0227</v>
      </c>
      <c r="AB369" t="str">
        <f>CLEAN(UPPER(TRIM(IF(salesTable[[#This Row],[FirstName]]="","MISSING",IFERROR(VLOOKUP(salesTable[[#This Row],[CustomerID_final]],customer_REF[],2,FALSE),"NO MATCH")))))</f>
        <v>DANIEL</v>
      </c>
      <c r="AC369" s="8" t="str">
        <f>IF(salesTable[[#This Row],[customerFisrtName]]=CLEAN(UPPER(TRIM(salesTable[[#This Row],[customerFisrtName]]))),salesTable[[#This Row],[customerFisrtName]],"MISMATCH")</f>
        <v>DANIEL</v>
      </c>
      <c r="AD369" t="str">
        <f>CLEAN(UPPER(TRIM(IF(salesTable[[#This Row],[LastName]]="","MISSING",IFERROR(VLOOKUP(salesTable[[#This Row],[CustomerID_final]],customer_REF[],3,FALSE),"NO MATCH")))))</f>
        <v>OSEI</v>
      </c>
      <c r="AE369" s="8" t="str">
        <f>IF(salesTable[[#This Row],[customerLastName]]=CLEAN(UPPER(TRIM(salesTable[[#This Row],[customerLastName]]))),salesTable[[#This Row],[customerLastName]],"MISMATCH")</f>
        <v>OSEI</v>
      </c>
      <c r="AF369" s="8" t="str">
        <f>IF(salesTable[[#This Row],[Phone]]="","MISSING",0&amp;RIGHT(TRIM(SUBSTITUTE(SUBSTITUTE(SUBSTITUTE(salesTable[[#This Row],[Phone]],"+","")," ",""),"-","")),9))</f>
        <v>0502273262</v>
      </c>
      <c r="AG36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69" s="8">
        <f>IF(salesTable[[#This Row],[quantity_clean]]&gt;0,salesTable[[#This Row],[quantity_clean]],"INVALID")</f>
        <v>3</v>
      </c>
      <c r="AI36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69" s="8">
        <f>IF(salesTable[[#This Row],[unitPrice_clean]]&gt;0,salesTable[[#This Row],[unitPrice_clean]],"INVALID")</f>
        <v>1900</v>
      </c>
      <c r="AK369">
        <f>IF(salesTable[[#This Row],[Revenue]]="","MISSING",VALUE(TRIM(SUBSTITUTE(SUBSTITUTE(salesTable[[#This Row],[Revenue]],",",""),"GH₵",""))))</f>
        <v>5700</v>
      </c>
      <c r="AL369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369" s="19">
        <f>IF(ISNUMBER(salesTable[[#This Row],[OrderDate]]),salesTable[[#This Row],[OrderDate]],IFERROR(DATEVALUE(CLEAN(TRIM(SUBSTITUTE(salesTable[[#This Row],[OrderDate]],".","/")))),"CHECK"))</f>
        <v>45983</v>
      </c>
      <c r="AN3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45983</v>
      </c>
      <c r="AO3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GH-CCT-2025-01355</v>
      </c>
      <c r="AP3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69" s="8" t="str">
        <f>CLEAN(PROPER(TRIM(salesTable[[#This Row],[Email]])))</f>
        <v>Daniel.Osei86@Example.Com</v>
      </c>
      <c r="AR369" s="8" t="str">
        <f>CLEAN(TRIM(salesTable[[#This Row],[SourceFile]]))</f>
        <v>Mobile_App_Export.csv</v>
      </c>
      <c r="AS3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69" s="8" t="str">
        <f>IF(salesTable[orderRef_final]&lt;&gt;"MISSING",salesTable[orderRef_final],"invalid")</f>
        <v>GH-CCT-2025-01355</v>
      </c>
    </row>
    <row r="370" spans="1:46" x14ac:dyDescent="0.3">
      <c r="A370" t="s">
        <v>3599</v>
      </c>
      <c r="B370" t="s">
        <v>3600</v>
      </c>
      <c r="C370" t="s">
        <v>1368</v>
      </c>
      <c r="D370" t="s">
        <v>1369</v>
      </c>
      <c r="E370" t="s">
        <v>93</v>
      </c>
      <c r="F370" t="s">
        <v>181</v>
      </c>
      <c r="G370" t="s">
        <v>303</v>
      </c>
      <c r="H370" t="s">
        <v>399</v>
      </c>
      <c r="I370" t="s">
        <v>1005</v>
      </c>
      <c r="J370" t="s">
        <v>492</v>
      </c>
      <c r="K370" t="s">
        <v>2866</v>
      </c>
      <c r="L370" t="s">
        <v>154</v>
      </c>
      <c r="M370">
        <v>6</v>
      </c>
      <c r="N370">
        <v>2400</v>
      </c>
      <c r="O370">
        <v>14400</v>
      </c>
      <c r="P370" t="s">
        <v>3601</v>
      </c>
      <c r="Q370" t="s">
        <v>3602</v>
      </c>
      <c r="R370" t="s">
        <v>32</v>
      </c>
      <c r="S370" t="str">
        <f>IF(salesTable[[#This Row],[Region]]="","MISSING",IFERROR(VLOOKUP(salesTable[[#This Row],[Region]],region_ref[],2,FALSE),TRIM(CLEAN(UPPER(salesTable[[#This Row],[Region]])))))</f>
        <v>CAPE COAST</v>
      </c>
      <c r="T370" t="str">
        <f>IF(salesTable[[#This Row],[CustomerType]]="","MISSING",IFERROR(VLOOKUP(salesTable[[#This Row],[CustomerType]],customerType_Ref[],2,FALSE),TRIM(CLEAN(UPPER(salesTable[[#This Row],[CustomerType]])))))</f>
        <v>BUSINESS</v>
      </c>
      <c r="U370" t="str">
        <f>IF(salesTable[[#This Row],[SalesChannel]]="","MISSING",IFERROR(VLOOKUP(salesTable[[#This Row],[SalesChannel]],salesChannel_Ref[],2,FALSE),CLEAN(UPPER(TRIM(salesTable[SalesChannel])))))</f>
        <v>ONLINE</v>
      </c>
      <c r="V37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70" s="8" t="str">
        <f>IF(salesTable[[#This Row],[ProductID]]="","MISSING",IFERROR(VLOOKUP(salesTable[[#This Row],[ProductID]],product_REF[],1,FALSE),"NO MATCH"))</f>
        <v>P011</v>
      </c>
      <c r="X370" s="8" t="str">
        <f>CLEAN(UPPER(TRIM(IF(salesTable[[#This Row],[ProductID]]="","MISSING",IFERROR(VLOOKUP(salesTable[[#This Row],[ProductID]],product_REF[],2,FALSE),"NO MATCH")))))</f>
        <v>EXECUTIVE DESK</v>
      </c>
      <c r="Y370" t="str">
        <f>IFERROR(CLEAN(UPPER(TRIM(VLOOKUP(salesTable[[#This Row],[productID_Final]],product_REF[],3,FALSE)))),"NO MATCH")</f>
        <v>FURNITURE</v>
      </c>
      <c r="Z370" s="8" t="str">
        <f>IF(salesTable[[#This Row],[productCategory_final]]=CLEAN(UPPER(TRIM(salesTable[ProductCategory]))),salesTable[[#This Row],[productCategory_final]],"MISMATCH")</f>
        <v>FURNITURE</v>
      </c>
      <c r="AA370" s="8" t="str">
        <f>IF(salesTable[[#This Row],[CustomerID]]="","MISSING",IFERROR(VLOOKUP(salesTable[[#This Row],[CustomerID]],customer_REF[],1,FALSE),"NO MATCH"))</f>
        <v>C0041</v>
      </c>
      <c r="AB370" t="str">
        <f>CLEAN(UPPER(TRIM(IF(salesTable[[#This Row],[FirstName]]="","MISSING",IFERROR(VLOOKUP(salesTable[[#This Row],[CustomerID_final]],customer_REF[],2,FALSE),"NO MATCH")))))</f>
        <v>ESI</v>
      </c>
      <c r="AC370" s="8" t="str">
        <f>IF(salesTable[[#This Row],[customerFisrtName]]=CLEAN(UPPER(TRIM(salesTable[[#This Row],[customerFisrtName]]))),salesTable[[#This Row],[customerFisrtName]],"MISMATCH")</f>
        <v>ESI</v>
      </c>
      <c r="AD370" t="str">
        <f>CLEAN(UPPER(TRIM(IF(salesTable[[#This Row],[LastName]]="","MISSING",IFERROR(VLOOKUP(salesTable[[#This Row],[CustomerID_final]],customer_REF[],3,FALSE),"NO MATCH")))))</f>
        <v>BADU</v>
      </c>
      <c r="AE370" s="8" t="str">
        <f>IF(salesTable[[#This Row],[customerLastName]]=CLEAN(UPPER(TRIM(salesTable[[#This Row],[customerLastName]]))),salesTable[[#This Row],[customerLastName]],"MISMATCH")</f>
        <v>BADU</v>
      </c>
      <c r="AF370" s="8" t="str">
        <f>IF(salesTable[[#This Row],[Phone]]="","MISSING",0&amp;RIGHT(TRIM(SUBSTITUTE(SUBSTITUTE(SUBSTITUTE(salesTable[[#This Row],[Phone]],"+","")," ",""),"-","")),9))</f>
        <v>0278635897</v>
      </c>
      <c r="AG37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70" s="8">
        <f>IF(salesTable[[#This Row],[quantity_clean]]&gt;0,salesTable[[#This Row],[quantity_clean]],"INVALID")</f>
        <v>6</v>
      </c>
      <c r="AI37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70" s="8">
        <f>IF(salesTable[[#This Row],[unitPrice_clean]]&gt;0,salesTable[[#This Row],[unitPrice_clean]],"INVALID")</f>
        <v>2400</v>
      </c>
      <c r="AK370">
        <f>IF(salesTable[[#This Row],[Revenue]]="","MISSING",VALUE(TRIM(SUBSTITUTE(SUBSTITUTE(salesTable[[#This Row],[Revenue]],",",""),"GH₵",""))))</f>
        <v>14400</v>
      </c>
      <c r="AL370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370" s="19">
        <f>IF(ISNUMBER(salesTable[[#This Row],[OrderDate]]),salesTable[[#This Row],[OrderDate]],IFERROR(DATEVALUE(CLEAN(TRIM(SUBSTITUTE(salesTable[[#This Row],[OrderDate]],".","/")))),"CHECK"))</f>
        <v>45558</v>
      </c>
      <c r="AN37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GH-CCT-2025-01373</v>
      </c>
      <c r="AP3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0" s="8" t="str">
        <f>CLEAN(PROPER(TRIM(salesTable[[#This Row],[Email]])))</f>
        <v>Esi.Badu29@Example.Com</v>
      </c>
      <c r="AR370" s="8" t="str">
        <f>CLEAN(TRIM(salesTable[[#This Row],[SourceFile]]))</f>
        <v>Agent_App_2025.csv</v>
      </c>
      <c r="AS3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0" s="8" t="str">
        <f>IF(salesTable[orderRef_final]&lt;&gt;"MISSING",salesTable[orderRef_final],"invalid")</f>
        <v>GH-CCT-2025-01373</v>
      </c>
    </row>
    <row r="371" spans="1:46" x14ac:dyDescent="0.3">
      <c r="A371" t="s">
        <v>5162</v>
      </c>
      <c r="B371" t="s">
        <v>5163</v>
      </c>
      <c r="C371" t="s">
        <v>798</v>
      </c>
      <c r="D371" t="s">
        <v>271</v>
      </c>
      <c r="E371" t="s">
        <v>22</v>
      </c>
      <c r="F371" t="s">
        <v>181</v>
      </c>
      <c r="G371" t="s">
        <v>239</v>
      </c>
      <c r="H371" t="s">
        <v>2249</v>
      </c>
      <c r="I371" t="s">
        <v>279</v>
      </c>
      <c r="J371" t="s">
        <v>864</v>
      </c>
      <c r="K371" t="s">
        <v>72</v>
      </c>
      <c r="L371" t="s">
        <v>451</v>
      </c>
      <c r="M371">
        <v>10</v>
      </c>
      <c r="N371">
        <v>980</v>
      </c>
      <c r="O371">
        <v>9800</v>
      </c>
      <c r="P371" t="s">
        <v>5164</v>
      </c>
      <c r="Q371" t="s">
        <v>5165</v>
      </c>
      <c r="R371" t="s">
        <v>32</v>
      </c>
      <c r="S371" t="str">
        <f>IF(salesTable[[#This Row],[Region]]="","MISSING",IFERROR(VLOOKUP(salesTable[[#This Row],[Region]],region_ref[],2,FALSE),TRIM(CLEAN(UPPER(salesTable[[#This Row],[Region]])))))</f>
        <v>CAPE COAST</v>
      </c>
      <c r="T371" t="str">
        <f>IF(salesTable[[#This Row],[CustomerType]]="","MISSING",IFERROR(VLOOKUP(salesTable[[#This Row],[CustomerType]],customerType_Ref[],2,FALSE),TRIM(CLEAN(UPPER(salesTable[[#This Row],[CustomerType]])))))</f>
        <v>INDIVIDUAL</v>
      </c>
      <c r="U371" t="str">
        <f>IF(salesTable[[#This Row],[SalesChannel]]="","MISSING",IFERROR(VLOOKUP(salesTable[[#This Row],[SalesChannel]],salesChannel_Ref[],2,FALSE),CLEAN(UPPER(TRIM(salesTable[SalesChannel])))))</f>
        <v>IN-STORE</v>
      </c>
      <c r="V37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71" s="8" t="str">
        <f>IF(salesTable[[#This Row],[ProductID]]="","MISSING",IFERROR(VLOOKUP(salesTable[[#This Row],[ProductID]],product_REF[],1,FALSE),"NO MATCH"))</f>
        <v>P009</v>
      </c>
      <c r="X371" s="8" t="str">
        <f>CLEAN(UPPER(TRIM(IF(salesTable[[#This Row],[ProductID]]="","MISSING",IFERROR(VLOOKUP(salesTable[[#This Row],[ProductID]],product_REF[],2,FALSE),"NO MATCH")))))</f>
        <v>FILING CABINET</v>
      </c>
      <c r="Y371" t="str">
        <f>IFERROR(CLEAN(UPPER(TRIM(VLOOKUP(salesTable[[#This Row],[productID_Final]],product_REF[],3,FALSE)))),"NO MATCH")</f>
        <v>OFFICE SUPPLIES</v>
      </c>
      <c r="Z371" s="8" t="str">
        <f>IF(salesTable[[#This Row],[productCategory_final]]=CLEAN(UPPER(TRIM(salesTable[ProductCategory]))),salesTable[[#This Row],[productCategory_final]],"MISMATCH")</f>
        <v>OFFICE SUPPLIES</v>
      </c>
      <c r="AA371" s="8" t="str">
        <f>IF(salesTable[[#This Row],[CustomerID]]="","MISSING",IFERROR(VLOOKUP(salesTable[[#This Row],[CustomerID]],customer_REF[],1,FALSE),"NO MATCH"))</f>
        <v>C0160</v>
      </c>
      <c r="AB371" t="str">
        <f>CLEAN(UPPER(TRIM(IF(salesTable[[#This Row],[FirstName]]="","MISSING",IFERROR(VLOOKUP(salesTable[[#This Row],[CustomerID_final]],customer_REF[],2,FALSE),"NO MATCH")))))</f>
        <v>MICHAEL</v>
      </c>
      <c r="AC371" s="8" t="str">
        <f>IF(salesTable[[#This Row],[customerFisrtName]]=CLEAN(UPPER(TRIM(salesTable[[#This Row],[customerFisrtName]]))),salesTable[[#This Row],[customerFisrtName]],"MISMATCH")</f>
        <v>MICHAEL</v>
      </c>
      <c r="AD371" t="str">
        <f>CLEAN(UPPER(TRIM(IF(salesTable[[#This Row],[LastName]]="","MISSING",IFERROR(VLOOKUP(salesTable[[#This Row],[CustomerID_final]],customer_REF[],3,FALSE),"NO MATCH")))))</f>
        <v>ARTHUR</v>
      </c>
      <c r="AE371" s="8" t="str">
        <f>IF(salesTable[[#This Row],[customerLastName]]=CLEAN(UPPER(TRIM(salesTable[[#This Row],[customerLastName]]))),salesTable[[#This Row],[customerLastName]],"MISMATCH")</f>
        <v>ARTHUR</v>
      </c>
      <c r="AF371" s="8" t="str">
        <f>IF(salesTable[[#This Row],[Phone]]="","MISSING",0&amp;RIGHT(TRIM(SUBSTITUTE(SUBSTITUTE(SUBSTITUTE(salesTable[[#This Row],[Phone]],"+","")," ",""),"-","")),9))</f>
        <v>0595906767</v>
      </c>
      <c r="AG37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71" s="8">
        <f>IF(salesTable[[#This Row],[quantity_clean]]&gt;0,salesTable[[#This Row],[quantity_clean]],"INVALID")</f>
        <v>10</v>
      </c>
      <c r="AI37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71" s="8">
        <f>IF(salesTable[[#This Row],[unitPrice_clean]]&gt;0,salesTable[[#This Row],[unitPrice_clean]],"INVALID")</f>
        <v>980</v>
      </c>
      <c r="AK371">
        <f>IF(salesTable[[#This Row],[Revenue]]="","MISSING",VALUE(TRIM(SUBSTITUTE(SUBSTITUTE(salesTable[[#This Row],[Revenue]],",",""),"GH₵",""))))</f>
        <v>9800</v>
      </c>
      <c r="AL371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371" s="19">
        <f>IF(ISNUMBER(salesTable[[#This Row],[OrderDate]]),salesTable[[#This Row],[OrderDate]],IFERROR(DATEVALUE(CLEAN(TRIM(SUBSTITUTE(salesTable[[#This Row],[OrderDate]],".","/")))),"CHECK"))</f>
        <v>45928</v>
      </c>
      <c r="AN3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45928</v>
      </c>
      <c r="AO3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GH-CCT-2025-01380</v>
      </c>
      <c r="AP3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1" s="8" t="str">
        <f>CLEAN(PROPER(TRIM(salesTable[[#This Row],[Email]])))</f>
        <v>Michael.Arthur67@Example.Com</v>
      </c>
      <c r="AR371" s="8" t="str">
        <f>CLEAN(TRIM(salesTable[[#This Row],[SourceFile]]))</f>
        <v>Agent_App_2025.csv</v>
      </c>
      <c r="AS3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1" s="8" t="str">
        <f>IF(salesTable[orderRef_final]&lt;&gt;"MISSING",salesTable[orderRef_final],"invalid")</f>
        <v>GH-CCT-2025-01380</v>
      </c>
    </row>
    <row r="372" spans="1:46" x14ac:dyDescent="0.3">
      <c r="A372" t="s">
        <v>5391</v>
      </c>
      <c r="B372" t="s">
        <v>5392</v>
      </c>
      <c r="C372" t="s">
        <v>3394</v>
      </c>
      <c r="D372" t="s">
        <v>80</v>
      </c>
      <c r="E372" t="s">
        <v>381</v>
      </c>
      <c r="F372" t="s">
        <v>141</v>
      </c>
      <c r="G372" t="s">
        <v>142</v>
      </c>
      <c r="H372" t="s">
        <v>143</v>
      </c>
      <c r="I372" t="s">
        <v>26</v>
      </c>
      <c r="J372" t="s">
        <v>510</v>
      </c>
      <c r="K372" t="s">
        <v>660</v>
      </c>
      <c r="L372" t="s">
        <v>111</v>
      </c>
      <c r="M372">
        <v>6</v>
      </c>
      <c r="N372" t="s">
        <v>2628</v>
      </c>
      <c r="O372">
        <v>2520</v>
      </c>
      <c r="P372" t="s">
        <v>5393</v>
      </c>
      <c r="Q372" t="s">
        <v>5394</v>
      </c>
      <c r="R372" t="s">
        <v>157</v>
      </c>
      <c r="S372" t="str">
        <f>IF(salesTable[[#This Row],[Region]]="","MISSING",IFERROR(VLOOKUP(salesTable[[#This Row],[Region]],region_ref[],2,FALSE),TRIM(CLEAN(UPPER(salesTable[[#This Row],[Region]])))))</f>
        <v>CAPE COAST</v>
      </c>
      <c r="T372" t="str">
        <f>IF(salesTable[[#This Row],[CustomerType]]="","MISSING",IFERROR(VLOOKUP(salesTable[[#This Row],[CustomerType]],customerType_Ref[],2,FALSE),TRIM(CLEAN(UPPER(salesTable[[#This Row],[CustomerType]])))))</f>
        <v>BUSINESS</v>
      </c>
      <c r="U372" t="str">
        <f>IF(salesTable[[#This Row],[SalesChannel]]="","MISSING",IFERROR(VLOOKUP(salesTable[[#This Row],[SalesChannel]],salesChannel_Ref[],2,FALSE),CLEAN(UPPER(TRIM(salesTable[SalesChannel])))))</f>
        <v>MOBILE APP</v>
      </c>
      <c r="V372" t="str">
        <f>IF(salesTable[[#This Row],[PaymentMethod]]="","MISSING",IFERROR(VLOOKUP(salesTable[[#This Row],[PaymentMethod]],paymentMethod_REF[],2,FALSE), CLEAN(UPPER(TRIM(salesTable[[#This Row],[PaymentMethod]])))))</f>
        <v>CARD</v>
      </c>
      <c r="W372" s="8" t="str">
        <f>IF(salesTable[[#This Row],[ProductID]]="","MISSING",IFERROR(VLOOKUP(salesTable[[#This Row],[ProductID]],product_REF[],1,FALSE),"NO MATCH"))</f>
        <v>P003</v>
      </c>
      <c r="X372" s="8" t="str">
        <f>CLEAN(UPPER(TRIM(IF(salesTable[[#This Row],[ProductID]]="","MISSING",IFERROR(VLOOKUP(salesTable[[#This Row],[ProductID]],product_REF[],2,FALSE),"NO MATCH")))))</f>
        <v>WIRELESS HEADSET</v>
      </c>
      <c r="Y372" t="str">
        <f>IFERROR(CLEAN(UPPER(TRIM(VLOOKUP(salesTable[[#This Row],[productID_Final]],product_REF[],3,FALSE)))),"NO MATCH")</f>
        <v>ELECTRONICS</v>
      </c>
      <c r="Z372" s="8" t="str">
        <f>IF(salesTable[[#This Row],[productCategory_final]]=CLEAN(UPPER(TRIM(salesTable[ProductCategory]))),salesTable[[#This Row],[productCategory_final]],"MISMATCH")</f>
        <v>ELECTRONICS</v>
      </c>
      <c r="AA372" s="8" t="str">
        <f>IF(salesTable[[#This Row],[CustomerID]]="","MISSING",IFERROR(VLOOKUP(salesTable[[#This Row],[CustomerID]],customer_REF[],1,FALSE),"NO MATCH"))</f>
        <v>C0034</v>
      </c>
      <c r="AB372" t="str">
        <f>CLEAN(UPPER(TRIM(IF(salesTable[[#This Row],[FirstName]]="","MISSING",IFERROR(VLOOKUP(salesTable[[#This Row],[CustomerID_final]],customer_REF[],2,FALSE),"NO MATCH")))))</f>
        <v>ADWOA</v>
      </c>
      <c r="AC372" s="8" t="str">
        <f>IF(salesTable[[#This Row],[customerFisrtName]]=CLEAN(UPPER(TRIM(salesTable[[#This Row],[customerFisrtName]]))),salesTable[[#This Row],[customerFisrtName]],"MISMATCH")</f>
        <v>ADWOA</v>
      </c>
      <c r="AD372" t="str">
        <f>CLEAN(UPPER(TRIM(IF(salesTable[[#This Row],[LastName]]="","MISSING",IFERROR(VLOOKUP(salesTable[[#This Row],[CustomerID_final]],customer_REF[],3,FALSE),"NO MATCH")))))</f>
        <v>MENSAH</v>
      </c>
      <c r="AE372" s="8" t="str">
        <f>IF(salesTable[[#This Row],[customerLastName]]=CLEAN(UPPER(TRIM(salesTable[[#This Row],[customerLastName]]))),salesTable[[#This Row],[customerLastName]],"MISMATCH")</f>
        <v>MENSAH</v>
      </c>
      <c r="AF372" s="8" t="str">
        <f>IF(salesTable[[#This Row],[Phone]]="","MISSING",0&amp;RIGHT(TRIM(SUBSTITUTE(SUBSTITUTE(SUBSTITUTE(salesTable[[#This Row],[Phone]],"+","")," ",""),"-","")),9))</f>
        <v>0599507049</v>
      </c>
      <c r="AG37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72" s="8">
        <f>IF(salesTable[[#This Row],[quantity_clean]]&gt;0,salesTable[[#This Row],[quantity_clean]],"INVALID")</f>
        <v>6</v>
      </c>
      <c r="AI372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372" s="8">
        <f>IF(salesTable[[#This Row],[unitPrice_clean]]&gt;0,salesTable[[#This Row],[unitPrice_clean]],"INVALID")</f>
        <v>420</v>
      </c>
      <c r="AK372">
        <f>IF(salesTable[[#This Row],[Revenue]]="","MISSING",VALUE(TRIM(SUBSTITUTE(SUBSTITUTE(salesTable[[#This Row],[Revenue]],",",""),"GH₵",""))))</f>
        <v>2520</v>
      </c>
      <c r="AL372" s="8">
        <f>IFERROR(IF(ROUND(salesTable[[#This Row],[Quantity_final]]*salesTable[[#This Row],[UnitPrice_final]],2)=ROUND(salesTable[[#This Row],[revenue_clean]],2)=TRUE,salesTable[[#This Row],[revenue_clean]],"invalid"),"INVALID")</f>
        <v>2520</v>
      </c>
      <c r="AM372" s="19" t="str">
        <f>IF(ISNUMBER(salesTable[[#This Row],[OrderDate]]),salesTable[[#This Row],[OrderDate]],IFERROR(DATEVALUE(CLEAN(TRIM(SUBSTITUTE(salesTable[[#This Row],[OrderDate]],".","/")))),"CHECK"))</f>
        <v>CHECK</v>
      </c>
      <c r="AN37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GH-CCT-2025-01393</v>
      </c>
      <c r="AP3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2" s="8" t="str">
        <f>CLEAN(PROPER(TRIM(salesTable[[#This Row],[Email]])))</f>
        <v>Adwoa.Mensah29@Example.Com</v>
      </c>
      <c r="AR372" s="8" t="str">
        <f>CLEAN(TRIM(salesTable[[#This Row],[SourceFile]]))</f>
        <v>Online_Sales_2025.xlsx</v>
      </c>
      <c r="AS3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2" s="8" t="str">
        <f>IF(salesTable[orderRef_final]&lt;&gt;"MISSING",salesTable[orderRef_final],"invalid")</f>
        <v>GH-CCT-2025-01393</v>
      </c>
    </row>
    <row r="373" spans="1:46" x14ac:dyDescent="0.3">
      <c r="A373" t="s">
        <v>2377</v>
      </c>
      <c r="B373" t="s">
        <v>2378</v>
      </c>
      <c r="C373" t="s">
        <v>1447</v>
      </c>
      <c r="D373" t="s">
        <v>151</v>
      </c>
      <c r="E373" t="s">
        <v>173</v>
      </c>
      <c r="F373" t="s">
        <v>141</v>
      </c>
      <c r="G373" t="s">
        <v>303</v>
      </c>
      <c r="H373" t="s">
        <v>399</v>
      </c>
      <c r="I373" t="s">
        <v>41</v>
      </c>
      <c r="J373" t="s">
        <v>97</v>
      </c>
      <c r="K373" t="s">
        <v>84</v>
      </c>
      <c r="L373" t="s">
        <v>58</v>
      </c>
      <c r="M373">
        <v>12</v>
      </c>
      <c r="N373">
        <v>2400</v>
      </c>
      <c r="O373">
        <v>28800</v>
      </c>
      <c r="P373" t="s">
        <v>2379</v>
      </c>
      <c r="Q373" t="s">
        <v>2380</v>
      </c>
      <c r="R373" t="s">
        <v>46</v>
      </c>
      <c r="S373" t="str">
        <f>IF(salesTable[[#This Row],[Region]]="","MISSING",IFERROR(VLOOKUP(salesTable[[#This Row],[Region]],region_ref[],2,FALSE),TRIM(CLEAN(UPPER(salesTable[[#This Row],[Region]])))))</f>
        <v>CAPE COAST</v>
      </c>
      <c r="T373" t="str">
        <f>IF(salesTable[[#This Row],[CustomerType]]="","MISSING",IFERROR(VLOOKUP(salesTable[[#This Row],[CustomerType]],customerType_Ref[],2,FALSE),TRIM(CLEAN(UPPER(salesTable[[#This Row],[CustomerType]])))))</f>
        <v>BUSINESS</v>
      </c>
      <c r="U373" t="str">
        <f>IF(salesTable[[#This Row],[SalesChannel]]="","MISSING",IFERROR(VLOOKUP(salesTable[[#This Row],[SalesChannel]],salesChannel_Ref[],2,FALSE),CLEAN(UPPER(TRIM(salesTable[SalesChannel])))))</f>
        <v>AGENT</v>
      </c>
      <c r="V37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73" s="8" t="str">
        <f>IF(salesTable[[#This Row],[ProductID]]="","MISSING",IFERROR(VLOOKUP(salesTable[[#This Row],[ProductID]],product_REF[],1,FALSE),"NO MATCH"))</f>
        <v>P011</v>
      </c>
      <c r="X373" s="8" t="str">
        <f>CLEAN(UPPER(TRIM(IF(salesTable[[#This Row],[ProductID]]="","MISSING",IFERROR(VLOOKUP(salesTable[[#This Row],[ProductID]],product_REF[],2,FALSE),"NO MATCH")))))</f>
        <v>EXECUTIVE DESK</v>
      </c>
      <c r="Y373" t="str">
        <f>IFERROR(CLEAN(UPPER(TRIM(VLOOKUP(salesTable[[#This Row],[productID_Final]],product_REF[],3,FALSE)))),"NO MATCH")</f>
        <v>FURNITURE</v>
      </c>
      <c r="Z373" s="8" t="str">
        <f>IF(salesTable[[#This Row],[productCategory_final]]=CLEAN(UPPER(TRIM(salesTable[ProductCategory]))),salesTable[[#This Row],[productCategory_final]],"MISMATCH")</f>
        <v>FURNITURE</v>
      </c>
      <c r="AA373" s="8" t="str">
        <f>IF(salesTable[[#This Row],[CustomerID]]="","MISSING",IFERROR(VLOOKUP(salesTable[[#This Row],[CustomerID]],customer_REF[],1,FALSE),"NO MATCH"))</f>
        <v>C0073</v>
      </c>
      <c r="AB373" t="str">
        <f>CLEAN(UPPER(TRIM(IF(salesTable[[#This Row],[FirstName]]="","MISSING",IFERROR(VLOOKUP(salesTable[[#This Row],[CustomerID_final]],customer_REF[],2,FALSE),"NO MATCH")))))</f>
        <v>KWAME</v>
      </c>
      <c r="AC373" s="8" t="str">
        <f>IF(salesTable[[#This Row],[customerFisrtName]]=CLEAN(UPPER(TRIM(salesTable[[#This Row],[customerFisrtName]]))),salesTable[[#This Row],[customerFisrtName]],"MISMATCH")</f>
        <v>KWAME</v>
      </c>
      <c r="AD373" t="str">
        <f>CLEAN(UPPER(TRIM(IF(salesTable[[#This Row],[LastName]]="","MISSING",IFERROR(VLOOKUP(salesTable[[#This Row],[CustomerID_final]],customer_REF[],3,FALSE),"NO MATCH")))))</f>
        <v>OSEI</v>
      </c>
      <c r="AE373" s="8" t="str">
        <f>IF(salesTable[[#This Row],[customerLastName]]=CLEAN(UPPER(TRIM(salesTable[[#This Row],[customerLastName]]))),salesTable[[#This Row],[customerLastName]],"MISMATCH")</f>
        <v>OSEI</v>
      </c>
      <c r="AF373" s="8" t="str">
        <f>IF(salesTable[[#This Row],[Phone]]="","MISSING",0&amp;RIGHT(TRIM(SUBSTITUTE(SUBSTITUTE(SUBSTITUTE(salesTable[[#This Row],[Phone]],"+","")," ",""),"-","")),9))</f>
        <v>0273663252</v>
      </c>
      <c r="AG37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373" s="8">
        <f>IF(salesTable[[#This Row],[quantity_clean]]&gt;0,salesTable[[#This Row],[quantity_clean]],"INVALID")</f>
        <v>12</v>
      </c>
      <c r="AI37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73" s="8">
        <f>IF(salesTable[[#This Row],[unitPrice_clean]]&gt;0,salesTable[[#This Row],[unitPrice_clean]],"INVALID")</f>
        <v>2400</v>
      </c>
      <c r="AK373">
        <f>IF(salesTable[[#This Row],[Revenue]]="","MISSING",VALUE(TRIM(SUBSTITUTE(SUBSTITUTE(salesTable[[#This Row],[Revenue]],",",""),"GH₵",""))))</f>
        <v>28800</v>
      </c>
      <c r="AL373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373" s="19">
        <f>IF(ISNUMBER(salesTable[[#This Row],[OrderDate]]),salesTable[[#This Row],[OrderDate]],IFERROR(DATEVALUE(CLEAN(TRIM(SUBSTITUTE(salesTable[[#This Row],[OrderDate]],".","/")))),"CHECK"))</f>
        <v>45759</v>
      </c>
      <c r="AN3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45759</v>
      </c>
      <c r="AO3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GH-CCT-2025-01400</v>
      </c>
      <c r="AP3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3" s="8" t="str">
        <f>CLEAN(PROPER(TRIM(salesTable[[#This Row],[Email]])))</f>
        <v>Kwame.Osei70@Example.Com</v>
      </c>
      <c r="AR373" s="8" t="str">
        <f>CLEAN(TRIM(salesTable[[#This Row],[SourceFile]]))</f>
        <v>Mobile_App_Export.csv</v>
      </c>
      <c r="AS3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3" s="8" t="str">
        <f>IF(salesTable[orderRef_final]&lt;&gt;"MISSING",salesTable[orderRef_final],"invalid")</f>
        <v>GH-CCT-2025-01400</v>
      </c>
    </row>
    <row r="374" spans="1:46" x14ac:dyDescent="0.3">
      <c r="A374" t="s">
        <v>657</v>
      </c>
      <c r="B374" t="s">
        <v>658</v>
      </c>
      <c r="C374" t="s">
        <v>659</v>
      </c>
      <c r="D374" t="s">
        <v>366</v>
      </c>
      <c r="E374" t="s">
        <v>237</v>
      </c>
      <c r="F374" t="s">
        <v>181</v>
      </c>
      <c r="G374" t="s">
        <v>191</v>
      </c>
      <c r="H374" t="s">
        <v>278</v>
      </c>
      <c r="I374" t="s">
        <v>279</v>
      </c>
      <c r="J374" t="s">
        <v>97</v>
      </c>
      <c r="K374" t="s">
        <v>660</v>
      </c>
      <c r="L374" t="s">
        <v>111</v>
      </c>
      <c r="M374">
        <v>0</v>
      </c>
      <c r="N374" t="s">
        <v>661</v>
      </c>
      <c r="O374">
        <v>6600</v>
      </c>
      <c r="P374" t="s">
        <v>662</v>
      </c>
      <c r="Q374" t="s">
        <v>663</v>
      </c>
      <c r="R374" t="s">
        <v>32</v>
      </c>
      <c r="S374" t="str">
        <f>IF(salesTable[[#This Row],[Region]]="","MISSING",IFERROR(VLOOKUP(salesTable[[#This Row],[Region]],region_ref[],2,FALSE),TRIM(CLEAN(UPPER(salesTable[[#This Row],[Region]])))))</f>
        <v>CAPE COAST</v>
      </c>
      <c r="T374" t="str">
        <f>IF(salesTable[[#This Row],[CustomerType]]="","MISSING",IFERROR(VLOOKUP(salesTable[[#This Row],[CustomerType]],customerType_Ref[],2,FALSE),TRIM(CLEAN(UPPER(salesTable[[#This Row],[CustomerType]])))))</f>
        <v>BUSINESS</v>
      </c>
      <c r="U374" t="str">
        <f>IF(salesTable[[#This Row],[SalesChannel]]="","MISSING",IFERROR(VLOOKUP(salesTable[[#This Row],[SalesChannel]],salesChannel_Ref[],2,FALSE),CLEAN(UPPER(TRIM(salesTable[SalesChannel])))))</f>
        <v>MOBILE APP</v>
      </c>
      <c r="V374" t="str">
        <f>IF(salesTable[[#This Row],[PaymentMethod]]="","MISSING",IFERROR(VLOOKUP(salesTable[[#This Row],[PaymentMethod]],paymentMethod_REF[],2,FALSE), CLEAN(UPPER(TRIM(salesTable[[#This Row],[PaymentMethod]])))))</f>
        <v>CARD</v>
      </c>
      <c r="W374" s="8" t="str">
        <f>IF(salesTable[[#This Row],[ProductID]]="","MISSING",IFERROR(VLOOKUP(salesTable[[#This Row],[ProductID]],product_REF[],1,FALSE),"NO MATCH"))</f>
        <v>P004</v>
      </c>
      <c r="X374" s="8" t="str">
        <f>CLEAN(UPPER(TRIM(IF(salesTable[[#This Row],[ProductID]]="","MISSING",IFERROR(VLOOKUP(salesTable[[#This Row],[ProductID]],product_REF[],2,FALSE),"NO MATCH")))))</f>
        <v>LASER PRINTER</v>
      </c>
      <c r="Y374" t="str">
        <f>IFERROR(CLEAN(UPPER(TRIM(VLOOKUP(salesTable[[#This Row],[productID_Final]],product_REF[],3,FALSE)))),"NO MATCH")</f>
        <v>OFFICE SUPPLIES</v>
      </c>
      <c r="Z374" s="8" t="str">
        <f>IF(salesTable[[#This Row],[productCategory_final]]=CLEAN(UPPER(TRIM(salesTable[ProductCategory]))),salesTable[[#This Row],[productCategory_final]],"MISMATCH")</f>
        <v>OFFICE SUPPLIES</v>
      </c>
      <c r="AA374" s="8" t="str">
        <f>IF(salesTable[[#This Row],[CustomerID]]="","MISSING",IFERROR(VLOOKUP(salesTable[[#This Row],[CustomerID]],customer_REF[],1,FALSE),"NO MATCH"))</f>
        <v>C0013</v>
      </c>
      <c r="AB374" t="str">
        <f>CLEAN(UPPER(TRIM(IF(salesTable[[#This Row],[FirstName]]="","MISSING",IFERROR(VLOOKUP(salesTable[[#This Row],[CustomerID_final]],customer_REF[],2,FALSE),"NO MATCH")))))</f>
        <v>ABENA</v>
      </c>
      <c r="AC374" s="8" t="str">
        <f>IF(salesTable[[#This Row],[customerFisrtName]]=CLEAN(UPPER(TRIM(salesTable[[#This Row],[customerFisrtName]]))),salesTable[[#This Row],[customerFisrtName]],"MISMATCH")</f>
        <v>ABENA</v>
      </c>
      <c r="AD374" t="str">
        <f>CLEAN(UPPER(TRIM(IF(salesTable[[#This Row],[LastName]]="","MISSING",IFERROR(VLOOKUP(salesTable[[#This Row],[CustomerID_final]],customer_REF[],3,FALSE),"NO MATCH")))))</f>
        <v>APPIAH</v>
      </c>
      <c r="AE374" s="8" t="str">
        <f>IF(salesTable[[#This Row],[customerLastName]]=CLEAN(UPPER(TRIM(salesTable[[#This Row],[customerLastName]]))),salesTable[[#This Row],[customerLastName]],"MISMATCH")</f>
        <v>APPIAH</v>
      </c>
      <c r="AF374" s="8" t="str">
        <f>IF(salesTable[[#This Row],[Phone]]="","MISSING",0&amp;RIGHT(TRIM(SUBSTITUTE(SUBSTITUTE(SUBSTITUTE(salesTable[[#This Row],[Phone]],"+","")," ",""),"-","")),9))</f>
        <v>0547064951</v>
      </c>
      <c r="AG374">
        <f>IF(OR(salesTable[[#This Row],[Quantity]]="",salesTable[[#This Row],[Quantity]]="N/A",salesTable[[#This Row],[Quantity]]="abc"),"INVALID",VALUE(TRIM(SUBSTITUTE(SUBSTITUTE(salesTable[[#This Row],[Quantity]],",",""),"GH₵",""))))</f>
        <v>0</v>
      </c>
      <c r="AH374" s="8" t="str">
        <f>IF(salesTable[[#This Row],[quantity_clean]]&gt;0,salesTable[[#This Row],[quantity_clean]],"INVALID")</f>
        <v>INVALID</v>
      </c>
      <c r="AI37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374" s="8">
        <f>IF(salesTable[[#This Row],[unitPrice_clean]]&gt;0,salesTable[[#This Row],[unitPrice_clean]],"INVALID")</f>
        <v>1650</v>
      </c>
      <c r="AK374">
        <f>IF(salesTable[[#This Row],[Revenue]]="","MISSING",VALUE(TRIM(SUBSTITUTE(SUBSTITUTE(salesTable[[#This Row],[Revenue]],",",""),"GH₵",""))))</f>
        <v>6600</v>
      </c>
      <c r="AL37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74" s="19">
        <f>IF(ISNUMBER(salesTable[[#This Row],[OrderDate]]),salesTable[[#This Row],[OrderDate]],IFERROR(DATEVALUE(CLEAN(TRIM(SUBSTITUTE(salesTable[[#This Row],[OrderDate]],".","/")))),"CHECK"))</f>
        <v>45830</v>
      </c>
      <c r="AN3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45830</v>
      </c>
      <c r="AO3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GH-CCT-2025-01431</v>
      </c>
      <c r="AP3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4" s="8" t="str">
        <f>CLEAN(PROPER(TRIM(salesTable[[#This Row],[Email]])))</f>
        <v>Abena.Appiah97@Example.Com</v>
      </c>
      <c r="AR374" s="8" t="str">
        <f>CLEAN(TRIM(salesTable[[#This Row],[SourceFile]]))</f>
        <v>Agent_App_2025.csv</v>
      </c>
      <c r="AS3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4" s="8" t="str">
        <f>IF(salesTable[orderRef_final]&lt;&gt;"MISSING",salesTable[orderRef_final],"invalid")</f>
        <v>GH-CCT-2025-01431</v>
      </c>
    </row>
    <row r="375" spans="1:46" x14ac:dyDescent="0.3">
      <c r="A375" t="s">
        <v>5979</v>
      </c>
      <c r="B375" t="s">
        <v>5980</v>
      </c>
      <c r="C375" t="s">
        <v>2519</v>
      </c>
      <c r="D375" t="s">
        <v>139</v>
      </c>
      <c r="E375" t="s">
        <v>237</v>
      </c>
      <c r="F375" t="s">
        <v>181</v>
      </c>
      <c r="G375" t="s">
        <v>218</v>
      </c>
      <c r="H375" t="s">
        <v>3346</v>
      </c>
      <c r="I375" t="s">
        <v>26</v>
      </c>
      <c r="J375" t="s">
        <v>249</v>
      </c>
      <c r="K375" t="s">
        <v>72</v>
      </c>
      <c r="L375" t="s">
        <v>182</v>
      </c>
      <c r="M375" t="s">
        <v>602</v>
      </c>
      <c r="N375">
        <v>2800</v>
      </c>
      <c r="O375">
        <v>19600</v>
      </c>
      <c r="P375" t="s">
        <v>5981</v>
      </c>
      <c r="Q375" t="s">
        <v>5982</v>
      </c>
      <c r="R375" t="s">
        <v>61</v>
      </c>
      <c r="S375" t="str">
        <f>IF(salesTable[[#This Row],[Region]]="","MISSING",IFERROR(VLOOKUP(salesTable[[#This Row],[Region]],region_ref[],2,FALSE),TRIM(CLEAN(UPPER(salesTable[[#This Row],[Region]])))))</f>
        <v>CAPE COAST</v>
      </c>
      <c r="T375" t="str">
        <f>IF(salesTable[[#This Row],[CustomerType]]="","MISSING",IFERROR(VLOOKUP(salesTable[[#This Row],[CustomerType]],customerType_Ref[],2,FALSE),TRIM(CLEAN(UPPER(salesTable[[#This Row],[CustomerType]])))))</f>
        <v>GOVERNMENT</v>
      </c>
      <c r="U375" t="str">
        <f>IF(salesTable[[#This Row],[SalesChannel]]="","MISSING",IFERROR(VLOOKUP(salesTable[[#This Row],[SalesChannel]],salesChannel_Ref[],2,FALSE),CLEAN(UPPER(TRIM(salesTable[SalesChannel])))))</f>
        <v>IN-STORE</v>
      </c>
      <c r="V375" t="str">
        <f>IF(salesTable[[#This Row],[PaymentMethod]]="","MISSING",IFERROR(VLOOKUP(salesTable[[#This Row],[PaymentMethod]],paymentMethod_REF[],2,FALSE), CLEAN(UPPER(TRIM(salesTable[[#This Row],[PaymentMethod]])))))</f>
        <v>CASH</v>
      </c>
      <c r="W375" s="8" t="str">
        <f>IF(salesTable[[#This Row],[ProductID]]="","MISSING",IFERROR(VLOOKUP(salesTable[[#This Row],[ProductID]],product_REF[],1,FALSE),"NO MATCH"))</f>
        <v>P005</v>
      </c>
      <c r="X375" s="8" t="str">
        <f>CLEAN(UPPER(TRIM(IF(salesTable[[#This Row],[ProductID]]="","MISSING",IFERROR(VLOOKUP(salesTable[[#This Row],[ProductID]],product_REF[],2,FALSE),"NO MATCH")))))</f>
        <v>SMARTPHONE X</v>
      </c>
      <c r="Y375" t="str">
        <f>IFERROR(CLEAN(UPPER(TRIM(VLOOKUP(salesTable[[#This Row],[productID_Final]],product_REF[],3,FALSE)))),"NO MATCH")</f>
        <v>ELECTRONICS</v>
      </c>
      <c r="Z375" s="8" t="str">
        <f>IF(salesTable[[#This Row],[productCategory_final]]=CLEAN(UPPER(TRIM(salesTable[ProductCategory]))),salesTable[[#This Row],[productCategory_final]],"MISMATCH")</f>
        <v>ELECTRONICS</v>
      </c>
      <c r="AA375" s="8" t="str">
        <f>IF(salesTable[[#This Row],[CustomerID]]="","MISSING",IFERROR(VLOOKUP(salesTable[[#This Row],[CustomerID]],customer_REF[],1,FALSE),"NO MATCH"))</f>
        <v>C0121</v>
      </c>
      <c r="AB375" t="str">
        <f>CLEAN(UPPER(TRIM(IF(salesTable[[#This Row],[FirstName]]="","MISSING",IFERROR(VLOOKUP(salesTable[[#This Row],[CustomerID_final]],customer_REF[],2,FALSE),"NO MATCH")))))</f>
        <v>KOFI</v>
      </c>
      <c r="AC375" s="8" t="str">
        <f>IF(salesTable[[#This Row],[customerFisrtName]]=CLEAN(UPPER(TRIM(salesTable[[#This Row],[customerFisrtName]]))),salesTable[[#This Row],[customerFisrtName]],"MISMATCH")</f>
        <v>KOFI</v>
      </c>
      <c r="AD375" t="str">
        <f>CLEAN(UPPER(TRIM(IF(salesTable[[#This Row],[LastName]]="","MISSING",IFERROR(VLOOKUP(salesTable[[#This Row],[CustomerID_final]],customer_REF[],3,FALSE),"NO MATCH")))))</f>
        <v>APPIAH</v>
      </c>
      <c r="AE375" s="8" t="str">
        <f>IF(salesTable[[#This Row],[customerLastName]]=CLEAN(UPPER(TRIM(salesTable[[#This Row],[customerLastName]]))),salesTable[[#This Row],[customerLastName]],"MISMATCH")</f>
        <v>APPIAH</v>
      </c>
      <c r="AF375" s="8" t="str">
        <f>IF(salesTable[[#This Row],[Phone]]="","MISSING",0&amp;RIGHT(TRIM(SUBSTITUTE(SUBSTITUTE(SUBSTITUTE(salesTable[[#This Row],[Phone]],"+","")," ",""),"-","")),9))</f>
        <v>0507143359</v>
      </c>
      <c r="AG37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75" s="8">
        <f>IF(salesTable[[#This Row],[quantity_clean]]&gt;0,salesTable[[#This Row],[quantity_clean]],"INVALID")</f>
        <v>7</v>
      </c>
      <c r="AI37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375" s="8">
        <f>IF(salesTable[[#This Row],[unitPrice_clean]]&gt;0,salesTable[[#This Row],[unitPrice_clean]],"INVALID")</f>
        <v>2800</v>
      </c>
      <c r="AK375">
        <f>IF(salesTable[[#This Row],[Revenue]]="","MISSING",VALUE(TRIM(SUBSTITUTE(SUBSTITUTE(salesTable[[#This Row],[Revenue]],",",""),"GH₵",""))))</f>
        <v>19600</v>
      </c>
      <c r="AL375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375" s="19" t="str">
        <f>IF(ISNUMBER(salesTable[[#This Row],[OrderDate]]),salesTable[[#This Row],[OrderDate]],IFERROR(DATEVALUE(CLEAN(TRIM(SUBSTITUTE(salesTable[[#This Row],[OrderDate]],".","/")))),"CHECK"))</f>
        <v>CHECK</v>
      </c>
      <c r="AN37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GH-CCT-2025-01432</v>
      </c>
      <c r="AP3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5" s="8" t="str">
        <f>CLEAN(PROPER(TRIM(salesTable[[#This Row],[Email]])))</f>
        <v>Kofi.Appiah43@Example.Com</v>
      </c>
      <c r="AR375" s="8" t="str">
        <f>CLEAN(TRIM(salesTable[[#This Row],[SourceFile]]))</f>
        <v>Retail_POS_2025.csv</v>
      </c>
      <c r="AS3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5" s="8" t="str">
        <f>IF(salesTable[orderRef_final]&lt;&gt;"MISSING",salesTable[orderRef_final],"invalid")</f>
        <v>GH-CCT-2025-01432</v>
      </c>
    </row>
    <row r="376" spans="1:46" x14ac:dyDescent="0.3">
      <c r="A376" t="s">
        <v>5060</v>
      </c>
      <c r="B376" t="s">
        <v>5061</v>
      </c>
      <c r="C376" t="s">
        <v>1146</v>
      </c>
      <c r="D376" t="s">
        <v>92</v>
      </c>
      <c r="E376" t="s">
        <v>140</v>
      </c>
      <c r="F376" t="s">
        <v>319</v>
      </c>
      <c r="G376" t="s">
        <v>81</v>
      </c>
      <c r="H376" t="s">
        <v>425</v>
      </c>
      <c r="I376" t="s">
        <v>491</v>
      </c>
      <c r="J376" t="s">
        <v>685</v>
      </c>
      <c r="K376" t="s">
        <v>321</v>
      </c>
      <c r="L376" t="s">
        <v>182</v>
      </c>
      <c r="M376">
        <v>11</v>
      </c>
      <c r="N376">
        <v>1250</v>
      </c>
      <c r="O376">
        <v>13750</v>
      </c>
      <c r="P376" t="s">
        <v>5062</v>
      </c>
      <c r="Q376" t="s">
        <v>5063</v>
      </c>
      <c r="R376" t="s">
        <v>46</v>
      </c>
      <c r="S376" t="str">
        <f>IF(salesTable[[#This Row],[Region]]="","MISSING",IFERROR(VLOOKUP(salesTable[[#This Row],[Region]],region_ref[],2,FALSE),TRIM(CLEAN(UPPER(salesTable[[#This Row],[Region]])))))</f>
        <v>CAPE COAST</v>
      </c>
      <c r="T376" t="str">
        <f>IF(salesTable[[#This Row],[CustomerType]]="","MISSING",IFERROR(VLOOKUP(salesTable[[#This Row],[CustomerType]],customerType_Ref[],2,FALSE),TRIM(CLEAN(UPPER(salesTable[[#This Row],[CustomerType]])))))</f>
        <v>BUSINESS</v>
      </c>
      <c r="U376" t="str">
        <f>IF(salesTable[[#This Row],[SalesChannel]]="","MISSING",IFERROR(VLOOKUP(salesTable[[#This Row],[SalesChannel]],salesChannel_Ref[],2,FALSE),CLEAN(UPPER(TRIM(salesTable[SalesChannel])))))</f>
        <v>ONLINE</v>
      </c>
      <c r="V376" t="str">
        <f>IF(salesTable[[#This Row],[PaymentMethod]]="","MISSING",IFERROR(VLOOKUP(salesTable[[#This Row],[PaymentMethod]],paymentMethod_REF[],2,FALSE), CLEAN(UPPER(TRIM(salesTable[[#This Row],[PaymentMethod]])))))</f>
        <v>CASH</v>
      </c>
      <c r="W376" s="8" t="str">
        <f>IF(salesTable[[#This Row],[ProductID]]="","MISSING",IFERROR(VLOOKUP(salesTable[[#This Row],[ProductID]],product_REF[],1,FALSE),"NO MATCH"))</f>
        <v>P008</v>
      </c>
      <c r="X376" s="8" t="str">
        <f>CLEAN(UPPER(TRIM(IF(salesTable[[#This Row],[ProductID]]="","MISSING",IFERROR(VLOOKUP(salesTable[[#This Row],[ProductID]],product_REF[],2,FALSE),"NO MATCH")))))</f>
        <v>MICROWAVE 25L</v>
      </c>
      <c r="Y376" t="str">
        <f>IFERROR(CLEAN(UPPER(TRIM(VLOOKUP(salesTable[[#This Row],[productID_Final]],product_REF[],3,FALSE)))),"NO MATCH")</f>
        <v>HOME APPLIANCES</v>
      </c>
      <c r="Z376" s="8" t="str">
        <f>IF(salesTable[[#This Row],[productCategory_final]]=CLEAN(UPPER(TRIM(salesTable[ProductCategory]))),salesTable[[#This Row],[productCategory_final]],"MISMATCH")</f>
        <v>HOME APPLIANCES</v>
      </c>
      <c r="AA376" s="8" t="str">
        <f>IF(salesTable[[#This Row],[CustomerID]]="","MISSING",IFERROR(VLOOKUP(salesTable[[#This Row],[CustomerID]],customer_REF[],1,FALSE),"NO MATCH"))</f>
        <v>C0188</v>
      </c>
      <c r="AB376" t="str">
        <f>CLEAN(UPPER(TRIM(IF(salesTable[[#This Row],[FirstName]]="","MISSING",IFERROR(VLOOKUP(salesTable[[#This Row],[CustomerID_final]],customer_REF[],2,FALSE),"NO MATCH")))))</f>
        <v>AMA</v>
      </c>
      <c r="AC376" s="8" t="str">
        <f>IF(salesTable[[#This Row],[customerFisrtName]]=CLEAN(UPPER(TRIM(salesTable[[#This Row],[customerFisrtName]]))),salesTable[[#This Row],[customerFisrtName]],"MISMATCH")</f>
        <v>AMA</v>
      </c>
      <c r="AD376" t="str">
        <f>CLEAN(UPPER(TRIM(IF(salesTable[[#This Row],[LastName]]="","MISSING",IFERROR(VLOOKUP(salesTable[[#This Row],[CustomerID_final]],customer_REF[],3,FALSE),"NO MATCH")))))</f>
        <v>OWUSU</v>
      </c>
      <c r="AE376" s="8" t="str">
        <f>IF(salesTable[[#This Row],[customerLastName]]=CLEAN(UPPER(TRIM(salesTable[[#This Row],[customerLastName]]))),salesTable[[#This Row],[customerLastName]],"MISMATCH")</f>
        <v>OWUSU</v>
      </c>
      <c r="AF376" s="8" t="str">
        <f>IF(salesTable[[#This Row],[Phone]]="","MISSING",0&amp;RIGHT(TRIM(SUBSTITUTE(SUBSTITUTE(SUBSTITUTE(salesTable[[#This Row],[Phone]],"+","")," ",""),"-","")),9))</f>
        <v>0204992132</v>
      </c>
      <c r="AG37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76" s="8">
        <f>IF(salesTable[[#This Row],[quantity_clean]]&gt;0,salesTable[[#This Row],[quantity_clean]],"INVALID")</f>
        <v>11</v>
      </c>
      <c r="AI37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76" s="8">
        <f>IF(salesTable[[#This Row],[unitPrice_clean]]&gt;0,salesTable[[#This Row],[unitPrice_clean]],"INVALID")</f>
        <v>1250</v>
      </c>
      <c r="AK376">
        <f>IF(salesTable[[#This Row],[Revenue]]="","MISSING",VALUE(TRIM(SUBSTITUTE(SUBSTITUTE(salesTable[[#This Row],[Revenue]],",",""),"GH₵",""))))</f>
        <v>13750</v>
      </c>
      <c r="AL376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376" s="19">
        <f>IF(ISNUMBER(salesTable[[#This Row],[OrderDate]]),salesTable[[#This Row],[OrderDate]],IFERROR(DATEVALUE(CLEAN(TRIM(SUBSTITUTE(salesTable[[#This Row],[OrderDate]],".","/")))),"CHECK"))</f>
        <v>46012</v>
      </c>
      <c r="AN3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46012</v>
      </c>
      <c r="AO3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GH-CCT-2025-01439</v>
      </c>
      <c r="AP3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6" s="8" t="str">
        <f>CLEAN(PROPER(TRIM(salesTable[[#This Row],[Email]])))</f>
        <v>Ama.Owusu48@Example.Com</v>
      </c>
      <c r="AR376" s="8" t="str">
        <f>CLEAN(TRIM(salesTable[[#This Row],[SourceFile]]))</f>
        <v>Mobile_App_Export.csv</v>
      </c>
      <c r="AS3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6" s="8" t="str">
        <f>IF(salesTable[orderRef_final]&lt;&gt;"MISSING",salesTable[orderRef_final],"invalid")</f>
        <v>GH-CCT-2025-01439</v>
      </c>
    </row>
    <row r="377" spans="1:46" x14ac:dyDescent="0.3">
      <c r="A377" t="s">
        <v>5695</v>
      </c>
      <c r="B377" t="s">
        <v>2552</v>
      </c>
      <c r="C377" t="s">
        <v>1707</v>
      </c>
      <c r="D377" t="s">
        <v>432</v>
      </c>
      <c r="E377" t="s">
        <v>22</v>
      </c>
      <c r="F377" t="s">
        <v>181</v>
      </c>
      <c r="G377" t="s">
        <v>239</v>
      </c>
      <c r="H377" t="s">
        <v>939</v>
      </c>
      <c r="I377" t="s">
        <v>279</v>
      </c>
      <c r="J377" t="s">
        <v>501</v>
      </c>
      <c r="K377" t="s">
        <v>72</v>
      </c>
      <c r="L377" t="s">
        <v>182</v>
      </c>
      <c r="M377" t="s">
        <v>202</v>
      </c>
      <c r="N377">
        <v>980</v>
      </c>
      <c r="O377">
        <v>2940</v>
      </c>
      <c r="P377" t="s">
        <v>5696</v>
      </c>
      <c r="Q377" t="s">
        <v>5697</v>
      </c>
      <c r="R377" t="s">
        <v>61</v>
      </c>
      <c r="S377" t="str">
        <f>IF(salesTable[[#This Row],[Region]]="","MISSING",IFERROR(VLOOKUP(salesTable[[#This Row],[Region]],region_ref[],2,FALSE),TRIM(CLEAN(UPPER(salesTable[[#This Row],[Region]])))))</f>
        <v>CAPE COAST</v>
      </c>
      <c r="T377" t="str">
        <f>IF(salesTable[[#This Row],[CustomerType]]="","MISSING",IFERROR(VLOOKUP(salesTable[[#This Row],[CustomerType]],customerType_Ref[],2,FALSE),TRIM(CLEAN(UPPER(salesTable[[#This Row],[CustomerType]])))))</f>
        <v>GOVERNMENT</v>
      </c>
      <c r="U377" t="str">
        <f>IF(salesTable[[#This Row],[SalesChannel]]="","MISSING",IFERROR(VLOOKUP(salesTable[[#This Row],[SalesChannel]],salesChannel_Ref[],2,FALSE),CLEAN(UPPER(TRIM(salesTable[SalesChannel])))))</f>
        <v>IN-STORE</v>
      </c>
      <c r="V377" t="str">
        <f>IF(salesTable[[#This Row],[PaymentMethod]]="","MISSING",IFERROR(VLOOKUP(salesTable[[#This Row],[PaymentMethod]],paymentMethod_REF[],2,FALSE), CLEAN(UPPER(TRIM(salesTable[[#This Row],[PaymentMethod]])))))</f>
        <v>CASH</v>
      </c>
      <c r="W377" s="8" t="str">
        <f>IF(salesTable[[#This Row],[ProductID]]="","MISSING",IFERROR(VLOOKUP(salesTable[[#This Row],[ProductID]],product_REF[],1,FALSE),"NO MATCH"))</f>
        <v>P009</v>
      </c>
      <c r="X377" s="8" t="str">
        <f>CLEAN(UPPER(TRIM(IF(salesTable[[#This Row],[ProductID]]="","MISSING",IFERROR(VLOOKUP(salesTable[[#This Row],[ProductID]],product_REF[],2,FALSE),"NO MATCH")))))</f>
        <v>FILING CABINET</v>
      </c>
      <c r="Y377" t="str">
        <f>IFERROR(CLEAN(UPPER(TRIM(VLOOKUP(salesTable[[#This Row],[productID_Final]],product_REF[],3,FALSE)))),"NO MATCH")</f>
        <v>OFFICE SUPPLIES</v>
      </c>
      <c r="Z377" s="8" t="str">
        <f>IF(salesTable[[#This Row],[productCategory_final]]=CLEAN(UPPER(TRIM(salesTable[ProductCategory]))),salesTable[[#This Row],[productCategory_final]],"MISMATCH")</f>
        <v>OFFICE SUPPLIES</v>
      </c>
      <c r="AA377" s="8" t="str">
        <f>IF(salesTable[[#This Row],[CustomerID]]="","MISSING",IFERROR(VLOOKUP(salesTable[[#This Row],[CustomerID]],customer_REF[],1,FALSE),"NO MATCH"))</f>
        <v>C0112</v>
      </c>
      <c r="AB377" t="str">
        <f>CLEAN(UPPER(TRIM(IF(salesTable[[#This Row],[FirstName]]="","MISSING",IFERROR(VLOOKUP(salesTable[[#This Row],[CustomerID_final]],customer_REF[],2,FALSE),"NO MATCH")))))</f>
        <v>ABENA</v>
      </c>
      <c r="AC377" s="8" t="str">
        <f>IF(salesTable[[#This Row],[customerFisrtName]]=CLEAN(UPPER(TRIM(salesTable[[#This Row],[customerFisrtName]]))),salesTable[[#This Row],[customerFisrtName]],"MISMATCH")</f>
        <v>ABENA</v>
      </c>
      <c r="AD377" t="str">
        <f>CLEAN(UPPER(TRIM(IF(salesTable[[#This Row],[LastName]]="","MISSING",IFERROR(VLOOKUP(salesTable[[#This Row],[CustomerID_final]],customer_REF[],3,FALSE),"NO MATCH")))))</f>
        <v>ARTHUR</v>
      </c>
      <c r="AE377" s="8" t="str">
        <f>IF(salesTable[[#This Row],[customerLastName]]=CLEAN(UPPER(TRIM(salesTable[[#This Row],[customerLastName]]))),salesTable[[#This Row],[customerLastName]],"MISMATCH")</f>
        <v>ARTHUR</v>
      </c>
      <c r="AF377" s="8" t="str">
        <f>IF(salesTable[[#This Row],[Phone]]="","MISSING",0&amp;RIGHT(TRIM(SUBSTITUTE(SUBSTITUTE(SUBSTITUTE(salesTable[[#This Row],[Phone]],"+","")," ",""),"-","")),9))</f>
        <v>0207796288</v>
      </c>
      <c r="AG37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377" s="8">
        <f>IF(salesTable[[#This Row],[quantity_clean]]&gt;0,salesTable[[#This Row],[quantity_clean]],"INVALID")</f>
        <v>3</v>
      </c>
      <c r="AI37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77" s="8">
        <f>IF(salesTable[[#This Row],[unitPrice_clean]]&gt;0,salesTable[[#This Row],[unitPrice_clean]],"INVALID")</f>
        <v>980</v>
      </c>
      <c r="AK377">
        <f>IF(salesTable[[#This Row],[Revenue]]="","MISSING",VALUE(TRIM(SUBSTITUTE(SUBSTITUTE(salesTable[[#This Row],[Revenue]],",",""),"GH₵",""))))</f>
        <v>2940</v>
      </c>
      <c r="AL377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377" s="19">
        <f>IF(ISNUMBER(salesTable[[#This Row],[OrderDate]]),salesTable[[#This Row],[OrderDate]],IFERROR(DATEVALUE(CLEAN(TRIM(SUBSTITUTE(salesTable[[#This Row],[OrderDate]],".","/")))),"CHECK"))</f>
        <v>45818</v>
      </c>
      <c r="AN3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45818</v>
      </c>
      <c r="AO3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GH-CCT-2025-01440</v>
      </c>
      <c r="AP3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7" s="8" t="str">
        <f>CLEAN(PROPER(TRIM(salesTable[[#This Row],[Email]])))</f>
        <v>Abena.Arthur27@Example.Com</v>
      </c>
      <c r="AR377" s="8" t="str">
        <f>CLEAN(TRIM(salesTable[[#This Row],[SourceFile]]))</f>
        <v>Retail_POS_2025.csv</v>
      </c>
      <c r="AS3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7" s="8" t="str">
        <f>IF(salesTable[orderRef_final]&lt;&gt;"MISSING",salesTable[orderRef_final],"invalid")</f>
        <v>GH-CCT-2025-01440</v>
      </c>
    </row>
    <row r="378" spans="1:46" x14ac:dyDescent="0.3">
      <c r="A378" t="s">
        <v>5262</v>
      </c>
      <c r="B378" t="s">
        <v>5263</v>
      </c>
      <c r="C378" t="s">
        <v>5264</v>
      </c>
      <c r="D378" t="s">
        <v>21</v>
      </c>
      <c r="E378" t="s">
        <v>161</v>
      </c>
      <c r="F378" t="s">
        <v>181</v>
      </c>
      <c r="G378" t="s">
        <v>81</v>
      </c>
      <c r="H378" t="s">
        <v>425</v>
      </c>
      <c r="I378" t="s">
        <v>110</v>
      </c>
      <c r="J378" t="s">
        <v>393</v>
      </c>
      <c r="K378" t="s">
        <v>57</v>
      </c>
      <c r="L378" t="s">
        <v>338</v>
      </c>
      <c r="M378">
        <v>6</v>
      </c>
      <c r="N378">
        <v>1250</v>
      </c>
      <c r="O378">
        <v>7500</v>
      </c>
      <c r="P378" t="s">
        <v>5265</v>
      </c>
      <c r="Q378" t="s">
        <v>5266</v>
      </c>
      <c r="R378" t="s">
        <v>32</v>
      </c>
      <c r="S378" t="str">
        <f>IF(salesTable[[#This Row],[Region]]="","MISSING",IFERROR(VLOOKUP(salesTable[[#This Row],[Region]],region_ref[],2,FALSE),TRIM(CLEAN(UPPER(salesTable[[#This Row],[Region]])))))</f>
        <v>CAPE COAST</v>
      </c>
      <c r="T378" t="str">
        <f>IF(salesTable[[#This Row],[CustomerType]]="","MISSING",IFERROR(VLOOKUP(salesTable[[#This Row],[CustomerType]],customerType_Ref[],2,FALSE),TRIM(CLEAN(UPPER(salesTable[[#This Row],[CustomerType]])))))</f>
        <v>BUSINESS</v>
      </c>
      <c r="U378" t="str">
        <f>IF(salesTable[[#This Row],[SalesChannel]]="","MISSING",IFERROR(VLOOKUP(salesTable[[#This Row],[SalesChannel]],salesChannel_Ref[],2,FALSE),CLEAN(UPPER(TRIM(salesTable[SalesChannel])))))</f>
        <v>ONLINE</v>
      </c>
      <c r="V37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78" s="8" t="str">
        <f>IF(salesTable[[#This Row],[ProductID]]="","MISSING",IFERROR(VLOOKUP(salesTable[[#This Row],[ProductID]],product_REF[],1,FALSE),"NO MATCH"))</f>
        <v>P008</v>
      </c>
      <c r="X378" s="8" t="str">
        <f>CLEAN(UPPER(TRIM(IF(salesTable[[#This Row],[ProductID]]="","MISSING",IFERROR(VLOOKUP(salesTable[[#This Row],[ProductID]],product_REF[],2,FALSE),"NO MATCH")))))</f>
        <v>MICROWAVE 25L</v>
      </c>
      <c r="Y378" t="str">
        <f>IFERROR(CLEAN(UPPER(TRIM(VLOOKUP(salesTable[[#This Row],[productID_Final]],product_REF[],3,FALSE)))),"NO MATCH")</f>
        <v>HOME APPLIANCES</v>
      </c>
      <c r="Z378" s="8" t="str">
        <f>IF(salesTable[[#This Row],[productCategory_final]]=CLEAN(UPPER(TRIM(salesTable[ProductCategory]))),salesTable[[#This Row],[productCategory_final]],"MISMATCH")</f>
        <v>HOME APPLIANCES</v>
      </c>
      <c r="AA378" s="8" t="str">
        <f>IF(salesTable[[#This Row],[CustomerID]]="","MISSING",IFERROR(VLOOKUP(salesTable[[#This Row],[CustomerID]],customer_REF[],1,FALSE),"NO MATCH"))</f>
        <v>C0330</v>
      </c>
      <c r="AB378" t="str">
        <f>CLEAN(UPPER(TRIM(IF(salesTable[[#This Row],[FirstName]]="","MISSING",IFERROR(VLOOKUP(salesTable[[#This Row],[CustomerID_final]],customer_REF[],2,FALSE),"NO MATCH")))))</f>
        <v>KOJO</v>
      </c>
      <c r="AC378" s="8" t="str">
        <f>IF(salesTable[[#This Row],[customerFisrtName]]=CLEAN(UPPER(TRIM(salesTable[[#This Row],[customerFisrtName]]))),salesTable[[#This Row],[customerFisrtName]],"MISMATCH")</f>
        <v>KOJO</v>
      </c>
      <c r="AD378" t="str">
        <f>CLEAN(UPPER(TRIM(IF(salesTable[[#This Row],[LastName]]="","MISSING",IFERROR(VLOOKUP(salesTable[[#This Row],[CustomerID_final]],customer_REF[],3,FALSE),"NO MATCH")))))</f>
        <v>ADDO</v>
      </c>
      <c r="AE378" s="8" t="str">
        <f>IF(salesTable[[#This Row],[customerLastName]]=CLEAN(UPPER(TRIM(salesTable[[#This Row],[customerLastName]]))),salesTable[[#This Row],[customerLastName]],"MISMATCH")</f>
        <v>ADDO</v>
      </c>
      <c r="AF378" s="8" t="str">
        <f>IF(salesTable[[#This Row],[Phone]]="","MISSING",0&amp;RIGHT(TRIM(SUBSTITUTE(SUBSTITUTE(SUBSTITUTE(salesTable[[#This Row],[Phone]],"+","")," ",""),"-","")),9))</f>
        <v>0273115130</v>
      </c>
      <c r="AG37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78" s="8">
        <f>IF(salesTable[[#This Row],[quantity_clean]]&gt;0,salesTable[[#This Row],[quantity_clean]],"INVALID")</f>
        <v>6</v>
      </c>
      <c r="AI37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78" s="8">
        <f>IF(salesTable[[#This Row],[unitPrice_clean]]&gt;0,salesTable[[#This Row],[unitPrice_clean]],"INVALID")</f>
        <v>1250</v>
      </c>
      <c r="AK378">
        <f>IF(salesTable[[#This Row],[Revenue]]="","MISSING",VALUE(TRIM(SUBSTITUTE(SUBSTITUTE(salesTable[[#This Row],[Revenue]],",",""),"GH₵",""))))</f>
        <v>7500</v>
      </c>
      <c r="AL378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378" s="19">
        <f>IF(ISNUMBER(salesTable[[#This Row],[OrderDate]]),salesTable[[#This Row],[OrderDate]],IFERROR(DATEVALUE(CLEAN(TRIM(SUBSTITUTE(salesTable[[#This Row],[OrderDate]],".","/")))),"CHECK"))</f>
        <v>45777</v>
      </c>
      <c r="AN3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45777</v>
      </c>
      <c r="AO3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GH-CCT-2025-01441</v>
      </c>
      <c r="AP3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8" s="8" t="str">
        <f>CLEAN(PROPER(TRIM(salesTable[[#This Row],[Email]])))</f>
        <v>Kojo.Addo94@Example.Com</v>
      </c>
      <c r="AR378" s="8" t="str">
        <f>CLEAN(TRIM(salesTable[[#This Row],[SourceFile]]))</f>
        <v>Agent_App_2025.csv</v>
      </c>
      <c r="AS3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8" s="8" t="str">
        <f>IF(salesTable[orderRef_final]&lt;&gt;"MISSING",salesTable[orderRef_final],"invalid")</f>
        <v>GH-CCT-2025-01441</v>
      </c>
    </row>
    <row r="379" spans="1:46" x14ac:dyDescent="0.3">
      <c r="A379" t="s">
        <v>6015</v>
      </c>
      <c r="B379" t="s">
        <v>6016</v>
      </c>
      <c r="C379" t="s">
        <v>3529</v>
      </c>
      <c r="D379" t="s">
        <v>793</v>
      </c>
      <c r="E379" t="s">
        <v>129</v>
      </c>
      <c r="F379" t="s">
        <v>181</v>
      </c>
      <c r="G379" t="s">
        <v>81</v>
      </c>
      <c r="H379" t="s">
        <v>1901</v>
      </c>
      <c r="I379" t="s">
        <v>450</v>
      </c>
      <c r="J379" t="s">
        <v>492</v>
      </c>
      <c r="K379" t="s">
        <v>72</v>
      </c>
      <c r="L379" t="s">
        <v>111</v>
      </c>
      <c r="M379" t="s">
        <v>133</v>
      </c>
      <c r="N379">
        <v>1250</v>
      </c>
      <c r="O379">
        <v>8750</v>
      </c>
      <c r="P379" t="s">
        <v>643</v>
      </c>
      <c r="Q379" t="s">
        <v>6017</v>
      </c>
      <c r="R379" t="s">
        <v>32</v>
      </c>
      <c r="S379" t="str">
        <f>IF(salesTable[[#This Row],[Region]]="","MISSING",IFERROR(VLOOKUP(salesTable[[#This Row],[Region]],region_ref[],2,FALSE),TRIM(CLEAN(UPPER(salesTable[[#This Row],[Region]])))))</f>
        <v>CAPE COAST</v>
      </c>
      <c r="T379" t="str">
        <f>IF(salesTable[[#This Row],[CustomerType]]="","MISSING",IFERROR(VLOOKUP(salesTable[[#This Row],[CustomerType]],customerType_Ref[],2,FALSE),TRIM(CLEAN(UPPER(salesTable[[#This Row],[CustomerType]])))))</f>
        <v>BUSINESS</v>
      </c>
      <c r="U379" t="str">
        <f>IF(salesTable[[#This Row],[SalesChannel]]="","MISSING",IFERROR(VLOOKUP(salesTable[[#This Row],[SalesChannel]],salesChannel_Ref[],2,FALSE),CLEAN(UPPER(TRIM(salesTable[SalesChannel])))))</f>
        <v>IN-STORE</v>
      </c>
      <c r="V379" t="str">
        <f>IF(salesTable[[#This Row],[PaymentMethod]]="","MISSING",IFERROR(VLOOKUP(salesTable[[#This Row],[PaymentMethod]],paymentMethod_REF[],2,FALSE), CLEAN(UPPER(TRIM(salesTable[[#This Row],[PaymentMethod]])))))</f>
        <v>CARD</v>
      </c>
      <c r="W379" s="8" t="str">
        <f>IF(salesTable[[#This Row],[ProductID]]="","MISSING",IFERROR(VLOOKUP(salesTable[[#This Row],[ProductID]],product_REF[],1,FALSE),"NO MATCH"))</f>
        <v>P008</v>
      </c>
      <c r="X379" s="8" t="str">
        <f>CLEAN(UPPER(TRIM(IF(salesTable[[#This Row],[ProductID]]="","MISSING",IFERROR(VLOOKUP(salesTable[[#This Row],[ProductID]],product_REF[],2,FALSE),"NO MATCH")))))</f>
        <v>MICROWAVE 25L</v>
      </c>
      <c r="Y379" t="str">
        <f>IFERROR(CLEAN(UPPER(TRIM(VLOOKUP(salesTable[[#This Row],[productID_Final]],product_REF[],3,FALSE)))),"NO MATCH")</f>
        <v>HOME APPLIANCES</v>
      </c>
      <c r="Z379" s="8" t="str">
        <f>IF(salesTable[[#This Row],[productCategory_final]]=CLEAN(UPPER(TRIM(salesTable[ProductCategory]))),salesTable[[#This Row],[productCategory_final]],"MISMATCH")</f>
        <v>HOME APPLIANCES</v>
      </c>
      <c r="AA379" s="8" t="str">
        <f>IF(salesTable[[#This Row],[CustomerID]]="","MISSING",IFERROR(VLOOKUP(salesTable[[#This Row],[CustomerID]],customer_REF[],1,FALSE),"NO MATCH"))</f>
        <v>C0001</v>
      </c>
      <c r="AB379" t="str">
        <f>CLEAN(UPPER(TRIM(IF(salesTable[[#This Row],[FirstName]]="","MISSING",IFERROR(VLOOKUP(salesTable[[#This Row],[CustomerID_final]],customer_REF[],2,FALSE),"NO MATCH")))))</f>
        <v>AKOSUA</v>
      </c>
      <c r="AC379" s="8" t="str">
        <f>IF(salesTable[[#This Row],[customerFisrtName]]=CLEAN(UPPER(TRIM(salesTable[[#This Row],[customerFisrtName]]))),salesTable[[#This Row],[customerFisrtName]],"MISMATCH")</f>
        <v>AKOSUA</v>
      </c>
      <c r="AD379" t="str">
        <f>CLEAN(UPPER(TRIM(IF(salesTable[[#This Row],[LastName]]="","MISSING",IFERROR(VLOOKUP(salesTable[[#This Row],[CustomerID_final]],customer_REF[],3,FALSE),"NO MATCH")))))</f>
        <v>BOATENG</v>
      </c>
      <c r="AE379" s="8" t="str">
        <f>IF(salesTable[[#This Row],[customerLastName]]=CLEAN(UPPER(TRIM(salesTable[[#This Row],[customerLastName]]))),salesTable[[#This Row],[customerLastName]],"MISMATCH")</f>
        <v>BOATENG</v>
      </c>
      <c r="AF379" s="8" t="str">
        <f>IF(salesTable[[#This Row],[Phone]]="","MISSING",0&amp;RIGHT(TRIM(SUBSTITUTE(SUBSTITUTE(SUBSTITUTE(salesTable[[#This Row],[Phone]],"+","")," ",""),"-","")),9))</f>
        <v>0241234567</v>
      </c>
      <c r="AG37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379" s="8" t="str">
        <f>IF(salesTable[[#This Row],[quantity_clean]]&gt;0,salesTable[[#This Row],[quantity_clean]],"INVALID")</f>
        <v>INVALID</v>
      </c>
      <c r="AI37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79" s="8">
        <f>IF(salesTable[[#This Row],[unitPrice_clean]]&gt;0,salesTable[[#This Row],[unitPrice_clean]],"INVALID")</f>
        <v>1250</v>
      </c>
      <c r="AK379">
        <f>IF(salesTable[[#This Row],[Revenue]]="","MISSING",VALUE(TRIM(SUBSTITUTE(SUBSTITUTE(salesTable[[#This Row],[Revenue]],",",""),"GH₵",""))))</f>
        <v>8750</v>
      </c>
      <c r="AL37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79" s="19" t="str">
        <f>IF(ISNUMBER(salesTable[[#This Row],[OrderDate]]),salesTable[[#This Row],[OrderDate]],IFERROR(DATEVALUE(CLEAN(TRIM(SUBSTITUTE(salesTable[[#This Row],[OrderDate]],".","/")))),"CHECK"))</f>
        <v>CHECK</v>
      </c>
      <c r="AN37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GH-CCT-2025-01449</v>
      </c>
      <c r="AP3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79" s="8" t="str">
        <f>CLEAN(PROPER(TRIM(salesTable[[#This Row],[Email]])))</f>
        <v>Akosua.Boateng40@Example.Com</v>
      </c>
      <c r="AR379" s="8" t="str">
        <f>CLEAN(TRIM(salesTable[[#This Row],[SourceFile]]))</f>
        <v>Agent_App_2025.csv</v>
      </c>
      <c r="AS3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79" s="8" t="str">
        <f>IF(salesTable[orderRef_final]&lt;&gt;"MISSING",salesTable[orderRef_final],"invalid")</f>
        <v>GH-CCT-2025-01449</v>
      </c>
    </row>
    <row r="380" spans="1:46" x14ac:dyDescent="0.3">
      <c r="A380" t="s">
        <v>5531</v>
      </c>
      <c r="B380" t="s">
        <v>2163</v>
      </c>
      <c r="C380" t="s">
        <v>2431</v>
      </c>
      <c r="D380" t="s">
        <v>1555</v>
      </c>
      <c r="E380" t="s">
        <v>93</v>
      </c>
      <c r="F380" t="s">
        <v>181</v>
      </c>
      <c r="G380" t="s">
        <v>39</v>
      </c>
      <c r="H380" t="s">
        <v>336</v>
      </c>
      <c r="I380" t="s">
        <v>41</v>
      </c>
      <c r="J380" t="s">
        <v>97</v>
      </c>
      <c r="K380" t="s">
        <v>144</v>
      </c>
      <c r="L380" t="s">
        <v>58</v>
      </c>
      <c r="M380">
        <v>10</v>
      </c>
      <c r="N380">
        <v>1900</v>
      </c>
      <c r="O380">
        <v>19000</v>
      </c>
      <c r="P380" t="s">
        <v>5532</v>
      </c>
      <c r="Q380" t="s">
        <v>1067</v>
      </c>
      <c r="R380" t="s">
        <v>32</v>
      </c>
      <c r="S380" t="str">
        <f>IF(salesTable[[#This Row],[Region]]="","MISSING",IFERROR(VLOOKUP(salesTable[[#This Row],[Region]],region_ref[],2,FALSE),TRIM(CLEAN(UPPER(salesTable[[#This Row],[Region]])))))</f>
        <v>CAPE COAST</v>
      </c>
      <c r="T380" t="str">
        <f>IF(salesTable[[#This Row],[CustomerType]]="","MISSING",IFERROR(VLOOKUP(salesTable[[#This Row],[CustomerType]],customerType_Ref[],2,FALSE),TRIM(CLEAN(UPPER(salesTable[[#This Row],[CustomerType]])))))</f>
        <v>BUSINESS</v>
      </c>
      <c r="U380" t="str">
        <f>IF(salesTable[[#This Row],[SalesChannel]]="","MISSING",IFERROR(VLOOKUP(salesTable[[#This Row],[SalesChannel]],salesChannel_Ref[],2,FALSE),CLEAN(UPPER(TRIM(salesTable[SalesChannel])))))</f>
        <v>IN-STORE</v>
      </c>
      <c r="V38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80" s="8" t="str">
        <f>IF(salesTable[[#This Row],[ProductID]]="","MISSING",IFERROR(VLOOKUP(salesTable[[#This Row],[ProductID]],product_REF[],1,FALSE),"NO MATCH"))</f>
        <v>P006</v>
      </c>
      <c r="X380" s="8" t="str">
        <f>CLEAN(UPPER(TRIM(IF(salesTable[[#This Row],[ProductID]]="","MISSING",IFERROR(VLOOKUP(salesTable[[#This Row],[ProductID]],product_REF[],2,FALSE),"NO MATCH")))))</f>
        <v>STANDING DESK</v>
      </c>
      <c r="Y380" t="str">
        <f>IFERROR(CLEAN(UPPER(TRIM(VLOOKUP(salesTable[[#This Row],[productID_Final]],product_REF[],3,FALSE)))),"NO MATCH")</f>
        <v>FURNITURE</v>
      </c>
      <c r="Z380" s="8" t="str">
        <f>IF(salesTable[[#This Row],[productCategory_final]]=CLEAN(UPPER(TRIM(salesTable[ProductCategory]))),salesTable[[#This Row],[productCategory_final]],"MISMATCH")</f>
        <v>FURNITURE</v>
      </c>
      <c r="AA380" s="8" t="str">
        <f>IF(salesTable[[#This Row],[CustomerID]]="","MISSING",IFERROR(VLOOKUP(salesTable[[#This Row],[CustomerID]],customer_REF[],1,FALSE),"NO MATCH"))</f>
        <v>C0055</v>
      </c>
      <c r="AB380" t="str">
        <f>CLEAN(UPPER(TRIM(IF(salesTable[[#This Row],[FirstName]]="","MISSING",IFERROR(VLOOKUP(salesTable[[#This Row],[CustomerID_final]],customer_REF[],2,FALSE),"NO MATCH")))))</f>
        <v>YAW</v>
      </c>
      <c r="AC380" s="8" t="str">
        <f>IF(salesTable[[#This Row],[customerFisrtName]]=CLEAN(UPPER(TRIM(salesTable[[#This Row],[customerFisrtName]]))),salesTable[[#This Row],[customerFisrtName]],"MISMATCH")</f>
        <v>YAW</v>
      </c>
      <c r="AD380" t="str">
        <f>CLEAN(UPPER(TRIM(IF(salesTable[[#This Row],[LastName]]="","MISSING",IFERROR(VLOOKUP(salesTable[[#This Row],[CustomerID_final]],customer_REF[],3,FALSE),"NO MATCH")))))</f>
        <v>BADU</v>
      </c>
      <c r="AE380" s="8" t="str">
        <f>IF(salesTable[[#This Row],[customerLastName]]=CLEAN(UPPER(TRIM(salesTable[[#This Row],[customerLastName]]))),salesTable[[#This Row],[customerLastName]],"MISMATCH")</f>
        <v>BADU</v>
      </c>
      <c r="AF380" s="8" t="str">
        <f>IF(salesTable[[#This Row],[Phone]]="","MISSING",0&amp;RIGHT(TRIM(SUBSTITUTE(SUBSTITUTE(SUBSTITUTE(salesTable[[#This Row],[Phone]],"+","")," ",""),"-","")),9))</f>
        <v>0507841907</v>
      </c>
      <c r="AG38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80" s="8">
        <f>IF(salesTable[[#This Row],[quantity_clean]]&gt;0,salesTable[[#This Row],[quantity_clean]],"INVALID")</f>
        <v>10</v>
      </c>
      <c r="AI38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80" s="8">
        <f>IF(salesTable[[#This Row],[unitPrice_clean]]&gt;0,salesTable[[#This Row],[unitPrice_clean]],"INVALID")</f>
        <v>1900</v>
      </c>
      <c r="AK380">
        <f>IF(salesTable[[#This Row],[Revenue]]="","MISSING",VALUE(TRIM(SUBSTITUTE(SUBSTITUTE(salesTable[[#This Row],[Revenue]],",",""),"GH₵",""))))</f>
        <v>19000</v>
      </c>
      <c r="AL380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380" s="19">
        <f>IF(ISNUMBER(salesTable[[#This Row],[OrderDate]]),salesTable[[#This Row],[OrderDate]],IFERROR(DATEVALUE(CLEAN(TRIM(SUBSTITUTE(salesTable[[#This Row],[OrderDate]],".","/")))),"CHECK"))</f>
        <v>45977</v>
      </c>
      <c r="AN3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45977</v>
      </c>
      <c r="AO3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GH-CCT-2025-01456</v>
      </c>
      <c r="AP3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80" s="8" t="str">
        <f>CLEAN(PROPER(TRIM(salesTable[[#This Row],[Email]])))</f>
        <v>Yaw.Badu33@Example.Com</v>
      </c>
      <c r="AR380" s="8" t="str">
        <f>CLEAN(TRIM(salesTable[[#This Row],[SourceFile]]))</f>
        <v>Agent_App_2025.csv</v>
      </c>
      <c r="AS3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0" s="8" t="str">
        <f>IF(salesTable[orderRef_final]&lt;&gt;"MISSING",salesTable[orderRef_final],"invalid")</f>
        <v>GH-CCT-2025-01456</v>
      </c>
    </row>
    <row r="381" spans="1:46" x14ac:dyDescent="0.3">
      <c r="A381" t="s">
        <v>6305</v>
      </c>
      <c r="B381" t="s">
        <v>2548</v>
      </c>
      <c r="C381" t="s">
        <v>398</v>
      </c>
      <c r="D381" t="s">
        <v>151</v>
      </c>
      <c r="E381" t="s">
        <v>173</v>
      </c>
      <c r="F381" t="s">
        <v>962</v>
      </c>
      <c r="G381" t="s">
        <v>303</v>
      </c>
      <c r="H381" t="s">
        <v>399</v>
      </c>
      <c r="I381" t="s">
        <v>1005</v>
      </c>
      <c r="J381" t="s">
        <v>305</v>
      </c>
      <c r="K381" t="s">
        <v>84</v>
      </c>
      <c r="L381" t="s">
        <v>165</v>
      </c>
      <c r="M381">
        <v>9</v>
      </c>
      <c r="N381" t="s">
        <v>1978</v>
      </c>
      <c r="O381">
        <v>21600</v>
      </c>
      <c r="P381" t="s">
        <v>6306</v>
      </c>
      <c r="Q381" t="s">
        <v>6307</v>
      </c>
      <c r="R381" t="s">
        <v>157</v>
      </c>
      <c r="S381" t="str">
        <f>IF(salesTable[[#This Row],[Region]]="","MISSING",IFERROR(VLOOKUP(salesTable[[#This Row],[Region]],region_ref[],2,FALSE),TRIM(CLEAN(UPPER(salesTable[[#This Row],[Region]])))))</f>
        <v>CAPE COAST</v>
      </c>
      <c r="T381" t="str">
        <f>IF(salesTable[[#This Row],[CustomerType]]="","MISSING",IFERROR(VLOOKUP(salesTable[[#This Row],[CustomerType]],customerType_Ref[],2,FALSE),TRIM(CLEAN(UPPER(salesTable[[#This Row],[CustomerType]])))))</f>
        <v>GOVERNMENT</v>
      </c>
      <c r="U381" t="str">
        <f>IF(salesTable[[#This Row],[SalesChannel]]="","MISSING",IFERROR(VLOOKUP(salesTable[[#This Row],[SalesChannel]],salesChannel_Ref[],2,FALSE),CLEAN(UPPER(TRIM(salesTable[SalesChannel])))))</f>
        <v>AGENT</v>
      </c>
      <c r="V38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81" s="8" t="str">
        <f>IF(salesTable[[#This Row],[ProductID]]="","MISSING",IFERROR(VLOOKUP(salesTable[[#This Row],[ProductID]],product_REF[],1,FALSE),"NO MATCH"))</f>
        <v>P011</v>
      </c>
      <c r="X381" s="8" t="str">
        <f>CLEAN(UPPER(TRIM(IF(salesTable[[#This Row],[ProductID]]="","MISSING",IFERROR(VLOOKUP(salesTable[[#This Row],[ProductID]],product_REF[],2,FALSE),"NO MATCH")))))</f>
        <v>EXECUTIVE DESK</v>
      </c>
      <c r="Y381" t="str">
        <f>IFERROR(CLEAN(UPPER(TRIM(VLOOKUP(salesTable[[#This Row],[productID_Final]],product_REF[],3,FALSE)))),"NO MATCH")</f>
        <v>FURNITURE</v>
      </c>
      <c r="Z381" s="8" t="str">
        <f>IF(salesTable[[#This Row],[productCategory_final]]=CLEAN(UPPER(TRIM(salesTable[ProductCategory]))),salesTable[[#This Row],[productCategory_final]],"MISMATCH")</f>
        <v>FURNITURE</v>
      </c>
      <c r="AA381" s="8" t="str">
        <f>IF(salesTable[[#This Row],[CustomerID]]="","MISSING",IFERROR(VLOOKUP(salesTable[[#This Row],[CustomerID]],customer_REF[],1,FALSE),"NO MATCH"))</f>
        <v>C0217</v>
      </c>
      <c r="AB381" t="str">
        <f>CLEAN(UPPER(TRIM(IF(salesTable[[#This Row],[FirstName]]="","MISSING",IFERROR(VLOOKUP(salesTable[[#This Row],[CustomerID_final]],customer_REF[],2,FALSE),"NO MATCH")))))</f>
        <v>KWAME</v>
      </c>
      <c r="AC381" s="8" t="str">
        <f>IF(salesTable[[#This Row],[customerFisrtName]]=CLEAN(UPPER(TRIM(salesTable[[#This Row],[customerFisrtName]]))),salesTable[[#This Row],[customerFisrtName]],"MISMATCH")</f>
        <v>KWAME</v>
      </c>
      <c r="AD381" t="str">
        <f>CLEAN(UPPER(TRIM(IF(salesTable[[#This Row],[LastName]]="","MISSING",IFERROR(VLOOKUP(salesTable[[#This Row],[CustomerID_final]],customer_REF[],3,FALSE),"NO MATCH")))))</f>
        <v>OSEI</v>
      </c>
      <c r="AE381" s="8" t="str">
        <f>IF(salesTable[[#This Row],[customerLastName]]=CLEAN(UPPER(TRIM(salesTable[[#This Row],[customerLastName]]))),salesTable[[#This Row],[customerLastName]],"MISMATCH")</f>
        <v>OSEI</v>
      </c>
      <c r="AF381" s="8" t="str">
        <f>IF(salesTable[[#This Row],[Phone]]="","MISSING",0&amp;RIGHT(TRIM(SUBSTITUTE(SUBSTITUTE(SUBSTITUTE(salesTable[[#This Row],[Phone]],"+","")," ",""),"-","")),9))</f>
        <v>0246496067</v>
      </c>
      <c r="AG38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381" s="8">
        <f>IF(salesTable[[#This Row],[quantity_clean]]&gt;0,salesTable[[#This Row],[quantity_clean]],"INVALID")</f>
        <v>9</v>
      </c>
      <c r="AI38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381" s="8">
        <f>IF(salesTable[[#This Row],[unitPrice_clean]]&gt;0,salesTable[[#This Row],[unitPrice_clean]],"INVALID")</f>
        <v>2400</v>
      </c>
      <c r="AK381">
        <f>IF(salesTable[[#This Row],[Revenue]]="","MISSING",VALUE(TRIM(SUBSTITUTE(SUBSTITUTE(salesTable[[#This Row],[Revenue]],",",""),"GH₵",""))))</f>
        <v>21600</v>
      </c>
      <c r="AL381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381" s="19">
        <f>IF(ISNUMBER(salesTable[[#This Row],[OrderDate]]),salesTable[[#This Row],[OrderDate]],IFERROR(DATEVALUE(CLEAN(TRIM(SUBSTITUTE(salesTable[[#This Row],[OrderDate]],".","/")))),"CHECK"))</f>
        <v>45894</v>
      </c>
      <c r="AN3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45894</v>
      </c>
      <c r="AO3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GH-CCT-2025-01468</v>
      </c>
      <c r="AP3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81" s="8" t="str">
        <f>CLEAN(PROPER(TRIM(salesTable[[#This Row],[Email]])))</f>
        <v>Kwame.Osei34@Example.Com</v>
      </c>
      <c r="AR381" s="8" t="str">
        <f>CLEAN(TRIM(salesTable[[#This Row],[SourceFile]]))</f>
        <v>Online_Sales_2025.xlsx</v>
      </c>
      <c r="AS3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1" s="8" t="str">
        <f>IF(salesTable[orderRef_final]&lt;&gt;"MISSING",salesTable[orderRef_final],"invalid")</f>
        <v>GH-CCT-2025-01468</v>
      </c>
    </row>
    <row r="382" spans="1:46" x14ac:dyDescent="0.3">
      <c r="A382" t="s">
        <v>4642</v>
      </c>
      <c r="B382" t="s">
        <v>823</v>
      </c>
      <c r="C382" t="s">
        <v>456</v>
      </c>
      <c r="D382" t="s">
        <v>80</v>
      </c>
      <c r="E382" t="s">
        <v>956</v>
      </c>
      <c r="F382" t="s">
        <v>181</v>
      </c>
      <c r="G382" t="s">
        <v>239</v>
      </c>
      <c r="H382" t="s">
        <v>2249</v>
      </c>
      <c r="I382" t="s">
        <v>527</v>
      </c>
      <c r="J382" t="s">
        <v>393</v>
      </c>
      <c r="K382" t="s">
        <v>493</v>
      </c>
      <c r="L382" t="s">
        <v>165</v>
      </c>
      <c r="M382">
        <v>5</v>
      </c>
      <c r="N382" t="s">
        <v>4643</v>
      </c>
      <c r="P382" t="s">
        <v>4644</v>
      </c>
      <c r="Q382" t="s">
        <v>4645</v>
      </c>
      <c r="R382" t="s">
        <v>157</v>
      </c>
      <c r="S382" t="str">
        <f>IF(salesTable[[#This Row],[Region]]="","MISSING",IFERROR(VLOOKUP(salesTable[[#This Row],[Region]],region_ref[],2,FALSE),TRIM(CLEAN(UPPER(salesTable[[#This Row],[Region]])))))</f>
        <v>CAPE COAST</v>
      </c>
      <c r="T382" t="str">
        <f>IF(salesTable[[#This Row],[CustomerType]]="","MISSING",IFERROR(VLOOKUP(salesTable[[#This Row],[CustomerType]],customerType_Ref[],2,FALSE),TRIM(CLEAN(UPPER(salesTable[[#This Row],[CustomerType]])))))</f>
        <v>BUSINESS</v>
      </c>
      <c r="U382" t="str">
        <f>IF(salesTable[[#This Row],[SalesChannel]]="","MISSING",IFERROR(VLOOKUP(salesTable[[#This Row],[SalesChannel]],salesChannel_Ref[],2,FALSE),CLEAN(UPPER(TRIM(salesTable[SalesChannel])))))</f>
        <v>AGENT</v>
      </c>
      <c r="V38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82" s="8" t="str">
        <f>IF(salesTable[[#This Row],[ProductID]]="","MISSING",IFERROR(VLOOKUP(salesTable[[#This Row],[ProductID]],product_REF[],1,FALSE),"NO MATCH"))</f>
        <v>P009</v>
      </c>
      <c r="X382" s="8" t="str">
        <f>CLEAN(UPPER(TRIM(IF(salesTable[[#This Row],[ProductID]]="","MISSING",IFERROR(VLOOKUP(salesTable[[#This Row],[ProductID]],product_REF[],2,FALSE),"NO MATCH")))))</f>
        <v>FILING CABINET</v>
      </c>
      <c r="Y382" t="str">
        <f>IFERROR(CLEAN(UPPER(TRIM(VLOOKUP(salesTable[[#This Row],[productID_Final]],product_REF[],3,FALSE)))),"NO MATCH")</f>
        <v>OFFICE SUPPLIES</v>
      </c>
      <c r="Z382" s="8" t="str">
        <f>IF(salesTable[[#This Row],[productCategory_final]]=CLEAN(UPPER(TRIM(salesTable[ProductCategory]))),salesTable[[#This Row],[productCategory_final]],"MISMATCH")</f>
        <v>OFFICE SUPPLIES</v>
      </c>
      <c r="AA382" s="8" t="str">
        <f>IF(salesTable[[#This Row],[CustomerID]]="","MISSING",IFERROR(VLOOKUP(salesTable[[#This Row],[CustomerID]],customer_REF[],1,FALSE),"NO MATCH"))</f>
        <v>C0108</v>
      </c>
      <c r="AB382" t="str">
        <f>CLEAN(UPPER(TRIM(IF(salesTable[[#This Row],[FirstName]]="","MISSING",IFERROR(VLOOKUP(salesTable[[#This Row],[CustomerID_final]],customer_REF[],2,FALSE),"NO MATCH")))))</f>
        <v>ADWOA</v>
      </c>
      <c r="AC382" s="8" t="str">
        <f>IF(salesTable[[#This Row],[customerFisrtName]]=CLEAN(UPPER(TRIM(salesTable[[#This Row],[customerFisrtName]]))),salesTable[[#This Row],[customerFisrtName]],"MISMATCH")</f>
        <v>ADWOA</v>
      </c>
      <c r="AD382" t="str">
        <f>CLEAN(UPPER(TRIM(IF(salesTable[[#This Row],[LastName]]="","MISSING",IFERROR(VLOOKUP(salesTable[[#This Row],[CustomerID_final]],customer_REF[],3,FALSE),"NO MATCH")))))</f>
        <v>ANTWI</v>
      </c>
      <c r="AE382" s="8" t="str">
        <f>IF(salesTable[[#This Row],[customerLastName]]=CLEAN(UPPER(TRIM(salesTable[[#This Row],[customerLastName]]))),salesTable[[#This Row],[customerLastName]],"MISMATCH")</f>
        <v>ANTWI</v>
      </c>
      <c r="AF382" s="8" t="str">
        <f>IF(salesTable[[#This Row],[Phone]]="","MISSING",0&amp;RIGHT(TRIM(SUBSTITUTE(SUBSTITUTE(SUBSTITUTE(salesTable[[#This Row],[Phone]],"+","")," ",""),"-","")),9))</f>
        <v>0598818505</v>
      </c>
      <c r="AG38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82" s="8">
        <f>IF(salesTable[[#This Row],[quantity_clean]]&gt;0,salesTable[[#This Row],[quantity_clean]],"INVALID")</f>
        <v>5</v>
      </c>
      <c r="AI382">
        <f>IF(OR(salesTable[[#This Row],[UnitPrice]]="",salesTable[[#This Row],[UnitPrice]]="N/A",salesTable[[#This Row],[UnitPrice]]="unknown"),"INVALID",VALUE(TRIM(SUBSTITUTE(SUBSTITUTE(salesTable[[#This Row],[UnitPrice]],",",""),"GH₵",""))))</f>
        <v>880</v>
      </c>
      <c r="AJ382" s="8">
        <f>IF(salesTable[[#This Row],[unitPrice_clean]]&gt;0,salesTable[[#This Row],[unitPrice_clean]],"INVALID")</f>
        <v>880</v>
      </c>
      <c r="AK382" t="str">
        <f>IF(salesTable[[#This Row],[Revenue]]="","MISSING",VALUE(TRIM(SUBSTITUTE(SUBSTITUTE(salesTable[[#This Row],[Revenue]],",",""),"GH₵",""))))</f>
        <v>MISSING</v>
      </c>
      <c r="AL38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82" s="19">
        <f>IF(ISNUMBER(salesTable[[#This Row],[OrderDate]]),salesTable[[#This Row],[OrderDate]],IFERROR(DATEVALUE(CLEAN(TRIM(SUBSTITUTE(salesTable[[#This Row],[OrderDate]],".","/")))),"CHECK"))</f>
        <v>45912</v>
      </c>
      <c r="AN3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3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GH-CCT-2025-01471</v>
      </c>
      <c r="AP3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82" s="8" t="str">
        <f>CLEAN(PROPER(TRIM(salesTable[[#This Row],[Email]])))</f>
        <v>Adwoa.Antwi20@Example.Com</v>
      </c>
      <c r="AR382" s="8" t="str">
        <f>CLEAN(TRIM(salesTable[[#This Row],[SourceFile]]))</f>
        <v>Online_Sales_2025.xlsx</v>
      </c>
      <c r="AS3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2" s="8" t="str">
        <f>IF(salesTable[orderRef_final]&lt;&gt;"MISSING",salesTable[orderRef_final],"invalid")</f>
        <v>GH-CCT-2025-01471</v>
      </c>
    </row>
    <row r="383" spans="1:46" x14ac:dyDescent="0.3">
      <c r="A383" t="s">
        <v>5568</v>
      </c>
      <c r="B383" t="s">
        <v>5569</v>
      </c>
      <c r="C383" t="s">
        <v>236</v>
      </c>
      <c r="D383" t="s">
        <v>80</v>
      </c>
      <c r="E383" t="s">
        <v>237</v>
      </c>
      <c r="F383" t="s">
        <v>181</v>
      </c>
      <c r="G383" t="s">
        <v>24</v>
      </c>
      <c r="H383" t="s">
        <v>25</v>
      </c>
      <c r="I383" t="s">
        <v>26</v>
      </c>
      <c r="J383" t="s">
        <v>510</v>
      </c>
      <c r="K383" t="s">
        <v>57</v>
      </c>
      <c r="L383" t="s">
        <v>165</v>
      </c>
      <c r="M383">
        <v>1</v>
      </c>
      <c r="N383">
        <v>4200</v>
      </c>
      <c r="O383">
        <v>4200</v>
      </c>
      <c r="P383" t="s">
        <v>5570</v>
      </c>
      <c r="Q383" t="s">
        <v>5571</v>
      </c>
      <c r="R383" t="s">
        <v>61</v>
      </c>
      <c r="S383" t="str">
        <f>IF(salesTable[[#This Row],[Region]]="","MISSING",IFERROR(VLOOKUP(salesTable[[#This Row],[Region]],region_ref[],2,FALSE),TRIM(CLEAN(UPPER(salesTable[[#This Row],[Region]])))))</f>
        <v>CAPE COAST</v>
      </c>
      <c r="T383" t="str">
        <f>IF(salesTable[[#This Row],[CustomerType]]="","MISSING",IFERROR(VLOOKUP(salesTable[[#This Row],[CustomerType]],customerType_Ref[],2,FALSE),TRIM(CLEAN(UPPER(salesTable[[#This Row],[CustomerType]])))))</f>
        <v>BUSINESS</v>
      </c>
      <c r="U383" t="str">
        <f>IF(salesTable[[#This Row],[SalesChannel]]="","MISSING",IFERROR(VLOOKUP(salesTable[[#This Row],[SalesChannel]],salesChannel_Ref[],2,FALSE),CLEAN(UPPER(TRIM(salesTable[SalesChannel])))))</f>
        <v>ONLINE</v>
      </c>
      <c r="V38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83" s="8" t="str">
        <f>IF(salesTable[[#This Row],[ProductID]]="","MISSING",IFERROR(VLOOKUP(salesTable[[#This Row],[ProductID]],product_REF[],1,FALSE),"NO MATCH"))</f>
        <v>P001</v>
      </c>
      <c r="X383" s="8" t="str">
        <f>CLEAN(UPPER(TRIM(IF(salesTable[[#This Row],[ProductID]]="","MISSING",IFERROR(VLOOKUP(salesTable[[#This Row],[ProductID]],product_REF[],2,FALSE),"NO MATCH")))))</f>
        <v>LAPTOP PRO 14</v>
      </c>
      <c r="Y383" t="str">
        <f>IFERROR(CLEAN(UPPER(TRIM(VLOOKUP(salesTable[[#This Row],[productID_Final]],product_REF[],3,FALSE)))),"NO MATCH")</f>
        <v>ELECTRONICS</v>
      </c>
      <c r="Z383" s="8" t="str">
        <f>IF(salesTable[[#This Row],[productCategory_final]]=CLEAN(UPPER(TRIM(salesTable[ProductCategory]))),salesTable[[#This Row],[productCategory_final]],"MISMATCH")</f>
        <v>ELECTRONICS</v>
      </c>
      <c r="AA383" s="8" t="str">
        <f>IF(salesTable[[#This Row],[CustomerID]]="","MISSING",IFERROR(VLOOKUP(salesTable[[#This Row],[CustomerID]],customer_REF[],1,FALSE),"NO MATCH"))</f>
        <v>C0192</v>
      </c>
      <c r="AB383" t="str">
        <f>CLEAN(UPPER(TRIM(IF(salesTable[[#This Row],[FirstName]]="","MISSING",IFERROR(VLOOKUP(salesTable[[#This Row],[CustomerID_final]],customer_REF[],2,FALSE),"NO MATCH")))))</f>
        <v>ADWOA</v>
      </c>
      <c r="AC383" s="8" t="str">
        <f>IF(salesTable[[#This Row],[customerFisrtName]]=CLEAN(UPPER(TRIM(salesTable[[#This Row],[customerFisrtName]]))),salesTable[[#This Row],[customerFisrtName]],"MISMATCH")</f>
        <v>ADWOA</v>
      </c>
      <c r="AD383" t="str">
        <f>CLEAN(UPPER(TRIM(IF(salesTable[[#This Row],[LastName]]="","MISSING",IFERROR(VLOOKUP(salesTable[[#This Row],[CustomerID_final]],customer_REF[],3,FALSE),"NO MATCH")))))</f>
        <v>APPIAH</v>
      </c>
      <c r="AE383" s="8" t="str">
        <f>IF(salesTable[[#This Row],[customerLastName]]=CLEAN(UPPER(TRIM(salesTable[[#This Row],[customerLastName]]))),salesTable[[#This Row],[customerLastName]],"MISMATCH")</f>
        <v>APPIAH</v>
      </c>
      <c r="AF383" s="8" t="str">
        <f>IF(salesTable[[#This Row],[Phone]]="","MISSING",0&amp;RIGHT(TRIM(SUBSTITUTE(SUBSTITUTE(SUBSTITUTE(salesTable[[#This Row],[Phone]],"+","")," ",""),"-","")),9))</f>
        <v>0247141629</v>
      </c>
      <c r="AG38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383" s="8">
        <f>IF(salesTable[[#This Row],[quantity_clean]]&gt;0,salesTable[[#This Row],[quantity_clean]],"INVALID")</f>
        <v>1</v>
      </c>
      <c r="AI38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83" s="8">
        <f>IF(salesTable[[#This Row],[unitPrice_clean]]&gt;0,salesTable[[#This Row],[unitPrice_clean]],"INVALID")</f>
        <v>4200</v>
      </c>
      <c r="AK383">
        <f>IF(salesTable[[#This Row],[Revenue]]="","MISSING",VALUE(TRIM(SUBSTITUTE(SUBSTITUTE(salesTable[[#This Row],[Revenue]],",",""),"GH₵",""))))</f>
        <v>4200</v>
      </c>
      <c r="AL383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383" s="19" t="str">
        <f>IF(ISNUMBER(salesTable[[#This Row],[OrderDate]]),salesTable[[#This Row],[OrderDate]],IFERROR(DATEVALUE(CLEAN(TRIM(SUBSTITUTE(salesTable[[#This Row],[OrderDate]],".","/")))),"CHECK"))</f>
        <v>CHECK</v>
      </c>
      <c r="AN38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GH-CCT-2025-01474</v>
      </c>
      <c r="AP3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83" s="8" t="str">
        <f>CLEAN(PROPER(TRIM(salesTable[[#This Row],[Email]])))</f>
        <v>Adwoa.Appiah91@Example.Com</v>
      </c>
      <c r="AR383" s="8" t="str">
        <f>CLEAN(TRIM(salesTable[[#This Row],[SourceFile]]))</f>
        <v>Retail_POS_2025.csv</v>
      </c>
      <c r="AS3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3" s="8" t="str">
        <f>IF(salesTable[orderRef_final]&lt;&gt;"MISSING",salesTable[orderRef_final],"invalid")</f>
        <v>GH-CCT-2025-01474</v>
      </c>
    </row>
    <row r="384" spans="1:46" x14ac:dyDescent="0.3">
      <c r="A384" t="s">
        <v>6258</v>
      </c>
      <c r="B384" t="s">
        <v>6259</v>
      </c>
      <c r="C384" t="s">
        <v>6260</v>
      </c>
      <c r="D384" t="s">
        <v>65</v>
      </c>
      <c r="E384" t="s">
        <v>173</v>
      </c>
      <c r="F384" t="s">
        <v>509</v>
      </c>
      <c r="G384" t="s">
        <v>39</v>
      </c>
      <c r="H384" t="s">
        <v>336</v>
      </c>
      <c r="I384" t="s">
        <v>41</v>
      </c>
      <c r="J384" t="s">
        <v>442</v>
      </c>
      <c r="K384" t="s">
        <v>42</v>
      </c>
      <c r="L384" t="s">
        <v>58</v>
      </c>
      <c r="M384" t="s">
        <v>99</v>
      </c>
      <c r="N384">
        <v>1900</v>
      </c>
      <c r="O384">
        <v>20900</v>
      </c>
      <c r="P384" t="s">
        <v>6261</v>
      </c>
      <c r="Q384" t="s">
        <v>6262</v>
      </c>
      <c r="R384" t="s">
        <v>61</v>
      </c>
      <c r="S384" t="str">
        <f>IF(salesTable[[#This Row],[Region]]="","MISSING",IFERROR(VLOOKUP(salesTable[[#This Row],[Region]],region_ref[],2,FALSE),TRIM(CLEAN(UPPER(salesTable[[#This Row],[Region]])))))</f>
        <v>CAPE COAST</v>
      </c>
      <c r="T384" t="str">
        <f>IF(salesTable[[#This Row],[CustomerType]]="","MISSING",IFERROR(VLOOKUP(salesTable[[#This Row],[CustomerType]],customerType_Ref[],2,FALSE),TRIM(CLEAN(UPPER(salesTable[[#This Row],[CustomerType]])))))</f>
        <v>BUSINESS</v>
      </c>
      <c r="U384" t="str">
        <f>IF(salesTable[[#This Row],[SalesChannel]]="","MISSING",IFERROR(VLOOKUP(salesTable[[#This Row],[SalesChannel]],salesChannel_Ref[],2,FALSE),CLEAN(UPPER(TRIM(salesTable[SalesChannel])))))</f>
        <v>ONLINE</v>
      </c>
      <c r="V38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84" s="8" t="str">
        <f>IF(salesTable[[#This Row],[ProductID]]="","MISSING",IFERROR(VLOOKUP(salesTable[[#This Row],[ProductID]],product_REF[],1,FALSE),"NO MATCH"))</f>
        <v>P006</v>
      </c>
      <c r="X384" s="8" t="str">
        <f>CLEAN(UPPER(TRIM(IF(salesTable[[#This Row],[ProductID]]="","MISSING",IFERROR(VLOOKUP(salesTable[[#This Row],[ProductID]],product_REF[],2,FALSE),"NO MATCH")))))</f>
        <v>STANDING DESK</v>
      </c>
      <c r="Y384" t="str">
        <f>IFERROR(CLEAN(UPPER(TRIM(VLOOKUP(salesTable[[#This Row],[productID_Final]],product_REF[],3,FALSE)))),"NO MATCH")</f>
        <v>FURNITURE</v>
      </c>
      <c r="Z384" s="8" t="str">
        <f>IF(salesTable[[#This Row],[productCategory_final]]=CLEAN(UPPER(TRIM(salesTable[ProductCategory]))),salesTable[[#This Row],[productCategory_final]],"MISMATCH")</f>
        <v>FURNITURE</v>
      </c>
      <c r="AA384" s="8" t="str">
        <f>IF(salesTable[[#This Row],[CustomerID]]="","MISSING",IFERROR(VLOOKUP(salesTable[[#This Row],[CustomerID]],customer_REF[],1,FALSE),"NO MATCH"))</f>
        <v>C0126</v>
      </c>
      <c r="AB384" t="str">
        <f>CLEAN(UPPER(TRIM(IF(salesTable[[#This Row],[FirstName]]="","MISSING",IFERROR(VLOOKUP(salesTable[[#This Row],[CustomerID_final]],customer_REF[],2,FALSE),"NO MATCH")))))</f>
        <v>NAA</v>
      </c>
      <c r="AC384" s="8" t="str">
        <f>IF(salesTable[[#This Row],[customerFisrtName]]=CLEAN(UPPER(TRIM(salesTable[[#This Row],[customerFisrtName]]))),salesTable[[#This Row],[customerFisrtName]],"MISMATCH")</f>
        <v>NAA</v>
      </c>
      <c r="AD384" t="str">
        <f>CLEAN(UPPER(TRIM(IF(salesTable[[#This Row],[LastName]]="","MISSING",IFERROR(VLOOKUP(salesTable[[#This Row],[CustomerID_final]],customer_REF[],3,FALSE),"NO MATCH")))))</f>
        <v>OSEI</v>
      </c>
      <c r="AE384" s="8" t="str">
        <f>IF(salesTable[[#This Row],[customerLastName]]=CLEAN(UPPER(TRIM(salesTable[[#This Row],[customerLastName]]))),salesTable[[#This Row],[customerLastName]],"MISMATCH")</f>
        <v>OSEI</v>
      </c>
      <c r="AF384" s="8" t="str">
        <f>IF(salesTable[[#This Row],[Phone]]="","MISSING",0&amp;RIGHT(TRIM(SUBSTITUTE(SUBSTITUTE(SUBSTITUTE(salesTable[[#This Row],[Phone]],"+","")," ",""),"-","")),9))</f>
        <v>0507467396</v>
      </c>
      <c r="AG38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384" s="8">
        <f>IF(salesTable[[#This Row],[quantity_clean]]&gt;0,salesTable[[#This Row],[quantity_clean]],"INVALID")</f>
        <v>11</v>
      </c>
      <c r="AI38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384" s="8">
        <f>IF(salesTable[[#This Row],[unitPrice_clean]]&gt;0,salesTable[[#This Row],[unitPrice_clean]],"INVALID")</f>
        <v>1900</v>
      </c>
      <c r="AK384">
        <f>IF(salesTable[[#This Row],[Revenue]]="","MISSING",VALUE(TRIM(SUBSTITUTE(SUBSTITUTE(salesTable[[#This Row],[Revenue]],",",""),"GH₵",""))))</f>
        <v>20900</v>
      </c>
      <c r="AL384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384" s="19">
        <f>IF(ISNUMBER(salesTable[[#This Row],[OrderDate]]),salesTable[[#This Row],[OrderDate]],IFERROR(DATEVALUE(CLEAN(TRIM(SUBSTITUTE(salesTable[[#This Row],[OrderDate]],".","/")))),"CHECK"))</f>
        <v>45701</v>
      </c>
      <c r="AN3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45701</v>
      </c>
      <c r="AO3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GH-CCT-2025-01476</v>
      </c>
      <c r="AP3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84" s="8" t="str">
        <f>CLEAN(PROPER(TRIM(salesTable[[#This Row],[Email]])))</f>
        <v>Naa.Osei82@Example.Com</v>
      </c>
      <c r="AR384" s="8" t="str">
        <f>CLEAN(TRIM(salesTable[[#This Row],[SourceFile]]))</f>
        <v>Retail_POS_2025.csv</v>
      </c>
      <c r="AS3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4" s="8" t="str">
        <f>IF(salesTable[orderRef_final]&lt;&gt;"MISSING",salesTable[orderRef_final],"invalid")</f>
        <v>GH-CCT-2025-01476</v>
      </c>
    </row>
    <row r="385" spans="1:46" x14ac:dyDescent="0.3">
      <c r="A385" t="s">
        <v>5930</v>
      </c>
      <c r="B385" t="s">
        <v>5931</v>
      </c>
      <c r="C385" t="s">
        <v>1194</v>
      </c>
      <c r="D385" t="s">
        <v>80</v>
      </c>
      <c r="F385" t="s">
        <v>181</v>
      </c>
      <c r="G385" t="s">
        <v>142</v>
      </c>
      <c r="H385" t="s">
        <v>143</v>
      </c>
      <c r="I385" t="s">
        <v>26</v>
      </c>
      <c r="J385" t="s">
        <v>83</v>
      </c>
      <c r="K385" t="s">
        <v>830</v>
      </c>
      <c r="L385" t="s">
        <v>165</v>
      </c>
      <c r="M385" t="s">
        <v>133</v>
      </c>
      <c r="N385">
        <v>-420</v>
      </c>
      <c r="O385">
        <v>2520</v>
      </c>
      <c r="P385" t="s">
        <v>5932</v>
      </c>
      <c r="Q385" t="s">
        <v>1143</v>
      </c>
      <c r="R385" t="s">
        <v>46</v>
      </c>
      <c r="S385" t="str">
        <f>IF(salesTable[[#This Row],[Region]]="","MISSING",IFERROR(VLOOKUP(salesTable[[#This Row],[Region]],region_ref[],2,FALSE),TRIM(CLEAN(UPPER(salesTable[[#This Row],[Region]])))))</f>
        <v>CAPE COAST</v>
      </c>
      <c r="T385" t="str">
        <f>IF(salesTable[[#This Row],[CustomerType]]="","MISSING",IFERROR(VLOOKUP(salesTable[[#This Row],[CustomerType]],customerType_Ref[],2,FALSE),TRIM(CLEAN(UPPER(salesTable[[#This Row],[CustomerType]])))))</f>
        <v>INDIVIDUAL</v>
      </c>
      <c r="U385" t="str">
        <f>IF(salesTable[[#This Row],[SalesChannel]]="","MISSING",IFERROR(VLOOKUP(salesTable[[#This Row],[SalesChannel]],salesChannel_Ref[],2,FALSE),CLEAN(UPPER(TRIM(salesTable[SalesChannel])))))</f>
        <v>MOBILE APP</v>
      </c>
      <c r="V38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85" s="8" t="str">
        <f>IF(salesTable[[#This Row],[ProductID]]="","MISSING",IFERROR(VLOOKUP(salesTable[[#This Row],[ProductID]],product_REF[],1,FALSE),"NO MATCH"))</f>
        <v>P003</v>
      </c>
      <c r="X385" s="8" t="str">
        <f>CLEAN(UPPER(TRIM(IF(salesTable[[#This Row],[ProductID]]="","MISSING",IFERROR(VLOOKUP(salesTable[[#This Row],[ProductID]],product_REF[],2,FALSE),"NO MATCH")))))</f>
        <v>WIRELESS HEADSET</v>
      </c>
      <c r="Y385" t="str">
        <f>IFERROR(CLEAN(UPPER(TRIM(VLOOKUP(salesTable[[#This Row],[productID_Final]],product_REF[],3,FALSE)))),"NO MATCH")</f>
        <v>ELECTRONICS</v>
      </c>
      <c r="Z385" s="8" t="str">
        <f>IF(salesTable[[#This Row],[productCategory_final]]=CLEAN(UPPER(TRIM(salesTable[ProductCategory]))),salesTable[[#This Row],[productCategory_final]],"MISMATCH")</f>
        <v>ELECTRONICS</v>
      </c>
      <c r="AA385" s="8" t="str">
        <f>IF(salesTable[[#This Row],[CustomerID]]="","MISSING",IFERROR(VLOOKUP(salesTable[[#This Row],[CustomerID]],customer_REF[],1,FALSE),"NO MATCH"))</f>
        <v>C0396</v>
      </c>
      <c r="AB385" t="str">
        <f>CLEAN(UPPER(TRIM(IF(salesTable[[#This Row],[FirstName]]="","MISSING",IFERROR(VLOOKUP(salesTable[[#This Row],[CustomerID_final]],customer_REF[],2,FALSE),"NO MATCH")))))</f>
        <v>ADWOA</v>
      </c>
      <c r="AC385" s="8" t="str">
        <f>IF(salesTable[[#This Row],[customerFisrtName]]=CLEAN(UPPER(TRIM(salesTable[[#This Row],[customerFisrtName]]))),salesTable[[#This Row],[customerFisrtName]],"MISMATCH")</f>
        <v>ADWOA</v>
      </c>
      <c r="AD385" t="str">
        <f>CLEAN(UPPER(TRIM(IF(salesTable[[#This Row],[LastName]]="","MISSING",IFERROR(VLOOKUP(salesTable[[#This Row],[CustomerID_final]],customer_REF[],3,FALSE),"NO MATCH")))))</f>
        <v>MISSING</v>
      </c>
      <c r="AE385" s="8" t="str">
        <f>IF(salesTable[[#This Row],[customerLastName]]=CLEAN(UPPER(TRIM(salesTable[[#This Row],[customerLastName]]))),salesTable[[#This Row],[customerLastName]],"MISMATCH")</f>
        <v>MISSING</v>
      </c>
      <c r="AF385" s="8" t="str">
        <f>IF(salesTable[[#This Row],[Phone]]="","MISSING",0&amp;RIGHT(TRIM(SUBSTITUTE(SUBSTITUTE(SUBSTITUTE(salesTable[[#This Row],[Phone]],"+","")," ",""),"-","")),9))</f>
        <v>0244765610</v>
      </c>
      <c r="AG38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385" s="8" t="str">
        <f>IF(salesTable[[#This Row],[quantity_clean]]&gt;0,salesTable[[#This Row],[quantity_clean]],"INVALID")</f>
        <v>INVALID</v>
      </c>
      <c r="AI385">
        <f>IF(OR(salesTable[[#This Row],[UnitPrice]]="",salesTable[[#This Row],[UnitPrice]]="N/A",salesTable[[#This Row],[UnitPrice]]="unknown"),"INVALID",VALUE(TRIM(SUBSTITUTE(SUBSTITUTE(salesTable[[#This Row],[UnitPrice]],",",""),"GH₵",""))))</f>
        <v>-420</v>
      </c>
      <c r="AJ385" s="8" t="str">
        <f>IF(salesTable[[#This Row],[unitPrice_clean]]&gt;0,salesTable[[#This Row],[unitPrice_clean]],"INVALID")</f>
        <v>INVALID</v>
      </c>
      <c r="AK385">
        <f>IF(salesTable[[#This Row],[Revenue]]="","MISSING",VALUE(TRIM(SUBSTITUTE(SUBSTITUTE(salesTable[[#This Row],[Revenue]],",",""),"GH₵",""))))</f>
        <v>2520</v>
      </c>
      <c r="AL38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85" s="19">
        <f>IF(ISNUMBER(salesTable[[#This Row],[OrderDate]]),salesTable[[#This Row],[OrderDate]],IFERROR(DATEVALUE(CLEAN(TRIM(SUBSTITUTE(salesTable[[#This Row],[OrderDate]],".","/")))),"CHECK"))</f>
        <v>45444</v>
      </c>
      <c r="AN38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GH-CCT-2025-01499</v>
      </c>
      <c r="AP3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385" s="8" t="str">
        <f>CLEAN(PROPER(TRIM(salesTable[[#This Row],[Email]])))</f>
        <v>Adwoa.Badu7@Example.Com</v>
      </c>
      <c r="AR385" s="8" t="str">
        <f>CLEAN(TRIM(salesTable[[#This Row],[SourceFile]]))</f>
        <v>Mobile_App_Export.csv</v>
      </c>
      <c r="AS3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5" s="8" t="str">
        <f>IF(salesTable[orderRef_final]&lt;&gt;"MISSING",salesTable[orderRef_final],"invalid")</f>
        <v>GH-CCT-2025-01499</v>
      </c>
    </row>
    <row r="386" spans="1:46" x14ac:dyDescent="0.3">
      <c r="A386" t="s">
        <v>2975</v>
      </c>
      <c r="B386" t="s">
        <v>2976</v>
      </c>
      <c r="C386" t="s">
        <v>1282</v>
      </c>
      <c r="D386" t="s">
        <v>139</v>
      </c>
      <c r="E386" t="s">
        <v>129</v>
      </c>
      <c r="F386" t="s">
        <v>200</v>
      </c>
      <c r="G386" t="s">
        <v>239</v>
      </c>
      <c r="H386" t="s">
        <v>240</v>
      </c>
      <c r="I386" t="s">
        <v>279</v>
      </c>
      <c r="J386" t="s">
        <v>27</v>
      </c>
      <c r="K386" t="s">
        <v>98</v>
      </c>
      <c r="L386" t="s">
        <v>43</v>
      </c>
      <c r="M386">
        <v>-7</v>
      </c>
      <c r="N386">
        <v>980</v>
      </c>
      <c r="O386">
        <v>6860</v>
      </c>
      <c r="P386" t="s">
        <v>2977</v>
      </c>
      <c r="Q386" t="s">
        <v>2978</v>
      </c>
      <c r="R386" t="s">
        <v>61</v>
      </c>
      <c r="S386" t="str">
        <f>IF(salesTable[[#This Row],[Region]]="","MISSING",IFERROR(VLOOKUP(salesTable[[#This Row],[Region]],region_ref[],2,FALSE),TRIM(CLEAN(UPPER(salesTable[[#This Row],[Region]])))))</f>
        <v>KOFORIDUA</v>
      </c>
      <c r="T386" t="str">
        <f>IF(salesTable[[#This Row],[CustomerType]]="","MISSING",IFERROR(VLOOKUP(salesTable[[#This Row],[CustomerType]],customerType_Ref[],2,FALSE),TRIM(CLEAN(UPPER(salesTable[[#This Row],[CustomerType]])))))</f>
        <v>GOVERNMENT</v>
      </c>
      <c r="U386" t="str">
        <f>IF(salesTable[[#This Row],[SalesChannel]]="","MISSING",IFERROR(VLOOKUP(salesTable[[#This Row],[SalesChannel]],salesChannel_Ref[],2,FALSE),CLEAN(UPPER(TRIM(salesTable[SalesChannel])))))</f>
        <v>MOBILE APP</v>
      </c>
      <c r="V38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86" s="8" t="str">
        <f>IF(salesTable[[#This Row],[ProductID]]="","MISSING",IFERROR(VLOOKUP(salesTable[[#This Row],[ProductID]],product_REF[],1,FALSE),"NO MATCH"))</f>
        <v>P009</v>
      </c>
      <c r="X386" s="8" t="str">
        <f>CLEAN(UPPER(TRIM(IF(salesTable[[#This Row],[ProductID]]="","MISSING",IFERROR(VLOOKUP(salesTable[[#This Row],[ProductID]],product_REF[],2,FALSE),"NO MATCH")))))</f>
        <v>FILING CABINET</v>
      </c>
      <c r="Y386" t="str">
        <f>IFERROR(CLEAN(UPPER(TRIM(VLOOKUP(salesTable[[#This Row],[productID_Final]],product_REF[],3,FALSE)))),"NO MATCH")</f>
        <v>OFFICE SUPPLIES</v>
      </c>
      <c r="Z386" s="8" t="str">
        <f>IF(salesTable[[#This Row],[productCategory_final]]=CLEAN(UPPER(TRIM(salesTable[ProductCategory]))),salesTable[[#This Row],[productCategory_final]],"MISMATCH")</f>
        <v>OFFICE SUPPLIES</v>
      </c>
      <c r="AA386" s="8" t="str">
        <f>IF(salesTable[[#This Row],[CustomerID]]="","MISSING",IFERROR(VLOOKUP(salesTable[[#This Row],[CustomerID]],customer_REF[],1,FALSE),"NO MATCH"))</f>
        <v>C0231</v>
      </c>
      <c r="AB386" t="str">
        <f>CLEAN(UPPER(TRIM(IF(salesTable[[#This Row],[FirstName]]="","MISSING",IFERROR(VLOOKUP(salesTable[[#This Row],[CustomerID_final]],customer_REF[],2,FALSE),"NO MATCH")))))</f>
        <v>KOFI</v>
      </c>
      <c r="AC386" s="8" t="str">
        <f>IF(salesTable[[#This Row],[customerFisrtName]]=CLEAN(UPPER(TRIM(salesTable[[#This Row],[customerFisrtName]]))),salesTable[[#This Row],[customerFisrtName]],"MISMATCH")</f>
        <v>KOFI</v>
      </c>
      <c r="AD386" t="str">
        <f>CLEAN(UPPER(TRIM(IF(salesTable[[#This Row],[LastName]]="","MISSING",IFERROR(VLOOKUP(salesTable[[#This Row],[CustomerID_final]],customer_REF[],3,FALSE),"NO MATCH")))))</f>
        <v>BOATENG</v>
      </c>
      <c r="AE386" s="8" t="str">
        <f>IF(salesTable[[#This Row],[customerLastName]]=CLEAN(UPPER(TRIM(salesTable[[#This Row],[customerLastName]]))),salesTable[[#This Row],[customerLastName]],"MISMATCH")</f>
        <v>BOATENG</v>
      </c>
      <c r="AF386" s="8" t="str">
        <f>IF(salesTable[[#This Row],[Phone]]="","MISSING",0&amp;RIGHT(TRIM(SUBSTITUTE(SUBSTITUTE(SUBSTITUTE(salesTable[[#This Row],[Phone]],"+","")," ",""),"-","")),9))</f>
        <v>0505101740</v>
      </c>
      <c r="AG386">
        <f>IF(OR(salesTable[[#This Row],[Quantity]]="",salesTable[[#This Row],[Quantity]]="N/A",salesTable[[#This Row],[Quantity]]="abc"),"INVALID",VALUE(TRIM(SUBSTITUTE(SUBSTITUTE(salesTable[[#This Row],[Quantity]],",",""),"GH₵",""))))</f>
        <v>-7</v>
      </c>
      <c r="AH386" s="8" t="str">
        <f>IF(salesTable[[#This Row],[quantity_clean]]&gt;0,salesTable[[#This Row],[quantity_clean]],"INVALID")</f>
        <v>INVALID</v>
      </c>
      <c r="AI38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386" s="8">
        <f>IF(salesTable[[#This Row],[unitPrice_clean]]&gt;0,salesTable[[#This Row],[unitPrice_clean]],"INVALID")</f>
        <v>980</v>
      </c>
      <c r="AK386">
        <f>IF(salesTable[[#This Row],[Revenue]]="","MISSING",VALUE(TRIM(SUBSTITUTE(SUBSTITUTE(salesTable[[#This Row],[Revenue]],",",""),"GH₵",""))))</f>
        <v>6860</v>
      </c>
      <c r="AL38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86" s="19">
        <f>IF(ISNUMBER(salesTable[[#This Row],[OrderDate]]),salesTable[[#This Row],[OrderDate]],IFERROR(DATEVALUE(CLEAN(TRIM(SUBSTITUTE(salesTable[[#This Row],[OrderDate]],".","/")))),"CHECK"))</f>
        <v>45677</v>
      </c>
      <c r="AN3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45677</v>
      </c>
      <c r="AO3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GH-KOF-2025-00001</v>
      </c>
      <c r="AP3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86" s="8" t="str">
        <f>CLEAN(PROPER(TRIM(salesTable[[#This Row],[Email]])))</f>
        <v>Kofi.Boateng50Example.Com</v>
      </c>
      <c r="AR386" s="8" t="str">
        <f>CLEAN(TRIM(salesTable[[#This Row],[SourceFile]]))</f>
        <v>Retail_POS_2025.csv</v>
      </c>
      <c r="AS3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6" s="8" t="str">
        <f>IF(salesTable[orderRef_final]&lt;&gt;"MISSING",salesTable[orderRef_final],"invalid")</f>
        <v>GH-KOF-2025-00001</v>
      </c>
    </row>
    <row r="387" spans="1:46" x14ac:dyDescent="0.3">
      <c r="A387" t="s">
        <v>4718</v>
      </c>
      <c r="B387" t="s">
        <v>1250</v>
      </c>
      <c r="C387" t="s">
        <v>863</v>
      </c>
      <c r="D387" t="s">
        <v>21</v>
      </c>
      <c r="F387" t="s">
        <v>590</v>
      </c>
      <c r="G387" t="s">
        <v>81</v>
      </c>
      <c r="H387" t="s">
        <v>425</v>
      </c>
      <c r="I387" t="s">
        <v>110</v>
      </c>
      <c r="K387" t="s">
        <v>758</v>
      </c>
      <c r="L387" t="s">
        <v>182</v>
      </c>
      <c r="M387" t="s">
        <v>607</v>
      </c>
      <c r="N387" t="s">
        <v>3546</v>
      </c>
      <c r="O387">
        <v>2500</v>
      </c>
      <c r="P387" t="s">
        <v>4719</v>
      </c>
      <c r="Q387" t="s">
        <v>4720</v>
      </c>
      <c r="R387" t="s">
        <v>61</v>
      </c>
      <c r="S387" t="str">
        <f>IF(salesTable[[#This Row],[Region]]="","MISSING",IFERROR(VLOOKUP(salesTable[[#This Row],[Region]],region_ref[],2,FALSE),TRIM(CLEAN(UPPER(salesTable[[#This Row],[Region]])))))</f>
        <v>KOFORIDUA</v>
      </c>
      <c r="T387" t="str">
        <f>IF(salesTable[[#This Row],[CustomerType]]="","MISSING",IFERROR(VLOOKUP(salesTable[[#This Row],[CustomerType]],customerType_Ref[],2,FALSE),TRIM(CLEAN(UPPER(salesTable[[#This Row],[CustomerType]])))))</f>
        <v>MISSING</v>
      </c>
      <c r="U387" t="str">
        <f>IF(salesTable[[#This Row],[SalesChannel]]="","MISSING",IFERROR(VLOOKUP(salesTable[[#This Row],[SalesChannel]],salesChannel_Ref[],2,FALSE),CLEAN(UPPER(TRIM(salesTable[SalesChannel])))))</f>
        <v>ONLINE</v>
      </c>
      <c r="V387" t="str">
        <f>IF(salesTable[[#This Row],[PaymentMethod]]="","MISSING",IFERROR(VLOOKUP(salesTable[[#This Row],[PaymentMethod]],paymentMethod_REF[],2,FALSE), CLEAN(UPPER(TRIM(salesTable[[#This Row],[PaymentMethod]])))))</f>
        <v>CASH</v>
      </c>
      <c r="W387" s="8" t="str">
        <f>IF(salesTable[[#This Row],[ProductID]]="","MISSING",IFERROR(VLOOKUP(salesTable[[#This Row],[ProductID]],product_REF[],1,FALSE),"NO MATCH"))</f>
        <v>P008</v>
      </c>
      <c r="X387" s="8" t="str">
        <f>CLEAN(UPPER(TRIM(IF(salesTable[[#This Row],[ProductID]]="","MISSING",IFERROR(VLOOKUP(salesTable[[#This Row],[ProductID]],product_REF[],2,FALSE),"NO MATCH")))))</f>
        <v>MICROWAVE 25L</v>
      </c>
      <c r="Y387" t="str">
        <f>IFERROR(CLEAN(UPPER(TRIM(VLOOKUP(salesTable[[#This Row],[productID_Final]],product_REF[],3,FALSE)))),"NO MATCH")</f>
        <v>HOME APPLIANCES</v>
      </c>
      <c r="Z387" s="8" t="str">
        <f>IF(salesTable[[#This Row],[productCategory_final]]=CLEAN(UPPER(TRIM(salesTable[ProductCategory]))),salesTable[[#This Row],[productCategory_final]],"MISMATCH")</f>
        <v>HOME APPLIANCES</v>
      </c>
      <c r="AA387" s="8" t="str">
        <f>IF(salesTable[[#This Row],[CustomerID]]="","MISSING",IFERROR(VLOOKUP(salesTable[[#This Row],[CustomerID]],customer_REF[],1,FALSE),"NO MATCH"))</f>
        <v>C0017</v>
      </c>
      <c r="AB387" t="str">
        <f>CLEAN(UPPER(TRIM(IF(salesTable[[#This Row],[FirstName]]="","MISSING",IFERROR(VLOOKUP(salesTable[[#This Row],[CustomerID_final]],customer_REF[],2,FALSE),"NO MATCH")))))</f>
        <v>KOJO</v>
      </c>
      <c r="AC387" s="8" t="str">
        <f>IF(salesTable[[#This Row],[customerFisrtName]]=CLEAN(UPPER(TRIM(salesTable[[#This Row],[customerFisrtName]]))),salesTable[[#This Row],[customerFisrtName]],"MISMATCH")</f>
        <v>KOJO</v>
      </c>
      <c r="AD387" t="str">
        <f>CLEAN(UPPER(TRIM(IF(salesTable[[#This Row],[LastName]]="","MISSING",IFERROR(VLOOKUP(salesTable[[#This Row],[CustomerID_final]],customer_REF[],3,FALSE),"NO MATCH")))))</f>
        <v>MISSING</v>
      </c>
      <c r="AE387" s="8" t="str">
        <f>IF(salesTable[[#This Row],[customerLastName]]=CLEAN(UPPER(TRIM(salesTable[[#This Row],[customerLastName]]))),salesTable[[#This Row],[customerLastName]],"MISMATCH")</f>
        <v>MISSING</v>
      </c>
      <c r="AF387" s="8" t="str">
        <f>IF(salesTable[[#This Row],[Phone]]="","MISSING",0&amp;RIGHT(TRIM(SUBSTITUTE(SUBSTITUTE(SUBSTITUTE(salesTable[[#This Row],[Phone]],"+","")," ",""),"-","")),9))</f>
        <v>0261923669</v>
      </c>
      <c r="AG38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87" s="8">
        <f>IF(salesTable[[#This Row],[quantity_clean]]&gt;0,salesTable[[#This Row],[quantity_clean]],"INVALID")</f>
        <v>2</v>
      </c>
      <c r="AI38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387" s="8">
        <f>IF(salesTable[[#This Row],[unitPrice_clean]]&gt;0,salesTable[[#This Row],[unitPrice_clean]],"INVALID")</f>
        <v>1250</v>
      </c>
      <c r="AK387">
        <f>IF(salesTable[[#This Row],[Revenue]]="","MISSING",VALUE(TRIM(SUBSTITUTE(SUBSTITUTE(salesTable[[#This Row],[Revenue]],",",""),"GH₵",""))))</f>
        <v>2500</v>
      </c>
      <c r="AL387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387" s="19">
        <f>IF(ISNUMBER(salesTable[[#This Row],[OrderDate]]),salesTable[[#This Row],[OrderDate]],IFERROR(DATEVALUE(CLEAN(TRIM(SUBSTITUTE(salesTable[[#This Row],[OrderDate]],".","/")))),"CHECK"))</f>
        <v>45797</v>
      </c>
      <c r="AN3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45797</v>
      </c>
      <c r="AO3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GH-KOF-2025-00011</v>
      </c>
      <c r="AP3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87" s="8" t="str">
        <f>CLEAN(PROPER(TRIM(salesTable[[#This Row],[Email]])))</f>
        <v>Kojo.Badu40@Example.Com</v>
      </c>
      <c r="AR387" s="8" t="str">
        <f>CLEAN(TRIM(salesTable[[#This Row],[SourceFile]]))</f>
        <v>Retail_POS_2025.csv</v>
      </c>
      <c r="AS3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7" s="8" t="str">
        <f>IF(salesTable[orderRef_final]&lt;&gt;"MISSING",salesTable[orderRef_final],"invalid")</f>
        <v>GH-KOF-2025-00011</v>
      </c>
    </row>
    <row r="388" spans="1:46" x14ac:dyDescent="0.3">
      <c r="A388" t="s">
        <v>1921</v>
      </c>
      <c r="B388" t="s">
        <v>1922</v>
      </c>
      <c r="C388" t="s">
        <v>1923</v>
      </c>
      <c r="D388" t="s">
        <v>80</v>
      </c>
      <c r="E388" t="s">
        <v>173</v>
      </c>
      <c r="F388" t="s">
        <v>119</v>
      </c>
      <c r="G388" t="s">
        <v>24</v>
      </c>
      <c r="H388" t="s">
        <v>434</v>
      </c>
      <c r="I388" t="s">
        <v>26</v>
      </c>
      <c r="J388" t="s">
        <v>27</v>
      </c>
      <c r="K388" t="s">
        <v>493</v>
      </c>
      <c r="L388" t="s">
        <v>85</v>
      </c>
      <c r="M388">
        <v>6</v>
      </c>
      <c r="N388">
        <v>4200</v>
      </c>
      <c r="O388">
        <v>25200</v>
      </c>
      <c r="P388" t="s">
        <v>1924</v>
      </c>
      <c r="Q388" t="s">
        <v>1925</v>
      </c>
      <c r="R388" t="s">
        <v>32</v>
      </c>
      <c r="S388" t="str">
        <f>IF(salesTable[[#This Row],[Region]]="","MISSING",IFERROR(VLOOKUP(salesTable[[#This Row],[Region]],region_ref[],2,FALSE),TRIM(CLEAN(UPPER(salesTable[[#This Row],[Region]])))))</f>
        <v>KOFORIDUA</v>
      </c>
      <c r="T388" t="str">
        <f>IF(salesTable[[#This Row],[CustomerType]]="","MISSING",IFERROR(VLOOKUP(salesTable[[#This Row],[CustomerType]],customerType_Ref[],2,FALSE),TRIM(CLEAN(UPPER(salesTable[[#This Row],[CustomerType]])))))</f>
        <v>GOVERNMENT</v>
      </c>
      <c r="U388" t="str">
        <f>IF(salesTable[[#This Row],[SalesChannel]]="","MISSING",IFERROR(VLOOKUP(salesTable[[#This Row],[SalesChannel]],salesChannel_Ref[],2,FALSE),CLEAN(UPPER(TRIM(salesTable[SalesChannel])))))</f>
        <v>AGENT</v>
      </c>
      <c r="V38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88" s="8" t="str">
        <f>IF(salesTable[[#This Row],[ProductID]]="","MISSING",IFERROR(VLOOKUP(salesTable[[#This Row],[ProductID]],product_REF[],1,FALSE),"NO MATCH"))</f>
        <v>P001</v>
      </c>
      <c r="X388" s="8" t="str">
        <f>CLEAN(UPPER(TRIM(IF(salesTable[[#This Row],[ProductID]]="","MISSING",IFERROR(VLOOKUP(salesTable[[#This Row],[ProductID]],product_REF[],2,FALSE),"NO MATCH")))))</f>
        <v>LAPTOP PRO 14</v>
      </c>
      <c r="Y388" t="str">
        <f>IFERROR(CLEAN(UPPER(TRIM(VLOOKUP(salesTable[[#This Row],[productID_Final]],product_REF[],3,FALSE)))),"NO MATCH")</f>
        <v>ELECTRONICS</v>
      </c>
      <c r="Z388" s="8" t="str">
        <f>IF(salesTable[[#This Row],[productCategory_final]]=CLEAN(UPPER(TRIM(salesTable[ProductCategory]))),salesTable[[#This Row],[productCategory_final]],"MISMATCH")</f>
        <v>ELECTRONICS</v>
      </c>
      <c r="AA388" s="8" t="str">
        <f>IF(salesTable[[#This Row],[CustomerID]]="","MISSING",IFERROR(VLOOKUP(salesTable[[#This Row],[CustomerID]],customer_REF[],1,FALSE),"NO MATCH"))</f>
        <v>C0327</v>
      </c>
      <c r="AB388" t="str">
        <f>CLEAN(UPPER(TRIM(IF(salesTable[[#This Row],[FirstName]]="","MISSING",IFERROR(VLOOKUP(salesTable[[#This Row],[CustomerID_final]],customer_REF[],2,FALSE),"NO MATCH")))))</f>
        <v>ADWOA</v>
      </c>
      <c r="AC388" s="8" t="str">
        <f>IF(salesTable[[#This Row],[customerFisrtName]]=CLEAN(UPPER(TRIM(salesTable[[#This Row],[customerFisrtName]]))),salesTable[[#This Row],[customerFisrtName]],"MISMATCH")</f>
        <v>ADWOA</v>
      </c>
      <c r="AD388" t="str">
        <f>CLEAN(UPPER(TRIM(IF(salesTable[[#This Row],[LastName]]="","MISSING",IFERROR(VLOOKUP(salesTable[[#This Row],[CustomerID_final]],customer_REF[],3,FALSE),"NO MATCH")))))</f>
        <v>OSEI</v>
      </c>
      <c r="AE388" s="8" t="str">
        <f>IF(salesTable[[#This Row],[customerLastName]]=CLEAN(UPPER(TRIM(salesTable[[#This Row],[customerLastName]]))),salesTable[[#This Row],[customerLastName]],"MISMATCH")</f>
        <v>OSEI</v>
      </c>
      <c r="AF388" s="8" t="str">
        <f>IF(salesTable[[#This Row],[Phone]]="","MISSING",0&amp;RIGHT(TRIM(SUBSTITUTE(SUBSTITUTE(SUBSTITUTE(salesTable[[#This Row],[Phone]],"+","")," ",""),"-","")),9))</f>
        <v>0545956485</v>
      </c>
      <c r="AG38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88" s="8">
        <f>IF(salesTable[[#This Row],[quantity_clean]]&gt;0,salesTable[[#This Row],[quantity_clean]],"INVALID")</f>
        <v>6</v>
      </c>
      <c r="AI38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88" s="8">
        <f>IF(salesTable[[#This Row],[unitPrice_clean]]&gt;0,salesTable[[#This Row],[unitPrice_clean]],"INVALID")</f>
        <v>4200</v>
      </c>
      <c r="AK388">
        <f>IF(salesTable[[#This Row],[Revenue]]="","MISSING",VALUE(TRIM(SUBSTITUTE(SUBSTITUTE(salesTable[[#This Row],[Revenue]],",",""),"GH₵",""))))</f>
        <v>25200</v>
      </c>
      <c r="AL388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388" s="19" t="str">
        <f>IF(ISNUMBER(salesTable[[#This Row],[OrderDate]]),salesTable[[#This Row],[OrderDate]],IFERROR(DATEVALUE(CLEAN(TRIM(SUBSTITUTE(salesTable[[#This Row],[OrderDate]],".","/")))),"CHECK"))</f>
        <v>CHECK</v>
      </c>
      <c r="AN38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GH-KOF-2025-00012</v>
      </c>
      <c r="AP3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88" s="8" t="str">
        <f>CLEAN(PROPER(TRIM(salesTable[[#This Row],[Email]])))</f>
        <v>Adwoa.Osei87@Example.Com</v>
      </c>
      <c r="AR388" s="8" t="str">
        <f>CLEAN(TRIM(salesTable[[#This Row],[SourceFile]]))</f>
        <v>Agent_App_2025.csv</v>
      </c>
      <c r="AS3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8" s="8" t="str">
        <f>IF(salesTable[orderRef_final]&lt;&gt;"MISSING",salesTable[orderRef_final],"invalid")</f>
        <v>GH-KOF-2025-00012</v>
      </c>
    </row>
    <row r="389" spans="1:46" x14ac:dyDescent="0.3">
      <c r="A389" t="s">
        <v>1665</v>
      </c>
      <c r="B389" t="s">
        <v>1666</v>
      </c>
      <c r="C389" t="s">
        <v>1656</v>
      </c>
      <c r="D389" t="s">
        <v>411</v>
      </c>
      <c r="E389" t="s">
        <v>51</v>
      </c>
      <c r="F389" t="s">
        <v>119</v>
      </c>
      <c r="G389" t="s">
        <v>120</v>
      </c>
      <c r="H389" t="s">
        <v>683</v>
      </c>
      <c r="I389" t="s">
        <v>41</v>
      </c>
      <c r="J389" t="s">
        <v>83</v>
      </c>
      <c r="K389" t="s">
        <v>758</v>
      </c>
      <c r="L389" t="s">
        <v>165</v>
      </c>
      <c r="M389" t="s">
        <v>133</v>
      </c>
      <c r="N389">
        <v>850</v>
      </c>
      <c r="P389" t="s">
        <v>1667</v>
      </c>
      <c r="Q389" t="s">
        <v>1668</v>
      </c>
      <c r="R389" t="s">
        <v>32</v>
      </c>
      <c r="S389" t="str">
        <f>IF(salesTable[[#This Row],[Region]]="","MISSING",IFERROR(VLOOKUP(salesTable[[#This Row],[Region]],region_ref[],2,FALSE),TRIM(CLEAN(UPPER(salesTable[[#This Row],[Region]])))))</f>
        <v>KOFORIDUA</v>
      </c>
      <c r="T389" t="str">
        <f>IF(salesTable[[#This Row],[CustomerType]]="","MISSING",IFERROR(VLOOKUP(salesTable[[#This Row],[CustomerType]],customerType_Ref[],2,FALSE),TRIM(CLEAN(UPPER(salesTable[[#This Row],[CustomerType]])))))</f>
        <v>INDIVIDUAL</v>
      </c>
      <c r="U389" t="str">
        <f>IF(salesTable[[#This Row],[SalesChannel]]="","MISSING",IFERROR(VLOOKUP(salesTable[[#This Row],[SalesChannel]],salesChannel_Ref[],2,FALSE),CLEAN(UPPER(TRIM(salesTable[SalesChannel])))))</f>
        <v>ONLINE</v>
      </c>
      <c r="V38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389" s="8" t="str">
        <f>IF(salesTable[[#This Row],[ProductID]]="","MISSING",IFERROR(VLOOKUP(salesTable[[#This Row],[ProductID]],product_REF[],1,FALSE),"NO MATCH"))</f>
        <v>P002</v>
      </c>
      <c r="X389" s="8" t="str">
        <f>CLEAN(UPPER(TRIM(IF(salesTable[[#This Row],[ProductID]]="","MISSING",IFERROR(VLOOKUP(salesTable[[#This Row],[ProductID]],product_REF[],2,FALSE),"NO MATCH")))))</f>
        <v>OFFICE CHAIR</v>
      </c>
      <c r="Y389" t="str">
        <f>IFERROR(CLEAN(UPPER(TRIM(VLOOKUP(salesTable[[#This Row],[productID_Final]],product_REF[],3,FALSE)))),"NO MATCH")</f>
        <v>FURNITURE</v>
      </c>
      <c r="Z389" s="8" t="str">
        <f>IF(salesTable[[#This Row],[productCategory_final]]=CLEAN(UPPER(TRIM(salesTable[ProductCategory]))),salesTable[[#This Row],[productCategory_final]],"MISMATCH")</f>
        <v>FURNITURE</v>
      </c>
      <c r="AA389" s="8" t="str">
        <f>IF(salesTable[[#This Row],[CustomerID]]="","MISSING",IFERROR(VLOOKUP(salesTable[[#This Row],[CustomerID]],customer_REF[],1,FALSE),"NO MATCH"))</f>
        <v>C0169</v>
      </c>
      <c r="AB389" t="str">
        <f>CLEAN(UPPER(TRIM(IF(salesTable[[#This Row],[FirstName]]="","MISSING",IFERROR(VLOOKUP(salesTable[[#This Row],[CustomerID_final]],customer_REF[],2,FALSE),"NO MATCH")))))</f>
        <v>NAA</v>
      </c>
      <c r="AC389" s="8" t="str">
        <f>IF(salesTable[[#This Row],[customerFisrtName]]=CLEAN(UPPER(TRIM(salesTable[[#This Row],[customerFisrtName]]))),salesTable[[#This Row],[customerFisrtName]],"MISMATCH")</f>
        <v>NAA</v>
      </c>
      <c r="AD389" t="str">
        <f>CLEAN(UPPER(TRIM(IF(salesTable[[#This Row],[LastName]]="","MISSING",IFERROR(VLOOKUP(salesTable[[#This Row],[CustomerID_final]],customer_REF[],3,FALSE),"NO MATCH")))))</f>
        <v>MENSAH</v>
      </c>
      <c r="AE389" s="8" t="str">
        <f>IF(salesTable[[#This Row],[customerLastName]]=CLEAN(UPPER(TRIM(salesTable[[#This Row],[customerLastName]]))),salesTable[[#This Row],[customerLastName]],"MISMATCH")</f>
        <v>MENSAH</v>
      </c>
      <c r="AF389" s="8" t="str">
        <f>IF(salesTable[[#This Row],[Phone]]="","MISSING",0&amp;RIGHT(TRIM(SUBSTITUTE(SUBSTITUTE(SUBSTITUTE(salesTable[[#This Row],[Phone]],"+","")," ",""),"-","")),9))</f>
        <v>0208354640</v>
      </c>
      <c r="AG38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389" s="8" t="str">
        <f>IF(salesTable[[#This Row],[quantity_clean]]&gt;0,salesTable[[#This Row],[quantity_clean]],"INVALID")</f>
        <v>INVALID</v>
      </c>
      <c r="AI38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89" s="8">
        <f>IF(salesTable[[#This Row],[unitPrice_clean]]&gt;0,salesTable[[#This Row],[unitPrice_clean]],"INVALID")</f>
        <v>850</v>
      </c>
      <c r="AK389" t="str">
        <f>IF(salesTable[[#This Row],[Revenue]]="","MISSING",VALUE(TRIM(SUBSTITUTE(SUBSTITUTE(salesTable[[#This Row],[Revenue]],",",""),"GH₵",""))))</f>
        <v>MISSING</v>
      </c>
      <c r="AL38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89" s="19">
        <f>IF(ISNUMBER(salesTable[[#This Row],[OrderDate]]),salesTable[[#This Row],[OrderDate]],IFERROR(DATEVALUE(CLEAN(TRIM(SUBSTITUTE(salesTable[[#This Row],[OrderDate]],".","/")))),"CHECK"))</f>
        <v>45704</v>
      </c>
      <c r="AN3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3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GH-KOF-2025-00013</v>
      </c>
      <c r="AP3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89" s="8" t="str">
        <f>CLEAN(PROPER(TRIM(salesTable[[#This Row],[Email]])))</f>
        <v>Naa.Mensah59@Example.Com</v>
      </c>
      <c r="AR389" s="8" t="str">
        <f>CLEAN(TRIM(salesTable[[#This Row],[SourceFile]]))</f>
        <v>Agent_App_2025.csv</v>
      </c>
      <c r="AS3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89" s="8" t="str">
        <f>IF(salesTable[orderRef_final]&lt;&gt;"MISSING",salesTable[orderRef_final],"invalid")</f>
        <v>GH-KOF-2025-00013</v>
      </c>
    </row>
    <row r="390" spans="1:46" x14ac:dyDescent="0.3">
      <c r="A390" t="s">
        <v>3335</v>
      </c>
      <c r="B390" t="s">
        <v>569</v>
      </c>
      <c r="C390" t="s">
        <v>1099</v>
      </c>
      <c r="D390" t="s">
        <v>475</v>
      </c>
      <c r="E390" t="s">
        <v>93</v>
      </c>
      <c r="F390" t="s">
        <v>1022</v>
      </c>
      <c r="G390" t="s">
        <v>162</v>
      </c>
      <c r="H390" t="s">
        <v>163</v>
      </c>
      <c r="I390" t="s">
        <v>110</v>
      </c>
      <c r="J390" t="s">
        <v>97</v>
      </c>
      <c r="K390" t="s">
        <v>72</v>
      </c>
      <c r="L390" t="s">
        <v>565</v>
      </c>
      <c r="M390">
        <v>8</v>
      </c>
      <c r="N390" t="s">
        <v>3336</v>
      </c>
      <c r="O390">
        <v>4960</v>
      </c>
      <c r="P390" t="s">
        <v>3337</v>
      </c>
      <c r="Q390" t="s">
        <v>3338</v>
      </c>
      <c r="R390" t="s">
        <v>157</v>
      </c>
      <c r="S390" t="str">
        <f>IF(salesTable[[#This Row],[Region]]="","MISSING",IFERROR(VLOOKUP(salesTable[[#This Row],[Region]],region_ref[],2,FALSE),TRIM(CLEAN(UPPER(salesTable[[#This Row],[Region]])))))</f>
        <v>KOFORIDUA</v>
      </c>
      <c r="T390" t="str">
        <f>IF(salesTable[[#This Row],[CustomerType]]="","MISSING",IFERROR(VLOOKUP(salesTable[[#This Row],[CustomerType]],customerType_Ref[],2,FALSE),TRIM(CLEAN(UPPER(salesTable[[#This Row],[CustomerType]])))))</f>
        <v>BUSINESS</v>
      </c>
      <c r="U390" t="str">
        <f>IF(salesTable[[#This Row],[SalesChannel]]="","MISSING",IFERROR(VLOOKUP(salesTable[[#This Row],[SalesChannel]],salesChannel_Ref[],2,FALSE),CLEAN(UPPER(TRIM(salesTable[SalesChannel])))))</f>
        <v>IN-STORE</v>
      </c>
      <c r="V390" t="str">
        <f>IF(salesTable[[#This Row],[PaymentMethod]]="","MISSING",IFERROR(VLOOKUP(salesTable[[#This Row],[PaymentMethod]],paymentMethod_REF[],2,FALSE), CLEAN(UPPER(TRIM(salesTable[[#This Row],[PaymentMethod]])))))</f>
        <v>CARD</v>
      </c>
      <c r="W390" s="8" t="str">
        <f>IF(salesTable[[#This Row],[ProductID]]="","MISSING",IFERROR(VLOOKUP(salesTable[[#This Row],[ProductID]],product_REF[],1,FALSE),"NO MATCH"))</f>
        <v>P012</v>
      </c>
      <c r="X390" s="8" t="str">
        <f>CLEAN(UPPER(TRIM(IF(salesTable[[#This Row],[ProductID]]="","MISSING",IFERROR(VLOOKUP(salesTable[[#This Row],[ProductID]],product_REF[],2,FALSE),"NO MATCH")))))</f>
        <v>BLENDER PLUS</v>
      </c>
      <c r="Y390" t="str">
        <f>IFERROR(CLEAN(UPPER(TRIM(VLOOKUP(salesTable[[#This Row],[productID_Final]],product_REF[],3,FALSE)))),"NO MATCH")</f>
        <v>HOME APPLIANCES</v>
      </c>
      <c r="Z390" s="8" t="str">
        <f>IF(salesTable[[#This Row],[productCategory_final]]=CLEAN(UPPER(TRIM(salesTable[ProductCategory]))),salesTable[[#This Row],[productCategory_final]],"MISMATCH")</f>
        <v>HOME APPLIANCES</v>
      </c>
      <c r="AA390" s="8" t="str">
        <f>IF(salesTable[[#This Row],[CustomerID]]="","MISSING",IFERROR(VLOOKUP(salesTable[[#This Row],[CustomerID]],customer_REF[],1,FALSE),"NO MATCH"))</f>
        <v>C0077</v>
      </c>
      <c r="AB390" t="str">
        <f>CLEAN(UPPER(TRIM(IF(salesTable[[#This Row],[FirstName]]="","MISSING",IFERROR(VLOOKUP(salesTable[[#This Row],[CustomerID_final]],customer_REF[],2,FALSE),"NO MATCH")))))</f>
        <v>NAA</v>
      </c>
      <c r="AC390" s="8" t="str">
        <f>IF(salesTable[[#This Row],[customerFisrtName]]=CLEAN(UPPER(TRIM(salesTable[[#This Row],[customerFisrtName]]))),salesTable[[#This Row],[customerFisrtName]],"MISMATCH")</f>
        <v>NAA</v>
      </c>
      <c r="AD390" t="str">
        <f>CLEAN(UPPER(TRIM(IF(salesTable[[#This Row],[LastName]]="","MISSING",IFERROR(VLOOKUP(salesTable[[#This Row],[CustomerID_final]],customer_REF[],3,FALSE),"NO MATCH")))))</f>
        <v>BADU</v>
      </c>
      <c r="AE390" s="8" t="str">
        <f>IF(salesTable[[#This Row],[customerLastName]]=CLEAN(UPPER(TRIM(salesTable[[#This Row],[customerLastName]]))),salesTable[[#This Row],[customerLastName]],"MISMATCH")</f>
        <v>BADU</v>
      </c>
      <c r="AF390" s="8" t="str">
        <f>IF(salesTable[[#This Row],[Phone]]="","MISSING",0&amp;RIGHT(TRIM(SUBSTITUTE(SUBSTITUTE(SUBSTITUTE(salesTable[[#This Row],[Phone]],"+","")," ",""),"-","")),9))</f>
        <v>0279688133</v>
      </c>
      <c r="AG39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90" s="8">
        <f>IF(salesTable[[#This Row],[quantity_clean]]&gt;0,salesTable[[#This Row],[quantity_clean]],"INVALID")</f>
        <v>8</v>
      </c>
      <c r="AI39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90" s="8">
        <f>IF(salesTable[[#This Row],[unitPrice_clean]]&gt;0,salesTable[[#This Row],[unitPrice_clean]],"INVALID")</f>
        <v>620</v>
      </c>
      <c r="AK390">
        <f>IF(salesTable[[#This Row],[Revenue]]="","MISSING",VALUE(TRIM(SUBSTITUTE(SUBSTITUTE(salesTable[[#This Row],[Revenue]],",",""),"GH₵",""))))</f>
        <v>4960</v>
      </c>
      <c r="AL390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390" s="19">
        <f>IF(ISNUMBER(salesTable[[#This Row],[OrderDate]]),salesTable[[#This Row],[OrderDate]],IFERROR(DATEVALUE(CLEAN(TRIM(SUBSTITUTE(salesTable[[#This Row],[OrderDate]],".","/")))),"CHECK"))</f>
        <v>45793</v>
      </c>
      <c r="AN3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45793</v>
      </c>
      <c r="AO3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GH-KOF-2025-00015</v>
      </c>
      <c r="AP3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0" s="8" t="str">
        <f>CLEAN(PROPER(TRIM(salesTable[[#This Row],[Email]])))</f>
        <v>Naa.Badu41@Example.Com</v>
      </c>
      <c r="AR390" s="8" t="str">
        <f>CLEAN(TRIM(salesTable[[#This Row],[SourceFile]]))</f>
        <v>Online_Sales_2025.xlsx</v>
      </c>
      <c r="AS3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0" s="8" t="str">
        <f>IF(salesTable[orderRef_final]&lt;&gt;"MISSING",salesTable[orderRef_final],"invalid")</f>
        <v>GH-KOF-2025-00015</v>
      </c>
    </row>
    <row r="391" spans="1:46" x14ac:dyDescent="0.3">
      <c r="A391" t="s">
        <v>5270</v>
      </c>
      <c r="B391" t="s">
        <v>5271</v>
      </c>
      <c r="C391" t="s">
        <v>532</v>
      </c>
      <c r="D391" t="s">
        <v>65</v>
      </c>
      <c r="E391" t="s">
        <v>237</v>
      </c>
      <c r="F391" t="s">
        <v>119</v>
      </c>
      <c r="G391" t="s">
        <v>53</v>
      </c>
      <c r="H391" t="s">
        <v>95</v>
      </c>
      <c r="I391" t="s">
        <v>96</v>
      </c>
      <c r="J391" t="s">
        <v>83</v>
      </c>
      <c r="K391" t="s">
        <v>758</v>
      </c>
      <c r="L391" t="s">
        <v>58</v>
      </c>
      <c r="M391">
        <v>10</v>
      </c>
      <c r="N391">
        <v>180</v>
      </c>
      <c r="O391">
        <v>1800</v>
      </c>
      <c r="P391" t="s">
        <v>5272</v>
      </c>
      <c r="Q391" t="s">
        <v>5273</v>
      </c>
      <c r="R391" t="s">
        <v>46</v>
      </c>
      <c r="S391" t="str">
        <f>IF(salesTable[[#This Row],[Region]]="","MISSING",IFERROR(VLOOKUP(salesTable[[#This Row],[Region]],region_ref[],2,FALSE),TRIM(CLEAN(UPPER(salesTable[[#This Row],[Region]])))))</f>
        <v>KOFORIDUA</v>
      </c>
      <c r="T391" t="str">
        <f>IF(salesTable[[#This Row],[CustomerType]]="","MISSING",IFERROR(VLOOKUP(salesTable[[#This Row],[CustomerType]],customerType_Ref[],2,FALSE),TRIM(CLEAN(UPPER(salesTable[[#This Row],[CustomerType]])))))</f>
        <v>INDIVIDUAL</v>
      </c>
      <c r="U391" t="str">
        <f>IF(salesTable[[#This Row],[SalesChannel]]="","MISSING",IFERROR(VLOOKUP(salesTable[[#This Row],[SalesChannel]],salesChannel_Ref[],2,FALSE),CLEAN(UPPER(TRIM(salesTable[SalesChannel])))))</f>
        <v>ONLINE</v>
      </c>
      <c r="V39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91" s="8" t="str">
        <f>IF(salesTable[[#This Row],[ProductID]]="","MISSING",IFERROR(VLOOKUP(salesTable[[#This Row],[ProductID]],product_REF[],1,FALSE),"NO MATCH"))</f>
        <v>P007</v>
      </c>
      <c r="X391" s="8" t="str">
        <f>CLEAN(UPPER(TRIM(IF(salesTable[[#This Row],[ProductID]]="","MISSING",IFERROR(VLOOKUP(salesTable[[#This Row],[ProductID]],product_REF[],2,FALSE),"NO MATCH")))))</f>
        <v>COTTON SHIRT</v>
      </c>
      <c r="Y391" t="str">
        <f>IFERROR(CLEAN(UPPER(TRIM(VLOOKUP(salesTable[[#This Row],[productID_Final]],product_REF[],3,FALSE)))),"NO MATCH")</f>
        <v>CLOTHING</v>
      </c>
      <c r="Z391" s="8" t="str">
        <f>IF(salesTable[[#This Row],[productCategory_final]]=CLEAN(UPPER(TRIM(salesTable[ProductCategory]))),salesTable[[#This Row],[productCategory_final]],"MISMATCH")</f>
        <v>CLOTHING</v>
      </c>
      <c r="AA391" s="8" t="str">
        <f>IF(salesTable[[#This Row],[CustomerID]]="","MISSING",IFERROR(VLOOKUP(salesTable[[#This Row],[CustomerID]],customer_REF[],1,FALSE),"NO MATCH"))</f>
        <v>C0103</v>
      </c>
      <c r="AB391" t="str">
        <f>CLEAN(UPPER(TRIM(IF(salesTable[[#This Row],[FirstName]]="","MISSING",IFERROR(VLOOKUP(salesTable[[#This Row],[CustomerID_final]],customer_REF[],2,FALSE),"NO MATCH")))))</f>
        <v>NAA</v>
      </c>
      <c r="AC391" s="8" t="str">
        <f>IF(salesTable[[#This Row],[customerFisrtName]]=CLEAN(UPPER(TRIM(salesTable[[#This Row],[customerFisrtName]]))),salesTable[[#This Row],[customerFisrtName]],"MISMATCH")</f>
        <v>NAA</v>
      </c>
      <c r="AD391" t="str">
        <f>CLEAN(UPPER(TRIM(IF(salesTable[[#This Row],[LastName]]="","MISSING",IFERROR(VLOOKUP(salesTable[[#This Row],[CustomerID_final]],customer_REF[],3,FALSE),"NO MATCH")))))</f>
        <v>APPIAH</v>
      </c>
      <c r="AE391" s="8" t="str">
        <f>IF(salesTable[[#This Row],[customerLastName]]=CLEAN(UPPER(TRIM(salesTable[[#This Row],[customerLastName]]))),salesTable[[#This Row],[customerLastName]],"MISMATCH")</f>
        <v>APPIAH</v>
      </c>
      <c r="AF391" s="8" t="str">
        <f>IF(salesTable[[#This Row],[Phone]]="","MISSING",0&amp;RIGHT(TRIM(SUBSTITUTE(SUBSTITUTE(SUBSTITUTE(salesTable[[#This Row],[Phone]],"+","")," ",""),"-","")),9))</f>
        <v>0555477490</v>
      </c>
      <c r="AG39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91" s="8">
        <f>IF(salesTable[[#This Row],[quantity_clean]]&gt;0,salesTable[[#This Row],[quantity_clean]],"INVALID")</f>
        <v>10</v>
      </c>
      <c r="AI39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91" s="8">
        <f>IF(salesTable[[#This Row],[unitPrice_clean]]&gt;0,salesTable[[#This Row],[unitPrice_clean]],"INVALID")</f>
        <v>180</v>
      </c>
      <c r="AK391">
        <f>IF(salesTable[[#This Row],[Revenue]]="","MISSING",VALUE(TRIM(SUBSTITUTE(SUBSTITUTE(salesTable[[#This Row],[Revenue]],",",""),"GH₵",""))))</f>
        <v>1800</v>
      </c>
      <c r="AL391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391" s="19" t="str">
        <f>IF(ISNUMBER(salesTable[[#This Row],[OrderDate]]),salesTable[[#This Row],[OrderDate]],IFERROR(DATEVALUE(CLEAN(TRIM(SUBSTITUTE(salesTable[[#This Row],[OrderDate]],".","/")))),"CHECK"))</f>
        <v>CHECK</v>
      </c>
      <c r="AN39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GH-KOF-2025-00016</v>
      </c>
      <c r="AP3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1" s="8" t="str">
        <f>CLEAN(PROPER(TRIM(salesTable[[#This Row],[Email]])))</f>
        <v>Naa.Appiah60@Example.Com</v>
      </c>
      <c r="AR391" s="8" t="str">
        <f>CLEAN(TRIM(salesTable[[#This Row],[SourceFile]]))</f>
        <v>Mobile_App_Export.csv</v>
      </c>
      <c r="AS3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1" s="8" t="str">
        <f>IF(salesTable[orderRef_final]&lt;&gt;"MISSING",salesTable[orderRef_final],"invalid")</f>
        <v>GH-KOF-2025-00016</v>
      </c>
    </row>
    <row r="392" spans="1:46" x14ac:dyDescent="0.3">
      <c r="A392" t="s">
        <v>930</v>
      </c>
      <c r="B392" t="s">
        <v>931</v>
      </c>
      <c r="C392" t="s">
        <v>932</v>
      </c>
      <c r="D392" t="s">
        <v>80</v>
      </c>
      <c r="E392" t="s">
        <v>933</v>
      </c>
      <c r="F392" t="s">
        <v>200</v>
      </c>
      <c r="G392" t="s">
        <v>162</v>
      </c>
      <c r="H392" t="s">
        <v>934</v>
      </c>
      <c r="I392" t="s">
        <v>110</v>
      </c>
      <c r="J392" t="s">
        <v>83</v>
      </c>
      <c r="K392" t="s">
        <v>98</v>
      </c>
      <c r="L392" t="s">
        <v>182</v>
      </c>
      <c r="M392">
        <v>-8</v>
      </c>
      <c r="N392" t="s">
        <v>354</v>
      </c>
      <c r="O392">
        <v>4960</v>
      </c>
      <c r="P392" t="s">
        <v>935</v>
      </c>
      <c r="Q392" t="s">
        <v>936</v>
      </c>
      <c r="R392" t="s">
        <v>46</v>
      </c>
      <c r="S392" t="str">
        <f>IF(salesTable[[#This Row],[Region]]="","MISSING",IFERROR(VLOOKUP(salesTable[[#This Row],[Region]],region_ref[],2,FALSE),TRIM(CLEAN(UPPER(salesTable[[#This Row],[Region]])))))</f>
        <v>KOFORIDUA</v>
      </c>
      <c r="T392" t="str">
        <f>IF(salesTable[[#This Row],[CustomerType]]="","MISSING",IFERROR(VLOOKUP(salesTable[[#This Row],[CustomerType]],customerType_Ref[],2,FALSE),TRIM(CLEAN(UPPER(salesTable[[#This Row],[CustomerType]])))))</f>
        <v>INDIVIDUAL</v>
      </c>
      <c r="U392" t="str">
        <f>IF(salesTable[[#This Row],[SalesChannel]]="","MISSING",IFERROR(VLOOKUP(salesTable[[#This Row],[SalesChannel]],salesChannel_Ref[],2,FALSE),CLEAN(UPPER(TRIM(salesTable[SalesChannel])))))</f>
        <v>MOBILE APP</v>
      </c>
      <c r="V392" t="str">
        <f>IF(salesTable[[#This Row],[PaymentMethod]]="","MISSING",IFERROR(VLOOKUP(salesTable[[#This Row],[PaymentMethod]],paymentMethod_REF[],2,FALSE), CLEAN(UPPER(TRIM(salesTable[[#This Row],[PaymentMethod]])))))</f>
        <v>CASH</v>
      </c>
      <c r="W392" s="8" t="str">
        <f>IF(salesTable[[#This Row],[ProductID]]="","MISSING",IFERROR(VLOOKUP(salesTable[[#This Row],[ProductID]],product_REF[],1,FALSE),"NO MATCH"))</f>
        <v>P012</v>
      </c>
      <c r="X392" s="8" t="str">
        <f>CLEAN(UPPER(TRIM(IF(salesTable[[#This Row],[ProductID]]="","MISSING",IFERROR(VLOOKUP(salesTable[[#This Row],[ProductID]],product_REF[],2,FALSE),"NO MATCH")))))</f>
        <v>BLENDER PLUS</v>
      </c>
      <c r="Y392" t="str">
        <f>IFERROR(CLEAN(UPPER(TRIM(VLOOKUP(salesTable[[#This Row],[productID_Final]],product_REF[],3,FALSE)))),"NO MATCH")</f>
        <v>HOME APPLIANCES</v>
      </c>
      <c r="Z392" s="8" t="str">
        <f>IF(salesTable[[#This Row],[productCategory_final]]=CLEAN(UPPER(TRIM(salesTable[ProductCategory]))),salesTable[[#This Row],[productCategory_final]],"MISMATCH")</f>
        <v>HOME APPLIANCES</v>
      </c>
      <c r="AA392" s="8" t="str">
        <f>IF(salesTable[[#This Row],[CustomerID]]="","MISSING",IFERROR(VLOOKUP(salesTable[[#This Row],[CustomerID]],customer_REF[],1,FALSE),"NO MATCH"))</f>
        <v>C0134</v>
      </c>
      <c r="AB392" t="str">
        <f>CLEAN(UPPER(TRIM(IF(salesTable[[#This Row],[FirstName]]="","MISSING",IFERROR(VLOOKUP(salesTable[[#This Row],[CustomerID_final]],customer_REF[],2,FALSE),"NO MATCH")))))</f>
        <v>ADWOA</v>
      </c>
      <c r="AC392" s="8" t="str">
        <f>IF(salesTable[[#This Row],[customerFisrtName]]=CLEAN(UPPER(TRIM(salesTable[[#This Row],[customerFisrtName]]))),salesTable[[#This Row],[customerFisrtName]],"MISMATCH")</f>
        <v>ADWOA</v>
      </c>
      <c r="AD392" t="str">
        <f>CLEAN(UPPER(TRIM(IF(salesTable[[#This Row],[LastName]]="","MISSING",IFERROR(VLOOKUP(salesTable[[#This Row],[CustomerID_final]],customer_REF[],3,FALSE),"NO MATCH")))))</f>
        <v>ARTHUR</v>
      </c>
      <c r="AE392" s="8" t="str">
        <f>IF(salesTable[[#This Row],[customerLastName]]=CLEAN(UPPER(TRIM(salesTable[[#This Row],[customerLastName]]))),salesTable[[#This Row],[customerLastName]],"MISMATCH")</f>
        <v>ARTHUR</v>
      </c>
      <c r="AF392" s="8" t="str">
        <f>IF(salesTable[[#This Row],[Phone]]="","MISSING",0&amp;RIGHT(TRIM(SUBSTITUTE(SUBSTITUTE(SUBSTITUTE(salesTable[[#This Row],[Phone]],"+","")," ",""),"-","")),9))</f>
        <v>0552980553</v>
      </c>
      <c r="AG392">
        <f>IF(OR(salesTable[[#This Row],[Quantity]]="",salesTable[[#This Row],[Quantity]]="N/A",salesTable[[#This Row],[Quantity]]="abc"),"INVALID",VALUE(TRIM(SUBSTITUTE(SUBSTITUTE(salesTable[[#This Row],[Quantity]],",",""),"GH₵",""))))</f>
        <v>-8</v>
      </c>
      <c r="AH392" s="8" t="str">
        <f>IF(salesTable[[#This Row],[quantity_clean]]&gt;0,salesTable[[#This Row],[quantity_clean]],"INVALID")</f>
        <v>INVALID</v>
      </c>
      <c r="AI39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392" s="8">
        <f>IF(salesTable[[#This Row],[unitPrice_clean]]&gt;0,salesTable[[#This Row],[unitPrice_clean]],"INVALID")</f>
        <v>620</v>
      </c>
      <c r="AK392">
        <f>IF(salesTable[[#This Row],[Revenue]]="","MISSING",VALUE(TRIM(SUBSTITUTE(SUBSTITUTE(salesTable[[#This Row],[Revenue]],",",""),"GH₵",""))))</f>
        <v>4960</v>
      </c>
      <c r="AL39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92" s="19">
        <f>IF(ISNUMBER(salesTable[[#This Row],[OrderDate]]),salesTable[[#This Row],[OrderDate]],IFERROR(DATEVALUE(CLEAN(TRIM(SUBSTITUTE(salesTable[[#This Row],[OrderDate]],".","/")))),"CHECK"))</f>
        <v>46177</v>
      </c>
      <c r="AN39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GH-KOF-2025-00031</v>
      </c>
      <c r="AP3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2" s="8" t="str">
        <f>CLEAN(PROPER(TRIM(salesTable[[#This Row],[Email]])))</f>
        <v>Adwoa.Arthur40@Example.Com</v>
      </c>
      <c r="AR392" s="8" t="str">
        <f>CLEAN(TRIM(salesTable[[#This Row],[SourceFile]]))</f>
        <v>Mobile_App_Export.csv</v>
      </c>
      <c r="AS3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2" s="8" t="str">
        <f>IF(salesTable[orderRef_final]&lt;&gt;"MISSING",salesTable[orderRef_final],"invalid")</f>
        <v>GH-KOF-2025-00031</v>
      </c>
    </row>
    <row r="393" spans="1:46" x14ac:dyDescent="0.3">
      <c r="A393" t="s">
        <v>5848</v>
      </c>
      <c r="B393" t="s">
        <v>5849</v>
      </c>
      <c r="C393" t="s">
        <v>1324</v>
      </c>
      <c r="D393" t="s">
        <v>1555</v>
      </c>
      <c r="E393" t="s">
        <v>140</v>
      </c>
      <c r="F393" t="s">
        <v>200</v>
      </c>
      <c r="G393" t="s">
        <v>53</v>
      </c>
      <c r="H393" t="s">
        <v>95</v>
      </c>
      <c r="I393" t="s">
        <v>96</v>
      </c>
      <c r="J393" t="s">
        <v>27</v>
      </c>
      <c r="K393" t="s">
        <v>72</v>
      </c>
      <c r="L393" t="s">
        <v>111</v>
      </c>
      <c r="M393" t="s">
        <v>383</v>
      </c>
      <c r="N393">
        <v>180</v>
      </c>
      <c r="O393">
        <v>1260</v>
      </c>
      <c r="P393" t="s">
        <v>5850</v>
      </c>
      <c r="Q393" t="s">
        <v>5851</v>
      </c>
      <c r="R393" t="s">
        <v>46</v>
      </c>
      <c r="S393" t="str">
        <f>IF(salesTable[[#This Row],[Region]]="","MISSING",IFERROR(VLOOKUP(salesTable[[#This Row],[Region]],region_ref[],2,FALSE),TRIM(CLEAN(UPPER(salesTable[[#This Row],[Region]])))))</f>
        <v>KOFORIDUA</v>
      </c>
      <c r="T393" t="str">
        <f>IF(salesTable[[#This Row],[CustomerType]]="","MISSING",IFERROR(VLOOKUP(salesTable[[#This Row],[CustomerType]],customerType_Ref[],2,FALSE),TRIM(CLEAN(UPPER(salesTable[[#This Row],[CustomerType]])))))</f>
        <v>GOVERNMENT</v>
      </c>
      <c r="U393" t="str">
        <f>IF(salesTable[[#This Row],[SalesChannel]]="","MISSING",IFERROR(VLOOKUP(salesTable[[#This Row],[SalesChannel]],salesChannel_Ref[],2,FALSE),CLEAN(UPPER(TRIM(salesTable[SalesChannel])))))</f>
        <v>IN-STORE</v>
      </c>
      <c r="V393" t="str">
        <f>IF(salesTable[[#This Row],[PaymentMethod]]="","MISSING",IFERROR(VLOOKUP(salesTable[[#This Row],[PaymentMethod]],paymentMethod_REF[],2,FALSE), CLEAN(UPPER(TRIM(salesTable[[#This Row],[PaymentMethod]])))))</f>
        <v>CARD</v>
      </c>
      <c r="W393" s="8" t="str">
        <f>IF(salesTable[[#This Row],[ProductID]]="","MISSING",IFERROR(VLOOKUP(salesTable[[#This Row],[ProductID]],product_REF[],1,FALSE),"NO MATCH"))</f>
        <v>P007</v>
      </c>
      <c r="X393" s="8" t="str">
        <f>CLEAN(UPPER(TRIM(IF(salesTable[[#This Row],[ProductID]]="","MISSING",IFERROR(VLOOKUP(salesTable[[#This Row],[ProductID]],product_REF[],2,FALSE),"NO MATCH")))))</f>
        <v>COTTON SHIRT</v>
      </c>
      <c r="Y393" t="str">
        <f>IFERROR(CLEAN(UPPER(TRIM(VLOOKUP(salesTable[[#This Row],[productID_Final]],product_REF[],3,FALSE)))),"NO MATCH")</f>
        <v>CLOTHING</v>
      </c>
      <c r="Z393" s="8" t="str">
        <f>IF(salesTable[[#This Row],[productCategory_final]]=CLEAN(UPPER(TRIM(salesTable[ProductCategory]))),salesTable[[#This Row],[productCategory_final]],"MISMATCH")</f>
        <v>CLOTHING</v>
      </c>
      <c r="AA393" s="8" t="str">
        <f>IF(salesTable[[#This Row],[CustomerID]]="","MISSING",IFERROR(VLOOKUP(salesTable[[#This Row],[CustomerID]],customer_REF[],1,FALSE),"NO MATCH"))</f>
        <v>C0045</v>
      </c>
      <c r="AB393" t="str">
        <f>CLEAN(UPPER(TRIM(IF(salesTable[[#This Row],[FirstName]]="","MISSING",IFERROR(VLOOKUP(salesTable[[#This Row],[CustomerID_final]],customer_REF[],2,FALSE),"NO MATCH")))))</f>
        <v>YAW</v>
      </c>
      <c r="AC393" s="8" t="str">
        <f>IF(salesTable[[#This Row],[customerFisrtName]]=CLEAN(UPPER(TRIM(salesTable[[#This Row],[customerFisrtName]]))),salesTable[[#This Row],[customerFisrtName]],"MISMATCH")</f>
        <v>YAW</v>
      </c>
      <c r="AD393" t="str">
        <f>CLEAN(UPPER(TRIM(IF(salesTable[[#This Row],[LastName]]="","MISSING",IFERROR(VLOOKUP(salesTable[[#This Row],[CustomerID_final]],customer_REF[],3,FALSE),"NO MATCH")))))</f>
        <v>OWUSU</v>
      </c>
      <c r="AE393" s="8" t="str">
        <f>IF(salesTable[[#This Row],[customerLastName]]=CLEAN(UPPER(TRIM(salesTable[[#This Row],[customerLastName]]))),salesTable[[#This Row],[customerLastName]],"MISMATCH")</f>
        <v>OWUSU</v>
      </c>
      <c r="AF393" s="8" t="str">
        <f>IF(salesTable[[#This Row],[Phone]]="","MISSING",0&amp;RIGHT(TRIM(SUBSTITUTE(SUBSTITUTE(SUBSTITUTE(salesTable[[#This Row],[Phone]],"+","")," ",""),"-","")),9))</f>
        <v>0548692749</v>
      </c>
      <c r="AG39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393" s="8">
        <f>IF(salesTable[[#This Row],[quantity_clean]]&gt;0,salesTable[[#This Row],[quantity_clean]],"INVALID")</f>
        <v>7</v>
      </c>
      <c r="AI39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93" s="8">
        <f>IF(salesTable[[#This Row],[unitPrice_clean]]&gt;0,salesTable[[#This Row],[unitPrice_clean]],"INVALID")</f>
        <v>180</v>
      </c>
      <c r="AK393">
        <f>IF(salesTable[[#This Row],[Revenue]]="","MISSING",VALUE(TRIM(SUBSTITUTE(SUBSTITUTE(salesTable[[#This Row],[Revenue]],",",""),"GH₵",""))))</f>
        <v>1260</v>
      </c>
      <c r="AL393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393" s="19" t="str">
        <f>IF(ISNUMBER(salesTable[[#This Row],[OrderDate]]),salesTable[[#This Row],[OrderDate]],IFERROR(DATEVALUE(CLEAN(TRIM(SUBSTITUTE(salesTable[[#This Row],[OrderDate]],".","/")))),"CHECK"))</f>
        <v>CHECK</v>
      </c>
      <c r="AN39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GH-KOF-2025-00043</v>
      </c>
      <c r="AP3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3" s="8" t="str">
        <f>CLEAN(PROPER(TRIM(salesTable[[#This Row],[Email]])))</f>
        <v>Yaw.Owusu86@Example.Com</v>
      </c>
      <c r="AR393" s="8" t="str">
        <f>CLEAN(TRIM(salesTable[[#This Row],[SourceFile]]))</f>
        <v>Mobile_App_Export.csv</v>
      </c>
      <c r="AS3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3" s="8" t="str">
        <f>IF(salesTable[orderRef_final]&lt;&gt;"MISSING",salesTable[orderRef_final],"invalid")</f>
        <v>GH-KOF-2025-00043</v>
      </c>
    </row>
    <row r="394" spans="1:46" x14ac:dyDescent="0.3">
      <c r="A394" t="s">
        <v>2568</v>
      </c>
      <c r="B394" t="s">
        <v>2569</v>
      </c>
      <c r="C394" t="s">
        <v>2570</v>
      </c>
      <c r="D394" t="s">
        <v>1457</v>
      </c>
      <c r="E394" t="s">
        <v>93</v>
      </c>
      <c r="F394" t="s">
        <v>119</v>
      </c>
      <c r="G394" t="s">
        <v>24</v>
      </c>
      <c r="H394" t="s">
        <v>25</v>
      </c>
      <c r="I394" t="s">
        <v>26</v>
      </c>
      <c r="J394" t="s">
        <v>685</v>
      </c>
      <c r="K394" t="s">
        <v>84</v>
      </c>
      <c r="L394" t="s">
        <v>73</v>
      </c>
      <c r="M394">
        <v>8</v>
      </c>
      <c r="O394">
        <v>33600</v>
      </c>
      <c r="P394" t="s">
        <v>2571</v>
      </c>
      <c r="Q394" t="s">
        <v>2572</v>
      </c>
      <c r="R394" t="s">
        <v>46</v>
      </c>
      <c r="S394" t="str">
        <f>IF(salesTable[[#This Row],[Region]]="","MISSING",IFERROR(VLOOKUP(salesTable[[#This Row],[Region]],region_ref[],2,FALSE),TRIM(CLEAN(UPPER(salesTable[[#This Row],[Region]])))))</f>
        <v>KOFORIDUA</v>
      </c>
      <c r="T394" t="str">
        <f>IF(salesTable[[#This Row],[CustomerType]]="","MISSING",IFERROR(VLOOKUP(salesTable[[#This Row],[CustomerType]],customerType_Ref[],2,FALSE),TRIM(CLEAN(UPPER(salesTable[[#This Row],[CustomerType]])))))</f>
        <v>BUSINESS</v>
      </c>
      <c r="U394" t="str">
        <f>IF(salesTable[[#This Row],[SalesChannel]]="","MISSING",IFERROR(VLOOKUP(salesTable[[#This Row],[SalesChannel]],salesChannel_Ref[],2,FALSE),CLEAN(UPPER(TRIM(salesTable[SalesChannel])))))</f>
        <v>AGENT</v>
      </c>
      <c r="V394" t="str">
        <f>IF(salesTable[[#This Row],[PaymentMethod]]="","MISSING",IFERROR(VLOOKUP(salesTable[[#This Row],[PaymentMethod]],paymentMethod_REF[],2,FALSE), CLEAN(UPPER(TRIM(salesTable[[#This Row],[PaymentMethod]])))))</f>
        <v>CARD</v>
      </c>
      <c r="W394" s="8" t="str">
        <f>IF(salesTable[[#This Row],[ProductID]]="","MISSING",IFERROR(VLOOKUP(salesTable[[#This Row],[ProductID]],product_REF[],1,FALSE),"NO MATCH"))</f>
        <v>P001</v>
      </c>
      <c r="X394" s="8" t="str">
        <f>CLEAN(UPPER(TRIM(IF(salesTable[[#This Row],[ProductID]]="","MISSING",IFERROR(VLOOKUP(salesTable[[#This Row],[ProductID]],product_REF[],2,FALSE),"NO MATCH")))))</f>
        <v>LAPTOP PRO 14</v>
      </c>
      <c r="Y394" t="str">
        <f>IFERROR(CLEAN(UPPER(TRIM(VLOOKUP(salesTable[[#This Row],[productID_Final]],product_REF[],3,FALSE)))),"NO MATCH")</f>
        <v>ELECTRONICS</v>
      </c>
      <c r="Z394" s="8" t="str">
        <f>IF(salesTable[[#This Row],[productCategory_final]]=CLEAN(UPPER(TRIM(salesTable[ProductCategory]))),salesTable[[#This Row],[productCategory_final]],"MISMATCH")</f>
        <v>ELECTRONICS</v>
      </c>
      <c r="AA394" s="8" t="str">
        <f>IF(salesTable[[#This Row],[CustomerID]]="","MISSING",IFERROR(VLOOKUP(salesTable[[#This Row],[CustomerID]],customer_REF[],1,FALSE),"NO MATCH"))</f>
        <v>C0155</v>
      </c>
      <c r="AB394" t="str">
        <f>CLEAN(UPPER(TRIM(IF(salesTable[[#This Row],[FirstName]]="","MISSING",IFERROR(VLOOKUP(salesTable[[#This Row],[CustomerID_final]],customer_REF[],2,FALSE),"NO MATCH")))))</f>
        <v>DANIEL</v>
      </c>
      <c r="AC394" s="8" t="str">
        <f>IF(salesTable[[#This Row],[customerFisrtName]]=CLEAN(UPPER(TRIM(salesTable[[#This Row],[customerFisrtName]]))),salesTable[[#This Row],[customerFisrtName]],"MISMATCH")</f>
        <v>DANIEL</v>
      </c>
      <c r="AD394" t="str">
        <f>CLEAN(UPPER(TRIM(IF(salesTable[[#This Row],[LastName]]="","MISSING",IFERROR(VLOOKUP(salesTable[[#This Row],[CustomerID_final]],customer_REF[],3,FALSE),"NO MATCH")))))</f>
        <v>BADU</v>
      </c>
      <c r="AE394" s="8" t="str">
        <f>IF(salesTable[[#This Row],[customerLastName]]=CLEAN(UPPER(TRIM(salesTable[[#This Row],[customerLastName]]))),salesTable[[#This Row],[customerLastName]],"MISMATCH")</f>
        <v>BADU</v>
      </c>
      <c r="AF394" s="8" t="str">
        <f>IF(salesTable[[#This Row],[Phone]]="","MISSING",0&amp;RIGHT(TRIM(SUBSTITUTE(SUBSTITUTE(SUBSTITUTE(salesTable[[#This Row],[Phone]],"+","")," ",""),"-","")),9))</f>
        <v>0598358498</v>
      </c>
      <c r="AG39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394" s="8">
        <f>IF(salesTable[[#This Row],[quantity_clean]]&gt;0,salesTable[[#This Row],[quantity_clean]],"INVALID")</f>
        <v>8</v>
      </c>
      <c r="AI394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394" s="8" t="str">
        <f>IF(salesTable[[#This Row],[unitPrice_clean]]&gt;0,salesTable[[#This Row],[unitPrice_clean]],"INVALID")</f>
        <v>INVALID</v>
      </c>
      <c r="AK394">
        <f>IF(salesTable[[#This Row],[Revenue]]="","MISSING",VALUE(TRIM(SUBSTITUTE(SUBSTITUTE(salesTable[[#This Row],[Revenue]],",",""),"GH₵",""))))</f>
        <v>33600</v>
      </c>
      <c r="AL39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394" s="19">
        <f>IF(ISNUMBER(salesTable[[#This Row],[OrderDate]]),salesTable[[#This Row],[OrderDate]],IFERROR(DATEVALUE(CLEAN(TRIM(SUBSTITUTE(salesTable[[#This Row],[OrderDate]],".","/")))),"CHECK"))</f>
        <v>45839</v>
      </c>
      <c r="AN3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45839</v>
      </c>
      <c r="AO3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GH-KOF-2025-00048</v>
      </c>
      <c r="AP3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4" s="8" t="str">
        <f>CLEAN(PROPER(TRIM(salesTable[[#This Row],[Email]])))</f>
        <v>Daniel.Badu46@Example.Com</v>
      </c>
      <c r="AR394" s="8" t="str">
        <f>CLEAN(TRIM(salesTable[[#This Row],[SourceFile]]))</f>
        <v>Mobile_App_Export.csv</v>
      </c>
      <c r="AS3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4" s="8" t="str">
        <f>IF(salesTable[orderRef_final]&lt;&gt;"MISSING",salesTable[orderRef_final],"invalid")</f>
        <v>GH-KOF-2025-00048</v>
      </c>
    </row>
    <row r="395" spans="1:46" x14ac:dyDescent="0.3">
      <c r="A395" t="s">
        <v>2614</v>
      </c>
      <c r="B395" t="s">
        <v>2453</v>
      </c>
      <c r="C395" t="s">
        <v>617</v>
      </c>
      <c r="D395" t="s">
        <v>50</v>
      </c>
      <c r="E395" t="s">
        <v>237</v>
      </c>
      <c r="F395" t="s">
        <v>119</v>
      </c>
      <c r="G395" t="s">
        <v>53</v>
      </c>
      <c r="H395" t="s">
        <v>95</v>
      </c>
      <c r="I395" t="s">
        <v>96</v>
      </c>
      <c r="J395" t="s">
        <v>97</v>
      </c>
      <c r="K395" t="s">
        <v>57</v>
      </c>
      <c r="L395" t="s">
        <v>669</v>
      </c>
      <c r="M395">
        <v>6</v>
      </c>
      <c r="N395">
        <v>180</v>
      </c>
      <c r="O395">
        <v>1080</v>
      </c>
      <c r="P395" t="s">
        <v>2615</v>
      </c>
      <c r="Q395" t="s">
        <v>2616</v>
      </c>
      <c r="R395" t="s">
        <v>61</v>
      </c>
      <c r="S395" t="str">
        <f>IF(salesTable[[#This Row],[Region]]="","MISSING",IFERROR(VLOOKUP(salesTable[[#This Row],[Region]],region_ref[],2,FALSE),TRIM(CLEAN(UPPER(salesTable[[#This Row],[Region]])))))</f>
        <v>KOFORIDUA</v>
      </c>
      <c r="T395" t="str">
        <f>IF(salesTable[[#This Row],[CustomerType]]="","MISSING",IFERROR(VLOOKUP(salesTable[[#This Row],[CustomerType]],customerType_Ref[],2,FALSE),TRIM(CLEAN(UPPER(salesTable[[#This Row],[CustomerType]])))))</f>
        <v>BUSINESS</v>
      </c>
      <c r="U395" t="str">
        <f>IF(salesTable[[#This Row],[SalesChannel]]="","MISSING",IFERROR(VLOOKUP(salesTable[[#This Row],[SalesChannel]],salesChannel_Ref[],2,FALSE),CLEAN(UPPER(TRIM(salesTable[SalesChannel])))))</f>
        <v>ONLINE</v>
      </c>
      <c r="V39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95" s="8" t="str">
        <f>IF(salesTable[[#This Row],[ProductID]]="","MISSING",IFERROR(VLOOKUP(salesTable[[#This Row],[ProductID]],product_REF[],1,FALSE),"NO MATCH"))</f>
        <v>P007</v>
      </c>
      <c r="X395" s="8" t="str">
        <f>CLEAN(UPPER(TRIM(IF(salesTable[[#This Row],[ProductID]]="","MISSING",IFERROR(VLOOKUP(salesTable[[#This Row],[ProductID]],product_REF[],2,FALSE),"NO MATCH")))))</f>
        <v>COTTON SHIRT</v>
      </c>
      <c r="Y395" t="str">
        <f>IFERROR(CLEAN(UPPER(TRIM(VLOOKUP(salesTable[[#This Row],[productID_Final]],product_REF[],3,FALSE)))),"NO MATCH")</f>
        <v>CLOTHING</v>
      </c>
      <c r="Z395" s="8" t="str">
        <f>IF(salesTable[[#This Row],[productCategory_final]]=CLEAN(UPPER(TRIM(salesTable[ProductCategory]))),salesTable[[#This Row],[productCategory_final]],"MISMATCH")</f>
        <v>CLOTHING</v>
      </c>
      <c r="AA395" s="8" t="str">
        <f>IF(salesTable[[#This Row],[CustomerID]]="","MISSING",IFERROR(VLOOKUP(salesTable[[#This Row],[CustomerID]],customer_REF[],1,FALSE),"NO MATCH"))</f>
        <v>C0265</v>
      </c>
      <c r="AB395" t="str">
        <f>CLEAN(UPPER(TRIM(IF(salesTable[[#This Row],[FirstName]]="","MISSING",IFERROR(VLOOKUP(salesTable[[#This Row],[CustomerID_final]],customer_REF[],2,FALSE),"NO MATCH")))))</f>
        <v>AKOSUA</v>
      </c>
      <c r="AC395" s="8" t="str">
        <f>IF(salesTable[[#This Row],[customerFisrtName]]=CLEAN(UPPER(TRIM(salesTable[[#This Row],[customerFisrtName]]))),salesTable[[#This Row],[customerFisrtName]],"MISMATCH")</f>
        <v>AKOSUA</v>
      </c>
      <c r="AD395" t="str">
        <f>CLEAN(UPPER(TRIM(IF(salesTable[[#This Row],[LastName]]="","MISSING",IFERROR(VLOOKUP(salesTable[[#This Row],[CustomerID_final]],customer_REF[],3,FALSE),"NO MATCH")))))</f>
        <v>APPIAH</v>
      </c>
      <c r="AE395" s="8" t="str">
        <f>IF(salesTable[[#This Row],[customerLastName]]=CLEAN(UPPER(TRIM(salesTable[[#This Row],[customerLastName]]))),salesTable[[#This Row],[customerLastName]],"MISMATCH")</f>
        <v>APPIAH</v>
      </c>
      <c r="AF395" s="8" t="str">
        <f>IF(salesTable[[#This Row],[Phone]]="","MISSING",0&amp;RIGHT(TRIM(SUBSTITUTE(SUBSTITUTE(SUBSTITUTE(salesTable[[#This Row],[Phone]],"+","")," ",""),"-","")),9))</f>
        <v>0556382025</v>
      </c>
      <c r="AG39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395" s="8">
        <f>IF(salesTable[[#This Row],[quantity_clean]]&gt;0,salesTable[[#This Row],[quantity_clean]],"INVALID")</f>
        <v>6</v>
      </c>
      <c r="AI39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395" s="8">
        <f>IF(salesTable[[#This Row],[unitPrice_clean]]&gt;0,salesTable[[#This Row],[unitPrice_clean]],"INVALID")</f>
        <v>180</v>
      </c>
      <c r="AK395">
        <f>IF(salesTable[[#This Row],[Revenue]]="","MISSING",VALUE(TRIM(SUBSTITUTE(SUBSTITUTE(salesTable[[#This Row],[Revenue]],",",""),"GH₵",""))))</f>
        <v>1080</v>
      </c>
      <c r="AL395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395" s="19">
        <f>IF(ISNUMBER(salesTable[[#This Row],[OrderDate]]),salesTable[[#This Row],[OrderDate]],IFERROR(DATEVALUE(CLEAN(TRIM(SUBSTITUTE(salesTable[[#This Row],[OrderDate]],".","/")))),"CHECK"))</f>
        <v>45786</v>
      </c>
      <c r="AN3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45786</v>
      </c>
      <c r="AO3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GH-KOF-2025-00051</v>
      </c>
      <c r="AP3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5" s="8" t="str">
        <f>CLEAN(PROPER(TRIM(salesTable[[#This Row],[Email]])))</f>
        <v>Akosua.Appiah23@Example.Com</v>
      </c>
      <c r="AR395" s="8" t="str">
        <f>CLEAN(TRIM(salesTable[[#This Row],[SourceFile]]))</f>
        <v>Retail_POS_2025.csv</v>
      </c>
      <c r="AS3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5" s="8" t="str">
        <f>IF(salesTable[orderRef_final]&lt;&gt;"MISSING",salesTable[orderRef_final],"invalid")</f>
        <v>GH-KOF-2025-00051</v>
      </c>
    </row>
    <row r="396" spans="1:46" x14ac:dyDescent="0.3">
      <c r="A396" t="s">
        <v>2329</v>
      </c>
      <c r="B396" t="s">
        <v>2330</v>
      </c>
      <c r="C396" t="s">
        <v>2005</v>
      </c>
      <c r="D396" t="s">
        <v>810</v>
      </c>
      <c r="E396" t="s">
        <v>190</v>
      </c>
      <c r="F396" t="s">
        <v>1022</v>
      </c>
      <c r="G396" t="s">
        <v>68</v>
      </c>
      <c r="H396" t="s">
        <v>109</v>
      </c>
      <c r="I396" t="s">
        <v>491</v>
      </c>
      <c r="J396" t="s">
        <v>83</v>
      </c>
      <c r="K396" t="s">
        <v>57</v>
      </c>
      <c r="L396" t="s">
        <v>182</v>
      </c>
      <c r="M396">
        <v>1</v>
      </c>
      <c r="N396">
        <v>3600</v>
      </c>
      <c r="O396">
        <v>3600</v>
      </c>
      <c r="P396" t="s">
        <v>2331</v>
      </c>
      <c r="Q396" t="s">
        <v>2332</v>
      </c>
      <c r="R396" t="s">
        <v>46</v>
      </c>
      <c r="S396" t="str">
        <f>IF(salesTable[[#This Row],[Region]]="","MISSING",IFERROR(VLOOKUP(salesTable[[#This Row],[Region]],region_ref[],2,FALSE),TRIM(CLEAN(UPPER(salesTable[[#This Row],[Region]])))))</f>
        <v>KOFORIDUA</v>
      </c>
      <c r="T396" t="str">
        <f>IF(salesTable[[#This Row],[CustomerType]]="","MISSING",IFERROR(VLOOKUP(salesTable[[#This Row],[CustomerType]],customerType_Ref[],2,FALSE),TRIM(CLEAN(UPPER(salesTable[[#This Row],[CustomerType]])))))</f>
        <v>INDIVIDUAL</v>
      </c>
      <c r="U396" t="str">
        <f>IF(salesTable[[#This Row],[SalesChannel]]="","MISSING",IFERROR(VLOOKUP(salesTable[[#This Row],[SalesChannel]],salesChannel_Ref[],2,FALSE),CLEAN(UPPER(TRIM(salesTable[SalesChannel])))))</f>
        <v>ONLINE</v>
      </c>
      <c r="V396" t="str">
        <f>IF(salesTable[[#This Row],[PaymentMethod]]="","MISSING",IFERROR(VLOOKUP(salesTable[[#This Row],[PaymentMethod]],paymentMethod_REF[],2,FALSE), CLEAN(UPPER(TRIM(salesTable[[#This Row],[PaymentMethod]])))))</f>
        <v>CASH</v>
      </c>
      <c r="W396" s="8" t="str">
        <f>IF(salesTable[[#This Row],[ProductID]]="","MISSING",IFERROR(VLOOKUP(salesTable[[#This Row],[ProductID]],product_REF[],1,FALSE),"NO MATCH"))</f>
        <v>P010</v>
      </c>
      <c r="X396" s="8" t="str">
        <f>CLEAN(UPPER(TRIM(IF(salesTable[[#This Row],[ProductID]]="","MISSING",IFERROR(VLOOKUP(salesTable[[#This Row],[ProductID]],product_REF[],2,FALSE),"NO MATCH")))))</f>
        <v>AIR CONDITIONER</v>
      </c>
      <c r="Y396" t="str">
        <f>IFERROR(CLEAN(UPPER(TRIM(VLOOKUP(salesTable[[#This Row],[productID_Final]],product_REF[],3,FALSE)))),"NO MATCH")</f>
        <v>HOME APPLIANCES</v>
      </c>
      <c r="Z396" s="8" t="str">
        <f>IF(salesTable[[#This Row],[productCategory_final]]=CLEAN(UPPER(TRIM(salesTable[ProductCategory]))),salesTable[[#This Row],[productCategory_final]],"MISMATCH")</f>
        <v>HOME APPLIANCES</v>
      </c>
      <c r="AA396" s="8" t="str">
        <f>IF(salesTable[[#This Row],[CustomerID]]="","MISSING",IFERROR(VLOOKUP(salesTable[[#This Row],[CustomerID]],customer_REF[],1,FALSE),"NO MATCH"))</f>
        <v>C0300</v>
      </c>
      <c r="AB396" t="str">
        <f>CLEAN(UPPER(TRIM(IF(salesTable[[#This Row],[FirstName]]="","MISSING",IFERROR(VLOOKUP(salesTable[[#This Row],[CustomerID_final]],customer_REF[],2,FALSE),"NO MATCH")))))</f>
        <v>DANIEL</v>
      </c>
      <c r="AC396" s="8" t="str">
        <f>IF(salesTable[[#This Row],[customerFisrtName]]=CLEAN(UPPER(TRIM(salesTable[[#This Row],[customerFisrtName]]))),salesTable[[#This Row],[customerFisrtName]],"MISMATCH")</f>
        <v>DANIEL</v>
      </c>
      <c r="AD396" t="str">
        <f>CLEAN(UPPER(TRIM(IF(salesTable[[#This Row],[LastName]]="","MISSING",IFERROR(VLOOKUP(salesTable[[#This Row],[CustomerID_final]],customer_REF[],3,FALSE),"NO MATCH")))))</f>
        <v>ASARE</v>
      </c>
      <c r="AE396" s="8" t="str">
        <f>IF(salesTable[[#This Row],[customerLastName]]=CLEAN(UPPER(TRIM(salesTable[[#This Row],[customerLastName]]))),salesTable[[#This Row],[customerLastName]],"MISMATCH")</f>
        <v>ASARE</v>
      </c>
      <c r="AF396" s="8" t="str">
        <f>IF(salesTable[[#This Row],[Phone]]="","MISSING",0&amp;RIGHT(TRIM(SUBSTITUTE(SUBSTITUTE(SUBSTITUTE(salesTable[[#This Row],[Phone]],"+","")," ",""),"-","")),9))</f>
        <v>0503955172</v>
      </c>
      <c r="AG39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396" s="8">
        <f>IF(salesTable[[#This Row],[quantity_clean]]&gt;0,salesTable[[#This Row],[quantity_clean]],"INVALID")</f>
        <v>1</v>
      </c>
      <c r="AI39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396" s="8">
        <f>IF(salesTable[[#This Row],[unitPrice_clean]]&gt;0,salesTable[[#This Row],[unitPrice_clean]],"INVALID")</f>
        <v>3600</v>
      </c>
      <c r="AK396">
        <f>IF(salesTable[[#This Row],[Revenue]]="","MISSING",VALUE(TRIM(SUBSTITUTE(SUBSTITUTE(salesTable[[#This Row],[Revenue]],",",""),"GH₵",""))))</f>
        <v>3600</v>
      </c>
      <c r="AL396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396" s="19">
        <f>IF(ISNUMBER(salesTable[[#This Row],[OrderDate]]),salesTable[[#This Row],[OrderDate]],IFERROR(DATEVALUE(CLEAN(TRIM(SUBSTITUTE(salesTable[[#This Row],[OrderDate]],".","/")))),"CHECK"))</f>
        <v>46212</v>
      </c>
      <c r="AN39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GH-KOF-2025-00071</v>
      </c>
      <c r="AP3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6" s="8" t="str">
        <f>CLEAN(PROPER(TRIM(salesTable[[#This Row],[Email]])))</f>
        <v>Daniel.Asare65@Example.Com</v>
      </c>
      <c r="AR396" s="8" t="str">
        <f>CLEAN(TRIM(salesTable[[#This Row],[SourceFile]]))</f>
        <v>Mobile_App_Export.csv</v>
      </c>
      <c r="AS3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6" s="8" t="str">
        <f>IF(salesTable[orderRef_final]&lt;&gt;"MISSING",salesTable[orderRef_final],"invalid")</f>
        <v>GH-KOF-2025-00071</v>
      </c>
    </row>
    <row r="397" spans="1:46" x14ac:dyDescent="0.3">
      <c r="A397" t="s">
        <v>3312</v>
      </c>
      <c r="B397" t="s">
        <v>3313</v>
      </c>
      <c r="C397" t="s">
        <v>3314</v>
      </c>
      <c r="D397" t="s">
        <v>92</v>
      </c>
      <c r="E397" t="s">
        <v>949</v>
      </c>
      <c r="F397" t="s">
        <v>119</v>
      </c>
      <c r="G397" t="s">
        <v>24</v>
      </c>
      <c r="H397" t="s">
        <v>434</v>
      </c>
      <c r="I397" t="s">
        <v>220</v>
      </c>
      <c r="J397" t="s">
        <v>272</v>
      </c>
      <c r="K397" t="s">
        <v>288</v>
      </c>
      <c r="L397" t="s">
        <v>565</v>
      </c>
      <c r="M397" t="s">
        <v>86</v>
      </c>
      <c r="N397">
        <v>4200</v>
      </c>
      <c r="O397">
        <v>21000</v>
      </c>
      <c r="P397" t="s">
        <v>3315</v>
      </c>
      <c r="Q397" t="s">
        <v>3316</v>
      </c>
      <c r="R397" t="s">
        <v>61</v>
      </c>
      <c r="S397" t="str">
        <f>IF(salesTable[[#This Row],[Region]]="","MISSING",IFERROR(VLOOKUP(salesTable[[#This Row],[Region]],region_ref[],2,FALSE),TRIM(CLEAN(UPPER(salesTable[[#This Row],[Region]])))))</f>
        <v>KOFORIDUA</v>
      </c>
      <c r="T397" t="str">
        <f>IF(salesTable[[#This Row],[CustomerType]]="","MISSING",IFERROR(VLOOKUP(salesTable[[#This Row],[CustomerType]],customerType_Ref[],2,FALSE),TRIM(CLEAN(UPPER(salesTable[[#This Row],[CustomerType]])))))</f>
        <v>GOVERNMENT</v>
      </c>
      <c r="U397" t="str">
        <f>IF(salesTable[[#This Row],[SalesChannel]]="","MISSING",IFERROR(VLOOKUP(salesTable[[#This Row],[SalesChannel]],salesChannel_Ref[],2,FALSE),CLEAN(UPPER(TRIM(salesTable[SalesChannel])))))</f>
        <v>AGENT</v>
      </c>
      <c r="V397" t="str">
        <f>IF(salesTable[[#This Row],[PaymentMethod]]="","MISSING",IFERROR(VLOOKUP(salesTable[[#This Row],[PaymentMethod]],paymentMethod_REF[],2,FALSE), CLEAN(UPPER(TRIM(salesTable[[#This Row],[PaymentMethod]])))))</f>
        <v>CARD</v>
      </c>
      <c r="W397" s="8" t="str">
        <f>IF(salesTable[[#This Row],[ProductID]]="","MISSING",IFERROR(VLOOKUP(salesTable[[#This Row],[ProductID]],product_REF[],1,FALSE),"NO MATCH"))</f>
        <v>P001</v>
      </c>
      <c r="X397" s="8" t="str">
        <f>CLEAN(UPPER(TRIM(IF(salesTable[[#This Row],[ProductID]]="","MISSING",IFERROR(VLOOKUP(salesTable[[#This Row],[ProductID]],product_REF[],2,FALSE),"NO MATCH")))))</f>
        <v>LAPTOP PRO 14</v>
      </c>
      <c r="Y397" t="str">
        <f>IFERROR(CLEAN(UPPER(TRIM(VLOOKUP(salesTable[[#This Row],[productID_Final]],product_REF[],3,FALSE)))),"NO MATCH")</f>
        <v>ELECTRONICS</v>
      </c>
      <c r="Z397" s="8" t="str">
        <f>IF(salesTable[[#This Row],[productCategory_final]]=CLEAN(UPPER(TRIM(salesTable[ProductCategory]))),salesTable[[#This Row],[productCategory_final]],"MISMATCH")</f>
        <v>ELECTRONICS</v>
      </c>
      <c r="AA397" s="8" t="str">
        <f>IF(salesTable[[#This Row],[CustomerID]]="","MISSING",IFERROR(VLOOKUP(salesTable[[#This Row],[CustomerID]],customer_REF[],1,FALSE),"NO MATCH"))</f>
        <v>C0259</v>
      </c>
      <c r="AB397" t="str">
        <f>CLEAN(UPPER(TRIM(IF(salesTable[[#This Row],[FirstName]]="","MISSING",IFERROR(VLOOKUP(salesTable[[#This Row],[CustomerID_final]],customer_REF[],2,FALSE),"NO MATCH")))))</f>
        <v>AMA</v>
      </c>
      <c r="AC397" s="8" t="str">
        <f>IF(salesTable[[#This Row],[customerFisrtName]]=CLEAN(UPPER(TRIM(salesTable[[#This Row],[customerFisrtName]]))),salesTable[[#This Row],[customerFisrtName]],"MISMATCH")</f>
        <v>AMA</v>
      </c>
      <c r="AD397" t="str">
        <f>CLEAN(UPPER(TRIM(IF(salesTable[[#This Row],[LastName]]="","MISSING",IFERROR(VLOOKUP(salesTable[[#This Row],[CustomerID_final]],customer_REF[],3,FALSE),"NO MATCH")))))</f>
        <v>ASARE</v>
      </c>
      <c r="AE397" s="8" t="str">
        <f>IF(salesTable[[#This Row],[customerLastName]]=CLEAN(UPPER(TRIM(salesTable[[#This Row],[customerLastName]]))),salesTable[[#This Row],[customerLastName]],"MISMATCH")</f>
        <v>ASARE</v>
      </c>
      <c r="AF397" s="8" t="str">
        <f>IF(salesTable[[#This Row],[Phone]]="","MISSING",0&amp;RIGHT(TRIM(SUBSTITUTE(SUBSTITUTE(SUBSTITUTE(salesTable[[#This Row],[Phone]],"+","")," ",""),"-","")),9))</f>
        <v>0599231643</v>
      </c>
      <c r="AG39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397" s="8">
        <f>IF(salesTable[[#This Row],[quantity_clean]]&gt;0,salesTable[[#This Row],[quantity_clean]],"INVALID")</f>
        <v>5</v>
      </c>
      <c r="AI39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397" s="8">
        <f>IF(salesTable[[#This Row],[unitPrice_clean]]&gt;0,salesTable[[#This Row],[unitPrice_clean]],"INVALID")</f>
        <v>4200</v>
      </c>
      <c r="AK397">
        <f>IF(salesTable[[#This Row],[Revenue]]="","MISSING",VALUE(TRIM(SUBSTITUTE(SUBSTITUTE(salesTable[[#This Row],[Revenue]],",",""),"GH₵",""))))</f>
        <v>21000</v>
      </c>
      <c r="AL397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397" s="19">
        <f>IF(ISNUMBER(salesTable[[#This Row],[OrderDate]]),salesTable[[#This Row],[OrderDate]],IFERROR(DATEVALUE(CLEAN(TRIM(SUBSTITUTE(salesTable[[#This Row],[OrderDate]],".","/")))),"CHECK"))</f>
        <v>45690</v>
      </c>
      <c r="AN3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45690</v>
      </c>
      <c r="AO3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GH-KOF-2025-00087</v>
      </c>
      <c r="AP3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7" s="8" t="str">
        <f>CLEAN(PROPER(TRIM(salesTable[[#This Row],[Email]])))</f>
        <v>Ama.Asare21@Example.Com</v>
      </c>
      <c r="AR397" s="8" t="str">
        <f>CLEAN(TRIM(salesTable[[#This Row],[SourceFile]]))</f>
        <v>Retail_POS_2025.csv</v>
      </c>
      <c r="AS3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7" s="8" t="str">
        <f>IF(salesTable[orderRef_final]&lt;&gt;"MISSING",salesTable[orderRef_final],"invalid")</f>
        <v>GH-KOF-2025-00087</v>
      </c>
    </row>
    <row r="398" spans="1:46" x14ac:dyDescent="0.3">
      <c r="A398" t="s">
        <v>3097</v>
      </c>
      <c r="B398" t="s">
        <v>3098</v>
      </c>
      <c r="C398" t="s">
        <v>545</v>
      </c>
      <c r="D398" t="s">
        <v>172</v>
      </c>
      <c r="E398" t="s">
        <v>140</v>
      </c>
      <c r="F398" t="s">
        <v>590</v>
      </c>
      <c r="G398" t="s">
        <v>68</v>
      </c>
      <c r="H398" t="s">
        <v>109</v>
      </c>
      <c r="I398" t="s">
        <v>110</v>
      </c>
      <c r="J398" t="s">
        <v>1294</v>
      </c>
      <c r="K398" t="s">
        <v>98</v>
      </c>
      <c r="L398" t="s">
        <v>58</v>
      </c>
      <c r="M398" t="s">
        <v>212</v>
      </c>
      <c r="N398">
        <v>3600</v>
      </c>
      <c r="O398">
        <v>36000</v>
      </c>
      <c r="P398" t="s">
        <v>3099</v>
      </c>
      <c r="Q398" t="s">
        <v>3100</v>
      </c>
      <c r="R398" t="s">
        <v>32</v>
      </c>
      <c r="S398" t="str">
        <f>IF(salesTable[[#This Row],[Region]]="","MISSING",IFERROR(VLOOKUP(salesTable[[#This Row],[Region]],region_ref[],2,FALSE),TRIM(CLEAN(UPPER(salesTable[[#This Row],[Region]])))))</f>
        <v>KOFORIDUA</v>
      </c>
      <c r="T398" t="str">
        <f>IF(salesTable[[#This Row],[CustomerType]]="","MISSING",IFERROR(VLOOKUP(salesTable[[#This Row],[CustomerType]],customerType_Ref[],2,FALSE),TRIM(CLEAN(UPPER(salesTable[[#This Row],[CustomerType]])))))</f>
        <v>INDIVIDUAL</v>
      </c>
      <c r="U398" t="str">
        <f>IF(salesTable[[#This Row],[SalesChannel]]="","MISSING",IFERROR(VLOOKUP(salesTable[[#This Row],[SalesChannel]],salesChannel_Ref[],2,FALSE),CLEAN(UPPER(TRIM(salesTable[SalesChannel])))))</f>
        <v>MOBILE APP</v>
      </c>
      <c r="V39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398" s="8" t="str">
        <f>IF(salesTable[[#This Row],[ProductID]]="","MISSING",IFERROR(VLOOKUP(salesTable[[#This Row],[ProductID]],product_REF[],1,FALSE),"NO MATCH"))</f>
        <v>P010</v>
      </c>
      <c r="X398" s="8" t="str">
        <f>CLEAN(UPPER(TRIM(IF(salesTable[[#This Row],[ProductID]]="","MISSING",IFERROR(VLOOKUP(salesTable[[#This Row],[ProductID]],product_REF[],2,FALSE),"NO MATCH")))))</f>
        <v>AIR CONDITIONER</v>
      </c>
      <c r="Y398" t="str">
        <f>IFERROR(CLEAN(UPPER(TRIM(VLOOKUP(salesTable[[#This Row],[productID_Final]],product_REF[],3,FALSE)))),"NO MATCH")</f>
        <v>HOME APPLIANCES</v>
      </c>
      <c r="Z398" s="8" t="str">
        <f>IF(salesTable[[#This Row],[productCategory_final]]=CLEAN(UPPER(TRIM(salesTable[ProductCategory]))),salesTable[[#This Row],[productCategory_final]],"MISMATCH")</f>
        <v>HOME APPLIANCES</v>
      </c>
      <c r="AA398" s="8" t="str">
        <f>IF(salesTable[[#This Row],[CustomerID]]="","MISSING",IFERROR(VLOOKUP(salesTable[[#This Row],[CustomerID]],customer_REF[],1,FALSE),"NO MATCH"))</f>
        <v>C0375</v>
      </c>
      <c r="AB398" t="str">
        <f>CLEAN(UPPER(TRIM(IF(salesTable[[#This Row],[FirstName]]="","MISSING",IFERROR(VLOOKUP(salesTable[[#This Row],[CustomerID_final]],customer_REF[],2,FALSE),"NO MATCH")))))</f>
        <v>DANIEL</v>
      </c>
      <c r="AC398" s="8" t="str">
        <f>IF(salesTable[[#This Row],[customerFisrtName]]=CLEAN(UPPER(TRIM(salesTable[[#This Row],[customerFisrtName]]))),salesTable[[#This Row],[customerFisrtName]],"MISMATCH")</f>
        <v>DANIEL</v>
      </c>
      <c r="AD398" t="str">
        <f>CLEAN(UPPER(TRIM(IF(salesTable[[#This Row],[LastName]]="","MISSING",IFERROR(VLOOKUP(salesTable[[#This Row],[CustomerID_final]],customer_REF[],3,FALSE),"NO MATCH")))))</f>
        <v>OWUSU</v>
      </c>
      <c r="AE398" s="8" t="str">
        <f>IF(salesTable[[#This Row],[customerLastName]]=CLEAN(UPPER(TRIM(salesTable[[#This Row],[customerLastName]]))),salesTable[[#This Row],[customerLastName]],"MISMATCH")</f>
        <v>OWUSU</v>
      </c>
      <c r="AF398" s="8" t="str">
        <f>IF(salesTable[[#This Row],[Phone]]="","MISSING",0&amp;RIGHT(TRIM(SUBSTITUTE(SUBSTITUTE(SUBSTITUTE(salesTable[[#This Row],[Phone]],"+","")," ",""),"-","")),9))</f>
        <v>0501430806</v>
      </c>
      <c r="AG39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398" s="8">
        <f>IF(salesTable[[#This Row],[quantity_clean]]&gt;0,salesTable[[#This Row],[quantity_clean]],"INVALID")</f>
        <v>10</v>
      </c>
      <c r="AI39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398" s="8">
        <f>IF(salesTable[[#This Row],[unitPrice_clean]]&gt;0,salesTable[[#This Row],[unitPrice_clean]],"INVALID")</f>
        <v>3600</v>
      </c>
      <c r="AK398">
        <f>IF(salesTable[[#This Row],[Revenue]]="","MISSING",VALUE(TRIM(SUBSTITUTE(SUBSTITUTE(salesTable[[#This Row],[Revenue]],",",""),"GH₵",""))))</f>
        <v>36000</v>
      </c>
      <c r="AL398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398" s="19" t="str">
        <f>IF(ISNUMBER(salesTable[[#This Row],[OrderDate]]),salesTable[[#This Row],[OrderDate]],IFERROR(DATEVALUE(CLEAN(TRIM(SUBSTITUTE(salesTable[[#This Row],[OrderDate]],".","/")))),"CHECK"))</f>
        <v>CHECK</v>
      </c>
      <c r="AN39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3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GH-KOF-2025-00094</v>
      </c>
      <c r="AP3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8" s="8" t="str">
        <f>CLEAN(PROPER(TRIM(salesTable[[#This Row],[Email]])))</f>
        <v>Daniel.Owusu53@Example.Com</v>
      </c>
      <c r="AR398" s="8" t="str">
        <f>CLEAN(TRIM(salesTable[[#This Row],[SourceFile]]))</f>
        <v>Agent_App_2025.csv</v>
      </c>
      <c r="AS3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8" s="8" t="str">
        <f>IF(salesTable[orderRef_final]&lt;&gt;"MISSING",salesTable[orderRef_final],"invalid")</f>
        <v>GH-KOF-2025-00094</v>
      </c>
    </row>
    <row r="399" spans="1:46" x14ac:dyDescent="0.3">
      <c r="A399" t="s">
        <v>4957</v>
      </c>
      <c r="B399" t="s">
        <v>4958</v>
      </c>
      <c r="C399" t="s">
        <v>839</v>
      </c>
      <c r="D399" t="s">
        <v>172</v>
      </c>
      <c r="E399" t="s">
        <v>1252</v>
      </c>
      <c r="F399" t="s">
        <v>119</v>
      </c>
      <c r="G399" t="s">
        <v>120</v>
      </c>
      <c r="H399" t="s">
        <v>751</v>
      </c>
      <c r="I399" t="s">
        <v>41</v>
      </c>
      <c r="J399" t="s">
        <v>97</v>
      </c>
      <c r="K399" t="s">
        <v>321</v>
      </c>
      <c r="L399" t="s">
        <v>182</v>
      </c>
      <c r="M399">
        <v>2</v>
      </c>
      <c r="N399" t="s">
        <v>123</v>
      </c>
      <c r="O399">
        <v>1700</v>
      </c>
      <c r="P399" t="s">
        <v>4959</v>
      </c>
      <c r="Q399" t="s">
        <v>4960</v>
      </c>
      <c r="R399" t="s">
        <v>157</v>
      </c>
      <c r="S399" t="str">
        <f>IF(salesTable[[#This Row],[Region]]="","MISSING",IFERROR(VLOOKUP(salesTable[[#This Row],[Region]],region_ref[],2,FALSE),TRIM(CLEAN(UPPER(salesTable[[#This Row],[Region]])))))</f>
        <v>KOFORIDUA</v>
      </c>
      <c r="T399" t="str">
        <f>IF(salesTable[[#This Row],[CustomerType]]="","MISSING",IFERROR(VLOOKUP(salesTable[[#This Row],[CustomerType]],customerType_Ref[],2,FALSE),TRIM(CLEAN(UPPER(salesTable[[#This Row],[CustomerType]])))))</f>
        <v>BUSINESS</v>
      </c>
      <c r="U399" t="str">
        <f>IF(salesTable[[#This Row],[SalesChannel]]="","MISSING",IFERROR(VLOOKUP(salesTable[[#This Row],[SalesChannel]],salesChannel_Ref[],2,FALSE),CLEAN(UPPER(TRIM(salesTable[SalesChannel])))))</f>
        <v>ONLINE</v>
      </c>
      <c r="V399" t="str">
        <f>IF(salesTable[[#This Row],[PaymentMethod]]="","MISSING",IFERROR(VLOOKUP(salesTable[[#This Row],[PaymentMethod]],paymentMethod_REF[],2,FALSE), CLEAN(UPPER(TRIM(salesTable[[#This Row],[PaymentMethod]])))))</f>
        <v>CASH</v>
      </c>
      <c r="W399" s="8" t="str">
        <f>IF(salesTable[[#This Row],[ProductID]]="","MISSING",IFERROR(VLOOKUP(salesTable[[#This Row],[ProductID]],product_REF[],1,FALSE),"NO MATCH"))</f>
        <v>P002</v>
      </c>
      <c r="X399" s="8" t="str">
        <f>CLEAN(UPPER(TRIM(IF(salesTable[[#This Row],[ProductID]]="","MISSING",IFERROR(VLOOKUP(salesTable[[#This Row],[ProductID]],product_REF[],2,FALSE),"NO MATCH")))))</f>
        <v>OFFICE CHAIR</v>
      </c>
      <c r="Y399" t="str">
        <f>IFERROR(CLEAN(UPPER(TRIM(VLOOKUP(salesTable[[#This Row],[productID_Final]],product_REF[],3,FALSE)))),"NO MATCH")</f>
        <v>FURNITURE</v>
      </c>
      <c r="Z399" s="8" t="str">
        <f>IF(salesTable[[#This Row],[productCategory_final]]=CLEAN(UPPER(TRIM(salesTable[ProductCategory]))),salesTable[[#This Row],[productCategory_final]],"MISMATCH")</f>
        <v>FURNITURE</v>
      </c>
      <c r="AA399" s="8" t="str">
        <f>IF(salesTable[[#This Row],[CustomerID]]="","MISSING",IFERROR(VLOOKUP(salesTable[[#This Row],[CustomerID]],customer_REF[],1,FALSE),"NO MATCH"))</f>
        <v>C0119</v>
      </c>
      <c r="AB399" t="str">
        <f>CLEAN(UPPER(TRIM(IF(salesTable[[#This Row],[FirstName]]="","MISSING",IFERROR(VLOOKUP(salesTable[[#This Row],[CustomerID_final]],customer_REF[],2,FALSE),"NO MATCH")))))</f>
        <v>DANIEL</v>
      </c>
      <c r="AC399" s="8" t="str">
        <f>IF(salesTable[[#This Row],[customerFisrtName]]=CLEAN(UPPER(TRIM(salesTable[[#This Row],[customerFisrtName]]))),salesTable[[#This Row],[customerFisrtName]],"MISMATCH")</f>
        <v>DANIEL</v>
      </c>
      <c r="AD399" t="str">
        <f>CLEAN(UPPER(TRIM(IF(salesTable[[#This Row],[LastName]]="","MISSING",IFERROR(VLOOKUP(salesTable[[#This Row],[CustomerID_final]],customer_REF[],3,FALSE),"NO MATCH")))))</f>
        <v>APPIAH</v>
      </c>
      <c r="AE399" s="8" t="str">
        <f>IF(salesTable[[#This Row],[customerLastName]]=CLEAN(UPPER(TRIM(salesTable[[#This Row],[customerLastName]]))),salesTable[[#This Row],[customerLastName]],"MISMATCH")</f>
        <v>APPIAH</v>
      </c>
      <c r="AF399" s="8" t="str">
        <f>IF(salesTable[[#This Row],[Phone]]="","MISSING",0&amp;RIGHT(TRIM(SUBSTITUTE(SUBSTITUTE(SUBSTITUTE(salesTable[[#This Row],[Phone]],"+","")," ",""),"-","")),9))</f>
        <v>0546451818</v>
      </c>
      <c r="AG39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399" s="8">
        <f>IF(salesTable[[#This Row],[quantity_clean]]&gt;0,salesTable[[#This Row],[quantity_clean]],"INVALID")</f>
        <v>2</v>
      </c>
      <c r="AI39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399" s="8">
        <f>IF(salesTable[[#This Row],[unitPrice_clean]]&gt;0,salesTable[[#This Row],[unitPrice_clean]],"INVALID")</f>
        <v>850</v>
      </c>
      <c r="AK399">
        <f>IF(salesTable[[#This Row],[Revenue]]="","MISSING",VALUE(TRIM(SUBSTITUTE(SUBSTITUTE(salesTable[[#This Row],[Revenue]],",",""),"GH₵",""))))</f>
        <v>1700</v>
      </c>
      <c r="AL399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399" s="19">
        <f>IF(ISNUMBER(salesTable[[#This Row],[OrderDate]]),salesTable[[#This Row],[OrderDate]],IFERROR(DATEVALUE(CLEAN(TRIM(SUBSTITUTE(salesTable[[#This Row],[OrderDate]],".","/")))),"CHECK"))</f>
        <v>45880</v>
      </c>
      <c r="AN3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45880</v>
      </c>
      <c r="AO3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GH-KOF-2025-00096</v>
      </c>
      <c r="AP3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399" s="8" t="str">
        <f>CLEAN(PROPER(TRIM(salesTable[[#This Row],[Email]])))</f>
        <v>Daniel.Appiah17@Example.Com</v>
      </c>
      <c r="AR399" s="8" t="str">
        <f>CLEAN(TRIM(salesTable[[#This Row],[SourceFile]]))</f>
        <v>Online_Sales_2025.xlsx</v>
      </c>
      <c r="AS3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399" s="8" t="str">
        <f>IF(salesTable[orderRef_final]&lt;&gt;"MISSING",salesTable[orderRef_final],"invalid")</f>
        <v>GH-KOF-2025-00096</v>
      </c>
    </row>
    <row r="400" spans="1:46" x14ac:dyDescent="0.3">
      <c r="A400" t="s">
        <v>4196</v>
      </c>
      <c r="B400" t="s">
        <v>4197</v>
      </c>
      <c r="C400" t="s">
        <v>469</v>
      </c>
      <c r="D400" t="s">
        <v>172</v>
      </c>
      <c r="E400" t="s">
        <v>173</v>
      </c>
      <c r="F400" t="s">
        <v>119</v>
      </c>
      <c r="G400" t="s">
        <v>120</v>
      </c>
      <c r="H400" t="s">
        <v>121</v>
      </c>
      <c r="I400" t="s">
        <v>41</v>
      </c>
      <c r="J400" t="s">
        <v>97</v>
      </c>
      <c r="K400" t="s">
        <v>84</v>
      </c>
      <c r="L400" t="s">
        <v>522</v>
      </c>
      <c r="M400" t="s">
        <v>74</v>
      </c>
      <c r="N400">
        <v>850</v>
      </c>
      <c r="O400">
        <v>6800</v>
      </c>
      <c r="P400" t="s">
        <v>4198</v>
      </c>
      <c r="Q400" t="s">
        <v>4199</v>
      </c>
      <c r="R400" t="s">
        <v>157</v>
      </c>
      <c r="S400" t="str">
        <f>IF(salesTable[[#This Row],[Region]]="","MISSING",IFERROR(VLOOKUP(salesTable[[#This Row],[Region]],region_ref[],2,FALSE),TRIM(CLEAN(UPPER(salesTable[[#This Row],[Region]])))))</f>
        <v>KOFORIDUA</v>
      </c>
      <c r="T400" t="str">
        <f>IF(salesTable[[#This Row],[CustomerType]]="","MISSING",IFERROR(VLOOKUP(salesTable[[#This Row],[CustomerType]],customerType_Ref[],2,FALSE),TRIM(CLEAN(UPPER(salesTable[[#This Row],[CustomerType]])))))</f>
        <v>BUSINESS</v>
      </c>
      <c r="U400" t="str">
        <f>IF(salesTable[[#This Row],[SalesChannel]]="","MISSING",IFERROR(VLOOKUP(salesTable[[#This Row],[SalesChannel]],salesChannel_Ref[],2,FALSE),CLEAN(UPPER(TRIM(salesTable[SalesChannel])))))</f>
        <v>AGENT</v>
      </c>
      <c r="V400" t="str">
        <f>IF(salesTable[[#This Row],[PaymentMethod]]="","MISSING",IFERROR(VLOOKUP(salesTable[[#This Row],[PaymentMethod]],paymentMethod_REF[],2,FALSE), CLEAN(UPPER(TRIM(salesTable[[#This Row],[PaymentMethod]])))))</f>
        <v>CARD</v>
      </c>
      <c r="W400" s="8" t="str">
        <f>IF(salesTable[[#This Row],[ProductID]]="","MISSING",IFERROR(VLOOKUP(salesTable[[#This Row],[ProductID]],product_REF[],1,FALSE),"NO MATCH"))</f>
        <v>P002</v>
      </c>
      <c r="X400" s="8" t="str">
        <f>CLEAN(UPPER(TRIM(IF(salesTable[[#This Row],[ProductID]]="","MISSING",IFERROR(VLOOKUP(salesTable[[#This Row],[ProductID]],product_REF[],2,FALSE),"NO MATCH")))))</f>
        <v>OFFICE CHAIR</v>
      </c>
      <c r="Y400" t="str">
        <f>IFERROR(CLEAN(UPPER(TRIM(VLOOKUP(salesTable[[#This Row],[productID_Final]],product_REF[],3,FALSE)))),"NO MATCH")</f>
        <v>FURNITURE</v>
      </c>
      <c r="Z400" s="8" t="str">
        <f>IF(salesTable[[#This Row],[productCategory_final]]=CLEAN(UPPER(TRIM(salesTable[ProductCategory]))),salesTable[[#This Row],[productCategory_final]],"MISMATCH")</f>
        <v>FURNITURE</v>
      </c>
      <c r="AA400" s="8" t="str">
        <f>IF(salesTable[[#This Row],[CustomerID]]="","MISSING",IFERROR(VLOOKUP(salesTable[[#This Row],[CustomerID]],customer_REF[],1,FALSE),"NO MATCH"))</f>
        <v>C0133</v>
      </c>
      <c r="AB400" t="str">
        <f>CLEAN(UPPER(TRIM(IF(salesTable[[#This Row],[FirstName]]="","MISSING",IFERROR(VLOOKUP(salesTable[[#This Row],[CustomerID_final]],customer_REF[],2,FALSE),"NO MATCH")))))</f>
        <v>DANIEL</v>
      </c>
      <c r="AC400" s="8" t="str">
        <f>IF(salesTable[[#This Row],[customerFisrtName]]=CLEAN(UPPER(TRIM(salesTable[[#This Row],[customerFisrtName]]))),salesTable[[#This Row],[customerFisrtName]],"MISMATCH")</f>
        <v>DANIEL</v>
      </c>
      <c r="AD400" t="str">
        <f>CLEAN(UPPER(TRIM(IF(salesTable[[#This Row],[LastName]]="","MISSING",IFERROR(VLOOKUP(salesTable[[#This Row],[CustomerID_final]],customer_REF[],3,FALSE),"NO MATCH")))))</f>
        <v>OSEI</v>
      </c>
      <c r="AE400" s="8" t="str">
        <f>IF(salesTable[[#This Row],[customerLastName]]=CLEAN(UPPER(TRIM(salesTable[[#This Row],[customerLastName]]))),salesTable[[#This Row],[customerLastName]],"MISMATCH")</f>
        <v>OSEI</v>
      </c>
      <c r="AF400" s="8" t="str">
        <f>IF(salesTable[[#This Row],[Phone]]="","MISSING",0&amp;RIGHT(TRIM(SUBSTITUTE(SUBSTITUTE(SUBSTITUTE(salesTable[[#This Row],[Phone]],"+","")," ",""),"-","")),9))</f>
        <v>0501945593</v>
      </c>
      <c r="AG40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00" s="8">
        <f>IF(salesTable[[#This Row],[quantity_clean]]&gt;0,salesTable[[#This Row],[quantity_clean]],"INVALID")</f>
        <v>8</v>
      </c>
      <c r="AI40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00" s="8">
        <f>IF(salesTable[[#This Row],[unitPrice_clean]]&gt;0,salesTable[[#This Row],[unitPrice_clean]],"INVALID")</f>
        <v>850</v>
      </c>
      <c r="AK400">
        <f>IF(salesTable[[#This Row],[Revenue]]="","MISSING",VALUE(TRIM(SUBSTITUTE(SUBSTITUTE(salesTable[[#This Row],[Revenue]],",",""),"GH₵",""))))</f>
        <v>6800</v>
      </c>
      <c r="AL400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400" s="19">
        <f>IF(ISNUMBER(salesTable[[#This Row],[OrderDate]]),salesTable[[#This Row],[OrderDate]],IFERROR(DATEVALUE(CLEAN(TRIM(SUBSTITUTE(salesTable[[#This Row],[OrderDate]],".","/")))),"CHECK"))</f>
        <v>45844</v>
      </c>
      <c r="AN4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45844</v>
      </c>
      <c r="AO4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GH-KOF-2025-00097</v>
      </c>
      <c r="AP4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0" s="8" t="str">
        <f>CLEAN(PROPER(TRIM(salesTable[[#This Row],[Email]])))</f>
        <v>Daniel.Osei26@Example.Com</v>
      </c>
      <c r="AR400" s="8" t="str">
        <f>CLEAN(TRIM(salesTable[[#This Row],[SourceFile]]))</f>
        <v>Online_Sales_2025.xlsx</v>
      </c>
      <c r="AS4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0" s="8" t="str">
        <f>IF(salesTable[orderRef_final]&lt;&gt;"MISSING",salesTable[orderRef_final],"invalid")</f>
        <v>GH-KOF-2025-00097</v>
      </c>
    </row>
    <row r="401" spans="1:46" x14ac:dyDescent="0.3">
      <c r="A401" t="s">
        <v>568</v>
      </c>
      <c r="B401" t="s">
        <v>569</v>
      </c>
      <c r="C401" t="s">
        <v>570</v>
      </c>
      <c r="D401" t="s">
        <v>50</v>
      </c>
      <c r="E401" t="s">
        <v>37</v>
      </c>
      <c r="F401" t="s">
        <v>52</v>
      </c>
      <c r="G401" t="s">
        <v>218</v>
      </c>
      <c r="H401" t="s">
        <v>312</v>
      </c>
      <c r="I401" t="s">
        <v>26</v>
      </c>
      <c r="J401" t="s">
        <v>27</v>
      </c>
      <c r="K401" t="s">
        <v>539</v>
      </c>
      <c r="L401" t="s">
        <v>182</v>
      </c>
      <c r="M401">
        <v>4</v>
      </c>
      <c r="N401">
        <v>2800</v>
      </c>
      <c r="O401">
        <v>11200</v>
      </c>
      <c r="P401" t="s">
        <v>571</v>
      </c>
      <c r="Q401" t="s">
        <v>572</v>
      </c>
      <c r="R401" t="s">
        <v>157</v>
      </c>
      <c r="S401" t="str">
        <f>IF(salesTable[[#This Row],[Region]]="","MISSING",IFERROR(VLOOKUP(salesTable[[#This Row],[Region]],region_ref[],2,FALSE),TRIM(CLEAN(UPPER(salesTable[[#This Row],[Region]])))))</f>
        <v>KOFORIDUA</v>
      </c>
      <c r="T401" t="str">
        <f>IF(salesTable[[#This Row],[CustomerType]]="","MISSING",IFERROR(VLOOKUP(salesTable[[#This Row],[CustomerType]],customerType_Ref[],2,FALSE),TRIM(CLEAN(UPPER(salesTable[[#This Row],[CustomerType]])))))</f>
        <v>GOVERNMENT</v>
      </c>
      <c r="U401" t="str">
        <f>IF(salesTable[[#This Row],[SalesChannel]]="","MISSING",IFERROR(VLOOKUP(salesTable[[#This Row],[SalesChannel]],salesChannel_Ref[],2,FALSE),CLEAN(UPPER(TRIM(salesTable[SalesChannel])))))</f>
        <v>AGENT</v>
      </c>
      <c r="V401" t="str">
        <f>IF(salesTable[[#This Row],[PaymentMethod]]="","MISSING",IFERROR(VLOOKUP(salesTable[[#This Row],[PaymentMethod]],paymentMethod_REF[],2,FALSE), CLEAN(UPPER(TRIM(salesTable[[#This Row],[PaymentMethod]])))))</f>
        <v>CASH</v>
      </c>
      <c r="W401" s="8" t="str">
        <f>IF(salesTable[[#This Row],[ProductID]]="","MISSING",IFERROR(VLOOKUP(salesTable[[#This Row],[ProductID]],product_REF[],1,FALSE),"NO MATCH"))</f>
        <v>P005</v>
      </c>
      <c r="X401" s="8" t="str">
        <f>CLEAN(UPPER(TRIM(IF(salesTable[[#This Row],[ProductID]]="","MISSING",IFERROR(VLOOKUP(salesTable[[#This Row],[ProductID]],product_REF[],2,FALSE),"NO MATCH")))))</f>
        <v>SMARTPHONE X</v>
      </c>
      <c r="Y401" t="str">
        <f>IFERROR(CLEAN(UPPER(TRIM(VLOOKUP(salesTable[[#This Row],[productID_Final]],product_REF[],3,FALSE)))),"NO MATCH")</f>
        <v>ELECTRONICS</v>
      </c>
      <c r="Z401" s="8" t="str">
        <f>IF(salesTable[[#This Row],[productCategory_final]]=CLEAN(UPPER(TRIM(salesTable[ProductCategory]))),salesTable[[#This Row],[productCategory_final]],"MISMATCH")</f>
        <v>ELECTRONICS</v>
      </c>
      <c r="AA401" s="8" t="str">
        <f>IF(salesTable[[#This Row],[CustomerID]]="","MISSING",IFERROR(VLOOKUP(salesTable[[#This Row],[CustomerID]],customer_REF[],1,FALSE),"NO MATCH"))</f>
        <v>C0198</v>
      </c>
      <c r="AB401" t="str">
        <f>CLEAN(UPPER(TRIM(IF(salesTable[[#This Row],[FirstName]]="","MISSING",IFERROR(VLOOKUP(salesTable[[#This Row],[CustomerID_final]],customer_REF[],2,FALSE),"NO MATCH")))))</f>
        <v>AKOSUA</v>
      </c>
      <c r="AC401" s="8" t="str">
        <f>IF(salesTable[[#This Row],[customerFisrtName]]=CLEAN(UPPER(TRIM(salesTable[[#This Row],[customerFisrtName]]))),salesTable[[#This Row],[customerFisrtName]],"MISMATCH")</f>
        <v>AKOSUA</v>
      </c>
      <c r="AD401" t="str">
        <f>CLEAN(UPPER(TRIM(IF(salesTable[[#This Row],[LastName]]="","MISSING",IFERROR(VLOOKUP(salesTable[[#This Row],[CustomerID_final]],customer_REF[],3,FALSE),"NO MATCH")))))</f>
        <v>ANTWI</v>
      </c>
      <c r="AE401" s="8" t="str">
        <f>IF(salesTable[[#This Row],[customerLastName]]=CLEAN(UPPER(TRIM(salesTable[[#This Row],[customerLastName]]))),salesTable[[#This Row],[customerLastName]],"MISMATCH")</f>
        <v>ANTWI</v>
      </c>
      <c r="AF401" s="8" t="str">
        <f>IF(salesTable[[#This Row],[Phone]]="","MISSING",0&amp;RIGHT(TRIM(SUBSTITUTE(SUBSTITUTE(SUBSTITUTE(salesTable[[#This Row],[Phone]],"+","")," ",""),"-","")),9))</f>
        <v>0548650149</v>
      </c>
      <c r="AG40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01" s="8">
        <f>IF(salesTable[[#This Row],[quantity_clean]]&gt;0,salesTable[[#This Row],[quantity_clean]],"INVALID")</f>
        <v>4</v>
      </c>
      <c r="AI40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01" s="8">
        <f>IF(salesTable[[#This Row],[unitPrice_clean]]&gt;0,salesTable[[#This Row],[unitPrice_clean]],"INVALID")</f>
        <v>2800</v>
      </c>
      <c r="AK401">
        <f>IF(salesTable[[#This Row],[Revenue]]="","MISSING",VALUE(TRIM(SUBSTITUTE(SUBSTITUTE(salesTable[[#This Row],[Revenue]],",",""),"GH₵",""))))</f>
        <v>11200</v>
      </c>
      <c r="AL401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401" s="19">
        <f>IF(ISNUMBER(salesTable[[#This Row],[OrderDate]]),salesTable[[#This Row],[OrderDate]],IFERROR(DATEVALUE(CLEAN(TRIM(SUBSTITUTE(salesTable[[#This Row],[OrderDate]],".","/")))),"CHECK"))</f>
        <v>45793</v>
      </c>
      <c r="AN4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45793</v>
      </c>
      <c r="AO4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GH-KOF-2025-00098</v>
      </c>
      <c r="AP4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1" s="8" t="str">
        <f>CLEAN(PROPER(TRIM(salesTable[[#This Row],[Email]])))</f>
        <v>Akosua.Antwi80@Example.Com</v>
      </c>
      <c r="AR401" s="8" t="str">
        <f>CLEAN(TRIM(salesTable[[#This Row],[SourceFile]]))</f>
        <v>Online_Sales_2025.xlsx</v>
      </c>
      <c r="AS4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1" s="8" t="str">
        <f>IF(salesTable[orderRef_final]&lt;&gt;"MISSING",salesTable[orderRef_final],"invalid")</f>
        <v>GH-KOF-2025-00098</v>
      </c>
    </row>
    <row r="402" spans="1:46" x14ac:dyDescent="0.3">
      <c r="A402" t="s">
        <v>6095</v>
      </c>
      <c r="B402" t="s">
        <v>5163</v>
      </c>
      <c r="C402" t="s">
        <v>3064</v>
      </c>
      <c r="D402" t="s">
        <v>2507</v>
      </c>
      <c r="E402" t="s">
        <v>1044</v>
      </c>
      <c r="F402" t="s">
        <v>119</v>
      </c>
      <c r="G402" t="s">
        <v>218</v>
      </c>
      <c r="H402" t="s">
        <v>312</v>
      </c>
      <c r="I402" t="s">
        <v>26</v>
      </c>
      <c r="J402" t="s">
        <v>305</v>
      </c>
      <c r="K402" t="s">
        <v>42</v>
      </c>
      <c r="L402" t="s">
        <v>154</v>
      </c>
      <c r="M402">
        <v>10</v>
      </c>
      <c r="N402">
        <v>-2800</v>
      </c>
      <c r="O402">
        <v>28000</v>
      </c>
      <c r="P402" t="s">
        <v>6096</v>
      </c>
      <c r="Q402" t="s">
        <v>6097</v>
      </c>
      <c r="R402" t="s">
        <v>46</v>
      </c>
      <c r="S402" t="str">
        <f>IF(salesTable[[#This Row],[Region]]="","MISSING",IFERROR(VLOOKUP(salesTable[[#This Row],[Region]],region_ref[],2,FALSE),TRIM(CLEAN(UPPER(salesTable[[#This Row],[Region]])))))</f>
        <v>KOFORIDUA</v>
      </c>
      <c r="T402" t="str">
        <f>IF(salesTable[[#This Row],[CustomerType]]="","MISSING",IFERROR(VLOOKUP(salesTable[[#This Row],[CustomerType]],customerType_Ref[],2,FALSE),TRIM(CLEAN(UPPER(salesTable[[#This Row],[CustomerType]])))))</f>
        <v>GOVERNMENT</v>
      </c>
      <c r="U402" t="str">
        <f>IF(salesTable[[#This Row],[SalesChannel]]="","MISSING",IFERROR(VLOOKUP(salesTable[[#This Row],[SalesChannel]],salesChannel_Ref[],2,FALSE),CLEAN(UPPER(TRIM(salesTable[SalesChannel])))))</f>
        <v>ONLINE</v>
      </c>
      <c r="V40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02" s="8" t="str">
        <f>IF(salesTable[[#This Row],[ProductID]]="","MISSING",IFERROR(VLOOKUP(salesTable[[#This Row],[ProductID]],product_REF[],1,FALSE),"NO MATCH"))</f>
        <v>P005</v>
      </c>
      <c r="X402" s="8" t="str">
        <f>CLEAN(UPPER(TRIM(IF(salesTable[[#This Row],[ProductID]]="","MISSING",IFERROR(VLOOKUP(salesTable[[#This Row],[ProductID]],product_REF[],2,FALSE),"NO MATCH")))))</f>
        <v>SMARTPHONE X</v>
      </c>
      <c r="Y402" t="str">
        <f>IFERROR(CLEAN(UPPER(TRIM(VLOOKUP(salesTable[[#This Row],[productID_Final]],product_REF[],3,FALSE)))),"NO MATCH")</f>
        <v>ELECTRONICS</v>
      </c>
      <c r="Z402" s="8" t="str">
        <f>IF(salesTable[[#This Row],[productCategory_final]]=CLEAN(UPPER(TRIM(salesTable[ProductCategory]))),salesTable[[#This Row],[productCategory_final]],"MISMATCH")</f>
        <v>ELECTRONICS</v>
      </c>
      <c r="AA402" s="8" t="str">
        <f>IF(salesTable[[#This Row],[CustomerID]]="","MISSING",IFERROR(VLOOKUP(salesTable[[#This Row],[CustomerID]],customer_REF[],1,FALSE),"NO MATCH"))</f>
        <v>C0334</v>
      </c>
      <c r="AB402" t="str">
        <f>CLEAN(UPPER(TRIM(IF(salesTable[[#This Row],[FirstName]]="","MISSING",IFERROR(VLOOKUP(salesTable[[#This Row],[CustomerID_final]],customer_REF[],2,FALSE),"NO MATCH")))))</f>
        <v>KOJO</v>
      </c>
      <c r="AC402" s="8" t="str">
        <f>IF(salesTable[[#This Row],[customerFisrtName]]=CLEAN(UPPER(TRIM(salesTable[[#This Row],[customerFisrtName]]))),salesTable[[#This Row],[customerFisrtName]],"MISMATCH")</f>
        <v>KOJO</v>
      </c>
      <c r="AD402" t="str">
        <f>CLEAN(UPPER(TRIM(IF(salesTable[[#This Row],[LastName]]="","MISSING",IFERROR(VLOOKUP(salesTable[[#This Row],[CustomerID_final]],customer_REF[],3,FALSE),"NO MATCH")))))</f>
        <v>ARTHUR</v>
      </c>
      <c r="AE402" s="8" t="str">
        <f>IF(salesTable[[#This Row],[customerLastName]]=CLEAN(UPPER(TRIM(salesTable[[#This Row],[customerLastName]]))),salesTable[[#This Row],[customerLastName]],"MISMATCH")</f>
        <v>ARTHUR</v>
      </c>
      <c r="AF402" s="8" t="str">
        <f>IF(salesTable[[#This Row],[Phone]]="","MISSING",0&amp;RIGHT(TRIM(SUBSTITUTE(SUBSTITUTE(SUBSTITUTE(salesTable[[#This Row],[Phone]],"+","")," ",""),"-","")),9))</f>
        <v>0551654591</v>
      </c>
      <c r="AG40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02" s="8">
        <f>IF(salesTable[[#This Row],[quantity_clean]]&gt;0,salesTable[[#This Row],[quantity_clean]],"INVALID")</f>
        <v>10</v>
      </c>
      <c r="AI402">
        <f>IF(OR(salesTable[[#This Row],[UnitPrice]]="",salesTable[[#This Row],[UnitPrice]]="N/A",salesTable[[#This Row],[UnitPrice]]="unknown"),"INVALID",VALUE(TRIM(SUBSTITUTE(SUBSTITUTE(salesTable[[#This Row],[UnitPrice]],",",""),"GH₵",""))))</f>
        <v>-2800</v>
      </c>
      <c r="AJ402" s="8" t="str">
        <f>IF(salesTable[[#This Row],[unitPrice_clean]]&gt;0,salesTable[[#This Row],[unitPrice_clean]],"INVALID")</f>
        <v>INVALID</v>
      </c>
      <c r="AK402">
        <f>IF(salesTable[[#This Row],[Revenue]]="","MISSING",VALUE(TRIM(SUBSTITUTE(SUBSTITUTE(salesTable[[#This Row],[Revenue]],",",""),"GH₵",""))))</f>
        <v>28000</v>
      </c>
      <c r="AL40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02" s="19">
        <f>IF(ISNUMBER(salesTable[[#This Row],[OrderDate]]),salesTable[[#This Row],[OrderDate]],IFERROR(DATEVALUE(CLEAN(TRIM(SUBSTITUTE(salesTable[[#This Row],[OrderDate]],".","/")))),"CHECK"))</f>
        <v>45928</v>
      </c>
      <c r="AN4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45928</v>
      </c>
      <c r="AO4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GH-KOF-2025-00117</v>
      </c>
      <c r="AP4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2" s="8" t="str">
        <f>CLEAN(PROPER(TRIM(salesTable[[#This Row],[Email]])))</f>
        <v>Kojo.Arthur6@Example.Com</v>
      </c>
      <c r="AR402" s="8" t="str">
        <f>CLEAN(TRIM(salesTable[[#This Row],[SourceFile]]))</f>
        <v>Mobile_App_Export.csv</v>
      </c>
      <c r="AS4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2" s="8" t="str">
        <f>IF(salesTable[orderRef_final]&lt;&gt;"MISSING",salesTable[orderRef_final],"invalid")</f>
        <v>GH-KOF-2025-00117</v>
      </c>
    </row>
    <row r="403" spans="1:46" x14ac:dyDescent="0.3">
      <c r="A403" t="s">
        <v>5689</v>
      </c>
      <c r="B403" t="s">
        <v>2312</v>
      </c>
      <c r="C403" t="s">
        <v>1251</v>
      </c>
      <c r="D403" t="s">
        <v>50</v>
      </c>
      <c r="E403" t="s">
        <v>237</v>
      </c>
      <c r="F403" t="s">
        <v>119</v>
      </c>
      <c r="G403" t="s">
        <v>39</v>
      </c>
      <c r="H403" t="s">
        <v>336</v>
      </c>
      <c r="I403" t="s">
        <v>374</v>
      </c>
      <c r="J403" t="s">
        <v>97</v>
      </c>
      <c r="K403" t="s">
        <v>1148</v>
      </c>
      <c r="L403" t="s">
        <v>111</v>
      </c>
      <c r="M403">
        <v>11</v>
      </c>
      <c r="N403">
        <v>1800</v>
      </c>
      <c r="O403">
        <v>19800</v>
      </c>
      <c r="P403" t="s">
        <v>5690</v>
      </c>
      <c r="Q403" t="s">
        <v>5691</v>
      </c>
      <c r="R403" t="s">
        <v>157</v>
      </c>
      <c r="S403" t="str">
        <f>IF(salesTable[[#This Row],[Region]]="","MISSING",IFERROR(VLOOKUP(salesTable[[#This Row],[Region]],region_ref[],2,FALSE),TRIM(CLEAN(UPPER(salesTable[[#This Row],[Region]])))))</f>
        <v>KOFORIDUA</v>
      </c>
      <c r="T403" t="str">
        <f>IF(salesTable[[#This Row],[CustomerType]]="","MISSING",IFERROR(VLOOKUP(salesTable[[#This Row],[CustomerType]],customerType_Ref[],2,FALSE),TRIM(CLEAN(UPPER(salesTable[[#This Row],[CustomerType]])))))</f>
        <v>BUSINESS</v>
      </c>
      <c r="U403" t="str">
        <f>IF(salesTable[[#This Row],[SalesChannel]]="","MISSING",IFERROR(VLOOKUP(salesTable[[#This Row],[SalesChannel]],salesChannel_Ref[],2,FALSE),CLEAN(UPPER(TRIM(salesTable[SalesChannel])))))</f>
        <v>MOBILE APP</v>
      </c>
      <c r="V403" t="str">
        <f>IF(salesTable[[#This Row],[PaymentMethod]]="","MISSING",IFERROR(VLOOKUP(salesTable[[#This Row],[PaymentMethod]],paymentMethod_REF[],2,FALSE), CLEAN(UPPER(TRIM(salesTable[[#This Row],[PaymentMethod]])))))</f>
        <v>CARD</v>
      </c>
      <c r="W403" s="8" t="str">
        <f>IF(salesTable[[#This Row],[ProductID]]="","MISSING",IFERROR(VLOOKUP(salesTable[[#This Row],[ProductID]],product_REF[],1,FALSE),"NO MATCH"))</f>
        <v>P006</v>
      </c>
      <c r="X403" s="8" t="str">
        <f>CLEAN(UPPER(TRIM(IF(salesTable[[#This Row],[ProductID]]="","MISSING",IFERROR(VLOOKUP(salesTable[[#This Row],[ProductID]],product_REF[],2,FALSE),"NO MATCH")))))</f>
        <v>STANDING DESK</v>
      </c>
      <c r="Y403" t="str">
        <f>IFERROR(CLEAN(UPPER(TRIM(VLOOKUP(salesTable[[#This Row],[productID_Final]],product_REF[],3,FALSE)))),"NO MATCH")</f>
        <v>FURNITURE</v>
      </c>
      <c r="Z403" s="8" t="str">
        <f>IF(salesTable[[#This Row],[productCategory_final]]=CLEAN(UPPER(TRIM(salesTable[ProductCategory]))),salesTable[[#This Row],[productCategory_final]],"MISMATCH")</f>
        <v>FURNITURE</v>
      </c>
      <c r="AA403" s="8" t="str">
        <f>IF(salesTable[[#This Row],[CustomerID]]="","MISSING",IFERROR(VLOOKUP(salesTable[[#This Row],[CustomerID]],customer_REF[],1,FALSE),"NO MATCH"))</f>
        <v>C0109</v>
      </c>
      <c r="AB403" t="str">
        <f>CLEAN(UPPER(TRIM(IF(salesTable[[#This Row],[FirstName]]="","MISSING",IFERROR(VLOOKUP(salesTable[[#This Row],[CustomerID_final]],customer_REF[],2,FALSE),"NO MATCH")))))</f>
        <v>AKOSUA</v>
      </c>
      <c r="AC403" s="8" t="str">
        <f>IF(salesTable[[#This Row],[customerFisrtName]]=CLEAN(UPPER(TRIM(salesTable[[#This Row],[customerFisrtName]]))),salesTable[[#This Row],[customerFisrtName]],"MISMATCH")</f>
        <v>AKOSUA</v>
      </c>
      <c r="AD403" t="str">
        <f>CLEAN(UPPER(TRIM(IF(salesTable[[#This Row],[LastName]]="","MISSING",IFERROR(VLOOKUP(salesTable[[#This Row],[CustomerID_final]],customer_REF[],3,FALSE),"NO MATCH")))))</f>
        <v>APPIAH</v>
      </c>
      <c r="AE403" s="8" t="str">
        <f>IF(salesTable[[#This Row],[customerLastName]]=CLEAN(UPPER(TRIM(salesTable[[#This Row],[customerLastName]]))),salesTable[[#This Row],[customerLastName]],"MISMATCH")</f>
        <v>APPIAH</v>
      </c>
      <c r="AF403" s="8" t="str">
        <f>IF(salesTable[[#This Row],[Phone]]="","MISSING",0&amp;RIGHT(TRIM(SUBSTITUTE(SUBSTITUTE(SUBSTITUTE(salesTable[[#This Row],[Phone]],"+","")," ",""),"-","")),9))</f>
        <v>0206961907</v>
      </c>
      <c r="AG40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03" s="8">
        <f>IF(salesTable[[#This Row],[quantity_clean]]&gt;0,salesTable[[#This Row],[quantity_clean]],"INVALID")</f>
        <v>11</v>
      </c>
      <c r="AI403">
        <f>IF(OR(salesTable[[#This Row],[UnitPrice]]="",salesTable[[#This Row],[UnitPrice]]="N/A",salesTable[[#This Row],[UnitPrice]]="unknown"),"INVALID",VALUE(TRIM(SUBSTITUTE(SUBSTITUTE(salesTable[[#This Row],[UnitPrice]],",",""),"GH₵",""))))</f>
        <v>1800</v>
      </c>
      <c r="AJ403" s="8">
        <f>IF(salesTable[[#This Row],[unitPrice_clean]]&gt;0,salesTable[[#This Row],[unitPrice_clean]],"INVALID")</f>
        <v>1800</v>
      </c>
      <c r="AK403">
        <f>IF(salesTable[[#This Row],[Revenue]]="","MISSING",VALUE(TRIM(SUBSTITUTE(SUBSTITUTE(salesTable[[#This Row],[Revenue]],",",""),"GH₵",""))))</f>
        <v>19800</v>
      </c>
      <c r="AL403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403" s="19">
        <f>IF(ISNUMBER(salesTable[[#This Row],[OrderDate]]),salesTable[[#This Row],[OrderDate]],IFERROR(DATEVALUE(CLEAN(TRIM(SUBSTITUTE(salesTable[[#This Row],[OrderDate]],".","/")))),"CHECK"))</f>
        <v>45780</v>
      </c>
      <c r="AN4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45780</v>
      </c>
      <c r="AO4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GH-KOF-2025-00122</v>
      </c>
      <c r="AP4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3" s="8" t="str">
        <f>CLEAN(PROPER(TRIM(salesTable[[#This Row],[Email]])))</f>
        <v>Akosua.Appiah58@Example.Com</v>
      </c>
      <c r="AR403" s="8" t="str">
        <f>CLEAN(TRIM(salesTable[[#This Row],[SourceFile]]))</f>
        <v>Online_Sales_2025.xlsx</v>
      </c>
      <c r="AS4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3" s="8" t="str">
        <f>IF(salesTable[orderRef_final]&lt;&gt;"MISSING",salesTable[orderRef_final],"invalid")</f>
        <v>GH-KOF-2025-00122</v>
      </c>
    </row>
    <row r="404" spans="1:46" x14ac:dyDescent="0.3">
      <c r="A404" t="s">
        <v>1685</v>
      </c>
      <c r="B404" t="s">
        <v>1686</v>
      </c>
      <c r="C404" t="s">
        <v>1687</v>
      </c>
      <c r="D404" t="s">
        <v>344</v>
      </c>
      <c r="E404" t="s">
        <v>37</v>
      </c>
      <c r="F404" t="s">
        <v>119</v>
      </c>
      <c r="G404" t="s">
        <v>162</v>
      </c>
      <c r="H404" t="s">
        <v>163</v>
      </c>
      <c r="I404" t="s">
        <v>230</v>
      </c>
      <c r="J404" t="s">
        <v>164</v>
      </c>
      <c r="K404" t="s">
        <v>84</v>
      </c>
      <c r="L404" t="s">
        <v>165</v>
      </c>
      <c r="M404">
        <v>2</v>
      </c>
      <c r="N404">
        <v>620</v>
      </c>
      <c r="O404">
        <v>1240</v>
      </c>
      <c r="P404" t="s">
        <v>1688</v>
      </c>
      <c r="Q404" t="s">
        <v>1689</v>
      </c>
      <c r="R404" t="s">
        <v>32</v>
      </c>
      <c r="S404" t="str">
        <f>IF(salesTable[[#This Row],[Region]]="","MISSING",IFERROR(VLOOKUP(salesTable[[#This Row],[Region]],region_ref[],2,FALSE),TRIM(CLEAN(UPPER(salesTable[[#This Row],[Region]])))))</f>
        <v>KOFORIDUA</v>
      </c>
      <c r="T404" t="str">
        <f>IF(salesTable[[#This Row],[CustomerType]]="","MISSING",IFERROR(VLOOKUP(salesTable[[#This Row],[CustomerType]],customerType_Ref[],2,FALSE),TRIM(CLEAN(UPPER(salesTable[[#This Row],[CustomerType]])))))</f>
        <v>INDIVIDUAL</v>
      </c>
      <c r="U404" t="str">
        <f>IF(salesTable[[#This Row],[SalesChannel]]="","MISSING",IFERROR(VLOOKUP(salesTable[[#This Row],[SalesChannel]],salesChannel_Ref[],2,FALSE),CLEAN(UPPER(TRIM(salesTable[SalesChannel])))))</f>
        <v>AGENT</v>
      </c>
      <c r="V40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04" s="8" t="str">
        <f>IF(salesTable[[#This Row],[ProductID]]="","MISSING",IFERROR(VLOOKUP(salesTable[[#This Row],[ProductID]],product_REF[],1,FALSE),"NO MATCH"))</f>
        <v>P012</v>
      </c>
      <c r="X404" s="8" t="str">
        <f>CLEAN(UPPER(TRIM(IF(salesTable[[#This Row],[ProductID]]="","MISSING",IFERROR(VLOOKUP(salesTable[[#This Row],[ProductID]],product_REF[],2,FALSE),"NO MATCH")))))</f>
        <v>BLENDER PLUS</v>
      </c>
      <c r="Y404" t="str">
        <f>IFERROR(CLEAN(UPPER(TRIM(VLOOKUP(salesTable[[#This Row],[productID_Final]],product_REF[],3,FALSE)))),"NO MATCH")</f>
        <v>HOME APPLIANCES</v>
      </c>
      <c r="Z404" s="8" t="str">
        <f>IF(salesTable[[#This Row],[productCategory_final]]=CLEAN(UPPER(TRIM(salesTable[ProductCategory]))),salesTable[[#This Row],[productCategory_final]],"MISMATCH")</f>
        <v>HOME APPLIANCES</v>
      </c>
      <c r="AA404" s="8" t="str">
        <f>IF(salesTable[[#This Row],[CustomerID]]="","MISSING",IFERROR(VLOOKUP(salesTable[[#This Row],[CustomerID]],customer_REF[],1,FALSE),"NO MATCH"))</f>
        <v>C0377</v>
      </c>
      <c r="AB404" t="str">
        <f>CLEAN(UPPER(TRIM(IF(salesTable[[#This Row],[FirstName]]="","MISSING",IFERROR(VLOOKUP(salesTable[[#This Row],[CustomerID_final]],customer_REF[],2,FALSE),"NO MATCH")))))</f>
        <v>KWAME</v>
      </c>
      <c r="AC404" s="8" t="str">
        <f>IF(salesTable[[#This Row],[customerFisrtName]]=CLEAN(UPPER(TRIM(salesTable[[#This Row],[customerFisrtName]]))),salesTable[[#This Row],[customerFisrtName]],"MISMATCH")</f>
        <v>KWAME</v>
      </c>
      <c r="AD404" t="str">
        <f>CLEAN(UPPER(TRIM(IF(salesTable[[#This Row],[LastName]]="","MISSING",IFERROR(VLOOKUP(salesTable[[#This Row],[CustomerID_final]],customer_REF[],3,FALSE),"NO MATCH")))))</f>
        <v>ANTWI</v>
      </c>
      <c r="AE404" s="8" t="str">
        <f>IF(salesTable[[#This Row],[customerLastName]]=CLEAN(UPPER(TRIM(salesTable[[#This Row],[customerLastName]]))),salesTable[[#This Row],[customerLastName]],"MISMATCH")</f>
        <v>ANTWI</v>
      </c>
      <c r="AF404" s="8" t="str">
        <f>IF(salesTable[[#This Row],[Phone]]="","MISSING",0&amp;RIGHT(TRIM(SUBSTITUTE(SUBSTITUTE(SUBSTITUTE(salesTable[[#This Row],[Phone]],"+","")," ",""),"-","")),9))</f>
        <v>0279909140</v>
      </c>
      <c r="AG40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04" s="8">
        <f>IF(salesTable[[#This Row],[quantity_clean]]&gt;0,salesTable[[#This Row],[quantity_clean]],"INVALID")</f>
        <v>2</v>
      </c>
      <c r="AI40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04" s="8">
        <f>IF(salesTable[[#This Row],[unitPrice_clean]]&gt;0,salesTable[[#This Row],[unitPrice_clean]],"INVALID")</f>
        <v>620</v>
      </c>
      <c r="AK404">
        <f>IF(salesTable[[#This Row],[Revenue]]="","MISSING",VALUE(TRIM(SUBSTITUTE(SUBSTITUTE(salesTable[[#This Row],[Revenue]],",",""),"GH₵",""))))</f>
        <v>1240</v>
      </c>
      <c r="AL404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404" s="19">
        <f>IF(ISNUMBER(salesTable[[#This Row],[OrderDate]]),salesTable[[#This Row],[OrderDate]],IFERROR(DATEVALUE(CLEAN(TRIM(SUBSTITUTE(salesTable[[#This Row],[OrderDate]],".","/")))),"CHECK"))</f>
        <v>46022</v>
      </c>
      <c r="AN4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46022</v>
      </c>
      <c r="AO4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GH-KOF-2025-00125</v>
      </c>
      <c r="AP4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4" s="8" t="str">
        <f>CLEAN(PROPER(TRIM(salesTable[[#This Row],[Email]])))</f>
        <v>Kwame.Antwi63@Example.Com</v>
      </c>
      <c r="AR404" s="8" t="str">
        <f>CLEAN(TRIM(salesTable[[#This Row],[SourceFile]]))</f>
        <v>Agent_App_2025.csv</v>
      </c>
      <c r="AS4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4" s="8" t="str">
        <f>IF(salesTable[orderRef_final]&lt;&gt;"MISSING",salesTable[orderRef_final],"invalid")</f>
        <v>GH-KOF-2025-00125</v>
      </c>
    </row>
    <row r="405" spans="1:46" x14ac:dyDescent="0.3">
      <c r="A405" t="s">
        <v>2573</v>
      </c>
      <c r="B405" t="s">
        <v>2574</v>
      </c>
      <c r="C405" t="s">
        <v>1120</v>
      </c>
      <c r="D405" t="s">
        <v>635</v>
      </c>
      <c r="E405" t="s">
        <v>1472</v>
      </c>
      <c r="F405" t="s">
        <v>200</v>
      </c>
      <c r="G405" t="s">
        <v>24</v>
      </c>
      <c r="H405" t="s">
        <v>2102</v>
      </c>
      <c r="I405" t="s">
        <v>131</v>
      </c>
      <c r="J405" t="s">
        <v>27</v>
      </c>
      <c r="K405" t="s">
        <v>98</v>
      </c>
      <c r="L405" t="s">
        <v>58</v>
      </c>
      <c r="M405">
        <v>1</v>
      </c>
      <c r="N405">
        <v>4200</v>
      </c>
      <c r="O405">
        <v>4200</v>
      </c>
      <c r="P405" t="s">
        <v>2575</v>
      </c>
      <c r="Q405" t="s">
        <v>2576</v>
      </c>
      <c r="R405" t="s">
        <v>157</v>
      </c>
      <c r="S405" t="str">
        <f>IF(salesTable[[#This Row],[Region]]="","MISSING",IFERROR(VLOOKUP(salesTable[[#This Row],[Region]],region_ref[],2,FALSE),TRIM(CLEAN(UPPER(salesTable[[#This Row],[Region]])))))</f>
        <v>KOFORIDUA</v>
      </c>
      <c r="T405" t="str">
        <f>IF(salesTable[[#This Row],[CustomerType]]="","MISSING",IFERROR(VLOOKUP(salesTable[[#This Row],[CustomerType]],customerType_Ref[],2,FALSE),TRIM(CLEAN(UPPER(salesTable[[#This Row],[CustomerType]])))))</f>
        <v>GOVERNMENT</v>
      </c>
      <c r="U405" t="str">
        <f>IF(salesTable[[#This Row],[SalesChannel]]="","MISSING",IFERROR(VLOOKUP(salesTable[[#This Row],[SalesChannel]],salesChannel_Ref[],2,FALSE),CLEAN(UPPER(TRIM(salesTable[SalesChannel])))))</f>
        <v>MOBILE APP</v>
      </c>
      <c r="V40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05" s="8" t="str">
        <f>IF(salesTable[[#This Row],[ProductID]]="","MISSING",IFERROR(VLOOKUP(salesTable[[#This Row],[ProductID]],product_REF[],1,FALSE),"NO MATCH"))</f>
        <v>P001</v>
      </c>
      <c r="X405" s="8" t="str">
        <f>CLEAN(UPPER(TRIM(IF(salesTable[[#This Row],[ProductID]]="","MISSING",IFERROR(VLOOKUP(salesTable[[#This Row],[ProductID]],product_REF[],2,FALSE),"NO MATCH")))))</f>
        <v>LAPTOP PRO 14</v>
      </c>
      <c r="Y405" t="str">
        <f>IFERROR(CLEAN(UPPER(TRIM(VLOOKUP(salesTable[[#This Row],[productID_Final]],product_REF[],3,FALSE)))),"NO MATCH")</f>
        <v>ELECTRONICS</v>
      </c>
      <c r="Z405" s="8" t="str">
        <f>IF(salesTable[[#This Row],[productCategory_final]]=CLEAN(UPPER(TRIM(salesTable[ProductCategory]))),salesTable[[#This Row],[productCategory_final]],"MISMATCH")</f>
        <v>ELECTRONICS</v>
      </c>
      <c r="AA405" s="8" t="str">
        <f>IF(salesTable[[#This Row],[CustomerID]]="","MISSING",IFERROR(VLOOKUP(salesTable[[#This Row],[CustomerID]],customer_REF[],1,FALSE),"NO MATCH"))</f>
        <v>C0256</v>
      </c>
      <c r="AB405" t="str">
        <f>CLEAN(UPPER(TRIM(IF(salesTable[[#This Row],[FirstName]]="","MISSING",IFERROR(VLOOKUP(salesTable[[#This Row],[CustomerID_final]],customer_REF[],2,FALSE),"NO MATCH")))))</f>
        <v>KOJO</v>
      </c>
      <c r="AC405" s="8" t="str">
        <f>IF(salesTable[[#This Row],[customerFisrtName]]=CLEAN(UPPER(TRIM(salesTable[[#This Row],[customerFisrtName]]))),salesTable[[#This Row],[customerFisrtName]],"MISMATCH")</f>
        <v>KOJO</v>
      </c>
      <c r="AD405" t="str">
        <f>CLEAN(UPPER(TRIM(IF(salesTable[[#This Row],[LastName]]="","MISSING",IFERROR(VLOOKUP(salesTable[[#This Row],[CustomerID_final]],customer_REF[],3,FALSE),"NO MATCH")))))</f>
        <v>MENSAH</v>
      </c>
      <c r="AE405" s="8" t="str">
        <f>IF(salesTable[[#This Row],[customerLastName]]=CLEAN(UPPER(TRIM(salesTable[[#This Row],[customerLastName]]))),salesTable[[#This Row],[customerLastName]],"MISMATCH")</f>
        <v>MENSAH</v>
      </c>
      <c r="AF405" s="8" t="str">
        <f>IF(salesTable[[#This Row],[Phone]]="","MISSING",0&amp;RIGHT(TRIM(SUBSTITUTE(SUBSTITUTE(SUBSTITUTE(salesTable[[#This Row],[Phone]],"+","")," ",""),"-","")),9))</f>
        <v>0206155451</v>
      </c>
      <c r="AG40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05" s="8">
        <f>IF(salesTable[[#This Row],[quantity_clean]]&gt;0,salesTable[[#This Row],[quantity_clean]],"INVALID")</f>
        <v>1</v>
      </c>
      <c r="AI40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05" s="8">
        <f>IF(salesTable[[#This Row],[unitPrice_clean]]&gt;0,salesTable[[#This Row],[unitPrice_clean]],"INVALID")</f>
        <v>4200</v>
      </c>
      <c r="AK405">
        <f>IF(salesTable[[#This Row],[Revenue]]="","MISSING",VALUE(TRIM(SUBSTITUTE(SUBSTITUTE(salesTable[[#This Row],[Revenue]],",",""),"GH₵",""))))</f>
        <v>4200</v>
      </c>
      <c r="AL405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405" s="19">
        <f>IF(ISNUMBER(salesTable[[#This Row],[OrderDate]]),salesTable[[#This Row],[OrderDate]],IFERROR(DATEVALUE(CLEAN(TRIM(SUBSTITUTE(salesTable[[#This Row],[OrderDate]],".","/")))),"CHECK"))</f>
        <v>45681</v>
      </c>
      <c r="AN4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45681</v>
      </c>
      <c r="AO4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GH-KOF-2025-00129</v>
      </c>
      <c r="AP4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5" s="8" t="str">
        <f>CLEAN(PROPER(TRIM(salesTable[[#This Row],[Email]])))</f>
        <v>Kojo.Mensah25@Example.Com</v>
      </c>
      <c r="AR405" s="8" t="str">
        <f>CLEAN(TRIM(salesTable[[#This Row],[SourceFile]]))</f>
        <v>Online_Sales_2025.xlsx</v>
      </c>
      <c r="AS4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5" s="8" t="str">
        <f>IF(salesTable[orderRef_final]&lt;&gt;"MISSING",salesTable[orderRef_final],"invalid")</f>
        <v>GH-KOF-2025-00129</v>
      </c>
    </row>
    <row r="406" spans="1:46" x14ac:dyDescent="0.3">
      <c r="A406" t="s">
        <v>1208</v>
      </c>
      <c r="B406" t="s">
        <v>1209</v>
      </c>
      <c r="C406" t="s">
        <v>659</v>
      </c>
      <c r="D406" t="s">
        <v>366</v>
      </c>
      <c r="E406" t="s">
        <v>237</v>
      </c>
      <c r="F406" t="s">
        <v>119</v>
      </c>
      <c r="G406" t="s">
        <v>39</v>
      </c>
      <c r="H406" t="s">
        <v>336</v>
      </c>
      <c r="I406" t="s">
        <v>41</v>
      </c>
      <c r="J406" t="s">
        <v>501</v>
      </c>
      <c r="K406" t="s">
        <v>458</v>
      </c>
      <c r="L406" t="s">
        <v>338</v>
      </c>
      <c r="M406">
        <v>11</v>
      </c>
      <c r="N406" t="s">
        <v>1072</v>
      </c>
      <c r="O406">
        <v>20900</v>
      </c>
      <c r="P406" t="s">
        <v>1210</v>
      </c>
      <c r="Q406" t="s">
        <v>1211</v>
      </c>
      <c r="R406" t="s">
        <v>61</v>
      </c>
      <c r="S406" t="str">
        <f>IF(salesTable[[#This Row],[Region]]="","MISSING",IFERROR(VLOOKUP(salesTable[[#This Row],[Region]],region_ref[],2,FALSE),TRIM(CLEAN(UPPER(salesTable[[#This Row],[Region]])))))</f>
        <v>KOFORIDUA</v>
      </c>
      <c r="T406" t="str">
        <f>IF(salesTable[[#This Row],[CustomerType]]="","MISSING",IFERROR(VLOOKUP(salesTable[[#This Row],[CustomerType]],customerType_Ref[],2,FALSE),TRIM(CLEAN(UPPER(salesTable[[#This Row],[CustomerType]])))))</f>
        <v>GOVERNMENT</v>
      </c>
      <c r="U406" t="str">
        <f>IF(salesTable[[#This Row],[SalesChannel]]="","MISSING",IFERROR(VLOOKUP(salesTable[[#This Row],[SalesChannel]],salesChannel_Ref[],2,FALSE),CLEAN(UPPER(TRIM(salesTable[SalesChannel])))))</f>
        <v>IN-STORE</v>
      </c>
      <c r="V40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06" s="8" t="str">
        <f>IF(salesTable[[#This Row],[ProductID]]="","MISSING",IFERROR(VLOOKUP(salesTable[[#This Row],[ProductID]],product_REF[],1,FALSE),"NO MATCH"))</f>
        <v>P006</v>
      </c>
      <c r="X406" s="8" t="str">
        <f>CLEAN(UPPER(TRIM(IF(salesTable[[#This Row],[ProductID]]="","MISSING",IFERROR(VLOOKUP(salesTable[[#This Row],[ProductID]],product_REF[],2,FALSE),"NO MATCH")))))</f>
        <v>STANDING DESK</v>
      </c>
      <c r="Y406" t="str">
        <f>IFERROR(CLEAN(UPPER(TRIM(VLOOKUP(salesTable[[#This Row],[productID_Final]],product_REF[],3,FALSE)))),"NO MATCH")</f>
        <v>FURNITURE</v>
      </c>
      <c r="Z406" s="8" t="str">
        <f>IF(salesTable[[#This Row],[productCategory_final]]=CLEAN(UPPER(TRIM(salesTable[ProductCategory]))),salesTable[[#This Row],[productCategory_final]],"MISMATCH")</f>
        <v>FURNITURE</v>
      </c>
      <c r="AA406" s="8" t="str">
        <f>IF(salesTable[[#This Row],[CustomerID]]="","MISSING",IFERROR(VLOOKUP(salesTable[[#This Row],[CustomerID]],customer_REF[],1,FALSE),"NO MATCH"))</f>
        <v>C0013</v>
      </c>
      <c r="AB406" t="str">
        <f>CLEAN(UPPER(TRIM(IF(salesTable[[#This Row],[FirstName]]="","MISSING",IFERROR(VLOOKUP(salesTable[[#This Row],[CustomerID_final]],customer_REF[],2,FALSE),"NO MATCH")))))</f>
        <v>ABENA</v>
      </c>
      <c r="AC406" s="8" t="str">
        <f>IF(salesTable[[#This Row],[customerFisrtName]]=CLEAN(UPPER(TRIM(salesTable[[#This Row],[customerFisrtName]]))),salesTable[[#This Row],[customerFisrtName]],"MISMATCH")</f>
        <v>ABENA</v>
      </c>
      <c r="AD406" t="str">
        <f>CLEAN(UPPER(TRIM(IF(salesTable[[#This Row],[LastName]]="","MISSING",IFERROR(VLOOKUP(salesTable[[#This Row],[CustomerID_final]],customer_REF[],3,FALSE),"NO MATCH")))))</f>
        <v>APPIAH</v>
      </c>
      <c r="AE406" s="8" t="str">
        <f>IF(salesTable[[#This Row],[customerLastName]]=CLEAN(UPPER(TRIM(salesTable[[#This Row],[customerLastName]]))),salesTable[[#This Row],[customerLastName]],"MISMATCH")</f>
        <v>APPIAH</v>
      </c>
      <c r="AF406" s="8" t="str">
        <f>IF(salesTable[[#This Row],[Phone]]="","MISSING",0&amp;RIGHT(TRIM(SUBSTITUTE(SUBSTITUTE(SUBSTITUTE(salesTable[[#This Row],[Phone]],"+","")," ",""),"-","")),9))</f>
        <v>0266165757</v>
      </c>
      <c r="AG40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06" s="8">
        <f>IF(salesTable[[#This Row],[quantity_clean]]&gt;0,salesTable[[#This Row],[quantity_clean]],"INVALID")</f>
        <v>11</v>
      </c>
      <c r="AI40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06" s="8">
        <f>IF(salesTable[[#This Row],[unitPrice_clean]]&gt;0,salesTable[[#This Row],[unitPrice_clean]],"INVALID")</f>
        <v>1900</v>
      </c>
      <c r="AK406">
        <f>IF(salesTable[[#This Row],[Revenue]]="","MISSING",VALUE(TRIM(SUBSTITUTE(SUBSTITUTE(salesTable[[#This Row],[Revenue]],",",""),"GH₵",""))))</f>
        <v>20900</v>
      </c>
      <c r="AL406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406" s="19">
        <f>IF(ISNUMBER(salesTable[[#This Row],[OrderDate]]),salesTable[[#This Row],[OrderDate]],IFERROR(DATEVALUE(CLEAN(TRIM(SUBSTITUTE(salesTable[[#This Row],[OrderDate]],".","/")))),"CHECK"))</f>
        <v>45785</v>
      </c>
      <c r="AN4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45785</v>
      </c>
      <c r="AO4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GH-KOF-2025-00134</v>
      </c>
      <c r="AP4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6" s="8" t="str">
        <f>CLEAN(PROPER(TRIM(salesTable[[#This Row],[Email]])))</f>
        <v>Abena.Appiah54@Example.Com</v>
      </c>
      <c r="AR406" s="8" t="str">
        <f>CLEAN(TRIM(salesTable[[#This Row],[SourceFile]]))</f>
        <v>Retail_POS_2025.csv</v>
      </c>
      <c r="AS4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6" s="8" t="str">
        <f>IF(salesTable[orderRef_final]&lt;&gt;"MISSING",salesTable[orderRef_final],"invalid")</f>
        <v>GH-KOF-2025-00134</v>
      </c>
    </row>
    <row r="407" spans="1:46" x14ac:dyDescent="0.3">
      <c r="A407" t="s">
        <v>2913</v>
      </c>
      <c r="B407" t="s">
        <v>1899</v>
      </c>
      <c r="C407" t="s">
        <v>1507</v>
      </c>
      <c r="D407" t="s">
        <v>2507</v>
      </c>
      <c r="E407" t="s">
        <v>190</v>
      </c>
      <c r="F407" t="s">
        <v>1022</v>
      </c>
      <c r="G407" t="s">
        <v>120</v>
      </c>
      <c r="H407" t="s">
        <v>121</v>
      </c>
      <c r="I407" t="s">
        <v>41</v>
      </c>
      <c r="J407" t="s">
        <v>249</v>
      </c>
      <c r="K407" t="s">
        <v>98</v>
      </c>
      <c r="L407" t="s">
        <v>58</v>
      </c>
      <c r="M407">
        <v>5</v>
      </c>
      <c r="N407">
        <v>850</v>
      </c>
      <c r="O407">
        <v>4250</v>
      </c>
      <c r="P407" t="s">
        <v>2914</v>
      </c>
      <c r="Q407" t="s">
        <v>2915</v>
      </c>
      <c r="R407" t="s">
        <v>61</v>
      </c>
      <c r="S407" t="str">
        <f>IF(salesTable[[#This Row],[Region]]="","MISSING",IFERROR(VLOOKUP(salesTable[[#This Row],[Region]],region_ref[],2,FALSE),TRIM(CLEAN(UPPER(salesTable[[#This Row],[Region]])))))</f>
        <v>KOFORIDUA</v>
      </c>
      <c r="T407" t="str">
        <f>IF(salesTable[[#This Row],[CustomerType]]="","MISSING",IFERROR(VLOOKUP(salesTable[[#This Row],[CustomerType]],customerType_Ref[],2,FALSE),TRIM(CLEAN(UPPER(salesTable[[#This Row],[CustomerType]])))))</f>
        <v>GOVERNMENT</v>
      </c>
      <c r="U407" t="str">
        <f>IF(salesTable[[#This Row],[SalesChannel]]="","MISSING",IFERROR(VLOOKUP(salesTable[[#This Row],[SalesChannel]],salesChannel_Ref[],2,FALSE),CLEAN(UPPER(TRIM(salesTable[SalesChannel])))))</f>
        <v>MOBILE APP</v>
      </c>
      <c r="V4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07" s="8" t="str">
        <f>IF(salesTable[[#This Row],[ProductID]]="","MISSING",IFERROR(VLOOKUP(salesTable[[#This Row],[ProductID]],product_REF[],1,FALSE),"NO MATCH"))</f>
        <v>P002</v>
      </c>
      <c r="X407" s="8" t="str">
        <f>CLEAN(UPPER(TRIM(IF(salesTable[[#This Row],[ProductID]]="","MISSING",IFERROR(VLOOKUP(salesTable[[#This Row],[ProductID]],product_REF[],2,FALSE),"NO MATCH")))))</f>
        <v>OFFICE CHAIR</v>
      </c>
      <c r="Y407" t="str">
        <f>IFERROR(CLEAN(UPPER(TRIM(VLOOKUP(salesTable[[#This Row],[productID_Final]],product_REF[],3,FALSE)))),"NO MATCH")</f>
        <v>FURNITURE</v>
      </c>
      <c r="Z407" s="8" t="str">
        <f>IF(salesTable[[#This Row],[productCategory_final]]=CLEAN(UPPER(TRIM(salesTable[ProductCategory]))),salesTable[[#This Row],[productCategory_final]],"MISMATCH")</f>
        <v>FURNITURE</v>
      </c>
      <c r="AA407" s="8" t="str">
        <f>IF(salesTable[[#This Row],[CustomerID]]="","MISSING",IFERROR(VLOOKUP(salesTable[[#This Row],[CustomerID]],customer_REF[],1,FALSE),"NO MATCH"))</f>
        <v>C0058</v>
      </c>
      <c r="AB407" t="str">
        <f>CLEAN(UPPER(TRIM(IF(salesTable[[#This Row],[FirstName]]="","MISSING",IFERROR(VLOOKUP(salesTable[[#This Row],[CustomerID_final]],customer_REF[],2,FALSE),"NO MATCH")))))</f>
        <v>KOJO</v>
      </c>
      <c r="AC407" s="8" t="str">
        <f>IF(salesTable[[#This Row],[customerFisrtName]]=CLEAN(UPPER(TRIM(salesTable[[#This Row],[customerFisrtName]]))),salesTable[[#This Row],[customerFisrtName]],"MISMATCH")</f>
        <v>KOJO</v>
      </c>
      <c r="AD407" t="str">
        <f>CLEAN(UPPER(TRIM(IF(salesTable[[#This Row],[LastName]]="","MISSING",IFERROR(VLOOKUP(salesTable[[#This Row],[CustomerID_final]],customer_REF[],3,FALSE),"NO MATCH")))))</f>
        <v>ASARE</v>
      </c>
      <c r="AE407" s="8" t="str">
        <f>IF(salesTable[[#This Row],[customerLastName]]=CLEAN(UPPER(TRIM(salesTable[[#This Row],[customerLastName]]))),salesTable[[#This Row],[customerLastName]],"MISMATCH")</f>
        <v>ASARE</v>
      </c>
      <c r="AF407" s="8" t="str">
        <f>IF(salesTable[[#This Row],[Phone]]="","MISSING",0&amp;RIGHT(TRIM(SUBSTITUTE(SUBSTITUTE(SUBSTITUTE(salesTable[[#This Row],[Phone]],"+","")," ",""),"-","")),9))</f>
        <v>0208798060</v>
      </c>
      <c r="AG40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07" s="8">
        <f>IF(salesTable[[#This Row],[quantity_clean]]&gt;0,salesTable[[#This Row],[quantity_clean]],"INVALID")</f>
        <v>5</v>
      </c>
      <c r="AI40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07" s="8">
        <f>IF(salesTable[[#This Row],[unitPrice_clean]]&gt;0,salesTable[[#This Row],[unitPrice_clean]],"INVALID")</f>
        <v>850</v>
      </c>
      <c r="AK407">
        <f>IF(salesTable[[#This Row],[Revenue]]="","MISSING",VALUE(TRIM(SUBSTITUTE(SUBSTITUTE(salesTable[[#This Row],[Revenue]],",",""),"GH₵",""))))</f>
        <v>4250</v>
      </c>
      <c r="AL407" s="8">
        <f>IFERROR(IF(ROUND(salesTable[[#This Row],[Quantity_final]]*salesTable[[#This Row],[UnitPrice_final]],2)=ROUND(salesTable[[#This Row],[revenue_clean]],2)=TRUE,salesTable[[#This Row],[revenue_clean]],"invalid"),"INVALID")</f>
        <v>4250</v>
      </c>
      <c r="AM407" s="19">
        <f>IF(ISNUMBER(salesTable[[#This Row],[OrderDate]]),salesTable[[#This Row],[OrderDate]],IFERROR(DATEVALUE(CLEAN(TRIM(SUBSTITUTE(salesTable[[#This Row],[OrderDate]],".","/")))),"CHECK"))</f>
        <v>45749</v>
      </c>
      <c r="AN4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4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GH-KOF-2025-00154</v>
      </c>
      <c r="AP4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7" s="8" t="str">
        <f>CLEAN(PROPER(TRIM(salesTable[[#This Row],[Email]])))</f>
        <v>Kojo.Asare80@Example.Com</v>
      </c>
      <c r="AR407" s="8" t="str">
        <f>CLEAN(TRIM(salesTable[[#This Row],[SourceFile]]))</f>
        <v>Retail_POS_2025.csv</v>
      </c>
      <c r="AS4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7" s="8" t="str">
        <f>IF(salesTable[orderRef_final]&lt;&gt;"MISSING",salesTable[orderRef_final],"invalid")</f>
        <v>GH-KOF-2025-00154</v>
      </c>
    </row>
    <row r="408" spans="1:46" x14ac:dyDescent="0.3">
      <c r="A408" t="s">
        <v>4325</v>
      </c>
      <c r="B408" t="s">
        <v>4326</v>
      </c>
      <c r="C408" t="s">
        <v>469</v>
      </c>
      <c r="D408" t="s">
        <v>172</v>
      </c>
      <c r="E408" t="s">
        <v>173</v>
      </c>
      <c r="F408" t="s">
        <v>119</v>
      </c>
      <c r="G408" t="s">
        <v>162</v>
      </c>
      <c r="H408" t="s">
        <v>1802</v>
      </c>
      <c r="I408" t="s">
        <v>230</v>
      </c>
      <c r="J408" t="s">
        <v>27</v>
      </c>
      <c r="K408" t="s">
        <v>98</v>
      </c>
      <c r="L408" t="s">
        <v>165</v>
      </c>
      <c r="M408">
        <v>7</v>
      </c>
      <c r="N408">
        <v>620</v>
      </c>
      <c r="O408">
        <v>4340</v>
      </c>
      <c r="P408" t="s">
        <v>4327</v>
      </c>
      <c r="Q408" t="s">
        <v>4328</v>
      </c>
      <c r="R408" t="s">
        <v>157</v>
      </c>
      <c r="S408" t="str">
        <f>IF(salesTable[[#This Row],[Region]]="","MISSING",IFERROR(VLOOKUP(salesTable[[#This Row],[Region]],region_ref[],2,FALSE),TRIM(CLEAN(UPPER(salesTable[[#This Row],[Region]])))))</f>
        <v>KOFORIDUA</v>
      </c>
      <c r="T408" t="str">
        <f>IF(salesTable[[#This Row],[CustomerType]]="","MISSING",IFERROR(VLOOKUP(salesTable[[#This Row],[CustomerType]],customerType_Ref[],2,FALSE),TRIM(CLEAN(UPPER(salesTable[[#This Row],[CustomerType]])))))</f>
        <v>GOVERNMENT</v>
      </c>
      <c r="U408" t="str">
        <f>IF(salesTable[[#This Row],[SalesChannel]]="","MISSING",IFERROR(VLOOKUP(salesTable[[#This Row],[SalesChannel]],salesChannel_Ref[],2,FALSE),CLEAN(UPPER(TRIM(salesTable[SalesChannel])))))</f>
        <v>MOBILE APP</v>
      </c>
      <c r="V40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08" s="8" t="str">
        <f>IF(salesTable[[#This Row],[ProductID]]="","MISSING",IFERROR(VLOOKUP(salesTable[[#This Row],[ProductID]],product_REF[],1,FALSE),"NO MATCH"))</f>
        <v>P012</v>
      </c>
      <c r="X408" s="8" t="str">
        <f>CLEAN(UPPER(TRIM(IF(salesTable[[#This Row],[ProductID]]="","MISSING",IFERROR(VLOOKUP(salesTable[[#This Row],[ProductID]],product_REF[],2,FALSE),"NO MATCH")))))</f>
        <v>BLENDER PLUS</v>
      </c>
      <c r="Y408" t="str">
        <f>IFERROR(CLEAN(UPPER(TRIM(VLOOKUP(salesTable[[#This Row],[productID_Final]],product_REF[],3,FALSE)))),"NO MATCH")</f>
        <v>HOME APPLIANCES</v>
      </c>
      <c r="Z408" s="8" t="str">
        <f>IF(salesTable[[#This Row],[productCategory_final]]=CLEAN(UPPER(TRIM(salesTable[ProductCategory]))),salesTable[[#This Row],[productCategory_final]],"MISMATCH")</f>
        <v>HOME APPLIANCES</v>
      </c>
      <c r="AA408" s="8" t="str">
        <f>IF(salesTable[[#This Row],[CustomerID]]="","MISSING",IFERROR(VLOOKUP(salesTable[[#This Row],[CustomerID]],customer_REF[],1,FALSE),"NO MATCH"))</f>
        <v>C0133</v>
      </c>
      <c r="AB408" t="str">
        <f>CLEAN(UPPER(TRIM(IF(salesTable[[#This Row],[FirstName]]="","MISSING",IFERROR(VLOOKUP(salesTable[[#This Row],[CustomerID_final]],customer_REF[],2,FALSE),"NO MATCH")))))</f>
        <v>DANIEL</v>
      </c>
      <c r="AC408" s="8" t="str">
        <f>IF(salesTable[[#This Row],[customerFisrtName]]=CLEAN(UPPER(TRIM(salesTable[[#This Row],[customerFisrtName]]))),salesTable[[#This Row],[customerFisrtName]],"MISMATCH")</f>
        <v>DANIEL</v>
      </c>
      <c r="AD408" t="str">
        <f>CLEAN(UPPER(TRIM(IF(salesTable[[#This Row],[LastName]]="","MISSING",IFERROR(VLOOKUP(salesTable[[#This Row],[CustomerID_final]],customer_REF[],3,FALSE),"NO MATCH")))))</f>
        <v>OSEI</v>
      </c>
      <c r="AE408" s="8" t="str">
        <f>IF(salesTable[[#This Row],[customerLastName]]=CLEAN(UPPER(TRIM(salesTable[[#This Row],[customerLastName]]))),salesTable[[#This Row],[customerLastName]],"MISMATCH")</f>
        <v>OSEI</v>
      </c>
      <c r="AF408" s="8" t="str">
        <f>IF(salesTable[[#This Row],[Phone]]="","MISSING",0&amp;RIGHT(TRIM(SUBSTITUTE(SUBSTITUTE(SUBSTITUTE(salesTable[[#This Row],[Phone]],"+","")," ",""),"-","")),9))</f>
        <v>0203696570</v>
      </c>
      <c r="AG40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08" s="8">
        <f>IF(salesTable[[#This Row],[quantity_clean]]&gt;0,salesTable[[#This Row],[quantity_clean]],"INVALID")</f>
        <v>7</v>
      </c>
      <c r="AI40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08" s="8">
        <f>IF(salesTable[[#This Row],[unitPrice_clean]]&gt;0,salesTable[[#This Row],[unitPrice_clean]],"INVALID")</f>
        <v>620</v>
      </c>
      <c r="AK408">
        <f>IF(salesTable[[#This Row],[Revenue]]="","MISSING",VALUE(TRIM(SUBSTITUTE(SUBSTITUTE(salesTable[[#This Row],[Revenue]],",",""),"GH₵",""))))</f>
        <v>4340</v>
      </c>
      <c r="AL408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408" s="19">
        <f>IF(ISNUMBER(salesTable[[#This Row],[OrderDate]]),salesTable[[#This Row],[OrderDate]],IFERROR(DATEVALUE(CLEAN(TRIM(SUBSTITUTE(salesTable[[#This Row],[OrderDate]],".","/")))),"CHECK"))</f>
        <v>45910</v>
      </c>
      <c r="AN4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45910</v>
      </c>
      <c r="AO4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GH-KOF-2025-00161</v>
      </c>
      <c r="AP4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8" s="8" t="str">
        <f>CLEAN(PROPER(TRIM(salesTable[[#This Row],[Email]])))</f>
        <v>Daniel.Osei62@Example.Com</v>
      </c>
      <c r="AR408" s="8" t="str">
        <f>CLEAN(TRIM(salesTable[[#This Row],[SourceFile]]))</f>
        <v>Online_Sales_2025.xlsx</v>
      </c>
      <c r="AS4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8" s="8" t="str">
        <f>IF(salesTable[orderRef_final]&lt;&gt;"MISSING",salesTable[orderRef_final],"invalid")</f>
        <v>GH-KOF-2025-00161</v>
      </c>
    </row>
    <row r="409" spans="1:46" x14ac:dyDescent="0.3">
      <c r="A409" t="s">
        <v>5220</v>
      </c>
      <c r="B409" t="s">
        <v>3085</v>
      </c>
      <c r="C409" t="s">
        <v>416</v>
      </c>
      <c r="D409" t="s">
        <v>1727</v>
      </c>
      <c r="E409" t="s">
        <v>173</v>
      </c>
      <c r="F409" t="s">
        <v>119</v>
      </c>
      <c r="G409" t="s">
        <v>81</v>
      </c>
      <c r="H409" t="s">
        <v>449</v>
      </c>
      <c r="I409" t="s">
        <v>110</v>
      </c>
      <c r="J409" t="s">
        <v>249</v>
      </c>
      <c r="K409" t="s">
        <v>84</v>
      </c>
      <c r="L409" t="s">
        <v>58</v>
      </c>
      <c r="M409">
        <v>1</v>
      </c>
      <c r="N409" t="s">
        <v>5221</v>
      </c>
      <c r="O409">
        <v>1350</v>
      </c>
      <c r="P409" t="s">
        <v>5222</v>
      </c>
      <c r="Q409" t="s">
        <v>5223</v>
      </c>
      <c r="R409" t="s">
        <v>46</v>
      </c>
      <c r="S409" t="str">
        <f>IF(salesTable[[#This Row],[Region]]="","MISSING",IFERROR(VLOOKUP(salesTable[[#This Row],[Region]],region_ref[],2,FALSE),TRIM(CLEAN(UPPER(salesTable[[#This Row],[Region]])))))</f>
        <v>KOFORIDUA</v>
      </c>
      <c r="T409" t="str">
        <f>IF(salesTable[[#This Row],[CustomerType]]="","MISSING",IFERROR(VLOOKUP(salesTable[[#This Row],[CustomerType]],customerType_Ref[],2,FALSE),TRIM(CLEAN(UPPER(salesTable[[#This Row],[CustomerType]])))))</f>
        <v>GOVERNMENT</v>
      </c>
      <c r="U409" t="str">
        <f>IF(salesTable[[#This Row],[SalesChannel]]="","MISSING",IFERROR(VLOOKUP(salesTable[[#This Row],[SalesChannel]],salesChannel_Ref[],2,FALSE),CLEAN(UPPER(TRIM(salesTable[SalesChannel])))))</f>
        <v>AGENT</v>
      </c>
      <c r="V40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09" s="8" t="str">
        <f>IF(salesTable[[#This Row],[ProductID]]="","MISSING",IFERROR(VLOOKUP(salesTable[[#This Row],[ProductID]],product_REF[],1,FALSE),"NO MATCH"))</f>
        <v>P008</v>
      </c>
      <c r="X409" s="8" t="str">
        <f>CLEAN(UPPER(TRIM(IF(salesTable[[#This Row],[ProductID]]="","MISSING",IFERROR(VLOOKUP(salesTable[[#This Row],[ProductID]],product_REF[],2,FALSE),"NO MATCH")))))</f>
        <v>MICROWAVE 25L</v>
      </c>
      <c r="Y409" t="str">
        <f>IFERROR(CLEAN(UPPER(TRIM(VLOOKUP(salesTable[[#This Row],[productID_Final]],product_REF[],3,FALSE)))),"NO MATCH")</f>
        <v>HOME APPLIANCES</v>
      </c>
      <c r="Z409" s="8" t="str">
        <f>IF(salesTable[[#This Row],[productCategory_final]]=CLEAN(UPPER(TRIM(salesTable[ProductCategory]))),salesTable[[#This Row],[productCategory_final]],"MISMATCH")</f>
        <v>HOME APPLIANCES</v>
      </c>
      <c r="AA409" s="8" t="str">
        <f>IF(salesTable[[#This Row],[CustomerID]]="","MISSING",IFERROR(VLOOKUP(salesTable[[#This Row],[CustomerID]],customer_REF[],1,FALSE),"NO MATCH"))</f>
        <v>C0249</v>
      </c>
      <c r="AB409" t="str">
        <f>CLEAN(UPPER(TRIM(IF(salesTable[[#This Row],[FirstName]]="","MISSING",IFERROR(VLOOKUP(salesTable[[#This Row],[CustomerID_final]],customer_REF[],2,FALSE),"NO MATCH")))))</f>
        <v>YAW</v>
      </c>
      <c r="AC409" s="8" t="str">
        <f>IF(salesTable[[#This Row],[customerFisrtName]]=CLEAN(UPPER(TRIM(salesTable[[#This Row],[customerFisrtName]]))),salesTable[[#This Row],[customerFisrtName]],"MISMATCH")</f>
        <v>YAW</v>
      </c>
      <c r="AD409" t="str">
        <f>CLEAN(UPPER(TRIM(IF(salesTable[[#This Row],[LastName]]="","MISSING",IFERROR(VLOOKUP(salesTable[[#This Row],[CustomerID_final]],customer_REF[],3,FALSE),"NO MATCH")))))</f>
        <v>OSEI</v>
      </c>
      <c r="AE409" s="8" t="str">
        <f>IF(salesTable[[#This Row],[customerLastName]]=CLEAN(UPPER(TRIM(salesTable[[#This Row],[customerLastName]]))),salesTable[[#This Row],[customerLastName]],"MISMATCH")</f>
        <v>OSEI</v>
      </c>
      <c r="AF409" s="8" t="str">
        <f>IF(salesTable[[#This Row],[Phone]]="","MISSING",0&amp;RIGHT(TRIM(SUBSTITUTE(SUBSTITUTE(SUBSTITUTE(salesTable[[#This Row],[Phone]],"+","")," ",""),"-","")),9))</f>
        <v>0243874986</v>
      </c>
      <c r="AG40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09" s="8">
        <f>IF(salesTable[[#This Row],[quantity_clean]]&gt;0,salesTable[[#This Row],[quantity_clean]],"INVALID")</f>
        <v>1</v>
      </c>
      <c r="AI409">
        <f>IF(OR(salesTable[[#This Row],[UnitPrice]]="",salesTable[[#This Row],[UnitPrice]]="N/A",salesTable[[#This Row],[UnitPrice]]="unknown"),"INVALID",VALUE(TRIM(SUBSTITUTE(SUBSTITUTE(salesTable[[#This Row],[UnitPrice]],",",""),"GH₵",""))))</f>
        <v>1350</v>
      </c>
      <c r="AJ409" s="8">
        <f>IF(salesTable[[#This Row],[unitPrice_clean]]&gt;0,salesTable[[#This Row],[unitPrice_clean]],"INVALID")</f>
        <v>1350</v>
      </c>
      <c r="AK409">
        <f>IF(salesTable[[#This Row],[Revenue]]="","MISSING",VALUE(TRIM(SUBSTITUTE(SUBSTITUTE(salesTable[[#This Row],[Revenue]],",",""),"GH₵",""))))</f>
        <v>1350</v>
      </c>
      <c r="AL409" s="8">
        <f>IFERROR(IF(ROUND(salesTable[[#This Row],[Quantity_final]]*salesTable[[#This Row],[UnitPrice_final]],2)=ROUND(salesTable[[#This Row],[revenue_clean]],2)=TRUE,salesTable[[#This Row],[revenue_clean]],"invalid"),"INVALID")</f>
        <v>1350</v>
      </c>
      <c r="AM409" s="19">
        <f>IF(ISNUMBER(salesTable[[#This Row],[OrderDate]]),salesTable[[#This Row],[OrderDate]],IFERROR(DATEVALUE(CLEAN(TRIM(SUBSTITUTE(salesTable[[#This Row],[OrderDate]],".","/")))),"CHECK"))</f>
        <v>45681</v>
      </c>
      <c r="AN4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45681</v>
      </c>
      <c r="AO4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GH-KOF-2025-00165</v>
      </c>
      <c r="AP4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09" s="8" t="str">
        <f>CLEAN(PROPER(TRIM(salesTable[[#This Row],[Email]])))</f>
        <v>Yaw.Osei56@Example.Com</v>
      </c>
      <c r="AR409" s="8" t="str">
        <f>CLEAN(TRIM(salesTable[[#This Row],[SourceFile]]))</f>
        <v>Mobile_App_Export.csv</v>
      </c>
      <c r="AS4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09" s="8" t="str">
        <f>IF(salesTable[orderRef_final]&lt;&gt;"MISSING",salesTable[orderRef_final],"invalid")</f>
        <v>GH-KOF-2025-00165</v>
      </c>
    </row>
    <row r="410" spans="1:46" x14ac:dyDescent="0.3">
      <c r="A410" t="s">
        <v>4072</v>
      </c>
      <c r="B410" t="s">
        <v>4073</v>
      </c>
      <c r="C410" t="s">
        <v>2768</v>
      </c>
      <c r="D410" t="s">
        <v>583</v>
      </c>
      <c r="E410" t="s">
        <v>140</v>
      </c>
      <c r="F410" t="s">
        <v>119</v>
      </c>
      <c r="G410" t="s">
        <v>39</v>
      </c>
      <c r="H410" t="s">
        <v>336</v>
      </c>
      <c r="I410" t="s">
        <v>41</v>
      </c>
      <c r="J410" t="s">
        <v>97</v>
      </c>
      <c r="K410" t="s">
        <v>57</v>
      </c>
      <c r="L410" t="s">
        <v>73</v>
      </c>
      <c r="M410">
        <v>4</v>
      </c>
      <c r="N410" t="s">
        <v>2074</v>
      </c>
      <c r="O410">
        <v>7600</v>
      </c>
      <c r="P410" t="s">
        <v>4074</v>
      </c>
      <c r="Q410" t="s">
        <v>4075</v>
      </c>
      <c r="R410" t="s">
        <v>157</v>
      </c>
      <c r="S410" t="str">
        <f>IF(salesTable[[#This Row],[Region]]="","MISSING",IFERROR(VLOOKUP(salesTable[[#This Row],[Region]],region_ref[],2,FALSE),TRIM(CLEAN(UPPER(salesTable[[#This Row],[Region]])))))</f>
        <v>KOFORIDUA</v>
      </c>
      <c r="T410" t="str">
        <f>IF(salesTable[[#This Row],[CustomerType]]="","MISSING",IFERROR(VLOOKUP(salesTable[[#This Row],[CustomerType]],customerType_Ref[],2,FALSE),TRIM(CLEAN(UPPER(salesTable[[#This Row],[CustomerType]])))))</f>
        <v>BUSINESS</v>
      </c>
      <c r="U410" t="str">
        <f>IF(salesTable[[#This Row],[SalesChannel]]="","MISSING",IFERROR(VLOOKUP(salesTable[[#This Row],[SalesChannel]],salesChannel_Ref[],2,FALSE),CLEAN(UPPER(TRIM(salesTable[SalesChannel])))))</f>
        <v>ONLINE</v>
      </c>
      <c r="V410" t="str">
        <f>IF(salesTable[[#This Row],[PaymentMethod]]="","MISSING",IFERROR(VLOOKUP(salesTable[[#This Row],[PaymentMethod]],paymentMethod_REF[],2,FALSE), CLEAN(UPPER(TRIM(salesTable[[#This Row],[PaymentMethod]])))))</f>
        <v>CARD</v>
      </c>
      <c r="W410" s="8" t="str">
        <f>IF(salesTable[[#This Row],[ProductID]]="","MISSING",IFERROR(VLOOKUP(salesTable[[#This Row],[ProductID]],product_REF[],1,FALSE),"NO MATCH"))</f>
        <v>P006</v>
      </c>
      <c r="X410" s="8" t="str">
        <f>CLEAN(UPPER(TRIM(IF(salesTable[[#This Row],[ProductID]]="","MISSING",IFERROR(VLOOKUP(salesTable[[#This Row],[ProductID]],product_REF[],2,FALSE),"NO MATCH")))))</f>
        <v>STANDING DESK</v>
      </c>
      <c r="Y410" t="str">
        <f>IFERROR(CLEAN(UPPER(TRIM(VLOOKUP(salesTable[[#This Row],[productID_Final]],product_REF[],3,FALSE)))),"NO MATCH")</f>
        <v>FURNITURE</v>
      </c>
      <c r="Z410" s="8" t="str">
        <f>IF(salesTable[[#This Row],[productCategory_final]]=CLEAN(UPPER(TRIM(salesTable[ProductCategory]))),salesTable[[#This Row],[productCategory_final]],"MISMATCH")</f>
        <v>FURNITURE</v>
      </c>
      <c r="AA410" s="8" t="str">
        <f>IF(salesTable[[#This Row],[CustomerID]]="","MISSING",IFERROR(VLOOKUP(salesTable[[#This Row],[CustomerID]],customer_REF[],1,FALSE),"NO MATCH"))</f>
        <v>C0193</v>
      </c>
      <c r="AB410" t="str">
        <f>CLEAN(UPPER(TRIM(IF(salesTable[[#This Row],[FirstName]]="","MISSING",IFERROR(VLOOKUP(salesTable[[#This Row],[CustomerID_final]],customer_REF[],2,FALSE),"NO MATCH")))))</f>
        <v>MICHAEL</v>
      </c>
      <c r="AC410" s="8" t="str">
        <f>IF(salesTable[[#This Row],[customerFisrtName]]=CLEAN(UPPER(TRIM(salesTable[[#This Row],[customerFisrtName]]))),salesTable[[#This Row],[customerFisrtName]],"MISMATCH")</f>
        <v>MICHAEL</v>
      </c>
      <c r="AD410" t="str">
        <f>CLEAN(UPPER(TRIM(IF(salesTable[[#This Row],[LastName]]="","MISSING",IFERROR(VLOOKUP(salesTable[[#This Row],[CustomerID_final]],customer_REF[],3,FALSE),"NO MATCH")))))</f>
        <v>OWUSU</v>
      </c>
      <c r="AE410" s="8" t="str">
        <f>IF(salesTable[[#This Row],[customerLastName]]=CLEAN(UPPER(TRIM(salesTable[[#This Row],[customerLastName]]))),salesTable[[#This Row],[customerLastName]],"MISMATCH")</f>
        <v>OWUSU</v>
      </c>
      <c r="AF410" s="8" t="str">
        <f>IF(salesTable[[#This Row],[Phone]]="","MISSING",0&amp;RIGHT(TRIM(SUBSTITUTE(SUBSTITUTE(SUBSTITUTE(salesTable[[#This Row],[Phone]],"+","")," ",""),"-","")),9))</f>
        <v>0207548032</v>
      </c>
      <c r="AG41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10" s="8">
        <f>IF(salesTable[[#This Row],[quantity_clean]]&gt;0,salesTable[[#This Row],[quantity_clean]],"INVALID")</f>
        <v>4</v>
      </c>
      <c r="AI41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10" s="8">
        <f>IF(salesTable[[#This Row],[unitPrice_clean]]&gt;0,salesTable[[#This Row],[unitPrice_clean]],"INVALID")</f>
        <v>1900</v>
      </c>
      <c r="AK410">
        <f>IF(salesTable[[#This Row],[Revenue]]="","MISSING",VALUE(TRIM(SUBSTITUTE(SUBSTITUTE(salesTable[[#This Row],[Revenue]],",",""),"GH₵",""))))</f>
        <v>7600</v>
      </c>
      <c r="AL410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410" s="19">
        <f>IF(ISNUMBER(salesTable[[#This Row],[OrderDate]]),salesTable[[#This Row],[OrderDate]],IFERROR(DATEVALUE(CLEAN(TRIM(SUBSTITUTE(salesTable[[#This Row],[OrderDate]],".","/")))),"CHECK"))</f>
        <v>45870</v>
      </c>
      <c r="AN4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45870</v>
      </c>
      <c r="AO4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GH-KOF-2025-00168</v>
      </c>
      <c r="AP4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0" s="8" t="str">
        <f>CLEAN(PROPER(TRIM(salesTable[[#This Row],[Email]])))</f>
        <v>Michael.Owusu36@Example.Con</v>
      </c>
      <c r="AR410" s="8" t="str">
        <f>CLEAN(TRIM(salesTable[[#This Row],[SourceFile]]))</f>
        <v>Online_Sales_2025.xlsx</v>
      </c>
      <c r="AS4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0" s="8" t="str">
        <f>IF(salesTable[orderRef_final]&lt;&gt;"MISSING",salesTable[orderRef_final],"invalid")</f>
        <v>GH-KOF-2025-00168</v>
      </c>
    </row>
    <row r="411" spans="1:46" x14ac:dyDescent="0.3">
      <c r="A411" t="s">
        <v>1811</v>
      </c>
      <c r="B411" t="s">
        <v>1812</v>
      </c>
      <c r="C411" t="s">
        <v>1813</v>
      </c>
      <c r="D411" t="s">
        <v>743</v>
      </c>
      <c r="E411" t="s">
        <v>22</v>
      </c>
      <c r="F411" t="s">
        <v>119</v>
      </c>
      <c r="G411" t="s">
        <v>39</v>
      </c>
      <c r="H411" t="s">
        <v>336</v>
      </c>
      <c r="I411" t="s">
        <v>41</v>
      </c>
      <c r="J411" t="s">
        <v>27</v>
      </c>
      <c r="K411" t="s">
        <v>57</v>
      </c>
      <c r="L411" t="s">
        <v>111</v>
      </c>
      <c r="M411">
        <v>12</v>
      </c>
      <c r="N411">
        <v>1900</v>
      </c>
      <c r="O411">
        <v>22800</v>
      </c>
      <c r="P411" t="s">
        <v>1814</v>
      </c>
      <c r="Q411" t="s">
        <v>1815</v>
      </c>
      <c r="R411" t="s">
        <v>157</v>
      </c>
      <c r="S411" t="str">
        <f>IF(salesTable[[#This Row],[Region]]="","MISSING",IFERROR(VLOOKUP(salesTable[[#This Row],[Region]],region_ref[],2,FALSE),TRIM(CLEAN(UPPER(salesTable[[#This Row],[Region]])))))</f>
        <v>KOFORIDUA</v>
      </c>
      <c r="T411" t="str">
        <f>IF(salesTable[[#This Row],[CustomerType]]="","MISSING",IFERROR(VLOOKUP(salesTable[[#This Row],[CustomerType]],customerType_Ref[],2,FALSE),TRIM(CLEAN(UPPER(salesTable[[#This Row],[CustomerType]])))))</f>
        <v>GOVERNMENT</v>
      </c>
      <c r="U411" t="str">
        <f>IF(salesTable[[#This Row],[SalesChannel]]="","MISSING",IFERROR(VLOOKUP(salesTable[[#This Row],[SalesChannel]],salesChannel_Ref[],2,FALSE),CLEAN(UPPER(TRIM(salesTable[SalesChannel])))))</f>
        <v>ONLINE</v>
      </c>
      <c r="V411" t="str">
        <f>IF(salesTable[[#This Row],[PaymentMethod]]="","MISSING",IFERROR(VLOOKUP(salesTable[[#This Row],[PaymentMethod]],paymentMethod_REF[],2,FALSE), CLEAN(UPPER(TRIM(salesTable[[#This Row],[PaymentMethod]])))))</f>
        <v>CARD</v>
      </c>
      <c r="W411" s="8" t="str">
        <f>IF(salesTable[[#This Row],[ProductID]]="","MISSING",IFERROR(VLOOKUP(salesTable[[#This Row],[ProductID]],product_REF[],1,FALSE),"NO MATCH"))</f>
        <v>P006</v>
      </c>
      <c r="X411" s="8" t="str">
        <f>CLEAN(UPPER(TRIM(IF(salesTable[[#This Row],[ProductID]]="","MISSING",IFERROR(VLOOKUP(salesTable[[#This Row],[ProductID]],product_REF[],2,FALSE),"NO MATCH")))))</f>
        <v>STANDING DESK</v>
      </c>
      <c r="Y411" t="str">
        <f>IFERROR(CLEAN(UPPER(TRIM(VLOOKUP(salesTable[[#This Row],[productID_Final]],product_REF[],3,FALSE)))),"NO MATCH")</f>
        <v>FURNITURE</v>
      </c>
      <c r="Z411" s="8" t="str">
        <f>IF(salesTable[[#This Row],[productCategory_final]]=CLEAN(UPPER(TRIM(salesTable[ProductCategory]))),salesTable[[#This Row],[productCategory_final]],"MISMATCH")</f>
        <v>FURNITURE</v>
      </c>
      <c r="AA411" s="8" t="str">
        <f>IF(salesTable[[#This Row],[CustomerID]]="","MISSING",IFERROR(VLOOKUP(salesTable[[#This Row],[CustomerID]],customer_REF[],1,FALSE),"NO MATCH"))</f>
        <v>C0397</v>
      </c>
      <c r="AB411" t="str">
        <f>CLEAN(UPPER(TRIM(IF(salesTable[[#This Row],[FirstName]]="","MISSING",IFERROR(VLOOKUP(salesTable[[#This Row],[CustomerID_final]],customer_REF[],2,FALSE),"NO MATCH")))))</f>
        <v>ESI</v>
      </c>
      <c r="AC411" s="8" t="str">
        <f>IF(salesTable[[#This Row],[customerFisrtName]]=CLEAN(UPPER(TRIM(salesTable[[#This Row],[customerFisrtName]]))),salesTable[[#This Row],[customerFisrtName]],"MISMATCH")</f>
        <v>ESI</v>
      </c>
      <c r="AD411" t="str">
        <f>CLEAN(UPPER(TRIM(IF(salesTable[[#This Row],[LastName]]="","MISSING",IFERROR(VLOOKUP(salesTable[[#This Row],[CustomerID_final]],customer_REF[],3,FALSE),"NO MATCH")))))</f>
        <v>ARTHUR</v>
      </c>
      <c r="AE411" s="8" t="str">
        <f>IF(salesTable[[#This Row],[customerLastName]]=CLEAN(UPPER(TRIM(salesTable[[#This Row],[customerLastName]]))),salesTable[[#This Row],[customerLastName]],"MISMATCH")</f>
        <v>ARTHUR</v>
      </c>
      <c r="AF411" s="8" t="str">
        <f>IF(salesTable[[#This Row],[Phone]]="","MISSING",0&amp;RIGHT(TRIM(SUBSTITUTE(SUBSTITUTE(SUBSTITUTE(salesTable[[#This Row],[Phone]],"+","")," ",""),"-","")),9))</f>
        <v>0503744939</v>
      </c>
      <c r="AG41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411" s="8">
        <f>IF(salesTable[[#This Row],[quantity_clean]]&gt;0,salesTable[[#This Row],[quantity_clean]],"INVALID")</f>
        <v>12</v>
      </c>
      <c r="AI411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11" s="8">
        <f>IF(salesTable[[#This Row],[unitPrice_clean]]&gt;0,salesTable[[#This Row],[unitPrice_clean]],"INVALID")</f>
        <v>1900</v>
      </c>
      <c r="AK411">
        <f>IF(salesTable[[#This Row],[Revenue]]="","MISSING",VALUE(TRIM(SUBSTITUTE(SUBSTITUTE(salesTable[[#This Row],[Revenue]],",",""),"GH₵",""))))</f>
        <v>22800</v>
      </c>
      <c r="AL411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411" s="19">
        <f>IF(ISNUMBER(salesTable[[#This Row],[OrderDate]]),salesTable[[#This Row],[OrderDate]],IFERROR(DATEVALUE(CLEAN(TRIM(SUBSTITUTE(salesTable[[#This Row],[OrderDate]],".","/")))),"CHECK"))</f>
        <v>45734</v>
      </c>
      <c r="AN4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4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GH-KOF-2025-00180</v>
      </c>
      <c r="AP4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1" s="8" t="str">
        <f>CLEAN(PROPER(TRIM(salesTable[[#This Row],[Email]])))</f>
        <v>Esi.Arthur73@Example.Com</v>
      </c>
      <c r="AR411" s="8" t="str">
        <f>CLEAN(TRIM(salesTable[[#This Row],[SourceFile]]))</f>
        <v>Online_Sales_2025.xlsx</v>
      </c>
      <c r="AS4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1" s="8" t="str">
        <f>IF(salesTable[orderRef_final]&lt;&gt;"MISSING",salesTable[orderRef_final],"invalid")</f>
        <v>GH-KOF-2025-00180</v>
      </c>
    </row>
    <row r="412" spans="1:46" x14ac:dyDescent="0.3">
      <c r="A412" t="s">
        <v>1540</v>
      </c>
      <c r="B412" t="s">
        <v>1541</v>
      </c>
      <c r="C412" t="s">
        <v>1542</v>
      </c>
      <c r="D412" t="s">
        <v>65</v>
      </c>
      <c r="E412" t="s">
        <v>93</v>
      </c>
      <c r="F412" t="s">
        <v>750</v>
      </c>
      <c r="G412" t="s">
        <v>24</v>
      </c>
      <c r="H412" t="s">
        <v>434</v>
      </c>
      <c r="I412" t="s">
        <v>26</v>
      </c>
      <c r="J412" t="s">
        <v>83</v>
      </c>
      <c r="K412" t="s">
        <v>57</v>
      </c>
      <c r="L412" t="s">
        <v>1386</v>
      </c>
      <c r="M412">
        <v>6</v>
      </c>
      <c r="N412">
        <v>4200</v>
      </c>
      <c r="O412">
        <v>25200</v>
      </c>
      <c r="P412" t="s">
        <v>1543</v>
      </c>
      <c r="Q412" t="s">
        <v>1544</v>
      </c>
      <c r="R412" t="s">
        <v>46</v>
      </c>
      <c r="S412" t="str">
        <f>IF(salesTable[[#This Row],[Region]]="","MISSING",IFERROR(VLOOKUP(salesTable[[#This Row],[Region]],region_ref[],2,FALSE),TRIM(CLEAN(UPPER(salesTable[[#This Row],[Region]])))))</f>
        <v>KOFORIDUA</v>
      </c>
      <c r="T412" t="str">
        <f>IF(salesTable[[#This Row],[CustomerType]]="","MISSING",IFERROR(VLOOKUP(salesTable[[#This Row],[CustomerType]],customerType_Ref[],2,FALSE),TRIM(CLEAN(UPPER(salesTable[[#This Row],[CustomerType]])))))</f>
        <v>INDIVIDUAL</v>
      </c>
      <c r="U412" t="str">
        <f>IF(salesTable[[#This Row],[SalesChannel]]="","MISSING",IFERROR(VLOOKUP(salesTable[[#This Row],[SalesChannel]],salesChannel_Ref[],2,FALSE),CLEAN(UPPER(TRIM(salesTable[SalesChannel])))))</f>
        <v>ONLINE</v>
      </c>
      <c r="V41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12" s="8" t="str">
        <f>IF(salesTable[[#This Row],[ProductID]]="","MISSING",IFERROR(VLOOKUP(salesTable[[#This Row],[ProductID]],product_REF[],1,FALSE),"NO MATCH"))</f>
        <v>P001</v>
      </c>
      <c r="X412" s="8" t="str">
        <f>CLEAN(UPPER(TRIM(IF(salesTable[[#This Row],[ProductID]]="","MISSING",IFERROR(VLOOKUP(salesTable[[#This Row],[ProductID]],product_REF[],2,FALSE),"NO MATCH")))))</f>
        <v>LAPTOP PRO 14</v>
      </c>
      <c r="Y412" t="str">
        <f>IFERROR(CLEAN(UPPER(TRIM(VLOOKUP(salesTable[[#This Row],[productID_Final]],product_REF[],3,FALSE)))),"NO MATCH")</f>
        <v>ELECTRONICS</v>
      </c>
      <c r="Z412" s="8" t="str">
        <f>IF(salesTable[[#This Row],[productCategory_final]]=CLEAN(UPPER(TRIM(salesTable[ProductCategory]))),salesTable[[#This Row],[productCategory_final]],"MISMATCH")</f>
        <v>ELECTRONICS</v>
      </c>
      <c r="AA412" s="8" t="str">
        <f>IF(salesTable[[#This Row],[CustomerID]]="","MISSING",IFERROR(VLOOKUP(salesTable[[#This Row],[CustomerID]],customer_REF[],1,FALSE),"NO MATCH"))</f>
        <v>C0093</v>
      </c>
      <c r="AB412" t="str">
        <f>CLEAN(UPPER(TRIM(IF(salesTable[[#This Row],[FirstName]]="","MISSING",IFERROR(VLOOKUP(salesTable[[#This Row],[CustomerID_final]],customer_REF[],2,FALSE),"NO MATCH")))))</f>
        <v>NAA</v>
      </c>
      <c r="AC412" s="8" t="str">
        <f>IF(salesTable[[#This Row],[customerFisrtName]]=CLEAN(UPPER(TRIM(salesTable[[#This Row],[customerFisrtName]]))),salesTable[[#This Row],[customerFisrtName]],"MISMATCH")</f>
        <v>NAA</v>
      </c>
      <c r="AD412" t="str">
        <f>CLEAN(UPPER(TRIM(IF(salesTable[[#This Row],[LastName]]="","MISSING",IFERROR(VLOOKUP(salesTable[[#This Row],[CustomerID_final]],customer_REF[],3,FALSE),"NO MATCH")))))</f>
        <v>BADU</v>
      </c>
      <c r="AE412" s="8" t="str">
        <f>IF(salesTable[[#This Row],[customerLastName]]=CLEAN(UPPER(TRIM(salesTable[[#This Row],[customerLastName]]))),salesTable[[#This Row],[customerLastName]],"MISMATCH")</f>
        <v>BADU</v>
      </c>
      <c r="AF412" s="8" t="str">
        <f>IF(salesTable[[#This Row],[Phone]]="","MISSING",0&amp;RIGHT(TRIM(SUBSTITUTE(SUBSTITUTE(SUBSTITUTE(salesTable[[#This Row],[Phone]],"+","")," ",""),"-","")),9))</f>
        <v>0262376864</v>
      </c>
      <c r="AG41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412" s="8">
        <f>IF(salesTable[[#This Row],[quantity_clean]]&gt;0,salesTable[[#This Row],[quantity_clean]],"INVALID")</f>
        <v>6</v>
      </c>
      <c r="AI41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12" s="8">
        <f>IF(salesTable[[#This Row],[unitPrice_clean]]&gt;0,salesTable[[#This Row],[unitPrice_clean]],"INVALID")</f>
        <v>4200</v>
      </c>
      <c r="AK412">
        <f>IF(salesTable[[#This Row],[Revenue]]="","MISSING",VALUE(TRIM(SUBSTITUTE(SUBSTITUTE(salesTable[[#This Row],[Revenue]],",",""),"GH₵",""))))</f>
        <v>25200</v>
      </c>
      <c r="AL41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412" s="19">
        <f>IF(ISNUMBER(salesTable[[#This Row],[OrderDate]]),salesTable[[#This Row],[OrderDate]],IFERROR(DATEVALUE(CLEAN(TRIM(SUBSTITUTE(salesTable[[#This Row],[OrderDate]],".","/")))),"CHECK"))</f>
        <v>45814</v>
      </c>
      <c r="AN4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45814</v>
      </c>
      <c r="AO4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GH-KOF-2025-00188</v>
      </c>
      <c r="AP4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2" s="8" t="str">
        <f>CLEAN(PROPER(TRIM(salesTable[[#This Row],[Email]])))</f>
        <v>Naa.Badu69@Example.Com</v>
      </c>
      <c r="AR412" s="8" t="str">
        <f>CLEAN(TRIM(salesTable[[#This Row],[SourceFile]]))</f>
        <v>Mobile_App_Export.csv</v>
      </c>
      <c r="AS4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2" s="8" t="str">
        <f>IF(salesTable[orderRef_final]&lt;&gt;"MISSING",salesTable[orderRef_final],"invalid")</f>
        <v>GH-KOF-2025-00188</v>
      </c>
    </row>
    <row r="413" spans="1:46" x14ac:dyDescent="0.3">
      <c r="A413" t="s">
        <v>856</v>
      </c>
      <c r="B413" t="s">
        <v>857</v>
      </c>
      <c r="C413" t="s">
        <v>858</v>
      </c>
      <c r="D413" t="s">
        <v>106</v>
      </c>
      <c r="E413" t="s">
        <v>173</v>
      </c>
      <c r="F413" t="s">
        <v>119</v>
      </c>
      <c r="G413" t="s">
        <v>81</v>
      </c>
      <c r="H413" t="s">
        <v>425</v>
      </c>
      <c r="I413" t="s">
        <v>110</v>
      </c>
      <c r="J413" t="s">
        <v>71</v>
      </c>
      <c r="K413" t="s">
        <v>84</v>
      </c>
      <c r="L413" t="s">
        <v>182</v>
      </c>
      <c r="M413">
        <v>9</v>
      </c>
      <c r="N413">
        <v>1250</v>
      </c>
      <c r="O413">
        <v>11250</v>
      </c>
      <c r="P413" t="s">
        <v>859</v>
      </c>
      <c r="Q413" t="s">
        <v>860</v>
      </c>
      <c r="R413" t="s">
        <v>32</v>
      </c>
      <c r="S413" t="str">
        <f>IF(salesTable[[#This Row],[Region]]="","MISSING",IFERROR(VLOOKUP(salesTable[[#This Row],[Region]],region_ref[],2,FALSE),TRIM(CLEAN(UPPER(salesTable[[#This Row],[Region]])))))</f>
        <v>KOFORIDUA</v>
      </c>
      <c r="T413" t="str">
        <f>IF(salesTable[[#This Row],[CustomerType]]="","MISSING",IFERROR(VLOOKUP(salesTable[[#This Row],[CustomerType]],customerType_Ref[],2,FALSE),TRIM(CLEAN(UPPER(salesTable[[#This Row],[CustomerType]])))))</f>
        <v>INDIVIDUAL</v>
      </c>
      <c r="U413" t="str">
        <f>IF(salesTable[[#This Row],[SalesChannel]]="","MISSING",IFERROR(VLOOKUP(salesTable[[#This Row],[SalesChannel]],salesChannel_Ref[],2,FALSE),CLEAN(UPPER(TRIM(salesTable[SalesChannel])))))</f>
        <v>AGENT</v>
      </c>
      <c r="V413" t="str">
        <f>IF(salesTable[[#This Row],[PaymentMethod]]="","MISSING",IFERROR(VLOOKUP(salesTable[[#This Row],[PaymentMethod]],paymentMethod_REF[],2,FALSE), CLEAN(UPPER(TRIM(salesTable[[#This Row],[PaymentMethod]])))))</f>
        <v>CASH</v>
      </c>
      <c r="W413" s="8" t="str">
        <f>IF(salesTable[[#This Row],[ProductID]]="","MISSING",IFERROR(VLOOKUP(salesTable[[#This Row],[ProductID]],product_REF[],1,FALSE),"NO MATCH"))</f>
        <v>P008</v>
      </c>
      <c r="X413" s="8" t="str">
        <f>CLEAN(UPPER(TRIM(IF(salesTable[[#This Row],[ProductID]]="","MISSING",IFERROR(VLOOKUP(salesTable[[#This Row],[ProductID]],product_REF[],2,FALSE),"NO MATCH")))))</f>
        <v>MICROWAVE 25L</v>
      </c>
      <c r="Y413" t="str">
        <f>IFERROR(CLEAN(UPPER(TRIM(VLOOKUP(salesTable[[#This Row],[productID_Final]],product_REF[],3,FALSE)))),"NO MATCH")</f>
        <v>HOME APPLIANCES</v>
      </c>
      <c r="Z413" s="8" t="str">
        <f>IF(salesTable[[#This Row],[productCategory_final]]=CLEAN(UPPER(TRIM(salesTable[ProductCategory]))),salesTable[[#This Row],[productCategory_final]],"MISMATCH")</f>
        <v>HOME APPLIANCES</v>
      </c>
      <c r="AA413" s="8" t="str">
        <f>IF(salesTable[[#This Row],[CustomerID]]="","MISSING",IFERROR(VLOOKUP(salesTable[[#This Row],[CustomerID]],customer_REF[],1,FALSE),"NO MATCH"))</f>
        <v>C0328</v>
      </c>
      <c r="AB413" t="str">
        <f>CLEAN(UPPER(TRIM(IF(salesTable[[#This Row],[FirstName]]="","MISSING",IFERROR(VLOOKUP(salesTable[[#This Row],[CustomerID_final]],customer_REF[],2,FALSE),"NO MATCH")))))</f>
        <v>YAW</v>
      </c>
      <c r="AC413" s="8" t="str">
        <f>IF(salesTable[[#This Row],[customerFisrtName]]=CLEAN(UPPER(TRIM(salesTable[[#This Row],[customerFisrtName]]))),salesTable[[#This Row],[customerFisrtName]],"MISMATCH")</f>
        <v>YAW</v>
      </c>
      <c r="AD413" t="str">
        <f>CLEAN(UPPER(TRIM(IF(salesTable[[#This Row],[LastName]]="","MISSING",IFERROR(VLOOKUP(salesTable[[#This Row],[CustomerID_final]],customer_REF[],3,FALSE),"NO MATCH")))))</f>
        <v>OSEI</v>
      </c>
      <c r="AE413" s="8" t="str">
        <f>IF(salesTable[[#This Row],[customerLastName]]=CLEAN(UPPER(TRIM(salesTable[[#This Row],[customerLastName]]))),salesTable[[#This Row],[customerLastName]],"MISMATCH")</f>
        <v>OSEI</v>
      </c>
      <c r="AF413" s="8" t="str">
        <f>IF(salesTable[[#This Row],[Phone]]="","MISSING",0&amp;RIGHT(TRIM(SUBSTITUTE(SUBSTITUTE(SUBSTITUTE(salesTable[[#This Row],[Phone]],"+","")," ",""),"-","")),9))</f>
        <v>0267044004</v>
      </c>
      <c r="AG413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13" s="8">
        <f>IF(salesTable[[#This Row],[quantity_clean]]&gt;0,salesTable[[#This Row],[quantity_clean]],"INVALID")</f>
        <v>9</v>
      </c>
      <c r="AI41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13" s="8">
        <f>IF(salesTable[[#This Row],[unitPrice_clean]]&gt;0,salesTable[[#This Row],[unitPrice_clean]],"INVALID")</f>
        <v>1250</v>
      </c>
      <c r="AK413">
        <f>IF(salesTable[[#This Row],[Revenue]]="","MISSING",VALUE(TRIM(SUBSTITUTE(SUBSTITUTE(salesTable[[#This Row],[Revenue]],",",""),"GH₵",""))))</f>
        <v>11250</v>
      </c>
      <c r="AL413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413" s="19">
        <f>IF(ISNUMBER(salesTable[[#This Row],[OrderDate]]),salesTable[[#This Row],[OrderDate]],IFERROR(DATEVALUE(CLEAN(TRIM(SUBSTITUTE(salesTable[[#This Row],[OrderDate]],".","/")))),"CHECK"))</f>
        <v>45741</v>
      </c>
      <c r="AN4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45741</v>
      </c>
      <c r="AO4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GH-KOF-2025-00196</v>
      </c>
      <c r="AP4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3" s="8" t="str">
        <f>CLEAN(PROPER(TRIM(salesTable[[#This Row],[Email]])))</f>
        <v>Yaw.Osei66@Example.Com</v>
      </c>
      <c r="AR413" s="8" t="str">
        <f>CLEAN(TRIM(salesTable[[#This Row],[SourceFile]]))</f>
        <v>Agent_App_2025.csv</v>
      </c>
      <c r="AS4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3" s="8" t="str">
        <f>IF(salesTable[orderRef_final]&lt;&gt;"MISSING",salesTable[orderRef_final],"invalid")</f>
        <v>GH-KOF-2025-00196</v>
      </c>
    </row>
    <row r="414" spans="1:46" x14ac:dyDescent="0.3">
      <c r="A414" t="s">
        <v>5714</v>
      </c>
      <c r="B414" t="s">
        <v>5715</v>
      </c>
      <c r="C414" t="s">
        <v>1619</v>
      </c>
      <c r="D414" t="s">
        <v>92</v>
      </c>
      <c r="E414" t="s">
        <v>811</v>
      </c>
      <c r="F414" t="s">
        <v>119</v>
      </c>
      <c r="G414" t="s">
        <v>218</v>
      </c>
      <c r="H414" t="s">
        <v>312</v>
      </c>
      <c r="I414" t="s">
        <v>313</v>
      </c>
      <c r="J414" t="s">
        <v>27</v>
      </c>
      <c r="K414" t="s">
        <v>98</v>
      </c>
      <c r="L414" t="s">
        <v>165</v>
      </c>
      <c r="M414">
        <v>12</v>
      </c>
      <c r="N414">
        <v>2800</v>
      </c>
      <c r="O414">
        <v>33600</v>
      </c>
      <c r="P414" t="s">
        <v>5716</v>
      </c>
      <c r="Q414" t="s">
        <v>2563</v>
      </c>
      <c r="R414" t="s">
        <v>61</v>
      </c>
      <c r="S414" t="str">
        <f>IF(salesTable[[#This Row],[Region]]="","MISSING",IFERROR(VLOOKUP(salesTable[[#This Row],[Region]],region_ref[],2,FALSE),TRIM(CLEAN(UPPER(salesTable[[#This Row],[Region]])))))</f>
        <v>KOFORIDUA</v>
      </c>
      <c r="T414" t="str">
        <f>IF(salesTable[[#This Row],[CustomerType]]="","MISSING",IFERROR(VLOOKUP(salesTable[[#This Row],[CustomerType]],customerType_Ref[],2,FALSE),TRIM(CLEAN(UPPER(salesTable[[#This Row],[CustomerType]])))))</f>
        <v>GOVERNMENT</v>
      </c>
      <c r="U414" t="str">
        <f>IF(salesTable[[#This Row],[SalesChannel]]="","MISSING",IFERROR(VLOOKUP(salesTable[[#This Row],[SalesChannel]],salesChannel_Ref[],2,FALSE),CLEAN(UPPER(TRIM(salesTable[SalesChannel])))))</f>
        <v>MOBILE APP</v>
      </c>
      <c r="V41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14" s="8" t="str">
        <f>IF(salesTable[[#This Row],[ProductID]]="","MISSING",IFERROR(VLOOKUP(salesTable[[#This Row],[ProductID]],product_REF[],1,FALSE),"NO MATCH"))</f>
        <v>P005</v>
      </c>
      <c r="X414" s="8" t="str">
        <f>CLEAN(UPPER(TRIM(IF(salesTable[[#This Row],[ProductID]]="","MISSING",IFERROR(VLOOKUP(salesTable[[#This Row],[ProductID]],product_REF[],2,FALSE),"NO MATCH")))))</f>
        <v>SMARTPHONE X</v>
      </c>
      <c r="Y414" t="str">
        <f>IFERROR(CLEAN(UPPER(TRIM(VLOOKUP(salesTable[[#This Row],[productID_Final]],product_REF[],3,FALSE)))),"NO MATCH")</f>
        <v>ELECTRONICS</v>
      </c>
      <c r="Z414" s="8" t="str">
        <f>IF(salesTable[[#This Row],[productCategory_final]]=CLEAN(UPPER(TRIM(salesTable[ProductCategory]))),salesTable[[#This Row],[productCategory_final]],"MISMATCH")</f>
        <v>ELECTRONICS</v>
      </c>
      <c r="AA414" s="8" t="str">
        <f>IF(salesTable[[#This Row],[CustomerID]]="","MISSING",IFERROR(VLOOKUP(salesTable[[#This Row],[CustomerID]],customer_REF[],1,FALSE),"NO MATCH"))</f>
        <v>C0130</v>
      </c>
      <c r="AB414" t="str">
        <f>CLEAN(UPPER(TRIM(IF(salesTable[[#This Row],[FirstName]]="","MISSING",IFERROR(VLOOKUP(salesTable[[#This Row],[CustomerID_final]],customer_REF[],2,FALSE),"NO MATCH")))))</f>
        <v>AMA</v>
      </c>
      <c r="AC414" s="8" t="str">
        <f>IF(salesTable[[#This Row],[customerFisrtName]]=CLEAN(UPPER(TRIM(salesTable[[#This Row],[customerFisrtName]]))),salesTable[[#This Row],[customerFisrtName]],"MISMATCH")</f>
        <v>AMA</v>
      </c>
      <c r="AD414" t="str">
        <f>CLEAN(UPPER(TRIM(IF(salesTable[[#This Row],[LastName]]="","MISSING",IFERROR(VLOOKUP(salesTable[[#This Row],[CustomerID_final]],customer_REF[],3,FALSE),"NO MATCH")))))</f>
        <v>ASARE</v>
      </c>
      <c r="AE414" s="8" t="str">
        <f>IF(salesTable[[#This Row],[customerLastName]]=CLEAN(UPPER(TRIM(salesTable[[#This Row],[customerLastName]]))),salesTable[[#This Row],[customerLastName]],"MISMATCH")</f>
        <v>ASARE</v>
      </c>
      <c r="AF414" s="8" t="str">
        <f>IF(salesTable[[#This Row],[Phone]]="","MISSING",0&amp;RIGHT(TRIM(SUBSTITUTE(SUBSTITUTE(SUBSTITUTE(salesTable[[#This Row],[Phone]],"+","")," ",""),"-","")),9))</f>
        <v>0593158603</v>
      </c>
      <c r="AG41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414" s="8">
        <f>IF(salesTable[[#This Row],[quantity_clean]]&gt;0,salesTable[[#This Row],[quantity_clean]],"INVALID")</f>
        <v>12</v>
      </c>
      <c r="AI41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14" s="8">
        <f>IF(salesTable[[#This Row],[unitPrice_clean]]&gt;0,salesTable[[#This Row],[unitPrice_clean]],"INVALID")</f>
        <v>2800</v>
      </c>
      <c r="AK414">
        <f>IF(salesTable[[#This Row],[Revenue]]="","MISSING",VALUE(TRIM(SUBSTITUTE(SUBSTITUTE(salesTable[[#This Row],[Revenue]],",",""),"GH₵",""))))</f>
        <v>33600</v>
      </c>
      <c r="AL414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414" s="19">
        <f>IF(ISNUMBER(salesTable[[#This Row],[OrderDate]]),salesTable[[#This Row],[OrderDate]],IFERROR(DATEVALUE(CLEAN(TRIM(SUBSTITUTE(salesTable[[#This Row],[OrderDate]],".","/")))),"CHECK"))</f>
        <v>45844</v>
      </c>
      <c r="AN4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45844</v>
      </c>
      <c r="AO4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GH-KOF-2025-00198</v>
      </c>
      <c r="AP4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4" s="8" t="str">
        <f>CLEAN(PROPER(TRIM(salesTable[[#This Row],[Email]])))</f>
        <v>Ama.Asare68@Example.Com</v>
      </c>
      <c r="AR414" s="8" t="str">
        <f>CLEAN(TRIM(salesTable[[#This Row],[SourceFile]]))</f>
        <v>Retail_POS_2025.csv</v>
      </c>
      <c r="AS4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4" s="8" t="str">
        <f>IF(salesTable[orderRef_final]&lt;&gt;"MISSING",salesTable[orderRef_final],"invalid")</f>
        <v>GH-KOF-2025-00198</v>
      </c>
    </row>
    <row r="415" spans="1:46" x14ac:dyDescent="0.3">
      <c r="A415" t="s">
        <v>4313</v>
      </c>
      <c r="B415" t="s">
        <v>4314</v>
      </c>
      <c r="C415" t="s">
        <v>208</v>
      </c>
      <c r="E415" t="s">
        <v>190</v>
      </c>
      <c r="F415" t="s">
        <v>119</v>
      </c>
      <c r="G415" t="s">
        <v>24</v>
      </c>
      <c r="H415" t="s">
        <v>434</v>
      </c>
      <c r="I415" t="s">
        <v>26</v>
      </c>
      <c r="J415" t="s">
        <v>27</v>
      </c>
      <c r="K415" t="s">
        <v>98</v>
      </c>
      <c r="L415" t="s">
        <v>111</v>
      </c>
      <c r="M415" t="s">
        <v>133</v>
      </c>
      <c r="N415">
        <v>4200</v>
      </c>
      <c r="O415">
        <v>16800</v>
      </c>
      <c r="P415" t="s">
        <v>4315</v>
      </c>
      <c r="Q415" t="s">
        <v>4316</v>
      </c>
      <c r="R415" t="s">
        <v>157</v>
      </c>
      <c r="S415" t="str">
        <f>IF(salesTable[[#This Row],[Region]]="","MISSING",IFERROR(VLOOKUP(salesTable[[#This Row],[Region]],region_ref[],2,FALSE),TRIM(CLEAN(UPPER(salesTable[[#This Row],[Region]])))))</f>
        <v>KOFORIDUA</v>
      </c>
      <c r="T415" t="str">
        <f>IF(salesTable[[#This Row],[CustomerType]]="","MISSING",IFERROR(VLOOKUP(salesTable[[#This Row],[CustomerType]],customerType_Ref[],2,FALSE),TRIM(CLEAN(UPPER(salesTable[[#This Row],[CustomerType]])))))</f>
        <v>GOVERNMENT</v>
      </c>
      <c r="U415" t="str">
        <f>IF(salesTable[[#This Row],[SalesChannel]]="","MISSING",IFERROR(VLOOKUP(salesTable[[#This Row],[SalesChannel]],salesChannel_Ref[],2,FALSE),CLEAN(UPPER(TRIM(salesTable[SalesChannel])))))</f>
        <v>MOBILE APP</v>
      </c>
      <c r="V415" t="str">
        <f>IF(salesTable[[#This Row],[PaymentMethod]]="","MISSING",IFERROR(VLOOKUP(salesTable[[#This Row],[PaymentMethod]],paymentMethod_REF[],2,FALSE), CLEAN(UPPER(TRIM(salesTable[[#This Row],[PaymentMethod]])))))</f>
        <v>CARD</v>
      </c>
      <c r="W415" s="8" t="str">
        <f>IF(salesTable[[#This Row],[ProductID]]="","MISSING",IFERROR(VLOOKUP(salesTable[[#This Row],[ProductID]],product_REF[],1,FALSE),"NO MATCH"))</f>
        <v>P001</v>
      </c>
      <c r="X415" s="8" t="str">
        <f>CLEAN(UPPER(TRIM(IF(salesTable[[#This Row],[ProductID]]="","MISSING",IFERROR(VLOOKUP(salesTable[[#This Row],[ProductID]],product_REF[],2,FALSE),"NO MATCH")))))</f>
        <v>LAPTOP PRO 14</v>
      </c>
      <c r="Y415" t="str">
        <f>IFERROR(CLEAN(UPPER(TRIM(VLOOKUP(salesTable[[#This Row],[productID_Final]],product_REF[],3,FALSE)))),"NO MATCH")</f>
        <v>ELECTRONICS</v>
      </c>
      <c r="Z415" s="8" t="str">
        <f>IF(salesTable[[#This Row],[productCategory_final]]=CLEAN(UPPER(TRIM(salesTable[ProductCategory]))),salesTable[[#This Row],[productCategory_final]],"MISMATCH")</f>
        <v>ELECTRONICS</v>
      </c>
      <c r="AA415" s="8" t="str">
        <f>IF(salesTable[[#This Row],[CustomerID]]="","MISSING",IFERROR(VLOOKUP(salesTable[[#This Row],[CustomerID]],customer_REF[],1,FALSE),"NO MATCH"))</f>
        <v>C0246</v>
      </c>
      <c r="AB415" t="str">
        <f>CLEAN(UPPER(TRIM(IF(salesTable[[#This Row],[FirstName]]="","MISSING",IFERROR(VLOOKUP(salesTable[[#This Row],[CustomerID_final]],customer_REF[],2,FALSE),"NO MATCH")))))</f>
        <v>MISSING</v>
      </c>
      <c r="AC415" s="8" t="str">
        <f>IF(salesTable[[#This Row],[customerFisrtName]]=CLEAN(UPPER(TRIM(salesTable[[#This Row],[customerFisrtName]]))),salesTable[[#This Row],[customerFisrtName]],"MISMATCH")</f>
        <v>MISSING</v>
      </c>
      <c r="AD415" t="str">
        <f>CLEAN(UPPER(TRIM(IF(salesTable[[#This Row],[LastName]]="","MISSING",IFERROR(VLOOKUP(salesTable[[#This Row],[CustomerID_final]],customer_REF[],3,FALSE),"NO MATCH")))))</f>
        <v>ASARE</v>
      </c>
      <c r="AE415" s="8" t="str">
        <f>IF(salesTable[[#This Row],[customerLastName]]=CLEAN(UPPER(TRIM(salesTable[[#This Row],[customerLastName]]))),salesTable[[#This Row],[customerLastName]],"MISMATCH")</f>
        <v>ASARE</v>
      </c>
      <c r="AF415" s="8" t="str">
        <f>IF(salesTable[[#This Row],[Phone]]="","MISSING",0&amp;RIGHT(TRIM(SUBSTITUTE(SUBSTITUTE(SUBSTITUTE(salesTable[[#This Row],[Phone]],"+","")," ",""),"-","")),9))</f>
        <v>0554809636</v>
      </c>
      <c r="AG41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415" s="8" t="str">
        <f>IF(salesTable[[#This Row],[quantity_clean]]&gt;0,salesTable[[#This Row],[quantity_clean]],"INVALID")</f>
        <v>INVALID</v>
      </c>
      <c r="AI41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15" s="8">
        <f>IF(salesTable[[#This Row],[unitPrice_clean]]&gt;0,salesTable[[#This Row],[unitPrice_clean]],"INVALID")</f>
        <v>4200</v>
      </c>
      <c r="AK415">
        <f>IF(salesTable[[#This Row],[Revenue]]="","MISSING",VALUE(TRIM(SUBSTITUTE(SUBSTITUTE(salesTable[[#This Row],[Revenue]],",",""),"GH₵",""))))</f>
        <v>16800</v>
      </c>
      <c r="AL41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15" s="19">
        <f>IF(ISNUMBER(salesTable[[#This Row],[OrderDate]]),salesTable[[#This Row],[OrderDate]],IFERROR(DATEVALUE(CLEAN(TRIM(SUBSTITUTE(salesTable[[#This Row],[OrderDate]],".","/")))),"CHECK"))</f>
        <v>45875</v>
      </c>
      <c r="AN4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45875</v>
      </c>
      <c r="AO4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GH-KOF-2025-00208</v>
      </c>
      <c r="AP4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5" s="8" t="str">
        <f>CLEAN(PROPER(TRIM(salesTable[[#This Row],[Email]])))</f>
        <v>Esi.Asare41@Example.Com</v>
      </c>
      <c r="AR415" s="8" t="str">
        <f>CLEAN(TRIM(salesTable[[#This Row],[SourceFile]]))</f>
        <v>Online_Sales_2025.xlsx</v>
      </c>
      <c r="AS4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5" s="8" t="str">
        <f>IF(salesTable[orderRef_final]&lt;&gt;"MISSING",salesTable[orderRef_final],"invalid")</f>
        <v>GH-KOF-2025-00208</v>
      </c>
    </row>
    <row r="416" spans="1:46" x14ac:dyDescent="0.3">
      <c r="A416" t="s">
        <v>6067</v>
      </c>
      <c r="B416" t="s">
        <v>6068</v>
      </c>
      <c r="C416" t="s">
        <v>756</v>
      </c>
      <c r="D416" t="s">
        <v>696</v>
      </c>
      <c r="E416" t="s">
        <v>118</v>
      </c>
      <c r="F416" t="s">
        <v>119</v>
      </c>
      <c r="G416" t="s">
        <v>53</v>
      </c>
      <c r="H416" t="s">
        <v>576</v>
      </c>
      <c r="I416" t="s">
        <v>1086</v>
      </c>
      <c r="J416" t="s">
        <v>97</v>
      </c>
      <c r="K416" t="s">
        <v>98</v>
      </c>
      <c r="L416" t="s">
        <v>43</v>
      </c>
      <c r="M416" t="s">
        <v>846</v>
      </c>
      <c r="N416">
        <v>180</v>
      </c>
      <c r="O416">
        <v>180</v>
      </c>
      <c r="P416" t="s">
        <v>6069</v>
      </c>
      <c r="Q416" t="s">
        <v>6070</v>
      </c>
      <c r="R416" t="s">
        <v>61</v>
      </c>
      <c r="S416" t="str">
        <f>IF(salesTable[[#This Row],[Region]]="","MISSING",IFERROR(VLOOKUP(salesTable[[#This Row],[Region]],region_ref[],2,FALSE),TRIM(CLEAN(UPPER(salesTable[[#This Row],[Region]])))))</f>
        <v>KOFORIDUA</v>
      </c>
      <c r="T416" t="str">
        <f>IF(salesTable[[#This Row],[CustomerType]]="","MISSING",IFERROR(VLOOKUP(salesTable[[#This Row],[CustomerType]],customerType_Ref[],2,FALSE),TRIM(CLEAN(UPPER(salesTable[[#This Row],[CustomerType]])))))</f>
        <v>BUSINESS</v>
      </c>
      <c r="U416" t="str">
        <f>IF(salesTable[[#This Row],[SalesChannel]]="","MISSING",IFERROR(VLOOKUP(salesTable[[#This Row],[SalesChannel]],salesChannel_Ref[],2,FALSE),CLEAN(UPPER(TRIM(salesTable[SalesChannel])))))</f>
        <v>MOBILE APP</v>
      </c>
      <c r="V41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16" s="8" t="str">
        <f>IF(salesTable[[#This Row],[ProductID]]="","MISSING",IFERROR(VLOOKUP(salesTable[[#This Row],[ProductID]],product_REF[],1,FALSE),"NO MATCH"))</f>
        <v>P007</v>
      </c>
      <c r="X416" s="8" t="str">
        <f>CLEAN(UPPER(TRIM(IF(salesTable[[#This Row],[ProductID]]="","MISSING",IFERROR(VLOOKUP(salesTable[[#This Row],[ProductID]],product_REF[],2,FALSE),"NO MATCH")))))</f>
        <v>COTTON SHIRT</v>
      </c>
      <c r="Y416" t="str">
        <f>IFERROR(CLEAN(UPPER(TRIM(VLOOKUP(salesTable[[#This Row],[productID_Final]],product_REF[],3,FALSE)))),"NO MATCH")</f>
        <v>CLOTHING</v>
      </c>
      <c r="Z416" s="8" t="str">
        <f>IF(salesTable[[#This Row],[productCategory_final]]=CLEAN(UPPER(TRIM(salesTable[ProductCategory]))),salesTable[[#This Row],[productCategory_final]],"MISMATCH")</f>
        <v>CLOTHING</v>
      </c>
      <c r="AA416" s="8" t="str">
        <f>IF(salesTable[[#This Row],[CustomerID]]="","MISSING",IFERROR(VLOOKUP(salesTable[[#This Row],[CustomerID]],customer_REF[],1,FALSE),"NO MATCH"))</f>
        <v>C0158</v>
      </c>
      <c r="AB416" t="str">
        <f>CLEAN(UPPER(TRIM(IF(salesTable[[#This Row],[FirstName]]="","MISSING",IFERROR(VLOOKUP(salesTable[[#This Row],[CustomerID_final]],customer_REF[],2,FALSE),"NO MATCH")))))</f>
        <v>MICHAEL</v>
      </c>
      <c r="AC416" s="8" t="str">
        <f>IF(salesTable[[#This Row],[customerFisrtName]]=CLEAN(UPPER(TRIM(salesTable[[#This Row],[customerFisrtName]]))),salesTable[[#This Row],[customerFisrtName]],"MISMATCH")</f>
        <v>MICHAEL</v>
      </c>
      <c r="AD416" t="str">
        <f>CLEAN(UPPER(TRIM(IF(salesTable[[#This Row],[LastName]]="","MISSING",IFERROR(VLOOKUP(salesTable[[#This Row],[CustomerID_final]],customer_REF[],3,FALSE),"NO MATCH")))))</f>
        <v>ADDO</v>
      </c>
      <c r="AE416" s="8" t="str">
        <f>IF(salesTable[[#This Row],[customerLastName]]=CLEAN(UPPER(TRIM(salesTable[[#This Row],[customerLastName]]))),salesTable[[#This Row],[customerLastName]],"MISMATCH")</f>
        <v>ADDO</v>
      </c>
      <c r="AF416" s="8" t="str">
        <f>IF(salesTable[[#This Row],[Phone]]="","MISSING",0&amp;RIGHT(TRIM(SUBSTITUTE(SUBSTITUTE(SUBSTITUTE(salesTable[[#This Row],[Phone]],"+","")," ",""),"-","")),9))</f>
        <v>0506201621</v>
      </c>
      <c r="AG41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16" s="8">
        <f>IF(salesTable[[#This Row],[quantity_clean]]&gt;0,salesTable[[#This Row],[quantity_clean]],"INVALID")</f>
        <v>1</v>
      </c>
      <c r="AI41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16" s="8">
        <f>IF(salesTable[[#This Row],[unitPrice_clean]]&gt;0,salesTable[[#This Row],[unitPrice_clean]],"INVALID")</f>
        <v>180</v>
      </c>
      <c r="AK416">
        <f>IF(salesTable[[#This Row],[Revenue]]="","MISSING",VALUE(TRIM(SUBSTITUTE(SUBSTITUTE(salesTable[[#This Row],[Revenue]],",",""),"GH₵",""))))</f>
        <v>180</v>
      </c>
      <c r="AL416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416" s="19">
        <f>IF(ISNUMBER(salesTable[[#This Row],[OrderDate]]),salesTable[[#This Row],[OrderDate]],IFERROR(DATEVALUE(CLEAN(TRIM(SUBSTITUTE(salesTable[[#This Row],[OrderDate]],".","/")))),"CHECK"))</f>
        <v>45923</v>
      </c>
      <c r="AN4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45923</v>
      </c>
      <c r="AO4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GH-KOF-2025-00212</v>
      </c>
      <c r="AP4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6" s="8" t="str">
        <f>CLEAN(PROPER(TRIM(salesTable[[#This Row],[Email]])))</f>
        <v>Michael.Addo77@Example.Com</v>
      </c>
      <c r="AR416" s="8" t="str">
        <f>CLEAN(TRIM(salesTable[[#This Row],[SourceFile]]))</f>
        <v>Retail_POS_2025.csv</v>
      </c>
      <c r="AS4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6" s="8" t="str">
        <f>IF(salesTable[orderRef_final]&lt;&gt;"MISSING",salesTable[orderRef_final],"invalid")</f>
        <v>GH-KOF-2025-00212</v>
      </c>
    </row>
    <row r="417" spans="1:46" x14ac:dyDescent="0.3">
      <c r="A417" t="s">
        <v>4618</v>
      </c>
      <c r="B417" t="s">
        <v>4619</v>
      </c>
      <c r="C417" t="s">
        <v>3561</v>
      </c>
      <c r="D417" t="s">
        <v>139</v>
      </c>
      <c r="E417" t="s">
        <v>37</v>
      </c>
      <c r="F417" t="s">
        <v>119</v>
      </c>
      <c r="G417" t="s">
        <v>162</v>
      </c>
      <c r="H417" t="s">
        <v>4600</v>
      </c>
      <c r="I417" t="s">
        <v>110</v>
      </c>
      <c r="J417" t="s">
        <v>27</v>
      </c>
      <c r="K417" t="s">
        <v>98</v>
      </c>
      <c r="L417" t="s">
        <v>338</v>
      </c>
      <c r="M417">
        <v>2</v>
      </c>
      <c r="N417">
        <v>620</v>
      </c>
      <c r="O417">
        <v>1240</v>
      </c>
      <c r="P417" t="s">
        <v>4620</v>
      </c>
      <c r="Q417" t="s">
        <v>3169</v>
      </c>
      <c r="R417" t="s">
        <v>46</v>
      </c>
      <c r="S417" t="str">
        <f>IF(salesTable[[#This Row],[Region]]="","MISSING",IFERROR(VLOOKUP(salesTable[[#This Row],[Region]],region_ref[],2,FALSE),TRIM(CLEAN(UPPER(salesTable[[#This Row],[Region]])))))</f>
        <v>KOFORIDUA</v>
      </c>
      <c r="T417" t="str">
        <f>IF(salesTable[[#This Row],[CustomerType]]="","MISSING",IFERROR(VLOOKUP(salesTable[[#This Row],[CustomerType]],customerType_Ref[],2,FALSE),TRIM(CLEAN(UPPER(salesTable[[#This Row],[CustomerType]])))))</f>
        <v>GOVERNMENT</v>
      </c>
      <c r="U417" t="str">
        <f>IF(salesTable[[#This Row],[SalesChannel]]="","MISSING",IFERROR(VLOOKUP(salesTable[[#This Row],[SalesChannel]],salesChannel_Ref[],2,FALSE),CLEAN(UPPER(TRIM(salesTable[SalesChannel])))))</f>
        <v>MOBILE APP</v>
      </c>
      <c r="V41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17" s="8" t="str">
        <f>IF(salesTable[[#This Row],[ProductID]]="","MISSING",IFERROR(VLOOKUP(salesTable[[#This Row],[ProductID]],product_REF[],1,FALSE),"NO MATCH"))</f>
        <v>P012</v>
      </c>
      <c r="X417" s="8" t="str">
        <f>CLEAN(UPPER(TRIM(IF(salesTable[[#This Row],[ProductID]]="","MISSING",IFERROR(VLOOKUP(salesTable[[#This Row],[ProductID]],product_REF[],2,FALSE),"NO MATCH")))))</f>
        <v>BLENDER PLUS</v>
      </c>
      <c r="Y417" t="str">
        <f>IFERROR(CLEAN(UPPER(TRIM(VLOOKUP(salesTable[[#This Row],[productID_Final]],product_REF[],3,FALSE)))),"NO MATCH")</f>
        <v>HOME APPLIANCES</v>
      </c>
      <c r="Z417" s="8" t="str">
        <f>IF(salesTable[[#This Row],[productCategory_final]]=CLEAN(UPPER(TRIM(salesTable[ProductCategory]))),salesTable[[#This Row],[productCategory_final]],"MISMATCH")</f>
        <v>HOME APPLIANCES</v>
      </c>
      <c r="AA417" s="8" t="str">
        <f>IF(salesTable[[#This Row],[CustomerID]]="","MISSING",IFERROR(VLOOKUP(salesTable[[#This Row],[CustomerID]],customer_REF[],1,FALSE),"NO MATCH"))</f>
        <v>C0110</v>
      </c>
      <c r="AB417" t="str">
        <f>CLEAN(UPPER(TRIM(IF(salesTable[[#This Row],[FirstName]]="","MISSING",IFERROR(VLOOKUP(salesTable[[#This Row],[CustomerID_final]],customer_REF[],2,FALSE),"NO MATCH")))))</f>
        <v>KOFI</v>
      </c>
      <c r="AC417" s="8" t="str">
        <f>IF(salesTable[[#This Row],[customerFisrtName]]=CLEAN(UPPER(TRIM(salesTable[[#This Row],[customerFisrtName]]))),salesTable[[#This Row],[customerFisrtName]],"MISMATCH")</f>
        <v>KOFI</v>
      </c>
      <c r="AD417" t="str">
        <f>CLEAN(UPPER(TRIM(IF(salesTable[[#This Row],[LastName]]="","MISSING",IFERROR(VLOOKUP(salesTable[[#This Row],[CustomerID_final]],customer_REF[],3,FALSE),"NO MATCH")))))</f>
        <v>ANTWI</v>
      </c>
      <c r="AE417" s="8" t="str">
        <f>IF(salesTable[[#This Row],[customerLastName]]=CLEAN(UPPER(TRIM(salesTable[[#This Row],[customerLastName]]))),salesTable[[#This Row],[customerLastName]],"MISMATCH")</f>
        <v>ANTWI</v>
      </c>
      <c r="AF417" s="8" t="str">
        <f>IF(salesTable[[#This Row],[Phone]]="","MISSING",0&amp;RIGHT(TRIM(SUBSTITUTE(SUBSTITUTE(SUBSTITUTE(salesTable[[#This Row],[Phone]],"+","")," ",""),"-","")),9))</f>
        <v>0593222891</v>
      </c>
      <c r="AG41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17" s="8">
        <f>IF(salesTable[[#This Row],[quantity_clean]]&gt;0,salesTable[[#This Row],[quantity_clean]],"INVALID")</f>
        <v>2</v>
      </c>
      <c r="AI417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17" s="8">
        <f>IF(salesTable[[#This Row],[unitPrice_clean]]&gt;0,salesTable[[#This Row],[unitPrice_clean]],"INVALID")</f>
        <v>620</v>
      </c>
      <c r="AK417">
        <f>IF(salesTable[[#This Row],[Revenue]]="","MISSING",VALUE(TRIM(SUBSTITUTE(SUBSTITUTE(salesTable[[#This Row],[Revenue]],",",""),"GH₵",""))))</f>
        <v>1240</v>
      </c>
      <c r="AL417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417" s="19">
        <f>IF(ISNUMBER(salesTable[[#This Row],[OrderDate]]),salesTable[[#This Row],[OrderDate]],IFERROR(DATEVALUE(CLEAN(TRIM(SUBSTITUTE(salesTable[[#This Row],[OrderDate]],".","/")))),"CHECK"))</f>
        <v>46374</v>
      </c>
      <c r="AN4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GH-KOF-2025-00217</v>
      </c>
      <c r="AP4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7" s="8" t="str">
        <f>CLEAN(PROPER(TRIM(salesTable[[#This Row],[Email]])))</f>
        <v>Kofi.Antwi73@Example.Com</v>
      </c>
      <c r="AR417" s="8" t="str">
        <f>CLEAN(TRIM(salesTable[[#This Row],[SourceFile]]))</f>
        <v>Mobile_App_Export.csv</v>
      </c>
      <c r="AS4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7" s="8" t="str">
        <f>IF(salesTable[orderRef_final]&lt;&gt;"MISSING",salesTable[orderRef_final],"invalid")</f>
        <v>GH-KOF-2025-00217</v>
      </c>
    </row>
    <row r="418" spans="1:46" x14ac:dyDescent="0.3">
      <c r="A418" t="s">
        <v>3144</v>
      </c>
      <c r="B418" t="s">
        <v>2231</v>
      </c>
      <c r="C418" t="s">
        <v>447</v>
      </c>
      <c r="D418" t="s">
        <v>92</v>
      </c>
      <c r="E418" t="s">
        <v>93</v>
      </c>
      <c r="F418" t="s">
        <v>119</v>
      </c>
      <c r="G418" t="s">
        <v>239</v>
      </c>
      <c r="H418" t="s">
        <v>1728</v>
      </c>
      <c r="I418" t="s">
        <v>279</v>
      </c>
      <c r="J418" t="s">
        <v>83</v>
      </c>
      <c r="K418" t="s">
        <v>72</v>
      </c>
      <c r="L418" t="s">
        <v>111</v>
      </c>
      <c r="N418">
        <v>980</v>
      </c>
      <c r="O418">
        <v>10780</v>
      </c>
      <c r="P418" t="s">
        <v>3145</v>
      </c>
      <c r="Q418" t="s">
        <v>3146</v>
      </c>
      <c r="R418" t="s">
        <v>46</v>
      </c>
      <c r="S418" t="str">
        <f>IF(salesTable[[#This Row],[Region]]="","MISSING",IFERROR(VLOOKUP(salesTable[[#This Row],[Region]],region_ref[],2,FALSE),TRIM(CLEAN(UPPER(salesTable[[#This Row],[Region]])))))</f>
        <v>KOFORIDUA</v>
      </c>
      <c r="T418" t="str">
        <f>IF(salesTable[[#This Row],[CustomerType]]="","MISSING",IFERROR(VLOOKUP(salesTable[[#This Row],[CustomerType]],customerType_Ref[],2,FALSE),TRIM(CLEAN(UPPER(salesTable[[#This Row],[CustomerType]])))))</f>
        <v>INDIVIDUAL</v>
      </c>
      <c r="U418" t="str">
        <f>IF(salesTable[[#This Row],[SalesChannel]]="","MISSING",IFERROR(VLOOKUP(salesTable[[#This Row],[SalesChannel]],salesChannel_Ref[],2,FALSE),CLEAN(UPPER(TRIM(salesTable[SalesChannel])))))</f>
        <v>IN-STORE</v>
      </c>
      <c r="V418" t="str">
        <f>IF(salesTable[[#This Row],[PaymentMethod]]="","MISSING",IFERROR(VLOOKUP(salesTable[[#This Row],[PaymentMethod]],paymentMethod_REF[],2,FALSE), CLEAN(UPPER(TRIM(salesTable[[#This Row],[PaymentMethod]])))))</f>
        <v>CARD</v>
      </c>
      <c r="W418" s="8" t="str">
        <f>IF(salesTable[[#This Row],[ProductID]]="","MISSING",IFERROR(VLOOKUP(salesTable[[#This Row],[ProductID]],product_REF[],1,FALSE),"NO MATCH"))</f>
        <v>P009</v>
      </c>
      <c r="X418" s="8" t="str">
        <f>CLEAN(UPPER(TRIM(IF(salesTable[[#This Row],[ProductID]]="","MISSING",IFERROR(VLOOKUP(salesTable[[#This Row],[ProductID]],product_REF[],2,FALSE),"NO MATCH")))))</f>
        <v>FILING CABINET</v>
      </c>
      <c r="Y418" t="str">
        <f>IFERROR(CLEAN(UPPER(TRIM(VLOOKUP(salesTable[[#This Row],[productID_Final]],product_REF[],3,FALSE)))),"NO MATCH")</f>
        <v>OFFICE SUPPLIES</v>
      </c>
      <c r="Z418" s="8" t="str">
        <f>IF(salesTable[[#This Row],[productCategory_final]]=CLEAN(UPPER(TRIM(salesTable[ProductCategory]))),salesTable[[#This Row],[productCategory_final]],"MISMATCH")</f>
        <v>OFFICE SUPPLIES</v>
      </c>
      <c r="AA418" s="8" t="str">
        <f>IF(salesTable[[#This Row],[CustomerID]]="","MISSING",IFERROR(VLOOKUP(salesTable[[#This Row],[CustomerID]],customer_REF[],1,FALSE),"NO MATCH"))</f>
        <v>C0071</v>
      </c>
      <c r="AB418" t="str">
        <f>CLEAN(UPPER(TRIM(IF(salesTable[[#This Row],[FirstName]]="","MISSING",IFERROR(VLOOKUP(salesTable[[#This Row],[CustomerID_final]],customer_REF[],2,FALSE),"NO MATCH")))))</f>
        <v>AMA</v>
      </c>
      <c r="AC418" s="8" t="str">
        <f>IF(salesTable[[#This Row],[customerFisrtName]]=CLEAN(UPPER(TRIM(salesTable[[#This Row],[customerFisrtName]]))),salesTable[[#This Row],[customerFisrtName]],"MISMATCH")</f>
        <v>AMA</v>
      </c>
      <c r="AD418" t="str">
        <f>CLEAN(UPPER(TRIM(IF(salesTable[[#This Row],[LastName]]="","MISSING",IFERROR(VLOOKUP(salesTable[[#This Row],[CustomerID_final]],customer_REF[],3,FALSE),"NO MATCH")))))</f>
        <v>BADU</v>
      </c>
      <c r="AE418" s="8" t="str">
        <f>IF(salesTable[[#This Row],[customerLastName]]=CLEAN(UPPER(TRIM(salesTable[[#This Row],[customerLastName]]))),salesTable[[#This Row],[customerLastName]],"MISMATCH")</f>
        <v>BADU</v>
      </c>
      <c r="AF418" s="8" t="str">
        <f>IF(salesTable[[#This Row],[Phone]]="","MISSING",0&amp;RIGHT(TRIM(SUBSTITUTE(SUBSTITUTE(SUBSTITUTE(salesTable[[#This Row],[Phone]],"+","")," ",""),"-","")),9))</f>
        <v>0501925629</v>
      </c>
      <c r="AG41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418" s="8" t="str">
        <f>IF(salesTable[[#This Row],[quantity_clean]]&gt;0,salesTable[[#This Row],[quantity_clean]],"INVALID")</f>
        <v>INVALID</v>
      </c>
      <c r="AI41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18" s="8">
        <f>IF(salesTable[[#This Row],[unitPrice_clean]]&gt;0,salesTable[[#This Row],[unitPrice_clean]],"INVALID")</f>
        <v>980</v>
      </c>
      <c r="AK418">
        <f>IF(salesTable[[#This Row],[Revenue]]="","MISSING",VALUE(TRIM(SUBSTITUTE(SUBSTITUTE(salesTable[[#This Row],[Revenue]],",",""),"GH₵",""))))</f>
        <v>10780</v>
      </c>
      <c r="AL41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18" s="19">
        <f>IF(ISNUMBER(salesTable[[#This Row],[OrderDate]]),salesTable[[#This Row],[OrderDate]],IFERROR(DATEVALUE(CLEAN(TRIM(SUBSTITUTE(salesTable[[#This Row],[OrderDate]],".","/")))),"CHECK"))</f>
        <v>45914</v>
      </c>
      <c r="AN4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45914</v>
      </c>
      <c r="AO4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GH-KOF-2025-00218</v>
      </c>
      <c r="AP4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8" s="8" t="str">
        <f>CLEAN(PROPER(TRIM(salesTable[[#This Row],[Email]])))</f>
        <v>Ama.Badu57@Example.Com</v>
      </c>
      <c r="AR418" s="8" t="str">
        <f>CLEAN(TRIM(salesTable[[#This Row],[SourceFile]]))</f>
        <v>Mobile_App_Export.csv</v>
      </c>
      <c r="AS4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8" s="8" t="str">
        <f>IF(salesTable[orderRef_final]&lt;&gt;"MISSING",salesTable[orderRef_final],"invalid")</f>
        <v>GH-KOF-2025-00218</v>
      </c>
    </row>
    <row r="419" spans="1:46" x14ac:dyDescent="0.3">
      <c r="A419" t="s">
        <v>672</v>
      </c>
      <c r="B419" t="s">
        <v>673</v>
      </c>
      <c r="C419" t="s">
        <v>674</v>
      </c>
      <c r="D419" t="s">
        <v>80</v>
      </c>
      <c r="E419" t="s">
        <v>37</v>
      </c>
      <c r="F419" t="s">
        <v>119</v>
      </c>
      <c r="G419" t="s">
        <v>39</v>
      </c>
      <c r="H419" t="s">
        <v>336</v>
      </c>
      <c r="J419" t="s">
        <v>27</v>
      </c>
      <c r="K419" t="s">
        <v>57</v>
      </c>
      <c r="L419" t="s">
        <v>675</v>
      </c>
      <c r="M419" t="s">
        <v>546</v>
      </c>
      <c r="N419" t="s">
        <v>676</v>
      </c>
      <c r="O419">
        <v>7200</v>
      </c>
      <c r="P419" t="s">
        <v>677</v>
      </c>
      <c r="Q419" t="s">
        <v>678</v>
      </c>
      <c r="R419" t="s">
        <v>46</v>
      </c>
      <c r="S419" t="str">
        <f>IF(salesTable[[#This Row],[Region]]="","MISSING",IFERROR(VLOOKUP(salesTable[[#This Row],[Region]],region_ref[],2,FALSE),TRIM(CLEAN(UPPER(salesTable[[#This Row],[Region]])))))</f>
        <v>KOFORIDUA</v>
      </c>
      <c r="T419" t="str">
        <f>IF(salesTable[[#This Row],[CustomerType]]="","MISSING",IFERROR(VLOOKUP(salesTable[[#This Row],[CustomerType]],customerType_Ref[],2,FALSE),TRIM(CLEAN(UPPER(salesTable[[#This Row],[CustomerType]])))))</f>
        <v>GOVERNMENT</v>
      </c>
      <c r="U419" t="str">
        <f>IF(salesTable[[#This Row],[SalesChannel]]="","MISSING",IFERROR(VLOOKUP(salesTable[[#This Row],[SalesChannel]],salesChannel_Ref[],2,FALSE),CLEAN(UPPER(TRIM(salesTable[SalesChannel])))))</f>
        <v>ONLINE</v>
      </c>
      <c r="V41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19" s="8" t="str">
        <f>IF(salesTable[[#This Row],[ProductID]]="","MISSING",IFERROR(VLOOKUP(salesTable[[#This Row],[ProductID]],product_REF[],1,FALSE),"NO MATCH"))</f>
        <v>P006</v>
      </c>
      <c r="X419" s="8" t="str">
        <f>CLEAN(UPPER(TRIM(IF(salesTable[[#This Row],[ProductID]]="","MISSING",IFERROR(VLOOKUP(salesTable[[#This Row],[ProductID]],product_REF[],2,FALSE),"NO MATCH")))))</f>
        <v>STANDING DESK</v>
      </c>
      <c r="Y419" t="str">
        <f>IFERROR(CLEAN(UPPER(TRIM(VLOOKUP(salesTable[[#This Row],[productID_Final]],product_REF[],3,FALSE)))),"NO MATCH")</f>
        <v>FURNITURE</v>
      </c>
      <c r="Z419" s="8" t="str">
        <f>IF(salesTable[[#This Row],[productCategory_final]]=CLEAN(UPPER(TRIM(salesTable[ProductCategory]))),salesTable[[#This Row],[productCategory_final]],"MISMATCH")</f>
        <v>MISMATCH</v>
      </c>
      <c r="AA419" s="8" t="str">
        <f>IF(salesTable[[#This Row],[CustomerID]]="","MISSING",IFERROR(VLOOKUP(salesTable[[#This Row],[CustomerID]],customer_REF[],1,FALSE),"NO MATCH"))</f>
        <v>C0398</v>
      </c>
      <c r="AB419" t="str">
        <f>CLEAN(UPPER(TRIM(IF(salesTable[[#This Row],[FirstName]]="","MISSING",IFERROR(VLOOKUP(salesTable[[#This Row],[CustomerID_final]],customer_REF[],2,FALSE),"NO MATCH")))))</f>
        <v>ADWOA</v>
      </c>
      <c r="AC419" s="8" t="str">
        <f>IF(salesTable[[#This Row],[customerFisrtName]]=CLEAN(UPPER(TRIM(salesTable[[#This Row],[customerFisrtName]]))),salesTable[[#This Row],[customerFisrtName]],"MISMATCH")</f>
        <v>ADWOA</v>
      </c>
      <c r="AD419" t="str">
        <f>CLEAN(UPPER(TRIM(IF(salesTable[[#This Row],[LastName]]="","MISSING",IFERROR(VLOOKUP(salesTable[[#This Row],[CustomerID_final]],customer_REF[],3,FALSE),"NO MATCH")))))</f>
        <v>ANTWI</v>
      </c>
      <c r="AE419" s="8" t="str">
        <f>IF(salesTable[[#This Row],[customerLastName]]=CLEAN(UPPER(TRIM(salesTable[[#This Row],[customerLastName]]))),salesTable[[#This Row],[customerLastName]],"MISMATCH")</f>
        <v>ANTWI</v>
      </c>
      <c r="AF419" s="8" t="str">
        <f>IF(salesTable[[#This Row],[Phone]]="","MISSING",0&amp;RIGHT(TRIM(SUBSTITUTE(SUBSTITUTE(SUBSTITUTE(salesTable[[#This Row],[Phone]],"+","")," ",""),"-","")),9))</f>
        <v>0552056190</v>
      </c>
      <c r="AG41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19" s="8">
        <f>IF(salesTable[[#This Row],[quantity_clean]]&gt;0,salesTable[[#This Row],[quantity_clean]],"INVALID")</f>
        <v>4</v>
      </c>
      <c r="AI419">
        <f>IF(OR(salesTable[[#This Row],[UnitPrice]]="",salesTable[[#This Row],[UnitPrice]]="N/A",salesTable[[#This Row],[UnitPrice]]="unknown"),"INVALID",VALUE(TRIM(SUBSTITUTE(SUBSTITUTE(salesTable[[#This Row],[UnitPrice]],",",""),"GH₵",""))))</f>
        <v>1800</v>
      </c>
      <c r="AJ419" s="8">
        <f>IF(salesTable[[#This Row],[unitPrice_clean]]&gt;0,salesTable[[#This Row],[unitPrice_clean]],"INVALID")</f>
        <v>1800</v>
      </c>
      <c r="AK419">
        <f>IF(salesTable[[#This Row],[Revenue]]="","MISSING",VALUE(TRIM(SUBSTITUTE(SUBSTITUTE(salesTable[[#This Row],[Revenue]],",",""),"GH₵",""))))</f>
        <v>7200</v>
      </c>
      <c r="AL419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419" s="19">
        <f>IF(ISNUMBER(salesTable[[#This Row],[OrderDate]]),salesTable[[#This Row],[OrderDate]],IFERROR(DATEVALUE(CLEAN(TRIM(SUBSTITUTE(salesTable[[#This Row],[OrderDate]],".","/")))),"CHECK"))</f>
        <v>45993</v>
      </c>
      <c r="AN4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45993</v>
      </c>
      <c r="AO4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GH-KOF-2025-00223</v>
      </c>
      <c r="AP4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19" s="8" t="str">
        <f>CLEAN(PROPER(TRIM(salesTable[[#This Row],[Email]])))</f>
        <v>Adwoa.Antwi15@Example.Com</v>
      </c>
      <c r="AR419" s="8" t="str">
        <f>CLEAN(TRIM(salesTable[[#This Row],[SourceFile]]))</f>
        <v>Mobile_App_Export.csv</v>
      </c>
      <c r="AS4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19" s="8" t="str">
        <f>IF(salesTable[orderRef_final]&lt;&gt;"MISSING",salesTable[orderRef_final],"invalid")</f>
        <v>GH-KOF-2025-00223</v>
      </c>
    </row>
    <row r="420" spans="1:46" x14ac:dyDescent="0.3">
      <c r="A420" t="s">
        <v>3112</v>
      </c>
      <c r="B420" t="s">
        <v>3113</v>
      </c>
      <c r="C420" t="s">
        <v>1560</v>
      </c>
      <c r="D420" t="s">
        <v>3114</v>
      </c>
      <c r="E420" t="s">
        <v>22</v>
      </c>
      <c r="F420" t="s">
        <v>119</v>
      </c>
      <c r="G420" t="s">
        <v>120</v>
      </c>
      <c r="H420" t="s">
        <v>121</v>
      </c>
      <c r="I420" t="s">
        <v>41</v>
      </c>
      <c r="J420" t="s">
        <v>83</v>
      </c>
      <c r="K420" t="s">
        <v>98</v>
      </c>
      <c r="L420" t="s">
        <v>182</v>
      </c>
      <c r="M420">
        <v>9</v>
      </c>
      <c r="N420">
        <v>750</v>
      </c>
      <c r="O420">
        <v>6750</v>
      </c>
      <c r="P420" t="s">
        <v>3115</v>
      </c>
      <c r="Q420" t="s">
        <v>1562</v>
      </c>
      <c r="R420" t="s">
        <v>61</v>
      </c>
      <c r="S420" t="str">
        <f>IF(salesTable[[#This Row],[Region]]="","MISSING",IFERROR(VLOOKUP(salesTable[[#This Row],[Region]],region_ref[],2,FALSE),TRIM(CLEAN(UPPER(salesTable[[#This Row],[Region]])))))</f>
        <v>KOFORIDUA</v>
      </c>
      <c r="T420" t="str">
        <f>IF(salesTable[[#This Row],[CustomerType]]="","MISSING",IFERROR(VLOOKUP(salesTable[[#This Row],[CustomerType]],customerType_Ref[],2,FALSE),TRIM(CLEAN(UPPER(salesTable[[#This Row],[CustomerType]])))))</f>
        <v>INDIVIDUAL</v>
      </c>
      <c r="U420" t="str">
        <f>IF(salesTable[[#This Row],[SalesChannel]]="","MISSING",IFERROR(VLOOKUP(salesTable[[#This Row],[SalesChannel]],salesChannel_Ref[],2,FALSE),CLEAN(UPPER(TRIM(salesTable[SalesChannel])))))</f>
        <v>MOBILE APP</v>
      </c>
      <c r="V420" t="str">
        <f>IF(salesTable[[#This Row],[PaymentMethod]]="","MISSING",IFERROR(VLOOKUP(salesTable[[#This Row],[PaymentMethod]],paymentMethod_REF[],2,FALSE), CLEAN(UPPER(TRIM(salesTable[[#This Row],[PaymentMethod]])))))</f>
        <v>CASH</v>
      </c>
      <c r="W420" s="8" t="str">
        <f>IF(salesTable[[#This Row],[ProductID]]="","MISSING",IFERROR(VLOOKUP(salesTable[[#This Row],[ProductID]],product_REF[],1,FALSE),"NO MATCH"))</f>
        <v>P002</v>
      </c>
      <c r="X420" s="8" t="str">
        <f>CLEAN(UPPER(TRIM(IF(salesTable[[#This Row],[ProductID]]="","MISSING",IFERROR(VLOOKUP(salesTable[[#This Row],[ProductID]],product_REF[],2,FALSE),"NO MATCH")))))</f>
        <v>OFFICE CHAIR</v>
      </c>
      <c r="Y420" t="str">
        <f>IFERROR(CLEAN(UPPER(TRIM(VLOOKUP(salesTable[[#This Row],[productID_Final]],product_REF[],3,FALSE)))),"NO MATCH")</f>
        <v>FURNITURE</v>
      </c>
      <c r="Z420" s="8" t="str">
        <f>IF(salesTable[[#This Row],[productCategory_final]]=CLEAN(UPPER(TRIM(salesTable[ProductCategory]))),salesTable[[#This Row],[productCategory_final]],"MISMATCH")</f>
        <v>FURNITURE</v>
      </c>
      <c r="AA420" s="8" t="str">
        <f>IF(salesTable[[#This Row],[CustomerID]]="","MISSING",IFERROR(VLOOKUP(salesTable[[#This Row],[CustomerID]],customer_REF[],1,FALSE),"NO MATCH"))</f>
        <v>C0181</v>
      </c>
      <c r="AB420" t="str">
        <f>CLEAN(UPPER(TRIM(IF(salesTable[[#This Row],[FirstName]]="","MISSING",IFERROR(VLOOKUP(salesTable[[#This Row],[CustomerID_final]],customer_REF[],2,FALSE),"NO MATCH")))))</f>
        <v>KOFI</v>
      </c>
      <c r="AC420" s="8" t="str">
        <f>IF(salesTable[[#This Row],[customerFisrtName]]=CLEAN(UPPER(TRIM(salesTable[[#This Row],[customerFisrtName]]))),salesTable[[#This Row],[customerFisrtName]],"MISMATCH")</f>
        <v>KOFI</v>
      </c>
      <c r="AD420" t="str">
        <f>CLEAN(UPPER(TRIM(IF(salesTable[[#This Row],[LastName]]="","MISSING",IFERROR(VLOOKUP(salesTable[[#This Row],[CustomerID_final]],customer_REF[],3,FALSE),"NO MATCH")))))</f>
        <v>ARTHUR</v>
      </c>
      <c r="AE420" s="8" t="str">
        <f>IF(salesTable[[#This Row],[customerLastName]]=CLEAN(UPPER(TRIM(salesTable[[#This Row],[customerLastName]]))),salesTable[[#This Row],[customerLastName]],"MISMATCH")</f>
        <v>ARTHUR</v>
      </c>
      <c r="AF420" s="8" t="str">
        <f>IF(salesTable[[#This Row],[Phone]]="","MISSING",0&amp;RIGHT(TRIM(SUBSTITUTE(SUBSTITUTE(SUBSTITUTE(salesTable[[#This Row],[Phone]],"+","")," ",""),"-","")),9))</f>
        <v>0205838457</v>
      </c>
      <c r="AG42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20" s="8">
        <f>IF(salesTable[[#This Row],[quantity_clean]]&gt;0,salesTable[[#This Row],[quantity_clean]],"INVALID")</f>
        <v>9</v>
      </c>
      <c r="AI420">
        <f>IF(OR(salesTable[[#This Row],[UnitPrice]]="",salesTable[[#This Row],[UnitPrice]]="N/A",salesTable[[#This Row],[UnitPrice]]="unknown"),"INVALID",VALUE(TRIM(SUBSTITUTE(SUBSTITUTE(salesTable[[#This Row],[UnitPrice]],",",""),"GH₵",""))))</f>
        <v>750</v>
      </c>
      <c r="AJ420" s="8">
        <f>IF(salesTable[[#This Row],[unitPrice_clean]]&gt;0,salesTable[[#This Row],[unitPrice_clean]],"INVALID")</f>
        <v>750</v>
      </c>
      <c r="AK420">
        <f>IF(salesTable[[#This Row],[Revenue]]="","MISSING",VALUE(TRIM(SUBSTITUTE(SUBSTITUTE(salesTable[[#This Row],[Revenue]],",",""),"GH₵",""))))</f>
        <v>6750</v>
      </c>
      <c r="AL420" s="8">
        <f>IFERROR(IF(ROUND(salesTable[[#This Row],[Quantity_final]]*salesTable[[#This Row],[UnitPrice_final]],2)=ROUND(salesTable[[#This Row],[revenue_clean]],2)=TRUE,salesTable[[#This Row],[revenue_clean]],"invalid"),"INVALID")</f>
        <v>6750</v>
      </c>
      <c r="AM420" s="19">
        <f>IF(ISNUMBER(salesTable[[#This Row],[OrderDate]]),salesTable[[#This Row],[OrderDate]],IFERROR(DATEVALUE(CLEAN(TRIM(SUBSTITUTE(salesTable[[#This Row],[OrderDate]],".","/")))),"CHECK"))</f>
        <v>45932</v>
      </c>
      <c r="AN4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45932</v>
      </c>
      <c r="AO4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GH-KOF-2025-00229</v>
      </c>
      <c r="AP4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0" s="8" t="str">
        <f>CLEAN(PROPER(TRIM(salesTable[[#This Row],[Email]])))</f>
        <v>Kofi.Arthur70@Example.Com</v>
      </c>
      <c r="AR420" s="8" t="str">
        <f>CLEAN(TRIM(salesTable[[#This Row],[SourceFile]]))</f>
        <v>Retail_POS_2025.csv</v>
      </c>
      <c r="AS4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0" s="8" t="str">
        <f>IF(salesTable[orderRef_final]&lt;&gt;"MISSING",salesTable[orderRef_final],"invalid")</f>
        <v>GH-KOF-2025-00229</v>
      </c>
    </row>
    <row r="421" spans="1:46" x14ac:dyDescent="0.3">
      <c r="A421" t="s">
        <v>5824</v>
      </c>
      <c r="B421" t="s">
        <v>5825</v>
      </c>
      <c r="C421" t="s">
        <v>1646</v>
      </c>
      <c r="D421" t="s">
        <v>139</v>
      </c>
      <c r="E421" t="s">
        <v>37</v>
      </c>
      <c r="F421" t="s">
        <v>750</v>
      </c>
      <c r="G421" t="s">
        <v>191</v>
      </c>
      <c r="H421" t="s">
        <v>278</v>
      </c>
      <c r="I421" t="s">
        <v>279</v>
      </c>
      <c r="J421" t="s">
        <v>83</v>
      </c>
      <c r="K421" t="s">
        <v>98</v>
      </c>
      <c r="L421" t="s">
        <v>111</v>
      </c>
      <c r="M421" t="s">
        <v>1902</v>
      </c>
      <c r="N421">
        <v>1650</v>
      </c>
      <c r="O421">
        <v>14850</v>
      </c>
      <c r="P421" t="s">
        <v>5826</v>
      </c>
      <c r="Q421" t="s">
        <v>5827</v>
      </c>
      <c r="R421" t="s">
        <v>46</v>
      </c>
      <c r="S421" t="str">
        <f>IF(salesTable[[#This Row],[Region]]="","MISSING",IFERROR(VLOOKUP(salesTable[[#This Row],[Region]],region_ref[],2,FALSE),TRIM(CLEAN(UPPER(salesTable[[#This Row],[Region]])))))</f>
        <v>KOFORIDUA</v>
      </c>
      <c r="T421" t="str">
        <f>IF(salesTable[[#This Row],[CustomerType]]="","MISSING",IFERROR(VLOOKUP(salesTable[[#This Row],[CustomerType]],customerType_Ref[],2,FALSE),TRIM(CLEAN(UPPER(salesTable[[#This Row],[CustomerType]])))))</f>
        <v>INDIVIDUAL</v>
      </c>
      <c r="U421" t="str">
        <f>IF(salesTable[[#This Row],[SalesChannel]]="","MISSING",IFERROR(VLOOKUP(salesTable[[#This Row],[SalesChannel]],salesChannel_Ref[],2,FALSE),CLEAN(UPPER(TRIM(salesTable[SalesChannel])))))</f>
        <v>MOBILE APP</v>
      </c>
      <c r="V421" t="str">
        <f>IF(salesTable[[#This Row],[PaymentMethod]]="","MISSING",IFERROR(VLOOKUP(salesTable[[#This Row],[PaymentMethod]],paymentMethod_REF[],2,FALSE), CLEAN(UPPER(TRIM(salesTable[[#This Row],[PaymentMethod]])))))</f>
        <v>CARD</v>
      </c>
      <c r="W421" s="8" t="str">
        <f>IF(salesTable[[#This Row],[ProductID]]="","MISSING",IFERROR(VLOOKUP(salesTable[[#This Row],[ProductID]],product_REF[],1,FALSE),"NO MATCH"))</f>
        <v>P004</v>
      </c>
      <c r="X421" s="8" t="str">
        <f>CLEAN(UPPER(TRIM(IF(salesTable[[#This Row],[ProductID]]="","MISSING",IFERROR(VLOOKUP(salesTable[[#This Row],[ProductID]],product_REF[],2,FALSE),"NO MATCH")))))</f>
        <v>LASER PRINTER</v>
      </c>
      <c r="Y421" t="str">
        <f>IFERROR(CLEAN(UPPER(TRIM(VLOOKUP(salesTable[[#This Row],[productID_Final]],product_REF[],3,FALSE)))),"NO MATCH")</f>
        <v>OFFICE SUPPLIES</v>
      </c>
      <c r="Z421" s="8" t="str">
        <f>IF(salesTable[[#This Row],[productCategory_final]]=CLEAN(UPPER(TRIM(salesTable[ProductCategory]))),salesTable[[#This Row],[productCategory_final]],"MISMATCH")</f>
        <v>OFFICE SUPPLIES</v>
      </c>
      <c r="AA421" s="8" t="str">
        <f>IF(salesTable[[#This Row],[CustomerID]]="","MISSING",IFERROR(VLOOKUP(salesTable[[#This Row],[CustomerID]],customer_REF[],1,FALSE),"NO MATCH"))</f>
        <v>C0356</v>
      </c>
      <c r="AB421" t="str">
        <f>CLEAN(UPPER(TRIM(IF(salesTable[[#This Row],[FirstName]]="","MISSING",IFERROR(VLOOKUP(salesTable[[#This Row],[CustomerID_final]],customer_REF[],2,FALSE),"NO MATCH")))))</f>
        <v>KOFI</v>
      </c>
      <c r="AC421" s="8" t="str">
        <f>IF(salesTable[[#This Row],[customerFisrtName]]=CLEAN(UPPER(TRIM(salesTable[[#This Row],[customerFisrtName]]))),salesTable[[#This Row],[customerFisrtName]],"MISMATCH")</f>
        <v>KOFI</v>
      </c>
      <c r="AD421" t="str">
        <f>CLEAN(UPPER(TRIM(IF(salesTable[[#This Row],[LastName]]="","MISSING",IFERROR(VLOOKUP(salesTable[[#This Row],[CustomerID_final]],customer_REF[],3,FALSE),"NO MATCH")))))</f>
        <v>ANTWI</v>
      </c>
      <c r="AE421" s="8" t="str">
        <f>IF(salesTable[[#This Row],[customerLastName]]=CLEAN(UPPER(TRIM(salesTable[[#This Row],[customerLastName]]))),salesTable[[#This Row],[customerLastName]],"MISMATCH")</f>
        <v>ANTWI</v>
      </c>
      <c r="AF421" s="8" t="str">
        <f>IF(salesTable[[#This Row],[Phone]]="","MISSING",0&amp;RIGHT(TRIM(SUBSTITUTE(SUBSTITUTE(SUBSTITUTE(salesTable[[#This Row],[Phone]],"+","")," ",""),"-","")),9))</f>
        <v>0275324738</v>
      </c>
      <c r="AG42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21" s="8">
        <f>IF(salesTable[[#This Row],[quantity_clean]]&gt;0,salesTable[[#This Row],[quantity_clean]],"INVALID")</f>
        <v>9</v>
      </c>
      <c r="AI42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21" s="8">
        <f>IF(salesTable[[#This Row],[unitPrice_clean]]&gt;0,salesTable[[#This Row],[unitPrice_clean]],"INVALID")</f>
        <v>1650</v>
      </c>
      <c r="AK421">
        <f>IF(salesTable[[#This Row],[Revenue]]="","MISSING",VALUE(TRIM(SUBSTITUTE(SUBSTITUTE(salesTable[[#This Row],[Revenue]],",",""),"GH₵",""))))</f>
        <v>14850</v>
      </c>
      <c r="AL421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421" s="19">
        <f>IF(ISNUMBER(salesTable[[#This Row],[OrderDate]]),salesTable[[#This Row],[OrderDate]],IFERROR(DATEVALUE(CLEAN(TRIM(SUBSTITUTE(salesTable[[#This Row],[OrderDate]],".","/")))),"CHECK"))</f>
        <v>45738</v>
      </c>
      <c r="AN4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45738</v>
      </c>
      <c r="AO4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GH-KOF-2025-00233</v>
      </c>
      <c r="AP4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1" s="8" t="str">
        <f>CLEAN(PROPER(TRIM(salesTable[[#This Row],[Email]])))</f>
        <v>Kofi.Antwi87@Example.Com</v>
      </c>
      <c r="AR421" s="8" t="str">
        <f>CLEAN(TRIM(salesTable[[#This Row],[SourceFile]]))</f>
        <v>Mobile_App_Export.csv</v>
      </c>
      <c r="AS4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1" s="8" t="str">
        <f>IF(salesTable[orderRef_final]&lt;&gt;"MISSING",salesTable[orderRef_final],"invalid")</f>
        <v>GH-KOF-2025-00233</v>
      </c>
    </row>
    <row r="422" spans="1:46" x14ac:dyDescent="0.3">
      <c r="A422" t="s">
        <v>3321</v>
      </c>
      <c r="B422" t="s">
        <v>1484</v>
      </c>
      <c r="C422" t="s">
        <v>816</v>
      </c>
      <c r="D422" t="s">
        <v>696</v>
      </c>
      <c r="E422" t="s">
        <v>237</v>
      </c>
      <c r="F422" t="s">
        <v>119</v>
      </c>
      <c r="G422" t="s">
        <v>39</v>
      </c>
      <c r="H422" t="s">
        <v>392</v>
      </c>
      <c r="I422" t="s">
        <v>41</v>
      </c>
      <c r="J422" t="s">
        <v>501</v>
      </c>
      <c r="K422" t="s">
        <v>57</v>
      </c>
      <c r="L422" t="s">
        <v>111</v>
      </c>
      <c r="M422">
        <v>3</v>
      </c>
      <c r="N422">
        <v>1900</v>
      </c>
      <c r="O422">
        <v>5700</v>
      </c>
      <c r="P422" t="s">
        <v>3322</v>
      </c>
      <c r="Q422" t="s">
        <v>3323</v>
      </c>
      <c r="R422" t="s">
        <v>61</v>
      </c>
      <c r="S422" t="str">
        <f>IF(salesTable[[#This Row],[Region]]="","MISSING",IFERROR(VLOOKUP(salesTable[[#This Row],[Region]],region_ref[],2,FALSE),TRIM(CLEAN(UPPER(salesTable[[#This Row],[Region]])))))</f>
        <v>KOFORIDUA</v>
      </c>
      <c r="T422" t="str">
        <f>IF(salesTable[[#This Row],[CustomerType]]="","MISSING",IFERROR(VLOOKUP(salesTable[[#This Row],[CustomerType]],customerType_Ref[],2,FALSE),TRIM(CLEAN(UPPER(salesTable[[#This Row],[CustomerType]])))))</f>
        <v>GOVERNMENT</v>
      </c>
      <c r="U422" t="str">
        <f>IF(salesTable[[#This Row],[SalesChannel]]="","MISSING",IFERROR(VLOOKUP(salesTable[[#This Row],[SalesChannel]],salesChannel_Ref[],2,FALSE),CLEAN(UPPER(TRIM(salesTable[SalesChannel])))))</f>
        <v>ONLINE</v>
      </c>
      <c r="V422" t="str">
        <f>IF(salesTable[[#This Row],[PaymentMethod]]="","MISSING",IFERROR(VLOOKUP(salesTable[[#This Row],[PaymentMethod]],paymentMethod_REF[],2,FALSE), CLEAN(UPPER(TRIM(salesTable[[#This Row],[PaymentMethod]])))))</f>
        <v>CARD</v>
      </c>
      <c r="W422" s="8" t="str">
        <f>IF(salesTable[[#This Row],[ProductID]]="","MISSING",IFERROR(VLOOKUP(salesTable[[#This Row],[ProductID]],product_REF[],1,FALSE),"NO MATCH"))</f>
        <v>P006</v>
      </c>
      <c r="X422" s="8" t="str">
        <f>CLEAN(UPPER(TRIM(IF(salesTable[[#This Row],[ProductID]]="","MISSING",IFERROR(VLOOKUP(salesTable[[#This Row],[ProductID]],product_REF[],2,FALSE),"NO MATCH")))))</f>
        <v>STANDING DESK</v>
      </c>
      <c r="Y422" t="str">
        <f>IFERROR(CLEAN(UPPER(TRIM(VLOOKUP(salesTable[[#This Row],[productID_Final]],product_REF[],3,FALSE)))),"NO MATCH")</f>
        <v>FURNITURE</v>
      </c>
      <c r="Z422" s="8" t="str">
        <f>IF(salesTable[[#This Row],[productCategory_final]]=CLEAN(UPPER(TRIM(salesTable[ProductCategory]))),salesTable[[#This Row],[productCategory_final]],"MISMATCH")</f>
        <v>FURNITURE</v>
      </c>
      <c r="AA422" s="8" t="str">
        <f>IF(salesTable[[#This Row],[CustomerID]]="","MISSING",IFERROR(VLOOKUP(salesTable[[#This Row],[CustomerID]],customer_REF[],1,FALSE),"NO MATCH"))</f>
        <v>C0399</v>
      </c>
      <c r="AB422" t="str">
        <f>CLEAN(UPPER(TRIM(IF(salesTable[[#This Row],[FirstName]]="","MISSING",IFERROR(VLOOKUP(salesTable[[#This Row],[CustomerID_final]],customer_REF[],2,FALSE),"NO MATCH")))))</f>
        <v>MICHAEL</v>
      </c>
      <c r="AC422" s="8" t="str">
        <f>IF(salesTable[[#This Row],[customerFisrtName]]=CLEAN(UPPER(TRIM(salesTable[[#This Row],[customerFisrtName]]))),salesTable[[#This Row],[customerFisrtName]],"MISMATCH")</f>
        <v>MICHAEL</v>
      </c>
      <c r="AD422" t="str">
        <f>CLEAN(UPPER(TRIM(IF(salesTable[[#This Row],[LastName]]="","MISSING",IFERROR(VLOOKUP(salesTable[[#This Row],[CustomerID_final]],customer_REF[],3,FALSE),"NO MATCH")))))</f>
        <v>APPIAH</v>
      </c>
      <c r="AE422" s="8" t="str">
        <f>IF(salesTable[[#This Row],[customerLastName]]=CLEAN(UPPER(TRIM(salesTable[[#This Row],[customerLastName]]))),salesTable[[#This Row],[customerLastName]],"MISMATCH")</f>
        <v>APPIAH</v>
      </c>
      <c r="AF422" s="8" t="str">
        <f>IF(salesTable[[#This Row],[Phone]]="","MISSING",0&amp;RIGHT(TRIM(SUBSTITUTE(SUBSTITUTE(SUBSTITUTE(salesTable[[#This Row],[Phone]],"+","")," ",""),"-","")),9))</f>
        <v>0545469222</v>
      </c>
      <c r="AG42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22" s="8">
        <f>IF(salesTable[[#This Row],[quantity_clean]]&gt;0,salesTable[[#This Row],[quantity_clean]],"INVALID")</f>
        <v>3</v>
      </c>
      <c r="AI42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22" s="8">
        <f>IF(salesTable[[#This Row],[unitPrice_clean]]&gt;0,salesTable[[#This Row],[unitPrice_clean]],"INVALID")</f>
        <v>1900</v>
      </c>
      <c r="AK422">
        <f>IF(salesTable[[#This Row],[Revenue]]="","MISSING",VALUE(TRIM(SUBSTITUTE(SUBSTITUTE(salesTable[[#This Row],[Revenue]],",",""),"GH₵",""))))</f>
        <v>5700</v>
      </c>
      <c r="AL422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422" s="19">
        <f>IF(ISNUMBER(salesTable[[#This Row],[OrderDate]]),salesTable[[#This Row],[OrderDate]],IFERROR(DATEVALUE(CLEAN(TRIM(SUBSTITUTE(salesTable[[#This Row],[OrderDate]],".","/")))),"CHECK"))</f>
        <v>45777</v>
      </c>
      <c r="AN4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45777</v>
      </c>
      <c r="AO4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GH-KOF-2025-00234</v>
      </c>
      <c r="AP4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2" s="8" t="str">
        <f>CLEAN(PROPER(TRIM(salesTable[[#This Row],[Email]])))</f>
        <v>Michael.Appiah14@Example.Com</v>
      </c>
      <c r="AR422" s="8" t="str">
        <f>CLEAN(TRIM(salesTable[[#This Row],[SourceFile]]))</f>
        <v>Retail_POS_2025.csv</v>
      </c>
      <c r="AS4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2" s="8" t="str">
        <f>IF(salesTable[orderRef_final]&lt;&gt;"MISSING",salesTable[orderRef_final],"invalid")</f>
        <v>GH-KOF-2025-00234</v>
      </c>
    </row>
    <row r="423" spans="1:46" x14ac:dyDescent="0.3">
      <c r="A423" t="s">
        <v>5198</v>
      </c>
      <c r="B423" t="s">
        <v>990</v>
      </c>
      <c r="C423" t="s">
        <v>128</v>
      </c>
      <c r="D423" t="s">
        <v>92</v>
      </c>
      <c r="E423" t="s">
        <v>129</v>
      </c>
      <c r="F423" t="s">
        <v>52</v>
      </c>
      <c r="G423" t="s">
        <v>239</v>
      </c>
      <c r="H423" t="s">
        <v>2604</v>
      </c>
      <c r="I423" t="s">
        <v>279</v>
      </c>
      <c r="J423" t="s">
        <v>27</v>
      </c>
      <c r="K423" t="s">
        <v>98</v>
      </c>
      <c r="L423" t="s">
        <v>451</v>
      </c>
      <c r="M423">
        <v>2</v>
      </c>
      <c r="N423">
        <v>980</v>
      </c>
      <c r="O423">
        <v>1960</v>
      </c>
      <c r="P423" t="s">
        <v>5199</v>
      </c>
      <c r="Q423" t="s">
        <v>5200</v>
      </c>
      <c r="R423" t="s">
        <v>32</v>
      </c>
      <c r="S423" t="str">
        <f>IF(salesTable[[#This Row],[Region]]="","MISSING",IFERROR(VLOOKUP(salesTable[[#This Row],[Region]],region_ref[],2,FALSE),TRIM(CLEAN(UPPER(salesTable[[#This Row],[Region]])))))</f>
        <v>KOFORIDUA</v>
      </c>
      <c r="T423" t="str">
        <f>IF(salesTable[[#This Row],[CustomerType]]="","MISSING",IFERROR(VLOOKUP(salesTable[[#This Row],[CustomerType]],customerType_Ref[],2,FALSE),TRIM(CLEAN(UPPER(salesTable[[#This Row],[CustomerType]])))))</f>
        <v>GOVERNMENT</v>
      </c>
      <c r="U423" t="str">
        <f>IF(salesTable[[#This Row],[SalesChannel]]="","MISSING",IFERROR(VLOOKUP(salesTable[[#This Row],[SalesChannel]],salesChannel_Ref[],2,FALSE),CLEAN(UPPER(TRIM(salesTable[SalesChannel])))))</f>
        <v>MOBILE APP</v>
      </c>
      <c r="V42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23" s="8" t="str">
        <f>IF(salesTable[[#This Row],[ProductID]]="","MISSING",IFERROR(VLOOKUP(salesTable[[#This Row],[ProductID]],product_REF[],1,FALSE),"NO MATCH"))</f>
        <v>P009</v>
      </c>
      <c r="X423" s="8" t="str">
        <f>CLEAN(UPPER(TRIM(IF(salesTable[[#This Row],[ProductID]]="","MISSING",IFERROR(VLOOKUP(salesTable[[#This Row],[ProductID]],product_REF[],2,FALSE),"NO MATCH")))))</f>
        <v>FILING CABINET</v>
      </c>
      <c r="Y423" t="str">
        <f>IFERROR(CLEAN(UPPER(TRIM(VLOOKUP(salesTable[[#This Row],[productID_Final]],product_REF[],3,FALSE)))),"NO MATCH")</f>
        <v>OFFICE SUPPLIES</v>
      </c>
      <c r="Z423" s="8" t="str">
        <f>IF(salesTable[[#This Row],[productCategory_final]]=CLEAN(UPPER(TRIM(salesTable[ProductCategory]))),salesTable[[#This Row],[productCategory_final]],"MISMATCH")</f>
        <v>OFFICE SUPPLIES</v>
      </c>
      <c r="AA423" s="8" t="str">
        <f>IF(salesTable[[#This Row],[CustomerID]]="","MISSING",IFERROR(VLOOKUP(salesTable[[#This Row],[CustomerID]],customer_REF[],1,FALSE),"NO MATCH"))</f>
        <v>C0291</v>
      </c>
      <c r="AB423" t="str">
        <f>CLEAN(UPPER(TRIM(IF(salesTable[[#This Row],[FirstName]]="","MISSING",IFERROR(VLOOKUP(salesTable[[#This Row],[CustomerID_final]],customer_REF[],2,FALSE),"NO MATCH")))))</f>
        <v>AMA</v>
      </c>
      <c r="AC423" s="8" t="str">
        <f>IF(salesTable[[#This Row],[customerFisrtName]]=CLEAN(UPPER(TRIM(salesTable[[#This Row],[customerFisrtName]]))),salesTable[[#This Row],[customerFisrtName]],"MISMATCH")</f>
        <v>AMA</v>
      </c>
      <c r="AD423" t="str">
        <f>CLEAN(UPPER(TRIM(IF(salesTable[[#This Row],[LastName]]="","MISSING",IFERROR(VLOOKUP(salesTable[[#This Row],[CustomerID_final]],customer_REF[],3,FALSE),"NO MATCH")))))</f>
        <v>BOATENG</v>
      </c>
      <c r="AE423" s="8" t="str">
        <f>IF(salesTable[[#This Row],[customerLastName]]=CLEAN(UPPER(TRIM(salesTable[[#This Row],[customerLastName]]))),salesTable[[#This Row],[customerLastName]],"MISMATCH")</f>
        <v>BOATENG</v>
      </c>
      <c r="AF423" s="8" t="str">
        <f>IF(salesTable[[#This Row],[Phone]]="","MISSING",0&amp;RIGHT(TRIM(SUBSTITUTE(SUBSTITUTE(SUBSTITUTE(salesTable[[#This Row],[Phone]],"+","")," ",""),"-","")),9))</f>
        <v>0208440902</v>
      </c>
      <c r="AG42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23" s="8">
        <f>IF(salesTable[[#This Row],[quantity_clean]]&gt;0,salesTable[[#This Row],[quantity_clean]],"INVALID")</f>
        <v>2</v>
      </c>
      <c r="AI42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23" s="8">
        <f>IF(salesTable[[#This Row],[unitPrice_clean]]&gt;0,salesTable[[#This Row],[unitPrice_clean]],"INVALID")</f>
        <v>980</v>
      </c>
      <c r="AK423">
        <f>IF(salesTable[[#This Row],[Revenue]]="","MISSING",VALUE(TRIM(SUBSTITUTE(SUBSTITUTE(salesTable[[#This Row],[Revenue]],",",""),"GH₵",""))))</f>
        <v>1960</v>
      </c>
      <c r="AL423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423" s="19">
        <f>IF(ISNUMBER(salesTable[[#This Row],[OrderDate]]),salesTable[[#This Row],[OrderDate]],IFERROR(DATEVALUE(CLEAN(TRIM(SUBSTITUTE(salesTable[[#This Row],[OrderDate]],".","/")))),"CHECK"))</f>
        <v>45884</v>
      </c>
      <c r="AN4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45884</v>
      </c>
      <c r="AO4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GH-KOF-2025-00235</v>
      </c>
      <c r="AP4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3" s="8" t="str">
        <f>CLEAN(PROPER(TRIM(salesTable[[#This Row],[Email]])))</f>
        <v>Ama.Boateng49@Example.Com</v>
      </c>
      <c r="AR423" s="8" t="str">
        <f>CLEAN(TRIM(salesTable[[#This Row],[SourceFile]]))</f>
        <v>Agent_App_2025.csv</v>
      </c>
      <c r="AS4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3" s="8" t="str">
        <f>IF(salesTable[orderRef_final]&lt;&gt;"MISSING",salesTable[orderRef_final],"invalid")</f>
        <v>GH-KOF-2025-00235</v>
      </c>
    </row>
    <row r="424" spans="1:46" x14ac:dyDescent="0.3">
      <c r="A424" t="s">
        <v>5419</v>
      </c>
      <c r="B424" t="s">
        <v>2374</v>
      </c>
      <c r="C424" t="s">
        <v>774</v>
      </c>
      <c r="D424" t="s">
        <v>139</v>
      </c>
      <c r="E424" t="s">
        <v>140</v>
      </c>
      <c r="F424" t="s">
        <v>119</v>
      </c>
      <c r="G424" t="s">
        <v>81</v>
      </c>
      <c r="H424" t="s">
        <v>425</v>
      </c>
      <c r="I424" t="s">
        <v>110</v>
      </c>
      <c r="J424" t="s">
        <v>83</v>
      </c>
      <c r="K424" t="s">
        <v>57</v>
      </c>
      <c r="L424" t="s">
        <v>43</v>
      </c>
      <c r="M424" t="s">
        <v>145</v>
      </c>
      <c r="N424">
        <v>1250</v>
      </c>
      <c r="O424">
        <v>6250</v>
      </c>
      <c r="P424" t="s">
        <v>5420</v>
      </c>
      <c r="Q424" t="s">
        <v>5421</v>
      </c>
      <c r="R424" t="s">
        <v>46</v>
      </c>
      <c r="S424" t="str">
        <f>IF(salesTable[[#This Row],[Region]]="","MISSING",IFERROR(VLOOKUP(salesTable[[#This Row],[Region]],region_ref[],2,FALSE),TRIM(CLEAN(UPPER(salesTable[[#This Row],[Region]])))))</f>
        <v>KOFORIDUA</v>
      </c>
      <c r="T424" t="str">
        <f>IF(salesTable[[#This Row],[CustomerType]]="","MISSING",IFERROR(VLOOKUP(salesTable[[#This Row],[CustomerType]],customerType_Ref[],2,FALSE),TRIM(CLEAN(UPPER(salesTable[[#This Row],[CustomerType]])))))</f>
        <v>INDIVIDUAL</v>
      </c>
      <c r="U424" t="str">
        <f>IF(salesTable[[#This Row],[SalesChannel]]="","MISSING",IFERROR(VLOOKUP(salesTable[[#This Row],[SalesChannel]],salesChannel_Ref[],2,FALSE),CLEAN(UPPER(TRIM(salesTable[SalesChannel])))))</f>
        <v>ONLINE</v>
      </c>
      <c r="V42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24" s="8" t="str">
        <f>IF(salesTable[[#This Row],[ProductID]]="","MISSING",IFERROR(VLOOKUP(salesTable[[#This Row],[ProductID]],product_REF[],1,FALSE),"NO MATCH"))</f>
        <v>P008</v>
      </c>
      <c r="X424" s="8" t="str">
        <f>CLEAN(UPPER(TRIM(IF(salesTable[[#This Row],[ProductID]]="","MISSING",IFERROR(VLOOKUP(salesTable[[#This Row],[ProductID]],product_REF[],2,FALSE),"NO MATCH")))))</f>
        <v>MICROWAVE 25L</v>
      </c>
      <c r="Y424" t="str">
        <f>IFERROR(CLEAN(UPPER(TRIM(VLOOKUP(salesTable[[#This Row],[productID_Final]],product_REF[],3,FALSE)))),"NO MATCH")</f>
        <v>HOME APPLIANCES</v>
      </c>
      <c r="Z424" s="8" t="str">
        <f>IF(salesTable[[#This Row],[productCategory_final]]=CLEAN(UPPER(TRIM(salesTable[ProductCategory]))),salesTable[[#This Row],[productCategory_final]],"MISMATCH")</f>
        <v>HOME APPLIANCES</v>
      </c>
      <c r="AA424" s="8" t="str">
        <f>IF(salesTable[[#This Row],[CustomerID]]="","MISSING",IFERROR(VLOOKUP(salesTable[[#This Row],[CustomerID]],customer_REF[],1,FALSE),"NO MATCH"))</f>
        <v>C0360</v>
      </c>
      <c r="AB424" t="str">
        <f>CLEAN(UPPER(TRIM(IF(salesTable[[#This Row],[FirstName]]="","MISSING",IFERROR(VLOOKUP(salesTable[[#This Row],[CustomerID_final]],customer_REF[],2,FALSE),"NO MATCH")))))</f>
        <v>KOFI</v>
      </c>
      <c r="AC424" s="8" t="str">
        <f>IF(salesTable[[#This Row],[customerFisrtName]]=CLEAN(UPPER(TRIM(salesTable[[#This Row],[customerFisrtName]]))),salesTable[[#This Row],[customerFisrtName]],"MISMATCH")</f>
        <v>KOFI</v>
      </c>
      <c r="AD424" t="str">
        <f>CLEAN(UPPER(TRIM(IF(salesTable[[#This Row],[LastName]]="","MISSING",IFERROR(VLOOKUP(salesTable[[#This Row],[CustomerID_final]],customer_REF[],3,FALSE),"NO MATCH")))))</f>
        <v>OWUSU</v>
      </c>
      <c r="AE424" s="8" t="str">
        <f>IF(salesTable[[#This Row],[customerLastName]]=CLEAN(UPPER(TRIM(salesTable[[#This Row],[customerLastName]]))),salesTable[[#This Row],[customerLastName]],"MISMATCH")</f>
        <v>OWUSU</v>
      </c>
      <c r="AF424" s="8" t="str">
        <f>IF(salesTable[[#This Row],[Phone]]="","MISSING",0&amp;RIGHT(TRIM(SUBSTITUTE(SUBSTITUTE(SUBSTITUTE(salesTable[[#This Row],[Phone]],"+","")," ",""),"-","")),9))</f>
        <v>0269382316</v>
      </c>
      <c r="AG42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24" s="8">
        <f>IF(salesTable[[#This Row],[quantity_clean]]&gt;0,salesTable[[#This Row],[quantity_clean]],"INVALID")</f>
        <v>5</v>
      </c>
      <c r="AI42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24" s="8">
        <f>IF(salesTable[[#This Row],[unitPrice_clean]]&gt;0,salesTable[[#This Row],[unitPrice_clean]],"INVALID")</f>
        <v>1250</v>
      </c>
      <c r="AK424">
        <f>IF(salesTable[[#This Row],[Revenue]]="","MISSING",VALUE(TRIM(SUBSTITUTE(SUBSTITUTE(salesTable[[#This Row],[Revenue]],",",""),"GH₵",""))))</f>
        <v>6250</v>
      </c>
      <c r="AL424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424" s="19">
        <f>IF(ISNUMBER(salesTable[[#This Row],[OrderDate]]),salesTable[[#This Row],[OrderDate]],IFERROR(DATEVALUE(CLEAN(TRIM(SUBSTITUTE(salesTable[[#This Row],[OrderDate]],".","/")))),"CHECK"))</f>
        <v>45753</v>
      </c>
      <c r="AN4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45753</v>
      </c>
      <c r="AO4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GH-KOF-2025-00237</v>
      </c>
      <c r="AP4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4" s="8" t="str">
        <f>CLEAN(PROPER(TRIM(salesTable[[#This Row],[Email]])))</f>
        <v>Kofi.Owusu99@Example.Com</v>
      </c>
      <c r="AR424" s="8" t="str">
        <f>CLEAN(TRIM(salesTable[[#This Row],[SourceFile]]))</f>
        <v>Mobile_App_Export.csv</v>
      </c>
      <c r="AS4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4" s="8" t="str">
        <f>IF(salesTable[orderRef_final]&lt;&gt;"MISSING",salesTable[orderRef_final],"invalid")</f>
        <v>GH-KOF-2025-00237</v>
      </c>
    </row>
    <row r="425" spans="1:46" x14ac:dyDescent="0.3">
      <c r="A425" t="s">
        <v>587</v>
      </c>
      <c r="B425" t="s">
        <v>588</v>
      </c>
      <c r="C425" t="s">
        <v>589</v>
      </c>
      <c r="D425" t="s">
        <v>139</v>
      </c>
      <c r="E425" t="s">
        <v>190</v>
      </c>
      <c r="F425" t="s">
        <v>590</v>
      </c>
      <c r="G425" t="s">
        <v>81</v>
      </c>
      <c r="H425" t="s">
        <v>425</v>
      </c>
      <c r="I425" t="s">
        <v>110</v>
      </c>
      <c r="J425" t="s">
        <v>337</v>
      </c>
      <c r="K425" t="s">
        <v>98</v>
      </c>
      <c r="L425" t="s">
        <v>565</v>
      </c>
      <c r="M425">
        <v>7</v>
      </c>
      <c r="N425" t="s">
        <v>540</v>
      </c>
      <c r="O425">
        <v>8750</v>
      </c>
      <c r="P425" t="s">
        <v>591</v>
      </c>
      <c r="Q425" t="s">
        <v>592</v>
      </c>
      <c r="R425" t="s">
        <v>46</v>
      </c>
      <c r="S425" t="str">
        <f>IF(salesTable[[#This Row],[Region]]="","MISSING",IFERROR(VLOOKUP(salesTable[[#This Row],[Region]],region_ref[],2,FALSE),TRIM(CLEAN(UPPER(salesTable[[#This Row],[Region]])))))</f>
        <v>KOFORIDUA</v>
      </c>
      <c r="T425" t="str">
        <f>IF(salesTable[[#This Row],[CustomerType]]="","MISSING",IFERROR(VLOOKUP(salesTable[[#This Row],[CustomerType]],customerType_Ref[],2,FALSE),TRIM(CLEAN(UPPER(salesTable[[#This Row],[CustomerType]])))))</f>
        <v>INDIVIDUAL</v>
      </c>
      <c r="U425" t="str">
        <f>IF(salesTable[[#This Row],[SalesChannel]]="","MISSING",IFERROR(VLOOKUP(salesTable[[#This Row],[SalesChannel]],salesChannel_Ref[],2,FALSE),CLEAN(UPPER(TRIM(salesTable[SalesChannel])))))</f>
        <v>MOBILE APP</v>
      </c>
      <c r="V425" t="str">
        <f>IF(salesTable[[#This Row],[PaymentMethod]]="","MISSING",IFERROR(VLOOKUP(salesTable[[#This Row],[PaymentMethod]],paymentMethod_REF[],2,FALSE), CLEAN(UPPER(TRIM(salesTable[[#This Row],[PaymentMethod]])))))</f>
        <v>CARD</v>
      </c>
      <c r="W425" s="8" t="str">
        <f>IF(salesTable[[#This Row],[ProductID]]="","MISSING",IFERROR(VLOOKUP(salesTable[[#This Row],[ProductID]],product_REF[],1,FALSE),"NO MATCH"))</f>
        <v>P008</v>
      </c>
      <c r="X425" s="8" t="str">
        <f>CLEAN(UPPER(TRIM(IF(salesTable[[#This Row],[ProductID]]="","MISSING",IFERROR(VLOOKUP(salesTable[[#This Row],[ProductID]],product_REF[],2,FALSE),"NO MATCH")))))</f>
        <v>MICROWAVE 25L</v>
      </c>
      <c r="Y425" t="str">
        <f>IFERROR(CLEAN(UPPER(TRIM(VLOOKUP(salesTable[[#This Row],[productID_Final]],product_REF[],3,FALSE)))),"NO MATCH")</f>
        <v>HOME APPLIANCES</v>
      </c>
      <c r="Z425" s="8" t="str">
        <f>IF(salesTable[[#This Row],[productCategory_final]]=CLEAN(UPPER(TRIM(salesTable[ProductCategory]))),salesTable[[#This Row],[productCategory_final]],"MISMATCH")</f>
        <v>HOME APPLIANCES</v>
      </c>
      <c r="AA425" s="8" t="str">
        <f>IF(salesTable[[#This Row],[CustomerID]]="","MISSING",IFERROR(VLOOKUP(salesTable[[#This Row],[CustomerID]],customer_REF[],1,FALSE),"NO MATCH"))</f>
        <v>C0321</v>
      </c>
      <c r="AB425" t="str">
        <f>CLEAN(UPPER(TRIM(IF(salesTable[[#This Row],[FirstName]]="","MISSING",IFERROR(VLOOKUP(salesTable[[#This Row],[CustomerID_final]],customer_REF[],2,FALSE),"NO MATCH")))))</f>
        <v>KOFI</v>
      </c>
      <c r="AC425" s="8" t="str">
        <f>IF(salesTable[[#This Row],[customerFisrtName]]=CLEAN(UPPER(TRIM(salesTable[[#This Row],[customerFisrtName]]))),salesTable[[#This Row],[customerFisrtName]],"MISMATCH")</f>
        <v>KOFI</v>
      </c>
      <c r="AD425" t="str">
        <f>CLEAN(UPPER(TRIM(IF(salesTable[[#This Row],[LastName]]="","MISSING",IFERROR(VLOOKUP(salesTable[[#This Row],[CustomerID_final]],customer_REF[],3,FALSE),"NO MATCH")))))</f>
        <v>ASARE</v>
      </c>
      <c r="AE425" s="8" t="str">
        <f>IF(salesTable[[#This Row],[customerLastName]]=CLEAN(UPPER(TRIM(salesTable[[#This Row],[customerLastName]]))),salesTable[[#This Row],[customerLastName]],"MISMATCH")</f>
        <v>ASARE</v>
      </c>
      <c r="AF425" s="8" t="str">
        <f>IF(salesTable[[#This Row],[Phone]]="","MISSING",0&amp;RIGHT(TRIM(SUBSTITUTE(SUBSTITUTE(SUBSTITUTE(salesTable[[#This Row],[Phone]],"+","")," ",""),"-","")),9))</f>
        <v>0278455855</v>
      </c>
      <c r="AG42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25" s="8">
        <f>IF(salesTable[[#This Row],[quantity_clean]]&gt;0,salesTable[[#This Row],[quantity_clean]],"INVALID")</f>
        <v>7</v>
      </c>
      <c r="AI42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25" s="8">
        <f>IF(salesTable[[#This Row],[unitPrice_clean]]&gt;0,salesTable[[#This Row],[unitPrice_clean]],"INVALID")</f>
        <v>1250</v>
      </c>
      <c r="AK425">
        <f>IF(salesTable[[#This Row],[Revenue]]="","MISSING",VALUE(TRIM(SUBSTITUTE(SUBSTITUTE(salesTable[[#This Row],[Revenue]],",",""),"GH₵",""))))</f>
        <v>8750</v>
      </c>
      <c r="AL425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425" s="19" t="str">
        <f>IF(ISNUMBER(salesTable[[#This Row],[OrderDate]]),salesTable[[#This Row],[OrderDate]],IFERROR(DATEVALUE(CLEAN(TRIM(SUBSTITUTE(salesTable[[#This Row],[OrderDate]],".","/")))),"CHECK"))</f>
        <v>CHECK</v>
      </c>
      <c r="AN42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GH-KOF-2025-00242</v>
      </c>
      <c r="AP4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5" s="8" t="str">
        <f>CLEAN(PROPER(TRIM(salesTable[[#This Row],[Email]])))</f>
        <v>Kofi.Asare85@Example.Com</v>
      </c>
      <c r="AR425" s="8" t="str">
        <f>CLEAN(TRIM(salesTable[[#This Row],[SourceFile]]))</f>
        <v>Mobile_App_Export.csv</v>
      </c>
      <c r="AS4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5" s="8" t="str">
        <f>IF(salesTable[orderRef_final]&lt;&gt;"MISSING",salesTable[orderRef_final],"invalid")</f>
        <v>GH-KOF-2025-00242</v>
      </c>
    </row>
    <row r="426" spans="1:46" x14ac:dyDescent="0.3">
      <c r="A426" t="s">
        <v>1568</v>
      </c>
      <c r="B426" t="s">
        <v>1569</v>
      </c>
      <c r="C426" t="s">
        <v>890</v>
      </c>
      <c r="D426" t="s">
        <v>475</v>
      </c>
      <c r="E426" t="s">
        <v>173</v>
      </c>
      <c r="F426" t="s">
        <v>200</v>
      </c>
      <c r="G426" t="s">
        <v>303</v>
      </c>
      <c r="H426" t="s">
        <v>399</v>
      </c>
      <c r="I426" t="s">
        <v>41</v>
      </c>
      <c r="J426" t="s">
        <v>97</v>
      </c>
      <c r="K426" t="s">
        <v>174</v>
      </c>
      <c r="L426" t="s">
        <v>338</v>
      </c>
      <c r="M426">
        <v>11</v>
      </c>
      <c r="N426">
        <v>2400</v>
      </c>
      <c r="O426">
        <v>26400</v>
      </c>
      <c r="P426" t="s">
        <v>1570</v>
      </c>
      <c r="Q426" t="s">
        <v>1571</v>
      </c>
      <c r="R426" t="s">
        <v>61</v>
      </c>
      <c r="S426" t="str">
        <f>IF(salesTable[[#This Row],[Region]]="","MISSING",IFERROR(VLOOKUP(salesTable[[#This Row],[Region]],region_ref[],2,FALSE),TRIM(CLEAN(UPPER(salesTable[[#This Row],[Region]])))))</f>
        <v>KOFORIDUA</v>
      </c>
      <c r="T426" t="str">
        <f>IF(salesTable[[#This Row],[CustomerType]]="","MISSING",IFERROR(VLOOKUP(salesTable[[#This Row],[CustomerType]],customerType_Ref[],2,FALSE),TRIM(CLEAN(UPPER(salesTable[[#This Row],[CustomerType]])))))</f>
        <v>BUSINESS</v>
      </c>
      <c r="U426" t="str">
        <f>IF(salesTable[[#This Row],[SalesChannel]]="","MISSING",IFERROR(VLOOKUP(salesTable[[#This Row],[SalesChannel]],salesChannel_Ref[],2,FALSE),CLEAN(UPPER(TRIM(salesTable[SalesChannel])))))</f>
        <v>IN-STORE</v>
      </c>
      <c r="V42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26" s="8" t="str">
        <f>IF(salesTable[[#This Row],[ProductID]]="","MISSING",IFERROR(VLOOKUP(salesTable[[#This Row],[ProductID]],product_REF[],1,FALSE),"NO MATCH"))</f>
        <v>P011</v>
      </c>
      <c r="X426" s="8" t="str">
        <f>CLEAN(UPPER(TRIM(IF(salesTable[[#This Row],[ProductID]]="","MISSING",IFERROR(VLOOKUP(salesTable[[#This Row],[ProductID]],product_REF[],2,FALSE),"NO MATCH")))))</f>
        <v>EXECUTIVE DESK</v>
      </c>
      <c r="Y426" t="str">
        <f>IFERROR(CLEAN(UPPER(TRIM(VLOOKUP(salesTable[[#This Row],[productID_Final]],product_REF[],3,FALSE)))),"NO MATCH")</f>
        <v>FURNITURE</v>
      </c>
      <c r="Z426" s="8" t="str">
        <f>IF(salesTable[[#This Row],[productCategory_final]]=CLEAN(UPPER(TRIM(salesTable[ProductCategory]))),salesTable[[#This Row],[productCategory_final]],"MISMATCH")</f>
        <v>FURNITURE</v>
      </c>
      <c r="AA426" s="8" t="str">
        <f>IF(salesTable[[#This Row],[CustomerID]]="","MISSING",IFERROR(VLOOKUP(salesTable[[#This Row],[CustomerID]],customer_REF[],1,FALSE),"NO MATCH"))</f>
        <v>C0325</v>
      </c>
      <c r="AB426" t="str">
        <f>CLEAN(UPPER(TRIM(IF(salesTable[[#This Row],[FirstName]]="","MISSING",IFERROR(VLOOKUP(salesTable[[#This Row],[CustomerID_final]],customer_REF[],2,FALSE),"NO MATCH")))))</f>
        <v>NAA</v>
      </c>
      <c r="AC426" s="8" t="str">
        <f>IF(salesTable[[#This Row],[customerFisrtName]]=CLEAN(UPPER(TRIM(salesTable[[#This Row],[customerFisrtName]]))),salesTable[[#This Row],[customerFisrtName]],"MISMATCH")</f>
        <v>NAA</v>
      </c>
      <c r="AD426" t="str">
        <f>CLEAN(UPPER(TRIM(IF(salesTable[[#This Row],[LastName]]="","MISSING",IFERROR(VLOOKUP(salesTable[[#This Row],[CustomerID_final]],customer_REF[],3,FALSE),"NO MATCH")))))</f>
        <v>OSEI</v>
      </c>
      <c r="AE426" s="8" t="str">
        <f>IF(salesTable[[#This Row],[customerLastName]]=CLEAN(UPPER(TRIM(salesTable[[#This Row],[customerLastName]]))),salesTable[[#This Row],[customerLastName]],"MISMATCH")</f>
        <v>OSEI</v>
      </c>
      <c r="AF426" s="8" t="str">
        <f>IF(salesTable[[#This Row],[Phone]]="","MISSING",0&amp;RIGHT(TRIM(SUBSTITUTE(SUBSTITUTE(SUBSTITUTE(salesTable[[#This Row],[Phone]],"+","")," ",""),"-","")),9))</f>
        <v>0543252418</v>
      </c>
      <c r="AG42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26" s="8">
        <f>IF(salesTable[[#This Row],[quantity_clean]]&gt;0,salesTable[[#This Row],[quantity_clean]],"INVALID")</f>
        <v>11</v>
      </c>
      <c r="AI42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426" s="8">
        <f>IF(salesTable[[#This Row],[unitPrice_clean]]&gt;0,salesTable[[#This Row],[unitPrice_clean]],"INVALID")</f>
        <v>2400</v>
      </c>
      <c r="AK426">
        <f>IF(salesTable[[#This Row],[Revenue]]="","MISSING",VALUE(TRIM(SUBSTITUTE(SUBSTITUTE(salesTable[[#This Row],[Revenue]],",",""),"GH₵",""))))</f>
        <v>26400</v>
      </c>
      <c r="AL426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426" s="19">
        <f>IF(ISNUMBER(salesTable[[#This Row],[OrderDate]]),salesTable[[#This Row],[OrderDate]],IFERROR(DATEVALUE(CLEAN(TRIM(SUBSTITUTE(salesTable[[#This Row],[OrderDate]],".","/")))),"CHECK"))</f>
        <v>45773</v>
      </c>
      <c r="AN4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45773</v>
      </c>
      <c r="AO4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GH-KOF-2025-00254</v>
      </c>
      <c r="AP4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6" s="8" t="str">
        <f>CLEAN(PROPER(TRIM(salesTable[[#This Row],[Email]])))</f>
        <v>Naa.Osei81@Example.Com</v>
      </c>
      <c r="AR426" s="8" t="str">
        <f>CLEAN(TRIM(salesTable[[#This Row],[SourceFile]]))</f>
        <v>Retail_POS_2025.csv</v>
      </c>
      <c r="AS4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6" s="8" t="str">
        <f>IF(salesTable[orderRef_final]&lt;&gt;"MISSING",salesTable[orderRef_final],"invalid")</f>
        <v>GH-KOF-2025-00254</v>
      </c>
    </row>
    <row r="427" spans="1:46" x14ac:dyDescent="0.3">
      <c r="A427" t="s">
        <v>5413</v>
      </c>
      <c r="B427" t="s">
        <v>48</v>
      </c>
      <c r="C427" t="s">
        <v>1994</v>
      </c>
      <c r="D427" t="s">
        <v>106</v>
      </c>
      <c r="E427" t="s">
        <v>129</v>
      </c>
      <c r="F427" t="s">
        <v>119</v>
      </c>
      <c r="G427" t="s">
        <v>39</v>
      </c>
      <c r="H427" t="s">
        <v>392</v>
      </c>
      <c r="I427" t="s">
        <v>41</v>
      </c>
      <c r="J427" t="s">
        <v>97</v>
      </c>
      <c r="K427" t="s">
        <v>72</v>
      </c>
      <c r="L427" t="s">
        <v>165</v>
      </c>
      <c r="M427" t="s">
        <v>133</v>
      </c>
      <c r="N427">
        <v>1900</v>
      </c>
      <c r="O427">
        <v>20900</v>
      </c>
      <c r="P427" t="s">
        <v>5414</v>
      </c>
      <c r="Q427" t="s">
        <v>5415</v>
      </c>
      <c r="R427" t="s">
        <v>157</v>
      </c>
      <c r="S427" t="str">
        <f>IF(salesTable[[#This Row],[Region]]="","MISSING",IFERROR(VLOOKUP(salesTable[[#This Row],[Region]],region_ref[],2,FALSE),TRIM(CLEAN(UPPER(salesTable[[#This Row],[Region]])))))</f>
        <v>KOFORIDUA</v>
      </c>
      <c r="T427" t="str">
        <f>IF(salesTable[[#This Row],[CustomerType]]="","MISSING",IFERROR(VLOOKUP(salesTable[[#This Row],[CustomerType]],customerType_Ref[],2,FALSE),TRIM(CLEAN(UPPER(salesTable[[#This Row],[CustomerType]])))))</f>
        <v>BUSINESS</v>
      </c>
      <c r="U427" t="str">
        <f>IF(salesTable[[#This Row],[SalesChannel]]="","MISSING",IFERROR(VLOOKUP(salesTable[[#This Row],[SalesChannel]],salesChannel_Ref[],2,FALSE),CLEAN(UPPER(TRIM(salesTable[SalesChannel])))))</f>
        <v>IN-STORE</v>
      </c>
      <c r="V42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27" s="8" t="str">
        <f>IF(salesTable[[#This Row],[ProductID]]="","MISSING",IFERROR(VLOOKUP(salesTable[[#This Row],[ProductID]],product_REF[],1,FALSE),"NO MATCH"))</f>
        <v>P006</v>
      </c>
      <c r="X427" s="8" t="str">
        <f>CLEAN(UPPER(TRIM(IF(salesTable[[#This Row],[ProductID]]="","MISSING",IFERROR(VLOOKUP(salesTable[[#This Row],[ProductID]],product_REF[],2,FALSE),"NO MATCH")))))</f>
        <v>STANDING DESK</v>
      </c>
      <c r="Y427" t="str">
        <f>IFERROR(CLEAN(UPPER(TRIM(VLOOKUP(salesTable[[#This Row],[productID_Final]],product_REF[],3,FALSE)))),"NO MATCH")</f>
        <v>FURNITURE</v>
      </c>
      <c r="Z427" s="8" t="str">
        <f>IF(salesTable[[#This Row],[productCategory_final]]=CLEAN(UPPER(TRIM(salesTable[ProductCategory]))),salesTable[[#This Row],[productCategory_final]],"MISMATCH")</f>
        <v>FURNITURE</v>
      </c>
      <c r="AA427" s="8" t="str">
        <f>IF(salesTable[[#This Row],[CustomerID]]="","MISSING",IFERROR(VLOOKUP(salesTable[[#This Row],[CustomerID]],customer_REF[],1,FALSE),"NO MATCH"))</f>
        <v>C0064</v>
      </c>
      <c r="AB427" t="str">
        <f>CLEAN(UPPER(TRIM(IF(salesTable[[#This Row],[FirstName]]="","MISSING",IFERROR(VLOOKUP(salesTable[[#This Row],[CustomerID_final]],customer_REF[],2,FALSE),"NO MATCH")))))</f>
        <v>YAW</v>
      </c>
      <c r="AC427" s="8" t="str">
        <f>IF(salesTable[[#This Row],[customerFisrtName]]=CLEAN(UPPER(TRIM(salesTable[[#This Row],[customerFisrtName]]))),salesTable[[#This Row],[customerFisrtName]],"MISMATCH")</f>
        <v>YAW</v>
      </c>
      <c r="AD427" t="str">
        <f>CLEAN(UPPER(TRIM(IF(salesTable[[#This Row],[LastName]]="","MISSING",IFERROR(VLOOKUP(salesTable[[#This Row],[CustomerID_final]],customer_REF[],3,FALSE),"NO MATCH")))))</f>
        <v>BOATENG</v>
      </c>
      <c r="AE427" s="8" t="str">
        <f>IF(salesTable[[#This Row],[customerLastName]]=CLEAN(UPPER(TRIM(salesTable[[#This Row],[customerLastName]]))),salesTable[[#This Row],[customerLastName]],"MISMATCH")</f>
        <v>BOATENG</v>
      </c>
      <c r="AF427" s="8" t="str">
        <f>IF(salesTable[[#This Row],[Phone]]="","MISSING",0&amp;RIGHT(TRIM(SUBSTITUTE(SUBSTITUTE(SUBSTITUTE(salesTable[[#This Row],[Phone]],"+","")," ",""),"-","")),9))</f>
        <v>0504784208</v>
      </c>
      <c r="AG427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427" s="8" t="str">
        <f>IF(salesTable[[#This Row],[quantity_clean]]&gt;0,salesTable[[#This Row],[quantity_clean]],"INVALID")</f>
        <v>INVALID</v>
      </c>
      <c r="AI42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27" s="8">
        <f>IF(salesTable[[#This Row],[unitPrice_clean]]&gt;0,salesTable[[#This Row],[unitPrice_clean]],"INVALID")</f>
        <v>1900</v>
      </c>
      <c r="AK427">
        <f>IF(salesTable[[#This Row],[Revenue]]="","MISSING",VALUE(TRIM(SUBSTITUTE(SUBSTITUTE(salesTable[[#This Row],[Revenue]],",",""),"GH₵",""))))</f>
        <v>20900</v>
      </c>
      <c r="AL42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27" s="19">
        <f>IF(ISNUMBER(salesTable[[#This Row],[OrderDate]]),salesTable[[#This Row],[OrderDate]],IFERROR(DATEVALUE(CLEAN(TRIM(SUBSTITUTE(salesTable[[#This Row],[OrderDate]],".","/")))),"CHECK"))</f>
        <v>45988</v>
      </c>
      <c r="AN4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45988</v>
      </c>
      <c r="AO4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GH-KOF-2025-00257</v>
      </c>
      <c r="AP4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7" s="8" t="str">
        <f>CLEAN(PROPER(TRIM(salesTable[[#This Row],[Email]])))</f>
        <v>Yaw.Boateng38Example.Com</v>
      </c>
      <c r="AR427" s="8" t="str">
        <f>CLEAN(TRIM(salesTable[[#This Row],[SourceFile]]))</f>
        <v>Online_Sales_2025.xlsx</v>
      </c>
      <c r="AS4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7" s="8" t="str">
        <f>IF(salesTable[orderRef_final]&lt;&gt;"MISSING",salesTable[orderRef_final],"invalid")</f>
        <v>GH-KOF-2025-00257</v>
      </c>
    </row>
    <row r="428" spans="1:46" x14ac:dyDescent="0.3">
      <c r="A428" t="s">
        <v>5815</v>
      </c>
      <c r="B428" t="s">
        <v>3959</v>
      </c>
      <c r="C428" t="s">
        <v>2661</v>
      </c>
      <c r="E428" t="s">
        <v>552</v>
      </c>
      <c r="F428" t="s">
        <v>119</v>
      </c>
      <c r="G428" t="s">
        <v>53</v>
      </c>
      <c r="H428" t="s">
        <v>95</v>
      </c>
      <c r="I428" t="s">
        <v>1086</v>
      </c>
      <c r="J428" t="s">
        <v>97</v>
      </c>
      <c r="K428" t="s">
        <v>84</v>
      </c>
      <c r="L428" t="s">
        <v>165</v>
      </c>
      <c r="M428" t="s">
        <v>345</v>
      </c>
      <c r="N428">
        <v>230</v>
      </c>
      <c r="O428">
        <v>1840</v>
      </c>
      <c r="P428" t="s">
        <v>5816</v>
      </c>
      <c r="Q428" t="s">
        <v>4924</v>
      </c>
      <c r="R428" t="s">
        <v>61</v>
      </c>
      <c r="S428" t="str">
        <f>IF(salesTable[[#This Row],[Region]]="","MISSING",IFERROR(VLOOKUP(salesTable[[#This Row],[Region]],region_ref[],2,FALSE),TRIM(CLEAN(UPPER(salesTable[[#This Row],[Region]])))))</f>
        <v>KOFORIDUA</v>
      </c>
      <c r="T428" t="str">
        <f>IF(salesTable[[#This Row],[CustomerType]]="","MISSING",IFERROR(VLOOKUP(salesTable[[#This Row],[CustomerType]],customerType_Ref[],2,FALSE),TRIM(CLEAN(UPPER(salesTable[[#This Row],[CustomerType]])))))</f>
        <v>BUSINESS</v>
      </c>
      <c r="U428" t="str">
        <f>IF(salesTable[[#This Row],[SalesChannel]]="","MISSING",IFERROR(VLOOKUP(salesTable[[#This Row],[SalesChannel]],salesChannel_Ref[],2,FALSE),CLEAN(UPPER(TRIM(salesTable[SalesChannel])))))</f>
        <v>AGENT</v>
      </c>
      <c r="V42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28" s="8" t="str">
        <f>IF(salesTable[[#This Row],[ProductID]]="","MISSING",IFERROR(VLOOKUP(salesTable[[#This Row],[ProductID]],product_REF[],1,FALSE),"NO MATCH"))</f>
        <v>P007</v>
      </c>
      <c r="X428" s="8" t="str">
        <f>CLEAN(UPPER(TRIM(IF(salesTable[[#This Row],[ProductID]]="","MISSING",IFERROR(VLOOKUP(salesTable[[#This Row],[ProductID]],product_REF[],2,FALSE),"NO MATCH")))))</f>
        <v>COTTON SHIRT</v>
      </c>
      <c r="Y428" t="str">
        <f>IFERROR(CLEAN(UPPER(TRIM(VLOOKUP(salesTable[[#This Row],[productID_Final]],product_REF[],3,FALSE)))),"NO MATCH")</f>
        <v>CLOTHING</v>
      </c>
      <c r="Z428" s="8" t="str">
        <f>IF(salesTable[[#This Row],[productCategory_final]]=CLEAN(UPPER(TRIM(salesTable[ProductCategory]))),salesTable[[#This Row],[productCategory_final]],"MISMATCH")</f>
        <v>CLOTHING</v>
      </c>
      <c r="AA428" s="8" t="str">
        <f>IF(salesTable[[#This Row],[CustomerID]]="","MISSING",IFERROR(VLOOKUP(salesTable[[#This Row],[CustomerID]],customer_REF[],1,FALSE),"NO MATCH"))</f>
        <v>C0215</v>
      </c>
      <c r="AB428" t="str">
        <f>CLEAN(UPPER(TRIM(IF(salesTable[[#This Row],[FirstName]]="","MISSING",IFERROR(VLOOKUP(salesTable[[#This Row],[CustomerID_final]],customer_REF[],2,FALSE),"NO MATCH")))))</f>
        <v>MISSING</v>
      </c>
      <c r="AC428" s="8" t="str">
        <f>IF(salesTable[[#This Row],[customerFisrtName]]=CLEAN(UPPER(TRIM(salesTable[[#This Row],[customerFisrtName]]))),salesTable[[#This Row],[customerFisrtName]],"MISMATCH")</f>
        <v>MISSING</v>
      </c>
      <c r="AD428" t="str">
        <f>CLEAN(UPPER(TRIM(IF(salesTable[[#This Row],[LastName]]="","MISSING",IFERROR(VLOOKUP(salesTable[[#This Row],[CustomerID_final]],customer_REF[],3,FALSE),"NO MATCH")))))</f>
        <v>BADU</v>
      </c>
      <c r="AE428" s="8" t="str">
        <f>IF(salesTable[[#This Row],[customerLastName]]=CLEAN(UPPER(TRIM(salesTable[[#This Row],[customerLastName]]))),salesTable[[#This Row],[customerLastName]],"MISMATCH")</f>
        <v>BADU</v>
      </c>
      <c r="AF428" s="8" t="str">
        <f>IF(salesTable[[#This Row],[Phone]]="","MISSING",0&amp;RIGHT(TRIM(SUBSTITUTE(SUBSTITUTE(SUBSTITUTE(salesTable[[#This Row],[Phone]],"+","")," ",""),"-","")),9))</f>
        <v>0279159482</v>
      </c>
      <c r="AG42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28" s="8">
        <f>IF(salesTable[[#This Row],[quantity_clean]]&gt;0,salesTable[[#This Row],[quantity_clean]],"INVALID")</f>
        <v>8</v>
      </c>
      <c r="AI428">
        <f>IF(OR(salesTable[[#This Row],[UnitPrice]]="",salesTable[[#This Row],[UnitPrice]]="N/A",salesTable[[#This Row],[UnitPrice]]="unknown"),"INVALID",VALUE(TRIM(SUBSTITUTE(SUBSTITUTE(salesTable[[#This Row],[UnitPrice]],",",""),"GH₵",""))))</f>
        <v>230</v>
      </c>
      <c r="AJ428" s="8">
        <f>IF(salesTable[[#This Row],[unitPrice_clean]]&gt;0,salesTable[[#This Row],[unitPrice_clean]],"INVALID")</f>
        <v>230</v>
      </c>
      <c r="AK428">
        <f>IF(salesTable[[#This Row],[Revenue]]="","MISSING",VALUE(TRIM(SUBSTITUTE(SUBSTITUTE(salesTable[[#This Row],[Revenue]],",",""),"GH₵",""))))</f>
        <v>1840</v>
      </c>
      <c r="AL428" s="8">
        <f>IFERROR(IF(ROUND(salesTable[[#This Row],[Quantity_final]]*salesTable[[#This Row],[UnitPrice_final]],2)=ROUND(salesTable[[#This Row],[revenue_clean]],2)=TRUE,salesTable[[#This Row],[revenue_clean]],"invalid"),"INVALID")</f>
        <v>1840</v>
      </c>
      <c r="AM428" s="19">
        <f>IF(ISNUMBER(salesTable[[#This Row],[OrderDate]]),salesTable[[#This Row],[OrderDate]],IFERROR(DATEVALUE(CLEAN(TRIM(SUBSTITUTE(salesTable[[#This Row],[OrderDate]],".","/")))),"CHECK"))</f>
        <v>45759</v>
      </c>
      <c r="AN4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45759</v>
      </c>
      <c r="AO4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GH-KOF-2025-00268</v>
      </c>
      <c r="AP4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8" s="8" t="str">
        <f>CLEAN(PROPER(TRIM(salesTable[[#This Row],[Email]])))</f>
        <v>Daniel.Badu14@Example.Com</v>
      </c>
      <c r="AR428" s="8" t="str">
        <f>CLEAN(TRIM(salesTable[[#This Row],[SourceFile]]))</f>
        <v>Retail_POS_2025.csv</v>
      </c>
      <c r="AS4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8" s="8" t="str">
        <f>IF(salesTable[orderRef_final]&lt;&gt;"MISSING",salesTable[orderRef_final],"invalid")</f>
        <v>GH-KOF-2025-00268</v>
      </c>
    </row>
    <row r="429" spans="1:46" x14ac:dyDescent="0.3">
      <c r="A429" t="s">
        <v>4607</v>
      </c>
      <c r="B429" t="s">
        <v>4608</v>
      </c>
      <c r="C429" t="s">
        <v>3544</v>
      </c>
      <c r="D429" t="s">
        <v>21</v>
      </c>
      <c r="E429" t="s">
        <v>161</v>
      </c>
      <c r="F429" t="s">
        <v>119</v>
      </c>
      <c r="G429" t="s">
        <v>53</v>
      </c>
      <c r="H429" t="s">
        <v>95</v>
      </c>
      <c r="I429" t="s">
        <v>96</v>
      </c>
      <c r="J429" t="s">
        <v>164</v>
      </c>
      <c r="K429" t="s">
        <v>98</v>
      </c>
      <c r="L429" t="s">
        <v>565</v>
      </c>
      <c r="M429">
        <v>-3</v>
      </c>
      <c r="N429">
        <v>180</v>
      </c>
      <c r="O429">
        <v>540</v>
      </c>
      <c r="P429" t="s">
        <v>4609</v>
      </c>
      <c r="Q429" t="s">
        <v>4610</v>
      </c>
      <c r="R429" t="s">
        <v>32</v>
      </c>
      <c r="S429" t="str">
        <f>IF(salesTable[[#This Row],[Region]]="","MISSING",IFERROR(VLOOKUP(salesTable[[#This Row],[Region]],region_ref[],2,FALSE),TRIM(CLEAN(UPPER(salesTable[[#This Row],[Region]])))))</f>
        <v>KOFORIDUA</v>
      </c>
      <c r="T429" t="str">
        <f>IF(salesTable[[#This Row],[CustomerType]]="","MISSING",IFERROR(VLOOKUP(salesTable[[#This Row],[CustomerType]],customerType_Ref[],2,FALSE),TRIM(CLEAN(UPPER(salesTable[[#This Row],[CustomerType]])))))</f>
        <v>INDIVIDUAL</v>
      </c>
      <c r="U429" t="str">
        <f>IF(salesTable[[#This Row],[SalesChannel]]="","MISSING",IFERROR(VLOOKUP(salesTable[[#This Row],[SalesChannel]],salesChannel_Ref[],2,FALSE),CLEAN(UPPER(TRIM(salesTable[SalesChannel])))))</f>
        <v>MOBILE APP</v>
      </c>
      <c r="V429" t="str">
        <f>IF(salesTable[[#This Row],[PaymentMethod]]="","MISSING",IFERROR(VLOOKUP(salesTable[[#This Row],[PaymentMethod]],paymentMethod_REF[],2,FALSE), CLEAN(UPPER(TRIM(salesTable[[#This Row],[PaymentMethod]])))))</f>
        <v>CARD</v>
      </c>
      <c r="W429" s="8" t="str">
        <f>IF(salesTable[[#This Row],[ProductID]]="","MISSING",IFERROR(VLOOKUP(salesTable[[#This Row],[ProductID]],product_REF[],1,FALSE),"NO MATCH"))</f>
        <v>P007</v>
      </c>
      <c r="X429" s="8" t="str">
        <f>CLEAN(UPPER(TRIM(IF(salesTable[[#This Row],[ProductID]]="","MISSING",IFERROR(VLOOKUP(salesTable[[#This Row],[ProductID]],product_REF[],2,FALSE),"NO MATCH")))))</f>
        <v>COTTON SHIRT</v>
      </c>
      <c r="Y429" t="str">
        <f>IFERROR(CLEAN(UPPER(TRIM(VLOOKUP(salesTable[[#This Row],[productID_Final]],product_REF[],3,FALSE)))),"NO MATCH")</f>
        <v>CLOTHING</v>
      </c>
      <c r="Z429" s="8" t="str">
        <f>IF(salesTable[[#This Row],[productCategory_final]]=CLEAN(UPPER(TRIM(salesTable[ProductCategory]))),salesTable[[#This Row],[productCategory_final]],"MISMATCH")</f>
        <v>CLOTHING</v>
      </c>
      <c r="AA429" s="8" t="str">
        <f>IF(salesTable[[#This Row],[CustomerID]]="","MISSING",IFERROR(VLOOKUP(salesTable[[#This Row],[CustomerID]],customer_REF[],1,FALSE),"NO MATCH"))</f>
        <v>C0372</v>
      </c>
      <c r="AB429" t="str">
        <f>CLEAN(UPPER(TRIM(IF(salesTable[[#This Row],[FirstName]]="","MISSING",IFERROR(VLOOKUP(salesTable[[#This Row],[CustomerID_final]],customer_REF[],2,FALSE),"NO MATCH")))))</f>
        <v>KOJO</v>
      </c>
      <c r="AC429" s="8" t="str">
        <f>IF(salesTable[[#This Row],[customerFisrtName]]=CLEAN(UPPER(TRIM(salesTable[[#This Row],[customerFisrtName]]))),salesTable[[#This Row],[customerFisrtName]],"MISMATCH")</f>
        <v>KOJO</v>
      </c>
      <c r="AD429" t="str">
        <f>CLEAN(UPPER(TRIM(IF(salesTable[[#This Row],[LastName]]="","MISSING",IFERROR(VLOOKUP(salesTable[[#This Row],[CustomerID_final]],customer_REF[],3,FALSE),"NO MATCH")))))</f>
        <v>ADDO</v>
      </c>
      <c r="AE429" s="8" t="str">
        <f>IF(salesTable[[#This Row],[customerLastName]]=CLEAN(UPPER(TRIM(salesTable[[#This Row],[customerLastName]]))),salesTable[[#This Row],[customerLastName]],"MISMATCH")</f>
        <v>ADDO</v>
      </c>
      <c r="AF429" s="8" t="str">
        <f>IF(salesTable[[#This Row],[Phone]]="","MISSING",0&amp;RIGHT(TRIM(SUBSTITUTE(SUBSTITUTE(SUBSTITUTE(salesTable[[#This Row],[Phone]],"+","")," ",""),"-","")),9))</f>
        <v>0547282273</v>
      </c>
      <c r="AG429">
        <f>IF(OR(salesTable[[#This Row],[Quantity]]="",salesTable[[#This Row],[Quantity]]="N/A",salesTable[[#This Row],[Quantity]]="abc"),"INVALID",VALUE(TRIM(SUBSTITUTE(SUBSTITUTE(salesTable[[#This Row],[Quantity]],",",""),"GH₵",""))))</f>
        <v>-3</v>
      </c>
      <c r="AH429" s="8" t="str">
        <f>IF(salesTable[[#This Row],[quantity_clean]]&gt;0,salesTable[[#This Row],[quantity_clean]],"INVALID")</f>
        <v>INVALID</v>
      </c>
      <c r="AI42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29" s="8">
        <f>IF(salesTable[[#This Row],[unitPrice_clean]]&gt;0,salesTable[[#This Row],[unitPrice_clean]],"INVALID")</f>
        <v>180</v>
      </c>
      <c r="AK429">
        <f>IF(salesTable[[#This Row],[Revenue]]="","MISSING",VALUE(TRIM(SUBSTITUTE(SUBSTITUTE(salesTable[[#This Row],[Revenue]],",",""),"GH₵",""))))</f>
        <v>540</v>
      </c>
      <c r="AL42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29" s="19">
        <f>IF(ISNUMBER(salesTable[[#This Row],[OrderDate]]),salesTable[[#This Row],[OrderDate]],IFERROR(DATEVALUE(CLEAN(TRIM(SUBSTITUTE(salesTable[[#This Row],[OrderDate]],".","/")))),"CHECK"))</f>
        <v>45821</v>
      </c>
      <c r="AN4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45821</v>
      </c>
      <c r="AO4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GH-KOF-2025-00269</v>
      </c>
      <c r="AP4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29" s="8" t="str">
        <f>CLEAN(PROPER(TRIM(salesTable[[#This Row],[Email]])))</f>
        <v>Kojo.Addo42@Example.Com</v>
      </c>
      <c r="AR429" s="8" t="str">
        <f>CLEAN(TRIM(salesTable[[#This Row],[SourceFile]]))</f>
        <v>Agent_App_2025.csv</v>
      </c>
      <c r="AS4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29" s="8" t="str">
        <f>IF(salesTable[orderRef_final]&lt;&gt;"MISSING",salesTable[orderRef_final],"invalid")</f>
        <v>GH-KOF-2025-00269</v>
      </c>
    </row>
    <row r="430" spans="1:46" x14ac:dyDescent="0.3">
      <c r="A430" t="s">
        <v>1844</v>
      </c>
      <c r="B430" t="s">
        <v>1845</v>
      </c>
      <c r="C430" t="s">
        <v>1846</v>
      </c>
      <c r="D430" t="s">
        <v>1847</v>
      </c>
      <c r="E430" t="s">
        <v>93</v>
      </c>
      <c r="F430" t="s">
        <v>119</v>
      </c>
      <c r="G430" t="s">
        <v>120</v>
      </c>
      <c r="H430" t="s">
        <v>121</v>
      </c>
      <c r="J430" t="s">
        <v>83</v>
      </c>
      <c r="K430" t="s">
        <v>72</v>
      </c>
      <c r="L430" t="s">
        <v>111</v>
      </c>
      <c r="M430">
        <v>4</v>
      </c>
      <c r="N430">
        <v>850</v>
      </c>
      <c r="O430">
        <v>3400</v>
      </c>
      <c r="P430" t="s">
        <v>1848</v>
      </c>
      <c r="Q430" t="s">
        <v>1849</v>
      </c>
      <c r="R430" t="s">
        <v>46</v>
      </c>
      <c r="S430" t="str">
        <f>IF(salesTable[[#This Row],[Region]]="","MISSING",IFERROR(VLOOKUP(salesTable[[#This Row],[Region]],region_ref[],2,FALSE),TRIM(CLEAN(UPPER(salesTable[[#This Row],[Region]])))))</f>
        <v>KOFORIDUA</v>
      </c>
      <c r="T430" t="str">
        <f>IF(salesTable[[#This Row],[CustomerType]]="","MISSING",IFERROR(VLOOKUP(salesTable[[#This Row],[CustomerType]],customerType_Ref[],2,FALSE),TRIM(CLEAN(UPPER(salesTable[[#This Row],[CustomerType]])))))</f>
        <v>INDIVIDUAL</v>
      </c>
      <c r="U430" t="str">
        <f>IF(salesTable[[#This Row],[SalesChannel]]="","MISSING",IFERROR(VLOOKUP(salesTable[[#This Row],[SalesChannel]],salesChannel_Ref[],2,FALSE),CLEAN(UPPER(TRIM(salesTable[SalesChannel])))))</f>
        <v>IN-STORE</v>
      </c>
      <c r="V430" t="str">
        <f>IF(salesTable[[#This Row],[PaymentMethod]]="","MISSING",IFERROR(VLOOKUP(salesTable[[#This Row],[PaymentMethod]],paymentMethod_REF[],2,FALSE), CLEAN(UPPER(TRIM(salesTable[[#This Row],[PaymentMethod]])))))</f>
        <v>CARD</v>
      </c>
      <c r="W430" s="8" t="str">
        <f>IF(salesTable[[#This Row],[ProductID]]="","MISSING",IFERROR(VLOOKUP(salesTable[[#This Row],[ProductID]],product_REF[],1,FALSE),"NO MATCH"))</f>
        <v>P002</v>
      </c>
      <c r="X430" s="8" t="str">
        <f>CLEAN(UPPER(TRIM(IF(salesTable[[#This Row],[ProductID]]="","MISSING",IFERROR(VLOOKUP(salesTable[[#This Row],[ProductID]],product_REF[],2,FALSE),"NO MATCH")))))</f>
        <v>OFFICE CHAIR</v>
      </c>
      <c r="Y430" t="str">
        <f>IFERROR(CLEAN(UPPER(TRIM(VLOOKUP(salesTable[[#This Row],[productID_Final]],product_REF[],3,FALSE)))),"NO MATCH")</f>
        <v>FURNITURE</v>
      </c>
      <c r="Z430" s="8" t="str">
        <f>IF(salesTable[[#This Row],[productCategory_final]]=CLEAN(UPPER(TRIM(salesTable[ProductCategory]))),salesTable[[#This Row],[productCategory_final]],"MISMATCH")</f>
        <v>MISMATCH</v>
      </c>
      <c r="AA430" s="8" t="str">
        <f>IF(salesTable[[#This Row],[CustomerID]]="","MISSING",IFERROR(VLOOKUP(salesTable[[#This Row],[CustomerID]],customer_REF[],1,FALSE),"NO MATCH"))</f>
        <v>C0302</v>
      </c>
      <c r="AB430" t="str">
        <f>CLEAN(UPPER(TRIM(IF(salesTable[[#This Row],[FirstName]]="","MISSING",IFERROR(VLOOKUP(salesTable[[#This Row],[CustomerID_final]],customer_REF[],2,FALSE),"NO MATCH")))))</f>
        <v>DANIEL</v>
      </c>
      <c r="AC430" s="8" t="str">
        <f>IF(salesTable[[#This Row],[customerFisrtName]]=CLEAN(UPPER(TRIM(salesTable[[#This Row],[customerFisrtName]]))),salesTable[[#This Row],[customerFisrtName]],"MISMATCH")</f>
        <v>DANIEL</v>
      </c>
      <c r="AD430" t="str">
        <f>CLEAN(UPPER(TRIM(IF(salesTable[[#This Row],[LastName]]="","MISSING",IFERROR(VLOOKUP(salesTable[[#This Row],[CustomerID_final]],customer_REF[],3,FALSE),"NO MATCH")))))</f>
        <v>BADU</v>
      </c>
      <c r="AE430" s="8" t="str">
        <f>IF(salesTable[[#This Row],[customerLastName]]=CLEAN(UPPER(TRIM(salesTable[[#This Row],[customerLastName]]))),salesTable[[#This Row],[customerLastName]],"MISMATCH")</f>
        <v>BADU</v>
      </c>
      <c r="AF430" s="8" t="str">
        <f>IF(salesTable[[#This Row],[Phone]]="","MISSING",0&amp;RIGHT(TRIM(SUBSTITUTE(SUBSTITUTE(SUBSTITUTE(salesTable[[#This Row],[Phone]],"+","")," ",""),"-","")),9))</f>
        <v>0243532332</v>
      </c>
      <c r="AG43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30" s="8">
        <f>IF(salesTable[[#This Row],[quantity_clean]]&gt;0,salesTable[[#This Row],[quantity_clean]],"INVALID")</f>
        <v>4</v>
      </c>
      <c r="AI43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30" s="8">
        <f>IF(salesTable[[#This Row],[unitPrice_clean]]&gt;0,salesTable[[#This Row],[unitPrice_clean]],"INVALID")</f>
        <v>850</v>
      </c>
      <c r="AK430">
        <f>IF(salesTable[[#This Row],[Revenue]]="","MISSING",VALUE(TRIM(SUBSTITUTE(SUBSTITUTE(salesTable[[#This Row],[Revenue]],",",""),"GH₵",""))))</f>
        <v>3400</v>
      </c>
      <c r="AL430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430" s="19">
        <f>IF(ISNUMBER(salesTable[[#This Row],[OrderDate]]),salesTable[[#This Row],[OrderDate]],IFERROR(DATEVALUE(CLEAN(TRIM(SUBSTITUTE(salesTable[[#This Row],[OrderDate]],".","/")))),"CHECK"))</f>
        <v>45898</v>
      </c>
      <c r="AN4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45898</v>
      </c>
      <c r="AO4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GH-KOF-2025-00271</v>
      </c>
      <c r="AP4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0" s="8" t="str">
        <f>CLEAN(PROPER(TRIM(salesTable[[#This Row],[Email]])))</f>
        <v>Daniel.Badu70@Example.Com</v>
      </c>
      <c r="AR430" s="8" t="str">
        <f>CLEAN(TRIM(salesTable[[#This Row],[SourceFile]]))</f>
        <v>Mobile_App_Export.csv</v>
      </c>
      <c r="AS4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0" s="8" t="str">
        <f>IF(salesTable[orderRef_final]&lt;&gt;"MISSING",salesTable[orderRef_final],"invalid")</f>
        <v>GH-KOF-2025-00271</v>
      </c>
    </row>
    <row r="431" spans="1:46" x14ac:dyDescent="0.3">
      <c r="A431" t="s">
        <v>3619</v>
      </c>
      <c r="B431" t="s">
        <v>3620</v>
      </c>
      <c r="C431" t="s">
        <v>2227</v>
      </c>
      <c r="D431" t="s">
        <v>1178</v>
      </c>
      <c r="E431" t="s">
        <v>949</v>
      </c>
      <c r="F431" t="s">
        <v>119</v>
      </c>
      <c r="G431" t="s">
        <v>53</v>
      </c>
      <c r="H431" t="s">
        <v>95</v>
      </c>
      <c r="I431" t="s">
        <v>1086</v>
      </c>
      <c r="J431" t="s">
        <v>27</v>
      </c>
      <c r="K431" t="s">
        <v>98</v>
      </c>
      <c r="L431" t="s">
        <v>58</v>
      </c>
      <c r="M431">
        <v>5</v>
      </c>
      <c r="N431">
        <v>130</v>
      </c>
      <c r="O431">
        <v>650</v>
      </c>
      <c r="P431" t="s">
        <v>3621</v>
      </c>
      <c r="Q431" t="s">
        <v>3622</v>
      </c>
      <c r="R431" t="s">
        <v>157</v>
      </c>
      <c r="S431" t="str">
        <f>IF(salesTable[[#This Row],[Region]]="","MISSING",IFERROR(VLOOKUP(salesTable[[#This Row],[Region]],region_ref[],2,FALSE),TRIM(CLEAN(UPPER(salesTable[[#This Row],[Region]])))))</f>
        <v>KOFORIDUA</v>
      </c>
      <c r="T431" t="str">
        <f>IF(salesTable[[#This Row],[CustomerType]]="","MISSING",IFERROR(VLOOKUP(salesTable[[#This Row],[CustomerType]],customerType_Ref[],2,FALSE),TRIM(CLEAN(UPPER(salesTable[[#This Row],[CustomerType]])))))</f>
        <v>GOVERNMENT</v>
      </c>
      <c r="U431" t="str">
        <f>IF(salesTable[[#This Row],[SalesChannel]]="","MISSING",IFERROR(VLOOKUP(salesTable[[#This Row],[SalesChannel]],salesChannel_Ref[],2,FALSE),CLEAN(UPPER(TRIM(salesTable[SalesChannel])))))</f>
        <v>MOBILE APP</v>
      </c>
      <c r="V43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31" s="8" t="str">
        <f>IF(salesTable[[#This Row],[ProductID]]="","MISSING",IFERROR(VLOOKUP(salesTable[[#This Row],[ProductID]],product_REF[],1,FALSE),"NO MATCH"))</f>
        <v>P007</v>
      </c>
      <c r="X431" s="8" t="str">
        <f>CLEAN(UPPER(TRIM(IF(salesTable[[#This Row],[ProductID]]="","MISSING",IFERROR(VLOOKUP(salesTable[[#This Row],[ProductID]],product_REF[],2,FALSE),"NO MATCH")))))</f>
        <v>COTTON SHIRT</v>
      </c>
      <c r="Y431" t="str">
        <f>IFERROR(CLEAN(UPPER(TRIM(VLOOKUP(salesTable[[#This Row],[productID_Final]],product_REF[],3,FALSE)))),"NO MATCH")</f>
        <v>CLOTHING</v>
      </c>
      <c r="Z431" s="8" t="str">
        <f>IF(salesTable[[#This Row],[productCategory_final]]=CLEAN(UPPER(TRIM(salesTable[ProductCategory]))),salesTable[[#This Row],[productCategory_final]],"MISMATCH")</f>
        <v>CLOTHING</v>
      </c>
      <c r="AA431" s="8" t="str">
        <f>IF(salesTable[[#This Row],[CustomerID]]="","MISSING",IFERROR(VLOOKUP(salesTable[[#This Row],[CustomerID]],customer_REF[],1,FALSE),"NO MATCH"))</f>
        <v>C0185</v>
      </c>
      <c r="AB431" t="str">
        <f>CLEAN(UPPER(TRIM(IF(salesTable[[#This Row],[FirstName]]="","MISSING",IFERROR(VLOOKUP(salesTable[[#This Row],[CustomerID_final]],customer_REF[],2,FALSE),"NO MATCH")))))</f>
        <v>YAW</v>
      </c>
      <c r="AC431" s="8" t="str">
        <f>IF(salesTable[[#This Row],[customerFisrtName]]=CLEAN(UPPER(TRIM(salesTable[[#This Row],[customerFisrtName]]))),salesTable[[#This Row],[customerFisrtName]],"MISMATCH")</f>
        <v>YAW</v>
      </c>
      <c r="AD431" t="str">
        <f>CLEAN(UPPER(TRIM(IF(salesTable[[#This Row],[LastName]]="","MISSING",IFERROR(VLOOKUP(salesTable[[#This Row],[CustomerID_final]],customer_REF[],3,FALSE),"NO MATCH")))))</f>
        <v>ASARE</v>
      </c>
      <c r="AE431" s="8" t="str">
        <f>IF(salesTable[[#This Row],[customerLastName]]=CLEAN(UPPER(TRIM(salesTable[[#This Row],[customerLastName]]))),salesTable[[#This Row],[customerLastName]],"MISMATCH")</f>
        <v>ASARE</v>
      </c>
      <c r="AF431" s="8" t="str">
        <f>IF(salesTable[[#This Row],[Phone]]="","MISSING",0&amp;RIGHT(TRIM(SUBSTITUTE(SUBSTITUTE(SUBSTITUTE(salesTable[[#This Row],[Phone]],"+","")," ",""),"-","")),9))</f>
        <v>0593909240</v>
      </c>
      <c r="AG43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31" s="8">
        <f>IF(salesTable[[#This Row],[quantity_clean]]&gt;0,salesTable[[#This Row],[quantity_clean]],"INVALID")</f>
        <v>5</v>
      </c>
      <c r="AI431">
        <f>IF(OR(salesTable[[#This Row],[UnitPrice]]="",salesTable[[#This Row],[UnitPrice]]="N/A",salesTable[[#This Row],[UnitPrice]]="unknown"),"INVALID",VALUE(TRIM(SUBSTITUTE(SUBSTITUTE(salesTable[[#This Row],[UnitPrice]],",",""),"GH₵",""))))</f>
        <v>130</v>
      </c>
      <c r="AJ431" s="8">
        <f>IF(salesTable[[#This Row],[unitPrice_clean]]&gt;0,salesTable[[#This Row],[unitPrice_clean]],"INVALID")</f>
        <v>130</v>
      </c>
      <c r="AK431">
        <f>IF(salesTable[[#This Row],[Revenue]]="","MISSING",VALUE(TRIM(SUBSTITUTE(SUBSTITUTE(salesTable[[#This Row],[Revenue]],",",""),"GH₵",""))))</f>
        <v>650</v>
      </c>
      <c r="AL431" s="8">
        <f>IFERROR(IF(ROUND(salesTable[[#This Row],[Quantity_final]]*salesTable[[#This Row],[UnitPrice_final]],2)=ROUND(salesTable[[#This Row],[revenue_clean]],2)=TRUE,salesTable[[#This Row],[revenue_clean]],"invalid"),"INVALID")</f>
        <v>650</v>
      </c>
      <c r="AM431" s="19">
        <f>IF(ISNUMBER(salesTable[[#This Row],[OrderDate]]),salesTable[[#This Row],[OrderDate]],IFERROR(DATEVALUE(CLEAN(TRIM(SUBSTITUTE(salesTable[[#This Row],[OrderDate]],".","/")))),"CHECK"))</f>
        <v>45987</v>
      </c>
      <c r="AN4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45987</v>
      </c>
      <c r="AO4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GH-KOF-2025-00276</v>
      </c>
      <c r="AP4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1" s="8" t="str">
        <f>CLEAN(PROPER(TRIM(salesTable[[#This Row],[Email]])))</f>
        <v>Yaw.Asare63@Example.Com</v>
      </c>
      <c r="AR431" s="8" t="str">
        <f>CLEAN(TRIM(salesTable[[#This Row],[SourceFile]]))</f>
        <v>Online_Sales_2025.xlsx</v>
      </c>
      <c r="AS4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1" s="8" t="str">
        <f>IF(salesTable[orderRef_final]&lt;&gt;"MISSING",salesTable[orderRef_final],"invalid")</f>
        <v>GH-KOF-2025-00276</v>
      </c>
    </row>
    <row r="432" spans="1:46" x14ac:dyDescent="0.3">
      <c r="A432" t="s">
        <v>2444</v>
      </c>
      <c r="B432" t="s">
        <v>2445</v>
      </c>
      <c r="C432" t="s">
        <v>932</v>
      </c>
      <c r="D432" t="s">
        <v>390</v>
      </c>
      <c r="E432" t="s">
        <v>22</v>
      </c>
      <c r="F432" t="s">
        <v>119</v>
      </c>
      <c r="G432" t="s">
        <v>24</v>
      </c>
      <c r="H432" t="s">
        <v>434</v>
      </c>
      <c r="I432" t="s">
        <v>26</v>
      </c>
      <c r="J432" t="s">
        <v>83</v>
      </c>
      <c r="K432" t="s">
        <v>84</v>
      </c>
      <c r="L432" t="s">
        <v>182</v>
      </c>
      <c r="M432">
        <v>8</v>
      </c>
      <c r="N432">
        <v>4200</v>
      </c>
      <c r="O432">
        <v>33600</v>
      </c>
      <c r="P432" t="s">
        <v>2446</v>
      </c>
      <c r="Q432" t="s">
        <v>2447</v>
      </c>
      <c r="R432" t="s">
        <v>32</v>
      </c>
      <c r="S432" t="str">
        <f>IF(salesTable[[#This Row],[Region]]="","MISSING",IFERROR(VLOOKUP(salesTable[[#This Row],[Region]],region_ref[],2,FALSE),TRIM(CLEAN(UPPER(salesTable[[#This Row],[Region]])))))</f>
        <v>KOFORIDUA</v>
      </c>
      <c r="T432" t="str">
        <f>IF(salesTable[[#This Row],[CustomerType]]="","MISSING",IFERROR(VLOOKUP(salesTable[[#This Row],[CustomerType]],customerType_Ref[],2,FALSE),TRIM(CLEAN(UPPER(salesTable[[#This Row],[CustomerType]])))))</f>
        <v>INDIVIDUAL</v>
      </c>
      <c r="U432" t="str">
        <f>IF(salesTable[[#This Row],[SalesChannel]]="","MISSING",IFERROR(VLOOKUP(salesTable[[#This Row],[SalesChannel]],salesChannel_Ref[],2,FALSE),CLEAN(UPPER(TRIM(salesTable[SalesChannel])))))</f>
        <v>AGENT</v>
      </c>
      <c r="V432" t="str">
        <f>IF(salesTable[[#This Row],[PaymentMethod]]="","MISSING",IFERROR(VLOOKUP(salesTable[[#This Row],[PaymentMethod]],paymentMethod_REF[],2,FALSE), CLEAN(UPPER(TRIM(salesTable[[#This Row],[PaymentMethod]])))))</f>
        <v>CASH</v>
      </c>
      <c r="W432" s="8" t="str">
        <f>IF(salesTable[[#This Row],[ProductID]]="","MISSING",IFERROR(VLOOKUP(salesTable[[#This Row],[ProductID]],product_REF[],1,FALSE),"NO MATCH"))</f>
        <v>P001</v>
      </c>
      <c r="X432" s="8" t="str">
        <f>CLEAN(UPPER(TRIM(IF(salesTable[[#This Row],[ProductID]]="","MISSING",IFERROR(VLOOKUP(salesTable[[#This Row],[ProductID]],product_REF[],2,FALSE),"NO MATCH")))))</f>
        <v>LAPTOP PRO 14</v>
      </c>
      <c r="Y432" t="str">
        <f>IFERROR(CLEAN(UPPER(TRIM(VLOOKUP(salesTable[[#This Row],[productID_Final]],product_REF[],3,FALSE)))),"NO MATCH")</f>
        <v>ELECTRONICS</v>
      </c>
      <c r="Z432" s="8" t="str">
        <f>IF(salesTable[[#This Row],[productCategory_final]]=CLEAN(UPPER(TRIM(salesTable[ProductCategory]))),salesTable[[#This Row],[productCategory_final]],"MISMATCH")</f>
        <v>ELECTRONICS</v>
      </c>
      <c r="AA432" s="8" t="str">
        <f>IF(salesTable[[#This Row],[CustomerID]]="","MISSING",IFERROR(VLOOKUP(salesTable[[#This Row],[CustomerID]],customer_REF[],1,FALSE),"NO MATCH"))</f>
        <v>C0134</v>
      </c>
      <c r="AB432" t="str">
        <f>CLEAN(UPPER(TRIM(IF(salesTable[[#This Row],[FirstName]]="","MISSING",IFERROR(VLOOKUP(salesTable[[#This Row],[CustomerID_final]],customer_REF[],2,FALSE),"NO MATCH")))))</f>
        <v>ADWOA</v>
      </c>
      <c r="AC432" s="8" t="str">
        <f>IF(salesTable[[#This Row],[customerFisrtName]]=CLEAN(UPPER(TRIM(salesTable[[#This Row],[customerFisrtName]]))),salesTable[[#This Row],[customerFisrtName]],"MISMATCH")</f>
        <v>ADWOA</v>
      </c>
      <c r="AD432" t="str">
        <f>CLEAN(UPPER(TRIM(IF(salesTable[[#This Row],[LastName]]="","MISSING",IFERROR(VLOOKUP(salesTable[[#This Row],[CustomerID_final]],customer_REF[],3,FALSE),"NO MATCH")))))</f>
        <v>ARTHUR</v>
      </c>
      <c r="AE432" s="8" t="str">
        <f>IF(salesTable[[#This Row],[customerLastName]]=CLEAN(UPPER(TRIM(salesTable[[#This Row],[customerLastName]]))),salesTable[[#This Row],[customerLastName]],"MISMATCH")</f>
        <v>ARTHUR</v>
      </c>
      <c r="AF432" s="8" t="str">
        <f>IF(salesTable[[#This Row],[Phone]]="","MISSING",0&amp;RIGHT(TRIM(SUBSTITUTE(SUBSTITUTE(SUBSTITUTE(salesTable[[#This Row],[Phone]],"+","")," ",""),"-","")),9))</f>
        <v>0552280378</v>
      </c>
      <c r="AG43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32" s="8">
        <f>IF(salesTable[[#This Row],[quantity_clean]]&gt;0,salesTable[[#This Row],[quantity_clean]],"INVALID")</f>
        <v>8</v>
      </c>
      <c r="AI43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32" s="8">
        <f>IF(salesTable[[#This Row],[unitPrice_clean]]&gt;0,salesTable[[#This Row],[unitPrice_clean]],"INVALID")</f>
        <v>4200</v>
      </c>
      <c r="AK432">
        <f>IF(salesTable[[#This Row],[Revenue]]="","MISSING",VALUE(TRIM(SUBSTITUTE(SUBSTITUTE(salesTable[[#This Row],[Revenue]],",",""),"GH₵",""))))</f>
        <v>33600</v>
      </c>
      <c r="AL432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432" s="19">
        <f>IF(ISNUMBER(salesTable[[#This Row],[OrderDate]]),salesTable[[#This Row],[OrderDate]],IFERROR(DATEVALUE(CLEAN(TRIM(SUBSTITUTE(salesTable[[#This Row],[OrderDate]],".","/")))),"CHECK"))</f>
        <v>45935</v>
      </c>
      <c r="AN4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45935</v>
      </c>
      <c r="AO4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GH-KOF-2025-00282</v>
      </c>
      <c r="AP4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2" s="8" t="str">
        <f>CLEAN(PROPER(TRIM(salesTable[[#This Row],[Email]])))</f>
        <v>Adwoa.Arthur95@Example.Com</v>
      </c>
      <c r="AR432" s="8" t="str">
        <f>CLEAN(TRIM(salesTable[[#This Row],[SourceFile]]))</f>
        <v>Agent_App_2025.csv</v>
      </c>
      <c r="AS4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2" s="8" t="str">
        <f>IF(salesTable[orderRef_final]&lt;&gt;"MISSING",salesTable[orderRef_final],"invalid")</f>
        <v>GH-KOF-2025-00282</v>
      </c>
    </row>
    <row r="433" spans="1:46" x14ac:dyDescent="0.3">
      <c r="A433" t="s">
        <v>2916</v>
      </c>
      <c r="B433" t="s">
        <v>1836</v>
      </c>
      <c r="C433" t="s">
        <v>1742</v>
      </c>
      <c r="D433" t="s">
        <v>271</v>
      </c>
      <c r="E433" t="s">
        <v>161</v>
      </c>
      <c r="F433" t="s">
        <v>119</v>
      </c>
      <c r="G433" t="s">
        <v>239</v>
      </c>
      <c r="H433" t="s">
        <v>240</v>
      </c>
      <c r="I433" t="s">
        <v>241</v>
      </c>
      <c r="J433" t="s">
        <v>97</v>
      </c>
      <c r="K433" t="s">
        <v>84</v>
      </c>
      <c r="L433" t="s">
        <v>819</v>
      </c>
      <c r="M433" t="s">
        <v>145</v>
      </c>
      <c r="N433">
        <v>980</v>
      </c>
      <c r="O433">
        <v>4900</v>
      </c>
      <c r="P433" t="s">
        <v>2917</v>
      </c>
      <c r="Q433" t="s">
        <v>2918</v>
      </c>
      <c r="R433" t="s">
        <v>46</v>
      </c>
      <c r="S433" t="str">
        <f>IF(salesTable[[#This Row],[Region]]="","MISSING",IFERROR(VLOOKUP(salesTable[[#This Row],[Region]],region_ref[],2,FALSE),TRIM(CLEAN(UPPER(salesTable[[#This Row],[Region]])))))</f>
        <v>KOFORIDUA</v>
      </c>
      <c r="T433" t="str">
        <f>IF(salesTable[[#This Row],[CustomerType]]="","MISSING",IFERROR(VLOOKUP(salesTable[[#This Row],[CustomerType]],customerType_Ref[],2,FALSE),TRIM(CLEAN(UPPER(salesTable[[#This Row],[CustomerType]])))))</f>
        <v>BUSINESS</v>
      </c>
      <c r="U433" t="str">
        <f>IF(salesTable[[#This Row],[SalesChannel]]="","MISSING",IFERROR(VLOOKUP(salesTable[[#This Row],[SalesChannel]],salesChannel_Ref[],2,FALSE),CLEAN(UPPER(TRIM(salesTable[SalesChannel])))))</f>
        <v>AGENT</v>
      </c>
      <c r="V43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33" s="8" t="str">
        <f>IF(salesTable[[#This Row],[ProductID]]="","MISSING",IFERROR(VLOOKUP(salesTable[[#This Row],[ProductID]],product_REF[],1,FALSE),"NO MATCH"))</f>
        <v>P009</v>
      </c>
      <c r="X433" s="8" t="str">
        <f>CLEAN(UPPER(TRIM(IF(salesTable[[#This Row],[ProductID]]="","MISSING",IFERROR(VLOOKUP(salesTable[[#This Row],[ProductID]],product_REF[],2,FALSE),"NO MATCH")))))</f>
        <v>FILING CABINET</v>
      </c>
      <c r="Y433" t="str">
        <f>IFERROR(CLEAN(UPPER(TRIM(VLOOKUP(salesTable[[#This Row],[productID_Final]],product_REF[],3,FALSE)))),"NO MATCH")</f>
        <v>OFFICE SUPPLIES</v>
      </c>
      <c r="Z433" s="8" t="str">
        <f>IF(salesTable[[#This Row],[productCategory_final]]=CLEAN(UPPER(TRIM(salesTable[ProductCategory]))),salesTable[[#This Row],[productCategory_final]],"MISMATCH")</f>
        <v>OFFICE SUPPLIES</v>
      </c>
      <c r="AA433" s="8" t="str">
        <f>IF(salesTable[[#This Row],[CustomerID]]="","MISSING",IFERROR(VLOOKUP(salesTable[[#This Row],[CustomerID]],customer_REF[],1,FALSE),"NO MATCH"))</f>
        <v>C0048</v>
      </c>
      <c r="AB433" t="str">
        <f>CLEAN(UPPER(TRIM(IF(salesTable[[#This Row],[FirstName]]="","MISSING",IFERROR(VLOOKUP(salesTable[[#This Row],[CustomerID_final]],customer_REF[],2,FALSE),"NO MATCH")))))</f>
        <v>MICHAEL</v>
      </c>
      <c r="AC433" s="8" t="str">
        <f>IF(salesTable[[#This Row],[customerFisrtName]]=CLEAN(UPPER(TRIM(salesTable[[#This Row],[customerFisrtName]]))),salesTable[[#This Row],[customerFisrtName]],"MISMATCH")</f>
        <v>MICHAEL</v>
      </c>
      <c r="AD433" t="str">
        <f>CLEAN(UPPER(TRIM(IF(salesTable[[#This Row],[LastName]]="","MISSING",IFERROR(VLOOKUP(salesTable[[#This Row],[CustomerID_final]],customer_REF[],3,FALSE),"NO MATCH")))))</f>
        <v>ADDO</v>
      </c>
      <c r="AE433" s="8" t="str">
        <f>IF(salesTable[[#This Row],[customerLastName]]=CLEAN(UPPER(TRIM(salesTable[[#This Row],[customerLastName]]))),salesTable[[#This Row],[customerLastName]],"MISMATCH")</f>
        <v>ADDO</v>
      </c>
      <c r="AF433" s="8" t="str">
        <f>IF(salesTable[[#This Row],[Phone]]="","MISSING",0&amp;RIGHT(TRIM(SUBSTITUTE(SUBSTITUTE(SUBSTITUTE(salesTable[[#This Row],[Phone]],"+","")," ",""),"-","")),9))</f>
        <v>0594419465</v>
      </c>
      <c r="AG43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33" s="8">
        <f>IF(salesTable[[#This Row],[quantity_clean]]&gt;0,salesTable[[#This Row],[quantity_clean]],"INVALID")</f>
        <v>5</v>
      </c>
      <c r="AI43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33" s="8">
        <f>IF(salesTable[[#This Row],[unitPrice_clean]]&gt;0,salesTable[[#This Row],[unitPrice_clean]],"INVALID")</f>
        <v>980</v>
      </c>
      <c r="AK433">
        <f>IF(salesTable[[#This Row],[Revenue]]="","MISSING",VALUE(TRIM(SUBSTITUTE(SUBSTITUTE(salesTable[[#This Row],[Revenue]],",",""),"GH₵",""))))</f>
        <v>4900</v>
      </c>
      <c r="AL433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433" s="19">
        <f>IF(ISNUMBER(salesTable[[#This Row],[OrderDate]]),salesTable[[#This Row],[OrderDate]],IFERROR(DATEVALUE(CLEAN(TRIM(SUBSTITUTE(salesTable[[#This Row],[OrderDate]],".","/")))),"CHECK"))</f>
        <v>45915</v>
      </c>
      <c r="AN4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45915</v>
      </c>
      <c r="AO4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GH-KOF-2025-00289</v>
      </c>
      <c r="AP4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3" s="8" t="str">
        <f>CLEAN(PROPER(TRIM(salesTable[[#This Row],[Email]])))</f>
        <v>Michael.Addo66@Example.Com</v>
      </c>
      <c r="AR433" s="8" t="str">
        <f>CLEAN(TRIM(salesTable[[#This Row],[SourceFile]]))</f>
        <v>Mobile_App_Export.csv</v>
      </c>
      <c r="AS4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3" s="8" t="str">
        <f>IF(salesTable[orderRef_final]&lt;&gt;"MISSING",salesTable[orderRef_final],"invalid")</f>
        <v>GH-KOF-2025-00289</v>
      </c>
    </row>
    <row r="434" spans="1:46" x14ac:dyDescent="0.3">
      <c r="A434" t="s">
        <v>3473</v>
      </c>
      <c r="B434" t="s">
        <v>3474</v>
      </c>
      <c r="C434" t="s">
        <v>490</v>
      </c>
      <c r="D434" t="s">
        <v>1178</v>
      </c>
      <c r="E434" t="s">
        <v>129</v>
      </c>
      <c r="F434" t="s">
        <v>119</v>
      </c>
      <c r="G434" t="s">
        <v>120</v>
      </c>
      <c r="H434" t="s">
        <v>121</v>
      </c>
      <c r="I434" t="s">
        <v>41</v>
      </c>
      <c r="J434" t="s">
        <v>83</v>
      </c>
      <c r="K434" t="s">
        <v>98</v>
      </c>
      <c r="L434" t="s">
        <v>58</v>
      </c>
      <c r="M434" t="s">
        <v>360</v>
      </c>
      <c r="N434">
        <v>850</v>
      </c>
      <c r="O434">
        <v>7650</v>
      </c>
      <c r="P434" t="s">
        <v>3475</v>
      </c>
      <c r="Q434" t="s">
        <v>3476</v>
      </c>
      <c r="R434" t="s">
        <v>157</v>
      </c>
      <c r="S434" t="str">
        <f>IF(salesTable[[#This Row],[Region]]="","MISSING",IFERROR(VLOOKUP(salesTable[[#This Row],[Region]],region_ref[],2,FALSE),TRIM(CLEAN(UPPER(salesTable[[#This Row],[Region]])))))</f>
        <v>KOFORIDUA</v>
      </c>
      <c r="T434" t="str">
        <f>IF(salesTable[[#This Row],[CustomerType]]="","MISSING",IFERROR(VLOOKUP(salesTable[[#This Row],[CustomerType]],customerType_Ref[],2,FALSE),TRIM(CLEAN(UPPER(salesTable[[#This Row],[CustomerType]])))))</f>
        <v>INDIVIDUAL</v>
      </c>
      <c r="U434" t="str">
        <f>IF(salesTable[[#This Row],[SalesChannel]]="","MISSING",IFERROR(VLOOKUP(salesTable[[#This Row],[SalesChannel]],salesChannel_Ref[],2,FALSE),CLEAN(UPPER(TRIM(salesTable[SalesChannel])))))</f>
        <v>MOBILE APP</v>
      </c>
      <c r="V43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34" s="8" t="str">
        <f>IF(salesTable[[#This Row],[ProductID]]="","MISSING",IFERROR(VLOOKUP(salesTable[[#This Row],[ProductID]],product_REF[],1,FALSE),"NO MATCH"))</f>
        <v>P002</v>
      </c>
      <c r="X434" s="8" t="str">
        <f>CLEAN(UPPER(TRIM(IF(salesTable[[#This Row],[ProductID]]="","MISSING",IFERROR(VLOOKUP(salesTable[[#This Row],[ProductID]],product_REF[],2,FALSE),"NO MATCH")))))</f>
        <v>OFFICE CHAIR</v>
      </c>
      <c r="Y434" t="str">
        <f>IFERROR(CLEAN(UPPER(TRIM(VLOOKUP(salesTable[[#This Row],[productID_Final]],product_REF[],3,FALSE)))),"NO MATCH")</f>
        <v>FURNITURE</v>
      </c>
      <c r="Z434" s="8" t="str">
        <f>IF(salesTable[[#This Row],[productCategory_final]]=CLEAN(UPPER(TRIM(salesTable[ProductCategory]))),salesTable[[#This Row],[productCategory_final]],"MISMATCH")</f>
        <v>FURNITURE</v>
      </c>
      <c r="AA434" s="8" t="str">
        <f>IF(salesTable[[#This Row],[CustomerID]]="","MISSING",IFERROR(VLOOKUP(salesTable[[#This Row],[CustomerID]],customer_REF[],1,FALSE),"NO MATCH"))</f>
        <v>C0051</v>
      </c>
      <c r="AB434" t="str">
        <f>CLEAN(UPPER(TRIM(IF(salesTable[[#This Row],[FirstName]]="","MISSING",IFERROR(VLOOKUP(salesTable[[#This Row],[CustomerID_final]],customer_REF[],2,FALSE),"NO MATCH")))))</f>
        <v>YAW</v>
      </c>
      <c r="AC434" s="8" t="str">
        <f>IF(salesTable[[#This Row],[customerFisrtName]]=CLEAN(UPPER(TRIM(salesTable[[#This Row],[customerFisrtName]]))),salesTable[[#This Row],[customerFisrtName]],"MISMATCH")</f>
        <v>YAW</v>
      </c>
      <c r="AD434" t="str">
        <f>CLEAN(UPPER(TRIM(IF(salesTable[[#This Row],[LastName]]="","MISSING",IFERROR(VLOOKUP(salesTable[[#This Row],[CustomerID_final]],customer_REF[],3,FALSE),"NO MATCH")))))</f>
        <v>BOATENG</v>
      </c>
      <c r="AE434" s="8" t="str">
        <f>IF(salesTable[[#This Row],[customerLastName]]=CLEAN(UPPER(TRIM(salesTable[[#This Row],[customerLastName]]))),salesTable[[#This Row],[customerLastName]],"MISMATCH")</f>
        <v>BOATENG</v>
      </c>
      <c r="AF434" s="8" t="str">
        <f>IF(salesTable[[#This Row],[Phone]]="","MISSING",0&amp;RIGHT(TRIM(SUBSTITUTE(SUBSTITUTE(SUBSTITUTE(salesTable[[#This Row],[Phone]],"+","")," ",""),"-","")),9))</f>
        <v>0206093718</v>
      </c>
      <c r="AG43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34" s="8">
        <f>IF(salesTable[[#This Row],[quantity_clean]]&gt;0,salesTable[[#This Row],[quantity_clean]],"INVALID")</f>
        <v>9</v>
      </c>
      <c r="AI43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34" s="8">
        <f>IF(salesTable[[#This Row],[unitPrice_clean]]&gt;0,salesTable[[#This Row],[unitPrice_clean]],"INVALID")</f>
        <v>850</v>
      </c>
      <c r="AK434">
        <f>IF(salesTable[[#This Row],[Revenue]]="","MISSING",VALUE(TRIM(SUBSTITUTE(SUBSTITUTE(salesTable[[#This Row],[Revenue]],",",""),"GH₵",""))))</f>
        <v>7650</v>
      </c>
      <c r="AL434" s="8">
        <f>IFERROR(IF(ROUND(salesTable[[#This Row],[Quantity_final]]*salesTable[[#This Row],[UnitPrice_final]],2)=ROUND(salesTable[[#This Row],[revenue_clean]],2)=TRUE,salesTable[[#This Row],[revenue_clean]],"invalid"),"INVALID")</f>
        <v>7650</v>
      </c>
      <c r="AM434" s="19">
        <f>IF(ISNUMBER(salesTable[[#This Row],[OrderDate]]),salesTable[[#This Row],[OrderDate]],IFERROR(DATEVALUE(CLEAN(TRIM(SUBSTITUTE(salesTable[[#This Row],[OrderDate]],".","/")))),"CHECK"))</f>
        <v>45849</v>
      </c>
      <c r="AN4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4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GH-KOF-2025-00294</v>
      </c>
      <c r="AP4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4" s="8" t="str">
        <f>CLEAN(PROPER(TRIM(salesTable[[#This Row],[Email]])))</f>
        <v>Yaw.Boateng1@Example.Com</v>
      </c>
      <c r="AR434" s="8" t="str">
        <f>CLEAN(TRIM(salesTable[[#This Row],[SourceFile]]))</f>
        <v>Online_Sales_2025.xlsx</v>
      </c>
      <c r="AS4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4" s="8" t="str">
        <f>IF(salesTable[orderRef_final]&lt;&gt;"MISSING",salesTable[orderRef_final],"invalid")</f>
        <v>GH-KOF-2025-00294</v>
      </c>
    </row>
    <row r="435" spans="1:46" x14ac:dyDescent="0.3">
      <c r="A435" t="s">
        <v>3841</v>
      </c>
      <c r="B435" t="s">
        <v>1027</v>
      </c>
      <c r="C435" t="s">
        <v>904</v>
      </c>
      <c r="D435" t="s">
        <v>139</v>
      </c>
      <c r="E435" t="s">
        <v>173</v>
      </c>
      <c r="F435" t="s">
        <v>119</v>
      </c>
      <c r="G435" t="s">
        <v>120</v>
      </c>
      <c r="H435" t="s">
        <v>121</v>
      </c>
      <c r="I435" t="s">
        <v>374</v>
      </c>
      <c r="J435" t="s">
        <v>27</v>
      </c>
      <c r="K435" t="s">
        <v>758</v>
      </c>
      <c r="L435" t="s">
        <v>222</v>
      </c>
      <c r="M435">
        <v>5</v>
      </c>
      <c r="N435">
        <v>850</v>
      </c>
      <c r="O435">
        <v>4250</v>
      </c>
      <c r="P435" t="s">
        <v>3842</v>
      </c>
      <c r="Q435" t="s">
        <v>3843</v>
      </c>
      <c r="R435" t="s">
        <v>157</v>
      </c>
      <c r="S435" t="str">
        <f>IF(salesTable[[#This Row],[Region]]="","MISSING",IFERROR(VLOOKUP(salesTable[[#This Row],[Region]],region_ref[],2,FALSE),TRIM(CLEAN(UPPER(salesTable[[#This Row],[Region]])))))</f>
        <v>KOFORIDUA</v>
      </c>
      <c r="T435" t="str">
        <f>IF(salesTable[[#This Row],[CustomerType]]="","MISSING",IFERROR(VLOOKUP(salesTable[[#This Row],[CustomerType]],customerType_Ref[],2,FALSE),TRIM(CLEAN(UPPER(salesTable[[#This Row],[CustomerType]])))))</f>
        <v>GOVERNMENT</v>
      </c>
      <c r="U435" t="str">
        <f>IF(salesTable[[#This Row],[SalesChannel]]="","MISSING",IFERROR(VLOOKUP(salesTable[[#This Row],[SalesChannel]],salesChannel_Ref[],2,FALSE),CLEAN(UPPER(TRIM(salesTable[SalesChannel])))))</f>
        <v>ONLINE</v>
      </c>
      <c r="V435" t="str">
        <f>IF(salesTable[[#This Row],[PaymentMethod]]="","MISSING",IFERROR(VLOOKUP(salesTable[[#This Row],[PaymentMethod]],paymentMethod_REF[],2,FALSE), CLEAN(UPPER(TRIM(salesTable[[#This Row],[PaymentMethod]])))))</f>
        <v>CASH</v>
      </c>
      <c r="W435" s="8" t="str">
        <f>IF(salesTable[[#This Row],[ProductID]]="","MISSING",IFERROR(VLOOKUP(salesTable[[#This Row],[ProductID]],product_REF[],1,FALSE),"NO MATCH"))</f>
        <v>P002</v>
      </c>
      <c r="X435" s="8" t="str">
        <f>CLEAN(UPPER(TRIM(IF(salesTable[[#This Row],[ProductID]]="","MISSING",IFERROR(VLOOKUP(salesTable[[#This Row],[ProductID]],product_REF[],2,FALSE),"NO MATCH")))))</f>
        <v>OFFICE CHAIR</v>
      </c>
      <c r="Y435" t="str">
        <f>IFERROR(CLEAN(UPPER(TRIM(VLOOKUP(salesTable[[#This Row],[productID_Final]],product_REF[],3,FALSE)))),"NO MATCH")</f>
        <v>FURNITURE</v>
      </c>
      <c r="Z435" s="8" t="str">
        <f>IF(salesTable[[#This Row],[productCategory_final]]=CLEAN(UPPER(TRIM(salesTable[ProductCategory]))),salesTable[[#This Row],[productCategory_final]],"MISMATCH")</f>
        <v>FURNITURE</v>
      </c>
      <c r="AA435" s="8" t="str">
        <f>IF(salesTable[[#This Row],[CustomerID]]="","MISSING",IFERROR(VLOOKUP(salesTable[[#This Row],[CustomerID]],customer_REF[],1,FALSE),"NO MATCH"))</f>
        <v>C0306</v>
      </c>
      <c r="AB435" t="str">
        <f>CLEAN(UPPER(TRIM(IF(salesTable[[#This Row],[FirstName]]="","MISSING",IFERROR(VLOOKUP(salesTable[[#This Row],[CustomerID_final]],customer_REF[],2,FALSE),"NO MATCH")))))</f>
        <v>KOFI</v>
      </c>
      <c r="AC435" s="8" t="str">
        <f>IF(salesTable[[#This Row],[customerFisrtName]]=CLEAN(UPPER(TRIM(salesTable[[#This Row],[customerFisrtName]]))),salesTable[[#This Row],[customerFisrtName]],"MISMATCH")</f>
        <v>KOFI</v>
      </c>
      <c r="AD435" t="str">
        <f>CLEAN(UPPER(TRIM(IF(salesTable[[#This Row],[LastName]]="","MISSING",IFERROR(VLOOKUP(salesTable[[#This Row],[CustomerID_final]],customer_REF[],3,FALSE),"NO MATCH")))))</f>
        <v>OSEI</v>
      </c>
      <c r="AE435" s="8" t="str">
        <f>IF(salesTable[[#This Row],[customerLastName]]=CLEAN(UPPER(TRIM(salesTable[[#This Row],[customerLastName]]))),salesTable[[#This Row],[customerLastName]],"MISMATCH")</f>
        <v>OSEI</v>
      </c>
      <c r="AF435" s="8" t="str">
        <f>IF(salesTable[[#This Row],[Phone]]="","MISSING",0&amp;RIGHT(TRIM(SUBSTITUTE(SUBSTITUTE(SUBSTITUTE(salesTable[[#This Row],[Phone]],"+","")," ",""),"-","")),9))</f>
        <v>0272110074</v>
      </c>
      <c r="AG43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35" s="8">
        <f>IF(salesTable[[#This Row],[quantity_clean]]&gt;0,salesTable[[#This Row],[quantity_clean]],"INVALID")</f>
        <v>5</v>
      </c>
      <c r="AI43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35" s="8">
        <f>IF(salesTable[[#This Row],[unitPrice_clean]]&gt;0,salesTable[[#This Row],[unitPrice_clean]],"INVALID")</f>
        <v>850</v>
      </c>
      <c r="AK435">
        <f>IF(salesTable[[#This Row],[Revenue]]="","MISSING",VALUE(TRIM(SUBSTITUTE(SUBSTITUTE(salesTable[[#This Row],[Revenue]],",",""),"GH₵",""))))</f>
        <v>4250</v>
      </c>
      <c r="AL435" s="8">
        <f>IFERROR(IF(ROUND(salesTable[[#This Row],[Quantity_final]]*salesTable[[#This Row],[UnitPrice_final]],2)=ROUND(salesTable[[#This Row],[revenue_clean]],2)=TRUE,salesTable[[#This Row],[revenue_clean]],"invalid"),"INVALID")</f>
        <v>4250</v>
      </c>
      <c r="AM435" s="19">
        <f>IF(ISNUMBER(salesTable[[#This Row],[OrderDate]]),salesTable[[#This Row],[OrderDate]],IFERROR(DATEVALUE(CLEAN(TRIM(SUBSTITUTE(salesTable[[#This Row],[OrderDate]],".","/")))),"CHECK"))</f>
        <v>45727</v>
      </c>
      <c r="AN4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45727</v>
      </c>
      <c r="AO4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GH-KOF-2025-00296</v>
      </c>
      <c r="AP4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5" s="8" t="str">
        <f>CLEAN(PROPER(TRIM(salesTable[[#This Row],[Email]])))</f>
        <v>Kofi.Osei63@Example.Com</v>
      </c>
      <c r="AR435" s="8" t="str">
        <f>CLEAN(TRIM(salesTable[[#This Row],[SourceFile]]))</f>
        <v>Online_Sales_2025.xlsx</v>
      </c>
      <c r="AS4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5" s="8" t="str">
        <f>IF(salesTable[orderRef_final]&lt;&gt;"MISSING",salesTable[orderRef_final],"invalid")</f>
        <v>GH-KOF-2025-00296</v>
      </c>
    </row>
    <row r="436" spans="1:46" x14ac:dyDescent="0.3">
      <c r="A436" t="s">
        <v>1962</v>
      </c>
      <c r="B436" t="s">
        <v>1963</v>
      </c>
      <c r="C436" t="s">
        <v>498</v>
      </c>
      <c r="D436" t="s">
        <v>732</v>
      </c>
      <c r="E436" t="s">
        <v>129</v>
      </c>
      <c r="F436" t="s">
        <v>119</v>
      </c>
      <c r="G436" t="s">
        <v>53</v>
      </c>
      <c r="H436" t="s">
        <v>95</v>
      </c>
      <c r="I436" t="s">
        <v>96</v>
      </c>
      <c r="J436" t="s">
        <v>27</v>
      </c>
      <c r="K436" t="s">
        <v>624</v>
      </c>
      <c r="L436" t="s">
        <v>222</v>
      </c>
      <c r="M436">
        <v>11</v>
      </c>
      <c r="N436">
        <v>180</v>
      </c>
      <c r="O436">
        <v>1980</v>
      </c>
      <c r="P436" t="s">
        <v>1964</v>
      </c>
      <c r="Q436" t="s">
        <v>1965</v>
      </c>
      <c r="R436" t="s">
        <v>32</v>
      </c>
      <c r="S436" t="str">
        <f>IF(salesTable[[#This Row],[Region]]="","MISSING",IFERROR(VLOOKUP(salesTable[[#This Row],[Region]],region_ref[],2,FALSE),TRIM(CLEAN(UPPER(salesTable[[#This Row],[Region]])))))</f>
        <v>KOFORIDUA</v>
      </c>
      <c r="T436" t="str">
        <f>IF(salesTable[[#This Row],[CustomerType]]="","MISSING",IFERROR(VLOOKUP(salesTable[[#This Row],[CustomerType]],customerType_Ref[],2,FALSE),TRIM(CLEAN(UPPER(salesTable[[#This Row],[CustomerType]])))))</f>
        <v>GOVERNMENT</v>
      </c>
      <c r="U436" t="str">
        <f>IF(salesTable[[#This Row],[SalesChannel]]="","MISSING",IFERROR(VLOOKUP(salesTable[[#This Row],[SalesChannel]],salesChannel_Ref[],2,FALSE),CLEAN(UPPER(TRIM(salesTable[SalesChannel])))))</f>
        <v>IN-STORE</v>
      </c>
      <c r="V436" t="str">
        <f>IF(salesTable[[#This Row],[PaymentMethod]]="","MISSING",IFERROR(VLOOKUP(salesTable[[#This Row],[PaymentMethod]],paymentMethod_REF[],2,FALSE), CLEAN(UPPER(TRIM(salesTable[[#This Row],[PaymentMethod]])))))</f>
        <v>CASH</v>
      </c>
      <c r="W436" s="8" t="str">
        <f>IF(salesTable[[#This Row],[ProductID]]="","MISSING",IFERROR(VLOOKUP(salesTable[[#This Row],[ProductID]],product_REF[],1,FALSE),"NO MATCH"))</f>
        <v>P007</v>
      </c>
      <c r="X436" s="8" t="str">
        <f>CLEAN(UPPER(TRIM(IF(salesTable[[#This Row],[ProductID]]="","MISSING",IFERROR(VLOOKUP(salesTable[[#This Row],[ProductID]],product_REF[],2,FALSE),"NO MATCH")))))</f>
        <v>COTTON SHIRT</v>
      </c>
      <c r="Y436" t="str">
        <f>IFERROR(CLEAN(UPPER(TRIM(VLOOKUP(salesTable[[#This Row],[productID_Final]],product_REF[],3,FALSE)))),"NO MATCH")</f>
        <v>CLOTHING</v>
      </c>
      <c r="Z436" s="8" t="str">
        <f>IF(salesTable[[#This Row],[productCategory_final]]=CLEAN(UPPER(TRIM(salesTable[ProductCategory]))),salesTable[[#This Row],[productCategory_final]],"MISMATCH")</f>
        <v>CLOTHING</v>
      </c>
      <c r="AA436" s="8" t="str">
        <f>IF(salesTable[[#This Row],[CustomerID]]="","MISSING",IFERROR(VLOOKUP(salesTable[[#This Row],[CustomerID]],customer_REF[],1,FALSE),"NO MATCH"))</f>
        <v>C0107</v>
      </c>
      <c r="AB436" t="str">
        <f>CLEAN(UPPER(TRIM(IF(salesTable[[#This Row],[FirstName]]="","MISSING",IFERROR(VLOOKUP(salesTable[[#This Row],[CustomerID_final]],customer_REF[],2,FALSE),"NO MATCH")))))</f>
        <v>KOFI</v>
      </c>
      <c r="AC436" s="8" t="str">
        <f>IF(salesTable[[#This Row],[customerFisrtName]]=CLEAN(UPPER(TRIM(salesTable[[#This Row],[customerFisrtName]]))),salesTable[[#This Row],[customerFisrtName]],"MISMATCH")</f>
        <v>KOFI</v>
      </c>
      <c r="AD436" t="str">
        <f>CLEAN(UPPER(TRIM(IF(salesTable[[#This Row],[LastName]]="","MISSING",IFERROR(VLOOKUP(salesTable[[#This Row],[CustomerID_final]],customer_REF[],3,FALSE),"NO MATCH")))))</f>
        <v>BOATENG</v>
      </c>
      <c r="AE436" s="8" t="str">
        <f>IF(salesTable[[#This Row],[customerLastName]]=CLEAN(UPPER(TRIM(salesTable[[#This Row],[customerLastName]]))),salesTable[[#This Row],[customerLastName]],"MISMATCH")</f>
        <v>BOATENG</v>
      </c>
      <c r="AF436" s="8" t="str">
        <f>IF(salesTable[[#This Row],[Phone]]="","MISSING",0&amp;RIGHT(TRIM(SUBSTITUTE(SUBSTITUTE(SUBSTITUTE(salesTable[[#This Row],[Phone]],"+","")," ",""),"-","")),9))</f>
        <v>0206299751</v>
      </c>
      <c r="AG43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36" s="8">
        <f>IF(salesTable[[#This Row],[quantity_clean]]&gt;0,salesTable[[#This Row],[quantity_clean]],"INVALID")</f>
        <v>11</v>
      </c>
      <c r="AI43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36" s="8">
        <f>IF(salesTable[[#This Row],[unitPrice_clean]]&gt;0,salesTable[[#This Row],[unitPrice_clean]],"INVALID")</f>
        <v>180</v>
      </c>
      <c r="AK436">
        <f>IF(salesTable[[#This Row],[Revenue]]="","MISSING",VALUE(TRIM(SUBSTITUTE(SUBSTITUTE(salesTable[[#This Row],[Revenue]],",",""),"GH₵",""))))</f>
        <v>1980</v>
      </c>
      <c r="AL436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436" s="19">
        <f>IF(ISNUMBER(salesTable[[#This Row],[OrderDate]]),salesTable[[#This Row],[OrderDate]],IFERROR(DATEVALUE(CLEAN(TRIM(SUBSTITUTE(salesTable[[#This Row],[OrderDate]],".","/")))),"CHECK"))</f>
        <v>45755</v>
      </c>
      <c r="AN4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45755</v>
      </c>
      <c r="AO4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GH-KOF-2025-00306</v>
      </c>
      <c r="AP4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6" s="8" t="str">
        <f>CLEAN(PROPER(TRIM(salesTable[[#This Row],[Email]])))</f>
        <v>Kofi.Boateng25@Example.Com</v>
      </c>
      <c r="AR436" s="8" t="str">
        <f>CLEAN(TRIM(salesTable[[#This Row],[SourceFile]]))</f>
        <v>Agent_App_2025.csv</v>
      </c>
      <c r="AS4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6" s="8" t="str">
        <f>IF(salesTable[orderRef_final]&lt;&gt;"MISSING",salesTable[orderRef_final],"invalid")</f>
        <v>GH-KOF-2025-00306</v>
      </c>
    </row>
    <row r="437" spans="1:46" x14ac:dyDescent="0.3">
      <c r="A437" t="s">
        <v>6362</v>
      </c>
      <c r="B437" t="s">
        <v>6363</v>
      </c>
      <c r="C437" t="s">
        <v>1661</v>
      </c>
      <c r="D437" t="s">
        <v>1158</v>
      </c>
      <c r="E437" t="s">
        <v>190</v>
      </c>
      <c r="F437" t="s">
        <v>119</v>
      </c>
      <c r="G437" t="s">
        <v>239</v>
      </c>
      <c r="H437" t="s">
        <v>240</v>
      </c>
      <c r="I437" t="s">
        <v>279</v>
      </c>
      <c r="J437" t="s">
        <v>97</v>
      </c>
      <c r="K437" t="s">
        <v>144</v>
      </c>
      <c r="L437" t="s">
        <v>182</v>
      </c>
      <c r="M437" t="s">
        <v>1902</v>
      </c>
      <c r="N437">
        <v>980</v>
      </c>
      <c r="O437">
        <v>8820</v>
      </c>
      <c r="P437" t="s">
        <v>6364</v>
      </c>
      <c r="Q437" t="s">
        <v>6365</v>
      </c>
      <c r="R437" t="s">
        <v>46</v>
      </c>
      <c r="S437" t="str">
        <f>IF(salesTable[[#This Row],[Region]]="","MISSING",IFERROR(VLOOKUP(salesTable[[#This Row],[Region]],region_ref[],2,FALSE),TRIM(CLEAN(UPPER(salesTable[[#This Row],[Region]])))))</f>
        <v>KOFORIDUA</v>
      </c>
      <c r="T437" t="str">
        <f>IF(salesTable[[#This Row],[CustomerType]]="","MISSING",IFERROR(VLOOKUP(salesTable[[#This Row],[CustomerType]],customerType_Ref[],2,FALSE),TRIM(CLEAN(UPPER(salesTable[[#This Row],[CustomerType]])))))</f>
        <v>BUSINESS</v>
      </c>
      <c r="U437" t="str">
        <f>IF(salesTable[[#This Row],[SalesChannel]]="","MISSING",IFERROR(VLOOKUP(salesTable[[#This Row],[SalesChannel]],salesChannel_Ref[],2,FALSE),CLEAN(UPPER(TRIM(salesTable[SalesChannel])))))</f>
        <v>IN-STORE</v>
      </c>
      <c r="V437" t="str">
        <f>IF(salesTable[[#This Row],[PaymentMethod]]="","MISSING",IFERROR(VLOOKUP(salesTable[[#This Row],[PaymentMethod]],paymentMethod_REF[],2,FALSE), CLEAN(UPPER(TRIM(salesTable[[#This Row],[PaymentMethod]])))))</f>
        <v>CASH</v>
      </c>
      <c r="W437" s="8" t="str">
        <f>IF(salesTable[[#This Row],[ProductID]]="","MISSING",IFERROR(VLOOKUP(salesTable[[#This Row],[ProductID]],product_REF[],1,FALSE),"NO MATCH"))</f>
        <v>P009</v>
      </c>
      <c r="X437" s="8" t="str">
        <f>CLEAN(UPPER(TRIM(IF(salesTable[[#This Row],[ProductID]]="","MISSING",IFERROR(VLOOKUP(salesTable[[#This Row],[ProductID]],product_REF[],2,FALSE),"NO MATCH")))))</f>
        <v>FILING CABINET</v>
      </c>
      <c r="Y437" t="str">
        <f>IFERROR(CLEAN(UPPER(TRIM(VLOOKUP(salesTable[[#This Row],[productID_Final]],product_REF[],3,FALSE)))),"NO MATCH")</f>
        <v>OFFICE SUPPLIES</v>
      </c>
      <c r="Z437" s="8" t="str">
        <f>IF(salesTable[[#This Row],[productCategory_final]]=CLEAN(UPPER(TRIM(salesTable[ProductCategory]))),salesTable[[#This Row],[productCategory_final]],"MISMATCH")</f>
        <v>OFFICE SUPPLIES</v>
      </c>
      <c r="AA437" s="8" t="str">
        <f>IF(salesTable[[#This Row],[CustomerID]]="","MISSING",IFERROR(VLOOKUP(salesTable[[#This Row],[CustomerID]],customer_REF[],1,FALSE),"NO MATCH"))</f>
        <v>C0347</v>
      </c>
      <c r="AB437" t="str">
        <f>CLEAN(UPPER(TRIM(IF(salesTable[[#This Row],[FirstName]]="","MISSING",IFERROR(VLOOKUP(salesTable[[#This Row],[CustomerID_final]],customer_REF[],2,FALSE),"NO MATCH")))))</f>
        <v>ABENA</v>
      </c>
      <c r="AC437" s="8" t="str">
        <f>IF(salesTable[[#This Row],[customerFisrtName]]=CLEAN(UPPER(TRIM(salesTable[[#This Row],[customerFisrtName]]))),salesTable[[#This Row],[customerFisrtName]],"MISMATCH")</f>
        <v>ABENA</v>
      </c>
      <c r="AD437" t="str">
        <f>CLEAN(UPPER(TRIM(IF(salesTable[[#This Row],[LastName]]="","MISSING",IFERROR(VLOOKUP(salesTable[[#This Row],[CustomerID_final]],customer_REF[],3,FALSE),"NO MATCH")))))</f>
        <v>ASARE</v>
      </c>
      <c r="AE437" s="8" t="str">
        <f>IF(salesTable[[#This Row],[customerLastName]]=CLEAN(UPPER(TRIM(salesTable[[#This Row],[customerLastName]]))),salesTable[[#This Row],[customerLastName]],"MISMATCH")</f>
        <v>ASARE</v>
      </c>
      <c r="AF437" s="8" t="str">
        <f>IF(salesTable[[#This Row],[Phone]]="","MISSING",0&amp;RIGHT(TRIM(SUBSTITUTE(SUBSTITUTE(SUBSTITUTE(salesTable[[#This Row],[Phone]],"+","")," ",""),"-","")),9))</f>
        <v>0593576688</v>
      </c>
      <c r="AG43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37" s="8">
        <f>IF(salesTable[[#This Row],[quantity_clean]]&gt;0,salesTable[[#This Row],[quantity_clean]],"INVALID")</f>
        <v>9</v>
      </c>
      <c r="AI43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37" s="8">
        <f>IF(salesTable[[#This Row],[unitPrice_clean]]&gt;0,salesTable[[#This Row],[unitPrice_clean]],"INVALID")</f>
        <v>980</v>
      </c>
      <c r="AK437">
        <f>IF(salesTable[[#This Row],[Revenue]]="","MISSING",VALUE(TRIM(SUBSTITUTE(SUBSTITUTE(salesTable[[#This Row],[Revenue]],",",""),"GH₵",""))))</f>
        <v>8820</v>
      </c>
      <c r="AL437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437" s="19">
        <f>IF(ISNUMBER(salesTable[[#This Row],[OrderDate]]),salesTable[[#This Row],[OrderDate]],IFERROR(DATEVALUE(CLEAN(TRIM(SUBSTITUTE(salesTable[[#This Row],[OrderDate]],".","/")))),"CHECK"))</f>
        <v>45685</v>
      </c>
      <c r="AN4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45685</v>
      </c>
      <c r="AO4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GH-KOF-2025-00316</v>
      </c>
      <c r="AP4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7" s="8" t="str">
        <f>CLEAN(PROPER(TRIM(salesTable[[#This Row],[Email]])))</f>
        <v>Abena.Asare97@Example.Com</v>
      </c>
      <c r="AR437" s="8" t="str">
        <f>CLEAN(TRIM(salesTable[[#This Row],[SourceFile]]))</f>
        <v>Mobile_App_Export.csv</v>
      </c>
      <c r="AS4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7" s="8" t="str">
        <f>IF(salesTable[orderRef_final]&lt;&gt;"MISSING",salesTable[orderRef_final],"invalid")</f>
        <v>GH-KOF-2025-00316</v>
      </c>
    </row>
    <row r="438" spans="1:46" x14ac:dyDescent="0.3">
      <c r="A438" t="s">
        <v>3132</v>
      </c>
      <c r="B438" t="s">
        <v>3133</v>
      </c>
      <c r="C438" t="s">
        <v>3134</v>
      </c>
      <c r="D438" t="s">
        <v>50</v>
      </c>
      <c r="E438" t="s">
        <v>190</v>
      </c>
      <c r="F438" t="s">
        <v>119</v>
      </c>
      <c r="G438" t="s">
        <v>120</v>
      </c>
      <c r="H438" t="s">
        <v>121</v>
      </c>
      <c r="I438" t="s">
        <v>41</v>
      </c>
      <c r="J438" t="s">
        <v>97</v>
      </c>
      <c r="K438" t="s">
        <v>98</v>
      </c>
      <c r="L438" t="s">
        <v>522</v>
      </c>
      <c r="M438">
        <v>7</v>
      </c>
      <c r="N438">
        <v>850</v>
      </c>
      <c r="O438">
        <v>5950</v>
      </c>
      <c r="P438" t="s">
        <v>3135</v>
      </c>
      <c r="Q438" t="s">
        <v>3136</v>
      </c>
      <c r="R438" t="s">
        <v>32</v>
      </c>
      <c r="S438" t="str">
        <f>IF(salesTable[[#This Row],[Region]]="","MISSING",IFERROR(VLOOKUP(salesTable[[#This Row],[Region]],region_ref[],2,FALSE),TRIM(CLEAN(UPPER(salesTable[[#This Row],[Region]])))))</f>
        <v>KOFORIDUA</v>
      </c>
      <c r="T438" t="str">
        <f>IF(salesTable[[#This Row],[CustomerType]]="","MISSING",IFERROR(VLOOKUP(salesTable[[#This Row],[CustomerType]],customerType_Ref[],2,FALSE),TRIM(CLEAN(UPPER(salesTable[[#This Row],[CustomerType]])))))</f>
        <v>BUSINESS</v>
      </c>
      <c r="U438" t="str">
        <f>IF(salesTable[[#This Row],[SalesChannel]]="","MISSING",IFERROR(VLOOKUP(salesTable[[#This Row],[SalesChannel]],salesChannel_Ref[],2,FALSE),CLEAN(UPPER(TRIM(salesTable[SalesChannel])))))</f>
        <v>MOBILE APP</v>
      </c>
      <c r="V438" t="str">
        <f>IF(salesTable[[#This Row],[PaymentMethod]]="","MISSING",IFERROR(VLOOKUP(salesTable[[#This Row],[PaymentMethod]],paymentMethod_REF[],2,FALSE), CLEAN(UPPER(TRIM(salesTable[[#This Row],[PaymentMethod]])))))</f>
        <v>CARD</v>
      </c>
      <c r="W438" s="8" t="str">
        <f>IF(salesTable[[#This Row],[ProductID]]="","MISSING",IFERROR(VLOOKUP(salesTable[[#This Row],[ProductID]],product_REF[],1,FALSE),"NO MATCH"))</f>
        <v>P002</v>
      </c>
      <c r="X438" s="8" t="str">
        <f>CLEAN(UPPER(TRIM(IF(salesTable[[#This Row],[ProductID]]="","MISSING",IFERROR(VLOOKUP(salesTable[[#This Row],[ProductID]],product_REF[],2,FALSE),"NO MATCH")))))</f>
        <v>OFFICE CHAIR</v>
      </c>
      <c r="Y438" t="str">
        <f>IFERROR(CLEAN(UPPER(TRIM(VLOOKUP(salesTable[[#This Row],[productID_Final]],product_REF[],3,FALSE)))),"NO MATCH")</f>
        <v>FURNITURE</v>
      </c>
      <c r="Z438" s="8" t="str">
        <f>IF(salesTable[[#This Row],[productCategory_final]]=CLEAN(UPPER(TRIM(salesTable[ProductCategory]))),salesTable[[#This Row],[productCategory_final]],"MISMATCH")</f>
        <v>FURNITURE</v>
      </c>
      <c r="AA438" s="8" t="str">
        <f>IF(salesTable[[#This Row],[CustomerID]]="","MISSING",IFERROR(VLOOKUP(salesTable[[#This Row],[CustomerID]],customer_REF[],1,FALSE),"NO MATCH"))</f>
        <v>C0331</v>
      </c>
      <c r="AB438" t="str">
        <f>CLEAN(UPPER(TRIM(IF(salesTable[[#This Row],[FirstName]]="","MISSING",IFERROR(VLOOKUP(salesTable[[#This Row],[CustomerID_final]],customer_REF[],2,FALSE),"NO MATCH")))))</f>
        <v>AKOSUA</v>
      </c>
      <c r="AC438" s="8" t="str">
        <f>IF(salesTable[[#This Row],[customerFisrtName]]=CLEAN(UPPER(TRIM(salesTable[[#This Row],[customerFisrtName]]))),salesTable[[#This Row],[customerFisrtName]],"MISMATCH")</f>
        <v>AKOSUA</v>
      </c>
      <c r="AD438" t="str">
        <f>CLEAN(UPPER(TRIM(IF(salesTable[[#This Row],[LastName]]="","MISSING",IFERROR(VLOOKUP(salesTable[[#This Row],[CustomerID_final]],customer_REF[],3,FALSE),"NO MATCH")))))</f>
        <v>ASARE</v>
      </c>
      <c r="AE438" s="8" t="str">
        <f>IF(salesTable[[#This Row],[customerLastName]]=CLEAN(UPPER(TRIM(salesTable[[#This Row],[customerLastName]]))),salesTable[[#This Row],[customerLastName]],"MISMATCH")</f>
        <v>ASARE</v>
      </c>
      <c r="AF438" s="8" t="str">
        <f>IF(salesTable[[#This Row],[Phone]]="","MISSING",0&amp;RIGHT(TRIM(SUBSTITUTE(SUBSTITUTE(SUBSTITUTE(salesTable[[#This Row],[Phone]],"+","")," ",""),"-","")),9))</f>
        <v>0265658247</v>
      </c>
      <c r="AG43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38" s="8">
        <f>IF(salesTable[[#This Row],[quantity_clean]]&gt;0,salesTable[[#This Row],[quantity_clean]],"INVALID")</f>
        <v>7</v>
      </c>
      <c r="AI43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38" s="8">
        <f>IF(salesTable[[#This Row],[unitPrice_clean]]&gt;0,salesTable[[#This Row],[unitPrice_clean]],"INVALID")</f>
        <v>850</v>
      </c>
      <c r="AK438">
        <f>IF(salesTable[[#This Row],[Revenue]]="","MISSING",VALUE(TRIM(SUBSTITUTE(SUBSTITUTE(salesTable[[#This Row],[Revenue]],",",""),"GH₵",""))))</f>
        <v>5950</v>
      </c>
      <c r="AL438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438" s="19">
        <f>IF(ISNUMBER(salesTable[[#This Row],[OrderDate]]),salesTable[[#This Row],[OrderDate]],IFERROR(DATEVALUE(CLEAN(TRIM(SUBSTITUTE(salesTable[[#This Row],[OrderDate]],".","/")))),"CHECK"))</f>
        <v>45665</v>
      </c>
      <c r="AN4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45665</v>
      </c>
      <c r="AO4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GH-KOF-2025-00320</v>
      </c>
      <c r="AP4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8" s="8" t="str">
        <f>CLEAN(PROPER(TRIM(salesTable[[#This Row],[Email]])))</f>
        <v>Akosua.Asare38@Example.Com</v>
      </c>
      <c r="AR438" s="8" t="str">
        <f>CLEAN(TRIM(salesTable[[#This Row],[SourceFile]]))</f>
        <v>Agent_App_2025.csv</v>
      </c>
      <c r="AS4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8" s="8" t="str">
        <f>IF(salesTable[orderRef_final]&lt;&gt;"MISSING",salesTable[orderRef_final],"invalid")</f>
        <v>GH-KOF-2025-00320</v>
      </c>
    </row>
    <row r="439" spans="1:46" x14ac:dyDescent="0.3">
      <c r="A439" t="s">
        <v>4243</v>
      </c>
      <c r="B439" t="s">
        <v>4244</v>
      </c>
      <c r="C439" t="s">
        <v>64</v>
      </c>
      <c r="D439" t="s">
        <v>475</v>
      </c>
      <c r="E439" t="s">
        <v>190</v>
      </c>
      <c r="F439" t="s">
        <v>119</v>
      </c>
      <c r="G439" t="s">
        <v>218</v>
      </c>
      <c r="H439" t="s">
        <v>1404</v>
      </c>
      <c r="I439" t="s">
        <v>26</v>
      </c>
      <c r="J439" t="s">
        <v>492</v>
      </c>
      <c r="K439" t="s">
        <v>57</v>
      </c>
      <c r="L439" t="s">
        <v>182</v>
      </c>
      <c r="M439" t="s">
        <v>183</v>
      </c>
      <c r="N439" t="s">
        <v>1137</v>
      </c>
      <c r="O439">
        <v>22400</v>
      </c>
      <c r="P439" t="s">
        <v>4245</v>
      </c>
      <c r="Q439" t="s">
        <v>4246</v>
      </c>
      <c r="R439" t="s">
        <v>157</v>
      </c>
      <c r="S439" t="str">
        <f>IF(salesTable[[#This Row],[Region]]="","MISSING",IFERROR(VLOOKUP(salesTable[[#This Row],[Region]],region_ref[],2,FALSE),TRIM(CLEAN(UPPER(salesTable[[#This Row],[Region]])))))</f>
        <v>KOFORIDUA</v>
      </c>
      <c r="T439" t="str">
        <f>IF(salesTable[[#This Row],[CustomerType]]="","MISSING",IFERROR(VLOOKUP(salesTable[[#This Row],[CustomerType]],customerType_Ref[],2,FALSE),TRIM(CLEAN(UPPER(salesTable[[#This Row],[CustomerType]])))))</f>
        <v>BUSINESS</v>
      </c>
      <c r="U439" t="str">
        <f>IF(salesTable[[#This Row],[SalesChannel]]="","MISSING",IFERROR(VLOOKUP(salesTable[[#This Row],[SalesChannel]],salesChannel_Ref[],2,FALSE),CLEAN(UPPER(TRIM(salesTable[SalesChannel])))))</f>
        <v>ONLINE</v>
      </c>
      <c r="V439" t="str">
        <f>IF(salesTable[[#This Row],[PaymentMethod]]="","MISSING",IFERROR(VLOOKUP(salesTable[[#This Row],[PaymentMethod]],paymentMethod_REF[],2,FALSE), CLEAN(UPPER(TRIM(salesTable[[#This Row],[PaymentMethod]])))))</f>
        <v>CASH</v>
      </c>
      <c r="W439" s="8" t="str">
        <f>IF(salesTable[[#This Row],[ProductID]]="","MISSING",IFERROR(VLOOKUP(salesTable[[#This Row],[ProductID]],product_REF[],1,FALSE),"NO MATCH"))</f>
        <v>P005</v>
      </c>
      <c r="X439" s="8" t="str">
        <f>CLEAN(UPPER(TRIM(IF(salesTable[[#This Row],[ProductID]]="","MISSING",IFERROR(VLOOKUP(salesTable[[#This Row],[ProductID]],product_REF[],2,FALSE),"NO MATCH")))))</f>
        <v>SMARTPHONE X</v>
      </c>
      <c r="Y439" t="str">
        <f>IFERROR(CLEAN(UPPER(TRIM(VLOOKUP(salesTable[[#This Row],[productID_Final]],product_REF[],3,FALSE)))),"NO MATCH")</f>
        <v>ELECTRONICS</v>
      </c>
      <c r="Z439" s="8" t="str">
        <f>IF(salesTable[[#This Row],[productCategory_final]]=CLEAN(UPPER(TRIM(salesTable[ProductCategory]))),salesTable[[#This Row],[productCategory_final]],"MISMATCH")</f>
        <v>ELECTRONICS</v>
      </c>
      <c r="AA439" s="8" t="str">
        <f>IF(salesTable[[#This Row],[CustomerID]]="","MISSING",IFERROR(VLOOKUP(salesTable[[#This Row],[CustomerID]],customer_REF[],1,FALSE),"NO MATCH"))</f>
        <v>C0282</v>
      </c>
      <c r="AB439" t="str">
        <f>CLEAN(UPPER(TRIM(IF(salesTable[[#This Row],[FirstName]]="","MISSING",IFERROR(VLOOKUP(salesTable[[#This Row],[CustomerID_final]],customer_REF[],2,FALSE),"NO MATCH")))))</f>
        <v>NAA</v>
      </c>
      <c r="AC439" s="8" t="str">
        <f>IF(salesTable[[#This Row],[customerFisrtName]]=CLEAN(UPPER(TRIM(salesTable[[#This Row],[customerFisrtName]]))),salesTable[[#This Row],[customerFisrtName]],"MISMATCH")</f>
        <v>NAA</v>
      </c>
      <c r="AD439" t="str">
        <f>CLEAN(UPPER(TRIM(IF(salesTable[[#This Row],[LastName]]="","MISSING",IFERROR(VLOOKUP(salesTable[[#This Row],[CustomerID_final]],customer_REF[],3,FALSE),"NO MATCH")))))</f>
        <v>ASARE</v>
      </c>
      <c r="AE439" s="8" t="str">
        <f>IF(salesTable[[#This Row],[customerLastName]]=CLEAN(UPPER(TRIM(salesTable[[#This Row],[customerLastName]]))),salesTable[[#This Row],[customerLastName]],"MISMATCH")</f>
        <v>ASARE</v>
      </c>
      <c r="AF439" s="8" t="str">
        <f>IF(salesTable[[#This Row],[Phone]]="","MISSING",0&amp;RIGHT(TRIM(SUBSTITUTE(SUBSTITUTE(SUBSTITUTE(salesTable[[#This Row],[Phone]],"+","")," ",""),"-","")),9))</f>
        <v>0276437236</v>
      </c>
      <c r="AG43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39" s="8">
        <f>IF(salesTable[[#This Row],[quantity_clean]]&gt;0,salesTable[[#This Row],[quantity_clean]],"INVALID")</f>
        <v>8</v>
      </c>
      <c r="AI43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39" s="8">
        <f>IF(salesTable[[#This Row],[unitPrice_clean]]&gt;0,salesTable[[#This Row],[unitPrice_clean]],"INVALID")</f>
        <v>2800</v>
      </c>
      <c r="AK439">
        <f>IF(salesTable[[#This Row],[Revenue]]="","MISSING",VALUE(TRIM(SUBSTITUTE(SUBSTITUTE(salesTable[[#This Row],[Revenue]],",",""),"GH₵",""))))</f>
        <v>22400</v>
      </c>
      <c r="AL439" s="8">
        <f>IFERROR(IF(ROUND(salesTable[[#This Row],[Quantity_final]]*salesTable[[#This Row],[UnitPrice_final]],2)=ROUND(salesTable[[#This Row],[revenue_clean]],2)=TRUE,salesTable[[#This Row],[revenue_clean]],"invalid"),"INVALID")</f>
        <v>22400</v>
      </c>
      <c r="AM439" s="19">
        <f>IF(ISNUMBER(salesTable[[#This Row],[OrderDate]]),salesTable[[#This Row],[OrderDate]],IFERROR(DATEVALUE(CLEAN(TRIM(SUBSTITUTE(salesTable[[#This Row],[OrderDate]],".","/")))),"CHECK"))</f>
        <v>45828</v>
      </c>
      <c r="AN4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45828</v>
      </c>
      <c r="AO4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GH-KOF-2025-00329</v>
      </c>
      <c r="AP4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39" s="8" t="str">
        <f>CLEAN(PROPER(TRIM(salesTable[[#This Row],[Email]])))</f>
        <v>Naa.Asare3@Example.Com</v>
      </c>
      <c r="AR439" s="8" t="str">
        <f>CLEAN(TRIM(salesTable[[#This Row],[SourceFile]]))</f>
        <v>Online_Sales_2025.xlsx</v>
      </c>
      <c r="AS4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39" s="8" t="str">
        <f>IF(salesTable[orderRef_final]&lt;&gt;"MISSING",salesTable[orderRef_final],"invalid")</f>
        <v>GH-KOF-2025-00329</v>
      </c>
    </row>
    <row r="440" spans="1:46" x14ac:dyDescent="0.3">
      <c r="A440" t="s">
        <v>5767</v>
      </c>
      <c r="B440" t="s">
        <v>3631</v>
      </c>
      <c r="C440" t="s">
        <v>2353</v>
      </c>
      <c r="D440" t="s">
        <v>92</v>
      </c>
      <c r="E440" t="s">
        <v>37</v>
      </c>
      <c r="F440" t="s">
        <v>119</v>
      </c>
      <c r="G440" t="s">
        <v>81</v>
      </c>
      <c r="H440" t="s">
        <v>425</v>
      </c>
      <c r="I440" t="s">
        <v>70</v>
      </c>
      <c r="J440" t="s">
        <v>83</v>
      </c>
      <c r="K440" t="s">
        <v>98</v>
      </c>
      <c r="L440" t="s">
        <v>182</v>
      </c>
      <c r="M440">
        <v>9</v>
      </c>
      <c r="N440" t="s">
        <v>584</v>
      </c>
      <c r="O440">
        <v>11250</v>
      </c>
      <c r="P440" t="s">
        <v>5768</v>
      </c>
      <c r="Q440" t="s">
        <v>5769</v>
      </c>
      <c r="R440" t="s">
        <v>46</v>
      </c>
      <c r="S440" t="str">
        <f>IF(salesTable[[#This Row],[Region]]="","MISSING",IFERROR(VLOOKUP(salesTable[[#This Row],[Region]],region_ref[],2,FALSE),TRIM(CLEAN(UPPER(salesTable[[#This Row],[Region]])))))</f>
        <v>KOFORIDUA</v>
      </c>
      <c r="T440" t="str">
        <f>IF(salesTable[[#This Row],[CustomerType]]="","MISSING",IFERROR(VLOOKUP(salesTable[[#This Row],[CustomerType]],customerType_Ref[],2,FALSE),TRIM(CLEAN(UPPER(salesTable[[#This Row],[CustomerType]])))))</f>
        <v>INDIVIDUAL</v>
      </c>
      <c r="U440" t="str">
        <f>IF(salesTable[[#This Row],[SalesChannel]]="","MISSING",IFERROR(VLOOKUP(salesTable[[#This Row],[SalesChannel]],salesChannel_Ref[],2,FALSE),CLEAN(UPPER(TRIM(salesTable[SalesChannel])))))</f>
        <v>MOBILE APP</v>
      </c>
      <c r="V440" t="str">
        <f>IF(salesTable[[#This Row],[PaymentMethod]]="","MISSING",IFERROR(VLOOKUP(salesTable[[#This Row],[PaymentMethod]],paymentMethod_REF[],2,FALSE), CLEAN(UPPER(TRIM(salesTable[[#This Row],[PaymentMethod]])))))</f>
        <v>CASH</v>
      </c>
      <c r="W440" s="8" t="str">
        <f>IF(salesTable[[#This Row],[ProductID]]="","MISSING",IFERROR(VLOOKUP(salesTable[[#This Row],[ProductID]],product_REF[],1,FALSE),"NO MATCH"))</f>
        <v>P008</v>
      </c>
      <c r="X440" s="8" t="str">
        <f>CLEAN(UPPER(TRIM(IF(salesTable[[#This Row],[ProductID]]="","MISSING",IFERROR(VLOOKUP(salesTable[[#This Row],[ProductID]],product_REF[],2,FALSE),"NO MATCH")))))</f>
        <v>MICROWAVE 25L</v>
      </c>
      <c r="Y440" t="str">
        <f>IFERROR(CLEAN(UPPER(TRIM(VLOOKUP(salesTable[[#This Row],[productID_Final]],product_REF[],3,FALSE)))),"NO MATCH")</f>
        <v>HOME APPLIANCES</v>
      </c>
      <c r="Z440" s="8" t="str">
        <f>IF(salesTable[[#This Row],[productCategory_final]]=CLEAN(UPPER(TRIM(salesTable[ProductCategory]))),salesTable[[#This Row],[productCategory_final]],"MISMATCH")</f>
        <v>HOME APPLIANCES</v>
      </c>
      <c r="AA440" s="8" t="str">
        <f>IF(salesTable[[#This Row],[CustomerID]]="","MISSING",IFERROR(VLOOKUP(salesTable[[#This Row],[CustomerID]],customer_REF[],1,FALSE),"NO MATCH"))</f>
        <v>C0186</v>
      </c>
      <c r="AB440" t="str">
        <f>CLEAN(UPPER(TRIM(IF(salesTable[[#This Row],[FirstName]]="","MISSING",IFERROR(VLOOKUP(salesTable[[#This Row],[CustomerID_final]],customer_REF[],2,FALSE),"NO MATCH")))))</f>
        <v>AMA</v>
      </c>
      <c r="AC440" s="8" t="str">
        <f>IF(salesTable[[#This Row],[customerFisrtName]]=CLEAN(UPPER(TRIM(salesTable[[#This Row],[customerFisrtName]]))),salesTable[[#This Row],[customerFisrtName]],"MISMATCH")</f>
        <v>AMA</v>
      </c>
      <c r="AD440" t="str">
        <f>CLEAN(UPPER(TRIM(IF(salesTable[[#This Row],[LastName]]="","MISSING",IFERROR(VLOOKUP(salesTable[[#This Row],[CustomerID_final]],customer_REF[],3,FALSE),"NO MATCH")))))</f>
        <v>ANTWI</v>
      </c>
      <c r="AE440" s="8" t="str">
        <f>IF(salesTable[[#This Row],[customerLastName]]=CLEAN(UPPER(TRIM(salesTable[[#This Row],[customerLastName]]))),salesTable[[#This Row],[customerLastName]],"MISMATCH")</f>
        <v>ANTWI</v>
      </c>
      <c r="AF440" s="8" t="str">
        <f>IF(salesTable[[#This Row],[Phone]]="","MISSING",0&amp;RIGHT(TRIM(SUBSTITUTE(SUBSTITUTE(SUBSTITUTE(salesTable[[#This Row],[Phone]],"+","")," ",""),"-","")),9))</f>
        <v>0593305469</v>
      </c>
      <c r="AG44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40" s="8">
        <f>IF(salesTable[[#This Row],[quantity_clean]]&gt;0,salesTable[[#This Row],[quantity_clean]],"INVALID")</f>
        <v>9</v>
      </c>
      <c r="AI44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40" s="8">
        <f>IF(salesTable[[#This Row],[unitPrice_clean]]&gt;0,salesTable[[#This Row],[unitPrice_clean]],"INVALID")</f>
        <v>1250</v>
      </c>
      <c r="AK440">
        <f>IF(salesTable[[#This Row],[Revenue]]="","MISSING",VALUE(TRIM(SUBSTITUTE(SUBSTITUTE(salesTable[[#This Row],[Revenue]],",",""),"GH₵",""))))</f>
        <v>11250</v>
      </c>
      <c r="AL440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440" s="19">
        <f>IF(ISNUMBER(salesTable[[#This Row],[OrderDate]]),salesTable[[#This Row],[OrderDate]],IFERROR(DATEVALUE(CLEAN(TRIM(SUBSTITUTE(salesTable[[#This Row],[OrderDate]],".","/")))),"CHECK"))</f>
        <v>46006</v>
      </c>
      <c r="AN4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46006</v>
      </c>
      <c r="AO4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GH-KOF-2025-00333</v>
      </c>
      <c r="AP4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0" s="8" t="str">
        <f>CLEAN(PROPER(TRIM(salesTable[[#This Row],[Email]])))</f>
        <v>Ama.Antwi44@Example.Com</v>
      </c>
      <c r="AR440" s="8" t="str">
        <f>CLEAN(TRIM(salesTable[[#This Row],[SourceFile]]))</f>
        <v>Mobile_App_Export.csv</v>
      </c>
      <c r="AS4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0" s="8" t="str">
        <f>IF(salesTable[orderRef_final]&lt;&gt;"MISSING",salesTable[orderRef_final],"invalid")</f>
        <v>GH-KOF-2025-00333</v>
      </c>
    </row>
    <row r="441" spans="1:46" x14ac:dyDescent="0.3">
      <c r="A441" t="s">
        <v>2311</v>
      </c>
      <c r="B441" t="s">
        <v>2312</v>
      </c>
      <c r="C441" t="s">
        <v>601</v>
      </c>
      <c r="D441" t="s">
        <v>559</v>
      </c>
      <c r="E441" t="s">
        <v>161</v>
      </c>
      <c r="F441" t="s">
        <v>119</v>
      </c>
      <c r="G441" t="s">
        <v>303</v>
      </c>
      <c r="H441" t="s">
        <v>399</v>
      </c>
      <c r="I441" t="s">
        <v>41</v>
      </c>
      <c r="J441" t="s">
        <v>27</v>
      </c>
      <c r="K441" t="s">
        <v>72</v>
      </c>
      <c r="L441" t="s">
        <v>58</v>
      </c>
      <c r="M441">
        <v>8</v>
      </c>
      <c r="N441">
        <v>2400</v>
      </c>
      <c r="O441">
        <v>19200</v>
      </c>
      <c r="P441" t="s">
        <v>643</v>
      </c>
      <c r="Q441" t="s">
        <v>2313</v>
      </c>
      <c r="R441" t="s">
        <v>32</v>
      </c>
      <c r="S441" t="str">
        <f>IF(salesTable[[#This Row],[Region]]="","MISSING",IFERROR(VLOOKUP(salesTable[[#This Row],[Region]],region_ref[],2,FALSE),TRIM(CLEAN(UPPER(salesTable[[#This Row],[Region]])))))</f>
        <v>KOFORIDUA</v>
      </c>
      <c r="T441" t="str">
        <f>IF(salesTable[[#This Row],[CustomerType]]="","MISSING",IFERROR(VLOOKUP(salesTable[[#This Row],[CustomerType]],customerType_Ref[],2,FALSE),TRIM(CLEAN(UPPER(salesTable[[#This Row],[CustomerType]])))))</f>
        <v>GOVERNMENT</v>
      </c>
      <c r="U441" t="str">
        <f>IF(salesTable[[#This Row],[SalesChannel]]="","MISSING",IFERROR(VLOOKUP(salesTable[[#This Row],[SalesChannel]],salesChannel_Ref[],2,FALSE),CLEAN(UPPER(TRIM(salesTable[SalesChannel])))))</f>
        <v>IN-STORE</v>
      </c>
      <c r="V44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41" s="8" t="str">
        <f>IF(salesTable[[#This Row],[ProductID]]="","MISSING",IFERROR(VLOOKUP(salesTable[[#This Row],[ProductID]],product_REF[],1,FALSE),"NO MATCH"))</f>
        <v>P011</v>
      </c>
      <c r="X441" s="8" t="str">
        <f>CLEAN(UPPER(TRIM(IF(salesTable[[#This Row],[ProductID]]="","MISSING",IFERROR(VLOOKUP(salesTable[[#This Row],[ProductID]],product_REF[],2,FALSE),"NO MATCH")))))</f>
        <v>EXECUTIVE DESK</v>
      </c>
      <c r="Y441" t="str">
        <f>IFERROR(CLEAN(UPPER(TRIM(VLOOKUP(salesTable[[#This Row],[productID_Final]],product_REF[],3,FALSE)))),"NO MATCH")</f>
        <v>FURNITURE</v>
      </c>
      <c r="Z441" s="8" t="str">
        <f>IF(salesTable[[#This Row],[productCategory_final]]=CLEAN(UPPER(TRIM(salesTable[ProductCategory]))),salesTable[[#This Row],[productCategory_final]],"MISMATCH")</f>
        <v>FURNITURE</v>
      </c>
      <c r="AA441" s="8" t="str">
        <f>IF(salesTable[[#This Row],[CustomerID]]="","MISSING",IFERROR(VLOOKUP(salesTable[[#This Row],[CustomerID]],customer_REF[],1,FALSE),"NO MATCH"))</f>
        <v>C0288</v>
      </c>
      <c r="AB441" t="str">
        <f>CLEAN(UPPER(TRIM(IF(salesTable[[#This Row],[FirstName]]="","MISSING",IFERROR(VLOOKUP(salesTable[[#This Row],[CustomerID_final]],customer_REF[],2,FALSE),"NO MATCH")))))</f>
        <v>AMA</v>
      </c>
      <c r="AC441" s="8" t="str">
        <f>IF(salesTable[[#This Row],[customerFisrtName]]=CLEAN(UPPER(TRIM(salesTable[[#This Row],[customerFisrtName]]))),salesTable[[#This Row],[customerFisrtName]],"MISMATCH")</f>
        <v>AMA</v>
      </c>
      <c r="AD441" t="str">
        <f>CLEAN(UPPER(TRIM(IF(salesTable[[#This Row],[LastName]]="","MISSING",IFERROR(VLOOKUP(salesTable[[#This Row],[CustomerID_final]],customer_REF[],3,FALSE),"NO MATCH")))))</f>
        <v>ADDO</v>
      </c>
      <c r="AE441" s="8" t="str">
        <f>IF(salesTable[[#This Row],[customerLastName]]=CLEAN(UPPER(TRIM(salesTable[[#This Row],[customerLastName]]))),salesTable[[#This Row],[customerLastName]],"MISMATCH")</f>
        <v>ADDO</v>
      </c>
      <c r="AF441" s="8" t="str">
        <f>IF(salesTable[[#This Row],[Phone]]="","MISSING",0&amp;RIGHT(TRIM(SUBSTITUTE(SUBSTITUTE(SUBSTITUTE(salesTable[[#This Row],[Phone]],"+","")," ",""),"-","")),9))</f>
        <v>0241234567</v>
      </c>
      <c r="AG44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41" s="8">
        <f>IF(salesTable[[#This Row],[quantity_clean]]&gt;0,salesTable[[#This Row],[quantity_clean]],"INVALID")</f>
        <v>8</v>
      </c>
      <c r="AI44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441" s="8">
        <f>IF(salesTable[[#This Row],[unitPrice_clean]]&gt;0,salesTable[[#This Row],[unitPrice_clean]],"INVALID")</f>
        <v>2400</v>
      </c>
      <c r="AK441">
        <f>IF(salesTable[[#This Row],[Revenue]]="","MISSING",VALUE(TRIM(SUBSTITUTE(SUBSTITUTE(salesTable[[#This Row],[Revenue]],",",""),"GH₵",""))))</f>
        <v>19200</v>
      </c>
      <c r="AL441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441" s="19">
        <f>IF(ISNUMBER(salesTable[[#This Row],[OrderDate]]),salesTable[[#This Row],[OrderDate]],IFERROR(DATEVALUE(CLEAN(TRIM(SUBSTITUTE(salesTable[[#This Row],[OrderDate]],".","/")))),"CHECK"))</f>
        <v>45780</v>
      </c>
      <c r="AN4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45780</v>
      </c>
      <c r="AO4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GH-KOF-2025-00349</v>
      </c>
      <c r="AP4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1" s="8" t="str">
        <f>CLEAN(PROPER(TRIM(salesTable[[#This Row],[Email]])))</f>
        <v>Ama.Addo15@Example.Com</v>
      </c>
      <c r="AR441" s="8" t="str">
        <f>CLEAN(TRIM(salesTable[[#This Row],[SourceFile]]))</f>
        <v>Agent_App_2025.csv</v>
      </c>
      <c r="AS4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1" s="8" t="str">
        <f>IF(salesTable[orderRef_final]&lt;&gt;"MISSING",salesTable[orderRef_final],"invalid")</f>
        <v>GH-KOF-2025-00349</v>
      </c>
    </row>
    <row r="442" spans="1:46" x14ac:dyDescent="0.3">
      <c r="A442" t="s">
        <v>1986</v>
      </c>
      <c r="B442" t="s">
        <v>1987</v>
      </c>
      <c r="C442" t="s">
        <v>1437</v>
      </c>
      <c r="D442" t="s">
        <v>92</v>
      </c>
      <c r="E442" t="s">
        <v>1988</v>
      </c>
      <c r="F442" t="s">
        <v>119</v>
      </c>
      <c r="G442" t="s">
        <v>53</v>
      </c>
      <c r="H442" t="s">
        <v>1989</v>
      </c>
      <c r="I442" t="s">
        <v>96</v>
      </c>
      <c r="J442" t="s">
        <v>221</v>
      </c>
      <c r="K442" t="s">
        <v>57</v>
      </c>
      <c r="L442" t="s">
        <v>111</v>
      </c>
      <c r="M442">
        <v>10</v>
      </c>
      <c r="N442">
        <v>180</v>
      </c>
      <c r="O442">
        <v>2050</v>
      </c>
      <c r="P442" t="s">
        <v>1990</v>
      </c>
      <c r="Q442" t="s">
        <v>1991</v>
      </c>
      <c r="R442" t="s">
        <v>46</v>
      </c>
      <c r="S442" t="str">
        <f>IF(salesTable[[#This Row],[Region]]="","MISSING",IFERROR(VLOOKUP(salesTable[[#This Row],[Region]],region_ref[],2,FALSE),TRIM(CLEAN(UPPER(salesTable[[#This Row],[Region]])))))</f>
        <v>KOFORIDUA</v>
      </c>
      <c r="T442" t="str">
        <f>IF(salesTable[[#This Row],[CustomerType]]="","MISSING",IFERROR(VLOOKUP(salesTable[[#This Row],[CustomerType]],customerType_Ref[],2,FALSE),TRIM(CLEAN(UPPER(salesTable[[#This Row],[CustomerType]])))))</f>
        <v>INDIVIDUAL</v>
      </c>
      <c r="U442" t="str">
        <f>IF(salesTable[[#This Row],[SalesChannel]]="","MISSING",IFERROR(VLOOKUP(salesTable[[#This Row],[SalesChannel]],salesChannel_Ref[],2,FALSE),CLEAN(UPPER(TRIM(salesTable[SalesChannel])))))</f>
        <v>ONLINE</v>
      </c>
      <c r="V442" t="str">
        <f>IF(salesTable[[#This Row],[PaymentMethod]]="","MISSING",IFERROR(VLOOKUP(salesTable[[#This Row],[PaymentMethod]],paymentMethod_REF[],2,FALSE), CLEAN(UPPER(TRIM(salesTable[[#This Row],[PaymentMethod]])))))</f>
        <v>CARD</v>
      </c>
      <c r="W442" s="8" t="str">
        <f>IF(salesTable[[#This Row],[ProductID]]="","MISSING",IFERROR(VLOOKUP(salesTable[[#This Row],[ProductID]],product_REF[],1,FALSE),"NO MATCH"))</f>
        <v>P007</v>
      </c>
      <c r="X442" s="8" t="str">
        <f>CLEAN(UPPER(TRIM(IF(salesTable[[#This Row],[ProductID]]="","MISSING",IFERROR(VLOOKUP(salesTable[[#This Row],[ProductID]],product_REF[],2,FALSE),"NO MATCH")))))</f>
        <v>COTTON SHIRT</v>
      </c>
      <c r="Y442" t="str">
        <f>IFERROR(CLEAN(UPPER(TRIM(VLOOKUP(salesTable[[#This Row],[productID_Final]],product_REF[],3,FALSE)))),"NO MATCH")</f>
        <v>CLOTHING</v>
      </c>
      <c r="Z442" s="8" t="str">
        <f>IF(salesTable[[#This Row],[productCategory_final]]=CLEAN(UPPER(TRIM(salesTable[ProductCategory]))),salesTable[[#This Row],[productCategory_final]],"MISMATCH")</f>
        <v>CLOTHING</v>
      </c>
      <c r="AA442" s="8" t="str">
        <f>IF(salesTable[[#This Row],[CustomerID]]="","MISSING",IFERROR(VLOOKUP(salesTable[[#This Row],[CustomerID]],customer_REF[],1,FALSE),"NO MATCH"))</f>
        <v>C0392</v>
      </c>
      <c r="AB442" t="str">
        <f>CLEAN(UPPER(TRIM(IF(salesTable[[#This Row],[FirstName]]="","MISSING",IFERROR(VLOOKUP(salesTable[[#This Row],[CustomerID_final]],customer_REF[],2,FALSE),"NO MATCH")))))</f>
        <v>AMA</v>
      </c>
      <c r="AC442" s="8" t="str">
        <f>IF(salesTable[[#This Row],[customerFisrtName]]=CLEAN(UPPER(TRIM(salesTable[[#This Row],[customerFisrtName]]))),salesTable[[#This Row],[customerFisrtName]],"MISMATCH")</f>
        <v>AMA</v>
      </c>
      <c r="AD442" t="str">
        <f>CLEAN(UPPER(TRIM(IF(salesTable[[#This Row],[LastName]]="","MISSING",IFERROR(VLOOKUP(salesTable[[#This Row],[CustomerID_final]],customer_REF[],3,FALSE),"NO MATCH")))))</f>
        <v>BADU</v>
      </c>
      <c r="AE442" s="8" t="str">
        <f>IF(salesTable[[#This Row],[customerLastName]]=CLEAN(UPPER(TRIM(salesTable[[#This Row],[customerLastName]]))),salesTable[[#This Row],[customerLastName]],"MISMATCH")</f>
        <v>BADU</v>
      </c>
      <c r="AF442" s="8" t="str">
        <f>IF(salesTable[[#This Row],[Phone]]="","MISSING",0&amp;RIGHT(TRIM(SUBSTITUTE(SUBSTITUTE(SUBSTITUTE(salesTable[[#This Row],[Phone]],"+","")," ",""),"-","")),9))</f>
        <v>0552525078</v>
      </c>
      <c r="AG44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42" s="8">
        <f>IF(salesTable[[#This Row],[quantity_clean]]&gt;0,salesTable[[#This Row],[quantity_clean]],"INVALID")</f>
        <v>10</v>
      </c>
      <c r="AI44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42" s="8">
        <f>IF(salesTable[[#This Row],[unitPrice_clean]]&gt;0,salesTable[[#This Row],[unitPrice_clean]],"INVALID")</f>
        <v>180</v>
      </c>
      <c r="AK442">
        <f>IF(salesTable[[#This Row],[Revenue]]="","MISSING",VALUE(TRIM(SUBSTITUTE(SUBSTITUTE(salesTable[[#This Row],[Revenue]],",",""),"GH₵",""))))</f>
        <v>2050</v>
      </c>
      <c r="AL44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42" s="19" t="str">
        <f>IF(ISNUMBER(salesTable[[#This Row],[OrderDate]]),salesTable[[#This Row],[OrderDate]],IFERROR(DATEVALUE(CLEAN(TRIM(SUBSTITUTE(salesTable[[#This Row],[OrderDate]],".","/")))),"CHECK"))</f>
        <v>CHECK</v>
      </c>
      <c r="AN44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GH-KOF-2025-00363</v>
      </c>
      <c r="AP4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2" s="8" t="str">
        <f>CLEAN(PROPER(TRIM(salesTable[[#This Row],[Email]])))</f>
        <v>Ama.Badu90@Example.Com</v>
      </c>
      <c r="AR442" s="8" t="str">
        <f>CLEAN(TRIM(salesTable[[#This Row],[SourceFile]]))</f>
        <v>Mobile_App_Export.csv</v>
      </c>
      <c r="AS4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2" s="8" t="str">
        <f>IF(salesTable[orderRef_final]&lt;&gt;"MISSING",salesTable[orderRef_final],"invalid")</f>
        <v>GH-KOF-2025-00363</v>
      </c>
    </row>
    <row r="443" spans="1:46" x14ac:dyDescent="0.3">
      <c r="A443" t="s">
        <v>5933</v>
      </c>
      <c r="B443" t="s">
        <v>1145</v>
      </c>
      <c r="C443" t="s">
        <v>1363</v>
      </c>
      <c r="D443" t="s">
        <v>65</v>
      </c>
      <c r="E443" t="s">
        <v>405</v>
      </c>
      <c r="F443" t="s">
        <v>119</v>
      </c>
      <c r="G443" t="s">
        <v>218</v>
      </c>
      <c r="H443" t="s">
        <v>3094</v>
      </c>
      <c r="I443" t="s">
        <v>26</v>
      </c>
      <c r="J443" t="s">
        <v>97</v>
      </c>
      <c r="K443" t="s">
        <v>288</v>
      </c>
      <c r="L443" t="s">
        <v>111</v>
      </c>
      <c r="M443">
        <v>1</v>
      </c>
      <c r="N443">
        <v>2850</v>
      </c>
      <c r="O443">
        <v>2850</v>
      </c>
      <c r="P443" t="s">
        <v>5934</v>
      </c>
      <c r="Q443" t="s">
        <v>5935</v>
      </c>
      <c r="R443" t="s">
        <v>157</v>
      </c>
      <c r="S443" t="str">
        <f>IF(salesTable[[#This Row],[Region]]="","MISSING",IFERROR(VLOOKUP(salesTable[[#This Row],[Region]],region_ref[],2,FALSE),TRIM(CLEAN(UPPER(salesTable[[#This Row],[Region]])))))</f>
        <v>KOFORIDUA</v>
      </c>
      <c r="T443" t="str">
        <f>IF(salesTable[[#This Row],[CustomerType]]="","MISSING",IFERROR(VLOOKUP(salesTable[[#This Row],[CustomerType]],customerType_Ref[],2,FALSE),TRIM(CLEAN(UPPER(salesTable[[#This Row],[CustomerType]])))))</f>
        <v>BUSINESS</v>
      </c>
      <c r="U443" t="str">
        <f>IF(salesTable[[#This Row],[SalesChannel]]="","MISSING",IFERROR(VLOOKUP(salesTable[[#This Row],[SalesChannel]],salesChannel_Ref[],2,FALSE),CLEAN(UPPER(TRIM(salesTable[SalesChannel])))))</f>
        <v>AGENT</v>
      </c>
      <c r="V443" t="str">
        <f>IF(salesTable[[#This Row],[PaymentMethod]]="","MISSING",IFERROR(VLOOKUP(salesTable[[#This Row],[PaymentMethod]],paymentMethod_REF[],2,FALSE), CLEAN(UPPER(TRIM(salesTable[[#This Row],[PaymentMethod]])))))</f>
        <v>CARD</v>
      </c>
      <c r="W443" s="8" t="str">
        <f>IF(salesTable[[#This Row],[ProductID]]="","MISSING",IFERROR(VLOOKUP(salesTable[[#This Row],[ProductID]],product_REF[],1,FALSE),"NO MATCH"))</f>
        <v>P005</v>
      </c>
      <c r="X443" s="8" t="str">
        <f>CLEAN(UPPER(TRIM(IF(salesTable[[#This Row],[ProductID]]="","MISSING",IFERROR(VLOOKUP(salesTable[[#This Row],[ProductID]],product_REF[],2,FALSE),"NO MATCH")))))</f>
        <v>SMARTPHONE X</v>
      </c>
      <c r="Y443" t="str">
        <f>IFERROR(CLEAN(UPPER(TRIM(VLOOKUP(salesTable[[#This Row],[productID_Final]],product_REF[],3,FALSE)))),"NO MATCH")</f>
        <v>ELECTRONICS</v>
      </c>
      <c r="Z443" s="8" t="str">
        <f>IF(salesTable[[#This Row],[productCategory_final]]=CLEAN(UPPER(TRIM(salesTable[ProductCategory]))),salesTable[[#This Row],[productCategory_final]],"MISMATCH")</f>
        <v>ELECTRONICS</v>
      </c>
      <c r="AA443" s="8" t="str">
        <f>IF(salesTable[[#This Row],[CustomerID]]="","MISSING",IFERROR(VLOOKUP(salesTable[[#This Row],[CustomerID]],customer_REF[],1,FALSE),"NO MATCH"))</f>
        <v>C0027</v>
      </c>
      <c r="AB443" t="str">
        <f>CLEAN(UPPER(TRIM(IF(salesTable[[#This Row],[FirstName]]="","MISSING",IFERROR(VLOOKUP(salesTable[[#This Row],[CustomerID_final]],customer_REF[],2,FALSE),"NO MATCH")))))</f>
        <v>NAA</v>
      </c>
      <c r="AC443" s="8" t="str">
        <f>IF(salesTable[[#This Row],[customerFisrtName]]=CLEAN(UPPER(TRIM(salesTable[[#This Row],[customerFisrtName]]))),salesTable[[#This Row],[customerFisrtName]],"MISMATCH")</f>
        <v>NAA</v>
      </c>
      <c r="AD443" t="str">
        <f>CLEAN(UPPER(TRIM(IF(salesTable[[#This Row],[LastName]]="","MISSING",IFERROR(VLOOKUP(salesTable[[#This Row],[CustomerID_final]],customer_REF[],3,FALSE),"NO MATCH")))))</f>
        <v>MENSAH</v>
      </c>
      <c r="AE443" s="8" t="str">
        <f>IF(salesTable[[#This Row],[customerLastName]]=CLEAN(UPPER(TRIM(salesTable[[#This Row],[customerLastName]]))),salesTable[[#This Row],[customerLastName]],"MISMATCH")</f>
        <v>MENSAH</v>
      </c>
      <c r="AF443" s="8" t="str">
        <f>IF(salesTable[[#This Row],[Phone]]="","MISSING",0&amp;RIGHT(TRIM(SUBSTITUTE(SUBSTITUTE(SUBSTITUTE(salesTable[[#This Row],[Phone]],"+","")," ",""),"-","")),9))</f>
        <v>0542935980</v>
      </c>
      <c r="AG44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43" s="8">
        <f>IF(salesTable[[#This Row],[quantity_clean]]&gt;0,salesTable[[#This Row],[quantity_clean]],"INVALID")</f>
        <v>1</v>
      </c>
      <c r="AI443">
        <f>IF(OR(salesTable[[#This Row],[UnitPrice]]="",salesTable[[#This Row],[UnitPrice]]="N/A",salesTable[[#This Row],[UnitPrice]]="unknown"),"INVALID",VALUE(TRIM(SUBSTITUTE(SUBSTITUTE(salesTable[[#This Row],[UnitPrice]],",",""),"GH₵",""))))</f>
        <v>2850</v>
      </c>
      <c r="AJ443" s="8">
        <f>IF(salesTable[[#This Row],[unitPrice_clean]]&gt;0,salesTable[[#This Row],[unitPrice_clean]],"INVALID")</f>
        <v>2850</v>
      </c>
      <c r="AK443">
        <f>IF(salesTable[[#This Row],[Revenue]]="","MISSING",VALUE(TRIM(SUBSTITUTE(SUBSTITUTE(salesTable[[#This Row],[Revenue]],",",""),"GH₵",""))))</f>
        <v>2850</v>
      </c>
      <c r="AL443" s="8">
        <f>IFERROR(IF(ROUND(salesTable[[#This Row],[Quantity_final]]*salesTable[[#This Row],[UnitPrice_final]],2)=ROUND(salesTable[[#This Row],[revenue_clean]],2)=TRUE,salesTable[[#This Row],[revenue_clean]],"invalid"),"INVALID")</f>
        <v>2850</v>
      </c>
      <c r="AM443" s="19">
        <f>IF(ISNUMBER(salesTable[[#This Row],[OrderDate]]),salesTable[[#This Row],[OrderDate]],IFERROR(DATEVALUE(CLEAN(TRIM(SUBSTITUTE(salesTable[[#This Row],[OrderDate]],".","/")))),"CHECK"))</f>
        <v>45927</v>
      </c>
      <c r="AN4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4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GH-KOF-2025-00377</v>
      </c>
      <c r="AP4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3" s="8" t="str">
        <f>CLEAN(PROPER(TRIM(salesTable[[#This Row],[Email]])))</f>
        <v>Naa.Mensah68@Example.Com</v>
      </c>
      <c r="AR443" s="8" t="str">
        <f>CLEAN(TRIM(salesTable[[#This Row],[SourceFile]]))</f>
        <v>Online_Sales_2025.xlsx</v>
      </c>
      <c r="AS4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3" s="8" t="str">
        <f>IF(salesTable[orderRef_final]&lt;&gt;"MISSING",salesTable[orderRef_final],"invalid")</f>
        <v>GH-KOF-2025-00377</v>
      </c>
    </row>
    <row r="444" spans="1:46" x14ac:dyDescent="0.3">
      <c r="A444" t="s">
        <v>3791</v>
      </c>
      <c r="B444" t="s">
        <v>628</v>
      </c>
      <c r="C444" t="s">
        <v>882</v>
      </c>
      <c r="D444" t="s">
        <v>1106</v>
      </c>
      <c r="E444" t="s">
        <v>152</v>
      </c>
      <c r="F444" t="s">
        <v>119</v>
      </c>
      <c r="G444" t="s">
        <v>39</v>
      </c>
      <c r="H444" t="s">
        <v>336</v>
      </c>
      <c r="I444" t="s">
        <v>122</v>
      </c>
      <c r="J444" t="s">
        <v>97</v>
      </c>
      <c r="K444" t="s">
        <v>84</v>
      </c>
      <c r="L444" t="s">
        <v>58</v>
      </c>
      <c r="M444">
        <v>1</v>
      </c>
      <c r="N444" t="s">
        <v>3016</v>
      </c>
      <c r="O444">
        <v>1900</v>
      </c>
      <c r="P444" t="s">
        <v>3792</v>
      </c>
      <c r="Q444" t="s">
        <v>3793</v>
      </c>
      <c r="R444" t="s">
        <v>157</v>
      </c>
      <c r="S444" t="str">
        <f>IF(salesTable[[#This Row],[Region]]="","MISSING",IFERROR(VLOOKUP(salesTable[[#This Row],[Region]],region_ref[],2,FALSE),TRIM(CLEAN(UPPER(salesTable[[#This Row],[Region]])))))</f>
        <v>KOFORIDUA</v>
      </c>
      <c r="T444" t="str">
        <f>IF(salesTable[[#This Row],[CustomerType]]="","MISSING",IFERROR(VLOOKUP(salesTable[[#This Row],[CustomerType]],customerType_Ref[],2,FALSE),TRIM(CLEAN(UPPER(salesTable[[#This Row],[CustomerType]])))))</f>
        <v>BUSINESS</v>
      </c>
      <c r="U444" t="str">
        <f>IF(salesTable[[#This Row],[SalesChannel]]="","MISSING",IFERROR(VLOOKUP(salesTable[[#This Row],[SalesChannel]],salesChannel_Ref[],2,FALSE),CLEAN(UPPER(TRIM(salesTable[SalesChannel])))))</f>
        <v>AGENT</v>
      </c>
      <c r="V44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44" s="8" t="str">
        <f>IF(salesTable[[#This Row],[ProductID]]="","MISSING",IFERROR(VLOOKUP(salesTable[[#This Row],[ProductID]],product_REF[],1,FALSE),"NO MATCH"))</f>
        <v>P006</v>
      </c>
      <c r="X444" s="8" t="str">
        <f>CLEAN(UPPER(TRIM(IF(salesTable[[#This Row],[ProductID]]="","MISSING",IFERROR(VLOOKUP(salesTable[[#This Row],[ProductID]],product_REF[],2,FALSE),"NO MATCH")))))</f>
        <v>STANDING DESK</v>
      </c>
      <c r="Y444" t="str">
        <f>IFERROR(CLEAN(UPPER(TRIM(VLOOKUP(salesTable[[#This Row],[productID_Final]],product_REF[],3,FALSE)))),"NO MATCH")</f>
        <v>FURNITURE</v>
      </c>
      <c r="Z444" s="8" t="str">
        <f>IF(salesTable[[#This Row],[productCategory_final]]=CLEAN(UPPER(TRIM(salesTable[ProductCategory]))),salesTable[[#This Row],[productCategory_final]],"MISMATCH")</f>
        <v>FURNITURE</v>
      </c>
      <c r="AA444" s="8" t="str">
        <f>IF(salesTable[[#This Row],[CustomerID]]="","MISSING",IFERROR(VLOOKUP(salesTable[[#This Row],[CustomerID]],customer_REF[],1,FALSE),"NO MATCH"))</f>
        <v>C0021</v>
      </c>
      <c r="AB444" t="str">
        <f>CLEAN(UPPER(TRIM(IF(salesTable[[#This Row],[FirstName]]="","MISSING",IFERROR(VLOOKUP(salesTable[[#This Row],[CustomerID_final]],customer_REF[],2,FALSE),"NO MATCH")))))</f>
        <v>ADWOA</v>
      </c>
      <c r="AC444" s="8" t="str">
        <f>IF(salesTable[[#This Row],[customerFisrtName]]=CLEAN(UPPER(TRIM(salesTable[[#This Row],[customerFisrtName]]))),salesTable[[#This Row],[customerFisrtName]],"MISMATCH")</f>
        <v>ADWOA</v>
      </c>
      <c r="AD444" t="str">
        <f>CLEAN(UPPER(TRIM(IF(salesTable[[#This Row],[LastName]]="","MISSING",IFERROR(VLOOKUP(salesTable[[#This Row],[CustomerID_final]],customer_REF[],3,FALSE),"NO MATCH")))))</f>
        <v>OWUSU</v>
      </c>
      <c r="AE444" s="8" t="str">
        <f>IF(salesTable[[#This Row],[customerLastName]]=CLEAN(UPPER(TRIM(salesTable[[#This Row],[customerLastName]]))),salesTable[[#This Row],[customerLastName]],"MISMATCH")</f>
        <v>OWUSU</v>
      </c>
      <c r="AF444" s="8" t="str">
        <f>IF(salesTable[[#This Row],[Phone]]="","MISSING",0&amp;RIGHT(TRIM(SUBSTITUTE(SUBSTITUTE(SUBSTITUTE(salesTable[[#This Row],[Phone]],"+","")," ",""),"-","")),9))</f>
        <v>0559538662</v>
      </c>
      <c r="AG444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44" s="8">
        <f>IF(salesTable[[#This Row],[quantity_clean]]&gt;0,salesTable[[#This Row],[quantity_clean]],"INVALID")</f>
        <v>1</v>
      </c>
      <c r="AI44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44" s="8">
        <f>IF(salesTable[[#This Row],[unitPrice_clean]]&gt;0,salesTable[[#This Row],[unitPrice_clean]],"INVALID")</f>
        <v>1900</v>
      </c>
      <c r="AK444">
        <f>IF(salesTable[[#This Row],[Revenue]]="","MISSING",VALUE(TRIM(SUBSTITUTE(SUBSTITUTE(salesTable[[#This Row],[Revenue]],",",""),"GH₵",""))))</f>
        <v>1900</v>
      </c>
      <c r="AL444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444" s="19">
        <f>IF(ISNUMBER(salesTable[[#This Row],[OrderDate]]),salesTable[[#This Row],[OrderDate]],IFERROR(DATEVALUE(CLEAN(TRIM(SUBSTITUTE(salesTable[[#This Row],[OrderDate]],".","/")))),"CHECK"))</f>
        <v>45945</v>
      </c>
      <c r="AN4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45945</v>
      </c>
      <c r="AO4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GH-KOF-2025-00379</v>
      </c>
      <c r="AP4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4" s="8" t="str">
        <f>CLEAN(PROPER(TRIM(salesTable[[#This Row],[Email]])))</f>
        <v>Adwoa.Owusu97@Example.Com</v>
      </c>
      <c r="AR444" s="8" t="str">
        <f>CLEAN(TRIM(salesTable[[#This Row],[SourceFile]]))</f>
        <v>Online_Sales_2025.xlsx</v>
      </c>
      <c r="AS4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4" s="8" t="str">
        <f>IF(salesTable[orderRef_final]&lt;&gt;"MISSING",salesTable[orderRef_final],"invalid")</f>
        <v>GH-KOF-2025-00379</v>
      </c>
    </row>
    <row r="445" spans="1:46" x14ac:dyDescent="0.3">
      <c r="A445" t="s">
        <v>6294</v>
      </c>
      <c r="B445" t="s">
        <v>6295</v>
      </c>
      <c r="C445" t="s">
        <v>1153</v>
      </c>
      <c r="D445" t="s">
        <v>65</v>
      </c>
      <c r="E445" t="s">
        <v>190</v>
      </c>
      <c r="F445" t="s">
        <v>119</v>
      </c>
      <c r="G445" t="s">
        <v>239</v>
      </c>
      <c r="H445" t="s">
        <v>1728</v>
      </c>
      <c r="I445" t="s">
        <v>279</v>
      </c>
      <c r="J445" t="s">
        <v>97</v>
      </c>
      <c r="K445" t="s">
        <v>98</v>
      </c>
      <c r="L445" t="s">
        <v>353</v>
      </c>
      <c r="M445" t="s">
        <v>596</v>
      </c>
      <c r="N445">
        <v>980</v>
      </c>
      <c r="O445">
        <v>1960</v>
      </c>
      <c r="P445" t="s">
        <v>6296</v>
      </c>
      <c r="Q445" t="s">
        <v>6297</v>
      </c>
      <c r="R445" t="s">
        <v>46</v>
      </c>
      <c r="S445" t="str">
        <f>IF(salesTable[[#This Row],[Region]]="","MISSING",IFERROR(VLOOKUP(salesTable[[#This Row],[Region]],region_ref[],2,FALSE),TRIM(CLEAN(UPPER(salesTable[[#This Row],[Region]])))))</f>
        <v>KOFORIDUA</v>
      </c>
      <c r="T445" t="str">
        <f>IF(salesTable[[#This Row],[CustomerType]]="","MISSING",IFERROR(VLOOKUP(salesTable[[#This Row],[CustomerType]],customerType_Ref[],2,FALSE),TRIM(CLEAN(UPPER(salesTable[[#This Row],[CustomerType]])))))</f>
        <v>BUSINESS</v>
      </c>
      <c r="U445" t="str">
        <f>IF(salesTable[[#This Row],[SalesChannel]]="","MISSING",IFERROR(VLOOKUP(salesTable[[#This Row],[SalesChannel]],salesChannel_Ref[],2,FALSE),CLEAN(UPPER(TRIM(salesTable[SalesChannel])))))</f>
        <v>MOBILE APP</v>
      </c>
      <c r="V445" t="str">
        <f>IF(salesTable[[#This Row],[PaymentMethod]]="","MISSING",IFERROR(VLOOKUP(salesTable[[#This Row],[PaymentMethod]],paymentMethod_REF[],2,FALSE), CLEAN(UPPER(TRIM(salesTable[[#This Row],[PaymentMethod]])))))</f>
        <v>CASH</v>
      </c>
      <c r="W445" s="8" t="str">
        <f>IF(salesTable[[#This Row],[ProductID]]="","MISSING",IFERROR(VLOOKUP(salesTable[[#This Row],[ProductID]],product_REF[],1,FALSE),"NO MATCH"))</f>
        <v>P009</v>
      </c>
      <c r="X445" s="8" t="str">
        <f>CLEAN(UPPER(TRIM(IF(salesTable[[#This Row],[ProductID]]="","MISSING",IFERROR(VLOOKUP(salesTable[[#This Row],[ProductID]],product_REF[],2,FALSE),"NO MATCH")))))</f>
        <v>FILING CABINET</v>
      </c>
      <c r="Y445" t="str">
        <f>IFERROR(CLEAN(UPPER(TRIM(VLOOKUP(salesTable[[#This Row],[productID_Final]],product_REF[],3,FALSE)))),"NO MATCH")</f>
        <v>OFFICE SUPPLIES</v>
      </c>
      <c r="Z445" s="8" t="str">
        <f>IF(salesTable[[#This Row],[productCategory_final]]=CLEAN(UPPER(TRIM(salesTable[ProductCategory]))),salesTable[[#This Row],[productCategory_final]],"MISMATCH")</f>
        <v>OFFICE SUPPLIES</v>
      </c>
      <c r="AA445" s="8" t="str">
        <f>IF(salesTable[[#This Row],[CustomerID]]="","MISSING",IFERROR(VLOOKUP(salesTable[[#This Row],[CustomerID]],customer_REF[],1,FALSE),"NO MATCH"))</f>
        <v>C0174</v>
      </c>
      <c r="AB445" t="str">
        <f>CLEAN(UPPER(TRIM(IF(salesTable[[#This Row],[FirstName]]="","MISSING",IFERROR(VLOOKUP(salesTable[[#This Row],[CustomerID_final]],customer_REF[],2,FALSE),"NO MATCH")))))</f>
        <v>NAA</v>
      </c>
      <c r="AC445" s="8" t="str">
        <f>IF(salesTable[[#This Row],[customerFisrtName]]=CLEAN(UPPER(TRIM(salesTable[[#This Row],[customerFisrtName]]))),salesTable[[#This Row],[customerFisrtName]],"MISMATCH")</f>
        <v>NAA</v>
      </c>
      <c r="AD445" t="str">
        <f>CLEAN(UPPER(TRIM(IF(salesTable[[#This Row],[LastName]]="","MISSING",IFERROR(VLOOKUP(salesTable[[#This Row],[CustomerID_final]],customer_REF[],3,FALSE),"NO MATCH")))))</f>
        <v>ASARE</v>
      </c>
      <c r="AE445" s="8" t="str">
        <f>IF(salesTable[[#This Row],[customerLastName]]=CLEAN(UPPER(TRIM(salesTable[[#This Row],[customerLastName]]))),salesTable[[#This Row],[customerLastName]],"MISMATCH")</f>
        <v>ASARE</v>
      </c>
      <c r="AF445" s="8" t="str">
        <f>IF(salesTable[[#This Row],[Phone]]="","MISSING",0&amp;RIGHT(TRIM(SUBSTITUTE(SUBSTITUTE(SUBSTITUTE(salesTable[[#This Row],[Phone]],"+","")," ",""),"-","")),9))</f>
        <v>0263992528</v>
      </c>
      <c r="AG44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45" s="8">
        <f>IF(salesTable[[#This Row],[quantity_clean]]&gt;0,salesTable[[#This Row],[quantity_clean]],"INVALID")</f>
        <v>2</v>
      </c>
      <c r="AI44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45" s="8">
        <f>IF(salesTable[[#This Row],[unitPrice_clean]]&gt;0,salesTable[[#This Row],[unitPrice_clean]],"INVALID")</f>
        <v>980</v>
      </c>
      <c r="AK445">
        <f>IF(salesTable[[#This Row],[Revenue]]="","MISSING",VALUE(TRIM(SUBSTITUTE(SUBSTITUTE(salesTable[[#This Row],[Revenue]],",",""),"GH₵",""))))</f>
        <v>1960</v>
      </c>
      <c r="AL445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445" s="19">
        <f>IF(ISNUMBER(salesTable[[#This Row],[OrderDate]]),salesTable[[#This Row],[OrderDate]],IFERROR(DATEVALUE(CLEAN(TRIM(SUBSTITUTE(salesTable[[#This Row],[OrderDate]],".","/")))),"CHECK"))</f>
        <v>45691</v>
      </c>
      <c r="AN4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4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GH-KOF-2025-00405</v>
      </c>
      <c r="AP4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5" s="8" t="str">
        <f>CLEAN(PROPER(TRIM(salesTable[[#This Row],[Email]])))</f>
        <v>Naa.Asare10@Example.Com</v>
      </c>
      <c r="AR445" s="8" t="str">
        <f>CLEAN(TRIM(salesTable[[#This Row],[SourceFile]]))</f>
        <v>Mobile_App_Export.csv</v>
      </c>
      <c r="AS4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5" s="8" t="str">
        <f>IF(salesTable[orderRef_final]&lt;&gt;"MISSING",salesTable[orderRef_final],"invalid")</f>
        <v>GH-KOF-2025-00405</v>
      </c>
    </row>
    <row r="446" spans="1:46" x14ac:dyDescent="0.3">
      <c r="A446" t="s">
        <v>3784</v>
      </c>
      <c r="B446" t="s">
        <v>3420</v>
      </c>
      <c r="C446" t="s">
        <v>756</v>
      </c>
      <c r="D446" t="s">
        <v>977</v>
      </c>
      <c r="E446" t="s">
        <v>118</v>
      </c>
      <c r="F446" t="s">
        <v>52</v>
      </c>
      <c r="G446" t="s">
        <v>120</v>
      </c>
      <c r="H446" t="s">
        <v>373</v>
      </c>
      <c r="I446" t="s">
        <v>41</v>
      </c>
      <c r="J446" t="s">
        <v>510</v>
      </c>
      <c r="K446" t="s">
        <v>830</v>
      </c>
      <c r="L446" t="s">
        <v>451</v>
      </c>
      <c r="M446">
        <v>2</v>
      </c>
      <c r="N446">
        <v>850</v>
      </c>
      <c r="O446">
        <v>1700</v>
      </c>
      <c r="P446" t="s">
        <v>3785</v>
      </c>
      <c r="Q446" t="s">
        <v>3786</v>
      </c>
      <c r="R446" t="s">
        <v>157</v>
      </c>
      <c r="S446" t="str">
        <f>IF(salesTable[[#This Row],[Region]]="","MISSING",IFERROR(VLOOKUP(salesTable[[#This Row],[Region]],region_ref[],2,FALSE),TRIM(CLEAN(UPPER(salesTable[[#This Row],[Region]])))))</f>
        <v>KOFORIDUA</v>
      </c>
      <c r="T446" t="str">
        <f>IF(salesTable[[#This Row],[CustomerType]]="","MISSING",IFERROR(VLOOKUP(salesTable[[#This Row],[CustomerType]],customerType_Ref[],2,FALSE),TRIM(CLEAN(UPPER(salesTable[[#This Row],[CustomerType]])))))</f>
        <v>BUSINESS</v>
      </c>
      <c r="U446" t="str">
        <f>IF(salesTable[[#This Row],[SalesChannel]]="","MISSING",IFERROR(VLOOKUP(salesTable[[#This Row],[SalesChannel]],salesChannel_Ref[],2,FALSE),CLEAN(UPPER(TRIM(salesTable[SalesChannel])))))</f>
        <v>MOBILE APP</v>
      </c>
      <c r="V44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46" s="8" t="str">
        <f>IF(salesTable[[#This Row],[ProductID]]="","MISSING",IFERROR(VLOOKUP(salesTable[[#This Row],[ProductID]],product_REF[],1,FALSE),"NO MATCH"))</f>
        <v>P002</v>
      </c>
      <c r="X446" s="8" t="str">
        <f>CLEAN(UPPER(TRIM(IF(salesTable[[#This Row],[ProductID]]="","MISSING",IFERROR(VLOOKUP(salesTable[[#This Row],[ProductID]],product_REF[],2,FALSE),"NO MATCH")))))</f>
        <v>OFFICE CHAIR</v>
      </c>
      <c r="Y446" t="str">
        <f>IFERROR(CLEAN(UPPER(TRIM(VLOOKUP(salesTable[[#This Row],[productID_Final]],product_REF[],3,FALSE)))),"NO MATCH")</f>
        <v>FURNITURE</v>
      </c>
      <c r="Z446" s="8" t="str">
        <f>IF(salesTable[[#This Row],[productCategory_final]]=CLEAN(UPPER(TRIM(salesTable[ProductCategory]))),salesTable[[#This Row],[productCategory_final]],"MISMATCH")</f>
        <v>FURNITURE</v>
      </c>
      <c r="AA446" s="8" t="str">
        <f>IF(salesTable[[#This Row],[CustomerID]]="","MISSING",IFERROR(VLOOKUP(salesTable[[#This Row],[CustomerID]],customer_REF[],1,FALSE),"NO MATCH"))</f>
        <v>C0158</v>
      </c>
      <c r="AB446" t="str">
        <f>CLEAN(UPPER(TRIM(IF(salesTable[[#This Row],[FirstName]]="","MISSING",IFERROR(VLOOKUP(salesTable[[#This Row],[CustomerID_final]],customer_REF[],2,FALSE),"NO MATCH")))))</f>
        <v>MICHAEL</v>
      </c>
      <c r="AC446" s="8" t="str">
        <f>IF(salesTable[[#This Row],[customerFisrtName]]=CLEAN(UPPER(TRIM(salesTable[[#This Row],[customerFisrtName]]))),salesTable[[#This Row],[customerFisrtName]],"MISMATCH")</f>
        <v>MICHAEL</v>
      </c>
      <c r="AD446" t="str">
        <f>CLEAN(UPPER(TRIM(IF(salesTable[[#This Row],[LastName]]="","MISSING",IFERROR(VLOOKUP(salesTable[[#This Row],[CustomerID_final]],customer_REF[],3,FALSE),"NO MATCH")))))</f>
        <v>ADDO</v>
      </c>
      <c r="AE446" s="8" t="str">
        <f>IF(salesTable[[#This Row],[customerLastName]]=CLEAN(UPPER(TRIM(salesTable[[#This Row],[customerLastName]]))),salesTable[[#This Row],[customerLastName]],"MISMATCH")</f>
        <v>ADDO</v>
      </c>
      <c r="AF446" s="8" t="str">
        <f>IF(salesTable[[#This Row],[Phone]]="","MISSING",0&amp;RIGHT(TRIM(SUBSTITUTE(SUBSTITUTE(SUBSTITUTE(salesTable[[#This Row],[Phone]],"+","")," ",""),"-","")),9))</f>
        <v>0549755268</v>
      </c>
      <c r="AG44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46" s="8">
        <f>IF(salesTable[[#This Row],[quantity_clean]]&gt;0,salesTable[[#This Row],[quantity_clean]],"INVALID")</f>
        <v>2</v>
      </c>
      <c r="AI44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46" s="8">
        <f>IF(salesTable[[#This Row],[unitPrice_clean]]&gt;0,salesTable[[#This Row],[unitPrice_clean]],"INVALID")</f>
        <v>850</v>
      </c>
      <c r="AK446">
        <f>IF(salesTable[[#This Row],[Revenue]]="","MISSING",VALUE(TRIM(SUBSTITUTE(SUBSTITUTE(salesTable[[#This Row],[Revenue]],",",""),"GH₵",""))))</f>
        <v>1700</v>
      </c>
      <c r="AL446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446" s="19">
        <f>IF(ISNUMBER(salesTable[[#This Row],[OrderDate]]),salesTable[[#This Row],[OrderDate]],IFERROR(DATEVALUE(CLEAN(TRIM(SUBSTITUTE(salesTable[[#This Row],[OrderDate]],".","/")))),"CHECK"))</f>
        <v>45995</v>
      </c>
      <c r="AN4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45995</v>
      </c>
      <c r="AO4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GH-KOF-2025-00407</v>
      </c>
      <c r="AP4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6" s="8" t="str">
        <f>CLEAN(PROPER(TRIM(salesTable[[#This Row],[Email]])))</f>
        <v>Michael.Addo68@Example.Com</v>
      </c>
      <c r="AR446" s="8" t="str">
        <f>CLEAN(TRIM(salesTable[[#This Row],[SourceFile]]))</f>
        <v>Online_Sales_2025.xlsx</v>
      </c>
      <c r="AS4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6" s="8" t="str">
        <f>IF(salesTable[orderRef_final]&lt;&gt;"MISSING",salesTable[orderRef_final],"invalid")</f>
        <v>GH-KOF-2025-00407</v>
      </c>
    </row>
    <row r="447" spans="1:46" x14ac:dyDescent="0.3">
      <c r="A447" t="s">
        <v>3591</v>
      </c>
      <c r="B447" t="s">
        <v>3592</v>
      </c>
      <c r="C447" t="s">
        <v>1260</v>
      </c>
      <c r="D447" t="s">
        <v>743</v>
      </c>
      <c r="E447" t="s">
        <v>1601</v>
      </c>
      <c r="F447" t="s">
        <v>119</v>
      </c>
      <c r="G447" t="s">
        <v>218</v>
      </c>
      <c r="H447" t="s">
        <v>312</v>
      </c>
      <c r="I447" t="s">
        <v>329</v>
      </c>
      <c r="J447" t="s">
        <v>97</v>
      </c>
      <c r="K447" t="s">
        <v>57</v>
      </c>
      <c r="L447" t="s">
        <v>58</v>
      </c>
      <c r="M447">
        <v>6</v>
      </c>
      <c r="N447">
        <v>2800</v>
      </c>
      <c r="O447">
        <v>16800</v>
      </c>
      <c r="P447" t="s">
        <v>3593</v>
      </c>
      <c r="Q447" t="s">
        <v>3594</v>
      </c>
      <c r="R447" t="s">
        <v>32</v>
      </c>
      <c r="S447" t="str">
        <f>IF(salesTable[[#This Row],[Region]]="","MISSING",IFERROR(VLOOKUP(salesTable[[#This Row],[Region]],region_ref[],2,FALSE),TRIM(CLEAN(UPPER(salesTable[[#This Row],[Region]])))))</f>
        <v>KOFORIDUA</v>
      </c>
      <c r="T447" t="str">
        <f>IF(salesTable[[#This Row],[CustomerType]]="","MISSING",IFERROR(VLOOKUP(salesTable[[#This Row],[CustomerType]],customerType_Ref[],2,FALSE),TRIM(CLEAN(UPPER(salesTable[[#This Row],[CustomerType]])))))</f>
        <v>BUSINESS</v>
      </c>
      <c r="U447" t="str">
        <f>IF(salesTable[[#This Row],[SalesChannel]]="","MISSING",IFERROR(VLOOKUP(salesTable[[#This Row],[SalesChannel]],salesChannel_Ref[],2,FALSE),CLEAN(UPPER(TRIM(salesTable[SalesChannel])))))</f>
        <v>ONLINE</v>
      </c>
      <c r="V44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47" s="8" t="str">
        <f>IF(salesTable[[#This Row],[ProductID]]="","MISSING",IFERROR(VLOOKUP(salesTable[[#This Row],[ProductID]],product_REF[],1,FALSE),"NO MATCH"))</f>
        <v>P005</v>
      </c>
      <c r="X447" s="8" t="str">
        <f>CLEAN(UPPER(TRIM(IF(salesTable[[#This Row],[ProductID]]="","MISSING",IFERROR(VLOOKUP(salesTable[[#This Row],[ProductID]],product_REF[],2,FALSE),"NO MATCH")))))</f>
        <v>SMARTPHONE X</v>
      </c>
      <c r="Y447" t="str">
        <f>IFERROR(CLEAN(UPPER(TRIM(VLOOKUP(salesTable[[#This Row],[productID_Final]],product_REF[],3,FALSE)))),"NO MATCH")</f>
        <v>ELECTRONICS</v>
      </c>
      <c r="Z447" s="8" t="str">
        <f>IF(salesTable[[#This Row],[productCategory_final]]=CLEAN(UPPER(TRIM(salesTable[ProductCategory]))),salesTable[[#This Row],[productCategory_final]],"MISMATCH")</f>
        <v>ELECTRONICS</v>
      </c>
      <c r="AA447" s="8" t="str">
        <f>IF(salesTable[[#This Row],[CustomerID]]="","MISSING",IFERROR(VLOOKUP(salesTable[[#This Row],[CustomerID]],customer_REF[],1,FALSE),"NO MATCH"))</f>
        <v>C0213</v>
      </c>
      <c r="AB447" t="str">
        <f>CLEAN(UPPER(TRIM(IF(salesTable[[#This Row],[FirstName]]="","MISSING",IFERROR(VLOOKUP(salesTable[[#This Row],[CustomerID_final]],customer_REF[],2,FALSE),"NO MATCH")))))</f>
        <v>ESI</v>
      </c>
      <c r="AC447" s="8" t="str">
        <f>IF(salesTable[[#This Row],[customerFisrtName]]=CLEAN(UPPER(TRIM(salesTable[[#This Row],[customerFisrtName]]))),salesTable[[#This Row],[customerFisrtName]],"MISMATCH")</f>
        <v>ESI</v>
      </c>
      <c r="AD447" t="str">
        <f>CLEAN(UPPER(TRIM(IF(salesTable[[#This Row],[LastName]]="","MISSING",IFERROR(VLOOKUP(salesTable[[#This Row],[CustomerID_final]],customer_REF[],3,FALSE),"NO MATCH")))))</f>
        <v>ANTWI</v>
      </c>
      <c r="AE447" s="8" t="str">
        <f>IF(salesTable[[#This Row],[customerLastName]]=CLEAN(UPPER(TRIM(salesTable[[#This Row],[customerLastName]]))),salesTable[[#This Row],[customerLastName]],"MISMATCH")</f>
        <v>ANTWI</v>
      </c>
      <c r="AF447" s="8" t="str">
        <f>IF(salesTable[[#This Row],[Phone]]="","MISSING",0&amp;RIGHT(TRIM(SUBSTITUTE(SUBSTITUTE(SUBSTITUTE(salesTable[[#This Row],[Phone]],"+","")," ",""),"-","")),9))</f>
        <v>0207107784</v>
      </c>
      <c r="AG44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447" s="8">
        <f>IF(salesTable[[#This Row],[quantity_clean]]&gt;0,salesTable[[#This Row],[quantity_clean]],"INVALID")</f>
        <v>6</v>
      </c>
      <c r="AI44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47" s="8">
        <f>IF(salesTable[[#This Row],[unitPrice_clean]]&gt;0,salesTable[[#This Row],[unitPrice_clean]],"INVALID")</f>
        <v>2800</v>
      </c>
      <c r="AK447">
        <f>IF(salesTable[[#This Row],[Revenue]]="","MISSING",VALUE(TRIM(SUBSTITUTE(SUBSTITUTE(salesTable[[#This Row],[Revenue]],",",""),"GH₵",""))))</f>
        <v>16800</v>
      </c>
      <c r="AL447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447" s="19">
        <f>IF(ISNUMBER(salesTable[[#This Row],[OrderDate]]),salesTable[[#This Row],[OrderDate]],IFERROR(DATEVALUE(CLEAN(TRIM(SUBSTITUTE(salesTable[[#This Row],[OrderDate]],".","/")))),"CHECK"))</f>
        <v>45801</v>
      </c>
      <c r="AN4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45801</v>
      </c>
      <c r="AO4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GH-KOF-2025-00413</v>
      </c>
      <c r="AP4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7" s="8" t="str">
        <f>CLEAN(PROPER(TRIM(salesTable[[#This Row],[Email]])))</f>
        <v>Esi.Antwi66@Example.Com</v>
      </c>
      <c r="AR447" s="8" t="str">
        <f>CLEAN(TRIM(salesTable[[#This Row],[SourceFile]]))</f>
        <v>Agent_App_2025.csv</v>
      </c>
      <c r="AS4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7" s="8" t="str">
        <f>IF(salesTable[orderRef_final]&lt;&gt;"MISSING",salesTable[orderRef_final],"invalid")</f>
        <v>GH-KOF-2025-00413</v>
      </c>
    </row>
    <row r="448" spans="1:46" x14ac:dyDescent="0.3">
      <c r="A448" t="s">
        <v>5631</v>
      </c>
      <c r="B448" t="s">
        <v>187</v>
      </c>
      <c r="C448" t="s">
        <v>646</v>
      </c>
      <c r="D448" t="s">
        <v>80</v>
      </c>
      <c r="E448" t="s">
        <v>161</v>
      </c>
      <c r="F448" t="s">
        <v>119</v>
      </c>
      <c r="G448" t="s">
        <v>53</v>
      </c>
      <c r="H448" t="s">
        <v>648</v>
      </c>
      <c r="I448" t="s">
        <v>96</v>
      </c>
      <c r="J448" t="s">
        <v>492</v>
      </c>
      <c r="K448" t="s">
        <v>57</v>
      </c>
      <c r="L448" t="s">
        <v>565</v>
      </c>
      <c r="M448">
        <v>5</v>
      </c>
      <c r="N448">
        <v>180</v>
      </c>
      <c r="O448">
        <v>900</v>
      </c>
      <c r="P448" t="s">
        <v>5632</v>
      </c>
      <c r="Q448" t="s">
        <v>5633</v>
      </c>
      <c r="R448" t="s">
        <v>46</v>
      </c>
      <c r="S448" t="str">
        <f>IF(salesTable[[#This Row],[Region]]="","MISSING",IFERROR(VLOOKUP(salesTable[[#This Row],[Region]],region_ref[],2,FALSE),TRIM(CLEAN(UPPER(salesTable[[#This Row],[Region]])))))</f>
        <v>KOFORIDUA</v>
      </c>
      <c r="T448" t="str">
        <f>IF(salesTable[[#This Row],[CustomerType]]="","MISSING",IFERROR(VLOOKUP(salesTable[[#This Row],[CustomerType]],customerType_Ref[],2,FALSE),TRIM(CLEAN(UPPER(salesTable[[#This Row],[CustomerType]])))))</f>
        <v>BUSINESS</v>
      </c>
      <c r="U448" t="str">
        <f>IF(salesTable[[#This Row],[SalesChannel]]="","MISSING",IFERROR(VLOOKUP(salesTable[[#This Row],[SalesChannel]],salesChannel_Ref[],2,FALSE),CLEAN(UPPER(TRIM(salesTable[SalesChannel])))))</f>
        <v>ONLINE</v>
      </c>
      <c r="V448" t="str">
        <f>IF(salesTable[[#This Row],[PaymentMethod]]="","MISSING",IFERROR(VLOOKUP(salesTable[[#This Row],[PaymentMethod]],paymentMethod_REF[],2,FALSE), CLEAN(UPPER(TRIM(salesTable[[#This Row],[PaymentMethod]])))))</f>
        <v>CARD</v>
      </c>
      <c r="W448" s="8" t="str">
        <f>IF(salesTable[[#This Row],[ProductID]]="","MISSING",IFERROR(VLOOKUP(salesTable[[#This Row],[ProductID]],product_REF[],1,FALSE),"NO MATCH"))</f>
        <v>P007</v>
      </c>
      <c r="X448" s="8" t="str">
        <f>CLEAN(UPPER(TRIM(IF(salesTable[[#This Row],[ProductID]]="","MISSING",IFERROR(VLOOKUP(salesTable[[#This Row],[ProductID]],product_REF[],2,FALSE),"NO MATCH")))))</f>
        <v>COTTON SHIRT</v>
      </c>
      <c r="Y448" t="str">
        <f>IFERROR(CLEAN(UPPER(TRIM(VLOOKUP(salesTable[[#This Row],[productID_Final]],product_REF[],3,FALSE)))),"NO MATCH")</f>
        <v>CLOTHING</v>
      </c>
      <c r="Z448" s="8" t="str">
        <f>IF(salesTable[[#This Row],[productCategory_final]]=CLEAN(UPPER(TRIM(salesTable[ProductCategory]))),salesTable[[#This Row],[productCategory_final]],"MISMATCH")</f>
        <v>CLOTHING</v>
      </c>
      <c r="AA448" s="8" t="str">
        <f>IF(salesTable[[#This Row],[CustomerID]]="","MISSING",IFERROR(VLOOKUP(salesTable[[#This Row],[CustomerID]],customer_REF[],1,FALSE),"NO MATCH"))</f>
        <v>C0152</v>
      </c>
      <c r="AB448" t="str">
        <f>CLEAN(UPPER(TRIM(IF(salesTable[[#This Row],[FirstName]]="","MISSING",IFERROR(VLOOKUP(salesTable[[#This Row],[CustomerID_final]],customer_REF[],2,FALSE),"NO MATCH")))))</f>
        <v>ADWOA</v>
      </c>
      <c r="AC448" s="8" t="str">
        <f>IF(salesTable[[#This Row],[customerFisrtName]]=CLEAN(UPPER(TRIM(salesTable[[#This Row],[customerFisrtName]]))),salesTable[[#This Row],[customerFisrtName]],"MISMATCH")</f>
        <v>ADWOA</v>
      </c>
      <c r="AD448" t="str">
        <f>CLEAN(UPPER(TRIM(IF(salesTable[[#This Row],[LastName]]="","MISSING",IFERROR(VLOOKUP(salesTable[[#This Row],[CustomerID_final]],customer_REF[],3,FALSE),"NO MATCH")))))</f>
        <v>ADDO</v>
      </c>
      <c r="AE448" s="8" t="str">
        <f>IF(salesTable[[#This Row],[customerLastName]]=CLEAN(UPPER(TRIM(salesTable[[#This Row],[customerLastName]]))),salesTable[[#This Row],[customerLastName]],"MISMATCH")</f>
        <v>ADDO</v>
      </c>
      <c r="AF448" s="8" t="str">
        <f>IF(salesTable[[#This Row],[Phone]]="","MISSING",0&amp;RIGHT(TRIM(SUBSTITUTE(SUBSTITUTE(SUBSTITUTE(salesTable[[#This Row],[Phone]],"+","")," ",""),"-","")),9))</f>
        <v>0205851123</v>
      </c>
      <c r="AG44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48" s="8">
        <f>IF(salesTable[[#This Row],[quantity_clean]]&gt;0,salesTable[[#This Row],[quantity_clean]],"INVALID")</f>
        <v>5</v>
      </c>
      <c r="AI44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48" s="8">
        <f>IF(salesTable[[#This Row],[unitPrice_clean]]&gt;0,salesTable[[#This Row],[unitPrice_clean]],"INVALID")</f>
        <v>180</v>
      </c>
      <c r="AK448">
        <f>IF(salesTable[[#This Row],[Revenue]]="","MISSING",VALUE(TRIM(SUBSTITUTE(SUBSTITUTE(salesTable[[#This Row],[Revenue]],",",""),"GH₵",""))))</f>
        <v>900</v>
      </c>
      <c r="AL448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448" s="19" t="str">
        <f>IF(ISNUMBER(salesTable[[#This Row],[OrderDate]]),salesTable[[#This Row],[OrderDate]],IFERROR(DATEVALUE(CLEAN(TRIM(SUBSTITUTE(salesTable[[#This Row],[OrderDate]],".","/")))),"CHECK"))</f>
        <v>CHECK</v>
      </c>
      <c r="AN44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GH-KOF-2025-00421</v>
      </c>
      <c r="AP4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8" s="8" t="str">
        <f>CLEAN(PROPER(TRIM(salesTable[[#This Row],[Email]])))</f>
        <v>Adwoa.Addo23@Example.Com</v>
      </c>
      <c r="AR448" s="8" t="str">
        <f>CLEAN(TRIM(salesTable[[#This Row],[SourceFile]]))</f>
        <v>Mobile_App_Export.csv</v>
      </c>
      <c r="AS4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8" s="8" t="str">
        <f>IF(salesTable[orderRef_final]&lt;&gt;"MISSING",salesTable[orderRef_final],"invalid")</f>
        <v>GH-KOF-2025-00421</v>
      </c>
    </row>
    <row r="449" spans="1:46" x14ac:dyDescent="0.3">
      <c r="A449" t="s">
        <v>3742</v>
      </c>
      <c r="B449" t="s">
        <v>3743</v>
      </c>
      <c r="C449" t="s">
        <v>674</v>
      </c>
      <c r="D449" t="s">
        <v>80</v>
      </c>
      <c r="F449" t="s">
        <v>119</v>
      </c>
      <c r="G449" t="s">
        <v>142</v>
      </c>
      <c r="H449" t="s">
        <v>143</v>
      </c>
      <c r="I449" t="s">
        <v>220</v>
      </c>
      <c r="J449" t="s">
        <v>864</v>
      </c>
      <c r="K449" t="s">
        <v>84</v>
      </c>
      <c r="L449" t="s">
        <v>111</v>
      </c>
      <c r="M449">
        <v>12</v>
      </c>
      <c r="N449">
        <v>420</v>
      </c>
      <c r="O449">
        <v>5040</v>
      </c>
      <c r="P449" t="s">
        <v>3744</v>
      </c>
      <c r="Q449" t="s">
        <v>3745</v>
      </c>
      <c r="R449" t="s">
        <v>157</v>
      </c>
      <c r="S449" t="str">
        <f>IF(salesTable[[#This Row],[Region]]="","MISSING",IFERROR(VLOOKUP(salesTable[[#This Row],[Region]],region_ref[],2,FALSE),TRIM(CLEAN(UPPER(salesTable[[#This Row],[Region]])))))</f>
        <v>KOFORIDUA</v>
      </c>
      <c r="T449" t="str">
        <f>IF(salesTable[[#This Row],[CustomerType]]="","MISSING",IFERROR(VLOOKUP(salesTable[[#This Row],[CustomerType]],customerType_Ref[],2,FALSE),TRIM(CLEAN(UPPER(salesTable[[#This Row],[CustomerType]])))))</f>
        <v>INDIVIDUAL</v>
      </c>
      <c r="U449" t="str">
        <f>IF(salesTable[[#This Row],[SalesChannel]]="","MISSING",IFERROR(VLOOKUP(salesTable[[#This Row],[SalesChannel]],salesChannel_Ref[],2,FALSE),CLEAN(UPPER(TRIM(salesTable[SalesChannel])))))</f>
        <v>AGENT</v>
      </c>
      <c r="V449" t="str">
        <f>IF(salesTable[[#This Row],[PaymentMethod]]="","MISSING",IFERROR(VLOOKUP(salesTable[[#This Row],[PaymentMethod]],paymentMethod_REF[],2,FALSE), CLEAN(UPPER(TRIM(salesTable[[#This Row],[PaymentMethod]])))))</f>
        <v>CARD</v>
      </c>
      <c r="W449" s="8" t="str">
        <f>IF(salesTable[[#This Row],[ProductID]]="","MISSING",IFERROR(VLOOKUP(salesTable[[#This Row],[ProductID]],product_REF[],1,FALSE),"NO MATCH"))</f>
        <v>P003</v>
      </c>
      <c r="X449" s="8" t="str">
        <f>CLEAN(UPPER(TRIM(IF(salesTable[[#This Row],[ProductID]]="","MISSING",IFERROR(VLOOKUP(salesTable[[#This Row],[ProductID]],product_REF[],2,FALSE),"NO MATCH")))))</f>
        <v>WIRELESS HEADSET</v>
      </c>
      <c r="Y449" t="str">
        <f>IFERROR(CLEAN(UPPER(TRIM(VLOOKUP(salesTable[[#This Row],[productID_Final]],product_REF[],3,FALSE)))),"NO MATCH")</f>
        <v>ELECTRONICS</v>
      </c>
      <c r="Z449" s="8" t="str">
        <f>IF(salesTable[[#This Row],[productCategory_final]]=CLEAN(UPPER(TRIM(salesTable[ProductCategory]))),salesTable[[#This Row],[productCategory_final]],"MISMATCH")</f>
        <v>ELECTRONICS</v>
      </c>
      <c r="AA449" s="8" t="str">
        <f>IF(salesTable[[#This Row],[CustomerID]]="","MISSING",IFERROR(VLOOKUP(salesTable[[#This Row],[CustomerID]],customer_REF[],1,FALSE),"NO MATCH"))</f>
        <v>C0398</v>
      </c>
      <c r="AB449" t="str">
        <f>CLEAN(UPPER(TRIM(IF(salesTable[[#This Row],[FirstName]]="","MISSING",IFERROR(VLOOKUP(salesTable[[#This Row],[CustomerID_final]],customer_REF[],2,FALSE),"NO MATCH")))))</f>
        <v>ADWOA</v>
      </c>
      <c r="AC449" s="8" t="str">
        <f>IF(salesTable[[#This Row],[customerFisrtName]]=CLEAN(UPPER(TRIM(salesTable[[#This Row],[customerFisrtName]]))),salesTable[[#This Row],[customerFisrtName]],"MISMATCH")</f>
        <v>ADWOA</v>
      </c>
      <c r="AD449" t="str">
        <f>CLEAN(UPPER(TRIM(IF(salesTable[[#This Row],[LastName]]="","MISSING",IFERROR(VLOOKUP(salesTable[[#This Row],[CustomerID_final]],customer_REF[],3,FALSE),"NO MATCH")))))</f>
        <v>MISSING</v>
      </c>
      <c r="AE449" s="8" t="str">
        <f>IF(salesTable[[#This Row],[customerLastName]]=CLEAN(UPPER(TRIM(salesTable[[#This Row],[customerLastName]]))),salesTable[[#This Row],[customerLastName]],"MISMATCH")</f>
        <v>MISSING</v>
      </c>
      <c r="AF449" s="8" t="str">
        <f>IF(salesTable[[#This Row],[Phone]]="","MISSING",0&amp;RIGHT(TRIM(SUBSTITUTE(SUBSTITUTE(SUBSTITUTE(salesTable[[#This Row],[Phone]],"+","")," ",""),"-","")),9))</f>
        <v>0551820392</v>
      </c>
      <c r="AG44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449" s="8">
        <f>IF(salesTable[[#This Row],[quantity_clean]]&gt;0,salesTable[[#This Row],[quantity_clean]],"INVALID")</f>
        <v>12</v>
      </c>
      <c r="AI44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449" s="8">
        <f>IF(salesTable[[#This Row],[unitPrice_clean]]&gt;0,salesTable[[#This Row],[unitPrice_clean]],"INVALID")</f>
        <v>420</v>
      </c>
      <c r="AK449">
        <f>IF(salesTable[[#This Row],[Revenue]]="","MISSING",VALUE(TRIM(SUBSTITUTE(SUBSTITUTE(salesTable[[#This Row],[Revenue]],",",""),"GH₵",""))))</f>
        <v>5040</v>
      </c>
      <c r="AL449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449" s="19">
        <f>IF(ISNUMBER(salesTable[[#This Row],[OrderDate]]),salesTable[[#This Row],[OrderDate]],IFERROR(DATEVALUE(CLEAN(TRIM(SUBSTITUTE(salesTable[[#This Row],[OrderDate]],".","/")))),"CHECK"))</f>
        <v>45952</v>
      </c>
      <c r="AN4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45952</v>
      </c>
      <c r="AO4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GH-KOF-2025-00430</v>
      </c>
      <c r="AP4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49" s="8" t="str">
        <f>CLEAN(PROPER(TRIM(salesTable[[#This Row],[Email]])))</f>
        <v>Adwoa.Antwi95@Example.Com</v>
      </c>
      <c r="AR449" s="8" t="str">
        <f>CLEAN(TRIM(salesTable[[#This Row],[SourceFile]]))</f>
        <v>Online_Sales_2025.xlsx</v>
      </c>
      <c r="AS4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49" s="8" t="str">
        <f>IF(salesTable[orderRef_final]&lt;&gt;"MISSING",salesTable[orderRef_final],"invalid")</f>
        <v>GH-KOF-2025-00430</v>
      </c>
    </row>
    <row r="450" spans="1:46" x14ac:dyDescent="0.3">
      <c r="A450" t="s">
        <v>4805</v>
      </c>
      <c r="B450" t="s">
        <v>4806</v>
      </c>
      <c r="C450" t="s">
        <v>2078</v>
      </c>
      <c r="D450" t="s">
        <v>2018</v>
      </c>
      <c r="E450" t="s">
        <v>129</v>
      </c>
      <c r="F450" t="s">
        <v>1022</v>
      </c>
      <c r="G450" t="s">
        <v>239</v>
      </c>
      <c r="H450" t="s">
        <v>1221</v>
      </c>
      <c r="I450" t="s">
        <v>279</v>
      </c>
      <c r="J450" t="s">
        <v>27</v>
      </c>
      <c r="K450" t="s">
        <v>624</v>
      </c>
      <c r="L450" t="s">
        <v>182</v>
      </c>
      <c r="M450">
        <v>10</v>
      </c>
      <c r="N450">
        <v>980</v>
      </c>
      <c r="O450">
        <v>9800</v>
      </c>
      <c r="P450" t="s">
        <v>4807</v>
      </c>
      <c r="Q450" t="s">
        <v>4808</v>
      </c>
      <c r="R450" t="s">
        <v>32</v>
      </c>
      <c r="S450" t="str">
        <f>IF(salesTable[[#This Row],[Region]]="","MISSING",IFERROR(VLOOKUP(salesTable[[#This Row],[Region]],region_ref[],2,FALSE),TRIM(CLEAN(UPPER(salesTable[[#This Row],[Region]])))))</f>
        <v>KOFORIDUA</v>
      </c>
      <c r="T450" t="str">
        <f>IF(salesTable[[#This Row],[CustomerType]]="","MISSING",IFERROR(VLOOKUP(salesTable[[#This Row],[CustomerType]],customerType_Ref[],2,FALSE),TRIM(CLEAN(UPPER(salesTable[[#This Row],[CustomerType]])))))</f>
        <v>GOVERNMENT</v>
      </c>
      <c r="U450" t="str">
        <f>IF(salesTable[[#This Row],[SalesChannel]]="","MISSING",IFERROR(VLOOKUP(salesTable[[#This Row],[SalesChannel]],salesChannel_Ref[],2,FALSE),CLEAN(UPPER(TRIM(salesTable[SalesChannel])))))</f>
        <v>IN-STORE</v>
      </c>
      <c r="V450" t="str">
        <f>IF(salesTable[[#This Row],[PaymentMethod]]="","MISSING",IFERROR(VLOOKUP(salesTable[[#This Row],[PaymentMethod]],paymentMethod_REF[],2,FALSE), CLEAN(UPPER(TRIM(salesTable[[#This Row],[PaymentMethod]])))))</f>
        <v>CASH</v>
      </c>
      <c r="W450" s="8" t="str">
        <f>IF(salesTable[[#This Row],[ProductID]]="","MISSING",IFERROR(VLOOKUP(salesTable[[#This Row],[ProductID]],product_REF[],1,FALSE),"NO MATCH"))</f>
        <v>P009</v>
      </c>
      <c r="X450" s="8" t="str">
        <f>CLEAN(UPPER(TRIM(IF(salesTable[[#This Row],[ProductID]]="","MISSING",IFERROR(VLOOKUP(salesTable[[#This Row],[ProductID]],product_REF[],2,FALSE),"NO MATCH")))))</f>
        <v>FILING CABINET</v>
      </c>
      <c r="Y450" t="str">
        <f>IFERROR(CLEAN(UPPER(TRIM(VLOOKUP(salesTable[[#This Row],[productID_Final]],product_REF[],3,FALSE)))),"NO MATCH")</f>
        <v>OFFICE SUPPLIES</v>
      </c>
      <c r="Z450" s="8" t="str">
        <f>IF(salesTable[[#This Row],[productCategory_final]]=CLEAN(UPPER(TRIM(salesTable[ProductCategory]))),salesTable[[#This Row],[productCategory_final]],"MISMATCH")</f>
        <v>OFFICE SUPPLIES</v>
      </c>
      <c r="AA450" s="8" t="str">
        <f>IF(salesTable[[#This Row],[CustomerID]]="","MISSING",IFERROR(VLOOKUP(salesTable[[#This Row],[CustomerID]],customer_REF[],1,FALSE),"NO MATCH"))</f>
        <v>C0247</v>
      </c>
      <c r="AB450" t="str">
        <f>CLEAN(UPPER(TRIM(IF(salesTable[[#This Row],[FirstName]]="","MISSING",IFERROR(VLOOKUP(salesTable[[#This Row],[CustomerID_final]],customer_REF[],2,FALSE),"NO MATCH")))))</f>
        <v>ESI</v>
      </c>
      <c r="AC450" s="8" t="str">
        <f>IF(salesTable[[#This Row],[customerFisrtName]]=CLEAN(UPPER(TRIM(salesTable[[#This Row],[customerFisrtName]]))),salesTable[[#This Row],[customerFisrtName]],"MISMATCH")</f>
        <v>ESI</v>
      </c>
      <c r="AD450" t="str">
        <f>CLEAN(UPPER(TRIM(IF(salesTable[[#This Row],[LastName]]="","MISSING",IFERROR(VLOOKUP(salesTable[[#This Row],[CustomerID_final]],customer_REF[],3,FALSE),"NO MATCH")))))</f>
        <v>BOATENG</v>
      </c>
      <c r="AE450" s="8" t="str">
        <f>IF(salesTable[[#This Row],[customerLastName]]=CLEAN(UPPER(TRIM(salesTable[[#This Row],[customerLastName]]))),salesTable[[#This Row],[customerLastName]],"MISMATCH")</f>
        <v>BOATENG</v>
      </c>
      <c r="AF450" s="8" t="str">
        <f>IF(salesTable[[#This Row],[Phone]]="","MISSING",0&amp;RIGHT(TRIM(SUBSTITUTE(SUBSTITUTE(SUBSTITUTE(salesTable[[#This Row],[Phone]],"+","")," ",""),"-","")),9))</f>
        <v>0279326327</v>
      </c>
      <c r="AG45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50" s="8">
        <f>IF(salesTable[[#This Row],[quantity_clean]]&gt;0,salesTable[[#This Row],[quantity_clean]],"INVALID")</f>
        <v>10</v>
      </c>
      <c r="AI45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50" s="8">
        <f>IF(salesTable[[#This Row],[unitPrice_clean]]&gt;0,salesTable[[#This Row],[unitPrice_clean]],"INVALID")</f>
        <v>980</v>
      </c>
      <c r="AK450">
        <f>IF(salesTable[[#This Row],[Revenue]]="","MISSING",VALUE(TRIM(SUBSTITUTE(SUBSTITUTE(salesTable[[#This Row],[Revenue]],",",""),"GH₵",""))))</f>
        <v>9800</v>
      </c>
      <c r="AL450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450" s="19">
        <f>IF(ISNUMBER(salesTable[[#This Row],[OrderDate]]),salesTable[[#This Row],[OrderDate]],IFERROR(DATEVALUE(CLEAN(TRIM(SUBSTITUTE(salesTable[[#This Row],[OrderDate]],".","/")))),"CHECK"))</f>
        <v>46020</v>
      </c>
      <c r="AN4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46020</v>
      </c>
      <c r="AO4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GH-KOF-2025-00433</v>
      </c>
      <c r="AP4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0" s="8" t="str">
        <f>CLEAN(PROPER(TRIM(salesTable[[#This Row],[Email]])))</f>
        <v>Esi.Boateng93@Example.Com</v>
      </c>
      <c r="AR450" s="8" t="str">
        <f>CLEAN(TRIM(salesTable[[#This Row],[SourceFile]]))</f>
        <v>Agent_App_2025.csv</v>
      </c>
      <c r="AS4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0" s="8" t="str">
        <f>IF(salesTable[orderRef_final]&lt;&gt;"MISSING",salesTable[orderRef_final],"invalid")</f>
        <v>GH-KOF-2025-00433</v>
      </c>
    </row>
    <row r="451" spans="1:46" x14ac:dyDescent="0.3">
      <c r="A451" t="s">
        <v>1019</v>
      </c>
      <c r="B451" t="s">
        <v>1020</v>
      </c>
      <c r="C451" t="s">
        <v>961</v>
      </c>
      <c r="D451" t="s">
        <v>1021</v>
      </c>
      <c r="E451" t="s">
        <v>140</v>
      </c>
      <c r="F451" t="s">
        <v>1022</v>
      </c>
      <c r="G451" t="s">
        <v>68</v>
      </c>
      <c r="H451" t="s">
        <v>109</v>
      </c>
      <c r="I451" t="s">
        <v>110</v>
      </c>
      <c r="J451" t="s">
        <v>27</v>
      </c>
      <c r="K451" t="s">
        <v>758</v>
      </c>
      <c r="L451" t="s">
        <v>1023</v>
      </c>
      <c r="M451" t="s">
        <v>577</v>
      </c>
      <c r="N451">
        <v>3600</v>
      </c>
      <c r="O451">
        <v>43200</v>
      </c>
      <c r="P451" t="s">
        <v>1024</v>
      </c>
      <c r="Q451" t="s">
        <v>1025</v>
      </c>
      <c r="R451" t="s">
        <v>61</v>
      </c>
      <c r="S451" t="str">
        <f>IF(salesTable[[#This Row],[Region]]="","MISSING",IFERROR(VLOOKUP(salesTable[[#This Row],[Region]],region_ref[],2,FALSE),TRIM(CLEAN(UPPER(salesTable[[#This Row],[Region]])))))</f>
        <v>KOFORIDUA</v>
      </c>
      <c r="T451" t="str">
        <f>IF(salesTable[[#This Row],[CustomerType]]="","MISSING",IFERROR(VLOOKUP(salesTable[[#This Row],[CustomerType]],customerType_Ref[],2,FALSE),TRIM(CLEAN(UPPER(salesTable[[#This Row],[CustomerType]])))))</f>
        <v>GOVERNMENT</v>
      </c>
      <c r="U451" t="str">
        <f>IF(salesTable[[#This Row],[SalesChannel]]="","MISSING",IFERROR(VLOOKUP(salesTable[[#This Row],[SalesChannel]],salesChannel_Ref[],2,FALSE),CLEAN(UPPER(TRIM(salesTable[SalesChannel])))))</f>
        <v>ONLINE</v>
      </c>
      <c r="V451" t="str">
        <f>IF(salesTable[[#This Row],[PaymentMethod]]="","MISSING",IFERROR(VLOOKUP(salesTable[[#This Row],[PaymentMethod]],paymentMethod_REF[],2,FALSE), CLEAN(UPPER(TRIM(salesTable[[#This Row],[PaymentMethod]])))))</f>
        <v>CARD</v>
      </c>
      <c r="W451" s="8" t="str">
        <f>IF(salesTable[[#This Row],[ProductID]]="","MISSING",IFERROR(VLOOKUP(salesTable[[#This Row],[ProductID]],product_REF[],1,FALSE),"NO MATCH"))</f>
        <v>P010</v>
      </c>
      <c r="X451" s="8" t="str">
        <f>CLEAN(UPPER(TRIM(IF(salesTable[[#This Row],[ProductID]]="","MISSING",IFERROR(VLOOKUP(salesTable[[#This Row],[ProductID]],product_REF[],2,FALSE),"NO MATCH")))))</f>
        <v>AIR CONDITIONER</v>
      </c>
      <c r="Y451" t="str">
        <f>IFERROR(CLEAN(UPPER(TRIM(VLOOKUP(salesTable[[#This Row],[productID_Final]],product_REF[],3,FALSE)))),"NO MATCH")</f>
        <v>HOME APPLIANCES</v>
      </c>
      <c r="Z451" s="8" t="str">
        <f>IF(salesTable[[#This Row],[productCategory_final]]=CLEAN(UPPER(TRIM(salesTable[ProductCategory]))),salesTable[[#This Row],[productCategory_final]],"MISMATCH")</f>
        <v>HOME APPLIANCES</v>
      </c>
      <c r="AA451" s="8" t="str">
        <f>IF(salesTable[[#This Row],[CustomerID]]="","MISSING",IFERROR(VLOOKUP(salesTable[[#This Row],[CustomerID]],customer_REF[],1,FALSE),"NO MATCH"))</f>
        <v>C0053</v>
      </c>
      <c r="AB451" t="str">
        <f>CLEAN(UPPER(TRIM(IF(salesTable[[#This Row],[FirstName]]="","MISSING",IFERROR(VLOOKUP(salesTable[[#This Row],[CustomerID_final]],customer_REF[],2,FALSE),"NO MATCH")))))</f>
        <v>ABENA</v>
      </c>
      <c r="AC451" s="8" t="str">
        <f>IF(salesTable[[#This Row],[customerFisrtName]]=CLEAN(UPPER(TRIM(salesTable[[#This Row],[customerFisrtName]]))),salesTable[[#This Row],[customerFisrtName]],"MISMATCH")</f>
        <v>ABENA</v>
      </c>
      <c r="AD451" t="str">
        <f>CLEAN(UPPER(TRIM(IF(salesTable[[#This Row],[LastName]]="","MISSING",IFERROR(VLOOKUP(salesTable[[#This Row],[CustomerID_final]],customer_REF[],3,FALSE),"NO MATCH")))))</f>
        <v>OWUSU</v>
      </c>
      <c r="AE451" s="8" t="str">
        <f>IF(salesTable[[#This Row],[customerLastName]]=CLEAN(UPPER(TRIM(salesTable[[#This Row],[customerLastName]]))),salesTable[[#This Row],[customerLastName]],"MISMATCH")</f>
        <v>OWUSU</v>
      </c>
      <c r="AF451" s="8" t="str">
        <f>IF(salesTable[[#This Row],[Phone]]="","MISSING",0&amp;RIGHT(TRIM(SUBSTITUTE(SUBSTITUTE(SUBSTITUTE(salesTable[[#This Row],[Phone]],"+","")," ",""),"-","")),9))</f>
        <v>0246335506</v>
      </c>
      <c r="AG45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451" s="8">
        <f>IF(salesTable[[#This Row],[quantity_clean]]&gt;0,salesTable[[#This Row],[quantity_clean]],"INVALID")</f>
        <v>12</v>
      </c>
      <c r="AI45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451" s="8">
        <f>IF(salesTable[[#This Row],[unitPrice_clean]]&gt;0,salesTable[[#This Row],[unitPrice_clean]],"INVALID")</f>
        <v>3600</v>
      </c>
      <c r="AK451">
        <f>IF(salesTable[[#This Row],[Revenue]]="","MISSING",VALUE(TRIM(SUBSTITUTE(SUBSTITUTE(salesTable[[#This Row],[Revenue]],",",""),"GH₵",""))))</f>
        <v>43200</v>
      </c>
      <c r="AL451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451" s="19">
        <f>IF(ISNUMBER(salesTable[[#This Row],[OrderDate]]),salesTable[[#This Row],[OrderDate]],IFERROR(DATEVALUE(CLEAN(TRIM(SUBSTITUTE(salesTable[[#This Row],[OrderDate]],".","/")))),"CHECK"))</f>
        <v>45743</v>
      </c>
      <c r="AN4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45743</v>
      </c>
      <c r="AO4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GH-KOF-2025-00436</v>
      </c>
      <c r="AP4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1" s="8" t="str">
        <f>CLEAN(PROPER(TRIM(salesTable[[#This Row],[Email]])))</f>
        <v>Abena.Owusu50@Example.Com</v>
      </c>
      <c r="AR451" s="8" t="str">
        <f>CLEAN(TRIM(salesTable[[#This Row],[SourceFile]]))</f>
        <v>Retail_POS_2025.csv</v>
      </c>
      <c r="AS4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1" s="8" t="str">
        <f>IF(salesTable[orderRef_final]&lt;&gt;"MISSING",salesTable[orderRef_final],"invalid")</f>
        <v>GH-KOF-2025-00436</v>
      </c>
    </row>
    <row r="452" spans="1:46" x14ac:dyDescent="0.3">
      <c r="A452" t="s">
        <v>4462</v>
      </c>
      <c r="B452" t="s">
        <v>2044</v>
      </c>
      <c r="C452" t="s">
        <v>4422</v>
      </c>
      <c r="D452" t="s">
        <v>440</v>
      </c>
      <c r="E452" t="s">
        <v>51</v>
      </c>
      <c r="F452" t="s">
        <v>119</v>
      </c>
      <c r="G452" t="s">
        <v>239</v>
      </c>
      <c r="H452" t="s">
        <v>240</v>
      </c>
      <c r="I452" t="s">
        <v>279</v>
      </c>
      <c r="J452" t="s">
        <v>685</v>
      </c>
      <c r="K452" t="s">
        <v>28</v>
      </c>
      <c r="L452" t="s">
        <v>165</v>
      </c>
      <c r="M452">
        <v>2</v>
      </c>
      <c r="N452">
        <v>980</v>
      </c>
      <c r="O452">
        <v>1960</v>
      </c>
      <c r="P452" t="s">
        <v>4463</v>
      </c>
      <c r="Q452" t="s">
        <v>4464</v>
      </c>
      <c r="R452" t="s">
        <v>32</v>
      </c>
      <c r="S452" t="str">
        <f>IF(salesTable[[#This Row],[Region]]="","MISSING",IFERROR(VLOOKUP(salesTable[[#This Row],[Region]],region_ref[],2,FALSE),TRIM(CLEAN(UPPER(salesTable[[#This Row],[Region]])))))</f>
        <v>KOFORIDUA</v>
      </c>
      <c r="T452" t="str">
        <f>IF(salesTable[[#This Row],[CustomerType]]="","MISSING",IFERROR(VLOOKUP(salesTable[[#This Row],[CustomerType]],customerType_Ref[],2,FALSE),TRIM(CLEAN(UPPER(salesTable[[#This Row],[CustomerType]])))))</f>
        <v>BUSINESS</v>
      </c>
      <c r="U452" t="str">
        <f>IF(salesTable[[#This Row],[SalesChannel]]="","MISSING",IFERROR(VLOOKUP(salesTable[[#This Row],[SalesChannel]],salesChannel_Ref[],2,FALSE),CLEAN(UPPER(TRIM(salesTable[SalesChannel])))))</f>
        <v>IN-STORE</v>
      </c>
      <c r="V45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52" s="8" t="str">
        <f>IF(salesTable[[#This Row],[ProductID]]="","MISSING",IFERROR(VLOOKUP(salesTable[[#This Row],[ProductID]],product_REF[],1,FALSE),"NO MATCH"))</f>
        <v>P009</v>
      </c>
      <c r="X452" s="8" t="str">
        <f>CLEAN(UPPER(TRIM(IF(salesTable[[#This Row],[ProductID]]="","MISSING",IFERROR(VLOOKUP(salesTable[[#This Row],[ProductID]],product_REF[],2,FALSE),"NO MATCH")))))</f>
        <v>FILING CABINET</v>
      </c>
      <c r="Y452" t="str">
        <f>IFERROR(CLEAN(UPPER(TRIM(VLOOKUP(salesTable[[#This Row],[productID_Final]],product_REF[],3,FALSE)))),"NO MATCH")</f>
        <v>OFFICE SUPPLIES</v>
      </c>
      <c r="Z452" s="8" t="str">
        <f>IF(salesTable[[#This Row],[productCategory_final]]=CLEAN(UPPER(TRIM(salesTable[ProductCategory]))),salesTable[[#This Row],[productCategory_final]],"MISMATCH")</f>
        <v>OFFICE SUPPLIES</v>
      </c>
      <c r="AA452" s="8" t="str">
        <f>IF(salesTable[[#This Row],[CustomerID]]="","MISSING",IFERROR(VLOOKUP(salesTable[[#This Row],[CustomerID]],customer_REF[],1,FALSE),"NO MATCH"))</f>
        <v>C0385</v>
      </c>
      <c r="AB452" t="str">
        <f>CLEAN(UPPER(TRIM(IF(salesTable[[#This Row],[FirstName]]="","MISSING",IFERROR(VLOOKUP(salesTable[[#This Row],[CustomerID_final]],customer_REF[],2,FALSE),"NO MATCH")))))</f>
        <v>ADWOA</v>
      </c>
      <c r="AC452" s="8" t="str">
        <f>IF(salesTable[[#This Row],[customerFisrtName]]=CLEAN(UPPER(TRIM(salesTable[[#This Row],[customerFisrtName]]))),salesTable[[#This Row],[customerFisrtName]],"MISMATCH")</f>
        <v>ADWOA</v>
      </c>
      <c r="AD452" t="str">
        <f>CLEAN(UPPER(TRIM(IF(salesTable[[#This Row],[LastName]]="","MISSING",IFERROR(VLOOKUP(salesTable[[#This Row],[CustomerID_final]],customer_REF[],3,FALSE),"NO MATCH")))))</f>
        <v>MENSAH</v>
      </c>
      <c r="AE452" s="8" t="str">
        <f>IF(salesTable[[#This Row],[customerLastName]]=CLEAN(UPPER(TRIM(salesTable[[#This Row],[customerLastName]]))),salesTable[[#This Row],[customerLastName]],"MISMATCH")</f>
        <v>MENSAH</v>
      </c>
      <c r="AF452" s="8" t="str">
        <f>IF(salesTable[[#This Row],[Phone]]="","MISSING",0&amp;RIGHT(TRIM(SUBSTITUTE(SUBSTITUTE(SUBSTITUTE(salesTable[[#This Row],[Phone]],"+","")," ",""),"-","")),9))</f>
        <v>0556782734</v>
      </c>
      <c r="AG45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52" s="8">
        <f>IF(salesTable[[#This Row],[quantity_clean]]&gt;0,salesTable[[#This Row],[quantity_clean]],"INVALID")</f>
        <v>2</v>
      </c>
      <c r="AI45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52" s="8">
        <f>IF(salesTable[[#This Row],[unitPrice_clean]]&gt;0,salesTable[[#This Row],[unitPrice_clean]],"INVALID")</f>
        <v>980</v>
      </c>
      <c r="AK452">
        <f>IF(salesTable[[#This Row],[Revenue]]="","MISSING",VALUE(TRIM(SUBSTITUTE(SUBSTITUTE(salesTable[[#This Row],[Revenue]],",",""),"GH₵",""))))</f>
        <v>1960</v>
      </c>
      <c r="AL452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452" s="19">
        <f>IF(ISNUMBER(salesTable[[#This Row],[OrderDate]]),salesTable[[#This Row],[OrderDate]],IFERROR(DATEVALUE(CLEAN(TRIM(SUBSTITUTE(salesTable[[#This Row],[OrderDate]],".","/")))),"CHECK"))</f>
        <v>45843</v>
      </c>
      <c r="AN4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4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GH-KOF-2025-00441</v>
      </c>
      <c r="AP4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2" s="8" t="str">
        <f>CLEAN(PROPER(TRIM(salesTable[[#This Row],[Email]])))</f>
        <v>Adwoa.Mensah58@Example.Com</v>
      </c>
      <c r="AR452" s="8" t="str">
        <f>CLEAN(TRIM(salesTable[[#This Row],[SourceFile]]))</f>
        <v>Agent_App_2025.csv</v>
      </c>
      <c r="AS4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2" s="8" t="str">
        <f>IF(salesTable[orderRef_final]&lt;&gt;"MISSING",salesTable[orderRef_final],"invalid")</f>
        <v>GH-KOF-2025-00441</v>
      </c>
    </row>
    <row r="453" spans="1:46" x14ac:dyDescent="0.3">
      <c r="A453" t="s">
        <v>5243</v>
      </c>
      <c r="B453" t="s">
        <v>5244</v>
      </c>
      <c r="C453" t="s">
        <v>498</v>
      </c>
      <c r="D453" t="s">
        <v>732</v>
      </c>
      <c r="E453" t="s">
        <v>718</v>
      </c>
      <c r="F453" t="s">
        <v>119</v>
      </c>
      <c r="G453" t="s">
        <v>81</v>
      </c>
      <c r="H453" t="s">
        <v>1901</v>
      </c>
      <c r="I453" t="s">
        <v>70</v>
      </c>
      <c r="J453" t="s">
        <v>83</v>
      </c>
      <c r="K453" t="s">
        <v>84</v>
      </c>
      <c r="L453" t="s">
        <v>165</v>
      </c>
      <c r="M453">
        <v>11</v>
      </c>
      <c r="N453">
        <v>-1250</v>
      </c>
      <c r="O453">
        <v>13750</v>
      </c>
      <c r="P453" t="s">
        <v>5245</v>
      </c>
      <c r="Q453" t="s">
        <v>5246</v>
      </c>
      <c r="R453" t="s">
        <v>32</v>
      </c>
      <c r="S453" t="str">
        <f>IF(salesTable[[#This Row],[Region]]="","MISSING",IFERROR(VLOOKUP(salesTable[[#This Row],[Region]],region_ref[],2,FALSE),TRIM(CLEAN(UPPER(salesTable[[#This Row],[Region]])))))</f>
        <v>KOFORIDUA</v>
      </c>
      <c r="T453" t="str">
        <f>IF(salesTable[[#This Row],[CustomerType]]="","MISSING",IFERROR(VLOOKUP(salesTable[[#This Row],[CustomerType]],customerType_Ref[],2,FALSE),TRIM(CLEAN(UPPER(salesTable[[#This Row],[CustomerType]])))))</f>
        <v>INDIVIDUAL</v>
      </c>
      <c r="U453" t="str">
        <f>IF(salesTable[[#This Row],[SalesChannel]]="","MISSING",IFERROR(VLOOKUP(salesTable[[#This Row],[SalesChannel]],salesChannel_Ref[],2,FALSE),CLEAN(UPPER(TRIM(salesTable[SalesChannel])))))</f>
        <v>AGENT</v>
      </c>
      <c r="V45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53" s="8" t="str">
        <f>IF(salesTable[[#This Row],[ProductID]]="","MISSING",IFERROR(VLOOKUP(salesTable[[#This Row],[ProductID]],product_REF[],1,FALSE),"NO MATCH"))</f>
        <v>P008</v>
      </c>
      <c r="X453" s="8" t="str">
        <f>CLEAN(UPPER(TRIM(IF(salesTable[[#This Row],[ProductID]]="","MISSING",IFERROR(VLOOKUP(salesTable[[#This Row],[ProductID]],product_REF[],2,FALSE),"NO MATCH")))))</f>
        <v>MICROWAVE 25L</v>
      </c>
      <c r="Y453" t="str">
        <f>IFERROR(CLEAN(UPPER(TRIM(VLOOKUP(salesTable[[#This Row],[productID_Final]],product_REF[],3,FALSE)))),"NO MATCH")</f>
        <v>HOME APPLIANCES</v>
      </c>
      <c r="Z453" s="8" t="str">
        <f>IF(salesTable[[#This Row],[productCategory_final]]=CLEAN(UPPER(TRIM(salesTable[ProductCategory]))),salesTable[[#This Row],[productCategory_final]],"MISMATCH")</f>
        <v>HOME APPLIANCES</v>
      </c>
      <c r="AA453" s="8" t="str">
        <f>IF(salesTable[[#This Row],[CustomerID]]="","MISSING",IFERROR(VLOOKUP(salesTable[[#This Row],[CustomerID]],customer_REF[],1,FALSE),"NO MATCH"))</f>
        <v>C0107</v>
      </c>
      <c r="AB453" t="str">
        <f>CLEAN(UPPER(TRIM(IF(salesTable[[#This Row],[FirstName]]="","MISSING",IFERROR(VLOOKUP(salesTable[[#This Row],[CustomerID_final]],customer_REF[],2,FALSE),"NO MATCH")))))</f>
        <v>KOFI</v>
      </c>
      <c r="AC453" s="8" t="str">
        <f>IF(salesTable[[#This Row],[customerFisrtName]]=CLEAN(UPPER(TRIM(salesTable[[#This Row],[customerFisrtName]]))),salesTable[[#This Row],[customerFisrtName]],"MISMATCH")</f>
        <v>KOFI</v>
      </c>
      <c r="AD453" t="str">
        <f>CLEAN(UPPER(TRIM(IF(salesTable[[#This Row],[LastName]]="","MISSING",IFERROR(VLOOKUP(salesTable[[#This Row],[CustomerID_final]],customer_REF[],3,FALSE),"NO MATCH")))))</f>
        <v>BOATENG</v>
      </c>
      <c r="AE453" s="8" t="str">
        <f>IF(salesTable[[#This Row],[customerLastName]]=CLEAN(UPPER(TRIM(salesTable[[#This Row],[customerLastName]]))),salesTable[[#This Row],[customerLastName]],"MISMATCH")</f>
        <v>BOATENG</v>
      </c>
      <c r="AF453" s="8" t="str">
        <f>IF(salesTable[[#This Row],[Phone]]="","MISSING",0&amp;RIGHT(TRIM(SUBSTITUTE(SUBSTITUTE(SUBSTITUTE(salesTable[[#This Row],[Phone]],"+","")," ",""),"-","")),9))</f>
        <v>0595062402</v>
      </c>
      <c r="AG45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53" s="8">
        <f>IF(salesTable[[#This Row],[quantity_clean]]&gt;0,salesTable[[#This Row],[quantity_clean]],"INVALID")</f>
        <v>11</v>
      </c>
      <c r="AI453">
        <f>IF(OR(salesTable[[#This Row],[UnitPrice]]="",salesTable[[#This Row],[UnitPrice]]="N/A",salesTable[[#This Row],[UnitPrice]]="unknown"),"INVALID",VALUE(TRIM(SUBSTITUTE(SUBSTITUTE(salesTable[[#This Row],[UnitPrice]],",",""),"GH₵",""))))</f>
        <v>-1250</v>
      </c>
      <c r="AJ453" s="8" t="str">
        <f>IF(salesTable[[#This Row],[unitPrice_clean]]&gt;0,salesTable[[#This Row],[unitPrice_clean]],"INVALID")</f>
        <v>INVALID</v>
      </c>
      <c r="AK453">
        <f>IF(salesTable[[#This Row],[Revenue]]="","MISSING",VALUE(TRIM(SUBSTITUTE(SUBSTITUTE(salesTable[[#This Row],[Revenue]],",",""),"GH₵",""))))</f>
        <v>13750</v>
      </c>
      <c r="AL45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53" s="19">
        <f>IF(ISNUMBER(salesTable[[#This Row],[OrderDate]]),salesTable[[#This Row],[OrderDate]],IFERROR(DATEVALUE(CLEAN(TRIM(SUBSTITUTE(salesTable[[#This Row],[OrderDate]],".","/")))),"CHECK"))</f>
        <v>45756</v>
      </c>
      <c r="AN4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45756</v>
      </c>
      <c r="AO4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GH-KOF-2025-00450</v>
      </c>
      <c r="AP4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3" s="8" t="str">
        <f>CLEAN(PROPER(TRIM(salesTable[[#This Row],[Email]])))</f>
        <v>Kofi.Boateng75Example.Com</v>
      </c>
      <c r="AR453" s="8" t="str">
        <f>CLEAN(TRIM(salesTable[[#This Row],[SourceFile]]))</f>
        <v>Agent_App_2025.csv</v>
      </c>
      <c r="AS4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3" s="8" t="str">
        <f>IF(salesTable[orderRef_final]&lt;&gt;"MISSING",salesTable[orderRef_final],"invalid")</f>
        <v>GH-KOF-2025-00450</v>
      </c>
    </row>
    <row r="454" spans="1:46" x14ac:dyDescent="0.3">
      <c r="A454" t="s">
        <v>4070</v>
      </c>
      <c r="B454" t="s">
        <v>3667</v>
      </c>
      <c r="C454" t="s">
        <v>798</v>
      </c>
      <c r="D454" t="s">
        <v>271</v>
      </c>
      <c r="E454" t="s">
        <v>22</v>
      </c>
      <c r="F454" t="s">
        <v>52</v>
      </c>
      <c r="G454" t="s">
        <v>162</v>
      </c>
      <c r="H454" t="s">
        <v>163</v>
      </c>
      <c r="I454" t="s">
        <v>491</v>
      </c>
      <c r="J454" t="s">
        <v>393</v>
      </c>
      <c r="K454" t="s">
        <v>57</v>
      </c>
      <c r="L454" t="s">
        <v>165</v>
      </c>
      <c r="M454">
        <v>8</v>
      </c>
      <c r="N454" t="s">
        <v>354</v>
      </c>
      <c r="O454">
        <v>4960</v>
      </c>
      <c r="P454" t="s">
        <v>643</v>
      </c>
      <c r="Q454" t="s">
        <v>4071</v>
      </c>
      <c r="R454" t="s">
        <v>46</v>
      </c>
      <c r="S454" t="str">
        <f>IF(salesTable[[#This Row],[Region]]="","MISSING",IFERROR(VLOOKUP(salesTable[[#This Row],[Region]],region_ref[],2,FALSE),TRIM(CLEAN(UPPER(salesTable[[#This Row],[Region]])))))</f>
        <v>KOFORIDUA</v>
      </c>
      <c r="T454" t="str">
        <f>IF(salesTable[[#This Row],[CustomerType]]="","MISSING",IFERROR(VLOOKUP(salesTable[[#This Row],[CustomerType]],customerType_Ref[],2,FALSE),TRIM(CLEAN(UPPER(salesTable[[#This Row],[CustomerType]])))))</f>
        <v>BUSINESS</v>
      </c>
      <c r="U454" t="str">
        <f>IF(salesTable[[#This Row],[SalesChannel]]="","MISSING",IFERROR(VLOOKUP(salesTable[[#This Row],[SalesChannel]],salesChannel_Ref[],2,FALSE),CLEAN(UPPER(TRIM(salesTable[SalesChannel])))))</f>
        <v>ONLINE</v>
      </c>
      <c r="V45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54" s="8" t="str">
        <f>IF(salesTable[[#This Row],[ProductID]]="","MISSING",IFERROR(VLOOKUP(salesTable[[#This Row],[ProductID]],product_REF[],1,FALSE),"NO MATCH"))</f>
        <v>P012</v>
      </c>
      <c r="X454" s="8" t="str">
        <f>CLEAN(UPPER(TRIM(IF(salesTable[[#This Row],[ProductID]]="","MISSING",IFERROR(VLOOKUP(salesTable[[#This Row],[ProductID]],product_REF[],2,FALSE),"NO MATCH")))))</f>
        <v>BLENDER PLUS</v>
      </c>
      <c r="Y454" t="str">
        <f>IFERROR(CLEAN(UPPER(TRIM(VLOOKUP(salesTable[[#This Row],[productID_Final]],product_REF[],3,FALSE)))),"NO MATCH")</f>
        <v>HOME APPLIANCES</v>
      </c>
      <c r="Z454" s="8" t="str">
        <f>IF(salesTable[[#This Row],[productCategory_final]]=CLEAN(UPPER(TRIM(salesTable[ProductCategory]))),salesTable[[#This Row],[productCategory_final]],"MISMATCH")</f>
        <v>HOME APPLIANCES</v>
      </c>
      <c r="AA454" s="8" t="str">
        <f>IF(salesTable[[#This Row],[CustomerID]]="","MISSING",IFERROR(VLOOKUP(salesTable[[#This Row],[CustomerID]],customer_REF[],1,FALSE),"NO MATCH"))</f>
        <v>C0160</v>
      </c>
      <c r="AB454" t="str">
        <f>CLEAN(UPPER(TRIM(IF(salesTable[[#This Row],[FirstName]]="","MISSING",IFERROR(VLOOKUP(salesTable[[#This Row],[CustomerID_final]],customer_REF[],2,FALSE),"NO MATCH")))))</f>
        <v>MICHAEL</v>
      </c>
      <c r="AC454" s="8" t="str">
        <f>IF(salesTable[[#This Row],[customerFisrtName]]=CLEAN(UPPER(TRIM(salesTable[[#This Row],[customerFisrtName]]))),salesTable[[#This Row],[customerFisrtName]],"MISMATCH")</f>
        <v>MICHAEL</v>
      </c>
      <c r="AD454" t="str">
        <f>CLEAN(UPPER(TRIM(IF(salesTable[[#This Row],[LastName]]="","MISSING",IFERROR(VLOOKUP(salesTable[[#This Row],[CustomerID_final]],customer_REF[],3,FALSE),"NO MATCH")))))</f>
        <v>ARTHUR</v>
      </c>
      <c r="AE454" s="8" t="str">
        <f>IF(salesTable[[#This Row],[customerLastName]]=CLEAN(UPPER(TRIM(salesTable[[#This Row],[customerLastName]]))),salesTable[[#This Row],[customerLastName]],"MISMATCH")</f>
        <v>ARTHUR</v>
      </c>
      <c r="AF454" s="8" t="str">
        <f>IF(salesTable[[#This Row],[Phone]]="","MISSING",0&amp;RIGHT(TRIM(SUBSTITUTE(SUBSTITUTE(SUBSTITUTE(salesTable[[#This Row],[Phone]],"+","")," ",""),"-","")),9))</f>
        <v>0241234567</v>
      </c>
      <c r="AG45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54" s="8">
        <f>IF(salesTable[[#This Row],[quantity_clean]]&gt;0,salesTable[[#This Row],[quantity_clean]],"INVALID")</f>
        <v>8</v>
      </c>
      <c r="AI45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54" s="8">
        <f>IF(salesTable[[#This Row],[unitPrice_clean]]&gt;0,salesTable[[#This Row],[unitPrice_clean]],"INVALID")</f>
        <v>620</v>
      </c>
      <c r="AK454">
        <f>IF(salesTable[[#This Row],[Revenue]]="","MISSING",VALUE(TRIM(SUBSTITUTE(SUBSTITUTE(salesTable[[#This Row],[Revenue]],",",""),"GH₵",""))))</f>
        <v>4960</v>
      </c>
      <c r="AL454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454" s="19">
        <f>IF(ISNUMBER(salesTable[[#This Row],[OrderDate]]),salesTable[[#This Row],[OrderDate]],IFERROR(DATEVALUE(CLEAN(TRIM(SUBSTITUTE(salesTable[[#This Row],[OrderDate]],".","/")))),"CHECK"))</f>
        <v>45924</v>
      </c>
      <c r="AN4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45924</v>
      </c>
      <c r="AO4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GH-KOF-2025-00458</v>
      </c>
      <c r="AP4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4" s="8" t="str">
        <f>CLEAN(PROPER(TRIM(salesTable[[#This Row],[Email]])))</f>
        <v>Michael.Arthur6@Example.Com</v>
      </c>
      <c r="AR454" s="8" t="str">
        <f>CLEAN(TRIM(salesTable[[#This Row],[SourceFile]]))</f>
        <v>Mobile_App_Export.csv</v>
      </c>
      <c r="AS4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4" s="8" t="str">
        <f>IF(salesTable[orderRef_final]&lt;&gt;"MISSING",salesTable[orderRef_final],"invalid")</f>
        <v>GH-KOF-2025-00458</v>
      </c>
    </row>
    <row r="455" spans="1:46" x14ac:dyDescent="0.3">
      <c r="A455" t="s">
        <v>496</v>
      </c>
      <c r="B455" t="s">
        <v>497</v>
      </c>
      <c r="C455" t="s">
        <v>498</v>
      </c>
      <c r="E455" t="s">
        <v>499</v>
      </c>
      <c r="F455" t="s">
        <v>119</v>
      </c>
      <c r="G455" t="s">
        <v>162</v>
      </c>
      <c r="H455" t="s">
        <v>500</v>
      </c>
      <c r="I455" t="s">
        <v>110</v>
      </c>
      <c r="J455" t="s">
        <v>501</v>
      </c>
      <c r="K455" t="s">
        <v>144</v>
      </c>
      <c r="L455" t="s">
        <v>502</v>
      </c>
      <c r="M455">
        <v>11</v>
      </c>
      <c r="N455">
        <v>570</v>
      </c>
      <c r="O455">
        <v>6270</v>
      </c>
      <c r="P455" t="s">
        <v>503</v>
      </c>
      <c r="Q455" t="s">
        <v>504</v>
      </c>
      <c r="R455" t="s">
        <v>32</v>
      </c>
      <c r="S455" t="str">
        <f>IF(salesTable[[#This Row],[Region]]="","MISSING",IFERROR(VLOOKUP(salesTable[[#This Row],[Region]],region_ref[],2,FALSE),TRIM(CLEAN(UPPER(salesTable[[#This Row],[Region]])))))</f>
        <v>KOFORIDUA</v>
      </c>
      <c r="T455" t="str">
        <f>IF(salesTable[[#This Row],[CustomerType]]="","MISSING",IFERROR(VLOOKUP(salesTable[[#This Row],[CustomerType]],customerType_Ref[],2,FALSE),TRIM(CLEAN(UPPER(salesTable[[#This Row],[CustomerType]])))))</f>
        <v>GOVERNMENT</v>
      </c>
      <c r="U455" t="str">
        <f>IF(salesTable[[#This Row],[SalesChannel]]="","MISSING",IFERROR(VLOOKUP(salesTable[[#This Row],[SalesChannel]],salesChannel_Ref[],2,FALSE),CLEAN(UPPER(TRIM(salesTable[SalesChannel])))))</f>
        <v>IN-STORE</v>
      </c>
      <c r="V455" t="str">
        <f>IF(salesTable[[#This Row],[PaymentMethod]]="","MISSING",IFERROR(VLOOKUP(salesTable[[#This Row],[PaymentMethod]],paymentMethod_REF[],2,FALSE), CLEAN(UPPER(TRIM(salesTable[[#This Row],[PaymentMethod]])))))</f>
        <v>CASH</v>
      </c>
      <c r="W455" s="8" t="str">
        <f>IF(salesTable[[#This Row],[ProductID]]="","MISSING",IFERROR(VLOOKUP(salesTable[[#This Row],[ProductID]],product_REF[],1,FALSE),"NO MATCH"))</f>
        <v>P012</v>
      </c>
      <c r="X455" s="8" t="str">
        <f>CLEAN(UPPER(TRIM(IF(salesTable[[#This Row],[ProductID]]="","MISSING",IFERROR(VLOOKUP(salesTable[[#This Row],[ProductID]],product_REF[],2,FALSE),"NO MATCH")))))</f>
        <v>BLENDER PLUS</v>
      </c>
      <c r="Y455" t="str">
        <f>IFERROR(CLEAN(UPPER(TRIM(VLOOKUP(salesTable[[#This Row],[productID_Final]],product_REF[],3,FALSE)))),"NO MATCH")</f>
        <v>HOME APPLIANCES</v>
      </c>
      <c r="Z455" s="8" t="str">
        <f>IF(salesTable[[#This Row],[productCategory_final]]=CLEAN(UPPER(TRIM(salesTable[ProductCategory]))),salesTable[[#This Row],[productCategory_final]],"MISMATCH")</f>
        <v>HOME APPLIANCES</v>
      </c>
      <c r="AA455" s="8" t="str">
        <f>IF(salesTable[[#This Row],[CustomerID]]="","MISSING",IFERROR(VLOOKUP(salesTable[[#This Row],[CustomerID]],customer_REF[],1,FALSE),"NO MATCH"))</f>
        <v>C0107</v>
      </c>
      <c r="AB455" t="str">
        <f>CLEAN(UPPER(TRIM(IF(salesTable[[#This Row],[FirstName]]="","MISSING",IFERROR(VLOOKUP(salesTable[[#This Row],[CustomerID_final]],customer_REF[],2,FALSE),"NO MATCH")))))</f>
        <v>MISSING</v>
      </c>
      <c r="AC455" s="8" t="str">
        <f>IF(salesTable[[#This Row],[customerFisrtName]]=CLEAN(UPPER(TRIM(salesTable[[#This Row],[customerFisrtName]]))),salesTable[[#This Row],[customerFisrtName]],"MISMATCH")</f>
        <v>MISSING</v>
      </c>
      <c r="AD455" t="str">
        <f>CLEAN(UPPER(TRIM(IF(salesTable[[#This Row],[LastName]]="","MISSING",IFERROR(VLOOKUP(salesTable[[#This Row],[CustomerID_final]],customer_REF[],3,FALSE),"NO MATCH")))))</f>
        <v>BOATENG</v>
      </c>
      <c r="AE455" s="8" t="str">
        <f>IF(salesTable[[#This Row],[customerLastName]]=CLEAN(UPPER(TRIM(salesTable[[#This Row],[customerLastName]]))),salesTable[[#This Row],[customerLastName]],"MISMATCH")</f>
        <v>BOATENG</v>
      </c>
      <c r="AF455" s="8" t="str">
        <f>IF(salesTable[[#This Row],[Phone]]="","MISSING",0&amp;RIGHT(TRIM(SUBSTITUTE(SUBSTITUTE(SUBSTITUTE(salesTable[[#This Row],[Phone]],"+","")," ",""),"-","")),9))</f>
        <v>0591471343</v>
      </c>
      <c r="AG45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55" s="8">
        <f>IF(salesTable[[#This Row],[quantity_clean]]&gt;0,salesTable[[#This Row],[quantity_clean]],"INVALID")</f>
        <v>11</v>
      </c>
      <c r="AI455">
        <f>IF(OR(salesTable[[#This Row],[UnitPrice]]="",salesTable[[#This Row],[UnitPrice]]="N/A",salesTable[[#This Row],[UnitPrice]]="unknown"),"INVALID",VALUE(TRIM(SUBSTITUTE(SUBSTITUTE(salesTable[[#This Row],[UnitPrice]],",",""),"GH₵",""))))</f>
        <v>570</v>
      </c>
      <c r="AJ455" s="8">
        <f>IF(salesTable[[#This Row],[unitPrice_clean]]&gt;0,salesTable[[#This Row],[unitPrice_clean]],"INVALID")</f>
        <v>570</v>
      </c>
      <c r="AK455">
        <f>IF(salesTable[[#This Row],[Revenue]]="","MISSING",VALUE(TRIM(SUBSTITUTE(SUBSTITUTE(salesTable[[#This Row],[Revenue]],",",""),"GH₵",""))))</f>
        <v>6270</v>
      </c>
      <c r="AL455" s="8">
        <f>IFERROR(IF(ROUND(salesTable[[#This Row],[Quantity_final]]*salesTable[[#This Row],[UnitPrice_final]],2)=ROUND(salesTable[[#This Row],[revenue_clean]],2)=TRUE,salesTable[[#This Row],[revenue_clean]],"invalid"),"INVALID")</f>
        <v>6270</v>
      </c>
      <c r="AM455" s="19">
        <f>IF(ISNUMBER(salesTable[[#This Row],[OrderDate]]),salesTable[[#This Row],[OrderDate]],IFERROR(DATEVALUE(CLEAN(TRIM(SUBSTITUTE(salesTable[[#This Row],[OrderDate]],".","/")))),"CHECK"))</f>
        <v>45939</v>
      </c>
      <c r="AN4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45939</v>
      </c>
      <c r="AO4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GH-KOF-2025-00466</v>
      </c>
      <c r="AP4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5" s="8" t="str">
        <f>CLEAN(PROPER(TRIM(salesTable[[#This Row],[Email]])))</f>
        <v>Kofi.Boateng50@Example.Com</v>
      </c>
      <c r="AR455" s="8" t="str">
        <f>CLEAN(TRIM(salesTable[[#This Row],[SourceFile]]))</f>
        <v>Agent_App_2025.csv</v>
      </c>
      <c r="AS4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5" s="8" t="str">
        <f>IF(salesTable[orderRef_final]&lt;&gt;"MISSING",salesTable[orderRef_final],"invalid")</f>
        <v>GH-KOF-2025-00466</v>
      </c>
    </row>
    <row r="456" spans="1:46" x14ac:dyDescent="0.3">
      <c r="A456" t="s">
        <v>5598</v>
      </c>
      <c r="B456" t="s">
        <v>5599</v>
      </c>
      <c r="C456" t="s">
        <v>1606</v>
      </c>
      <c r="D456" t="s">
        <v>1168</v>
      </c>
      <c r="E456" t="s">
        <v>1943</v>
      </c>
      <c r="F456" t="s">
        <v>119</v>
      </c>
      <c r="G456" t="s">
        <v>218</v>
      </c>
      <c r="H456" t="s">
        <v>1404</v>
      </c>
      <c r="I456" t="s">
        <v>26</v>
      </c>
      <c r="J456" t="s">
        <v>27</v>
      </c>
      <c r="K456" t="s">
        <v>57</v>
      </c>
      <c r="L456" t="s">
        <v>111</v>
      </c>
      <c r="M456">
        <v>4</v>
      </c>
      <c r="N456">
        <v>2800</v>
      </c>
      <c r="O456">
        <v>11200</v>
      </c>
      <c r="P456" t="s">
        <v>5600</v>
      </c>
      <c r="Q456" t="s">
        <v>5601</v>
      </c>
      <c r="R456" t="s">
        <v>157</v>
      </c>
      <c r="S456" t="str">
        <f>IF(salesTable[[#This Row],[Region]]="","MISSING",IFERROR(VLOOKUP(salesTable[[#This Row],[Region]],region_ref[],2,FALSE),TRIM(CLEAN(UPPER(salesTable[[#This Row],[Region]])))))</f>
        <v>KOFORIDUA</v>
      </c>
      <c r="T456" t="str">
        <f>IF(salesTable[[#This Row],[CustomerType]]="","MISSING",IFERROR(VLOOKUP(salesTable[[#This Row],[CustomerType]],customerType_Ref[],2,FALSE),TRIM(CLEAN(UPPER(salesTable[[#This Row],[CustomerType]])))))</f>
        <v>GOVERNMENT</v>
      </c>
      <c r="U456" t="str">
        <f>IF(salesTable[[#This Row],[SalesChannel]]="","MISSING",IFERROR(VLOOKUP(salesTable[[#This Row],[SalesChannel]],salesChannel_Ref[],2,FALSE),CLEAN(UPPER(TRIM(salesTable[SalesChannel])))))</f>
        <v>ONLINE</v>
      </c>
      <c r="V456" t="str">
        <f>IF(salesTable[[#This Row],[PaymentMethod]]="","MISSING",IFERROR(VLOOKUP(salesTable[[#This Row],[PaymentMethod]],paymentMethod_REF[],2,FALSE), CLEAN(UPPER(TRIM(salesTable[[#This Row],[PaymentMethod]])))))</f>
        <v>CARD</v>
      </c>
      <c r="W456" s="8" t="str">
        <f>IF(salesTable[[#This Row],[ProductID]]="","MISSING",IFERROR(VLOOKUP(salesTable[[#This Row],[ProductID]],product_REF[],1,FALSE),"NO MATCH"))</f>
        <v>P005</v>
      </c>
      <c r="X456" s="8" t="str">
        <f>CLEAN(UPPER(TRIM(IF(salesTable[[#This Row],[ProductID]]="","MISSING",IFERROR(VLOOKUP(salesTable[[#This Row],[ProductID]],product_REF[],2,FALSE),"NO MATCH")))))</f>
        <v>SMARTPHONE X</v>
      </c>
      <c r="Y456" t="str">
        <f>IFERROR(CLEAN(UPPER(TRIM(VLOOKUP(salesTable[[#This Row],[productID_Final]],product_REF[],3,FALSE)))),"NO MATCH")</f>
        <v>ELECTRONICS</v>
      </c>
      <c r="Z456" s="8" t="str">
        <f>IF(salesTable[[#This Row],[productCategory_final]]=CLEAN(UPPER(TRIM(salesTable[ProductCategory]))),salesTable[[#This Row],[productCategory_final]],"MISMATCH")</f>
        <v>ELECTRONICS</v>
      </c>
      <c r="AA456" s="8" t="str">
        <f>IF(salesTable[[#This Row],[CustomerID]]="","MISSING",IFERROR(VLOOKUP(salesTable[[#This Row],[CustomerID]],customer_REF[],1,FALSE),"NO MATCH"))</f>
        <v>C0266</v>
      </c>
      <c r="AB456" t="str">
        <f>CLEAN(UPPER(TRIM(IF(salesTable[[#This Row],[FirstName]]="","MISSING",IFERROR(VLOOKUP(salesTable[[#This Row],[CustomerID_final]],customer_REF[],2,FALSE),"NO MATCH")))))</f>
        <v>ADWOA</v>
      </c>
      <c r="AC456" s="8" t="str">
        <f>IF(salesTable[[#This Row],[customerFisrtName]]=CLEAN(UPPER(TRIM(salesTable[[#This Row],[customerFisrtName]]))),salesTable[[#This Row],[customerFisrtName]],"MISMATCH")</f>
        <v>ADWOA</v>
      </c>
      <c r="AD456" t="str">
        <f>CLEAN(UPPER(TRIM(IF(salesTable[[#This Row],[LastName]]="","MISSING",IFERROR(VLOOKUP(salesTable[[#This Row],[CustomerID_final]],customer_REF[],3,FALSE),"NO MATCH")))))</f>
        <v>APPIAH</v>
      </c>
      <c r="AE456" s="8" t="str">
        <f>IF(salesTable[[#This Row],[customerLastName]]=CLEAN(UPPER(TRIM(salesTable[[#This Row],[customerLastName]]))),salesTable[[#This Row],[customerLastName]],"MISMATCH")</f>
        <v>APPIAH</v>
      </c>
      <c r="AF456" s="8" t="str">
        <f>IF(salesTable[[#This Row],[Phone]]="","MISSING",0&amp;RIGHT(TRIM(SUBSTITUTE(SUBSTITUTE(SUBSTITUTE(salesTable[[#This Row],[Phone]],"+","")," ",""),"-","")),9))</f>
        <v>0207083825</v>
      </c>
      <c r="AG45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56" s="8">
        <f>IF(salesTable[[#This Row],[quantity_clean]]&gt;0,salesTable[[#This Row],[quantity_clean]],"INVALID")</f>
        <v>4</v>
      </c>
      <c r="AI45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56" s="8">
        <f>IF(salesTable[[#This Row],[unitPrice_clean]]&gt;0,salesTable[[#This Row],[unitPrice_clean]],"INVALID")</f>
        <v>2800</v>
      </c>
      <c r="AK456">
        <f>IF(salesTable[[#This Row],[Revenue]]="","MISSING",VALUE(TRIM(SUBSTITUTE(SUBSTITUTE(salesTable[[#This Row],[Revenue]],",",""),"GH₵",""))))</f>
        <v>11200</v>
      </c>
      <c r="AL456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456" s="19">
        <f>IF(ISNUMBER(salesTable[[#This Row],[OrderDate]]),salesTable[[#This Row],[OrderDate]],IFERROR(DATEVALUE(CLEAN(TRIM(SUBSTITUTE(salesTable[[#This Row],[OrderDate]],".","/")))),"CHECK"))</f>
        <v>45931</v>
      </c>
      <c r="AN4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45931</v>
      </c>
      <c r="AO4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GH-KOF-2025-00467</v>
      </c>
      <c r="AP4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6" s="8" t="str">
        <f>CLEAN(PROPER(TRIM(salesTable[[#This Row],[Email]])))</f>
        <v>Adwoa.Appiah67@Example.Com</v>
      </c>
      <c r="AR456" s="8" t="str">
        <f>CLEAN(TRIM(salesTable[[#This Row],[SourceFile]]))</f>
        <v>Online_Sales_2025.xlsx</v>
      </c>
      <c r="AS4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6" s="8" t="str">
        <f>IF(salesTable[orderRef_final]&lt;&gt;"MISSING",salesTable[orderRef_final],"invalid")</f>
        <v>GH-KOF-2025-00467</v>
      </c>
    </row>
    <row r="457" spans="1:46" x14ac:dyDescent="0.3">
      <c r="A457" t="s">
        <v>4120</v>
      </c>
      <c r="B457" t="s">
        <v>4121</v>
      </c>
      <c r="C457" t="s">
        <v>3329</v>
      </c>
      <c r="D457" t="s">
        <v>106</v>
      </c>
      <c r="E457" t="s">
        <v>140</v>
      </c>
      <c r="F457" t="s">
        <v>1022</v>
      </c>
      <c r="G457" t="s">
        <v>24</v>
      </c>
      <c r="H457" t="s">
        <v>434</v>
      </c>
      <c r="I457" t="s">
        <v>220</v>
      </c>
      <c r="J457" t="s">
        <v>221</v>
      </c>
      <c r="K457" t="s">
        <v>98</v>
      </c>
      <c r="L457" t="s">
        <v>111</v>
      </c>
      <c r="M457">
        <v>12</v>
      </c>
      <c r="N457">
        <v>4200</v>
      </c>
      <c r="O457">
        <v>50400</v>
      </c>
      <c r="P457" t="s">
        <v>4122</v>
      </c>
      <c r="Q457" t="s">
        <v>4123</v>
      </c>
      <c r="R457" t="s">
        <v>61</v>
      </c>
      <c r="S457" t="str">
        <f>IF(salesTable[[#This Row],[Region]]="","MISSING",IFERROR(VLOOKUP(salesTable[[#This Row],[Region]],region_ref[],2,FALSE),TRIM(CLEAN(UPPER(salesTable[[#This Row],[Region]])))))</f>
        <v>KOFORIDUA</v>
      </c>
      <c r="T457" t="str">
        <f>IF(salesTable[[#This Row],[CustomerType]]="","MISSING",IFERROR(VLOOKUP(salesTable[[#This Row],[CustomerType]],customerType_Ref[],2,FALSE),TRIM(CLEAN(UPPER(salesTable[[#This Row],[CustomerType]])))))</f>
        <v>INDIVIDUAL</v>
      </c>
      <c r="U457" t="str">
        <f>IF(salesTable[[#This Row],[SalesChannel]]="","MISSING",IFERROR(VLOOKUP(salesTable[[#This Row],[SalesChannel]],salesChannel_Ref[],2,FALSE),CLEAN(UPPER(TRIM(salesTable[SalesChannel])))))</f>
        <v>MOBILE APP</v>
      </c>
      <c r="V457" t="str">
        <f>IF(salesTable[[#This Row],[PaymentMethod]]="","MISSING",IFERROR(VLOOKUP(salesTable[[#This Row],[PaymentMethod]],paymentMethod_REF[],2,FALSE), CLEAN(UPPER(TRIM(salesTable[[#This Row],[PaymentMethod]])))))</f>
        <v>CARD</v>
      </c>
      <c r="W457" s="8" t="str">
        <f>IF(salesTable[[#This Row],[ProductID]]="","MISSING",IFERROR(VLOOKUP(salesTable[[#This Row],[ProductID]],product_REF[],1,FALSE),"NO MATCH"))</f>
        <v>P001</v>
      </c>
      <c r="X457" s="8" t="str">
        <f>CLEAN(UPPER(TRIM(IF(salesTable[[#This Row],[ProductID]]="","MISSING",IFERROR(VLOOKUP(salesTable[[#This Row],[ProductID]],product_REF[],2,FALSE),"NO MATCH")))))</f>
        <v>LAPTOP PRO 14</v>
      </c>
      <c r="Y457" t="str">
        <f>IFERROR(CLEAN(UPPER(TRIM(VLOOKUP(salesTable[[#This Row],[productID_Final]],product_REF[],3,FALSE)))),"NO MATCH")</f>
        <v>ELECTRONICS</v>
      </c>
      <c r="Z457" s="8" t="str">
        <f>IF(salesTable[[#This Row],[productCategory_final]]=CLEAN(UPPER(TRIM(salesTable[ProductCategory]))),salesTable[[#This Row],[productCategory_final]],"MISMATCH")</f>
        <v>ELECTRONICS</v>
      </c>
      <c r="AA457" s="8" t="str">
        <f>IF(salesTable[[#This Row],[CustomerID]]="","MISSING",IFERROR(VLOOKUP(salesTable[[#This Row],[CustomerID]],customer_REF[],1,FALSE),"NO MATCH"))</f>
        <v>C0276</v>
      </c>
      <c r="AB457" t="str">
        <f>CLEAN(UPPER(TRIM(IF(salesTable[[#This Row],[FirstName]]="","MISSING",IFERROR(VLOOKUP(salesTable[[#This Row],[CustomerID_final]],customer_REF[],2,FALSE),"NO MATCH")))))</f>
        <v>YAW</v>
      </c>
      <c r="AC457" s="8" t="str">
        <f>IF(salesTable[[#This Row],[customerFisrtName]]=CLEAN(UPPER(TRIM(salesTable[[#This Row],[customerFisrtName]]))),salesTable[[#This Row],[customerFisrtName]],"MISMATCH")</f>
        <v>YAW</v>
      </c>
      <c r="AD457" t="str">
        <f>CLEAN(UPPER(TRIM(IF(salesTable[[#This Row],[LastName]]="","MISSING",IFERROR(VLOOKUP(salesTable[[#This Row],[CustomerID_final]],customer_REF[],3,FALSE),"NO MATCH")))))</f>
        <v>OWUSU</v>
      </c>
      <c r="AE457" s="8" t="str">
        <f>IF(salesTable[[#This Row],[customerLastName]]=CLEAN(UPPER(TRIM(salesTable[[#This Row],[customerLastName]]))),salesTable[[#This Row],[customerLastName]],"MISMATCH")</f>
        <v>OWUSU</v>
      </c>
      <c r="AF457" s="8" t="str">
        <f>IF(salesTable[[#This Row],[Phone]]="","MISSING",0&amp;RIGHT(TRIM(SUBSTITUTE(SUBSTITUTE(SUBSTITUTE(salesTable[[#This Row],[Phone]],"+","")," ",""),"-","")),9))</f>
        <v>0506665120</v>
      </c>
      <c r="AG45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457" s="8">
        <f>IF(salesTable[[#This Row],[quantity_clean]]&gt;0,salesTable[[#This Row],[quantity_clean]],"INVALID")</f>
        <v>12</v>
      </c>
      <c r="AI45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57" s="8">
        <f>IF(salesTable[[#This Row],[unitPrice_clean]]&gt;0,salesTable[[#This Row],[unitPrice_clean]],"INVALID")</f>
        <v>4200</v>
      </c>
      <c r="AK457">
        <f>IF(salesTable[[#This Row],[Revenue]]="","MISSING",VALUE(TRIM(SUBSTITUTE(SUBSTITUTE(salesTable[[#This Row],[Revenue]],",",""),"GH₵",""))))</f>
        <v>50400</v>
      </c>
      <c r="AL457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457" s="19" t="str">
        <f>IF(ISNUMBER(salesTable[[#This Row],[OrderDate]]),salesTable[[#This Row],[OrderDate]],IFERROR(DATEVALUE(CLEAN(TRIM(SUBSTITUTE(salesTable[[#This Row],[OrderDate]],".","/")))),"CHECK"))</f>
        <v>CHECK</v>
      </c>
      <c r="AN45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GH-KOF-2025-00479</v>
      </c>
      <c r="AP4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7" s="8" t="str">
        <f>CLEAN(PROPER(TRIM(salesTable[[#This Row],[Email]])))</f>
        <v>Yaw.Owusu7@Example.Com</v>
      </c>
      <c r="AR457" s="8" t="str">
        <f>CLEAN(TRIM(salesTable[[#This Row],[SourceFile]]))</f>
        <v>Retail_POS_2025.csv</v>
      </c>
      <c r="AS4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7" s="8" t="str">
        <f>IF(salesTable[orderRef_final]&lt;&gt;"MISSING",salesTable[orderRef_final],"invalid")</f>
        <v>GH-KOF-2025-00479</v>
      </c>
    </row>
    <row r="458" spans="1:46" x14ac:dyDescent="0.3">
      <c r="A458" t="s">
        <v>2530</v>
      </c>
      <c r="B458" t="s">
        <v>2531</v>
      </c>
      <c r="C458" t="s">
        <v>1214</v>
      </c>
      <c r="D458" t="s">
        <v>172</v>
      </c>
      <c r="E458" t="s">
        <v>93</v>
      </c>
      <c r="F458" t="s">
        <v>52</v>
      </c>
      <c r="G458" t="s">
        <v>191</v>
      </c>
      <c r="H458" t="s">
        <v>278</v>
      </c>
      <c r="I458" t="s">
        <v>527</v>
      </c>
      <c r="J458" t="s">
        <v>71</v>
      </c>
      <c r="K458" t="s">
        <v>921</v>
      </c>
      <c r="L458" t="s">
        <v>111</v>
      </c>
      <c r="M458">
        <v>7</v>
      </c>
      <c r="N458">
        <v>1650</v>
      </c>
      <c r="O458">
        <v>11550</v>
      </c>
      <c r="P458" t="s">
        <v>643</v>
      </c>
      <c r="Q458" t="s">
        <v>2532</v>
      </c>
      <c r="R458" t="s">
        <v>46</v>
      </c>
      <c r="S458" t="str">
        <f>IF(salesTable[[#This Row],[Region]]="","MISSING",IFERROR(VLOOKUP(salesTable[[#This Row],[Region]],region_ref[],2,FALSE),TRIM(CLEAN(UPPER(salesTable[[#This Row],[Region]])))))</f>
        <v>KOFORIDUA</v>
      </c>
      <c r="T458" t="str">
        <f>IF(salesTable[[#This Row],[CustomerType]]="","MISSING",IFERROR(VLOOKUP(salesTable[[#This Row],[CustomerType]],customerType_Ref[],2,FALSE),TRIM(CLEAN(UPPER(salesTable[[#This Row],[CustomerType]])))))</f>
        <v>INDIVIDUAL</v>
      </c>
      <c r="U458" t="str">
        <f>IF(salesTable[[#This Row],[SalesChannel]]="","MISSING",IFERROR(VLOOKUP(salesTable[[#This Row],[SalesChannel]],salesChannel_Ref[],2,FALSE),CLEAN(UPPER(TRIM(salesTable[SalesChannel])))))</f>
        <v>MOBILE APP</v>
      </c>
      <c r="V458" t="str">
        <f>IF(salesTable[[#This Row],[PaymentMethod]]="","MISSING",IFERROR(VLOOKUP(salesTable[[#This Row],[PaymentMethod]],paymentMethod_REF[],2,FALSE), CLEAN(UPPER(TRIM(salesTable[[#This Row],[PaymentMethod]])))))</f>
        <v>CARD</v>
      </c>
      <c r="W458" s="8" t="str">
        <f>IF(salesTable[[#This Row],[ProductID]]="","MISSING",IFERROR(VLOOKUP(salesTable[[#This Row],[ProductID]],product_REF[],1,FALSE),"NO MATCH"))</f>
        <v>P004</v>
      </c>
      <c r="X458" s="8" t="str">
        <f>CLEAN(UPPER(TRIM(IF(salesTable[[#This Row],[ProductID]]="","MISSING",IFERROR(VLOOKUP(salesTable[[#This Row],[ProductID]],product_REF[],2,FALSE),"NO MATCH")))))</f>
        <v>LASER PRINTER</v>
      </c>
      <c r="Y458" t="str">
        <f>IFERROR(CLEAN(UPPER(TRIM(VLOOKUP(salesTable[[#This Row],[productID_Final]],product_REF[],3,FALSE)))),"NO MATCH")</f>
        <v>OFFICE SUPPLIES</v>
      </c>
      <c r="Z458" s="8" t="str">
        <f>IF(salesTable[[#This Row],[productCategory_final]]=CLEAN(UPPER(TRIM(salesTable[ProductCategory]))),salesTable[[#This Row],[productCategory_final]],"MISMATCH")</f>
        <v>OFFICE SUPPLIES</v>
      </c>
      <c r="AA458" s="8" t="str">
        <f>IF(salesTable[[#This Row],[CustomerID]]="","MISSING",IFERROR(VLOOKUP(salesTable[[#This Row],[CustomerID]],customer_REF[],1,FALSE),"NO MATCH"))</f>
        <v>C0173</v>
      </c>
      <c r="AB458" t="str">
        <f>CLEAN(UPPER(TRIM(IF(salesTable[[#This Row],[FirstName]]="","MISSING",IFERROR(VLOOKUP(salesTable[[#This Row],[CustomerID_final]],customer_REF[],2,FALSE),"NO MATCH")))))</f>
        <v>DANIEL</v>
      </c>
      <c r="AC458" s="8" t="str">
        <f>IF(salesTable[[#This Row],[customerFisrtName]]=CLEAN(UPPER(TRIM(salesTable[[#This Row],[customerFisrtName]]))),salesTable[[#This Row],[customerFisrtName]],"MISMATCH")</f>
        <v>DANIEL</v>
      </c>
      <c r="AD458" t="str">
        <f>CLEAN(UPPER(TRIM(IF(salesTable[[#This Row],[LastName]]="","MISSING",IFERROR(VLOOKUP(salesTable[[#This Row],[CustomerID_final]],customer_REF[],3,FALSE),"NO MATCH")))))</f>
        <v>BADU</v>
      </c>
      <c r="AE458" s="8" t="str">
        <f>IF(salesTable[[#This Row],[customerLastName]]=CLEAN(UPPER(TRIM(salesTable[[#This Row],[customerLastName]]))),salesTable[[#This Row],[customerLastName]],"MISMATCH")</f>
        <v>BADU</v>
      </c>
      <c r="AF458" s="8" t="str">
        <f>IF(salesTable[[#This Row],[Phone]]="","MISSING",0&amp;RIGHT(TRIM(SUBSTITUTE(SUBSTITUTE(SUBSTITUTE(salesTable[[#This Row],[Phone]],"+","")," ",""),"-","")),9))</f>
        <v>0241234567</v>
      </c>
      <c r="AG45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58" s="8">
        <f>IF(salesTable[[#This Row],[quantity_clean]]&gt;0,salesTable[[#This Row],[quantity_clean]],"INVALID")</f>
        <v>7</v>
      </c>
      <c r="AI45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58" s="8">
        <f>IF(salesTable[[#This Row],[unitPrice_clean]]&gt;0,salesTable[[#This Row],[unitPrice_clean]],"INVALID")</f>
        <v>1650</v>
      </c>
      <c r="AK458">
        <f>IF(salesTable[[#This Row],[Revenue]]="","MISSING",VALUE(TRIM(SUBSTITUTE(SUBSTITUTE(salesTable[[#This Row],[Revenue]],",",""),"GH₵",""))))</f>
        <v>11550</v>
      </c>
      <c r="AL458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458" s="19">
        <f>IF(ISNUMBER(salesTable[[#This Row],[OrderDate]]),salesTable[[#This Row],[OrderDate]],IFERROR(DATEVALUE(CLEAN(TRIM(SUBSTITUTE(salesTable[[#This Row],[OrderDate]],".","/")))),"CHECK"))</f>
        <v>45629</v>
      </c>
      <c r="AN45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GH-KOF-2025-00481</v>
      </c>
      <c r="AP4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8" s="8" t="str">
        <f>CLEAN(PROPER(TRIM(salesTable[[#This Row],[Email]])))</f>
        <v>Daniel.Badu31@Example.Com</v>
      </c>
      <c r="AR458" s="8" t="str">
        <f>CLEAN(TRIM(salesTable[[#This Row],[SourceFile]]))</f>
        <v>Mobile_App_Export.csv</v>
      </c>
      <c r="AS4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8" s="8" t="str">
        <f>IF(salesTable[orderRef_final]&lt;&gt;"MISSING",salesTable[orderRef_final],"invalid")</f>
        <v>GH-KOF-2025-00481</v>
      </c>
    </row>
    <row r="459" spans="1:46" x14ac:dyDescent="0.3">
      <c r="A459" t="s">
        <v>1626</v>
      </c>
      <c r="B459" t="s">
        <v>1627</v>
      </c>
      <c r="C459" t="s">
        <v>1204</v>
      </c>
      <c r="D459" t="s">
        <v>366</v>
      </c>
      <c r="E459" t="s">
        <v>1628</v>
      </c>
      <c r="F459" t="s">
        <v>119</v>
      </c>
      <c r="G459" t="s">
        <v>81</v>
      </c>
      <c r="H459" t="s">
        <v>425</v>
      </c>
      <c r="I459" t="s">
        <v>110</v>
      </c>
      <c r="J459" t="s">
        <v>685</v>
      </c>
      <c r="K459" t="s">
        <v>493</v>
      </c>
      <c r="L459" t="s">
        <v>182</v>
      </c>
      <c r="M459">
        <v>6</v>
      </c>
      <c r="N459">
        <v>1250</v>
      </c>
      <c r="O459">
        <v>7500</v>
      </c>
      <c r="P459" t="s">
        <v>1629</v>
      </c>
      <c r="Q459" t="s">
        <v>1630</v>
      </c>
      <c r="R459" t="s">
        <v>157</v>
      </c>
      <c r="S459" t="str">
        <f>IF(salesTable[[#This Row],[Region]]="","MISSING",IFERROR(VLOOKUP(salesTable[[#This Row],[Region]],region_ref[],2,FALSE),TRIM(CLEAN(UPPER(salesTable[[#This Row],[Region]])))))</f>
        <v>KOFORIDUA</v>
      </c>
      <c r="T459" t="str">
        <f>IF(salesTable[[#This Row],[CustomerType]]="","MISSING",IFERROR(VLOOKUP(salesTable[[#This Row],[CustomerType]],customerType_Ref[],2,FALSE),TRIM(CLEAN(UPPER(salesTable[[#This Row],[CustomerType]])))))</f>
        <v>BUSINESS</v>
      </c>
      <c r="U459" t="str">
        <f>IF(salesTable[[#This Row],[SalesChannel]]="","MISSING",IFERROR(VLOOKUP(salesTable[[#This Row],[SalesChannel]],salesChannel_Ref[],2,FALSE),CLEAN(UPPER(TRIM(salesTable[SalesChannel])))))</f>
        <v>AGENT</v>
      </c>
      <c r="V459" t="str">
        <f>IF(salesTable[[#This Row],[PaymentMethod]]="","MISSING",IFERROR(VLOOKUP(salesTable[[#This Row],[PaymentMethod]],paymentMethod_REF[],2,FALSE), CLEAN(UPPER(TRIM(salesTable[[#This Row],[PaymentMethod]])))))</f>
        <v>CASH</v>
      </c>
      <c r="W459" s="8" t="str">
        <f>IF(salesTable[[#This Row],[ProductID]]="","MISSING",IFERROR(VLOOKUP(salesTable[[#This Row],[ProductID]],product_REF[],1,FALSE),"NO MATCH"))</f>
        <v>P008</v>
      </c>
      <c r="X459" s="8" t="str">
        <f>CLEAN(UPPER(TRIM(IF(salesTable[[#This Row],[ProductID]]="","MISSING",IFERROR(VLOOKUP(salesTable[[#This Row],[ProductID]],product_REF[],2,FALSE),"NO MATCH")))))</f>
        <v>MICROWAVE 25L</v>
      </c>
      <c r="Y459" t="str">
        <f>IFERROR(CLEAN(UPPER(TRIM(VLOOKUP(salesTable[[#This Row],[productID_Final]],product_REF[],3,FALSE)))),"NO MATCH")</f>
        <v>HOME APPLIANCES</v>
      </c>
      <c r="Z459" s="8" t="str">
        <f>IF(salesTable[[#This Row],[productCategory_final]]=CLEAN(UPPER(TRIM(salesTable[ProductCategory]))),salesTable[[#This Row],[productCategory_final]],"MISMATCH")</f>
        <v>HOME APPLIANCES</v>
      </c>
      <c r="AA459" s="8" t="str">
        <f>IF(salesTable[[#This Row],[CustomerID]]="","MISSING",IFERROR(VLOOKUP(salesTable[[#This Row],[CustomerID]],customer_REF[],1,FALSE),"NO MATCH"))</f>
        <v>C0348</v>
      </c>
      <c r="AB459" t="str">
        <f>CLEAN(UPPER(TRIM(IF(salesTable[[#This Row],[FirstName]]="","MISSING",IFERROR(VLOOKUP(salesTable[[#This Row],[CustomerID_final]],customer_REF[],2,FALSE),"NO MATCH")))))</f>
        <v>ABENA</v>
      </c>
      <c r="AC459" s="8" t="str">
        <f>IF(salesTable[[#This Row],[customerFisrtName]]=CLEAN(UPPER(TRIM(salesTable[[#This Row],[customerFisrtName]]))),salesTable[[#This Row],[customerFisrtName]],"MISMATCH")</f>
        <v>ABENA</v>
      </c>
      <c r="AD459" t="str">
        <f>CLEAN(UPPER(TRIM(IF(salesTable[[#This Row],[LastName]]="","MISSING",IFERROR(VLOOKUP(salesTable[[#This Row],[CustomerID_final]],customer_REF[],3,FALSE),"NO MATCH")))))</f>
        <v>ASARE</v>
      </c>
      <c r="AE459" s="8" t="str">
        <f>IF(salesTable[[#This Row],[customerLastName]]=CLEAN(UPPER(TRIM(salesTable[[#This Row],[customerLastName]]))),salesTable[[#This Row],[customerLastName]],"MISMATCH")</f>
        <v>ASARE</v>
      </c>
      <c r="AF459" s="8" t="str">
        <f>IF(salesTable[[#This Row],[Phone]]="","MISSING",0&amp;RIGHT(TRIM(SUBSTITUTE(SUBSTITUTE(SUBSTITUTE(salesTable[[#This Row],[Phone]],"+","")," ",""),"-","")),9))</f>
        <v>0268394744</v>
      </c>
      <c r="AG45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459" s="8">
        <f>IF(salesTable[[#This Row],[quantity_clean]]&gt;0,salesTable[[#This Row],[quantity_clean]],"INVALID")</f>
        <v>6</v>
      </c>
      <c r="AI45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59" s="8">
        <f>IF(salesTable[[#This Row],[unitPrice_clean]]&gt;0,salesTable[[#This Row],[unitPrice_clean]],"INVALID")</f>
        <v>1250</v>
      </c>
      <c r="AK459">
        <f>IF(salesTable[[#This Row],[Revenue]]="","MISSING",VALUE(TRIM(SUBSTITUTE(SUBSTITUTE(salesTable[[#This Row],[Revenue]],",",""),"GH₵",""))))</f>
        <v>7500</v>
      </c>
      <c r="AL459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459" s="19">
        <f>IF(ISNUMBER(salesTable[[#This Row],[OrderDate]]),salesTable[[#This Row],[OrderDate]],IFERROR(DATEVALUE(CLEAN(TRIM(SUBSTITUTE(salesTable[[#This Row],[OrderDate]],".","/")))),"CHECK"))</f>
        <v>45309</v>
      </c>
      <c r="AN45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GH-KOF-2025-00494</v>
      </c>
      <c r="AP4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59" s="8" t="str">
        <f>CLEAN(PROPER(TRIM(salesTable[[#This Row],[Email]])))</f>
        <v>Abena.Asare74@Example.Com</v>
      </c>
      <c r="AR459" s="8" t="str">
        <f>CLEAN(TRIM(salesTable[[#This Row],[SourceFile]]))</f>
        <v>Online_Sales_2025.xlsx</v>
      </c>
      <c r="AS4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59" s="8" t="str">
        <f>IF(salesTable[orderRef_final]&lt;&gt;"MISSING",salesTable[orderRef_final],"invalid")</f>
        <v>GH-KOF-2025-00494</v>
      </c>
    </row>
    <row r="460" spans="1:46" x14ac:dyDescent="0.3">
      <c r="A460" t="s">
        <v>2067</v>
      </c>
      <c r="B460" t="s">
        <v>2068</v>
      </c>
      <c r="C460" t="s">
        <v>1183</v>
      </c>
      <c r="D460" t="s">
        <v>366</v>
      </c>
      <c r="E460" t="s">
        <v>129</v>
      </c>
      <c r="F460" t="s">
        <v>119</v>
      </c>
      <c r="G460" t="s">
        <v>239</v>
      </c>
      <c r="H460" t="s">
        <v>240</v>
      </c>
      <c r="I460" t="s">
        <v>279</v>
      </c>
      <c r="J460" t="s">
        <v>97</v>
      </c>
      <c r="K460" t="s">
        <v>84</v>
      </c>
      <c r="L460" t="s">
        <v>58</v>
      </c>
      <c r="M460" t="s">
        <v>383</v>
      </c>
      <c r="N460">
        <v>980</v>
      </c>
      <c r="O460">
        <v>6860</v>
      </c>
      <c r="P460" t="s">
        <v>2069</v>
      </c>
      <c r="Q460" t="s">
        <v>2070</v>
      </c>
      <c r="R460" t="s">
        <v>157</v>
      </c>
      <c r="S460" t="str">
        <f>IF(salesTable[[#This Row],[Region]]="","MISSING",IFERROR(VLOOKUP(salesTable[[#This Row],[Region]],region_ref[],2,FALSE),TRIM(CLEAN(UPPER(salesTable[[#This Row],[Region]])))))</f>
        <v>KOFORIDUA</v>
      </c>
      <c r="T460" t="str">
        <f>IF(salesTable[[#This Row],[CustomerType]]="","MISSING",IFERROR(VLOOKUP(salesTable[[#This Row],[CustomerType]],customerType_Ref[],2,FALSE),TRIM(CLEAN(UPPER(salesTable[[#This Row],[CustomerType]])))))</f>
        <v>BUSINESS</v>
      </c>
      <c r="U460" t="str">
        <f>IF(salesTable[[#This Row],[SalesChannel]]="","MISSING",IFERROR(VLOOKUP(salesTable[[#This Row],[SalesChannel]],salesChannel_Ref[],2,FALSE),CLEAN(UPPER(TRIM(salesTable[SalesChannel])))))</f>
        <v>AGENT</v>
      </c>
      <c r="V4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60" s="8" t="str">
        <f>IF(salesTable[[#This Row],[ProductID]]="","MISSING",IFERROR(VLOOKUP(salesTable[[#This Row],[ProductID]],product_REF[],1,FALSE),"NO MATCH"))</f>
        <v>P009</v>
      </c>
      <c r="X460" s="8" t="str">
        <f>CLEAN(UPPER(TRIM(IF(salesTable[[#This Row],[ProductID]]="","MISSING",IFERROR(VLOOKUP(salesTable[[#This Row],[ProductID]],product_REF[],2,FALSE),"NO MATCH")))))</f>
        <v>FILING CABINET</v>
      </c>
      <c r="Y460" t="str">
        <f>IFERROR(CLEAN(UPPER(TRIM(VLOOKUP(salesTable[[#This Row],[productID_Final]],product_REF[],3,FALSE)))),"NO MATCH")</f>
        <v>OFFICE SUPPLIES</v>
      </c>
      <c r="Z460" s="8" t="str">
        <f>IF(salesTable[[#This Row],[productCategory_final]]=CLEAN(UPPER(TRIM(salesTable[ProductCategory]))),salesTable[[#This Row],[productCategory_final]],"MISMATCH")</f>
        <v>OFFICE SUPPLIES</v>
      </c>
      <c r="AA460" s="8" t="str">
        <f>IF(salesTable[[#This Row],[CustomerID]]="","MISSING",IFERROR(VLOOKUP(salesTable[[#This Row],[CustomerID]],customer_REF[],1,FALSE),"NO MATCH"))</f>
        <v>C0216</v>
      </c>
      <c r="AB460" t="str">
        <f>CLEAN(UPPER(TRIM(IF(salesTable[[#This Row],[FirstName]]="","MISSING",IFERROR(VLOOKUP(salesTable[[#This Row],[CustomerID_final]],customer_REF[],2,FALSE),"NO MATCH")))))</f>
        <v>ABENA</v>
      </c>
      <c r="AC460" s="8" t="str">
        <f>IF(salesTable[[#This Row],[customerFisrtName]]=CLEAN(UPPER(TRIM(salesTable[[#This Row],[customerFisrtName]]))),salesTable[[#This Row],[customerFisrtName]],"MISMATCH")</f>
        <v>ABENA</v>
      </c>
      <c r="AD460" t="str">
        <f>CLEAN(UPPER(TRIM(IF(salesTable[[#This Row],[LastName]]="","MISSING",IFERROR(VLOOKUP(salesTable[[#This Row],[CustomerID_final]],customer_REF[],3,FALSE),"NO MATCH")))))</f>
        <v>BOATENG</v>
      </c>
      <c r="AE460" s="8" t="str">
        <f>IF(salesTable[[#This Row],[customerLastName]]=CLEAN(UPPER(TRIM(salesTable[[#This Row],[customerLastName]]))),salesTable[[#This Row],[customerLastName]],"MISMATCH")</f>
        <v>BOATENG</v>
      </c>
      <c r="AF460" s="8" t="str">
        <f>IF(salesTable[[#This Row],[Phone]]="","MISSING",0&amp;RIGHT(TRIM(SUBSTITUTE(SUBSTITUTE(SUBSTITUTE(salesTable[[#This Row],[Phone]],"+","")," ",""),"-","")),9))</f>
        <v>0558683038</v>
      </c>
      <c r="AG46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60" s="8">
        <f>IF(salesTable[[#This Row],[quantity_clean]]&gt;0,salesTable[[#This Row],[quantity_clean]],"INVALID")</f>
        <v>7</v>
      </c>
      <c r="AI46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60" s="8">
        <f>IF(salesTable[[#This Row],[unitPrice_clean]]&gt;0,salesTable[[#This Row],[unitPrice_clean]],"INVALID")</f>
        <v>980</v>
      </c>
      <c r="AK460">
        <f>IF(salesTable[[#This Row],[Revenue]]="","MISSING",VALUE(TRIM(SUBSTITUTE(SUBSTITUTE(salesTable[[#This Row],[Revenue]],",",""),"GH₵",""))))</f>
        <v>6860</v>
      </c>
      <c r="AL460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460" s="19" t="str">
        <f>IF(ISNUMBER(salesTable[[#This Row],[OrderDate]]),salesTable[[#This Row],[OrderDate]],IFERROR(DATEVALUE(CLEAN(TRIM(SUBSTITUTE(salesTable[[#This Row],[OrderDate]],".","/")))),"CHECK"))</f>
        <v>CHECK</v>
      </c>
      <c r="AN46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GH-KOF-2025-00503</v>
      </c>
      <c r="AP4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0" s="8" t="str">
        <f>CLEAN(PROPER(TRIM(salesTable[[#This Row],[Email]])))</f>
        <v>Abena.Boateng31@Example.Com</v>
      </c>
      <c r="AR460" s="8" t="str">
        <f>CLEAN(TRIM(salesTable[[#This Row],[SourceFile]]))</f>
        <v>Online_Sales_2025.xlsx</v>
      </c>
      <c r="AS4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0" s="8" t="str">
        <f>IF(salesTable[orderRef_final]&lt;&gt;"MISSING",salesTable[orderRef_final],"invalid")</f>
        <v>GH-KOF-2025-00503</v>
      </c>
    </row>
    <row r="461" spans="1:46" x14ac:dyDescent="0.3">
      <c r="A461" t="s">
        <v>5562</v>
      </c>
      <c r="B461" t="s">
        <v>300</v>
      </c>
      <c r="C461" t="s">
        <v>1656</v>
      </c>
      <c r="D461" t="s">
        <v>65</v>
      </c>
      <c r="E461" t="s">
        <v>51</v>
      </c>
      <c r="F461" t="s">
        <v>119</v>
      </c>
      <c r="G461" t="s">
        <v>303</v>
      </c>
      <c r="H461" t="s">
        <v>1004</v>
      </c>
      <c r="I461" t="s">
        <v>41</v>
      </c>
      <c r="J461" t="s">
        <v>83</v>
      </c>
      <c r="K461" t="s">
        <v>72</v>
      </c>
      <c r="L461" t="s">
        <v>58</v>
      </c>
      <c r="M461" t="s">
        <v>2387</v>
      </c>
      <c r="N461">
        <v>2400</v>
      </c>
      <c r="O461">
        <v>28800</v>
      </c>
      <c r="P461" t="s">
        <v>5563</v>
      </c>
      <c r="Q461" t="s">
        <v>5564</v>
      </c>
      <c r="R461" t="s">
        <v>157</v>
      </c>
      <c r="S461" t="str">
        <f>IF(salesTable[[#This Row],[Region]]="","MISSING",IFERROR(VLOOKUP(salesTable[[#This Row],[Region]],region_ref[],2,FALSE),TRIM(CLEAN(UPPER(salesTable[[#This Row],[Region]])))))</f>
        <v>KOFORIDUA</v>
      </c>
      <c r="T461" t="str">
        <f>IF(salesTable[[#This Row],[CustomerType]]="","MISSING",IFERROR(VLOOKUP(salesTable[[#This Row],[CustomerType]],customerType_Ref[],2,FALSE),TRIM(CLEAN(UPPER(salesTable[[#This Row],[CustomerType]])))))</f>
        <v>INDIVIDUAL</v>
      </c>
      <c r="U461" t="str">
        <f>IF(salesTable[[#This Row],[SalesChannel]]="","MISSING",IFERROR(VLOOKUP(salesTable[[#This Row],[SalesChannel]],salesChannel_Ref[],2,FALSE),CLEAN(UPPER(TRIM(salesTable[SalesChannel])))))</f>
        <v>IN-STORE</v>
      </c>
      <c r="V46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61" s="8" t="str">
        <f>IF(salesTable[[#This Row],[ProductID]]="","MISSING",IFERROR(VLOOKUP(salesTable[[#This Row],[ProductID]],product_REF[],1,FALSE),"NO MATCH"))</f>
        <v>P011</v>
      </c>
      <c r="X461" s="8" t="str">
        <f>CLEAN(UPPER(TRIM(IF(salesTable[[#This Row],[ProductID]]="","MISSING",IFERROR(VLOOKUP(salesTable[[#This Row],[ProductID]],product_REF[],2,FALSE),"NO MATCH")))))</f>
        <v>EXECUTIVE DESK</v>
      </c>
      <c r="Y461" t="str">
        <f>IFERROR(CLEAN(UPPER(TRIM(VLOOKUP(salesTable[[#This Row],[productID_Final]],product_REF[],3,FALSE)))),"NO MATCH")</f>
        <v>FURNITURE</v>
      </c>
      <c r="Z461" s="8" t="str">
        <f>IF(salesTable[[#This Row],[productCategory_final]]=CLEAN(UPPER(TRIM(salesTable[ProductCategory]))),salesTable[[#This Row],[productCategory_final]],"MISMATCH")</f>
        <v>FURNITURE</v>
      </c>
      <c r="AA461" s="8" t="str">
        <f>IF(salesTable[[#This Row],[CustomerID]]="","MISSING",IFERROR(VLOOKUP(salesTable[[#This Row],[CustomerID]],customer_REF[],1,FALSE),"NO MATCH"))</f>
        <v>C0169</v>
      </c>
      <c r="AB461" t="str">
        <f>CLEAN(UPPER(TRIM(IF(salesTable[[#This Row],[FirstName]]="","MISSING",IFERROR(VLOOKUP(salesTable[[#This Row],[CustomerID_final]],customer_REF[],2,FALSE),"NO MATCH")))))</f>
        <v>NAA</v>
      </c>
      <c r="AC461" s="8" t="str">
        <f>IF(salesTable[[#This Row],[customerFisrtName]]=CLEAN(UPPER(TRIM(salesTable[[#This Row],[customerFisrtName]]))),salesTable[[#This Row],[customerFisrtName]],"MISMATCH")</f>
        <v>NAA</v>
      </c>
      <c r="AD461" t="str">
        <f>CLEAN(UPPER(TRIM(IF(salesTable[[#This Row],[LastName]]="","MISSING",IFERROR(VLOOKUP(salesTable[[#This Row],[CustomerID_final]],customer_REF[],3,FALSE),"NO MATCH")))))</f>
        <v>MENSAH</v>
      </c>
      <c r="AE461" s="8" t="str">
        <f>IF(salesTable[[#This Row],[customerLastName]]=CLEAN(UPPER(TRIM(salesTable[[#This Row],[customerLastName]]))),salesTable[[#This Row],[customerLastName]],"MISMATCH")</f>
        <v>MENSAH</v>
      </c>
      <c r="AF461" s="8" t="str">
        <f>IF(salesTable[[#This Row],[Phone]]="","MISSING",0&amp;RIGHT(TRIM(SUBSTITUTE(SUBSTITUTE(SUBSTITUTE(salesTable[[#This Row],[Phone]],"+","")," ",""),"-","")),9))</f>
        <v>0202734251</v>
      </c>
      <c r="AG46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461" s="8">
        <f>IF(salesTable[[#This Row],[quantity_clean]]&gt;0,salesTable[[#This Row],[quantity_clean]],"INVALID")</f>
        <v>12</v>
      </c>
      <c r="AI46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461" s="8">
        <f>IF(salesTable[[#This Row],[unitPrice_clean]]&gt;0,salesTable[[#This Row],[unitPrice_clean]],"INVALID")</f>
        <v>2400</v>
      </c>
      <c r="AK461">
        <f>IF(salesTable[[#This Row],[Revenue]]="","MISSING",VALUE(TRIM(SUBSTITUTE(SUBSTITUTE(salesTable[[#This Row],[Revenue]],",",""),"GH₵",""))))</f>
        <v>28800</v>
      </c>
      <c r="AL461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461" s="19">
        <f>IF(ISNUMBER(salesTable[[#This Row],[OrderDate]]),salesTable[[#This Row],[OrderDate]],IFERROR(DATEVALUE(CLEAN(TRIM(SUBSTITUTE(salesTable[[#This Row],[OrderDate]],".","/")))),"CHECK"))</f>
        <v>45881</v>
      </c>
      <c r="AN4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45881</v>
      </c>
      <c r="AO4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GH-KOF-2025-00509</v>
      </c>
      <c r="AP4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1" s="8" t="str">
        <f>CLEAN(PROPER(TRIM(salesTable[[#This Row],[Email]])))</f>
        <v>Naa.Mensah49@Example.Com</v>
      </c>
      <c r="AR461" s="8" t="str">
        <f>CLEAN(TRIM(salesTable[[#This Row],[SourceFile]]))</f>
        <v>Online_Sales_2025.xlsx</v>
      </c>
      <c r="AS4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1" s="8" t="str">
        <f>IF(salesTable[orderRef_final]&lt;&gt;"MISSING",salesTable[orderRef_final],"invalid")</f>
        <v>GH-KOF-2025-00509</v>
      </c>
    </row>
    <row r="462" spans="1:46" x14ac:dyDescent="0.3">
      <c r="A462" t="s">
        <v>4200</v>
      </c>
      <c r="B462" t="s">
        <v>4201</v>
      </c>
      <c r="C462" t="s">
        <v>2570</v>
      </c>
      <c r="D462" t="s">
        <v>172</v>
      </c>
      <c r="E462" t="s">
        <v>508</v>
      </c>
      <c r="F462" t="s">
        <v>119</v>
      </c>
      <c r="G462" t="s">
        <v>211</v>
      </c>
      <c r="H462" t="s">
        <v>367</v>
      </c>
      <c r="I462" t="s">
        <v>26</v>
      </c>
      <c r="J462" t="s">
        <v>97</v>
      </c>
      <c r="K462" t="s">
        <v>84</v>
      </c>
      <c r="L462" t="s">
        <v>451</v>
      </c>
      <c r="M462">
        <v>7</v>
      </c>
      <c r="N462">
        <v>420</v>
      </c>
      <c r="O462">
        <v>2940</v>
      </c>
      <c r="P462" t="s">
        <v>4202</v>
      </c>
      <c r="Q462" t="s">
        <v>4203</v>
      </c>
      <c r="R462" t="s">
        <v>61</v>
      </c>
      <c r="S462" t="str">
        <f>IF(salesTable[[#This Row],[Region]]="","MISSING",IFERROR(VLOOKUP(salesTable[[#This Row],[Region]],region_ref[],2,FALSE),TRIM(CLEAN(UPPER(salesTable[[#This Row],[Region]])))))</f>
        <v>KOFORIDUA</v>
      </c>
      <c r="T462" t="str">
        <f>IF(salesTable[[#This Row],[CustomerType]]="","MISSING",IFERROR(VLOOKUP(salesTable[[#This Row],[CustomerType]],customerType_Ref[],2,FALSE),TRIM(CLEAN(UPPER(salesTable[[#This Row],[CustomerType]])))))</f>
        <v>BUSINESS</v>
      </c>
      <c r="U462" t="str">
        <f>IF(salesTable[[#This Row],[SalesChannel]]="","MISSING",IFERROR(VLOOKUP(salesTable[[#This Row],[SalesChannel]],salesChannel_Ref[],2,FALSE),CLEAN(UPPER(TRIM(salesTable[SalesChannel])))))</f>
        <v>AGENT</v>
      </c>
      <c r="V46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62" s="8" t="str">
        <f>IF(salesTable[[#This Row],[ProductID]]="","MISSING",IFERROR(VLOOKUP(salesTable[[#This Row],[ProductID]],product_REF[],1,FALSE),"NO MATCH"))</f>
        <v>NO MATCH</v>
      </c>
      <c r="X462" s="8" t="str">
        <f>CLEAN(UPPER(TRIM(IF(salesTable[[#This Row],[ProductID]]="","MISSING",IFERROR(VLOOKUP(salesTable[[#This Row],[ProductID]],product_REF[],2,FALSE),"NO MATCH")))))</f>
        <v>NO MATCH</v>
      </c>
      <c r="Y462" t="str">
        <f>IFERROR(CLEAN(UPPER(TRIM(VLOOKUP(salesTable[[#This Row],[productID_Final]],product_REF[],3,FALSE)))),"NO MATCH")</f>
        <v>NO MATCH</v>
      </c>
      <c r="Z462" s="8" t="str">
        <f>IF(salesTable[[#This Row],[productCategory_final]]=CLEAN(UPPER(TRIM(salesTable[ProductCategory]))),salesTable[[#This Row],[productCategory_final]],"MISMATCH")</f>
        <v>MISMATCH</v>
      </c>
      <c r="AA462" s="8" t="str">
        <f>IF(salesTable[[#This Row],[CustomerID]]="","MISSING",IFERROR(VLOOKUP(salesTable[[#This Row],[CustomerID]],customer_REF[],1,FALSE),"NO MATCH"))</f>
        <v>C0155</v>
      </c>
      <c r="AB462" t="str">
        <f>CLEAN(UPPER(TRIM(IF(salesTable[[#This Row],[FirstName]]="","MISSING",IFERROR(VLOOKUP(salesTable[[#This Row],[CustomerID_final]],customer_REF[],2,FALSE),"NO MATCH")))))</f>
        <v>DANIEL</v>
      </c>
      <c r="AC462" s="8" t="str">
        <f>IF(salesTable[[#This Row],[customerFisrtName]]=CLEAN(UPPER(TRIM(salesTable[[#This Row],[customerFisrtName]]))),salesTable[[#This Row],[customerFisrtName]],"MISMATCH")</f>
        <v>DANIEL</v>
      </c>
      <c r="AD462" t="str">
        <f>CLEAN(UPPER(TRIM(IF(salesTable[[#This Row],[LastName]]="","MISSING",IFERROR(VLOOKUP(salesTable[[#This Row],[CustomerID_final]],customer_REF[],3,FALSE),"NO MATCH")))))</f>
        <v>BADU</v>
      </c>
      <c r="AE462" s="8" t="str">
        <f>IF(salesTable[[#This Row],[customerLastName]]=CLEAN(UPPER(TRIM(salesTable[[#This Row],[customerLastName]]))),salesTable[[#This Row],[customerLastName]],"MISMATCH")</f>
        <v>BADU</v>
      </c>
      <c r="AF462" s="8" t="str">
        <f>IF(salesTable[[#This Row],[Phone]]="","MISSING",0&amp;RIGHT(TRIM(SUBSTITUTE(SUBSTITUTE(SUBSTITUTE(salesTable[[#This Row],[Phone]],"+","")," ",""),"-","")),9))</f>
        <v>0249550926</v>
      </c>
      <c r="AG46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62" s="8">
        <f>IF(salesTable[[#This Row],[quantity_clean]]&gt;0,salesTable[[#This Row],[quantity_clean]],"INVALID")</f>
        <v>7</v>
      </c>
      <c r="AI462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462" s="8">
        <f>IF(salesTable[[#This Row],[unitPrice_clean]]&gt;0,salesTable[[#This Row],[unitPrice_clean]],"INVALID")</f>
        <v>420</v>
      </c>
      <c r="AK462">
        <f>IF(salesTable[[#This Row],[Revenue]]="","MISSING",VALUE(TRIM(SUBSTITUTE(SUBSTITUTE(salesTable[[#This Row],[Revenue]],",",""),"GH₵",""))))</f>
        <v>2940</v>
      </c>
      <c r="AL462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462" s="19" t="str">
        <f>IF(ISNUMBER(salesTable[[#This Row],[OrderDate]]),salesTable[[#This Row],[OrderDate]],IFERROR(DATEVALUE(CLEAN(TRIM(SUBSTITUTE(salesTable[[#This Row],[OrderDate]],".","/")))),"CHECK"))</f>
        <v>CHECK</v>
      </c>
      <c r="AN46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GH-KOF-2025-00512</v>
      </c>
      <c r="AP4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2" s="8" t="str">
        <f>CLEAN(PROPER(TRIM(salesTable[[#This Row],[Email]])))</f>
        <v>Daniel.Badu75@Example.Com</v>
      </c>
      <c r="AR462" s="8" t="str">
        <f>CLEAN(TRIM(salesTable[[#This Row],[SourceFile]]))</f>
        <v>Retail_POS_2025.csv</v>
      </c>
      <c r="AS4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2" s="8" t="str">
        <f>IF(salesTable[orderRef_final]&lt;&gt;"MISSING",salesTable[orderRef_final],"invalid")</f>
        <v>GH-KOF-2025-00512</v>
      </c>
    </row>
    <row r="463" spans="1:46" x14ac:dyDescent="0.3">
      <c r="A463" t="s">
        <v>4746</v>
      </c>
      <c r="B463" t="s">
        <v>277</v>
      </c>
      <c r="C463" t="s">
        <v>3249</v>
      </c>
      <c r="D463" t="s">
        <v>151</v>
      </c>
      <c r="E463" t="s">
        <v>129</v>
      </c>
      <c r="F463" t="s">
        <v>119</v>
      </c>
      <c r="G463" t="s">
        <v>53</v>
      </c>
      <c r="H463" t="s">
        <v>95</v>
      </c>
      <c r="I463" t="s">
        <v>96</v>
      </c>
      <c r="J463" t="s">
        <v>83</v>
      </c>
      <c r="K463" t="s">
        <v>57</v>
      </c>
      <c r="L463" t="s">
        <v>165</v>
      </c>
      <c r="M463">
        <v>7</v>
      </c>
      <c r="N463">
        <v>180</v>
      </c>
      <c r="O463">
        <v>1260</v>
      </c>
      <c r="P463" t="s">
        <v>4747</v>
      </c>
      <c r="Q463" t="s">
        <v>4748</v>
      </c>
      <c r="R463" t="s">
        <v>46</v>
      </c>
      <c r="S463" t="str">
        <f>IF(salesTable[[#This Row],[Region]]="","MISSING",IFERROR(VLOOKUP(salesTable[[#This Row],[Region]],region_ref[],2,FALSE),TRIM(CLEAN(UPPER(salesTable[[#This Row],[Region]])))))</f>
        <v>KOFORIDUA</v>
      </c>
      <c r="T463" t="str">
        <f>IF(salesTable[[#This Row],[CustomerType]]="","MISSING",IFERROR(VLOOKUP(salesTable[[#This Row],[CustomerType]],customerType_Ref[],2,FALSE),TRIM(CLEAN(UPPER(salesTable[[#This Row],[CustomerType]])))))</f>
        <v>INDIVIDUAL</v>
      </c>
      <c r="U463" t="str">
        <f>IF(salesTable[[#This Row],[SalesChannel]]="","MISSING",IFERROR(VLOOKUP(salesTable[[#This Row],[SalesChannel]],salesChannel_Ref[],2,FALSE),CLEAN(UPPER(TRIM(salesTable[SalesChannel])))))</f>
        <v>ONLINE</v>
      </c>
      <c r="V46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63" s="8" t="str">
        <f>IF(salesTable[[#This Row],[ProductID]]="","MISSING",IFERROR(VLOOKUP(salesTable[[#This Row],[ProductID]],product_REF[],1,FALSE),"NO MATCH"))</f>
        <v>P007</v>
      </c>
      <c r="X463" s="8" t="str">
        <f>CLEAN(UPPER(TRIM(IF(salesTable[[#This Row],[ProductID]]="","MISSING",IFERROR(VLOOKUP(salesTable[[#This Row],[ProductID]],product_REF[],2,FALSE),"NO MATCH")))))</f>
        <v>COTTON SHIRT</v>
      </c>
      <c r="Y463" t="str">
        <f>IFERROR(CLEAN(UPPER(TRIM(VLOOKUP(salesTable[[#This Row],[productID_Final]],product_REF[],3,FALSE)))),"NO MATCH")</f>
        <v>CLOTHING</v>
      </c>
      <c r="Z463" s="8" t="str">
        <f>IF(salesTable[[#This Row],[productCategory_final]]=CLEAN(UPPER(TRIM(salesTable[ProductCategory]))),salesTable[[#This Row],[productCategory_final]],"MISMATCH")</f>
        <v>CLOTHING</v>
      </c>
      <c r="AA463" s="8" t="str">
        <f>IF(salesTable[[#This Row],[CustomerID]]="","MISSING",IFERROR(VLOOKUP(salesTable[[#This Row],[CustomerID]],customer_REF[],1,FALSE),"NO MATCH"))</f>
        <v>C0241</v>
      </c>
      <c r="AB463" t="str">
        <f>CLEAN(UPPER(TRIM(IF(salesTable[[#This Row],[FirstName]]="","MISSING",IFERROR(VLOOKUP(salesTable[[#This Row],[CustomerID_final]],customer_REF[],2,FALSE),"NO MATCH")))))</f>
        <v>KWAME</v>
      </c>
      <c r="AC463" s="8" t="str">
        <f>IF(salesTable[[#This Row],[customerFisrtName]]=CLEAN(UPPER(TRIM(salesTable[[#This Row],[customerFisrtName]]))),salesTable[[#This Row],[customerFisrtName]],"MISMATCH")</f>
        <v>KWAME</v>
      </c>
      <c r="AD463" t="str">
        <f>CLEAN(UPPER(TRIM(IF(salesTable[[#This Row],[LastName]]="","MISSING",IFERROR(VLOOKUP(salesTable[[#This Row],[CustomerID_final]],customer_REF[],3,FALSE),"NO MATCH")))))</f>
        <v>BOATENG</v>
      </c>
      <c r="AE463" s="8" t="str">
        <f>IF(salesTable[[#This Row],[customerLastName]]=CLEAN(UPPER(TRIM(salesTable[[#This Row],[customerLastName]]))),salesTable[[#This Row],[customerLastName]],"MISMATCH")</f>
        <v>BOATENG</v>
      </c>
      <c r="AF463" s="8" t="str">
        <f>IF(salesTable[[#This Row],[Phone]]="","MISSING",0&amp;RIGHT(TRIM(SUBSTITUTE(SUBSTITUTE(SUBSTITUTE(salesTable[[#This Row],[Phone]],"+","")," ",""),"-","")),9))</f>
        <v>0264564674</v>
      </c>
      <c r="AG46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63" s="8">
        <f>IF(salesTable[[#This Row],[quantity_clean]]&gt;0,salesTable[[#This Row],[quantity_clean]],"INVALID")</f>
        <v>7</v>
      </c>
      <c r="AI46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63" s="8">
        <f>IF(salesTable[[#This Row],[unitPrice_clean]]&gt;0,salesTable[[#This Row],[unitPrice_clean]],"INVALID")</f>
        <v>180</v>
      </c>
      <c r="AK463">
        <f>IF(salesTable[[#This Row],[Revenue]]="","MISSING",VALUE(TRIM(SUBSTITUTE(SUBSTITUTE(salesTable[[#This Row],[Revenue]],",",""),"GH₵",""))))</f>
        <v>1260</v>
      </c>
      <c r="AL463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463" s="19">
        <f>IF(ISNUMBER(salesTable[[#This Row],[OrderDate]]),salesTable[[#This Row],[OrderDate]],IFERROR(DATEVALUE(CLEAN(TRIM(SUBSTITUTE(salesTable[[#This Row],[OrderDate]],".","/")))),"CHECK"))</f>
        <v>45798</v>
      </c>
      <c r="AN4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45798</v>
      </c>
      <c r="AO4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GH-KOF-2025-00517</v>
      </c>
      <c r="AP4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3" s="8" t="str">
        <f>CLEAN(PROPER(TRIM(salesTable[[#This Row],[Email]])))</f>
        <v>Kwame.Boateng9@Example.Com</v>
      </c>
      <c r="AR463" s="8" t="str">
        <f>CLEAN(TRIM(salesTable[[#This Row],[SourceFile]]))</f>
        <v>Mobile_App_Export.csv</v>
      </c>
      <c r="AS4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3" s="8" t="str">
        <f>IF(salesTable[orderRef_final]&lt;&gt;"MISSING",salesTable[orderRef_final],"invalid")</f>
        <v>GH-KOF-2025-00517</v>
      </c>
    </row>
    <row r="464" spans="1:46" x14ac:dyDescent="0.3">
      <c r="A464" t="s">
        <v>2399</v>
      </c>
      <c r="B464" t="s">
        <v>2400</v>
      </c>
      <c r="C464" t="s">
        <v>2159</v>
      </c>
      <c r="D464" t="s">
        <v>50</v>
      </c>
      <c r="E464" t="s">
        <v>906</v>
      </c>
      <c r="F464" t="s">
        <v>119</v>
      </c>
      <c r="G464" t="s">
        <v>191</v>
      </c>
      <c r="H464" t="s">
        <v>745</v>
      </c>
      <c r="I464" t="s">
        <v>279</v>
      </c>
      <c r="J464" t="s">
        <v>221</v>
      </c>
      <c r="K464" t="s">
        <v>921</v>
      </c>
      <c r="L464" t="s">
        <v>111</v>
      </c>
      <c r="M464" t="s">
        <v>726</v>
      </c>
      <c r="N464">
        <v>1650</v>
      </c>
      <c r="O464">
        <v>6600</v>
      </c>
      <c r="P464" t="s">
        <v>2401</v>
      </c>
      <c r="Q464" t="s">
        <v>2402</v>
      </c>
      <c r="R464" t="s">
        <v>61</v>
      </c>
      <c r="S464" t="str">
        <f>IF(salesTable[[#This Row],[Region]]="","MISSING",IFERROR(VLOOKUP(salesTable[[#This Row],[Region]],region_ref[],2,FALSE),TRIM(CLEAN(UPPER(salesTable[[#This Row],[Region]])))))</f>
        <v>KOFORIDUA</v>
      </c>
      <c r="T464" t="str">
        <f>IF(salesTable[[#This Row],[CustomerType]]="","MISSING",IFERROR(VLOOKUP(salesTable[[#This Row],[CustomerType]],customerType_Ref[],2,FALSE),TRIM(CLEAN(UPPER(salesTable[[#This Row],[CustomerType]])))))</f>
        <v>INDIVIDUAL</v>
      </c>
      <c r="U464" t="str">
        <f>IF(salesTable[[#This Row],[SalesChannel]]="","MISSING",IFERROR(VLOOKUP(salesTable[[#This Row],[SalesChannel]],salesChannel_Ref[],2,FALSE),CLEAN(UPPER(TRIM(salesTable[SalesChannel])))))</f>
        <v>MOBILE APP</v>
      </c>
      <c r="V464" t="str">
        <f>IF(salesTable[[#This Row],[PaymentMethod]]="","MISSING",IFERROR(VLOOKUP(salesTable[[#This Row],[PaymentMethod]],paymentMethod_REF[],2,FALSE), CLEAN(UPPER(TRIM(salesTable[[#This Row],[PaymentMethod]])))))</f>
        <v>CARD</v>
      </c>
      <c r="W464" s="8" t="str">
        <f>IF(salesTable[[#This Row],[ProductID]]="","MISSING",IFERROR(VLOOKUP(salesTable[[#This Row],[ProductID]],product_REF[],1,FALSE),"NO MATCH"))</f>
        <v>P004</v>
      </c>
      <c r="X464" s="8" t="str">
        <f>CLEAN(UPPER(TRIM(IF(salesTable[[#This Row],[ProductID]]="","MISSING",IFERROR(VLOOKUP(salesTable[[#This Row],[ProductID]],product_REF[],2,FALSE),"NO MATCH")))))</f>
        <v>LASER PRINTER</v>
      </c>
      <c r="Y464" t="str">
        <f>IFERROR(CLEAN(UPPER(TRIM(VLOOKUP(salesTable[[#This Row],[productID_Final]],product_REF[],3,FALSE)))),"NO MATCH")</f>
        <v>OFFICE SUPPLIES</v>
      </c>
      <c r="Z464" s="8" t="str">
        <f>IF(salesTable[[#This Row],[productCategory_final]]=CLEAN(UPPER(TRIM(salesTable[ProductCategory]))),salesTable[[#This Row],[productCategory_final]],"MISMATCH")</f>
        <v>OFFICE SUPPLIES</v>
      </c>
      <c r="AA464" s="8" t="str">
        <f>IF(salesTable[[#This Row],[CustomerID]]="","MISSING",IFERROR(VLOOKUP(salesTable[[#This Row],[CustomerID]],customer_REF[],1,FALSE),"NO MATCH"))</f>
        <v>C0141</v>
      </c>
      <c r="AB464" t="str">
        <f>CLEAN(UPPER(TRIM(IF(salesTable[[#This Row],[FirstName]]="","MISSING",IFERROR(VLOOKUP(salesTable[[#This Row],[CustomerID_final]],customer_REF[],2,FALSE),"NO MATCH")))))</f>
        <v>AKOSUA</v>
      </c>
      <c r="AC464" s="8" t="str">
        <f>IF(salesTable[[#This Row],[customerFisrtName]]=CLEAN(UPPER(TRIM(salesTable[[#This Row],[customerFisrtName]]))),salesTable[[#This Row],[customerFisrtName]],"MISMATCH")</f>
        <v>AKOSUA</v>
      </c>
      <c r="AD464" t="str">
        <f>CLEAN(UPPER(TRIM(IF(salesTable[[#This Row],[LastName]]="","MISSING",IFERROR(VLOOKUP(salesTable[[#This Row],[CustomerID_final]],customer_REF[],3,FALSE),"NO MATCH")))))</f>
        <v>OSEI</v>
      </c>
      <c r="AE464" s="8" t="str">
        <f>IF(salesTable[[#This Row],[customerLastName]]=CLEAN(UPPER(TRIM(salesTable[[#This Row],[customerLastName]]))),salesTable[[#This Row],[customerLastName]],"MISMATCH")</f>
        <v>OSEI</v>
      </c>
      <c r="AF464" s="8" t="str">
        <f>IF(salesTable[[#This Row],[Phone]]="","MISSING",0&amp;RIGHT(TRIM(SUBSTITUTE(SUBSTITUTE(SUBSTITUTE(salesTable[[#This Row],[Phone]],"+","")," ",""),"-","")),9))</f>
        <v>0269143301</v>
      </c>
      <c r="AG46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64" s="8">
        <f>IF(salesTable[[#This Row],[quantity_clean]]&gt;0,salesTable[[#This Row],[quantity_clean]],"INVALID")</f>
        <v>4</v>
      </c>
      <c r="AI46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64" s="8">
        <f>IF(salesTable[[#This Row],[unitPrice_clean]]&gt;0,salesTable[[#This Row],[unitPrice_clean]],"INVALID")</f>
        <v>1650</v>
      </c>
      <c r="AK464">
        <f>IF(salesTable[[#This Row],[Revenue]]="","MISSING",VALUE(TRIM(SUBSTITUTE(SUBSTITUTE(salesTable[[#This Row],[Revenue]],",",""),"GH₵",""))))</f>
        <v>6600</v>
      </c>
      <c r="AL464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464" s="19">
        <f>IF(ISNUMBER(salesTable[[#This Row],[OrderDate]]),salesTable[[#This Row],[OrderDate]],IFERROR(DATEVALUE(CLEAN(TRIM(SUBSTITUTE(salesTable[[#This Row],[OrderDate]],".","/")))),"CHECK"))</f>
        <v>45865</v>
      </c>
      <c r="AN4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45865</v>
      </c>
      <c r="AO4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GH-KOF-2025-00518</v>
      </c>
      <c r="AP4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4" s="8" t="str">
        <f>CLEAN(PROPER(TRIM(salesTable[[#This Row],[Email]])))</f>
        <v>Akosua.Osei13@Example.Com</v>
      </c>
      <c r="AR464" s="8" t="str">
        <f>CLEAN(TRIM(salesTable[[#This Row],[SourceFile]]))</f>
        <v>Retail_POS_2025.csv</v>
      </c>
      <c r="AS4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4" s="8" t="str">
        <f>IF(salesTable[orderRef_final]&lt;&gt;"MISSING",salesTable[orderRef_final],"invalid")</f>
        <v>GH-KOF-2025-00518</v>
      </c>
    </row>
    <row r="465" spans="1:46" x14ac:dyDescent="0.3">
      <c r="A465" t="s">
        <v>3304</v>
      </c>
      <c r="B465" t="s">
        <v>3305</v>
      </c>
      <c r="C465" t="s">
        <v>3010</v>
      </c>
      <c r="D465" t="s">
        <v>743</v>
      </c>
      <c r="E465" t="s">
        <v>255</v>
      </c>
      <c r="F465" t="s">
        <v>119</v>
      </c>
      <c r="G465" t="s">
        <v>303</v>
      </c>
      <c r="H465" t="s">
        <v>399</v>
      </c>
      <c r="I465" t="s">
        <v>374</v>
      </c>
      <c r="J465" t="s">
        <v>97</v>
      </c>
      <c r="K465" t="s">
        <v>57</v>
      </c>
      <c r="L465" t="s">
        <v>502</v>
      </c>
      <c r="M465" t="s">
        <v>698</v>
      </c>
      <c r="N465">
        <v>2400</v>
      </c>
      <c r="O465">
        <v>2400</v>
      </c>
      <c r="P465" t="s">
        <v>3306</v>
      </c>
      <c r="Q465" t="s">
        <v>3307</v>
      </c>
      <c r="R465" t="s">
        <v>32</v>
      </c>
      <c r="S465" t="str">
        <f>IF(salesTable[[#This Row],[Region]]="","MISSING",IFERROR(VLOOKUP(salesTable[[#This Row],[Region]],region_ref[],2,FALSE),TRIM(CLEAN(UPPER(salesTable[[#This Row],[Region]])))))</f>
        <v>KOFORIDUA</v>
      </c>
      <c r="T465" t="str">
        <f>IF(salesTable[[#This Row],[CustomerType]]="","MISSING",IFERROR(VLOOKUP(salesTable[[#This Row],[CustomerType]],customerType_Ref[],2,FALSE),TRIM(CLEAN(UPPER(salesTable[[#This Row],[CustomerType]])))))</f>
        <v>BUSINESS</v>
      </c>
      <c r="U465" t="str">
        <f>IF(salesTable[[#This Row],[SalesChannel]]="","MISSING",IFERROR(VLOOKUP(salesTable[[#This Row],[SalesChannel]],salesChannel_Ref[],2,FALSE),CLEAN(UPPER(TRIM(salesTable[SalesChannel])))))</f>
        <v>ONLINE</v>
      </c>
      <c r="V465" t="str">
        <f>IF(salesTable[[#This Row],[PaymentMethod]]="","MISSING",IFERROR(VLOOKUP(salesTable[[#This Row],[PaymentMethod]],paymentMethod_REF[],2,FALSE), CLEAN(UPPER(TRIM(salesTable[[#This Row],[PaymentMethod]])))))</f>
        <v>CASH</v>
      </c>
      <c r="W465" s="8" t="str">
        <f>IF(salesTable[[#This Row],[ProductID]]="","MISSING",IFERROR(VLOOKUP(salesTable[[#This Row],[ProductID]],product_REF[],1,FALSE),"NO MATCH"))</f>
        <v>P011</v>
      </c>
      <c r="X465" s="8" t="str">
        <f>CLEAN(UPPER(TRIM(IF(salesTable[[#This Row],[ProductID]]="","MISSING",IFERROR(VLOOKUP(salesTable[[#This Row],[ProductID]],product_REF[],2,FALSE),"NO MATCH")))))</f>
        <v>EXECUTIVE DESK</v>
      </c>
      <c r="Y465" t="str">
        <f>IFERROR(CLEAN(UPPER(TRIM(VLOOKUP(salesTable[[#This Row],[productID_Final]],product_REF[],3,FALSE)))),"NO MATCH")</f>
        <v>FURNITURE</v>
      </c>
      <c r="Z465" s="8" t="str">
        <f>IF(salesTable[[#This Row],[productCategory_final]]=CLEAN(UPPER(TRIM(salesTable[ProductCategory]))),salesTable[[#This Row],[productCategory_final]],"MISMATCH")</f>
        <v>FURNITURE</v>
      </c>
      <c r="AA465" s="8" t="str">
        <f>IF(salesTable[[#This Row],[CustomerID]]="","MISSING",IFERROR(VLOOKUP(salesTable[[#This Row],[CustomerID]],customer_REF[],1,FALSE),"NO MATCH"))</f>
        <v>C0239</v>
      </c>
      <c r="AB465" t="str">
        <f>CLEAN(UPPER(TRIM(IF(salesTable[[#This Row],[FirstName]]="","MISSING",IFERROR(VLOOKUP(salesTable[[#This Row],[CustomerID_final]],customer_REF[],2,FALSE),"NO MATCH")))))</f>
        <v>ESI</v>
      </c>
      <c r="AC465" s="8" t="str">
        <f>IF(salesTable[[#This Row],[customerFisrtName]]=CLEAN(UPPER(TRIM(salesTable[[#This Row],[customerFisrtName]]))),salesTable[[#This Row],[customerFisrtName]],"MISMATCH")</f>
        <v>ESI</v>
      </c>
      <c r="AD465" t="str">
        <f>CLEAN(UPPER(TRIM(IF(salesTable[[#This Row],[LastName]]="","MISSING",IFERROR(VLOOKUP(salesTable[[#This Row],[CustomerID_final]],customer_REF[],3,FALSE),"NO MATCH")))))</f>
        <v>OWUSU</v>
      </c>
      <c r="AE465" s="8" t="str">
        <f>IF(salesTable[[#This Row],[customerLastName]]=CLEAN(UPPER(TRIM(salesTable[[#This Row],[customerLastName]]))),salesTable[[#This Row],[customerLastName]],"MISMATCH")</f>
        <v>OWUSU</v>
      </c>
      <c r="AF465" s="8" t="str">
        <f>IF(salesTable[[#This Row],[Phone]]="","MISSING",0&amp;RIGHT(TRIM(SUBSTITUTE(SUBSTITUTE(SUBSTITUTE(salesTable[[#This Row],[Phone]],"+","")," ",""),"-","")),9))</f>
        <v>0505578761</v>
      </c>
      <c r="AG46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65" s="8">
        <f>IF(salesTable[[#This Row],[quantity_clean]]&gt;0,salesTable[[#This Row],[quantity_clean]],"INVALID")</f>
        <v>1</v>
      </c>
      <c r="AI46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465" s="8">
        <f>IF(salesTable[[#This Row],[unitPrice_clean]]&gt;0,salesTable[[#This Row],[unitPrice_clean]],"INVALID")</f>
        <v>2400</v>
      </c>
      <c r="AK465">
        <f>IF(salesTable[[#This Row],[Revenue]]="","MISSING",VALUE(TRIM(SUBSTITUTE(SUBSTITUTE(salesTable[[#This Row],[Revenue]],",",""),"GH₵",""))))</f>
        <v>2400</v>
      </c>
      <c r="AL465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465" s="19">
        <f>IF(ISNUMBER(salesTable[[#This Row],[OrderDate]]),salesTable[[#This Row],[OrderDate]],IFERROR(DATEVALUE(CLEAN(TRIM(SUBSTITUTE(salesTable[[#This Row],[OrderDate]],".","/")))),"CHECK"))</f>
        <v>45687</v>
      </c>
      <c r="AN4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45687</v>
      </c>
      <c r="AO4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GH-KOF-2025-00525</v>
      </c>
      <c r="AP4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5" s="8" t="str">
        <f>CLEAN(PROPER(TRIM(salesTable[[#This Row],[Email]])))</f>
        <v>Esi.Owusu37Example.Com</v>
      </c>
      <c r="AR465" s="8" t="str">
        <f>CLEAN(TRIM(salesTable[[#This Row],[SourceFile]]))</f>
        <v>Agent_App_2025.csv</v>
      </c>
      <c r="AS4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5" s="8" t="str">
        <f>IF(salesTable[orderRef_final]&lt;&gt;"MISSING",salesTable[orderRef_final],"invalid")</f>
        <v>GH-KOF-2025-00525</v>
      </c>
    </row>
    <row r="466" spans="1:46" x14ac:dyDescent="0.3">
      <c r="A466" t="s">
        <v>1130</v>
      </c>
      <c r="B466" t="s">
        <v>1131</v>
      </c>
      <c r="C466" t="s">
        <v>49</v>
      </c>
      <c r="D466" t="s">
        <v>50</v>
      </c>
      <c r="E466" t="s">
        <v>381</v>
      </c>
      <c r="F466" t="s">
        <v>52</v>
      </c>
      <c r="G466" t="s">
        <v>191</v>
      </c>
      <c r="H466" t="s">
        <v>278</v>
      </c>
      <c r="I466" t="s">
        <v>193</v>
      </c>
      <c r="J466" t="s">
        <v>83</v>
      </c>
      <c r="K466" t="s">
        <v>257</v>
      </c>
      <c r="L466" t="s">
        <v>451</v>
      </c>
      <c r="M466">
        <v>3</v>
      </c>
      <c r="N466">
        <v>1650</v>
      </c>
      <c r="O466">
        <v>4950</v>
      </c>
      <c r="P466" t="s">
        <v>1132</v>
      </c>
      <c r="Q466" t="s">
        <v>1133</v>
      </c>
      <c r="R466" t="s">
        <v>32</v>
      </c>
      <c r="S466" t="str">
        <f>IF(salesTable[[#This Row],[Region]]="","MISSING",IFERROR(VLOOKUP(salesTable[[#This Row],[Region]],region_ref[],2,FALSE),TRIM(CLEAN(UPPER(salesTable[[#This Row],[Region]])))))</f>
        <v>KOFORIDUA</v>
      </c>
      <c r="T466" t="str">
        <f>IF(salesTable[[#This Row],[CustomerType]]="","MISSING",IFERROR(VLOOKUP(salesTable[[#This Row],[CustomerType]],customerType_Ref[],2,FALSE),TRIM(CLEAN(UPPER(salesTable[[#This Row],[CustomerType]])))))</f>
        <v>INDIVIDUAL</v>
      </c>
      <c r="U466" t="str">
        <f>IF(salesTable[[#This Row],[SalesChannel]]="","MISSING",IFERROR(VLOOKUP(salesTable[[#This Row],[SalesChannel]],salesChannel_Ref[],2,FALSE),CLEAN(UPPER(TRIM(salesTable[SalesChannel])))))</f>
        <v>ONLINE</v>
      </c>
      <c r="V4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66" s="8" t="str">
        <f>IF(salesTable[[#This Row],[ProductID]]="","MISSING",IFERROR(VLOOKUP(salesTable[[#This Row],[ProductID]],product_REF[],1,FALSE),"NO MATCH"))</f>
        <v>P004</v>
      </c>
      <c r="X466" s="8" t="str">
        <f>CLEAN(UPPER(TRIM(IF(salesTable[[#This Row],[ProductID]]="","MISSING",IFERROR(VLOOKUP(salesTable[[#This Row],[ProductID]],product_REF[],2,FALSE),"NO MATCH")))))</f>
        <v>LASER PRINTER</v>
      </c>
      <c r="Y466" t="str">
        <f>IFERROR(CLEAN(UPPER(TRIM(VLOOKUP(salesTable[[#This Row],[productID_Final]],product_REF[],3,FALSE)))),"NO MATCH")</f>
        <v>OFFICE SUPPLIES</v>
      </c>
      <c r="Z466" s="8" t="str">
        <f>IF(salesTable[[#This Row],[productCategory_final]]=CLEAN(UPPER(TRIM(salesTable[ProductCategory]))),salesTable[[#This Row],[productCategory_final]],"MISMATCH")</f>
        <v>OFFICE SUPPLIES</v>
      </c>
      <c r="AA466" s="8" t="str">
        <f>IF(salesTable[[#This Row],[CustomerID]]="","MISSING",IFERROR(VLOOKUP(salesTable[[#This Row],[CustomerID]],customer_REF[],1,FALSE),"NO MATCH"))</f>
        <v>C0393</v>
      </c>
      <c r="AB466" t="str">
        <f>CLEAN(UPPER(TRIM(IF(salesTable[[#This Row],[FirstName]]="","MISSING",IFERROR(VLOOKUP(salesTable[[#This Row],[CustomerID_final]],customer_REF[],2,FALSE),"NO MATCH")))))</f>
        <v>AKOSUA</v>
      </c>
      <c r="AC466" s="8" t="str">
        <f>IF(salesTable[[#This Row],[customerFisrtName]]=CLEAN(UPPER(TRIM(salesTable[[#This Row],[customerFisrtName]]))),salesTable[[#This Row],[customerFisrtName]],"MISMATCH")</f>
        <v>AKOSUA</v>
      </c>
      <c r="AD466" t="str">
        <f>CLEAN(UPPER(TRIM(IF(salesTable[[#This Row],[LastName]]="","MISSING",IFERROR(VLOOKUP(salesTable[[#This Row],[CustomerID_final]],customer_REF[],3,FALSE),"NO MATCH")))))</f>
        <v>MENSAH</v>
      </c>
      <c r="AE466" s="8" t="str">
        <f>IF(salesTable[[#This Row],[customerLastName]]=CLEAN(UPPER(TRIM(salesTable[[#This Row],[customerLastName]]))),salesTable[[#This Row],[customerLastName]],"MISMATCH")</f>
        <v>MENSAH</v>
      </c>
      <c r="AF466" s="8" t="str">
        <f>IF(salesTable[[#This Row],[Phone]]="","MISSING",0&amp;RIGHT(TRIM(SUBSTITUTE(SUBSTITUTE(SUBSTITUTE(salesTable[[#This Row],[Phone]],"+","")," ",""),"-","")),9))</f>
        <v>0275250337</v>
      </c>
      <c r="AG46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66" s="8">
        <f>IF(salesTable[[#This Row],[quantity_clean]]&gt;0,salesTable[[#This Row],[quantity_clean]],"INVALID")</f>
        <v>3</v>
      </c>
      <c r="AI46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66" s="8">
        <f>IF(salesTable[[#This Row],[unitPrice_clean]]&gt;0,salesTable[[#This Row],[unitPrice_clean]],"INVALID")</f>
        <v>1650</v>
      </c>
      <c r="AK466">
        <f>IF(salesTable[[#This Row],[Revenue]]="","MISSING",VALUE(TRIM(SUBSTITUTE(SUBSTITUTE(salesTable[[#This Row],[Revenue]],",",""),"GH₵",""))))</f>
        <v>4950</v>
      </c>
      <c r="AL466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466" s="19">
        <f>IF(ISNUMBER(salesTable[[#This Row],[OrderDate]]),salesTable[[#This Row],[OrderDate]],IFERROR(DATEVALUE(CLEAN(TRIM(SUBSTITUTE(salesTable[[#This Row],[OrderDate]],".","/")))),"CHECK"))</f>
        <v>45926</v>
      </c>
      <c r="AN4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45926</v>
      </c>
      <c r="AO4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GH-KOF-2025-00538</v>
      </c>
      <c r="AP4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6" s="8" t="str">
        <f>CLEAN(PROPER(TRIM(salesTable[[#This Row],[Email]])))</f>
        <v>Akosua.Mensah33@Example.Com</v>
      </c>
      <c r="AR466" s="8" t="str">
        <f>CLEAN(TRIM(salesTable[[#This Row],[SourceFile]]))</f>
        <v>Agent_App_2025.csv</v>
      </c>
      <c r="AS4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6" s="8" t="str">
        <f>IF(salesTable[orderRef_final]&lt;&gt;"MISSING",salesTable[orderRef_final],"invalid")</f>
        <v>GH-KOF-2025-00538</v>
      </c>
    </row>
    <row r="467" spans="1:46" x14ac:dyDescent="0.3">
      <c r="A467" t="s">
        <v>1659</v>
      </c>
      <c r="B467" t="s">
        <v>1660</v>
      </c>
      <c r="C467" t="s">
        <v>1661</v>
      </c>
      <c r="D467" t="s">
        <v>432</v>
      </c>
      <c r="E467" t="s">
        <v>190</v>
      </c>
      <c r="F467" t="s">
        <v>119</v>
      </c>
      <c r="G467" t="s">
        <v>53</v>
      </c>
      <c r="H467" t="s">
        <v>287</v>
      </c>
      <c r="I467" t="s">
        <v>1662</v>
      </c>
      <c r="J467" t="s">
        <v>27</v>
      </c>
      <c r="K467" t="s">
        <v>921</v>
      </c>
      <c r="L467" t="s">
        <v>58</v>
      </c>
      <c r="M467">
        <v>10</v>
      </c>
      <c r="N467">
        <v>180</v>
      </c>
      <c r="O467">
        <v>1800</v>
      </c>
      <c r="P467" t="s">
        <v>1663</v>
      </c>
      <c r="Q467" t="s">
        <v>1664</v>
      </c>
      <c r="R467" t="s">
        <v>46</v>
      </c>
      <c r="S467" t="str">
        <f>IF(salesTable[[#This Row],[Region]]="","MISSING",IFERROR(VLOOKUP(salesTable[[#This Row],[Region]],region_ref[],2,FALSE),TRIM(CLEAN(UPPER(salesTable[[#This Row],[Region]])))))</f>
        <v>KOFORIDUA</v>
      </c>
      <c r="T467" t="str">
        <f>IF(salesTable[[#This Row],[CustomerType]]="","MISSING",IFERROR(VLOOKUP(salesTable[[#This Row],[CustomerType]],customerType_Ref[],2,FALSE),TRIM(CLEAN(UPPER(salesTable[[#This Row],[CustomerType]])))))</f>
        <v>GOVERNMENT</v>
      </c>
      <c r="U467" t="str">
        <f>IF(salesTable[[#This Row],[SalesChannel]]="","MISSING",IFERROR(VLOOKUP(salesTable[[#This Row],[SalesChannel]],salesChannel_Ref[],2,FALSE),CLEAN(UPPER(TRIM(salesTable[SalesChannel])))))</f>
        <v>MOBILE APP</v>
      </c>
      <c r="V46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67" s="8" t="str">
        <f>IF(salesTable[[#This Row],[ProductID]]="","MISSING",IFERROR(VLOOKUP(salesTable[[#This Row],[ProductID]],product_REF[],1,FALSE),"NO MATCH"))</f>
        <v>P007</v>
      </c>
      <c r="X467" s="8" t="str">
        <f>CLEAN(UPPER(TRIM(IF(salesTable[[#This Row],[ProductID]]="","MISSING",IFERROR(VLOOKUP(salesTable[[#This Row],[ProductID]],product_REF[],2,FALSE),"NO MATCH")))))</f>
        <v>COTTON SHIRT</v>
      </c>
      <c r="Y467" t="str">
        <f>IFERROR(CLEAN(UPPER(TRIM(VLOOKUP(salesTable[[#This Row],[productID_Final]],product_REF[],3,FALSE)))),"NO MATCH")</f>
        <v>CLOTHING</v>
      </c>
      <c r="Z467" s="8" t="str">
        <f>IF(salesTable[[#This Row],[productCategory_final]]=CLEAN(UPPER(TRIM(salesTable[ProductCategory]))),salesTable[[#This Row],[productCategory_final]],"MISMATCH")</f>
        <v>CLOTHING</v>
      </c>
      <c r="AA467" s="8" t="str">
        <f>IF(salesTable[[#This Row],[CustomerID]]="","MISSING",IFERROR(VLOOKUP(salesTable[[#This Row],[CustomerID]],customer_REF[],1,FALSE),"NO MATCH"))</f>
        <v>C0347</v>
      </c>
      <c r="AB467" t="str">
        <f>CLEAN(UPPER(TRIM(IF(salesTable[[#This Row],[FirstName]]="","MISSING",IFERROR(VLOOKUP(salesTable[[#This Row],[CustomerID_final]],customer_REF[],2,FALSE),"NO MATCH")))))</f>
        <v>ABENA</v>
      </c>
      <c r="AC467" s="8" t="str">
        <f>IF(salesTable[[#This Row],[customerFisrtName]]=CLEAN(UPPER(TRIM(salesTable[[#This Row],[customerFisrtName]]))),salesTable[[#This Row],[customerFisrtName]],"MISMATCH")</f>
        <v>ABENA</v>
      </c>
      <c r="AD467" t="str">
        <f>CLEAN(UPPER(TRIM(IF(salesTable[[#This Row],[LastName]]="","MISSING",IFERROR(VLOOKUP(salesTable[[#This Row],[CustomerID_final]],customer_REF[],3,FALSE),"NO MATCH")))))</f>
        <v>ASARE</v>
      </c>
      <c r="AE467" s="8" t="str">
        <f>IF(salesTable[[#This Row],[customerLastName]]=CLEAN(UPPER(TRIM(salesTable[[#This Row],[customerLastName]]))),salesTable[[#This Row],[customerLastName]],"MISMATCH")</f>
        <v>ASARE</v>
      </c>
      <c r="AF467" s="8" t="str">
        <f>IF(salesTable[[#This Row],[Phone]]="","MISSING",0&amp;RIGHT(TRIM(SUBSTITUTE(SUBSTITUTE(SUBSTITUTE(salesTable[[#This Row],[Phone]],"+","")," ",""),"-","")),9))</f>
        <v>0506349594</v>
      </c>
      <c r="AG46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67" s="8">
        <f>IF(salesTable[[#This Row],[quantity_clean]]&gt;0,salesTable[[#This Row],[quantity_clean]],"INVALID")</f>
        <v>10</v>
      </c>
      <c r="AI46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67" s="8">
        <f>IF(salesTable[[#This Row],[unitPrice_clean]]&gt;0,salesTable[[#This Row],[unitPrice_clean]],"INVALID")</f>
        <v>180</v>
      </c>
      <c r="AK467">
        <f>IF(salesTable[[#This Row],[Revenue]]="","MISSING",VALUE(TRIM(SUBSTITUTE(SUBSTITUTE(salesTable[[#This Row],[Revenue]],",",""),"GH₵",""))))</f>
        <v>1800</v>
      </c>
      <c r="AL467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467" s="19">
        <f>IF(ISNUMBER(salesTable[[#This Row],[OrderDate]]),salesTable[[#This Row],[OrderDate]],IFERROR(DATEVALUE(CLEAN(TRIM(SUBSTITUTE(salesTable[[#This Row],[OrderDate]],".","/")))),"CHECK"))</f>
        <v>45971</v>
      </c>
      <c r="AN4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45971</v>
      </c>
      <c r="AO4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GH-KOF-2025-00545</v>
      </c>
      <c r="AP4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7" s="8" t="str">
        <f>CLEAN(PROPER(TRIM(salesTable[[#This Row],[Email]])))</f>
        <v>Abena.Asare37@Example.Com</v>
      </c>
      <c r="AR467" s="8" t="str">
        <f>CLEAN(TRIM(salesTable[[#This Row],[SourceFile]]))</f>
        <v>Mobile_App_Export.csv</v>
      </c>
      <c r="AS4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7" s="8" t="str">
        <f>IF(salesTable[orderRef_final]&lt;&gt;"MISSING",salesTable[orderRef_final],"invalid")</f>
        <v>GH-KOF-2025-00545</v>
      </c>
    </row>
    <row r="468" spans="1:46" x14ac:dyDescent="0.3">
      <c r="A468" t="s">
        <v>5640</v>
      </c>
      <c r="B468" t="s">
        <v>1145</v>
      </c>
      <c r="C468" t="s">
        <v>4494</v>
      </c>
      <c r="D468" t="s">
        <v>80</v>
      </c>
      <c r="E468" t="s">
        <v>140</v>
      </c>
      <c r="F468" t="s">
        <v>119</v>
      </c>
      <c r="G468" t="s">
        <v>218</v>
      </c>
      <c r="H468" t="s">
        <v>312</v>
      </c>
      <c r="I468" t="s">
        <v>313</v>
      </c>
      <c r="J468" t="s">
        <v>393</v>
      </c>
      <c r="K468" t="s">
        <v>174</v>
      </c>
      <c r="L468" t="s">
        <v>182</v>
      </c>
      <c r="M468">
        <v>9</v>
      </c>
      <c r="N468">
        <v>2800</v>
      </c>
      <c r="O468">
        <v>25450</v>
      </c>
      <c r="P468" t="s">
        <v>5641</v>
      </c>
      <c r="Q468" t="s">
        <v>5642</v>
      </c>
      <c r="R468" t="s">
        <v>32</v>
      </c>
      <c r="S468" t="str">
        <f>IF(salesTable[[#This Row],[Region]]="","MISSING",IFERROR(VLOOKUP(salesTable[[#This Row],[Region]],region_ref[],2,FALSE),TRIM(CLEAN(UPPER(salesTable[[#This Row],[Region]])))))</f>
        <v>KOFORIDUA</v>
      </c>
      <c r="T468" t="str">
        <f>IF(salesTable[[#This Row],[CustomerType]]="","MISSING",IFERROR(VLOOKUP(salesTable[[#This Row],[CustomerType]],customerType_Ref[],2,FALSE),TRIM(CLEAN(UPPER(salesTable[[#This Row],[CustomerType]])))))</f>
        <v>BUSINESS</v>
      </c>
      <c r="U468" t="str">
        <f>IF(salesTable[[#This Row],[SalesChannel]]="","MISSING",IFERROR(VLOOKUP(salesTable[[#This Row],[SalesChannel]],salesChannel_Ref[],2,FALSE),CLEAN(UPPER(TRIM(salesTable[SalesChannel])))))</f>
        <v>IN-STORE</v>
      </c>
      <c r="V468" t="str">
        <f>IF(salesTable[[#This Row],[PaymentMethod]]="","MISSING",IFERROR(VLOOKUP(salesTable[[#This Row],[PaymentMethod]],paymentMethod_REF[],2,FALSE), CLEAN(UPPER(TRIM(salesTable[[#This Row],[PaymentMethod]])))))</f>
        <v>CASH</v>
      </c>
      <c r="W468" s="8" t="str">
        <f>IF(salesTable[[#This Row],[ProductID]]="","MISSING",IFERROR(VLOOKUP(salesTable[[#This Row],[ProductID]],product_REF[],1,FALSE),"NO MATCH"))</f>
        <v>P005</v>
      </c>
      <c r="X468" s="8" t="str">
        <f>CLEAN(UPPER(TRIM(IF(salesTable[[#This Row],[ProductID]]="","MISSING",IFERROR(VLOOKUP(salesTable[[#This Row],[ProductID]],product_REF[],2,FALSE),"NO MATCH")))))</f>
        <v>SMARTPHONE X</v>
      </c>
      <c r="Y468" t="str">
        <f>IFERROR(CLEAN(UPPER(TRIM(VLOOKUP(salesTable[[#This Row],[productID_Final]],product_REF[],3,FALSE)))),"NO MATCH")</f>
        <v>ELECTRONICS</v>
      </c>
      <c r="Z468" s="8" t="str">
        <f>IF(salesTable[[#This Row],[productCategory_final]]=CLEAN(UPPER(TRIM(salesTable[ProductCategory]))),salesTable[[#This Row],[productCategory_final]],"MISMATCH")</f>
        <v>ELECTRONICS</v>
      </c>
      <c r="AA468" s="8" t="str">
        <f>IF(salesTable[[#This Row],[CustomerID]]="","MISSING",IFERROR(VLOOKUP(salesTable[[#This Row],[CustomerID]],customer_REF[],1,FALSE),"NO MATCH"))</f>
        <v>C0221</v>
      </c>
      <c r="AB468" t="str">
        <f>CLEAN(UPPER(TRIM(IF(salesTable[[#This Row],[FirstName]]="","MISSING",IFERROR(VLOOKUP(salesTable[[#This Row],[CustomerID_final]],customer_REF[],2,FALSE),"NO MATCH")))))</f>
        <v>ADWOA</v>
      </c>
      <c r="AC468" s="8" t="str">
        <f>IF(salesTable[[#This Row],[customerFisrtName]]=CLEAN(UPPER(TRIM(salesTable[[#This Row],[customerFisrtName]]))),salesTable[[#This Row],[customerFisrtName]],"MISMATCH")</f>
        <v>ADWOA</v>
      </c>
      <c r="AD468" t="str">
        <f>CLEAN(UPPER(TRIM(IF(salesTable[[#This Row],[LastName]]="","MISSING",IFERROR(VLOOKUP(salesTable[[#This Row],[CustomerID_final]],customer_REF[],3,FALSE),"NO MATCH")))))</f>
        <v>OWUSU</v>
      </c>
      <c r="AE468" s="8" t="str">
        <f>IF(salesTable[[#This Row],[customerLastName]]=CLEAN(UPPER(TRIM(salesTable[[#This Row],[customerLastName]]))),salesTable[[#This Row],[customerLastName]],"MISMATCH")</f>
        <v>OWUSU</v>
      </c>
      <c r="AF468" s="8" t="str">
        <f>IF(salesTable[[#This Row],[Phone]]="","MISSING",0&amp;RIGHT(TRIM(SUBSTITUTE(SUBSTITUTE(SUBSTITUTE(salesTable[[#This Row],[Phone]],"+","")," ",""),"-","")),9))</f>
        <v>0593417278</v>
      </c>
      <c r="AG46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68" s="8">
        <f>IF(salesTable[[#This Row],[quantity_clean]]&gt;0,salesTable[[#This Row],[quantity_clean]],"INVALID")</f>
        <v>9</v>
      </c>
      <c r="AI46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68" s="8">
        <f>IF(salesTable[[#This Row],[unitPrice_clean]]&gt;0,salesTable[[#This Row],[unitPrice_clean]],"INVALID")</f>
        <v>2800</v>
      </c>
      <c r="AK468">
        <f>IF(salesTable[[#This Row],[Revenue]]="","MISSING",VALUE(TRIM(SUBSTITUTE(SUBSTITUTE(salesTable[[#This Row],[Revenue]],",",""),"GH₵",""))))</f>
        <v>25450</v>
      </c>
      <c r="AL46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68" s="19">
        <f>IF(ISNUMBER(salesTable[[#This Row],[OrderDate]]),salesTable[[#This Row],[OrderDate]],IFERROR(DATEVALUE(CLEAN(TRIM(SUBSTITUTE(salesTable[[#This Row],[OrderDate]],".","/")))),"CHECK"))</f>
        <v>45927</v>
      </c>
      <c r="AN4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4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GH-KOF-2025-00603</v>
      </c>
      <c r="AP4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8" s="8" t="str">
        <f>CLEAN(PROPER(TRIM(salesTable[[#This Row],[Email]])))</f>
        <v>Adwoa.Owusu80@Example.Com</v>
      </c>
      <c r="AR468" s="8" t="str">
        <f>CLEAN(TRIM(salesTable[[#This Row],[SourceFile]]))</f>
        <v>Agent_App_2025.csv</v>
      </c>
      <c r="AS4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8" s="8" t="str">
        <f>IF(salesTable[orderRef_final]&lt;&gt;"MISSING",salesTable[orderRef_final],"invalid")</f>
        <v>GH-KOF-2025-00603</v>
      </c>
    </row>
    <row r="469" spans="1:46" x14ac:dyDescent="0.3">
      <c r="A469" t="s">
        <v>5522</v>
      </c>
      <c r="B469" t="s">
        <v>5523</v>
      </c>
      <c r="C469" t="s">
        <v>5524</v>
      </c>
      <c r="D469" t="s">
        <v>1457</v>
      </c>
      <c r="E469" t="s">
        <v>51</v>
      </c>
      <c r="F469" t="s">
        <v>119</v>
      </c>
      <c r="G469" t="s">
        <v>162</v>
      </c>
      <c r="H469" t="s">
        <v>4600</v>
      </c>
      <c r="I469" t="s">
        <v>110</v>
      </c>
      <c r="J469" t="s">
        <v>97</v>
      </c>
      <c r="K469" t="s">
        <v>72</v>
      </c>
      <c r="L469" t="s">
        <v>165</v>
      </c>
      <c r="M469">
        <v>5</v>
      </c>
      <c r="N469">
        <v>620</v>
      </c>
      <c r="O469">
        <v>3100</v>
      </c>
      <c r="P469" t="s">
        <v>5525</v>
      </c>
      <c r="Q469" t="s">
        <v>5526</v>
      </c>
      <c r="R469" t="s">
        <v>32</v>
      </c>
      <c r="S469" t="str">
        <f>IF(salesTable[[#This Row],[Region]]="","MISSING",IFERROR(VLOOKUP(salesTable[[#This Row],[Region]],region_ref[],2,FALSE),TRIM(CLEAN(UPPER(salesTable[[#This Row],[Region]])))))</f>
        <v>KOFORIDUA</v>
      </c>
      <c r="T469" t="str">
        <f>IF(salesTable[[#This Row],[CustomerType]]="","MISSING",IFERROR(VLOOKUP(salesTable[[#This Row],[CustomerType]],customerType_Ref[],2,FALSE),TRIM(CLEAN(UPPER(salesTable[[#This Row],[CustomerType]])))))</f>
        <v>BUSINESS</v>
      </c>
      <c r="U469" t="str">
        <f>IF(salesTable[[#This Row],[SalesChannel]]="","MISSING",IFERROR(VLOOKUP(salesTable[[#This Row],[SalesChannel]],salesChannel_Ref[],2,FALSE),CLEAN(UPPER(TRIM(salesTable[SalesChannel])))))</f>
        <v>IN-STORE</v>
      </c>
      <c r="V46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69" s="8" t="str">
        <f>IF(salesTable[[#This Row],[ProductID]]="","MISSING",IFERROR(VLOOKUP(salesTable[[#This Row],[ProductID]],product_REF[],1,FALSE),"NO MATCH"))</f>
        <v>P012</v>
      </c>
      <c r="X469" s="8" t="str">
        <f>CLEAN(UPPER(TRIM(IF(salesTable[[#This Row],[ProductID]]="","MISSING",IFERROR(VLOOKUP(salesTable[[#This Row],[ProductID]],product_REF[],2,FALSE),"NO MATCH")))))</f>
        <v>BLENDER PLUS</v>
      </c>
      <c r="Y469" t="str">
        <f>IFERROR(CLEAN(UPPER(TRIM(VLOOKUP(salesTable[[#This Row],[productID_Final]],product_REF[],3,FALSE)))),"NO MATCH")</f>
        <v>HOME APPLIANCES</v>
      </c>
      <c r="Z469" s="8" t="str">
        <f>IF(salesTable[[#This Row],[productCategory_final]]=CLEAN(UPPER(TRIM(salesTable[ProductCategory]))),salesTable[[#This Row],[productCategory_final]],"MISMATCH")</f>
        <v>HOME APPLIANCES</v>
      </c>
      <c r="AA469" s="8" t="str">
        <f>IF(salesTable[[#This Row],[CustomerID]]="","MISSING",IFERROR(VLOOKUP(salesTable[[#This Row],[CustomerID]],customer_REF[],1,FALSE),"NO MATCH"))</f>
        <v>C0383</v>
      </c>
      <c r="AB469" t="str">
        <f>CLEAN(UPPER(TRIM(IF(salesTable[[#This Row],[FirstName]]="","MISSING",IFERROR(VLOOKUP(salesTable[[#This Row],[CustomerID_final]],customer_REF[],2,FALSE),"NO MATCH")))))</f>
        <v>DANIEL</v>
      </c>
      <c r="AC469" s="8" t="str">
        <f>IF(salesTable[[#This Row],[customerFisrtName]]=CLEAN(UPPER(TRIM(salesTable[[#This Row],[customerFisrtName]]))),salesTable[[#This Row],[customerFisrtName]],"MISMATCH")</f>
        <v>DANIEL</v>
      </c>
      <c r="AD469" t="str">
        <f>CLEAN(UPPER(TRIM(IF(salesTable[[#This Row],[LastName]]="","MISSING",IFERROR(VLOOKUP(salesTable[[#This Row],[CustomerID_final]],customer_REF[],3,FALSE),"NO MATCH")))))</f>
        <v>MENSAH</v>
      </c>
      <c r="AE469" s="8" t="str">
        <f>IF(salesTable[[#This Row],[customerLastName]]=CLEAN(UPPER(TRIM(salesTable[[#This Row],[customerLastName]]))),salesTable[[#This Row],[customerLastName]],"MISMATCH")</f>
        <v>MENSAH</v>
      </c>
      <c r="AF469" s="8" t="str">
        <f>IF(salesTable[[#This Row],[Phone]]="","MISSING",0&amp;RIGHT(TRIM(SUBSTITUTE(SUBSTITUTE(SUBSTITUTE(salesTable[[#This Row],[Phone]],"+","")," ",""),"-","")),9))</f>
        <v>0243454271</v>
      </c>
      <c r="AG46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69" s="8">
        <f>IF(salesTable[[#This Row],[quantity_clean]]&gt;0,salesTable[[#This Row],[quantity_clean]],"INVALID")</f>
        <v>5</v>
      </c>
      <c r="AI469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69" s="8">
        <f>IF(salesTable[[#This Row],[unitPrice_clean]]&gt;0,salesTable[[#This Row],[unitPrice_clean]],"INVALID")</f>
        <v>620</v>
      </c>
      <c r="AK469">
        <f>IF(salesTable[[#This Row],[Revenue]]="","MISSING",VALUE(TRIM(SUBSTITUTE(SUBSTITUTE(salesTable[[#This Row],[Revenue]],",",""),"GH₵",""))))</f>
        <v>3100</v>
      </c>
      <c r="AL469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469" s="19">
        <f>IF(ISNUMBER(salesTable[[#This Row],[OrderDate]]),salesTable[[#This Row],[OrderDate]],IFERROR(DATEVALUE(CLEAN(TRIM(SUBSTITUTE(salesTable[[#This Row],[OrderDate]],".","/")))),"CHECK"))</f>
        <v>45757</v>
      </c>
      <c r="AN4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45757</v>
      </c>
      <c r="AO4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GH-KOF-2025-00613</v>
      </c>
      <c r="AP4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69" s="8" t="str">
        <f>CLEAN(PROPER(TRIM(salesTable[[#This Row],[Email]])))</f>
        <v>Daniel.Mensah66@Example.Com</v>
      </c>
      <c r="AR469" s="8" t="str">
        <f>CLEAN(TRIM(salesTable[[#This Row],[SourceFile]]))</f>
        <v>Agent_App_2025.csv</v>
      </c>
      <c r="AS4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69" s="8" t="str">
        <f>IF(salesTable[orderRef_final]&lt;&gt;"MISSING",salesTable[orderRef_final],"invalid")</f>
        <v>GH-KOF-2025-00613</v>
      </c>
    </row>
    <row r="470" spans="1:46" x14ac:dyDescent="0.3">
      <c r="A470" t="s">
        <v>2235</v>
      </c>
      <c r="B470" t="s">
        <v>1993</v>
      </c>
      <c r="C470" t="s">
        <v>653</v>
      </c>
      <c r="D470" t="s">
        <v>92</v>
      </c>
      <c r="E470" t="s">
        <v>161</v>
      </c>
      <c r="F470" t="s">
        <v>119</v>
      </c>
      <c r="G470" t="s">
        <v>68</v>
      </c>
      <c r="H470" t="s">
        <v>109</v>
      </c>
      <c r="I470" t="s">
        <v>110</v>
      </c>
      <c r="J470" t="s">
        <v>83</v>
      </c>
      <c r="K470" t="s">
        <v>72</v>
      </c>
      <c r="L470" t="s">
        <v>58</v>
      </c>
      <c r="M470">
        <v>10</v>
      </c>
      <c r="N470">
        <v>3600</v>
      </c>
      <c r="O470">
        <v>36000</v>
      </c>
      <c r="P470" t="s">
        <v>2236</v>
      </c>
      <c r="Q470" t="s">
        <v>2237</v>
      </c>
      <c r="R470" t="s">
        <v>157</v>
      </c>
      <c r="S470" t="str">
        <f>IF(salesTable[[#This Row],[Region]]="","MISSING",IFERROR(VLOOKUP(salesTable[[#This Row],[Region]],region_ref[],2,FALSE),TRIM(CLEAN(UPPER(salesTable[[#This Row],[Region]])))))</f>
        <v>KOFORIDUA</v>
      </c>
      <c r="T470" t="str">
        <f>IF(salesTable[[#This Row],[CustomerType]]="","MISSING",IFERROR(VLOOKUP(salesTable[[#This Row],[CustomerType]],customerType_Ref[],2,FALSE),TRIM(CLEAN(UPPER(salesTable[[#This Row],[CustomerType]])))))</f>
        <v>INDIVIDUAL</v>
      </c>
      <c r="U470" t="str">
        <f>IF(salesTable[[#This Row],[SalesChannel]]="","MISSING",IFERROR(VLOOKUP(salesTable[[#This Row],[SalesChannel]],salesChannel_Ref[],2,FALSE),CLEAN(UPPER(TRIM(salesTable[SalesChannel])))))</f>
        <v>IN-STORE</v>
      </c>
      <c r="V47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70" s="8" t="str">
        <f>IF(salesTable[[#This Row],[ProductID]]="","MISSING",IFERROR(VLOOKUP(salesTable[[#This Row],[ProductID]],product_REF[],1,FALSE),"NO MATCH"))</f>
        <v>P010</v>
      </c>
      <c r="X470" s="8" t="str">
        <f>CLEAN(UPPER(TRIM(IF(salesTable[[#This Row],[ProductID]]="","MISSING",IFERROR(VLOOKUP(salesTable[[#This Row],[ProductID]],product_REF[],2,FALSE),"NO MATCH")))))</f>
        <v>AIR CONDITIONER</v>
      </c>
      <c r="Y470" t="str">
        <f>IFERROR(CLEAN(UPPER(TRIM(VLOOKUP(salesTable[[#This Row],[productID_Final]],product_REF[],3,FALSE)))),"NO MATCH")</f>
        <v>HOME APPLIANCES</v>
      </c>
      <c r="Z470" s="8" t="str">
        <f>IF(salesTable[[#This Row],[productCategory_final]]=CLEAN(UPPER(TRIM(salesTable[ProductCategory]))),salesTable[[#This Row],[productCategory_final]],"MISMATCH")</f>
        <v>HOME APPLIANCES</v>
      </c>
      <c r="AA470" s="8" t="str">
        <f>IF(salesTable[[#This Row],[CustomerID]]="","MISSING",IFERROR(VLOOKUP(salesTable[[#This Row],[CustomerID]],customer_REF[],1,FALSE),"NO MATCH"))</f>
        <v>C0335</v>
      </c>
      <c r="AB470" t="str">
        <f>CLEAN(UPPER(TRIM(IF(salesTable[[#This Row],[FirstName]]="","MISSING",IFERROR(VLOOKUP(salesTable[[#This Row],[CustomerID_final]],customer_REF[],2,FALSE),"NO MATCH")))))</f>
        <v>AMA</v>
      </c>
      <c r="AC470" s="8" t="str">
        <f>IF(salesTable[[#This Row],[customerFisrtName]]=CLEAN(UPPER(TRIM(salesTable[[#This Row],[customerFisrtName]]))),salesTable[[#This Row],[customerFisrtName]],"MISMATCH")</f>
        <v>AMA</v>
      </c>
      <c r="AD470" t="str">
        <f>CLEAN(UPPER(TRIM(IF(salesTable[[#This Row],[LastName]]="","MISSING",IFERROR(VLOOKUP(salesTable[[#This Row],[CustomerID_final]],customer_REF[],3,FALSE),"NO MATCH")))))</f>
        <v>ADDO</v>
      </c>
      <c r="AE470" s="8" t="str">
        <f>IF(salesTable[[#This Row],[customerLastName]]=CLEAN(UPPER(TRIM(salesTable[[#This Row],[customerLastName]]))),salesTable[[#This Row],[customerLastName]],"MISMATCH")</f>
        <v>ADDO</v>
      </c>
      <c r="AF470" s="8" t="str">
        <f>IF(salesTable[[#This Row],[Phone]]="","MISSING",0&amp;RIGHT(TRIM(SUBSTITUTE(SUBSTITUTE(SUBSTITUTE(salesTable[[#This Row],[Phone]],"+","")," ",""),"-","")),9))</f>
        <v>0264945356</v>
      </c>
      <c r="AG47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70" s="8">
        <f>IF(salesTable[[#This Row],[quantity_clean]]&gt;0,salesTable[[#This Row],[quantity_clean]],"INVALID")</f>
        <v>10</v>
      </c>
      <c r="AI470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470" s="8">
        <f>IF(salesTable[[#This Row],[unitPrice_clean]]&gt;0,salesTable[[#This Row],[unitPrice_clean]],"INVALID")</f>
        <v>3600</v>
      </c>
      <c r="AK470">
        <f>IF(salesTable[[#This Row],[Revenue]]="","MISSING",VALUE(TRIM(SUBSTITUTE(SUBSTITUTE(salesTable[[#This Row],[Revenue]],",",""),"GH₵",""))))</f>
        <v>36000</v>
      </c>
      <c r="AL470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470" s="19">
        <f>IF(ISNUMBER(salesTable[[#This Row],[OrderDate]]),salesTable[[#This Row],[OrderDate]],IFERROR(DATEVALUE(CLEAN(TRIM(SUBSTITUTE(salesTable[[#This Row],[OrderDate]],".","/")))),"CHECK"))</f>
        <v>45960</v>
      </c>
      <c r="AN4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45960</v>
      </c>
      <c r="AO4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GH-KOF-2025-00633</v>
      </c>
      <c r="AP4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0" s="8" t="str">
        <f>CLEAN(PROPER(TRIM(salesTable[[#This Row],[Email]])))</f>
        <v>Ama.Addo92@Example.Com</v>
      </c>
      <c r="AR470" s="8" t="str">
        <f>CLEAN(TRIM(salesTable[[#This Row],[SourceFile]]))</f>
        <v>Online_Sales_2025.xlsx</v>
      </c>
      <c r="AS4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0" s="8" t="str">
        <f>IF(salesTable[orderRef_final]&lt;&gt;"MISSING",salesTable[orderRef_final],"invalid")</f>
        <v>GH-KOF-2025-00633</v>
      </c>
    </row>
    <row r="471" spans="1:46" x14ac:dyDescent="0.3">
      <c r="A471" t="s">
        <v>5462</v>
      </c>
      <c r="B471" t="s">
        <v>4658</v>
      </c>
      <c r="C471" t="s">
        <v>3010</v>
      </c>
      <c r="D471" t="s">
        <v>743</v>
      </c>
      <c r="E471" t="s">
        <v>2147</v>
      </c>
      <c r="F471" t="s">
        <v>119</v>
      </c>
      <c r="G471" t="s">
        <v>53</v>
      </c>
      <c r="H471" t="s">
        <v>95</v>
      </c>
      <c r="I471" t="s">
        <v>96</v>
      </c>
      <c r="J471" t="s">
        <v>83</v>
      </c>
      <c r="K471" t="s">
        <v>493</v>
      </c>
      <c r="L471" t="s">
        <v>502</v>
      </c>
      <c r="M471" t="s">
        <v>133</v>
      </c>
      <c r="N471">
        <v>180</v>
      </c>
      <c r="O471">
        <v>1980</v>
      </c>
      <c r="P471" t="s">
        <v>5463</v>
      </c>
      <c r="Q471" t="s">
        <v>5464</v>
      </c>
      <c r="R471" t="s">
        <v>61</v>
      </c>
      <c r="S471" t="str">
        <f>IF(salesTable[[#This Row],[Region]]="","MISSING",IFERROR(VLOOKUP(salesTable[[#This Row],[Region]],region_ref[],2,FALSE),TRIM(CLEAN(UPPER(salesTable[[#This Row],[Region]])))))</f>
        <v>KOFORIDUA</v>
      </c>
      <c r="T471" t="str">
        <f>IF(salesTable[[#This Row],[CustomerType]]="","MISSING",IFERROR(VLOOKUP(salesTable[[#This Row],[CustomerType]],customerType_Ref[],2,FALSE),TRIM(CLEAN(UPPER(salesTable[[#This Row],[CustomerType]])))))</f>
        <v>INDIVIDUAL</v>
      </c>
      <c r="U471" t="str">
        <f>IF(salesTable[[#This Row],[SalesChannel]]="","MISSING",IFERROR(VLOOKUP(salesTable[[#This Row],[SalesChannel]],salesChannel_Ref[],2,FALSE),CLEAN(UPPER(TRIM(salesTable[SalesChannel])))))</f>
        <v>AGENT</v>
      </c>
      <c r="V471" t="str">
        <f>IF(salesTable[[#This Row],[PaymentMethod]]="","MISSING",IFERROR(VLOOKUP(salesTable[[#This Row],[PaymentMethod]],paymentMethod_REF[],2,FALSE), CLEAN(UPPER(TRIM(salesTable[[#This Row],[PaymentMethod]])))))</f>
        <v>CASH</v>
      </c>
      <c r="W471" s="8" t="str">
        <f>IF(salesTable[[#This Row],[ProductID]]="","MISSING",IFERROR(VLOOKUP(salesTable[[#This Row],[ProductID]],product_REF[],1,FALSE),"NO MATCH"))</f>
        <v>P007</v>
      </c>
      <c r="X471" s="8" t="str">
        <f>CLEAN(UPPER(TRIM(IF(salesTable[[#This Row],[ProductID]]="","MISSING",IFERROR(VLOOKUP(salesTable[[#This Row],[ProductID]],product_REF[],2,FALSE),"NO MATCH")))))</f>
        <v>COTTON SHIRT</v>
      </c>
      <c r="Y471" t="str">
        <f>IFERROR(CLEAN(UPPER(TRIM(VLOOKUP(salesTable[[#This Row],[productID_Final]],product_REF[],3,FALSE)))),"NO MATCH")</f>
        <v>CLOTHING</v>
      </c>
      <c r="Z471" s="8" t="str">
        <f>IF(salesTable[[#This Row],[productCategory_final]]=CLEAN(UPPER(TRIM(salesTable[ProductCategory]))),salesTable[[#This Row],[productCategory_final]],"MISMATCH")</f>
        <v>CLOTHING</v>
      </c>
      <c r="AA471" s="8" t="str">
        <f>IF(salesTable[[#This Row],[CustomerID]]="","MISSING",IFERROR(VLOOKUP(salesTable[[#This Row],[CustomerID]],customer_REF[],1,FALSE),"NO MATCH"))</f>
        <v>C0239</v>
      </c>
      <c r="AB471" t="str">
        <f>CLEAN(UPPER(TRIM(IF(salesTable[[#This Row],[FirstName]]="","MISSING",IFERROR(VLOOKUP(salesTable[[#This Row],[CustomerID_final]],customer_REF[],2,FALSE),"NO MATCH")))))</f>
        <v>ESI</v>
      </c>
      <c r="AC471" s="8" t="str">
        <f>IF(salesTable[[#This Row],[customerFisrtName]]=CLEAN(UPPER(TRIM(salesTable[[#This Row],[customerFisrtName]]))),salesTable[[#This Row],[customerFisrtName]],"MISMATCH")</f>
        <v>ESI</v>
      </c>
      <c r="AD471" t="str">
        <f>CLEAN(UPPER(TRIM(IF(salesTable[[#This Row],[LastName]]="","MISSING",IFERROR(VLOOKUP(salesTable[[#This Row],[CustomerID_final]],customer_REF[],3,FALSE),"NO MATCH")))))</f>
        <v>OWUSU</v>
      </c>
      <c r="AE471" s="8" t="str">
        <f>IF(salesTable[[#This Row],[customerLastName]]=CLEAN(UPPER(TRIM(salesTable[[#This Row],[customerLastName]]))),salesTable[[#This Row],[customerLastName]],"MISMATCH")</f>
        <v>OWUSU</v>
      </c>
      <c r="AF471" s="8" t="str">
        <f>IF(salesTable[[#This Row],[Phone]]="","MISSING",0&amp;RIGHT(TRIM(SUBSTITUTE(SUBSTITUTE(SUBSTITUTE(salesTable[[#This Row],[Phone]],"+","")," ",""),"-","")),9))</f>
        <v>0244178742</v>
      </c>
      <c r="AG47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471" s="8" t="str">
        <f>IF(salesTable[[#This Row],[quantity_clean]]&gt;0,salesTable[[#This Row],[quantity_clean]],"INVALID")</f>
        <v>INVALID</v>
      </c>
      <c r="AI47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71" s="8">
        <f>IF(salesTable[[#This Row],[unitPrice_clean]]&gt;0,salesTable[[#This Row],[unitPrice_clean]],"INVALID")</f>
        <v>180</v>
      </c>
      <c r="AK471">
        <f>IF(salesTable[[#This Row],[Revenue]]="","MISSING",VALUE(TRIM(SUBSTITUTE(SUBSTITUTE(salesTable[[#This Row],[Revenue]],",",""),"GH₵",""))))</f>
        <v>1980</v>
      </c>
      <c r="AL47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471" s="19" t="str">
        <f>IF(ISNUMBER(salesTable[[#This Row],[OrderDate]]),salesTable[[#This Row],[OrderDate]],IFERROR(DATEVALUE(CLEAN(TRIM(SUBSTITUTE(salesTable[[#This Row],[OrderDate]],".","/")))),"CHECK"))</f>
        <v>CHECK</v>
      </c>
      <c r="AN47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GH-KOF-2025-00636</v>
      </c>
      <c r="AP4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1" s="8" t="str">
        <f>CLEAN(PROPER(TRIM(salesTable[[#This Row],[Email]])))</f>
        <v>Esi.Owusu85@Example.Com</v>
      </c>
      <c r="AR471" s="8" t="str">
        <f>CLEAN(TRIM(salesTable[[#This Row],[SourceFile]]))</f>
        <v>Retail_POS_2025.csv</v>
      </c>
      <c r="AS4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1" s="8" t="str">
        <f>IF(salesTable[orderRef_final]&lt;&gt;"MISSING",salesTable[orderRef_final],"invalid")</f>
        <v>GH-KOF-2025-00636</v>
      </c>
    </row>
    <row r="472" spans="1:46" x14ac:dyDescent="0.3">
      <c r="A472" t="s">
        <v>3051</v>
      </c>
      <c r="B472" t="s">
        <v>680</v>
      </c>
      <c r="C472" t="s">
        <v>1813</v>
      </c>
      <c r="E472" t="s">
        <v>22</v>
      </c>
      <c r="F472" t="s">
        <v>119</v>
      </c>
      <c r="G472" t="s">
        <v>53</v>
      </c>
      <c r="H472" t="s">
        <v>3052</v>
      </c>
      <c r="I472" t="s">
        <v>96</v>
      </c>
      <c r="J472" t="s">
        <v>83</v>
      </c>
      <c r="K472" t="s">
        <v>84</v>
      </c>
      <c r="L472" t="s">
        <v>58</v>
      </c>
      <c r="M472">
        <v>10</v>
      </c>
      <c r="N472">
        <v>180</v>
      </c>
      <c r="O472">
        <v>1800</v>
      </c>
      <c r="P472" t="s">
        <v>3053</v>
      </c>
      <c r="Q472" t="s">
        <v>3054</v>
      </c>
      <c r="R472" t="s">
        <v>157</v>
      </c>
      <c r="S472" t="str">
        <f>IF(salesTable[[#This Row],[Region]]="","MISSING",IFERROR(VLOOKUP(salesTable[[#This Row],[Region]],region_ref[],2,FALSE),TRIM(CLEAN(UPPER(salesTable[[#This Row],[Region]])))))</f>
        <v>KOFORIDUA</v>
      </c>
      <c r="T472" t="str">
        <f>IF(salesTable[[#This Row],[CustomerType]]="","MISSING",IFERROR(VLOOKUP(salesTable[[#This Row],[CustomerType]],customerType_Ref[],2,FALSE),TRIM(CLEAN(UPPER(salesTable[[#This Row],[CustomerType]])))))</f>
        <v>INDIVIDUAL</v>
      </c>
      <c r="U472" t="str">
        <f>IF(salesTable[[#This Row],[SalesChannel]]="","MISSING",IFERROR(VLOOKUP(salesTable[[#This Row],[SalesChannel]],salesChannel_Ref[],2,FALSE),CLEAN(UPPER(TRIM(salesTable[SalesChannel])))))</f>
        <v>AGENT</v>
      </c>
      <c r="V47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72" s="8" t="str">
        <f>IF(salesTable[[#This Row],[ProductID]]="","MISSING",IFERROR(VLOOKUP(salesTable[[#This Row],[ProductID]],product_REF[],1,FALSE),"NO MATCH"))</f>
        <v>P007</v>
      </c>
      <c r="X472" s="8" t="str">
        <f>CLEAN(UPPER(TRIM(IF(salesTable[[#This Row],[ProductID]]="","MISSING",IFERROR(VLOOKUP(salesTable[[#This Row],[ProductID]],product_REF[],2,FALSE),"NO MATCH")))))</f>
        <v>COTTON SHIRT</v>
      </c>
      <c r="Y472" t="str">
        <f>IFERROR(CLEAN(UPPER(TRIM(VLOOKUP(salesTable[[#This Row],[productID_Final]],product_REF[],3,FALSE)))),"NO MATCH")</f>
        <v>CLOTHING</v>
      </c>
      <c r="Z472" s="8" t="str">
        <f>IF(salesTable[[#This Row],[productCategory_final]]=CLEAN(UPPER(TRIM(salesTable[ProductCategory]))),salesTable[[#This Row],[productCategory_final]],"MISMATCH")</f>
        <v>CLOTHING</v>
      </c>
      <c r="AA472" s="8" t="str">
        <f>IF(salesTable[[#This Row],[CustomerID]]="","MISSING",IFERROR(VLOOKUP(salesTable[[#This Row],[CustomerID]],customer_REF[],1,FALSE),"NO MATCH"))</f>
        <v>C0397</v>
      </c>
      <c r="AB472" t="str">
        <f>CLEAN(UPPER(TRIM(IF(salesTable[[#This Row],[FirstName]]="","MISSING",IFERROR(VLOOKUP(salesTable[[#This Row],[CustomerID_final]],customer_REF[],2,FALSE),"NO MATCH")))))</f>
        <v>MISSING</v>
      </c>
      <c r="AC472" s="8" t="str">
        <f>IF(salesTable[[#This Row],[customerFisrtName]]=CLEAN(UPPER(TRIM(salesTable[[#This Row],[customerFisrtName]]))),salesTable[[#This Row],[customerFisrtName]],"MISMATCH")</f>
        <v>MISSING</v>
      </c>
      <c r="AD472" t="str">
        <f>CLEAN(UPPER(TRIM(IF(salesTable[[#This Row],[LastName]]="","MISSING",IFERROR(VLOOKUP(salesTable[[#This Row],[CustomerID_final]],customer_REF[],3,FALSE),"NO MATCH")))))</f>
        <v>ARTHUR</v>
      </c>
      <c r="AE472" s="8" t="str">
        <f>IF(salesTable[[#This Row],[customerLastName]]=CLEAN(UPPER(TRIM(salesTable[[#This Row],[customerLastName]]))),salesTable[[#This Row],[customerLastName]],"MISMATCH")</f>
        <v>ARTHUR</v>
      </c>
      <c r="AF472" s="8" t="str">
        <f>IF(salesTable[[#This Row],[Phone]]="","MISSING",0&amp;RIGHT(TRIM(SUBSTITUTE(SUBSTITUTE(SUBSTITUTE(salesTable[[#This Row],[Phone]],"+","")," ",""),"-","")),9))</f>
        <v>0554581313</v>
      </c>
      <c r="AG47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72" s="8">
        <f>IF(salesTable[[#This Row],[quantity_clean]]&gt;0,salesTable[[#This Row],[quantity_clean]],"INVALID")</f>
        <v>10</v>
      </c>
      <c r="AI47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72" s="8">
        <f>IF(salesTable[[#This Row],[unitPrice_clean]]&gt;0,salesTable[[#This Row],[unitPrice_clean]],"INVALID")</f>
        <v>180</v>
      </c>
      <c r="AK472">
        <f>IF(salesTable[[#This Row],[Revenue]]="","MISSING",VALUE(TRIM(SUBSTITUTE(SUBSTITUTE(salesTable[[#This Row],[Revenue]],",",""),"GH₵",""))))</f>
        <v>1800</v>
      </c>
      <c r="AL472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472" s="19">
        <f>IF(ISNUMBER(salesTable[[#This Row],[OrderDate]]),salesTable[[#This Row],[OrderDate]],IFERROR(DATEVALUE(CLEAN(TRIM(SUBSTITUTE(salesTable[[#This Row],[OrderDate]],".","/")))),"CHECK"))</f>
        <v>45990</v>
      </c>
      <c r="AN4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45990</v>
      </c>
      <c r="AO4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GH-KOF-2025-00646</v>
      </c>
      <c r="AP4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2" s="8" t="str">
        <f>CLEAN(PROPER(TRIM(salesTable[[#This Row],[Email]])))</f>
        <v>Esi.Arthur98@Example.Com</v>
      </c>
      <c r="AR472" s="8" t="str">
        <f>CLEAN(TRIM(salesTable[[#This Row],[SourceFile]]))</f>
        <v>Online_Sales_2025.xlsx</v>
      </c>
      <c r="AS4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2" s="8" t="str">
        <f>IF(salesTable[orderRef_final]&lt;&gt;"MISSING",salesTable[orderRef_final],"invalid")</f>
        <v>GH-KOF-2025-00646</v>
      </c>
    </row>
    <row r="473" spans="1:46" x14ac:dyDescent="0.3">
      <c r="A473" t="s">
        <v>1992</v>
      </c>
      <c r="B473" t="s">
        <v>1993</v>
      </c>
      <c r="C473" t="s">
        <v>1994</v>
      </c>
      <c r="D473" t="s">
        <v>106</v>
      </c>
      <c r="E473" t="s">
        <v>129</v>
      </c>
      <c r="F473" t="s">
        <v>119</v>
      </c>
      <c r="G473" t="s">
        <v>68</v>
      </c>
      <c r="H473" t="s">
        <v>109</v>
      </c>
      <c r="I473" t="s">
        <v>110</v>
      </c>
      <c r="J473" t="s">
        <v>83</v>
      </c>
      <c r="K473" t="s">
        <v>57</v>
      </c>
      <c r="L473" t="s">
        <v>799</v>
      </c>
      <c r="M473">
        <v>3</v>
      </c>
      <c r="N473">
        <v>3600</v>
      </c>
      <c r="O473">
        <v>10800</v>
      </c>
      <c r="P473" t="s">
        <v>1995</v>
      </c>
      <c r="Q473" t="s">
        <v>1996</v>
      </c>
      <c r="R473" t="s">
        <v>32</v>
      </c>
      <c r="S473" t="str">
        <f>IF(salesTable[[#This Row],[Region]]="","MISSING",IFERROR(VLOOKUP(salesTable[[#This Row],[Region]],region_ref[],2,FALSE),TRIM(CLEAN(UPPER(salesTable[[#This Row],[Region]])))))</f>
        <v>KOFORIDUA</v>
      </c>
      <c r="T473" t="str">
        <f>IF(salesTable[[#This Row],[CustomerType]]="","MISSING",IFERROR(VLOOKUP(salesTable[[#This Row],[CustomerType]],customerType_Ref[],2,FALSE),TRIM(CLEAN(UPPER(salesTable[[#This Row],[CustomerType]])))))</f>
        <v>INDIVIDUAL</v>
      </c>
      <c r="U473" t="str">
        <f>IF(salesTable[[#This Row],[SalesChannel]]="","MISSING",IFERROR(VLOOKUP(salesTable[[#This Row],[SalesChannel]],salesChannel_Ref[],2,FALSE),CLEAN(UPPER(TRIM(salesTable[SalesChannel])))))</f>
        <v>ONLINE</v>
      </c>
      <c r="V473" t="str">
        <f>IF(salesTable[[#This Row],[PaymentMethod]]="","MISSING",IFERROR(VLOOKUP(salesTable[[#This Row],[PaymentMethod]],paymentMethod_REF[],2,FALSE), CLEAN(UPPER(TRIM(salesTable[[#This Row],[PaymentMethod]])))))</f>
        <v>CASH</v>
      </c>
      <c r="W473" s="8" t="str">
        <f>IF(salesTable[[#This Row],[ProductID]]="","MISSING",IFERROR(VLOOKUP(salesTable[[#This Row],[ProductID]],product_REF[],1,FALSE),"NO MATCH"))</f>
        <v>P010</v>
      </c>
      <c r="X473" s="8" t="str">
        <f>CLEAN(UPPER(TRIM(IF(salesTable[[#This Row],[ProductID]]="","MISSING",IFERROR(VLOOKUP(salesTable[[#This Row],[ProductID]],product_REF[],2,FALSE),"NO MATCH")))))</f>
        <v>AIR CONDITIONER</v>
      </c>
      <c r="Y473" t="str">
        <f>IFERROR(CLEAN(UPPER(TRIM(VLOOKUP(salesTable[[#This Row],[productID_Final]],product_REF[],3,FALSE)))),"NO MATCH")</f>
        <v>HOME APPLIANCES</v>
      </c>
      <c r="Z473" s="8" t="str">
        <f>IF(salesTable[[#This Row],[productCategory_final]]=CLEAN(UPPER(TRIM(salesTable[ProductCategory]))),salesTable[[#This Row],[productCategory_final]],"MISMATCH")</f>
        <v>HOME APPLIANCES</v>
      </c>
      <c r="AA473" s="8" t="str">
        <f>IF(salesTable[[#This Row],[CustomerID]]="","MISSING",IFERROR(VLOOKUP(salesTable[[#This Row],[CustomerID]],customer_REF[],1,FALSE),"NO MATCH"))</f>
        <v>C0064</v>
      </c>
      <c r="AB473" t="str">
        <f>CLEAN(UPPER(TRIM(IF(salesTable[[#This Row],[FirstName]]="","MISSING",IFERROR(VLOOKUP(salesTable[[#This Row],[CustomerID_final]],customer_REF[],2,FALSE),"NO MATCH")))))</f>
        <v>YAW</v>
      </c>
      <c r="AC473" s="8" t="str">
        <f>IF(salesTable[[#This Row],[customerFisrtName]]=CLEAN(UPPER(TRIM(salesTable[[#This Row],[customerFisrtName]]))),salesTable[[#This Row],[customerFisrtName]],"MISMATCH")</f>
        <v>YAW</v>
      </c>
      <c r="AD473" t="str">
        <f>CLEAN(UPPER(TRIM(IF(salesTable[[#This Row],[LastName]]="","MISSING",IFERROR(VLOOKUP(salesTable[[#This Row],[CustomerID_final]],customer_REF[],3,FALSE),"NO MATCH")))))</f>
        <v>BOATENG</v>
      </c>
      <c r="AE473" s="8" t="str">
        <f>IF(salesTable[[#This Row],[customerLastName]]=CLEAN(UPPER(TRIM(salesTable[[#This Row],[customerLastName]]))),salesTable[[#This Row],[customerLastName]],"MISMATCH")</f>
        <v>BOATENG</v>
      </c>
      <c r="AF473" s="8" t="str">
        <f>IF(salesTable[[#This Row],[Phone]]="","MISSING",0&amp;RIGHT(TRIM(SUBSTITUTE(SUBSTITUTE(SUBSTITUTE(salesTable[[#This Row],[Phone]],"+","")," ",""),"-","")),9))</f>
        <v>0273451774</v>
      </c>
      <c r="AG47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73" s="8">
        <f>IF(salesTable[[#This Row],[quantity_clean]]&gt;0,salesTable[[#This Row],[quantity_clean]],"INVALID")</f>
        <v>3</v>
      </c>
      <c r="AI47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473" s="8">
        <f>IF(salesTable[[#This Row],[unitPrice_clean]]&gt;0,salesTable[[#This Row],[unitPrice_clean]],"INVALID")</f>
        <v>3600</v>
      </c>
      <c r="AK473">
        <f>IF(salesTable[[#This Row],[Revenue]]="","MISSING",VALUE(TRIM(SUBSTITUTE(SUBSTITUTE(salesTable[[#This Row],[Revenue]],",",""),"GH₵",""))))</f>
        <v>10800</v>
      </c>
      <c r="AL473" s="8">
        <f>IFERROR(IF(ROUND(salesTable[[#This Row],[Quantity_final]]*salesTable[[#This Row],[UnitPrice_final]],2)=ROUND(salesTable[[#This Row],[revenue_clean]],2)=TRUE,salesTable[[#This Row],[revenue_clean]],"invalid"),"INVALID")</f>
        <v>10800</v>
      </c>
      <c r="AM473" s="19">
        <f>IF(ISNUMBER(salesTable[[#This Row],[OrderDate]]),salesTable[[#This Row],[OrderDate]],IFERROR(DATEVALUE(CLEAN(TRIM(SUBSTITUTE(salesTable[[#This Row],[OrderDate]],".","/")))),"CHECK"))</f>
        <v>45960</v>
      </c>
      <c r="AN4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45960</v>
      </c>
      <c r="AO4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GH-KOF-2025-00647</v>
      </c>
      <c r="AP4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3" s="8" t="str">
        <f>CLEAN(PROPER(TRIM(salesTable[[#This Row],[Email]])))</f>
        <v>Yaw.Boateng51@Example.Com</v>
      </c>
      <c r="AR473" s="8" t="str">
        <f>CLEAN(TRIM(salesTable[[#This Row],[SourceFile]]))</f>
        <v>Agent_App_2025.csv</v>
      </c>
      <c r="AS4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3" s="8" t="str">
        <f>IF(salesTable[orderRef_final]&lt;&gt;"MISSING",salesTable[orderRef_final],"invalid")</f>
        <v>GH-KOF-2025-00647</v>
      </c>
    </row>
    <row r="474" spans="1:46" x14ac:dyDescent="0.3">
      <c r="A474" t="s">
        <v>6270</v>
      </c>
      <c r="B474" t="s">
        <v>6271</v>
      </c>
      <c r="C474" t="s">
        <v>1717</v>
      </c>
      <c r="D474" t="s">
        <v>743</v>
      </c>
      <c r="E474" t="s">
        <v>237</v>
      </c>
      <c r="F474" t="s">
        <v>119</v>
      </c>
      <c r="G474" t="s">
        <v>81</v>
      </c>
      <c r="H474" t="s">
        <v>425</v>
      </c>
      <c r="I474" t="s">
        <v>110</v>
      </c>
      <c r="J474" t="s">
        <v>97</v>
      </c>
      <c r="K474" t="s">
        <v>98</v>
      </c>
      <c r="L474" t="s">
        <v>165</v>
      </c>
      <c r="M474">
        <v>7</v>
      </c>
      <c r="N474">
        <v>1250</v>
      </c>
      <c r="O474">
        <v>8750</v>
      </c>
      <c r="P474" t="s">
        <v>6272</v>
      </c>
      <c r="Q474" t="s">
        <v>6273</v>
      </c>
      <c r="R474" t="s">
        <v>157</v>
      </c>
      <c r="S474" t="str">
        <f>IF(salesTable[[#This Row],[Region]]="","MISSING",IFERROR(VLOOKUP(salesTable[[#This Row],[Region]],region_ref[],2,FALSE),TRIM(CLEAN(UPPER(salesTable[[#This Row],[Region]])))))</f>
        <v>KOFORIDUA</v>
      </c>
      <c r="T474" t="str">
        <f>IF(salesTable[[#This Row],[CustomerType]]="","MISSING",IFERROR(VLOOKUP(salesTable[[#This Row],[CustomerType]],customerType_Ref[],2,FALSE),TRIM(CLEAN(UPPER(salesTable[[#This Row],[CustomerType]])))))</f>
        <v>BUSINESS</v>
      </c>
      <c r="U474" t="str">
        <f>IF(salesTable[[#This Row],[SalesChannel]]="","MISSING",IFERROR(VLOOKUP(salesTable[[#This Row],[SalesChannel]],salesChannel_Ref[],2,FALSE),CLEAN(UPPER(TRIM(salesTable[SalesChannel])))))</f>
        <v>MOBILE APP</v>
      </c>
      <c r="V47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74" s="8" t="str">
        <f>IF(salesTable[[#This Row],[ProductID]]="","MISSING",IFERROR(VLOOKUP(salesTable[[#This Row],[ProductID]],product_REF[],1,FALSE),"NO MATCH"))</f>
        <v>P008</v>
      </c>
      <c r="X474" s="8" t="str">
        <f>CLEAN(UPPER(TRIM(IF(salesTable[[#This Row],[ProductID]]="","MISSING",IFERROR(VLOOKUP(salesTable[[#This Row],[ProductID]],product_REF[],2,FALSE),"NO MATCH")))))</f>
        <v>MICROWAVE 25L</v>
      </c>
      <c r="Y474" t="str">
        <f>IFERROR(CLEAN(UPPER(TRIM(VLOOKUP(salesTable[[#This Row],[productID_Final]],product_REF[],3,FALSE)))),"NO MATCH")</f>
        <v>HOME APPLIANCES</v>
      </c>
      <c r="Z474" s="8" t="str">
        <f>IF(salesTable[[#This Row],[productCategory_final]]=CLEAN(UPPER(TRIM(salesTable[ProductCategory]))),salesTable[[#This Row],[productCategory_final]],"MISMATCH")</f>
        <v>HOME APPLIANCES</v>
      </c>
      <c r="AA474" s="8" t="str">
        <f>IF(salesTable[[#This Row],[CustomerID]]="","MISSING",IFERROR(VLOOKUP(salesTable[[#This Row],[CustomerID]],customer_REF[],1,FALSE),"NO MATCH"))</f>
        <v>C0267</v>
      </c>
      <c r="AB474" t="str">
        <f>CLEAN(UPPER(TRIM(IF(salesTable[[#This Row],[FirstName]]="","MISSING",IFERROR(VLOOKUP(salesTable[[#This Row],[CustomerID_final]],customer_REF[],2,FALSE),"NO MATCH")))))</f>
        <v>ESI</v>
      </c>
      <c r="AC474" s="8" t="str">
        <f>IF(salesTable[[#This Row],[customerFisrtName]]=CLEAN(UPPER(TRIM(salesTable[[#This Row],[customerFisrtName]]))),salesTable[[#This Row],[customerFisrtName]],"MISMATCH")</f>
        <v>ESI</v>
      </c>
      <c r="AD474" t="str">
        <f>CLEAN(UPPER(TRIM(IF(salesTable[[#This Row],[LastName]]="","MISSING",IFERROR(VLOOKUP(salesTable[[#This Row],[CustomerID_final]],customer_REF[],3,FALSE),"NO MATCH")))))</f>
        <v>APPIAH</v>
      </c>
      <c r="AE474" s="8" t="str">
        <f>IF(salesTable[[#This Row],[customerLastName]]=CLEAN(UPPER(TRIM(salesTable[[#This Row],[customerLastName]]))),salesTable[[#This Row],[customerLastName]],"MISMATCH")</f>
        <v>APPIAH</v>
      </c>
      <c r="AF474" s="8" t="str">
        <f>IF(salesTable[[#This Row],[Phone]]="","MISSING",0&amp;RIGHT(TRIM(SUBSTITUTE(SUBSTITUTE(SUBSTITUTE(salesTable[[#This Row],[Phone]],"+","")," ",""),"-","")),9))</f>
        <v>0264442887</v>
      </c>
      <c r="AG47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74" s="8">
        <f>IF(salesTable[[#This Row],[quantity_clean]]&gt;0,salesTable[[#This Row],[quantity_clean]],"INVALID")</f>
        <v>7</v>
      </c>
      <c r="AI47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74" s="8">
        <f>IF(salesTable[[#This Row],[unitPrice_clean]]&gt;0,salesTable[[#This Row],[unitPrice_clean]],"INVALID")</f>
        <v>1250</v>
      </c>
      <c r="AK474">
        <f>IF(salesTable[[#This Row],[Revenue]]="","MISSING",VALUE(TRIM(SUBSTITUTE(SUBSTITUTE(salesTable[[#This Row],[Revenue]],",",""),"GH₵",""))))</f>
        <v>8750</v>
      </c>
      <c r="AL474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474" s="19">
        <f>IF(ISNUMBER(salesTable[[#This Row],[OrderDate]]),salesTable[[#This Row],[OrderDate]],IFERROR(DATEVALUE(CLEAN(TRIM(SUBSTITUTE(salesTable[[#This Row],[OrderDate]],".","/")))),"CHECK"))</f>
        <v>45686</v>
      </c>
      <c r="AN4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45686</v>
      </c>
      <c r="AO4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GH-KOF-2025-00652</v>
      </c>
      <c r="AP4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4" s="8" t="str">
        <f>CLEAN(PROPER(TRIM(salesTable[[#This Row],[Email]])))</f>
        <v>Esi.Appiah2@Example.Com</v>
      </c>
      <c r="AR474" s="8" t="str">
        <f>CLEAN(TRIM(salesTable[[#This Row],[SourceFile]]))</f>
        <v>Online_Sales_2025.xlsx</v>
      </c>
      <c r="AS4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4" s="8" t="str">
        <f>IF(salesTable[orderRef_final]&lt;&gt;"MISSING",salesTable[orderRef_final],"invalid")</f>
        <v>GH-KOF-2025-00652</v>
      </c>
    </row>
    <row r="475" spans="1:46" x14ac:dyDescent="0.3">
      <c r="A475" t="s">
        <v>5643</v>
      </c>
      <c r="B475" t="s">
        <v>4599</v>
      </c>
      <c r="C475" t="s">
        <v>532</v>
      </c>
      <c r="D475" t="s">
        <v>65</v>
      </c>
      <c r="E475" t="s">
        <v>237</v>
      </c>
      <c r="F475" t="s">
        <v>750</v>
      </c>
      <c r="G475" t="s">
        <v>162</v>
      </c>
      <c r="H475" t="s">
        <v>934</v>
      </c>
      <c r="I475" t="s">
        <v>230</v>
      </c>
      <c r="J475" t="s">
        <v>2395</v>
      </c>
      <c r="K475" t="s">
        <v>624</v>
      </c>
      <c r="L475" t="s">
        <v>111</v>
      </c>
      <c r="M475">
        <v>7</v>
      </c>
      <c r="N475">
        <v>620</v>
      </c>
      <c r="O475">
        <v>4340</v>
      </c>
      <c r="P475" t="s">
        <v>5644</v>
      </c>
      <c r="Q475" t="s">
        <v>5645</v>
      </c>
      <c r="R475" t="s">
        <v>61</v>
      </c>
      <c r="S475" t="str">
        <f>IF(salesTable[[#This Row],[Region]]="","MISSING",IFERROR(VLOOKUP(salesTable[[#This Row],[Region]],region_ref[],2,FALSE),TRIM(CLEAN(UPPER(salesTable[[#This Row],[Region]])))))</f>
        <v>KOFORIDUA</v>
      </c>
      <c r="T475" t="str">
        <f>IF(salesTable[[#This Row],[CustomerType]]="","MISSING",IFERROR(VLOOKUP(salesTable[[#This Row],[CustomerType]],customerType_Ref[],2,FALSE),TRIM(CLEAN(UPPER(salesTable[[#This Row],[CustomerType]])))))</f>
        <v>BUSINESS</v>
      </c>
      <c r="U475" t="str">
        <f>IF(salesTable[[#This Row],[SalesChannel]]="","MISSING",IFERROR(VLOOKUP(salesTable[[#This Row],[SalesChannel]],salesChannel_Ref[],2,FALSE),CLEAN(UPPER(TRIM(salesTable[SalesChannel])))))</f>
        <v>IN-STORE</v>
      </c>
      <c r="V475" t="str">
        <f>IF(salesTable[[#This Row],[PaymentMethod]]="","MISSING",IFERROR(VLOOKUP(salesTable[[#This Row],[PaymentMethod]],paymentMethod_REF[],2,FALSE), CLEAN(UPPER(TRIM(salesTable[[#This Row],[PaymentMethod]])))))</f>
        <v>CARD</v>
      </c>
      <c r="W475" s="8" t="str">
        <f>IF(salesTable[[#This Row],[ProductID]]="","MISSING",IFERROR(VLOOKUP(salesTable[[#This Row],[ProductID]],product_REF[],1,FALSE),"NO MATCH"))</f>
        <v>P012</v>
      </c>
      <c r="X475" s="8" t="str">
        <f>CLEAN(UPPER(TRIM(IF(salesTable[[#This Row],[ProductID]]="","MISSING",IFERROR(VLOOKUP(salesTable[[#This Row],[ProductID]],product_REF[],2,FALSE),"NO MATCH")))))</f>
        <v>BLENDER PLUS</v>
      </c>
      <c r="Y475" t="str">
        <f>IFERROR(CLEAN(UPPER(TRIM(VLOOKUP(salesTable[[#This Row],[productID_Final]],product_REF[],3,FALSE)))),"NO MATCH")</f>
        <v>HOME APPLIANCES</v>
      </c>
      <c r="Z475" s="8" t="str">
        <f>IF(salesTable[[#This Row],[productCategory_final]]=CLEAN(UPPER(TRIM(salesTable[ProductCategory]))),salesTable[[#This Row],[productCategory_final]],"MISMATCH")</f>
        <v>HOME APPLIANCES</v>
      </c>
      <c r="AA475" s="8" t="str">
        <f>IF(salesTable[[#This Row],[CustomerID]]="","MISSING",IFERROR(VLOOKUP(salesTable[[#This Row],[CustomerID]],customer_REF[],1,FALSE),"NO MATCH"))</f>
        <v>C0103</v>
      </c>
      <c r="AB475" t="str">
        <f>CLEAN(UPPER(TRIM(IF(salesTable[[#This Row],[FirstName]]="","MISSING",IFERROR(VLOOKUP(salesTable[[#This Row],[CustomerID_final]],customer_REF[],2,FALSE),"NO MATCH")))))</f>
        <v>NAA</v>
      </c>
      <c r="AC475" s="8" t="str">
        <f>IF(salesTable[[#This Row],[customerFisrtName]]=CLEAN(UPPER(TRIM(salesTable[[#This Row],[customerFisrtName]]))),salesTable[[#This Row],[customerFisrtName]],"MISMATCH")</f>
        <v>NAA</v>
      </c>
      <c r="AD475" t="str">
        <f>CLEAN(UPPER(TRIM(IF(salesTable[[#This Row],[LastName]]="","MISSING",IFERROR(VLOOKUP(salesTable[[#This Row],[CustomerID_final]],customer_REF[],3,FALSE),"NO MATCH")))))</f>
        <v>APPIAH</v>
      </c>
      <c r="AE475" s="8" t="str">
        <f>IF(salesTable[[#This Row],[customerLastName]]=CLEAN(UPPER(TRIM(salesTable[[#This Row],[customerLastName]]))),salesTable[[#This Row],[customerLastName]],"MISMATCH")</f>
        <v>APPIAH</v>
      </c>
      <c r="AF475" s="8" t="str">
        <f>IF(salesTable[[#This Row],[Phone]]="","MISSING",0&amp;RIGHT(TRIM(SUBSTITUTE(SUBSTITUTE(SUBSTITUTE(salesTable[[#This Row],[Phone]],"+","")," ",""),"-","")),9))</f>
        <v>0249419144</v>
      </c>
      <c r="AG47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75" s="8">
        <f>IF(salesTable[[#This Row],[quantity_clean]]&gt;0,salesTable[[#This Row],[quantity_clean]],"INVALID")</f>
        <v>7</v>
      </c>
      <c r="AI47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75" s="8">
        <f>IF(salesTable[[#This Row],[unitPrice_clean]]&gt;0,salesTable[[#This Row],[unitPrice_clean]],"INVALID")</f>
        <v>620</v>
      </c>
      <c r="AK475">
        <f>IF(salesTable[[#This Row],[Revenue]]="","MISSING",VALUE(TRIM(SUBSTITUTE(SUBSTITUTE(salesTable[[#This Row],[Revenue]],",",""),"GH₵",""))))</f>
        <v>4340</v>
      </c>
      <c r="AL475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475" s="19">
        <f>IF(ISNUMBER(salesTable[[#This Row],[OrderDate]]),salesTable[[#This Row],[OrderDate]],IFERROR(DATEVALUE(CLEAN(TRIM(SUBSTITUTE(salesTable[[#This Row],[OrderDate]],".","/")))),"CHECK"))</f>
        <v>45769</v>
      </c>
      <c r="AN4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4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GH-KOF-2025-00667</v>
      </c>
      <c r="AP4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5" s="8" t="str">
        <f>CLEAN(PROPER(TRIM(salesTable[[#This Row],[Email]])))</f>
        <v>Naa.Appiah87@Example.Com</v>
      </c>
      <c r="AR475" s="8" t="str">
        <f>CLEAN(TRIM(salesTable[[#This Row],[SourceFile]]))</f>
        <v>Retail_POS_2025.csv</v>
      </c>
      <c r="AS4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5" s="8" t="str">
        <f>IF(salesTable[orderRef_final]&lt;&gt;"MISSING",salesTable[orderRef_final],"invalid")</f>
        <v>GH-KOF-2025-00667</v>
      </c>
    </row>
    <row r="476" spans="1:46" x14ac:dyDescent="0.3">
      <c r="A476" t="s">
        <v>969</v>
      </c>
      <c r="B476" t="s">
        <v>970</v>
      </c>
      <c r="C476" t="s">
        <v>532</v>
      </c>
      <c r="D476" t="s">
        <v>65</v>
      </c>
      <c r="E476" t="s">
        <v>237</v>
      </c>
      <c r="F476" t="s">
        <v>119</v>
      </c>
      <c r="G476" t="s">
        <v>53</v>
      </c>
      <c r="H476" t="s">
        <v>648</v>
      </c>
      <c r="I476" t="s">
        <v>96</v>
      </c>
      <c r="J476" t="s">
        <v>27</v>
      </c>
      <c r="K476" t="s">
        <v>84</v>
      </c>
      <c r="L476" t="s">
        <v>58</v>
      </c>
      <c r="M476" t="s">
        <v>86</v>
      </c>
      <c r="N476" t="s">
        <v>971</v>
      </c>
      <c r="O476">
        <v>900</v>
      </c>
      <c r="P476" t="s">
        <v>972</v>
      </c>
      <c r="Q476" t="s">
        <v>973</v>
      </c>
      <c r="R476" t="s">
        <v>61</v>
      </c>
      <c r="S476" t="str">
        <f>IF(salesTable[[#This Row],[Region]]="","MISSING",IFERROR(VLOOKUP(salesTable[[#This Row],[Region]],region_ref[],2,FALSE),TRIM(CLEAN(UPPER(salesTable[[#This Row],[Region]])))))</f>
        <v>KOFORIDUA</v>
      </c>
      <c r="T476" t="str">
        <f>IF(salesTable[[#This Row],[CustomerType]]="","MISSING",IFERROR(VLOOKUP(salesTable[[#This Row],[CustomerType]],customerType_Ref[],2,FALSE),TRIM(CLEAN(UPPER(salesTable[[#This Row],[CustomerType]])))))</f>
        <v>GOVERNMENT</v>
      </c>
      <c r="U476" t="str">
        <f>IF(salesTable[[#This Row],[SalesChannel]]="","MISSING",IFERROR(VLOOKUP(salesTable[[#This Row],[SalesChannel]],salesChannel_Ref[],2,FALSE),CLEAN(UPPER(TRIM(salesTable[SalesChannel])))))</f>
        <v>AGENT</v>
      </c>
      <c r="V47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76" s="8" t="str">
        <f>IF(salesTable[[#This Row],[ProductID]]="","MISSING",IFERROR(VLOOKUP(salesTable[[#This Row],[ProductID]],product_REF[],1,FALSE),"NO MATCH"))</f>
        <v>P007</v>
      </c>
      <c r="X476" s="8" t="str">
        <f>CLEAN(UPPER(TRIM(IF(salesTable[[#This Row],[ProductID]]="","MISSING",IFERROR(VLOOKUP(salesTable[[#This Row],[ProductID]],product_REF[],2,FALSE),"NO MATCH")))))</f>
        <v>COTTON SHIRT</v>
      </c>
      <c r="Y476" t="str">
        <f>IFERROR(CLEAN(UPPER(TRIM(VLOOKUP(salesTable[[#This Row],[productID_Final]],product_REF[],3,FALSE)))),"NO MATCH")</f>
        <v>CLOTHING</v>
      </c>
      <c r="Z476" s="8" t="str">
        <f>IF(salesTable[[#This Row],[productCategory_final]]=CLEAN(UPPER(TRIM(salesTable[ProductCategory]))),salesTable[[#This Row],[productCategory_final]],"MISMATCH")</f>
        <v>CLOTHING</v>
      </c>
      <c r="AA476" s="8" t="str">
        <f>IF(salesTable[[#This Row],[CustomerID]]="","MISSING",IFERROR(VLOOKUP(salesTable[[#This Row],[CustomerID]],customer_REF[],1,FALSE),"NO MATCH"))</f>
        <v>C0103</v>
      </c>
      <c r="AB476" t="str">
        <f>CLEAN(UPPER(TRIM(IF(salesTable[[#This Row],[FirstName]]="","MISSING",IFERROR(VLOOKUP(salesTable[[#This Row],[CustomerID_final]],customer_REF[],2,FALSE),"NO MATCH")))))</f>
        <v>NAA</v>
      </c>
      <c r="AC476" s="8" t="str">
        <f>IF(salesTable[[#This Row],[customerFisrtName]]=CLEAN(UPPER(TRIM(salesTable[[#This Row],[customerFisrtName]]))),salesTable[[#This Row],[customerFisrtName]],"MISMATCH")</f>
        <v>NAA</v>
      </c>
      <c r="AD476" t="str">
        <f>CLEAN(UPPER(TRIM(IF(salesTable[[#This Row],[LastName]]="","MISSING",IFERROR(VLOOKUP(salesTable[[#This Row],[CustomerID_final]],customer_REF[],3,FALSE),"NO MATCH")))))</f>
        <v>APPIAH</v>
      </c>
      <c r="AE476" s="8" t="str">
        <f>IF(salesTable[[#This Row],[customerLastName]]=CLEAN(UPPER(TRIM(salesTable[[#This Row],[customerLastName]]))),salesTable[[#This Row],[customerLastName]],"MISMATCH")</f>
        <v>APPIAH</v>
      </c>
      <c r="AF476" s="8" t="str">
        <f>IF(salesTable[[#This Row],[Phone]]="","MISSING",0&amp;RIGHT(TRIM(SUBSTITUTE(SUBSTITUTE(SUBSTITUTE(salesTable[[#This Row],[Phone]],"+","")," ",""),"-","")),9))</f>
        <v>0246555264</v>
      </c>
      <c r="AG47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76" s="8">
        <f>IF(salesTable[[#This Row],[quantity_clean]]&gt;0,salesTable[[#This Row],[quantity_clean]],"INVALID")</f>
        <v>5</v>
      </c>
      <c r="AI47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76" s="8">
        <f>IF(salesTable[[#This Row],[unitPrice_clean]]&gt;0,salesTable[[#This Row],[unitPrice_clean]],"INVALID")</f>
        <v>180</v>
      </c>
      <c r="AK476">
        <f>IF(salesTable[[#This Row],[Revenue]]="","MISSING",VALUE(TRIM(SUBSTITUTE(SUBSTITUTE(salesTable[[#This Row],[Revenue]],",",""),"GH₵",""))))</f>
        <v>900</v>
      </c>
      <c r="AL476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476" s="19">
        <f>IF(ISNUMBER(salesTable[[#This Row],[OrderDate]]),salesTable[[#This Row],[OrderDate]],IFERROR(DATEVALUE(CLEAN(TRIM(SUBSTITUTE(salesTable[[#This Row],[OrderDate]],".","/")))),"CHECK"))</f>
        <v>45671</v>
      </c>
      <c r="AN4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45671</v>
      </c>
      <c r="AO4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GH-KOF-2025-00672</v>
      </c>
      <c r="AP4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6" s="8" t="str">
        <f>CLEAN(PROPER(TRIM(salesTable[[#This Row],[Email]])))</f>
        <v>Naa.Appiah13@Example.Com</v>
      </c>
      <c r="AR476" s="8" t="str">
        <f>CLEAN(TRIM(salesTable[[#This Row],[SourceFile]]))</f>
        <v>Retail_POS_2025.csv</v>
      </c>
      <c r="AS4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6" s="8" t="str">
        <f>IF(salesTable[orderRef_final]&lt;&gt;"MISSING",salesTable[orderRef_final],"invalid")</f>
        <v>GH-KOF-2025-00672</v>
      </c>
    </row>
    <row r="477" spans="1:46" x14ac:dyDescent="0.3">
      <c r="A477" t="s">
        <v>4337</v>
      </c>
      <c r="B477" t="s">
        <v>3728</v>
      </c>
      <c r="C477" t="s">
        <v>4927</v>
      </c>
      <c r="D477" t="s">
        <v>793</v>
      </c>
      <c r="E477" t="s">
        <v>140</v>
      </c>
      <c r="F477" t="s">
        <v>119</v>
      </c>
      <c r="G477" t="s">
        <v>191</v>
      </c>
      <c r="H477" t="s">
        <v>278</v>
      </c>
      <c r="I477" t="s">
        <v>527</v>
      </c>
      <c r="J477" t="s">
        <v>337</v>
      </c>
      <c r="K477" t="s">
        <v>1148</v>
      </c>
      <c r="L477" t="s">
        <v>182</v>
      </c>
      <c r="M477" t="s">
        <v>4764</v>
      </c>
      <c r="N477" t="s">
        <v>1185</v>
      </c>
      <c r="O477">
        <v>4950</v>
      </c>
      <c r="P477" t="s">
        <v>5439</v>
      </c>
      <c r="Q477" t="s">
        <v>5440</v>
      </c>
      <c r="R477" t="s">
        <v>32</v>
      </c>
      <c r="S477" t="str">
        <f>IF(salesTable[[#This Row],[Region]]="","MISSING",IFERROR(VLOOKUP(salesTable[[#This Row],[Region]],region_ref[],2,FALSE),TRIM(CLEAN(UPPER(salesTable[[#This Row],[Region]])))))</f>
        <v>KOFORIDUA</v>
      </c>
      <c r="T477" t="str">
        <f>IF(salesTable[[#This Row],[CustomerType]]="","MISSING",IFERROR(VLOOKUP(salesTable[[#This Row],[CustomerType]],customerType_Ref[],2,FALSE),TRIM(CLEAN(UPPER(salesTable[[#This Row],[CustomerType]])))))</f>
        <v>INDIVIDUAL</v>
      </c>
      <c r="U477" t="str">
        <f>IF(salesTable[[#This Row],[SalesChannel]]="","MISSING",IFERROR(VLOOKUP(salesTable[[#This Row],[SalesChannel]],salesChannel_Ref[],2,FALSE),CLEAN(UPPER(TRIM(salesTable[SalesChannel])))))</f>
        <v>MOBILE APP</v>
      </c>
      <c r="V477" t="str">
        <f>IF(salesTable[[#This Row],[PaymentMethod]]="","MISSING",IFERROR(VLOOKUP(salesTable[[#This Row],[PaymentMethod]],paymentMethod_REF[],2,FALSE), CLEAN(UPPER(TRIM(salesTable[[#This Row],[PaymentMethod]])))))</f>
        <v>CASH</v>
      </c>
      <c r="W477" s="8" t="str">
        <f>IF(salesTable[[#This Row],[ProductID]]="","MISSING",IFERROR(VLOOKUP(salesTable[[#This Row],[ProductID]],product_REF[],1,FALSE),"NO MATCH"))</f>
        <v>P004</v>
      </c>
      <c r="X477" s="8" t="str">
        <f>CLEAN(UPPER(TRIM(IF(salesTable[[#This Row],[ProductID]]="","MISSING",IFERROR(VLOOKUP(salesTable[[#This Row],[ProductID]],product_REF[],2,FALSE),"NO MATCH")))))</f>
        <v>LASER PRINTER</v>
      </c>
      <c r="Y477" t="str">
        <f>IFERROR(CLEAN(UPPER(TRIM(VLOOKUP(salesTable[[#This Row],[productID_Final]],product_REF[],3,FALSE)))),"NO MATCH")</f>
        <v>OFFICE SUPPLIES</v>
      </c>
      <c r="Z477" s="8" t="str">
        <f>IF(salesTable[[#This Row],[productCategory_final]]=CLEAN(UPPER(TRIM(salesTable[ProductCategory]))),salesTable[[#This Row],[productCategory_final]],"MISMATCH")</f>
        <v>OFFICE SUPPLIES</v>
      </c>
      <c r="AA477" s="8" t="str">
        <f>IF(salesTable[[#This Row],[CustomerID]]="","MISSING",IFERROR(VLOOKUP(salesTable[[#This Row],[CustomerID]],customer_REF[],1,FALSE),"NO MATCH"))</f>
        <v>C0115</v>
      </c>
      <c r="AB477" t="str">
        <f>CLEAN(UPPER(TRIM(IF(salesTable[[#This Row],[FirstName]]="","MISSING",IFERROR(VLOOKUP(salesTable[[#This Row],[CustomerID_final]],customer_REF[],2,FALSE),"NO MATCH")))))</f>
        <v>AKOSUA</v>
      </c>
      <c r="AC477" s="8" t="str">
        <f>IF(salesTable[[#This Row],[customerFisrtName]]=CLEAN(UPPER(TRIM(salesTable[[#This Row],[customerFisrtName]]))),salesTable[[#This Row],[customerFisrtName]],"MISMATCH")</f>
        <v>AKOSUA</v>
      </c>
      <c r="AD477" t="str">
        <f>CLEAN(UPPER(TRIM(IF(salesTable[[#This Row],[LastName]]="","MISSING",IFERROR(VLOOKUP(salesTable[[#This Row],[CustomerID_final]],customer_REF[],3,FALSE),"NO MATCH")))))</f>
        <v>OWUSU</v>
      </c>
      <c r="AE477" s="8" t="str">
        <f>IF(salesTable[[#This Row],[customerLastName]]=CLEAN(UPPER(TRIM(salesTable[[#This Row],[customerLastName]]))),salesTable[[#This Row],[customerLastName]],"MISMATCH")</f>
        <v>OWUSU</v>
      </c>
      <c r="AF477" s="8" t="str">
        <f>IF(salesTable[[#This Row],[Phone]]="","MISSING",0&amp;RIGHT(TRIM(SUBSTITUTE(SUBSTITUTE(SUBSTITUTE(salesTable[[#This Row],[Phone]],"+","")," ",""),"-","")),9))</f>
        <v>0275519917</v>
      </c>
      <c r="AG47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77" s="8">
        <f>IF(salesTable[[#This Row],[quantity_clean]]&gt;0,salesTable[[#This Row],[quantity_clean]],"INVALID")</f>
        <v>3</v>
      </c>
      <c r="AI47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77" s="8">
        <f>IF(salesTable[[#This Row],[unitPrice_clean]]&gt;0,salesTable[[#This Row],[unitPrice_clean]],"INVALID")</f>
        <v>1650</v>
      </c>
      <c r="AK477">
        <f>IF(salesTable[[#This Row],[Revenue]]="","MISSING",VALUE(TRIM(SUBSTITUTE(SUBSTITUTE(salesTable[[#This Row],[Revenue]],",",""),"GH₵",""))))</f>
        <v>4950</v>
      </c>
      <c r="AL477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477" s="19">
        <f>IF(ISNUMBER(salesTable[[#This Row],[OrderDate]]),salesTable[[#This Row],[OrderDate]],IFERROR(DATEVALUE(CLEAN(TRIM(SUBSTITUTE(salesTable[[#This Row],[OrderDate]],".","/")))),"CHECK"))</f>
        <v>45998</v>
      </c>
      <c r="AN4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4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GH-KOF-2025-00679</v>
      </c>
      <c r="AP4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7" s="8" t="str">
        <f>CLEAN(PROPER(TRIM(salesTable[[#This Row],[Email]])))</f>
        <v>Akosua.Owusu17@Example.Com</v>
      </c>
      <c r="AR477" s="8" t="str">
        <f>CLEAN(TRIM(salesTable[[#This Row],[SourceFile]]))</f>
        <v>Agent_App_2025.csv</v>
      </c>
      <c r="AS4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7" s="8" t="str">
        <f>IF(salesTable[orderRef_final]&lt;&gt;"MISSING",salesTable[orderRef_final],"invalid")</f>
        <v>GH-KOF-2025-00679</v>
      </c>
    </row>
    <row r="478" spans="1:46" x14ac:dyDescent="0.3">
      <c r="A478" t="s">
        <v>1701</v>
      </c>
      <c r="B478" t="s">
        <v>1702</v>
      </c>
      <c r="C478" t="s">
        <v>1703</v>
      </c>
      <c r="D478" t="s">
        <v>743</v>
      </c>
      <c r="E478" t="s">
        <v>93</v>
      </c>
      <c r="F478" t="s">
        <v>119</v>
      </c>
      <c r="G478" t="s">
        <v>39</v>
      </c>
      <c r="H478" t="s">
        <v>336</v>
      </c>
      <c r="I478" t="s">
        <v>41</v>
      </c>
      <c r="J478" t="s">
        <v>864</v>
      </c>
      <c r="K478" t="s">
        <v>98</v>
      </c>
      <c r="L478" t="s">
        <v>111</v>
      </c>
      <c r="M478">
        <v>11</v>
      </c>
      <c r="N478" t="s">
        <v>1704</v>
      </c>
      <c r="O478">
        <v>20900</v>
      </c>
      <c r="P478" t="s">
        <v>643</v>
      </c>
      <c r="Q478" t="s">
        <v>1705</v>
      </c>
      <c r="R478" t="s">
        <v>32</v>
      </c>
      <c r="S478" t="str">
        <f>IF(salesTable[[#This Row],[Region]]="","MISSING",IFERROR(VLOOKUP(salesTable[[#This Row],[Region]],region_ref[],2,FALSE),TRIM(CLEAN(UPPER(salesTable[[#This Row],[Region]])))))</f>
        <v>KOFORIDUA</v>
      </c>
      <c r="T478" t="str">
        <f>IF(salesTable[[#This Row],[CustomerType]]="","MISSING",IFERROR(VLOOKUP(salesTable[[#This Row],[CustomerType]],customerType_Ref[],2,FALSE),TRIM(CLEAN(UPPER(salesTable[[#This Row],[CustomerType]])))))</f>
        <v>INDIVIDUAL</v>
      </c>
      <c r="U478" t="str">
        <f>IF(salesTable[[#This Row],[SalesChannel]]="","MISSING",IFERROR(VLOOKUP(salesTable[[#This Row],[SalesChannel]],salesChannel_Ref[],2,FALSE),CLEAN(UPPER(TRIM(salesTable[SalesChannel])))))</f>
        <v>MOBILE APP</v>
      </c>
      <c r="V478" t="str">
        <f>IF(salesTable[[#This Row],[PaymentMethod]]="","MISSING",IFERROR(VLOOKUP(salesTable[[#This Row],[PaymentMethod]],paymentMethod_REF[],2,FALSE), CLEAN(UPPER(TRIM(salesTable[[#This Row],[PaymentMethod]])))))</f>
        <v>CARD</v>
      </c>
      <c r="W478" s="8" t="str">
        <f>IF(salesTable[[#This Row],[ProductID]]="","MISSING",IFERROR(VLOOKUP(salesTable[[#This Row],[ProductID]],product_REF[],1,FALSE),"NO MATCH"))</f>
        <v>P006</v>
      </c>
      <c r="X478" s="8" t="str">
        <f>CLEAN(UPPER(TRIM(IF(salesTable[[#This Row],[ProductID]]="","MISSING",IFERROR(VLOOKUP(salesTable[[#This Row],[ProductID]],product_REF[],2,FALSE),"NO MATCH")))))</f>
        <v>STANDING DESK</v>
      </c>
      <c r="Y478" t="str">
        <f>IFERROR(CLEAN(UPPER(TRIM(VLOOKUP(salesTable[[#This Row],[productID_Final]],product_REF[],3,FALSE)))),"NO MATCH")</f>
        <v>FURNITURE</v>
      </c>
      <c r="Z478" s="8" t="str">
        <f>IF(salesTable[[#This Row],[productCategory_final]]=CLEAN(UPPER(TRIM(salesTable[ProductCategory]))),salesTable[[#This Row],[productCategory_final]],"MISMATCH")</f>
        <v>FURNITURE</v>
      </c>
      <c r="AA478" s="8" t="str">
        <f>IF(salesTable[[#This Row],[CustomerID]]="","MISSING",IFERROR(VLOOKUP(salesTable[[#This Row],[CustomerID]],customer_REF[],1,FALSE),"NO MATCH"))</f>
        <v>C0007</v>
      </c>
      <c r="AB478" t="str">
        <f>CLEAN(UPPER(TRIM(IF(salesTable[[#This Row],[FirstName]]="","MISSING",IFERROR(VLOOKUP(salesTable[[#This Row],[CustomerID_final]],customer_REF[],2,FALSE),"NO MATCH")))))</f>
        <v>ESI</v>
      </c>
      <c r="AC478" s="8" t="str">
        <f>IF(salesTable[[#This Row],[customerFisrtName]]=CLEAN(UPPER(TRIM(salesTable[[#This Row],[customerFisrtName]]))),salesTable[[#This Row],[customerFisrtName]],"MISMATCH")</f>
        <v>ESI</v>
      </c>
      <c r="AD478" t="str">
        <f>CLEAN(UPPER(TRIM(IF(salesTable[[#This Row],[LastName]]="","MISSING",IFERROR(VLOOKUP(salesTable[[#This Row],[CustomerID_final]],customer_REF[],3,FALSE),"NO MATCH")))))</f>
        <v>BADU</v>
      </c>
      <c r="AE478" s="8" t="str">
        <f>IF(salesTable[[#This Row],[customerLastName]]=CLEAN(UPPER(TRIM(salesTable[[#This Row],[customerLastName]]))),salesTable[[#This Row],[customerLastName]],"MISMATCH")</f>
        <v>BADU</v>
      </c>
      <c r="AF478" s="8" t="str">
        <f>IF(salesTable[[#This Row],[Phone]]="","MISSING",0&amp;RIGHT(TRIM(SUBSTITUTE(SUBSTITUTE(SUBSTITUTE(salesTable[[#This Row],[Phone]],"+","")," ",""),"-","")),9))</f>
        <v>0241234567</v>
      </c>
      <c r="AG47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78" s="8">
        <f>IF(salesTable[[#This Row],[quantity_clean]]&gt;0,salesTable[[#This Row],[quantity_clean]],"INVALID")</f>
        <v>11</v>
      </c>
      <c r="AI47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78" s="8">
        <f>IF(salesTable[[#This Row],[unitPrice_clean]]&gt;0,salesTable[[#This Row],[unitPrice_clean]],"INVALID")</f>
        <v>1900</v>
      </c>
      <c r="AK478">
        <f>IF(salesTable[[#This Row],[Revenue]]="","MISSING",VALUE(TRIM(SUBSTITUTE(SUBSTITUTE(salesTable[[#This Row],[Revenue]],",",""),"GH₵",""))))</f>
        <v>20900</v>
      </c>
      <c r="AL478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478" s="19">
        <f>IF(ISNUMBER(salesTable[[#This Row],[OrderDate]]),salesTable[[#This Row],[OrderDate]],IFERROR(DATEVALUE(CLEAN(TRIM(SUBSTITUTE(salesTable[[#This Row],[OrderDate]],".","/")))),"CHECK"))</f>
        <v>45937</v>
      </c>
      <c r="AN4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45937</v>
      </c>
      <c r="AO4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GH-KOF-2025-00689</v>
      </c>
      <c r="AP4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8" s="8" t="str">
        <f>CLEAN(PROPER(TRIM(salesTable[[#This Row],[Email]])))</f>
        <v>Esi.Badu27@Example.Com</v>
      </c>
      <c r="AR478" s="8" t="str">
        <f>CLEAN(TRIM(salesTable[[#This Row],[SourceFile]]))</f>
        <v>Agent_App_2025.csv</v>
      </c>
      <c r="AS4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8" s="8" t="str">
        <f>IF(salesTable[orderRef_final]&lt;&gt;"MISSING",salesTable[orderRef_final],"invalid")</f>
        <v>GH-KOF-2025-00689</v>
      </c>
    </row>
    <row r="479" spans="1:46" x14ac:dyDescent="0.3">
      <c r="A479" t="s">
        <v>3159</v>
      </c>
      <c r="B479" t="s">
        <v>3240</v>
      </c>
      <c r="C479" t="s">
        <v>3679</v>
      </c>
      <c r="D479" t="s">
        <v>977</v>
      </c>
      <c r="E479" t="s">
        <v>286</v>
      </c>
      <c r="F479" t="s">
        <v>119</v>
      </c>
      <c r="G479" t="s">
        <v>24</v>
      </c>
      <c r="H479" t="s">
        <v>1537</v>
      </c>
      <c r="I479" t="s">
        <v>26</v>
      </c>
      <c r="J479" t="s">
        <v>97</v>
      </c>
      <c r="K479" t="s">
        <v>57</v>
      </c>
      <c r="L479" t="s">
        <v>182</v>
      </c>
      <c r="M479">
        <v>5</v>
      </c>
      <c r="N479" t="s">
        <v>330</v>
      </c>
      <c r="O479">
        <v>21000</v>
      </c>
      <c r="P479" t="s">
        <v>3680</v>
      </c>
      <c r="Q479" t="s">
        <v>3681</v>
      </c>
      <c r="R479" t="s">
        <v>157</v>
      </c>
      <c r="S479" t="str">
        <f>IF(salesTable[[#This Row],[Region]]="","MISSING",IFERROR(VLOOKUP(salesTable[[#This Row],[Region]],region_ref[],2,FALSE),TRIM(CLEAN(UPPER(salesTable[[#This Row],[Region]])))))</f>
        <v>KOFORIDUA</v>
      </c>
      <c r="T479" t="str">
        <f>IF(salesTable[[#This Row],[CustomerType]]="","MISSING",IFERROR(VLOOKUP(salesTable[[#This Row],[CustomerType]],customerType_Ref[],2,FALSE),TRIM(CLEAN(UPPER(salesTable[[#This Row],[CustomerType]])))))</f>
        <v>BUSINESS</v>
      </c>
      <c r="U479" t="str">
        <f>IF(salesTable[[#This Row],[SalesChannel]]="","MISSING",IFERROR(VLOOKUP(salesTable[[#This Row],[SalesChannel]],salesChannel_Ref[],2,FALSE),CLEAN(UPPER(TRIM(salesTable[SalesChannel])))))</f>
        <v>ONLINE</v>
      </c>
      <c r="V479" t="str">
        <f>IF(salesTable[[#This Row],[PaymentMethod]]="","MISSING",IFERROR(VLOOKUP(salesTable[[#This Row],[PaymentMethod]],paymentMethod_REF[],2,FALSE), CLEAN(UPPER(TRIM(salesTable[[#This Row],[PaymentMethod]])))))</f>
        <v>CASH</v>
      </c>
      <c r="W479" s="8" t="str">
        <f>IF(salesTable[[#This Row],[ProductID]]="","MISSING",IFERROR(VLOOKUP(salesTable[[#This Row],[ProductID]],product_REF[],1,FALSE),"NO MATCH"))</f>
        <v>P001</v>
      </c>
      <c r="X479" s="8" t="str">
        <f>CLEAN(UPPER(TRIM(IF(salesTable[[#This Row],[ProductID]]="","MISSING",IFERROR(VLOOKUP(salesTable[[#This Row],[ProductID]],product_REF[],2,FALSE),"NO MATCH")))))</f>
        <v>LAPTOP PRO 14</v>
      </c>
      <c r="Y479" t="str">
        <f>IFERROR(CLEAN(UPPER(TRIM(VLOOKUP(salesTable[[#This Row],[productID_Final]],product_REF[],3,FALSE)))),"NO MATCH")</f>
        <v>ELECTRONICS</v>
      </c>
      <c r="Z479" s="8" t="str">
        <f>IF(salesTable[[#This Row],[productCategory_final]]=CLEAN(UPPER(TRIM(salesTable[ProductCategory]))),salesTable[[#This Row],[productCategory_final]],"MISMATCH")</f>
        <v>ELECTRONICS</v>
      </c>
      <c r="AA479" s="8" t="str">
        <f>IF(salesTable[[#This Row],[CustomerID]]="","MISSING",IFERROR(VLOOKUP(salesTable[[#This Row],[CustomerID]],customer_REF[],1,FALSE),"NO MATCH"))</f>
        <v>C0225</v>
      </c>
      <c r="AB479" t="str">
        <f>CLEAN(UPPER(TRIM(IF(salesTable[[#This Row],[FirstName]]="","MISSING",IFERROR(VLOOKUP(salesTable[[#This Row],[CustomerID_final]],customer_REF[],2,FALSE),"NO MATCH")))))</f>
        <v>MICHAEL</v>
      </c>
      <c r="AC479" s="8" t="str">
        <f>IF(salesTable[[#This Row],[customerFisrtName]]=CLEAN(UPPER(TRIM(salesTable[[#This Row],[customerFisrtName]]))),salesTable[[#This Row],[customerFisrtName]],"MISMATCH")</f>
        <v>MICHAEL</v>
      </c>
      <c r="AD479" t="str">
        <f>CLEAN(UPPER(TRIM(IF(salesTable[[#This Row],[LastName]]="","MISSING",IFERROR(VLOOKUP(salesTable[[#This Row],[CustomerID_final]],customer_REF[],3,FALSE),"NO MATCH")))))</f>
        <v>ANTWI</v>
      </c>
      <c r="AE479" s="8" t="str">
        <f>IF(salesTable[[#This Row],[customerLastName]]=CLEAN(UPPER(TRIM(salesTable[[#This Row],[customerLastName]]))),salesTable[[#This Row],[customerLastName]],"MISMATCH")</f>
        <v>ANTWI</v>
      </c>
      <c r="AF479" s="8" t="str">
        <f>IF(salesTable[[#This Row],[Phone]]="","MISSING",0&amp;RIGHT(TRIM(SUBSTITUTE(SUBSTITUTE(SUBSTITUTE(salesTable[[#This Row],[Phone]],"+","")," ",""),"-","")),9))</f>
        <v>0558024559</v>
      </c>
      <c r="AG47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479" s="8">
        <f>IF(salesTable[[#This Row],[quantity_clean]]&gt;0,salesTable[[#This Row],[quantity_clean]],"INVALID")</f>
        <v>5</v>
      </c>
      <c r="AI47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79" s="8">
        <f>IF(salesTable[[#This Row],[unitPrice_clean]]&gt;0,salesTable[[#This Row],[unitPrice_clean]],"INVALID")</f>
        <v>4200</v>
      </c>
      <c r="AK479">
        <f>IF(salesTable[[#This Row],[Revenue]]="","MISSING",VALUE(TRIM(SUBSTITUTE(SUBSTITUTE(salesTable[[#This Row],[Revenue]],",",""),"GH₵",""))))</f>
        <v>21000</v>
      </c>
      <c r="AL479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479" s="19">
        <f>IF(ISNUMBER(salesTable[[#This Row],[OrderDate]]),salesTable[[#This Row],[OrderDate]],IFERROR(DATEVALUE(CLEAN(TRIM(SUBSTITUTE(salesTable[[#This Row],[OrderDate]],".","/")))),"CHECK"))</f>
        <v>45922</v>
      </c>
      <c r="AN4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45922</v>
      </c>
      <c r="AO4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GH-KOF-2025-00690</v>
      </c>
      <c r="AP4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79" s="8" t="str">
        <f>CLEAN(PROPER(TRIM(salesTable[[#This Row],[Email]])))</f>
        <v>Michael.Antwi30@Example.Com</v>
      </c>
      <c r="AR479" s="8" t="str">
        <f>CLEAN(TRIM(salesTable[[#This Row],[SourceFile]]))</f>
        <v>Online_Sales_2025.xlsx</v>
      </c>
      <c r="AS4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79" s="8" t="str">
        <f>IF(salesTable[orderRef_final]&lt;&gt;"MISSING",salesTable[orderRef_final],"invalid")</f>
        <v>GH-KOF-2025-00690</v>
      </c>
    </row>
    <row r="480" spans="1:46" x14ac:dyDescent="0.3">
      <c r="A480" t="s">
        <v>396</v>
      </c>
      <c r="B480" t="s">
        <v>397</v>
      </c>
      <c r="C480" t="s">
        <v>398</v>
      </c>
      <c r="D480" t="s">
        <v>344</v>
      </c>
      <c r="E480" t="s">
        <v>173</v>
      </c>
      <c r="F480" t="s">
        <v>200</v>
      </c>
      <c r="G480" t="s">
        <v>303</v>
      </c>
      <c r="H480" t="s">
        <v>399</v>
      </c>
      <c r="I480" t="s">
        <v>41</v>
      </c>
      <c r="J480" t="s">
        <v>27</v>
      </c>
      <c r="K480" t="s">
        <v>57</v>
      </c>
      <c r="L480" t="s">
        <v>85</v>
      </c>
      <c r="M480">
        <v>8</v>
      </c>
      <c r="N480">
        <v>2400</v>
      </c>
      <c r="O480">
        <v>19200</v>
      </c>
      <c r="P480" t="s">
        <v>400</v>
      </c>
      <c r="Q480" t="s">
        <v>401</v>
      </c>
      <c r="R480" t="s">
        <v>157</v>
      </c>
      <c r="S480" t="str">
        <f>IF(salesTable[[#This Row],[Region]]="","MISSING",IFERROR(VLOOKUP(salesTable[[#This Row],[Region]],region_ref[],2,FALSE),TRIM(CLEAN(UPPER(salesTable[[#This Row],[Region]])))))</f>
        <v>KOFORIDUA</v>
      </c>
      <c r="T480" t="str">
        <f>IF(salesTable[[#This Row],[CustomerType]]="","MISSING",IFERROR(VLOOKUP(salesTable[[#This Row],[CustomerType]],customerType_Ref[],2,FALSE),TRIM(CLEAN(UPPER(salesTable[[#This Row],[CustomerType]])))))</f>
        <v>GOVERNMENT</v>
      </c>
      <c r="U480" t="str">
        <f>IF(salesTable[[#This Row],[SalesChannel]]="","MISSING",IFERROR(VLOOKUP(salesTable[[#This Row],[SalesChannel]],salesChannel_Ref[],2,FALSE),CLEAN(UPPER(TRIM(salesTable[SalesChannel])))))</f>
        <v>ONLINE</v>
      </c>
      <c r="V48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80" s="8" t="str">
        <f>IF(salesTable[[#This Row],[ProductID]]="","MISSING",IFERROR(VLOOKUP(salesTable[[#This Row],[ProductID]],product_REF[],1,FALSE),"NO MATCH"))</f>
        <v>P011</v>
      </c>
      <c r="X480" s="8" t="str">
        <f>CLEAN(UPPER(TRIM(IF(salesTable[[#This Row],[ProductID]]="","MISSING",IFERROR(VLOOKUP(salesTable[[#This Row],[ProductID]],product_REF[],2,FALSE),"NO MATCH")))))</f>
        <v>EXECUTIVE DESK</v>
      </c>
      <c r="Y480" t="str">
        <f>IFERROR(CLEAN(UPPER(TRIM(VLOOKUP(salesTable[[#This Row],[productID_Final]],product_REF[],3,FALSE)))),"NO MATCH")</f>
        <v>FURNITURE</v>
      </c>
      <c r="Z480" s="8" t="str">
        <f>IF(salesTable[[#This Row],[productCategory_final]]=CLEAN(UPPER(TRIM(salesTable[ProductCategory]))),salesTable[[#This Row],[productCategory_final]],"MISMATCH")</f>
        <v>FURNITURE</v>
      </c>
      <c r="AA480" s="8" t="str">
        <f>IF(salesTable[[#This Row],[CustomerID]]="","MISSING",IFERROR(VLOOKUP(salesTable[[#This Row],[CustomerID]],customer_REF[],1,FALSE),"NO MATCH"))</f>
        <v>C0217</v>
      </c>
      <c r="AB480" t="str">
        <f>CLEAN(UPPER(TRIM(IF(salesTable[[#This Row],[FirstName]]="","MISSING",IFERROR(VLOOKUP(salesTable[[#This Row],[CustomerID_final]],customer_REF[],2,FALSE),"NO MATCH")))))</f>
        <v>KWAME</v>
      </c>
      <c r="AC480" s="8" t="str">
        <f>IF(salesTable[[#This Row],[customerFisrtName]]=CLEAN(UPPER(TRIM(salesTable[[#This Row],[customerFisrtName]]))),salesTable[[#This Row],[customerFisrtName]],"MISMATCH")</f>
        <v>KWAME</v>
      </c>
      <c r="AD480" t="str">
        <f>CLEAN(UPPER(TRIM(IF(salesTable[[#This Row],[LastName]]="","MISSING",IFERROR(VLOOKUP(salesTable[[#This Row],[CustomerID_final]],customer_REF[],3,FALSE),"NO MATCH")))))</f>
        <v>OSEI</v>
      </c>
      <c r="AE480" s="8" t="str">
        <f>IF(salesTable[[#This Row],[customerLastName]]=CLEAN(UPPER(TRIM(salesTable[[#This Row],[customerLastName]]))),salesTable[[#This Row],[customerLastName]],"MISMATCH")</f>
        <v>OSEI</v>
      </c>
      <c r="AF480" s="8" t="str">
        <f>IF(salesTable[[#This Row],[Phone]]="","MISSING",0&amp;RIGHT(TRIM(SUBSTITUTE(SUBSTITUTE(SUBSTITUTE(salesTable[[#This Row],[Phone]],"+","")," ",""),"-","")),9))</f>
        <v>0545327563</v>
      </c>
      <c r="AG48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80" s="8">
        <f>IF(salesTable[[#This Row],[quantity_clean]]&gt;0,salesTable[[#This Row],[quantity_clean]],"INVALID")</f>
        <v>8</v>
      </c>
      <c r="AI48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480" s="8">
        <f>IF(salesTable[[#This Row],[unitPrice_clean]]&gt;0,salesTable[[#This Row],[unitPrice_clean]],"INVALID")</f>
        <v>2400</v>
      </c>
      <c r="AK480">
        <f>IF(salesTable[[#This Row],[Revenue]]="","MISSING",VALUE(TRIM(SUBSTITUTE(SUBSTITUTE(salesTable[[#This Row],[Revenue]],",",""),"GH₵",""))))</f>
        <v>19200</v>
      </c>
      <c r="AL480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480" s="19">
        <f>IF(ISNUMBER(salesTable[[#This Row],[OrderDate]]),salesTable[[#This Row],[OrderDate]],IFERROR(DATEVALUE(CLEAN(TRIM(SUBSTITUTE(salesTable[[#This Row],[OrderDate]],".","/")))),"CHECK"))</f>
        <v>46253</v>
      </c>
      <c r="AN48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GH-KOF-2025-00699</v>
      </c>
      <c r="AP4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0" s="8" t="str">
        <f>CLEAN(PROPER(TRIM(salesTable[[#This Row],[Email]])))</f>
        <v>Kwame.Osei20@Example.Com</v>
      </c>
      <c r="AR480" s="8" t="str">
        <f>CLEAN(TRIM(salesTable[[#This Row],[SourceFile]]))</f>
        <v>Online_Sales_2025.xlsx</v>
      </c>
      <c r="AS4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0" s="8" t="str">
        <f>IF(salesTable[orderRef_final]&lt;&gt;"MISSING",salesTable[orderRef_final],"invalid")</f>
        <v>GH-KOF-2025-00699</v>
      </c>
    </row>
    <row r="481" spans="1:46" x14ac:dyDescent="0.3">
      <c r="A481" t="s">
        <v>4539</v>
      </c>
      <c r="B481" t="s">
        <v>4540</v>
      </c>
      <c r="C481" t="s">
        <v>3174</v>
      </c>
      <c r="D481" t="s">
        <v>21</v>
      </c>
      <c r="E481" t="s">
        <v>2410</v>
      </c>
      <c r="F481" t="s">
        <v>1022</v>
      </c>
      <c r="G481" t="s">
        <v>191</v>
      </c>
      <c r="H481" t="s">
        <v>278</v>
      </c>
      <c r="I481" t="s">
        <v>279</v>
      </c>
      <c r="J481" t="s">
        <v>83</v>
      </c>
      <c r="K481" t="s">
        <v>1385</v>
      </c>
      <c r="L481" t="s">
        <v>111</v>
      </c>
      <c r="M481">
        <v>11</v>
      </c>
      <c r="N481">
        <v>1650</v>
      </c>
      <c r="O481">
        <v>18150</v>
      </c>
      <c r="P481" t="s">
        <v>4541</v>
      </c>
      <c r="Q481" t="s">
        <v>4542</v>
      </c>
      <c r="R481" t="s">
        <v>157</v>
      </c>
      <c r="S481" t="str">
        <f>IF(salesTable[[#This Row],[Region]]="","MISSING",IFERROR(VLOOKUP(salesTable[[#This Row],[Region]],region_ref[],2,FALSE),TRIM(CLEAN(UPPER(salesTable[[#This Row],[Region]])))))</f>
        <v>KOFORIDUA</v>
      </c>
      <c r="T481" t="str">
        <f>IF(salesTable[[#This Row],[CustomerType]]="","MISSING",IFERROR(VLOOKUP(salesTable[[#This Row],[CustomerType]],customerType_Ref[],2,FALSE),TRIM(CLEAN(UPPER(salesTable[[#This Row],[CustomerType]])))))</f>
        <v>INDIVIDUAL</v>
      </c>
      <c r="U481" t="str">
        <f>IF(salesTable[[#This Row],[SalesChannel]]="","MISSING",IFERROR(VLOOKUP(salesTable[[#This Row],[SalesChannel]],salesChannel_Ref[],2,FALSE),CLEAN(UPPER(TRIM(salesTable[SalesChannel])))))</f>
        <v>MOBILE APP</v>
      </c>
      <c r="V481" t="str">
        <f>IF(salesTable[[#This Row],[PaymentMethod]]="","MISSING",IFERROR(VLOOKUP(salesTable[[#This Row],[PaymentMethod]],paymentMethod_REF[],2,FALSE), CLEAN(UPPER(TRIM(salesTable[[#This Row],[PaymentMethod]])))))</f>
        <v>CARD</v>
      </c>
      <c r="W481" s="8" t="str">
        <f>IF(salesTable[[#This Row],[ProductID]]="","MISSING",IFERROR(VLOOKUP(salesTable[[#This Row],[ProductID]],product_REF[],1,FALSE),"NO MATCH"))</f>
        <v>P004</v>
      </c>
      <c r="X481" s="8" t="str">
        <f>CLEAN(UPPER(TRIM(IF(salesTable[[#This Row],[ProductID]]="","MISSING",IFERROR(VLOOKUP(salesTable[[#This Row],[ProductID]],product_REF[],2,FALSE),"NO MATCH")))))</f>
        <v>LASER PRINTER</v>
      </c>
      <c r="Y481" t="str">
        <f>IFERROR(CLEAN(UPPER(TRIM(VLOOKUP(salesTable[[#This Row],[productID_Final]],product_REF[],3,FALSE)))),"NO MATCH")</f>
        <v>OFFICE SUPPLIES</v>
      </c>
      <c r="Z481" s="8" t="str">
        <f>IF(salesTable[[#This Row],[productCategory_final]]=CLEAN(UPPER(TRIM(salesTable[ProductCategory]))),salesTable[[#This Row],[productCategory_final]],"MISMATCH")</f>
        <v>OFFICE SUPPLIES</v>
      </c>
      <c r="AA481" s="8" t="str">
        <f>IF(salesTable[[#This Row],[CustomerID]]="","MISSING",IFERROR(VLOOKUP(salesTable[[#This Row],[CustomerID]],customer_REF[],1,FALSE),"NO MATCH"))</f>
        <v>C0316</v>
      </c>
      <c r="AB481" t="str">
        <f>CLEAN(UPPER(TRIM(IF(salesTable[[#This Row],[FirstName]]="","MISSING",IFERROR(VLOOKUP(salesTable[[#This Row],[CustomerID_final]],customer_REF[],2,FALSE),"NO MATCH")))))</f>
        <v>KOJO</v>
      </c>
      <c r="AC481" s="8" t="str">
        <f>IF(salesTable[[#This Row],[customerFisrtName]]=CLEAN(UPPER(TRIM(salesTable[[#This Row],[customerFisrtName]]))),salesTable[[#This Row],[customerFisrtName]],"MISMATCH")</f>
        <v>KOJO</v>
      </c>
      <c r="AD481" t="str">
        <f>CLEAN(UPPER(TRIM(IF(salesTable[[#This Row],[LastName]]="","MISSING",IFERROR(VLOOKUP(salesTable[[#This Row],[CustomerID_final]],customer_REF[],3,FALSE),"NO MATCH")))))</f>
        <v>OSEI</v>
      </c>
      <c r="AE481" s="8" t="str">
        <f>IF(salesTable[[#This Row],[customerLastName]]=CLEAN(UPPER(TRIM(salesTable[[#This Row],[customerLastName]]))),salesTable[[#This Row],[customerLastName]],"MISMATCH")</f>
        <v>OSEI</v>
      </c>
      <c r="AF481" s="8" t="str">
        <f>IF(salesTable[[#This Row],[Phone]]="","MISSING",0&amp;RIGHT(TRIM(SUBSTITUTE(SUBSTITUTE(SUBSTITUTE(salesTable[[#This Row],[Phone]],"+","")," ",""),"-","")),9))</f>
        <v>0546972548</v>
      </c>
      <c r="AG48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81" s="8">
        <f>IF(salesTable[[#This Row],[quantity_clean]]&gt;0,salesTable[[#This Row],[quantity_clean]],"INVALID")</f>
        <v>11</v>
      </c>
      <c r="AI48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81" s="8">
        <f>IF(salesTable[[#This Row],[unitPrice_clean]]&gt;0,salesTable[[#This Row],[unitPrice_clean]],"INVALID")</f>
        <v>1650</v>
      </c>
      <c r="AK481">
        <f>IF(salesTable[[#This Row],[Revenue]]="","MISSING",VALUE(TRIM(SUBSTITUTE(SUBSTITUTE(salesTable[[#This Row],[Revenue]],",",""),"GH₵",""))))</f>
        <v>18150</v>
      </c>
      <c r="AL481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481" s="19">
        <f>IF(ISNUMBER(salesTable[[#This Row],[OrderDate]]),salesTable[[#This Row],[OrderDate]],IFERROR(DATEVALUE(CLEAN(TRIM(SUBSTITUTE(salesTable[[#This Row],[OrderDate]],".","/")))),"CHECK"))</f>
        <v>45775</v>
      </c>
      <c r="AN4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45775</v>
      </c>
      <c r="AO4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GH-KOF-2025-00711</v>
      </c>
      <c r="AP4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1" s="8" t="str">
        <f>CLEAN(PROPER(TRIM(salesTable[[#This Row],[Email]])))</f>
        <v>Kojo.Osei80Example.Com</v>
      </c>
      <c r="AR481" s="8" t="str">
        <f>CLEAN(TRIM(salesTable[[#This Row],[SourceFile]]))</f>
        <v>Online_Sales_2025.xlsx</v>
      </c>
      <c r="AS4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1" s="8" t="str">
        <f>IF(salesTable[orderRef_final]&lt;&gt;"MISSING",salesTable[orderRef_final],"invalid")</f>
        <v>GH-KOF-2025-00711</v>
      </c>
    </row>
    <row r="482" spans="1:46" x14ac:dyDescent="0.3">
      <c r="A482" t="s">
        <v>3275</v>
      </c>
      <c r="B482" t="s">
        <v>3276</v>
      </c>
      <c r="C482" t="s">
        <v>2112</v>
      </c>
      <c r="D482" t="s">
        <v>992</v>
      </c>
      <c r="E482" t="s">
        <v>190</v>
      </c>
      <c r="F482" t="s">
        <v>52</v>
      </c>
      <c r="G482" t="s">
        <v>24</v>
      </c>
      <c r="H482" t="s">
        <v>25</v>
      </c>
      <c r="I482" t="s">
        <v>329</v>
      </c>
      <c r="J482" t="s">
        <v>71</v>
      </c>
      <c r="K482" t="s">
        <v>98</v>
      </c>
      <c r="L482" t="s">
        <v>819</v>
      </c>
      <c r="M482">
        <v>11</v>
      </c>
      <c r="N482">
        <v>4200</v>
      </c>
      <c r="O482">
        <v>46200</v>
      </c>
      <c r="P482" t="s">
        <v>3277</v>
      </c>
      <c r="Q482" t="s">
        <v>3278</v>
      </c>
      <c r="R482" t="s">
        <v>61</v>
      </c>
      <c r="S482" t="str">
        <f>IF(salesTable[[#This Row],[Region]]="","MISSING",IFERROR(VLOOKUP(salesTable[[#This Row],[Region]],region_ref[],2,FALSE),TRIM(CLEAN(UPPER(salesTable[[#This Row],[Region]])))))</f>
        <v>KOFORIDUA</v>
      </c>
      <c r="T482" t="str">
        <f>IF(salesTable[[#This Row],[CustomerType]]="","MISSING",IFERROR(VLOOKUP(salesTable[[#This Row],[CustomerType]],customerType_Ref[],2,FALSE),TRIM(CLEAN(UPPER(salesTable[[#This Row],[CustomerType]])))))</f>
        <v>INDIVIDUAL</v>
      </c>
      <c r="U482" t="str">
        <f>IF(salesTable[[#This Row],[SalesChannel]]="","MISSING",IFERROR(VLOOKUP(salesTable[[#This Row],[SalesChannel]],salesChannel_Ref[],2,FALSE),CLEAN(UPPER(TRIM(salesTable[SalesChannel])))))</f>
        <v>MOBILE APP</v>
      </c>
      <c r="V48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82" s="8" t="str">
        <f>IF(salesTable[[#This Row],[ProductID]]="","MISSING",IFERROR(VLOOKUP(salesTable[[#This Row],[ProductID]],product_REF[],1,FALSE),"NO MATCH"))</f>
        <v>P001</v>
      </c>
      <c r="X482" s="8" t="str">
        <f>CLEAN(UPPER(TRIM(IF(salesTable[[#This Row],[ProductID]]="","MISSING",IFERROR(VLOOKUP(salesTable[[#This Row],[ProductID]],product_REF[],2,FALSE),"NO MATCH")))))</f>
        <v>LAPTOP PRO 14</v>
      </c>
      <c r="Y482" t="str">
        <f>IFERROR(CLEAN(UPPER(TRIM(VLOOKUP(salesTable[[#This Row],[productID_Final]],product_REF[],3,FALSE)))),"NO MATCH")</f>
        <v>ELECTRONICS</v>
      </c>
      <c r="Z482" s="8" t="str">
        <f>IF(salesTable[[#This Row],[productCategory_final]]=CLEAN(UPPER(TRIM(salesTable[ProductCategory]))),salesTable[[#This Row],[productCategory_final]],"MISMATCH")</f>
        <v>ELECTRONICS</v>
      </c>
      <c r="AA482" s="8" t="str">
        <f>IF(salesTable[[#This Row],[CustomerID]]="","MISSING",IFERROR(VLOOKUP(salesTable[[#This Row],[CustomerID]],customer_REF[],1,FALSE),"NO MATCH"))</f>
        <v>C0240</v>
      </c>
      <c r="AB482" t="str">
        <f>CLEAN(UPPER(TRIM(IF(salesTable[[#This Row],[FirstName]]="","MISSING",IFERROR(VLOOKUP(salesTable[[#This Row],[CustomerID_final]],customer_REF[],2,FALSE),"NO MATCH")))))</f>
        <v>KWAME</v>
      </c>
      <c r="AC482" s="8" t="str">
        <f>IF(salesTable[[#This Row],[customerFisrtName]]=CLEAN(UPPER(TRIM(salesTable[[#This Row],[customerFisrtName]]))),salesTable[[#This Row],[customerFisrtName]],"MISMATCH")</f>
        <v>KWAME</v>
      </c>
      <c r="AD482" t="str">
        <f>CLEAN(UPPER(TRIM(IF(salesTable[[#This Row],[LastName]]="","MISSING",IFERROR(VLOOKUP(salesTable[[#This Row],[CustomerID_final]],customer_REF[],3,FALSE),"NO MATCH")))))</f>
        <v>ASARE</v>
      </c>
      <c r="AE482" s="8" t="str">
        <f>IF(salesTable[[#This Row],[customerLastName]]=CLEAN(UPPER(TRIM(salesTable[[#This Row],[customerLastName]]))),salesTable[[#This Row],[customerLastName]],"MISMATCH")</f>
        <v>ASARE</v>
      </c>
      <c r="AF482" s="8" t="str">
        <f>IF(salesTable[[#This Row],[Phone]]="","MISSING",0&amp;RIGHT(TRIM(SUBSTITUTE(SUBSTITUTE(SUBSTITUTE(salesTable[[#This Row],[Phone]],"+","")," ",""),"-","")),9))</f>
        <v>0269897381</v>
      </c>
      <c r="AG48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82" s="8">
        <f>IF(salesTable[[#This Row],[quantity_clean]]&gt;0,salesTable[[#This Row],[quantity_clean]],"INVALID")</f>
        <v>11</v>
      </c>
      <c r="AI48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82" s="8">
        <f>IF(salesTable[[#This Row],[unitPrice_clean]]&gt;0,salesTable[[#This Row],[unitPrice_clean]],"INVALID")</f>
        <v>4200</v>
      </c>
      <c r="AK482">
        <f>IF(salesTable[[#This Row],[Revenue]]="","MISSING",VALUE(TRIM(SUBSTITUTE(SUBSTITUTE(salesTable[[#This Row],[Revenue]],",",""),"GH₵",""))))</f>
        <v>46200</v>
      </c>
      <c r="AL482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482" s="19">
        <f>IF(ISNUMBER(salesTable[[#This Row],[OrderDate]]),salesTable[[#This Row],[OrderDate]],IFERROR(DATEVALUE(CLEAN(TRIM(SUBSTITUTE(salesTable[[#This Row],[OrderDate]],".","/")))),"CHECK"))</f>
        <v>45895</v>
      </c>
      <c r="AN4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45895</v>
      </c>
      <c r="AO4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GH-KOF-2025-00712</v>
      </c>
      <c r="AP4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2" s="8" t="str">
        <f>CLEAN(PROPER(TRIM(salesTable[[#This Row],[Email]])))</f>
        <v>Kwame.Asare41@Example.Com</v>
      </c>
      <c r="AR482" s="8" t="str">
        <f>CLEAN(TRIM(salesTable[[#This Row],[SourceFile]]))</f>
        <v>Retail_POS_2025.csv</v>
      </c>
      <c r="AS4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2" s="8" t="str">
        <f>IF(salesTable[orderRef_final]&lt;&gt;"MISSING",salesTable[orderRef_final],"invalid")</f>
        <v>GH-KOF-2025-00712</v>
      </c>
    </row>
    <row r="483" spans="1:46" x14ac:dyDescent="0.3">
      <c r="A483" t="s">
        <v>6179</v>
      </c>
      <c r="B483" t="s">
        <v>6180</v>
      </c>
      <c r="C483" t="s">
        <v>1431</v>
      </c>
      <c r="D483" t="s">
        <v>423</v>
      </c>
      <c r="E483" t="s">
        <v>93</v>
      </c>
      <c r="F483" t="s">
        <v>200</v>
      </c>
      <c r="G483" t="s">
        <v>162</v>
      </c>
      <c r="H483" t="s">
        <v>934</v>
      </c>
      <c r="I483" t="s">
        <v>110</v>
      </c>
      <c r="J483" t="s">
        <v>97</v>
      </c>
      <c r="K483" t="s">
        <v>84</v>
      </c>
      <c r="L483" t="s">
        <v>58</v>
      </c>
      <c r="M483" t="s">
        <v>596</v>
      </c>
      <c r="N483" t="s">
        <v>3336</v>
      </c>
      <c r="O483">
        <v>1240</v>
      </c>
      <c r="P483" t="s">
        <v>6181</v>
      </c>
      <c r="Q483" t="s">
        <v>6182</v>
      </c>
      <c r="R483" t="s">
        <v>46</v>
      </c>
      <c r="S483" t="str">
        <f>IF(salesTable[[#This Row],[Region]]="","MISSING",IFERROR(VLOOKUP(salesTable[[#This Row],[Region]],region_ref[],2,FALSE),TRIM(CLEAN(UPPER(salesTable[[#This Row],[Region]])))))</f>
        <v>KOFORIDUA</v>
      </c>
      <c r="T483" t="str">
        <f>IF(salesTable[[#This Row],[CustomerType]]="","MISSING",IFERROR(VLOOKUP(salesTable[[#This Row],[CustomerType]],customerType_Ref[],2,FALSE),TRIM(CLEAN(UPPER(salesTable[[#This Row],[CustomerType]])))))</f>
        <v>BUSINESS</v>
      </c>
      <c r="U483" t="str">
        <f>IF(salesTable[[#This Row],[SalesChannel]]="","MISSING",IFERROR(VLOOKUP(salesTable[[#This Row],[SalesChannel]],salesChannel_Ref[],2,FALSE),CLEAN(UPPER(TRIM(salesTable[SalesChannel])))))</f>
        <v>AGENT</v>
      </c>
      <c r="V4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83" s="8" t="str">
        <f>IF(salesTable[[#This Row],[ProductID]]="","MISSING",IFERROR(VLOOKUP(salesTable[[#This Row],[ProductID]],product_REF[],1,FALSE),"NO MATCH"))</f>
        <v>P012</v>
      </c>
      <c r="X483" s="8" t="str">
        <f>CLEAN(UPPER(TRIM(IF(salesTable[[#This Row],[ProductID]]="","MISSING",IFERROR(VLOOKUP(salesTable[[#This Row],[ProductID]],product_REF[],2,FALSE),"NO MATCH")))))</f>
        <v>BLENDER PLUS</v>
      </c>
      <c r="Y483" t="str">
        <f>IFERROR(CLEAN(UPPER(TRIM(VLOOKUP(salesTable[[#This Row],[productID_Final]],product_REF[],3,FALSE)))),"NO MATCH")</f>
        <v>HOME APPLIANCES</v>
      </c>
      <c r="Z483" s="8" t="str">
        <f>IF(salesTable[[#This Row],[productCategory_final]]=CLEAN(UPPER(TRIM(salesTable[ProductCategory]))),salesTable[[#This Row],[productCategory_final]],"MISMATCH")</f>
        <v>HOME APPLIANCES</v>
      </c>
      <c r="AA483" s="8" t="str">
        <f>IF(salesTable[[#This Row],[CustomerID]]="","MISSING",IFERROR(VLOOKUP(salesTable[[#This Row],[CustomerID]],customer_REF[],1,FALSE),"NO MATCH"))</f>
        <v>C0206</v>
      </c>
      <c r="AB483" t="str">
        <f>CLEAN(UPPER(TRIM(IF(salesTable[[#This Row],[FirstName]]="","MISSING",IFERROR(VLOOKUP(salesTable[[#This Row],[CustomerID_final]],customer_REF[],2,FALSE),"NO MATCH")))))</f>
        <v>AMA</v>
      </c>
      <c r="AC483" s="8" t="str">
        <f>IF(salesTable[[#This Row],[customerFisrtName]]=CLEAN(UPPER(TRIM(salesTable[[#This Row],[customerFisrtName]]))),salesTable[[#This Row],[customerFisrtName]],"MISMATCH")</f>
        <v>AMA</v>
      </c>
      <c r="AD483" t="str">
        <f>CLEAN(UPPER(TRIM(IF(salesTable[[#This Row],[LastName]]="","MISSING",IFERROR(VLOOKUP(salesTable[[#This Row],[CustomerID_final]],customer_REF[],3,FALSE),"NO MATCH")))))</f>
        <v>BADU</v>
      </c>
      <c r="AE483" s="8" t="str">
        <f>IF(salesTable[[#This Row],[customerLastName]]=CLEAN(UPPER(TRIM(salesTable[[#This Row],[customerLastName]]))),salesTable[[#This Row],[customerLastName]],"MISMATCH")</f>
        <v>BADU</v>
      </c>
      <c r="AF483" s="8" t="str">
        <f>IF(salesTable[[#This Row],[Phone]]="","MISSING",0&amp;RIGHT(TRIM(SUBSTITUTE(SUBSTITUTE(SUBSTITUTE(salesTable[[#This Row],[Phone]],"+","")," ",""),"-","")),9))</f>
        <v>0246405247</v>
      </c>
      <c r="AG48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83" s="8">
        <f>IF(salesTable[[#This Row],[quantity_clean]]&gt;0,salesTable[[#This Row],[quantity_clean]],"INVALID")</f>
        <v>2</v>
      </c>
      <c r="AI48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483" s="8">
        <f>IF(salesTable[[#This Row],[unitPrice_clean]]&gt;0,salesTable[[#This Row],[unitPrice_clean]],"INVALID")</f>
        <v>620</v>
      </c>
      <c r="AK483">
        <f>IF(salesTable[[#This Row],[Revenue]]="","MISSING",VALUE(TRIM(SUBSTITUTE(SUBSTITUTE(salesTable[[#This Row],[Revenue]],",",""),"GH₵",""))))</f>
        <v>1240</v>
      </c>
      <c r="AL483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483" s="19">
        <f>IF(ISNUMBER(salesTable[[#This Row],[OrderDate]]),salesTable[[#This Row],[OrderDate]],IFERROR(DATEVALUE(CLEAN(TRIM(SUBSTITUTE(salesTable[[#This Row],[OrderDate]],".","/")))),"CHECK"))</f>
        <v>45989</v>
      </c>
      <c r="AN4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45989</v>
      </c>
      <c r="AO4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GH-KOF-2025-00720</v>
      </c>
      <c r="AP4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3" s="8" t="str">
        <f>CLEAN(PROPER(TRIM(salesTable[[#This Row],[Email]])))</f>
        <v>Ama.Badu56@Example.Con</v>
      </c>
      <c r="AR483" s="8" t="str">
        <f>CLEAN(TRIM(salesTable[[#This Row],[SourceFile]]))</f>
        <v>Mobile_App_Export.csv</v>
      </c>
      <c r="AS4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3" s="8" t="str">
        <f>IF(salesTable[orderRef_final]&lt;&gt;"MISSING",salesTable[orderRef_final],"invalid")</f>
        <v>GH-KOF-2025-00720</v>
      </c>
    </row>
    <row r="484" spans="1:46" x14ac:dyDescent="0.3">
      <c r="A484" t="s">
        <v>3762</v>
      </c>
      <c r="B484" t="s">
        <v>3763</v>
      </c>
      <c r="C484" t="s">
        <v>882</v>
      </c>
      <c r="D484" t="s">
        <v>80</v>
      </c>
      <c r="E484" t="s">
        <v>140</v>
      </c>
      <c r="F484" t="s">
        <v>52</v>
      </c>
      <c r="G484" t="s">
        <v>191</v>
      </c>
      <c r="H484" t="s">
        <v>192</v>
      </c>
      <c r="I484" t="s">
        <v>279</v>
      </c>
      <c r="J484" t="s">
        <v>97</v>
      </c>
      <c r="K484" t="s">
        <v>72</v>
      </c>
      <c r="L484" t="s">
        <v>565</v>
      </c>
      <c r="M484" t="s">
        <v>74</v>
      </c>
      <c r="N484">
        <v>1650</v>
      </c>
      <c r="O484">
        <v>13200</v>
      </c>
      <c r="P484" t="s">
        <v>3764</v>
      </c>
      <c r="Q484" t="s">
        <v>3765</v>
      </c>
      <c r="R484" t="s">
        <v>157</v>
      </c>
      <c r="S484" t="str">
        <f>IF(salesTable[[#This Row],[Region]]="","MISSING",IFERROR(VLOOKUP(salesTable[[#This Row],[Region]],region_ref[],2,FALSE),TRIM(CLEAN(UPPER(salesTable[[#This Row],[Region]])))))</f>
        <v>KOFORIDUA</v>
      </c>
      <c r="T484" t="str">
        <f>IF(salesTable[[#This Row],[CustomerType]]="","MISSING",IFERROR(VLOOKUP(salesTable[[#This Row],[CustomerType]],customerType_Ref[],2,FALSE),TRIM(CLEAN(UPPER(salesTable[[#This Row],[CustomerType]])))))</f>
        <v>BUSINESS</v>
      </c>
      <c r="U484" t="str">
        <f>IF(salesTable[[#This Row],[SalesChannel]]="","MISSING",IFERROR(VLOOKUP(salesTable[[#This Row],[SalesChannel]],salesChannel_Ref[],2,FALSE),CLEAN(UPPER(TRIM(salesTable[SalesChannel])))))</f>
        <v>IN-STORE</v>
      </c>
      <c r="V484" t="str">
        <f>IF(salesTable[[#This Row],[PaymentMethod]]="","MISSING",IFERROR(VLOOKUP(salesTable[[#This Row],[PaymentMethod]],paymentMethod_REF[],2,FALSE), CLEAN(UPPER(TRIM(salesTable[[#This Row],[PaymentMethod]])))))</f>
        <v>CARD</v>
      </c>
      <c r="W484" s="8" t="str">
        <f>IF(salesTable[[#This Row],[ProductID]]="","MISSING",IFERROR(VLOOKUP(salesTable[[#This Row],[ProductID]],product_REF[],1,FALSE),"NO MATCH"))</f>
        <v>P004</v>
      </c>
      <c r="X484" s="8" t="str">
        <f>CLEAN(UPPER(TRIM(IF(salesTable[[#This Row],[ProductID]]="","MISSING",IFERROR(VLOOKUP(salesTable[[#This Row],[ProductID]],product_REF[],2,FALSE),"NO MATCH")))))</f>
        <v>LASER PRINTER</v>
      </c>
      <c r="Y484" t="str">
        <f>IFERROR(CLEAN(UPPER(TRIM(VLOOKUP(salesTable[[#This Row],[productID_Final]],product_REF[],3,FALSE)))),"NO MATCH")</f>
        <v>OFFICE SUPPLIES</v>
      </c>
      <c r="Z484" s="8" t="str">
        <f>IF(salesTable[[#This Row],[productCategory_final]]=CLEAN(UPPER(TRIM(salesTable[ProductCategory]))),salesTable[[#This Row],[productCategory_final]],"MISMATCH")</f>
        <v>OFFICE SUPPLIES</v>
      </c>
      <c r="AA484" s="8" t="str">
        <f>IF(salesTable[[#This Row],[CustomerID]]="","MISSING",IFERROR(VLOOKUP(salesTable[[#This Row],[CustomerID]],customer_REF[],1,FALSE),"NO MATCH"))</f>
        <v>C0021</v>
      </c>
      <c r="AB484" t="str">
        <f>CLEAN(UPPER(TRIM(IF(salesTable[[#This Row],[FirstName]]="","MISSING",IFERROR(VLOOKUP(salesTable[[#This Row],[CustomerID_final]],customer_REF[],2,FALSE),"NO MATCH")))))</f>
        <v>ADWOA</v>
      </c>
      <c r="AC484" s="8" t="str">
        <f>IF(salesTable[[#This Row],[customerFisrtName]]=CLEAN(UPPER(TRIM(salesTable[[#This Row],[customerFisrtName]]))),salesTable[[#This Row],[customerFisrtName]],"MISMATCH")</f>
        <v>ADWOA</v>
      </c>
      <c r="AD484" t="str">
        <f>CLEAN(UPPER(TRIM(IF(salesTable[[#This Row],[LastName]]="","MISSING",IFERROR(VLOOKUP(salesTable[[#This Row],[CustomerID_final]],customer_REF[],3,FALSE),"NO MATCH")))))</f>
        <v>OWUSU</v>
      </c>
      <c r="AE484" s="8" t="str">
        <f>IF(salesTable[[#This Row],[customerLastName]]=CLEAN(UPPER(TRIM(salesTable[[#This Row],[customerLastName]]))),salesTable[[#This Row],[customerLastName]],"MISMATCH")</f>
        <v>OWUSU</v>
      </c>
      <c r="AF484" s="8" t="str">
        <f>IF(salesTable[[#This Row],[Phone]]="","MISSING",0&amp;RIGHT(TRIM(SUBSTITUTE(SUBSTITUTE(SUBSTITUTE(salesTable[[#This Row],[Phone]],"+","")," ",""),"-","")),9))</f>
        <v>0544838351</v>
      </c>
      <c r="AG48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84" s="8">
        <f>IF(salesTable[[#This Row],[quantity_clean]]&gt;0,salesTable[[#This Row],[quantity_clean]],"INVALID")</f>
        <v>8</v>
      </c>
      <c r="AI48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484" s="8">
        <f>IF(salesTable[[#This Row],[unitPrice_clean]]&gt;0,salesTable[[#This Row],[unitPrice_clean]],"INVALID")</f>
        <v>1650</v>
      </c>
      <c r="AK484">
        <f>IF(salesTable[[#This Row],[Revenue]]="","MISSING",VALUE(TRIM(SUBSTITUTE(SUBSTITUTE(salesTable[[#This Row],[Revenue]],",",""),"GH₵",""))))</f>
        <v>13200</v>
      </c>
      <c r="AL484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484" s="19">
        <f>IF(ISNUMBER(salesTable[[#This Row],[OrderDate]]),salesTable[[#This Row],[OrderDate]],IFERROR(DATEVALUE(CLEAN(TRIM(SUBSTITUTE(salesTable[[#This Row],[OrderDate]],".","/")))),"CHECK"))</f>
        <v>45772</v>
      </c>
      <c r="AN4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45772</v>
      </c>
      <c r="AO4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GH-KOF-2025-00724</v>
      </c>
      <c r="AP4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4" s="8" t="str">
        <f>CLEAN(PROPER(TRIM(salesTable[[#This Row],[Email]])))</f>
        <v>Adwoa.Owusu82@Example.Com</v>
      </c>
      <c r="AR484" s="8" t="str">
        <f>CLEAN(TRIM(salesTable[[#This Row],[SourceFile]]))</f>
        <v>Online_Sales_2025.xlsx</v>
      </c>
      <c r="AS4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4" s="8" t="str">
        <f>IF(salesTable[orderRef_final]&lt;&gt;"MISSING",salesTable[orderRef_final],"invalid")</f>
        <v>GH-KOF-2025-00724</v>
      </c>
    </row>
    <row r="485" spans="1:46" x14ac:dyDescent="0.3">
      <c r="A485" t="s">
        <v>995</v>
      </c>
      <c r="B485" t="s">
        <v>996</v>
      </c>
      <c r="C485" t="s">
        <v>997</v>
      </c>
      <c r="D485" t="s">
        <v>21</v>
      </c>
      <c r="E485" t="s">
        <v>811</v>
      </c>
      <c r="F485" t="s">
        <v>119</v>
      </c>
      <c r="G485" t="s">
        <v>239</v>
      </c>
      <c r="H485" t="s">
        <v>240</v>
      </c>
      <c r="I485" t="s">
        <v>279</v>
      </c>
      <c r="J485" t="s">
        <v>97</v>
      </c>
      <c r="K485" t="s">
        <v>84</v>
      </c>
      <c r="L485" t="s">
        <v>165</v>
      </c>
      <c r="M485">
        <v>1</v>
      </c>
      <c r="N485" t="s">
        <v>998</v>
      </c>
      <c r="O485">
        <v>980</v>
      </c>
      <c r="P485" t="s">
        <v>999</v>
      </c>
      <c r="Q485" t="s">
        <v>1000</v>
      </c>
      <c r="R485" t="s">
        <v>61</v>
      </c>
      <c r="S485" t="str">
        <f>IF(salesTable[[#This Row],[Region]]="","MISSING",IFERROR(VLOOKUP(salesTable[[#This Row],[Region]],region_ref[],2,FALSE),TRIM(CLEAN(UPPER(salesTable[[#This Row],[Region]])))))</f>
        <v>KOFORIDUA</v>
      </c>
      <c r="T485" t="str">
        <f>IF(salesTable[[#This Row],[CustomerType]]="","MISSING",IFERROR(VLOOKUP(salesTable[[#This Row],[CustomerType]],customerType_Ref[],2,FALSE),TRIM(CLEAN(UPPER(salesTable[[#This Row],[CustomerType]])))))</f>
        <v>BUSINESS</v>
      </c>
      <c r="U485" t="str">
        <f>IF(salesTable[[#This Row],[SalesChannel]]="","MISSING",IFERROR(VLOOKUP(salesTable[[#This Row],[SalesChannel]],salesChannel_Ref[],2,FALSE),CLEAN(UPPER(TRIM(salesTable[SalesChannel])))))</f>
        <v>AGENT</v>
      </c>
      <c r="V48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85" s="8" t="str">
        <f>IF(salesTable[[#This Row],[ProductID]]="","MISSING",IFERROR(VLOOKUP(salesTable[[#This Row],[ProductID]],product_REF[],1,FALSE),"NO MATCH"))</f>
        <v>P009</v>
      </c>
      <c r="X485" s="8" t="str">
        <f>CLEAN(UPPER(TRIM(IF(salesTable[[#This Row],[ProductID]]="","MISSING",IFERROR(VLOOKUP(salesTable[[#This Row],[ProductID]],product_REF[],2,FALSE),"NO MATCH")))))</f>
        <v>FILING CABINET</v>
      </c>
      <c r="Y485" t="str">
        <f>IFERROR(CLEAN(UPPER(TRIM(VLOOKUP(salesTable[[#This Row],[productID_Final]],product_REF[],3,FALSE)))),"NO MATCH")</f>
        <v>OFFICE SUPPLIES</v>
      </c>
      <c r="Z485" s="8" t="str">
        <f>IF(salesTable[[#This Row],[productCategory_final]]=CLEAN(UPPER(TRIM(salesTable[ProductCategory]))),salesTable[[#This Row],[productCategory_final]],"MISMATCH")</f>
        <v>OFFICE SUPPLIES</v>
      </c>
      <c r="AA485" s="8" t="str">
        <f>IF(salesTable[[#This Row],[CustomerID]]="","MISSING",IFERROR(VLOOKUP(salesTable[[#This Row],[CustomerID]],customer_REF[],1,FALSE),"NO MATCH"))</f>
        <v>C0243</v>
      </c>
      <c r="AB485" t="str">
        <f>CLEAN(UPPER(TRIM(IF(salesTable[[#This Row],[FirstName]]="","MISSING",IFERROR(VLOOKUP(salesTable[[#This Row],[CustomerID_final]],customer_REF[],2,FALSE),"NO MATCH")))))</f>
        <v>KOJO</v>
      </c>
      <c r="AC485" s="8" t="str">
        <f>IF(salesTable[[#This Row],[customerFisrtName]]=CLEAN(UPPER(TRIM(salesTable[[#This Row],[customerFisrtName]]))),salesTable[[#This Row],[customerFisrtName]],"MISMATCH")</f>
        <v>KOJO</v>
      </c>
      <c r="AD485" t="str">
        <f>CLEAN(UPPER(TRIM(IF(salesTable[[#This Row],[LastName]]="","MISSING",IFERROR(VLOOKUP(salesTable[[#This Row],[CustomerID_final]],customer_REF[],3,FALSE),"NO MATCH")))))</f>
        <v>ASARE</v>
      </c>
      <c r="AE485" s="8" t="str">
        <f>IF(salesTable[[#This Row],[customerLastName]]=CLEAN(UPPER(TRIM(salesTable[[#This Row],[customerLastName]]))),salesTable[[#This Row],[customerLastName]],"MISMATCH")</f>
        <v>ASARE</v>
      </c>
      <c r="AF485" s="8" t="str">
        <f>IF(salesTable[[#This Row],[Phone]]="","MISSING",0&amp;RIGHT(TRIM(SUBSTITUTE(SUBSTITUTE(SUBSTITUTE(salesTable[[#This Row],[Phone]],"+","")," ",""),"-","")),9))</f>
        <v>0272602389</v>
      </c>
      <c r="AG48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85" s="8">
        <f>IF(salesTable[[#This Row],[quantity_clean]]&gt;0,salesTable[[#This Row],[quantity_clean]],"INVALID")</f>
        <v>1</v>
      </c>
      <c r="AI48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85" s="8">
        <f>IF(salesTable[[#This Row],[unitPrice_clean]]&gt;0,salesTable[[#This Row],[unitPrice_clean]],"INVALID")</f>
        <v>980</v>
      </c>
      <c r="AK485">
        <f>IF(salesTable[[#This Row],[Revenue]]="","MISSING",VALUE(TRIM(SUBSTITUTE(SUBSTITUTE(salesTable[[#This Row],[Revenue]],",",""),"GH₵",""))))</f>
        <v>980</v>
      </c>
      <c r="AL485" s="8">
        <f>IFERROR(IF(ROUND(salesTable[[#This Row],[Quantity_final]]*salesTable[[#This Row],[UnitPrice_final]],2)=ROUND(salesTable[[#This Row],[revenue_clean]],2)=TRUE,salesTable[[#This Row],[revenue_clean]],"invalid"),"INVALID")</f>
        <v>980</v>
      </c>
      <c r="AM485" s="19" t="str">
        <f>IF(ISNUMBER(salesTable[[#This Row],[OrderDate]]),salesTable[[#This Row],[OrderDate]],IFERROR(DATEVALUE(CLEAN(TRIM(SUBSTITUTE(salesTable[[#This Row],[OrderDate]],".","/")))),"CHECK"))</f>
        <v>CHECK</v>
      </c>
      <c r="AN48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GH-KOF-2025-00730</v>
      </c>
      <c r="AP4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5" s="8" t="str">
        <f>CLEAN(PROPER(TRIM(salesTable[[#This Row],[Email]])))</f>
        <v>Kojo.Asare4@Example.Com</v>
      </c>
      <c r="AR485" s="8" t="str">
        <f>CLEAN(TRIM(salesTable[[#This Row],[SourceFile]]))</f>
        <v>Retail_POS_2025.csv</v>
      </c>
      <c r="AS4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5" s="8" t="str">
        <f>IF(salesTable[orderRef_final]&lt;&gt;"MISSING",salesTable[orderRef_final],"invalid")</f>
        <v>GH-KOF-2025-00730</v>
      </c>
    </row>
    <row r="486" spans="1:46" x14ac:dyDescent="0.3">
      <c r="A486" t="s">
        <v>115</v>
      </c>
      <c r="B486" t="s">
        <v>116</v>
      </c>
      <c r="C486" t="s">
        <v>117</v>
      </c>
      <c r="D486" t="s">
        <v>65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97</v>
      </c>
      <c r="K486" t="s">
        <v>84</v>
      </c>
      <c r="L486" t="s">
        <v>111</v>
      </c>
      <c r="M486">
        <v>1</v>
      </c>
      <c r="N486" t="s">
        <v>123</v>
      </c>
      <c r="O486">
        <v>850</v>
      </c>
      <c r="P486" t="s">
        <v>124</v>
      </c>
      <c r="Q486" t="s">
        <v>125</v>
      </c>
      <c r="R486" t="s">
        <v>46</v>
      </c>
      <c r="S486" t="str">
        <f>IF(salesTable[[#This Row],[Region]]="","MISSING",IFERROR(VLOOKUP(salesTable[[#This Row],[Region]],region_ref[],2,FALSE),TRIM(CLEAN(UPPER(salesTable[[#This Row],[Region]])))))</f>
        <v>KOFORIDUA</v>
      </c>
      <c r="T486" t="str">
        <f>IF(salesTable[[#This Row],[CustomerType]]="","MISSING",IFERROR(VLOOKUP(salesTable[[#This Row],[CustomerType]],customerType_Ref[],2,FALSE),TRIM(CLEAN(UPPER(salesTable[[#This Row],[CustomerType]])))))</f>
        <v>BUSINESS</v>
      </c>
      <c r="U486" t="str">
        <f>IF(salesTable[[#This Row],[SalesChannel]]="","MISSING",IFERROR(VLOOKUP(salesTable[[#This Row],[SalesChannel]],salesChannel_Ref[],2,FALSE),CLEAN(UPPER(TRIM(salesTable[SalesChannel])))))</f>
        <v>AGENT</v>
      </c>
      <c r="V486" t="str">
        <f>IF(salesTable[[#This Row],[PaymentMethod]]="","MISSING",IFERROR(VLOOKUP(salesTable[[#This Row],[PaymentMethod]],paymentMethod_REF[],2,FALSE), CLEAN(UPPER(TRIM(salesTable[[#This Row],[PaymentMethod]])))))</f>
        <v>CARD</v>
      </c>
      <c r="W486" s="8" t="str">
        <f>IF(salesTable[[#This Row],[ProductID]]="","MISSING",IFERROR(VLOOKUP(salesTable[[#This Row],[ProductID]],product_REF[],1,FALSE),"NO MATCH"))</f>
        <v>P002</v>
      </c>
      <c r="X486" s="8" t="str">
        <f>CLEAN(UPPER(TRIM(IF(salesTable[[#This Row],[ProductID]]="","MISSING",IFERROR(VLOOKUP(salesTable[[#This Row],[ProductID]],product_REF[],2,FALSE),"NO MATCH")))))</f>
        <v>OFFICE CHAIR</v>
      </c>
      <c r="Y486" t="str">
        <f>IFERROR(CLEAN(UPPER(TRIM(VLOOKUP(salesTable[[#This Row],[productID_Final]],product_REF[],3,FALSE)))),"NO MATCH")</f>
        <v>FURNITURE</v>
      </c>
      <c r="Z486" s="8" t="str">
        <f>IF(salesTable[[#This Row],[productCategory_final]]=CLEAN(UPPER(TRIM(salesTable[ProductCategory]))),salesTable[[#This Row],[productCategory_final]],"MISMATCH")</f>
        <v>FURNITURE</v>
      </c>
      <c r="AA486" s="8" t="str">
        <f>IF(salesTable[[#This Row],[CustomerID]]="","MISSING",IFERROR(VLOOKUP(salesTable[[#This Row],[CustomerID]],customer_REF[],1,FALSE),"NO MATCH"))</f>
        <v>C0199</v>
      </c>
      <c r="AB486" t="str">
        <f>CLEAN(UPPER(TRIM(IF(salesTable[[#This Row],[FirstName]]="","MISSING",IFERROR(VLOOKUP(salesTable[[#This Row],[CustomerID_final]],customer_REF[],2,FALSE),"NO MATCH")))))</f>
        <v>NAA</v>
      </c>
      <c r="AC486" s="8" t="str">
        <f>IF(salesTable[[#This Row],[customerFisrtName]]=CLEAN(UPPER(TRIM(salesTable[[#This Row],[customerFisrtName]]))),salesTable[[#This Row],[customerFisrtName]],"MISMATCH")</f>
        <v>NAA</v>
      </c>
      <c r="AD486" t="str">
        <f>CLEAN(UPPER(TRIM(IF(salesTable[[#This Row],[LastName]]="","MISSING",IFERROR(VLOOKUP(salesTable[[#This Row],[CustomerID_final]],customer_REF[],3,FALSE),"NO MATCH")))))</f>
        <v>ADDO</v>
      </c>
      <c r="AE486" s="8" t="str">
        <f>IF(salesTable[[#This Row],[customerLastName]]=CLEAN(UPPER(TRIM(salesTable[[#This Row],[customerLastName]]))),salesTable[[#This Row],[customerLastName]],"MISMATCH")</f>
        <v>ADDO</v>
      </c>
      <c r="AF486" s="8" t="str">
        <f>IF(salesTable[[#This Row],[Phone]]="","MISSING",0&amp;RIGHT(TRIM(SUBSTITUTE(SUBSTITUTE(SUBSTITUTE(salesTable[[#This Row],[Phone]],"+","")," ",""),"-","")),9))</f>
        <v>0555244973</v>
      </c>
      <c r="AG48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86" s="8">
        <f>IF(salesTable[[#This Row],[quantity_clean]]&gt;0,salesTable[[#This Row],[quantity_clean]],"INVALID")</f>
        <v>1</v>
      </c>
      <c r="AI48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86" s="8">
        <f>IF(salesTable[[#This Row],[unitPrice_clean]]&gt;0,salesTable[[#This Row],[unitPrice_clean]],"INVALID")</f>
        <v>850</v>
      </c>
      <c r="AK486">
        <f>IF(salesTable[[#This Row],[Revenue]]="","MISSING",VALUE(TRIM(SUBSTITUTE(SUBSTITUTE(salesTable[[#This Row],[Revenue]],",",""),"GH₵",""))))</f>
        <v>850</v>
      </c>
      <c r="AL486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486" s="19" t="str">
        <f>IF(ISNUMBER(salesTable[[#This Row],[OrderDate]]),salesTable[[#This Row],[OrderDate]],IFERROR(DATEVALUE(CLEAN(TRIM(SUBSTITUTE(salesTable[[#This Row],[OrderDate]],".","/")))),"CHECK"))</f>
        <v>CHECK</v>
      </c>
      <c r="AN48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GH-KOF-2025-00738</v>
      </c>
      <c r="AP4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6" s="8" t="str">
        <f>CLEAN(PROPER(TRIM(salesTable[[#This Row],[Email]])))</f>
        <v>Naa.Addo34@Example.Com</v>
      </c>
      <c r="AR486" s="8" t="str">
        <f>CLEAN(TRIM(salesTable[[#This Row],[SourceFile]]))</f>
        <v>Mobile_App_Export.csv</v>
      </c>
      <c r="AS4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6" s="8" t="str">
        <f>IF(salesTable[orderRef_final]&lt;&gt;"MISSING",salesTable[orderRef_final],"invalid")</f>
        <v>GH-KOF-2025-00738</v>
      </c>
    </row>
    <row r="487" spans="1:46" x14ac:dyDescent="0.3">
      <c r="A487" t="s">
        <v>5022</v>
      </c>
      <c r="B487" t="s">
        <v>2404</v>
      </c>
      <c r="C487" t="s">
        <v>1375</v>
      </c>
      <c r="D487" t="s">
        <v>92</v>
      </c>
      <c r="E487" t="s">
        <v>129</v>
      </c>
      <c r="F487" t="s">
        <v>200</v>
      </c>
      <c r="G487" t="s">
        <v>81</v>
      </c>
      <c r="H487" t="s">
        <v>1901</v>
      </c>
      <c r="I487" t="s">
        <v>110</v>
      </c>
      <c r="J487" t="s">
        <v>97</v>
      </c>
      <c r="K487" t="s">
        <v>98</v>
      </c>
      <c r="L487" t="s">
        <v>502</v>
      </c>
      <c r="M487" t="s">
        <v>654</v>
      </c>
      <c r="N487">
        <v>1250</v>
      </c>
      <c r="O487">
        <v>3750</v>
      </c>
      <c r="P487" t="s">
        <v>5023</v>
      </c>
      <c r="Q487" t="s">
        <v>3042</v>
      </c>
      <c r="R487" t="s">
        <v>32</v>
      </c>
      <c r="S487" t="str">
        <f>IF(salesTable[[#This Row],[Region]]="","MISSING",IFERROR(VLOOKUP(salesTable[[#This Row],[Region]],region_ref[],2,FALSE),TRIM(CLEAN(UPPER(salesTable[[#This Row],[Region]])))))</f>
        <v>KOFORIDUA</v>
      </c>
      <c r="T487" t="str">
        <f>IF(salesTable[[#This Row],[CustomerType]]="","MISSING",IFERROR(VLOOKUP(salesTable[[#This Row],[CustomerType]],customerType_Ref[],2,FALSE),TRIM(CLEAN(UPPER(salesTable[[#This Row],[CustomerType]])))))</f>
        <v>BUSINESS</v>
      </c>
      <c r="U487" t="str">
        <f>IF(salesTable[[#This Row],[SalesChannel]]="","MISSING",IFERROR(VLOOKUP(salesTable[[#This Row],[SalesChannel]],salesChannel_Ref[],2,FALSE),CLEAN(UPPER(TRIM(salesTable[SalesChannel])))))</f>
        <v>MOBILE APP</v>
      </c>
      <c r="V487" t="str">
        <f>IF(salesTable[[#This Row],[PaymentMethod]]="","MISSING",IFERROR(VLOOKUP(salesTable[[#This Row],[PaymentMethod]],paymentMethod_REF[],2,FALSE), CLEAN(UPPER(TRIM(salesTable[[#This Row],[PaymentMethod]])))))</f>
        <v>CASH</v>
      </c>
      <c r="W487" s="8" t="str">
        <f>IF(salesTable[[#This Row],[ProductID]]="","MISSING",IFERROR(VLOOKUP(salesTable[[#This Row],[ProductID]],product_REF[],1,FALSE),"NO MATCH"))</f>
        <v>P008</v>
      </c>
      <c r="X487" s="8" t="str">
        <f>CLEAN(UPPER(TRIM(IF(salesTable[[#This Row],[ProductID]]="","MISSING",IFERROR(VLOOKUP(salesTable[[#This Row],[ProductID]],product_REF[],2,FALSE),"NO MATCH")))))</f>
        <v>MICROWAVE 25L</v>
      </c>
      <c r="Y487" t="str">
        <f>IFERROR(CLEAN(UPPER(TRIM(VLOOKUP(salesTable[[#This Row],[productID_Final]],product_REF[],3,FALSE)))),"NO MATCH")</f>
        <v>HOME APPLIANCES</v>
      </c>
      <c r="Z487" s="8" t="str">
        <f>IF(salesTable[[#This Row],[productCategory_final]]=CLEAN(UPPER(TRIM(salesTable[ProductCategory]))),salesTable[[#This Row],[productCategory_final]],"MISMATCH")</f>
        <v>HOME APPLIANCES</v>
      </c>
      <c r="AA487" s="8" t="str">
        <f>IF(salesTable[[#This Row],[CustomerID]]="","MISSING",IFERROR(VLOOKUP(salesTable[[#This Row],[CustomerID]],customer_REF[],1,FALSE),"NO MATCH"))</f>
        <v>C0222</v>
      </c>
      <c r="AB487" t="str">
        <f>CLEAN(UPPER(TRIM(IF(salesTable[[#This Row],[FirstName]]="","MISSING",IFERROR(VLOOKUP(salesTable[[#This Row],[CustomerID_final]],customer_REF[],2,FALSE),"NO MATCH")))))</f>
        <v>AMA</v>
      </c>
      <c r="AC487" s="8" t="str">
        <f>IF(salesTable[[#This Row],[customerFisrtName]]=CLEAN(UPPER(TRIM(salesTable[[#This Row],[customerFisrtName]]))),salesTable[[#This Row],[customerFisrtName]],"MISMATCH")</f>
        <v>AMA</v>
      </c>
      <c r="AD487" t="str">
        <f>CLEAN(UPPER(TRIM(IF(salesTable[[#This Row],[LastName]]="","MISSING",IFERROR(VLOOKUP(salesTable[[#This Row],[CustomerID_final]],customer_REF[],3,FALSE),"NO MATCH")))))</f>
        <v>BOATENG</v>
      </c>
      <c r="AE487" s="8" t="str">
        <f>IF(salesTable[[#This Row],[customerLastName]]=CLEAN(UPPER(TRIM(salesTable[[#This Row],[customerLastName]]))),salesTable[[#This Row],[customerLastName]],"MISMATCH")</f>
        <v>BOATENG</v>
      </c>
      <c r="AF487" s="8" t="str">
        <f>IF(salesTable[[#This Row],[Phone]]="","MISSING",0&amp;RIGHT(TRIM(SUBSTITUTE(SUBSTITUTE(SUBSTITUTE(salesTable[[#This Row],[Phone]],"+","")," ",""),"-","")),9))</f>
        <v>0549508256</v>
      </c>
      <c r="AG48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487" s="8">
        <f>IF(salesTable[[#This Row],[quantity_clean]]&gt;0,salesTable[[#This Row],[quantity_clean]],"INVALID")</f>
        <v>3</v>
      </c>
      <c r="AI48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487" s="8">
        <f>IF(salesTable[[#This Row],[unitPrice_clean]]&gt;0,salesTable[[#This Row],[unitPrice_clean]],"INVALID")</f>
        <v>1250</v>
      </c>
      <c r="AK487">
        <f>IF(salesTable[[#This Row],[Revenue]]="","MISSING",VALUE(TRIM(SUBSTITUTE(SUBSTITUTE(salesTable[[#This Row],[Revenue]],",",""),"GH₵",""))))</f>
        <v>3750</v>
      </c>
      <c r="AL487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487" s="19">
        <f>IF(ISNUMBER(salesTable[[#This Row],[OrderDate]]),salesTable[[#This Row],[OrderDate]],IFERROR(DATEVALUE(CLEAN(TRIM(SUBSTITUTE(salesTable[[#This Row],[OrderDate]],".","/")))),"CHECK"))</f>
        <v>45825</v>
      </c>
      <c r="AN4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45825</v>
      </c>
      <c r="AO4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GH-KOF-2025-00770</v>
      </c>
      <c r="AP4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7" s="8" t="str">
        <f>CLEAN(PROPER(TRIM(salesTable[[#This Row],[Email]])))</f>
        <v>Ama.Boateng32@Example.Com</v>
      </c>
      <c r="AR487" s="8" t="str">
        <f>CLEAN(TRIM(salesTable[[#This Row],[SourceFile]]))</f>
        <v>Agent_App_2025.csv</v>
      </c>
      <c r="AS4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7" s="8" t="str">
        <f>IF(salesTable[orderRef_final]&lt;&gt;"MISSING",salesTable[orderRef_final],"invalid")</f>
        <v>GH-KOF-2025-00770</v>
      </c>
    </row>
    <row r="488" spans="1:46" x14ac:dyDescent="0.3">
      <c r="A488" t="s">
        <v>1894</v>
      </c>
      <c r="B488" t="s">
        <v>1895</v>
      </c>
      <c r="C488" t="s">
        <v>410</v>
      </c>
      <c r="D488" t="s">
        <v>65</v>
      </c>
      <c r="E488" t="s">
        <v>190</v>
      </c>
      <c r="F488" t="s">
        <v>750</v>
      </c>
      <c r="G488" t="s">
        <v>24</v>
      </c>
      <c r="H488" t="s">
        <v>434</v>
      </c>
      <c r="I488" t="s">
        <v>26</v>
      </c>
      <c r="J488" t="s">
        <v>864</v>
      </c>
      <c r="K488" t="s">
        <v>72</v>
      </c>
      <c r="L488" t="s">
        <v>338</v>
      </c>
      <c r="M488">
        <v>4</v>
      </c>
      <c r="N488">
        <v>4200</v>
      </c>
      <c r="O488">
        <v>16800</v>
      </c>
      <c r="P488" t="s">
        <v>1896</v>
      </c>
      <c r="Q488" t="s">
        <v>1897</v>
      </c>
      <c r="R488" t="s">
        <v>32</v>
      </c>
      <c r="S488" t="str">
        <f>IF(salesTable[[#This Row],[Region]]="","MISSING",IFERROR(VLOOKUP(salesTable[[#This Row],[Region]],region_ref[],2,FALSE),TRIM(CLEAN(UPPER(salesTable[[#This Row],[Region]])))))</f>
        <v>KOFORIDUA</v>
      </c>
      <c r="T488" t="str">
        <f>IF(salesTable[[#This Row],[CustomerType]]="","MISSING",IFERROR(VLOOKUP(salesTable[[#This Row],[CustomerType]],customerType_Ref[],2,FALSE),TRIM(CLEAN(UPPER(salesTable[[#This Row],[CustomerType]])))))</f>
        <v>INDIVIDUAL</v>
      </c>
      <c r="U488" t="str">
        <f>IF(salesTable[[#This Row],[SalesChannel]]="","MISSING",IFERROR(VLOOKUP(salesTable[[#This Row],[SalesChannel]],salesChannel_Ref[],2,FALSE),CLEAN(UPPER(TRIM(salesTable[SalesChannel])))))</f>
        <v>IN-STORE</v>
      </c>
      <c r="V48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88" s="8" t="str">
        <f>IF(salesTable[[#This Row],[ProductID]]="","MISSING",IFERROR(VLOOKUP(salesTable[[#This Row],[ProductID]],product_REF[],1,FALSE),"NO MATCH"))</f>
        <v>P001</v>
      </c>
      <c r="X488" s="8" t="str">
        <f>CLEAN(UPPER(TRIM(IF(salesTable[[#This Row],[ProductID]]="","MISSING",IFERROR(VLOOKUP(salesTable[[#This Row],[ProductID]],product_REF[],2,FALSE),"NO MATCH")))))</f>
        <v>LAPTOP PRO 14</v>
      </c>
      <c r="Y488" t="str">
        <f>IFERROR(CLEAN(UPPER(TRIM(VLOOKUP(salesTable[[#This Row],[productID_Final]],product_REF[],3,FALSE)))),"NO MATCH")</f>
        <v>ELECTRONICS</v>
      </c>
      <c r="Z488" s="8" t="str">
        <f>IF(salesTable[[#This Row],[productCategory_final]]=CLEAN(UPPER(TRIM(salesTable[ProductCategory]))),salesTable[[#This Row],[productCategory_final]],"MISMATCH")</f>
        <v>ELECTRONICS</v>
      </c>
      <c r="AA488" s="8" t="str">
        <f>IF(salesTable[[#This Row],[CustomerID]]="","MISSING",IFERROR(VLOOKUP(salesTable[[#This Row],[CustomerID]],customer_REF[],1,FALSE),"NO MATCH"))</f>
        <v>C0371</v>
      </c>
      <c r="AB488" t="str">
        <f>CLEAN(UPPER(TRIM(IF(salesTable[[#This Row],[FirstName]]="","MISSING",IFERROR(VLOOKUP(salesTable[[#This Row],[CustomerID_final]],customer_REF[],2,FALSE),"NO MATCH")))))</f>
        <v>NAA</v>
      </c>
      <c r="AC488" s="8" t="str">
        <f>IF(salesTable[[#This Row],[customerFisrtName]]=CLEAN(UPPER(TRIM(salesTable[[#This Row],[customerFisrtName]]))),salesTable[[#This Row],[customerFisrtName]],"MISMATCH")</f>
        <v>NAA</v>
      </c>
      <c r="AD488" t="str">
        <f>CLEAN(UPPER(TRIM(IF(salesTable[[#This Row],[LastName]]="","MISSING",IFERROR(VLOOKUP(salesTable[[#This Row],[CustomerID_final]],customer_REF[],3,FALSE),"NO MATCH")))))</f>
        <v>ASARE</v>
      </c>
      <c r="AE488" s="8" t="str">
        <f>IF(salesTable[[#This Row],[customerLastName]]=CLEAN(UPPER(TRIM(salesTable[[#This Row],[customerLastName]]))),salesTable[[#This Row],[customerLastName]],"MISMATCH")</f>
        <v>ASARE</v>
      </c>
      <c r="AF488" s="8" t="str">
        <f>IF(salesTable[[#This Row],[Phone]]="","MISSING",0&amp;RIGHT(TRIM(SUBSTITUTE(SUBSTITUTE(SUBSTITUTE(salesTable[[#This Row],[Phone]],"+","")," ",""),"-","")),9))</f>
        <v>0262377448</v>
      </c>
      <c r="AG48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488" s="8">
        <f>IF(salesTable[[#This Row],[quantity_clean]]&gt;0,salesTable[[#This Row],[quantity_clean]],"INVALID")</f>
        <v>4</v>
      </c>
      <c r="AI48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88" s="8">
        <f>IF(salesTable[[#This Row],[unitPrice_clean]]&gt;0,salesTable[[#This Row],[unitPrice_clean]],"INVALID")</f>
        <v>4200</v>
      </c>
      <c r="AK488">
        <f>IF(salesTable[[#This Row],[Revenue]]="","MISSING",VALUE(TRIM(SUBSTITUTE(SUBSTITUTE(salesTable[[#This Row],[Revenue]],",",""),"GH₵",""))))</f>
        <v>16800</v>
      </c>
      <c r="AL488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488" s="19">
        <f>IF(ISNUMBER(salesTable[[#This Row],[OrderDate]]),salesTable[[#This Row],[OrderDate]],IFERROR(DATEVALUE(CLEAN(TRIM(SUBSTITUTE(salesTable[[#This Row],[OrderDate]],".","/")))),"CHECK"))</f>
        <v>45658</v>
      </c>
      <c r="AN4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45658</v>
      </c>
      <c r="AO4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GH-KOF-2025-00775</v>
      </c>
      <c r="AP4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8" s="8" t="str">
        <f>CLEAN(PROPER(TRIM(salesTable[[#This Row],[Email]])))</f>
        <v>Naa.Asare63@Example.Con</v>
      </c>
      <c r="AR488" s="8" t="str">
        <f>CLEAN(TRIM(salesTable[[#This Row],[SourceFile]]))</f>
        <v>Agent_App_2025.csv</v>
      </c>
      <c r="AS4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8" s="8" t="str">
        <f>IF(salesTable[orderRef_final]&lt;&gt;"MISSING",salesTable[orderRef_final],"invalid")</f>
        <v>GH-KOF-2025-00775</v>
      </c>
    </row>
    <row r="489" spans="1:46" x14ac:dyDescent="0.3">
      <c r="A489" t="s">
        <v>2738</v>
      </c>
      <c r="B489" t="s">
        <v>2739</v>
      </c>
      <c r="C489" t="s">
        <v>537</v>
      </c>
      <c r="D489" t="s">
        <v>2499</v>
      </c>
      <c r="E489" t="s">
        <v>37</v>
      </c>
      <c r="F489" t="s">
        <v>119</v>
      </c>
      <c r="G489" t="s">
        <v>239</v>
      </c>
      <c r="H489" t="s">
        <v>240</v>
      </c>
      <c r="I489" t="s">
        <v>279</v>
      </c>
      <c r="J489" t="s">
        <v>97</v>
      </c>
      <c r="K489" t="s">
        <v>660</v>
      </c>
      <c r="L489" t="s">
        <v>111</v>
      </c>
      <c r="M489">
        <v>8</v>
      </c>
      <c r="N489">
        <v>980</v>
      </c>
      <c r="O489">
        <v>7840</v>
      </c>
      <c r="P489" t="s">
        <v>2740</v>
      </c>
      <c r="Q489" t="s">
        <v>2741</v>
      </c>
      <c r="R489" t="s">
        <v>157</v>
      </c>
      <c r="S489" t="str">
        <f>IF(salesTable[[#This Row],[Region]]="","MISSING",IFERROR(VLOOKUP(salesTable[[#This Row],[Region]],region_ref[],2,FALSE),TRIM(CLEAN(UPPER(salesTable[[#This Row],[Region]])))))</f>
        <v>KOFORIDUA</v>
      </c>
      <c r="T489" t="str">
        <f>IF(salesTable[[#This Row],[CustomerType]]="","MISSING",IFERROR(VLOOKUP(salesTable[[#This Row],[CustomerType]],customerType_Ref[],2,FALSE),TRIM(CLEAN(UPPER(salesTable[[#This Row],[CustomerType]])))))</f>
        <v>BUSINESS</v>
      </c>
      <c r="U489" t="str">
        <f>IF(salesTable[[#This Row],[SalesChannel]]="","MISSING",IFERROR(VLOOKUP(salesTable[[#This Row],[SalesChannel]],salesChannel_Ref[],2,FALSE),CLEAN(UPPER(TRIM(salesTable[SalesChannel])))))</f>
        <v>MOBILE APP</v>
      </c>
      <c r="V489" t="str">
        <f>IF(salesTable[[#This Row],[PaymentMethod]]="","MISSING",IFERROR(VLOOKUP(salesTable[[#This Row],[PaymentMethod]],paymentMethod_REF[],2,FALSE), CLEAN(UPPER(TRIM(salesTable[[#This Row],[PaymentMethod]])))))</f>
        <v>CARD</v>
      </c>
      <c r="W489" s="8" t="str">
        <f>IF(salesTable[[#This Row],[ProductID]]="","MISSING",IFERROR(VLOOKUP(salesTable[[#This Row],[ProductID]],product_REF[],1,FALSE),"NO MATCH"))</f>
        <v>P009</v>
      </c>
      <c r="X489" s="8" t="str">
        <f>CLEAN(UPPER(TRIM(IF(salesTable[[#This Row],[ProductID]]="","MISSING",IFERROR(VLOOKUP(salesTable[[#This Row],[ProductID]],product_REF[],2,FALSE),"NO MATCH")))))</f>
        <v>FILING CABINET</v>
      </c>
      <c r="Y489" t="str">
        <f>IFERROR(CLEAN(UPPER(TRIM(VLOOKUP(salesTable[[#This Row],[productID_Final]],product_REF[],3,FALSE)))),"NO MATCH")</f>
        <v>OFFICE SUPPLIES</v>
      </c>
      <c r="Z489" s="8" t="str">
        <f>IF(salesTable[[#This Row],[productCategory_final]]=CLEAN(UPPER(TRIM(salesTable[ProductCategory]))),salesTable[[#This Row],[productCategory_final]],"MISMATCH")</f>
        <v>OFFICE SUPPLIES</v>
      </c>
      <c r="AA489" s="8" t="str">
        <f>IF(salesTable[[#This Row],[CustomerID]]="","MISSING",IFERROR(VLOOKUP(salesTable[[#This Row],[CustomerID]],customer_REF[],1,FALSE),"NO MATCH"))</f>
        <v>C0369</v>
      </c>
      <c r="AB489" t="str">
        <f>CLEAN(UPPER(TRIM(IF(salesTable[[#This Row],[FirstName]]="","MISSING",IFERROR(VLOOKUP(salesTable[[#This Row],[CustomerID_final]],customer_REF[],2,FALSE),"NO MATCH")))))</f>
        <v>MICHAEL</v>
      </c>
      <c r="AC489" s="8" t="str">
        <f>IF(salesTable[[#This Row],[customerFisrtName]]=CLEAN(UPPER(TRIM(salesTable[[#This Row],[customerFisrtName]]))),salesTable[[#This Row],[customerFisrtName]],"MISMATCH")</f>
        <v>MICHAEL</v>
      </c>
      <c r="AD489" t="str">
        <f>CLEAN(UPPER(TRIM(IF(salesTable[[#This Row],[LastName]]="","MISSING",IFERROR(VLOOKUP(salesTable[[#This Row],[CustomerID_final]],customer_REF[],3,FALSE),"NO MATCH")))))</f>
        <v>ANTWI</v>
      </c>
      <c r="AE489" s="8" t="str">
        <f>IF(salesTable[[#This Row],[customerLastName]]=CLEAN(UPPER(TRIM(salesTable[[#This Row],[customerLastName]]))),salesTable[[#This Row],[customerLastName]],"MISMATCH")</f>
        <v>ANTWI</v>
      </c>
      <c r="AF489" s="8" t="str">
        <f>IF(salesTable[[#This Row],[Phone]]="","MISSING",0&amp;RIGHT(TRIM(SUBSTITUTE(SUBSTITUTE(SUBSTITUTE(salesTable[[#This Row],[Phone]],"+","")," ",""),"-","")),9))</f>
        <v>0504753239</v>
      </c>
      <c r="AG48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489" s="8">
        <f>IF(salesTable[[#This Row],[quantity_clean]]&gt;0,salesTable[[#This Row],[quantity_clean]],"INVALID")</f>
        <v>8</v>
      </c>
      <c r="AI48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489" s="8">
        <f>IF(salesTable[[#This Row],[unitPrice_clean]]&gt;0,salesTable[[#This Row],[unitPrice_clean]],"INVALID")</f>
        <v>980</v>
      </c>
      <c r="AK489">
        <f>IF(salesTable[[#This Row],[Revenue]]="","MISSING",VALUE(TRIM(SUBSTITUTE(SUBSTITUTE(salesTable[[#This Row],[Revenue]],",",""),"GH₵",""))))</f>
        <v>7840</v>
      </c>
      <c r="AL489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489" s="19">
        <f>IF(ISNUMBER(salesTable[[#This Row],[OrderDate]]),salesTable[[#This Row],[OrderDate]],IFERROR(DATEVALUE(CLEAN(TRIM(SUBSTITUTE(salesTable[[#This Row],[OrderDate]],".","/")))),"CHECK"))</f>
        <v>45999</v>
      </c>
      <c r="AN4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45999</v>
      </c>
      <c r="AO4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GH-KOF-2025-00777</v>
      </c>
      <c r="AP4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89" s="8" t="str">
        <f>CLEAN(PROPER(TRIM(salesTable[[#This Row],[Email]])))</f>
        <v>Michael.Antwi24@Example.Com</v>
      </c>
      <c r="AR489" s="8" t="str">
        <f>CLEAN(TRIM(salesTable[[#This Row],[SourceFile]]))</f>
        <v>Online_Sales_2025.xlsx</v>
      </c>
      <c r="AS4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89" s="8" t="str">
        <f>IF(salesTable[orderRef_final]&lt;&gt;"MISSING",salesTable[orderRef_final],"invalid")</f>
        <v>GH-KOF-2025-00777</v>
      </c>
    </row>
    <row r="490" spans="1:46" x14ac:dyDescent="0.3">
      <c r="A490" t="s">
        <v>3349</v>
      </c>
      <c r="B490" t="s">
        <v>2622</v>
      </c>
      <c r="C490" t="s">
        <v>2952</v>
      </c>
      <c r="D490" t="s">
        <v>139</v>
      </c>
      <c r="E490" t="s">
        <v>237</v>
      </c>
      <c r="F490" t="s">
        <v>200</v>
      </c>
      <c r="G490" t="s">
        <v>39</v>
      </c>
      <c r="H490" t="s">
        <v>840</v>
      </c>
      <c r="I490" t="s">
        <v>374</v>
      </c>
      <c r="J490" t="s">
        <v>164</v>
      </c>
      <c r="K490" t="s">
        <v>84</v>
      </c>
      <c r="L490" t="s">
        <v>353</v>
      </c>
      <c r="M490" t="s">
        <v>1951</v>
      </c>
      <c r="N490">
        <v>1900</v>
      </c>
      <c r="O490">
        <v>11400</v>
      </c>
      <c r="P490" t="s">
        <v>3350</v>
      </c>
      <c r="Q490" t="s">
        <v>3351</v>
      </c>
      <c r="R490" t="s">
        <v>157</v>
      </c>
      <c r="S490" t="str">
        <f>IF(salesTable[[#This Row],[Region]]="","MISSING",IFERROR(VLOOKUP(salesTable[[#This Row],[Region]],region_ref[],2,FALSE),TRIM(CLEAN(UPPER(salesTable[[#This Row],[Region]])))))</f>
        <v>KOFORIDUA</v>
      </c>
      <c r="T490" t="str">
        <f>IF(salesTable[[#This Row],[CustomerType]]="","MISSING",IFERROR(VLOOKUP(salesTable[[#This Row],[CustomerType]],customerType_Ref[],2,FALSE),TRIM(CLEAN(UPPER(salesTable[[#This Row],[CustomerType]])))))</f>
        <v>INDIVIDUAL</v>
      </c>
      <c r="U490" t="str">
        <f>IF(salesTable[[#This Row],[SalesChannel]]="","MISSING",IFERROR(VLOOKUP(salesTable[[#This Row],[SalesChannel]],salesChannel_Ref[],2,FALSE),CLEAN(UPPER(TRIM(salesTable[SalesChannel])))))</f>
        <v>AGENT</v>
      </c>
      <c r="V490" t="str">
        <f>IF(salesTable[[#This Row],[PaymentMethod]]="","MISSING",IFERROR(VLOOKUP(salesTable[[#This Row],[PaymentMethod]],paymentMethod_REF[],2,FALSE), CLEAN(UPPER(TRIM(salesTable[[#This Row],[PaymentMethod]])))))</f>
        <v>CASH</v>
      </c>
      <c r="W490" s="8" t="str">
        <f>IF(salesTable[[#This Row],[ProductID]]="","MISSING",IFERROR(VLOOKUP(salesTable[[#This Row],[ProductID]],product_REF[],1,FALSE),"NO MATCH"))</f>
        <v>P006</v>
      </c>
      <c r="X490" s="8" t="str">
        <f>CLEAN(UPPER(TRIM(IF(salesTable[[#This Row],[ProductID]]="","MISSING",IFERROR(VLOOKUP(salesTable[[#This Row],[ProductID]],product_REF[],2,FALSE),"NO MATCH")))))</f>
        <v>STANDING DESK</v>
      </c>
      <c r="Y490" t="str">
        <f>IFERROR(CLEAN(UPPER(TRIM(VLOOKUP(salesTable[[#This Row],[productID_Final]],product_REF[],3,FALSE)))),"NO MATCH")</f>
        <v>FURNITURE</v>
      </c>
      <c r="Z490" s="8" t="str">
        <f>IF(salesTable[[#This Row],[productCategory_final]]=CLEAN(UPPER(TRIM(salesTable[ProductCategory]))),salesTable[[#This Row],[productCategory_final]],"MISMATCH")</f>
        <v>FURNITURE</v>
      </c>
      <c r="AA490" s="8" t="str">
        <f>IF(salesTable[[#This Row],[CustomerID]]="","MISSING",IFERROR(VLOOKUP(salesTable[[#This Row],[CustomerID]],customer_REF[],1,FALSE),"NO MATCH"))</f>
        <v>C0175</v>
      </c>
      <c r="AB490" t="str">
        <f>CLEAN(UPPER(TRIM(IF(salesTable[[#This Row],[FirstName]]="","MISSING",IFERROR(VLOOKUP(salesTable[[#This Row],[CustomerID_final]],customer_REF[],2,FALSE),"NO MATCH")))))</f>
        <v>KOFI</v>
      </c>
      <c r="AC490" s="8" t="str">
        <f>IF(salesTable[[#This Row],[customerFisrtName]]=CLEAN(UPPER(TRIM(salesTable[[#This Row],[customerFisrtName]]))),salesTable[[#This Row],[customerFisrtName]],"MISMATCH")</f>
        <v>KOFI</v>
      </c>
      <c r="AD490" t="str">
        <f>CLEAN(UPPER(TRIM(IF(salesTable[[#This Row],[LastName]]="","MISSING",IFERROR(VLOOKUP(salesTable[[#This Row],[CustomerID_final]],customer_REF[],3,FALSE),"NO MATCH")))))</f>
        <v>APPIAH</v>
      </c>
      <c r="AE490" s="8" t="str">
        <f>IF(salesTable[[#This Row],[customerLastName]]=CLEAN(UPPER(TRIM(salesTable[[#This Row],[customerLastName]]))),salesTable[[#This Row],[customerLastName]],"MISMATCH")</f>
        <v>APPIAH</v>
      </c>
      <c r="AF490" s="8" t="str">
        <f>IF(salesTable[[#This Row],[Phone]]="","MISSING",0&amp;RIGHT(TRIM(SUBSTITUTE(SUBSTITUTE(SUBSTITUTE(salesTable[[#This Row],[Phone]],"+","")," ",""),"-","")),9))</f>
        <v>0266280904</v>
      </c>
      <c r="AG49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490" s="8">
        <f>IF(salesTable[[#This Row],[quantity_clean]]&gt;0,salesTable[[#This Row],[quantity_clean]],"INVALID")</f>
        <v>6</v>
      </c>
      <c r="AI49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490" s="8">
        <f>IF(salesTable[[#This Row],[unitPrice_clean]]&gt;0,salesTable[[#This Row],[unitPrice_clean]],"INVALID")</f>
        <v>1900</v>
      </c>
      <c r="AK490">
        <f>IF(salesTable[[#This Row],[Revenue]]="","MISSING",VALUE(TRIM(SUBSTITUTE(SUBSTITUTE(salesTable[[#This Row],[Revenue]],",",""),"GH₵",""))))</f>
        <v>11400</v>
      </c>
      <c r="AL490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490" s="19">
        <f>IF(ISNUMBER(salesTable[[#This Row],[OrderDate]]),salesTable[[#This Row],[OrderDate]],IFERROR(DATEVALUE(CLEAN(TRIM(SUBSTITUTE(salesTable[[#This Row],[OrderDate]],".","/")))),"CHECK"))</f>
        <v>45762</v>
      </c>
      <c r="AN4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45762</v>
      </c>
      <c r="AO4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GH-KOF-2025-00778</v>
      </c>
      <c r="AP4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0" s="8" t="str">
        <f>CLEAN(PROPER(TRIM(salesTable[[#This Row],[Email]])))</f>
        <v>Kofi.Appiah12@Example.Com</v>
      </c>
      <c r="AR490" s="8" t="str">
        <f>CLEAN(TRIM(salesTable[[#This Row],[SourceFile]]))</f>
        <v>Online_Sales_2025.xlsx</v>
      </c>
      <c r="AS4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0" s="8" t="str">
        <f>IF(salesTable[orderRef_final]&lt;&gt;"MISSING",salesTable[orderRef_final],"invalid")</f>
        <v>GH-KOF-2025-00778</v>
      </c>
    </row>
    <row r="491" spans="1:46" x14ac:dyDescent="0.3">
      <c r="A491" t="s">
        <v>1731</v>
      </c>
      <c r="B491" t="s">
        <v>1732</v>
      </c>
      <c r="C491" t="s">
        <v>798</v>
      </c>
      <c r="D491" t="s">
        <v>271</v>
      </c>
      <c r="E491" t="s">
        <v>22</v>
      </c>
      <c r="F491" t="s">
        <v>119</v>
      </c>
      <c r="G491" t="s">
        <v>24</v>
      </c>
      <c r="H491" t="s">
        <v>1537</v>
      </c>
      <c r="I491" t="s">
        <v>313</v>
      </c>
      <c r="J491" t="s">
        <v>501</v>
      </c>
      <c r="K491" t="s">
        <v>321</v>
      </c>
      <c r="L491" t="s">
        <v>182</v>
      </c>
      <c r="M491">
        <v>11</v>
      </c>
      <c r="N491">
        <v>4200</v>
      </c>
      <c r="O491">
        <v>46200</v>
      </c>
      <c r="P491" t="s">
        <v>1733</v>
      </c>
      <c r="Q491" t="s">
        <v>1734</v>
      </c>
      <c r="R491" t="s">
        <v>32</v>
      </c>
      <c r="S491" t="str">
        <f>IF(salesTable[[#This Row],[Region]]="","MISSING",IFERROR(VLOOKUP(salesTable[[#This Row],[Region]],region_ref[],2,FALSE),TRIM(CLEAN(UPPER(salesTable[[#This Row],[Region]])))))</f>
        <v>KOFORIDUA</v>
      </c>
      <c r="T491" t="str">
        <f>IF(salesTable[[#This Row],[CustomerType]]="","MISSING",IFERROR(VLOOKUP(salesTable[[#This Row],[CustomerType]],customerType_Ref[],2,FALSE),TRIM(CLEAN(UPPER(salesTable[[#This Row],[CustomerType]])))))</f>
        <v>GOVERNMENT</v>
      </c>
      <c r="U491" t="str">
        <f>IF(salesTable[[#This Row],[SalesChannel]]="","MISSING",IFERROR(VLOOKUP(salesTable[[#This Row],[SalesChannel]],salesChannel_Ref[],2,FALSE),CLEAN(UPPER(TRIM(salesTable[SalesChannel])))))</f>
        <v>ONLINE</v>
      </c>
      <c r="V491" t="str">
        <f>IF(salesTable[[#This Row],[PaymentMethod]]="","MISSING",IFERROR(VLOOKUP(salesTable[[#This Row],[PaymentMethod]],paymentMethod_REF[],2,FALSE), CLEAN(UPPER(TRIM(salesTable[[#This Row],[PaymentMethod]])))))</f>
        <v>CASH</v>
      </c>
      <c r="W491" s="8" t="str">
        <f>IF(salesTable[[#This Row],[ProductID]]="","MISSING",IFERROR(VLOOKUP(salesTable[[#This Row],[ProductID]],product_REF[],1,FALSE),"NO MATCH"))</f>
        <v>P001</v>
      </c>
      <c r="X491" s="8" t="str">
        <f>CLEAN(UPPER(TRIM(IF(salesTable[[#This Row],[ProductID]]="","MISSING",IFERROR(VLOOKUP(salesTable[[#This Row],[ProductID]],product_REF[],2,FALSE),"NO MATCH")))))</f>
        <v>LAPTOP PRO 14</v>
      </c>
      <c r="Y491" t="str">
        <f>IFERROR(CLEAN(UPPER(TRIM(VLOOKUP(salesTable[[#This Row],[productID_Final]],product_REF[],3,FALSE)))),"NO MATCH")</f>
        <v>ELECTRONICS</v>
      </c>
      <c r="Z491" s="8" t="str">
        <f>IF(salesTable[[#This Row],[productCategory_final]]=CLEAN(UPPER(TRIM(salesTable[ProductCategory]))),salesTable[[#This Row],[productCategory_final]],"MISMATCH")</f>
        <v>ELECTRONICS</v>
      </c>
      <c r="AA491" s="8" t="str">
        <f>IF(salesTable[[#This Row],[CustomerID]]="","MISSING",IFERROR(VLOOKUP(salesTable[[#This Row],[CustomerID]],customer_REF[],1,FALSE),"NO MATCH"))</f>
        <v>C0160</v>
      </c>
      <c r="AB491" t="str">
        <f>CLEAN(UPPER(TRIM(IF(salesTable[[#This Row],[FirstName]]="","MISSING",IFERROR(VLOOKUP(salesTable[[#This Row],[CustomerID_final]],customer_REF[],2,FALSE),"NO MATCH")))))</f>
        <v>MICHAEL</v>
      </c>
      <c r="AC491" s="8" t="str">
        <f>IF(salesTable[[#This Row],[customerFisrtName]]=CLEAN(UPPER(TRIM(salesTable[[#This Row],[customerFisrtName]]))),salesTable[[#This Row],[customerFisrtName]],"MISMATCH")</f>
        <v>MICHAEL</v>
      </c>
      <c r="AD491" t="str">
        <f>CLEAN(UPPER(TRIM(IF(salesTable[[#This Row],[LastName]]="","MISSING",IFERROR(VLOOKUP(salesTable[[#This Row],[CustomerID_final]],customer_REF[],3,FALSE),"NO MATCH")))))</f>
        <v>ARTHUR</v>
      </c>
      <c r="AE491" s="8" t="str">
        <f>IF(salesTable[[#This Row],[customerLastName]]=CLEAN(UPPER(TRIM(salesTable[[#This Row],[customerLastName]]))),salesTable[[#This Row],[customerLastName]],"MISMATCH")</f>
        <v>ARTHUR</v>
      </c>
      <c r="AF491" s="8" t="str">
        <f>IF(salesTable[[#This Row],[Phone]]="","MISSING",0&amp;RIGHT(TRIM(SUBSTITUTE(SUBSTITUTE(SUBSTITUTE(salesTable[[#This Row],[Phone]],"+","")," ",""),"-","")),9))</f>
        <v>0276954223</v>
      </c>
      <c r="AG49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91" s="8">
        <f>IF(salesTable[[#This Row],[quantity_clean]]&gt;0,salesTable[[#This Row],[quantity_clean]],"INVALID")</f>
        <v>11</v>
      </c>
      <c r="AI49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91" s="8">
        <f>IF(salesTable[[#This Row],[unitPrice_clean]]&gt;0,salesTable[[#This Row],[unitPrice_clean]],"INVALID")</f>
        <v>4200</v>
      </c>
      <c r="AK491">
        <f>IF(salesTable[[#This Row],[Revenue]]="","MISSING",VALUE(TRIM(SUBSTITUTE(SUBSTITUTE(salesTable[[#This Row],[Revenue]],",",""),"GH₵",""))))</f>
        <v>46200</v>
      </c>
      <c r="AL491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491" s="19">
        <f>IF(ISNUMBER(salesTable[[#This Row],[OrderDate]]),salesTable[[#This Row],[OrderDate]],IFERROR(DATEVALUE(CLEAN(TRIM(SUBSTITUTE(salesTable[[#This Row],[OrderDate]],".","/")))),"CHECK"))</f>
        <v>45912</v>
      </c>
      <c r="AN4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4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GH-KOF-2025-00782</v>
      </c>
      <c r="AP4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1" s="8" t="str">
        <f>CLEAN(PROPER(TRIM(salesTable[[#This Row],[Email]])))</f>
        <v>Michael.Arthur16Example.Com</v>
      </c>
      <c r="AR491" s="8" t="str">
        <f>CLEAN(TRIM(salesTable[[#This Row],[SourceFile]]))</f>
        <v>Agent_App_2025.csv</v>
      </c>
      <c r="AS4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1" s="8" t="str">
        <f>IF(salesTable[orderRef_final]&lt;&gt;"MISSING",salesTable[orderRef_final],"invalid")</f>
        <v>GH-KOF-2025-00782</v>
      </c>
    </row>
    <row r="492" spans="1:46" x14ac:dyDescent="0.3">
      <c r="A492" t="s">
        <v>5591</v>
      </c>
      <c r="B492" t="s">
        <v>4140</v>
      </c>
      <c r="C492" t="s">
        <v>2159</v>
      </c>
      <c r="D492" t="s">
        <v>926</v>
      </c>
      <c r="E492" t="s">
        <v>173</v>
      </c>
      <c r="F492" t="s">
        <v>119</v>
      </c>
      <c r="G492" t="s">
        <v>120</v>
      </c>
      <c r="H492" t="s">
        <v>121</v>
      </c>
      <c r="I492" t="s">
        <v>41</v>
      </c>
      <c r="J492" t="s">
        <v>27</v>
      </c>
      <c r="K492" t="s">
        <v>98</v>
      </c>
      <c r="L492" t="s">
        <v>111</v>
      </c>
      <c r="M492">
        <v>7</v>
      </c>
      <c r="N492">
        <v>850</v>
      </c>
      <c r="O492">
        <v>5950</v>
      </c>
      <c r="P492" t="s">
        <v>5592</v>
      </c>
      <c r="Q492" t="s">
        <v>5593</v>
      </c>
      <c r="R492" t="s">
        <v>46</v>
      </c>
      <c r="S492" t="str">
        <f>IF(salesTable[[#This Row],[Region]]="","MISSING",IFERROR(VLOOKUP(salesTable[[#This Row],[Region]],region_ref[],2,FALSE),TRIM(CLEAN(UPPER(salesTable[[#This Row],[Region]])))))</f>
        <v>KOFORIDUA</v>
      </c>
      <c r="T492" t="str">
        <f>IF(salesTable[[#This Row],[CustomerType]]="","MISSING",IFERROR(VLOOKUP(salesTable[[#This Row],[CustomerType]],customerType_Ref[],2,FALSE),TRIM(CLEAN(UPPER(salesTable[[#This Row],[CustomerType]])))))</f>
        <v>GOVERNMENT</v>
      </c>
      <c r="U492" t="str">
        <f>IF(salesTable[[#This Row],[SalesChannel]]="","MISSING",IFERROR(VLOOKUP(salesTable[[#This Row],[SalesChannel]],salesChannel_Ref[],2,FALSE),CLEAN(UPPER(TRIM(salesTable[SalesChannel])))))</f>
        <v>MOBILE APP</v>
      </c>
      <c r="V492" t="str">
        <f>IF(salesTable[[#This Row],[PaymentMethod]]="","MISSING",IFERROR(VLOOKUP(salesTable[[#This Row],[PaymentMethod]],paymentMethod_REF[],2,FALSE), CLEAN(UPPER(TRIM(salesTable[[#This Row],[PaymentMethod]])))))</f>
        <v>CARD</v>
      </c>
      <c r="W492" s="8" t="str">
        <f>IF(salesTable[[#This Row],[ProductID]]="","MISSING",IFERROR(VLOOKUP(salesTable[[#This Row],[ProductID]],product_REF[],1,FALSE),"NO MATCH"))</f>
        <v>P002</v>
      </c>
      <c r="X492" s="8" t="str">
        <f>CLEAN(UPPER(TRIM(IF(salesTable[[#This Row],[ProductID]]="","MISSING",IFERROR(VLOOKUP(salesTable[[#This Row],[ProductID]],product_REF[],2,FALSE),"NO MATCH")))))</f>
        <v>OFFICE CHAIR</v>
      </c>
      <c r="Y492" t="str">
        <f>IFERROR(CLEAN(UPPER(TRIM(VLOOKUP(salesTable[[#This Row],[productID_Final]],product_REF[],3,FALSE)))),"NO MATCH")</f>
        <v>FURNITURE</v>
      </c>
      <c r="Z492" s="8" t="str">
        <f>IF(salesTable[[#This Row],[productCategory_final]]=CLEAN(UPPER(TRIM(salesTable[ProductCategory]))),salesTable[[#This Row],[productCategory_final]],"MISMATCH")</f>
        <v>FURNITURE</v>
      </c>
      <c r="AA492" s="8" t="str">
        <f>IF(salesTable[[#This Row],[CustomerID]]="","MISSING",IFERROR(VLOOKUP(salesTable[[#This Row],[CustomerID]],customer_REF[],1,FALSE),"NO MATCH"))</f>
        <v>C0141</v>
      </c>
      <c r="AB492" t="str">
        <f>CLEAN(UPPER(TRIM(IF(salesTable[[#This Row],[FirstName]]="","MISSING",IFERROR(VLOOKUP(salesTable[[#This Row],[CustomerID_final]],customer_REF[],2,FALSE),"NO MATCH")))))</f>
        <v>AKOSUA</v>
      </c>
      <c r="AC492" s="8" t="str">
        <f>IF(salesTable[[#This Row],[customerFisrtName]]=CLEAN(UPPER(TRIM(salesTable[[#This Row],[customerFisrtName]]))),salesTable[[#This Row],[customerFisrtName]],"MISMATCH")</f>
        <v>AKOSUA</v>
      </c>
      <c r="AD492" t="str">
        <f>CLEAN(UPPER(TRIM(IF(salesTable[[#This Row],[LastName]]="","MISSING",IFERROR(VLOOKUP(salesTable[[#This Row],[CustomerID_final]],customer_REF[],3,FALSE),"NO MATCH")))))</f>
        <v>OSEI</v>
      </c>
      <c r="AE492" s="8" t="str">
        <f>IF(salesTable[[#This Row],[customerLastName]]=CLEAN(UPPER(TRIM(salesTable[[#This Row],[customerLastName]]))),salesTable[[#This Row],[customerLastName]],"MISMATCH")</f>
        <v>OSEI</v>
      </c>
      <c r="AF492" s="8" t="str">
        <f>IF(salesTable[[#This Row],[Phone]]="","MISSING",0&amp;RIGHT(TRIM(SUBSTITUTE(SUBSTITUTE(SUBSTITUTE(salesTable[[#This Row],[Phone]],"+","")," ",""),"-","")),9))</f>
        <v>0507080651</v>
      </c>
      <c r="AG49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492" s="8">
        <f>IF(salesTable[[#This Row],[quantity_clean]]&gt;0,salesTable[[#This Row],[quantity_clean]],"INVALID")</f>
        <v>7</v>
      </c>
      <c r="AI49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492" s="8">
        <f>IF(salesTable[[#This Row],[unitPrice_clean]]&gt;0,salesTable[[#This Row],[unitPrice_clean]],"INVALID")</f>
        <v>850</v>
      </c>
      <c r="AK492">
        <f>IF(salesTable[[#This Row],[Revenue]]="","MISSING",VALUE(TRIM(SUBSTITUTE(SUBSTITUTE(salesTable[[#This Row],[Revenue]],",",""),"GH₵",""))))</f>
        <v>5950</v>
      </c>
      <c r="AL492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492" s="19">
        <f>IF(ISNUMBER(salesTable[[#This Row],[OrderDate]]),salesTable[[#This Row],[OrderDate]],IFERROR(DATEVALUE(CLEAN(TRIM(SUBSTITUTE(salesTable[[#This Row],[OrderDate]],".","/")))),"CHECK"))</f>
        <v>45904</v>
      </c>
      <c r="AN4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45904</v>
      </c>
      <c r="AO4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GH-KOF-2025-00791</v>
      </c>
      <c r="AP4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2" s="8" t="str">
        <f>CLEAN(PROPER(TRIM(salesTable[[#This Row],[Email]])))</f>
        <v>Akosua.Osei83@Example.Com</v>
      </c>
      <c r="AR492" s="8" t="str">
        <f>CLEAN(TRIM(salesTable[[#This Row],[SourceFile]]))</f>
        <v>Mobile_App_Export.csv</v>
      </c>
      <c r="AS4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2" s="8" t="str">
        <f>IF(salesTable[orderRef_final]&lt;&gt;"MISSING",salesTable[orderRef_final],"invalid")</f>
        <v>GH-KOF-2025-00791</v>
      </c>
    </row>
    <row r="493" spans="1:46" x14ac:dyDescent="0.3">
      <c r="A493" t="s">
        <v>4267</v>
      </c>
      <c r="B493" t="s">
        <v>4268</v>
      </c>
      <c r="C493" t="s">
        <v>1431</v>
      </c>
      <c r="D493" t="s">
        <v>92</v>
      </c>
      <c r="E493" t="s">
        <v>93</v>
      </c>
      <c r="F493" t="s">
        <v>1022</v>
      </c>
      <c r="G493" t="s">
        <v>24</v>
      </c>
      <c r="H493" t="s">
        <v>434</v>
      </c>
      <c r="I493" t="s">
        <v>313</v>
      </c>
      <c r="J493" t="s">
        <v>492</v>
      </c>
      <c r="K493" t="s">
        <v>98</v>
      </c>
      <c r="L493" t="s">
        <v>111</v>
      </c>
      <c r="M493" t="s">
        <v>846</v>
      </c>
      <c r="N493">
        <v>4200</v>
      </c>
      <c r="O493">
        <v>4200</v>
      </c>
      <c r="P493" t="s">
        <v>4269</v>
      </c>
      <c r="Q493" t="s">
        <v>1434</v>
      </c>
      <c r="R493" t="s">
        <v>157</v>
      </c>
      <c r="S493" t="str">
        <f>IF(salesTable[[#This Row],[Region]]="","MISSING",IFERROR(VLOOKUP(salesTable[[#This Row],[Region]],region_ref[],2,FALSE),TRIM(CLEAN(UPPER(salesTable[[#This Row],[Region]])))))</f>
        <v>KOFORIDUA</v>
      </c>
      <c r="T493" t="str">
        <f>IF(salesTable[[#This Row],[CustomerType]]="","MISSING",IFERROR(VLOOKUP(salesTable[[#This Row],[CustomerType]],customerType_Ref[],2,FALSE),TRIM(CLEAN(UPPER(salesTable[[#This Row],[CustomerType]])))))</f>
        <v>BUSINESS</v>
      </c>
      <c r="U493" t="str">
        <f>IF(salesTable[[#This Row],[SalesChannel]]="","MISSING",IFERROR(VLOOKUP(salesTable[[#This Row],[SalesChannel]],salesChannel_Ref[],2,FALSE),CLEAN(UPPER(TRIM(salesTable[SalesChannel])))))</f>
        <v>MOBILE APP</v>
      </c>
      <c r="V493" t="str">
        <f>IF(salesTable[[#This Row],[PaymentMethod]]="","MISSING",IFERROR(VLOOKUP(salesTable[[#This Row],[PaymentMethod]],paymentMethod_REF[],2,FALSE), CLEAN(UPPER(TRIM(salesTable[[#This Row],[PaymentMethod]])))))</f>
        <v>CARD</v>
      </c>
      <c r="W493" s="8" t="str">
        <f>IF(salesTable[[#This Row],[ProductID]]="","MISSING",IFERROR(VLOOKUP(salesTable[[#This Row],[ProductID]],product_REF[],1,FALSE),"NO MATCH"))</f>
        <v>P001</v>
      </c>
      <c r="X493" s="8" t="str">
        <f>CLEAN(UPPER(TRIM(IF(salesTable[[#This Row],[ProductID]]="","MISSING",IFERROR(VLOOKUP(salesTable[[#This Row],[ProductID]],product_REF[],2,FALSE),"NO MATCH")))))</f>
        <v>LAPTOP PRO 14</v>
      </c>
      <c r="Y493" t="str">
        <f>IFERROR(CLEAN(UPPER(TRIM(VLOOKUP(salesTable[[#This Row],[productID_Final]],product_REF[],3,FALSE)))),"NO MATCH")</f>
        <v>ELECTRONICS</v>
      </c>
      <c r="Z493" s="8" t="str">
        <f>IF(salesTable[[#This Row],[productCategory_final]]=CLEAN(UPPER(TRIM(salesTable[ProductCategory]))),salesTable[[#This Row],[productCategory_final]],"MISMATCH")</f>
        <v>ELECTRONICS</v>
      </c>
      <c r="AA493" s="8" t="str">
        <f>IF(salesTable[[#This Row],[CustomerID]]="","MISSING",IFERROR(VLOOKUP(salesTable[[#This Row],[CustomerID]],customer_REF[],1,FALSE),"NO MATCH"))</f>
        <v>C0206</v>
      </c>
      <c r="AB493" t="str">
        <f>CLEAN(UPPER(TRIM(IF(salesTable[[#This Row],[FirstName]]="","MISSING",IFERROR(VLOOKUP(salesTable[[#This Row],[CustomerID_final]],customer_REF[],2,FALSE),"NO MATCH")))))</f>
        <v>AMA</v>
      </c>
      <c r="AC493" s="8" t="str">
        <f>IF(salesTable[[#This Row],[customerFisrtName]]=CLEAN(UPPER(TRIM(salesTable[[#This Row],[customerFisrtName]]))),salesTable[[#This Row],[customerFisrtName]],"MISMATCH")</f>
        <v>AMA</v>
      </c>
      <c r="AD493" t="str">
        <f>CLEAN(UPPER(TRIM(IF(salesTable[[#This Row],[LastName]]="","MISSING",IFERROR(VLOOKUP(salesTable[[#This Row],[CustomerID_final]],customer_REF[],3,FALSE),"NO MATCH")))))</f>
        <v>BADU</v>
      </c>
      <c r="AE493" s="8" t="str">
        <f>IF(salesTable[[#This Row],[customerLastName]]=CLEAN(UPPER(TRIM(salesTable[[#This Row],[customerLastName]]))),salesTable[[#This Row],[customerLastName]],"MISMATCH")</f>
        <v>BADU</v>
      </c>
      <c r="AF493" s="8" t="str">
        <f>IF(salesTable[[#This Row],[Phone]]="","MISSING",0&amp;RIGHT(TRIM(SUBSTITUTE(SUBSTITUTE(SUBSTITUTE(salesTable[[#This Row],[Phone]],"+","")," ",""),"-","")),9))</f>
        <v>0509451201</v>
      </c>
      <c r="AG49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493" s="8">
        <f>IF(salesTable[[#This Row],[quantity_clean]]&gt;0,salesTable[[#This Row],[quantity_clean]],"INVALID")</f>
        <v>1</v>
      </c>
      <c r="AI49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93" s="8">
        <f>IF(salesTable[[#This Row],[unitPrice_clean]]&gt;0,salesTable[[#This Row],[unitPrice_clean]],"INVALID")</f>
        <v>4200</v>
      </c>
      <c r="AK493">
        <f>IF(salesTable[[#This Row],[Revenue]]="","MISSING",VALUE(TRIM(SUBSTITUTE(SUBSTITUTE(salesTable[[#This Row],[Revenue]],",",""),"GH₵",""))))</f>
        <v>4200</v>
      </c>
      <c r="AL493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493" s="19" t="str">
        <f>IF(ISNUMBER(salesTable[[#This Row],[OrderDate]]),salesTable[[#This Row],[OrderDate]],IFERROR(DATEVALUE(CLEAN(TRIM(SUBSTITUTE(salesTable[[#This Row],[OrderDate]],".","/")))),"CHECK"))</f>
        <v>CHECK</v>
      </c>
      <c r="AN49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4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GH-KOF-2025-00805</v>
      </c>
      <c r="AP4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3" s="8" t="str">
        <f>CLEAN(PROPER(TRIM(salesTable[[#This Row],[Email]])))</f>
        <v>Ama.Badu3@Example.Com</v>
      </c>
      <c r="AR493" s="8" t="str">
        <f>CLEAN(TRIM(salesTable[[#This Row],[SourceFile]]))</f>
        <v>Online_Sales_2025.xlsx</v>
      </c>
      <c r="AS4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3" s="8" t="str">
        <f>IF(salesTable[orderRef_final]&lt;&gt;"MISSING",salesTable[orderRef_final],"invalid")</f>
        <v>GH-KOF-2025-00805</v>
      </c>
    </row>
    <row r="494" spans="1:46" x14ac:dyDescent="0.3">
      <c r="A494" t="s">
        <v>4992</v>
      </c>
      <c r="B494" t="s">
        <v>4993</v>
      </c>
      <c r="C494" t="s">
        <v>4994</v>
      </c>
      <c r="E494" t="s">
        <v>93</v>
      </c>
      <c r="F494" t="s">
        <v>200</v>
      </c>
      <c r="G494" t="s">
        <v>142</v>
      </c>
      <c r="H494" t="s">
        <v>143</v>
      </c>
      <c r="I494" t="s">
        <v>26</v>
      </c>
      <c r="J494" t="s">
        <v>56</v>
      </c>
      <c r="K494" t="s">
        <v>921</v>
      </c>
      <c r="L494" t="s">
        <v>565</v>
      </c>
      <c r="M494">
        <v>9</v>
      </c>
      <c r="N494">
        <v>420</v>
      </c>
      <c r="O494">
        <v>3780</v>
      </c>
      <c r="P494" t="s">
        <v>4995</v>
      </c>
      <c r="Q494" t="s">
        <v>4996</v>
      </c>
      <c r="R494" t="s">
        <v>61</v>
      </c>
      <c r="S494" t="str">
        <f>IF(salesTable[[#This Row],[Region]]="","MISSING",IFERROR(VLOOKUP(salesTable[[#This Row],[Region]],region_ref[],2,FALSE),TRIM(CLEAN(UPPER(salesTable[[#This Row],[Region]])))))</f>
        <v>KOFORIDUA</v>
      </c>
      <c r="T494" t="str">
        <f>IF(salesTable[[#This Row],[CustomerType]]="","MISSING",IFERROR(VLOOKUP(salesTable[[#This Row],[CustomerType]],customerType_Ref[],2,FALSE),TRIM(CLEAN(UPPER(salesTable[[#This Row],[CustomerType]])))))</f>
        <v>GOVERNMENT</v>
      </c>
      <c r="U494" t="str">
        <f>IF(salesTable[[#This Row],[SalesChannel]]="","MISSING",IFERROR(VLOOKUP(salesTable[[#This Row],[SalesChannel]],salesChannel_Ref[],2,FALSE),CLEAN(UPPER(TRIM(salesTable[SalesChannel])))))</f>
        <v>MOBILE APP</v>
      </c>
      <c r="V494" t="str">
        <f>IF(salesTable[[#This Row],[PaymentMethod]]="","MISSING",IFERROR(VLOOKUP(salesTable[[#This Row],[PaymentMethod]],paymentMethod_REF[],2,FALSE), CLEAN(UPPER(TRIM(salesTable[[#This Row],[PaymentMethod]])))))</f>
        <v>CARD</v>
      </c>
      <c r="W494" s="8" t="str">
        <f>IF(salesTable[[#This Row],[ProductID]]="","MISSING",IFERROR(VLOOKUP(salesTable[[#This Row],[ProductID]],product_REF[],1,FALSE),"NO MATCH"))</f>
        <v>P003</v>
      </c>
      <c r="X494" s="8" t="str">
        <f>CLEAN(UPPER(TRIM(IF(salesTable[[#This Row],[ProductID]]="","MISSING",IFERROR(VLOOKUP(salesTable[[#This Row],[ProductID]],product_REF[],2,FALSE),"NO MATCH")))))</f>
        <v>WIRELESS HEADSET</v>
      </c>
      <c r="Y494" t="str">
        <f>IFERROR(CLEAN(UPPER(TRIM(VLOOKUP(salesTable[[#This Row],[productID_Final]],product_REF[],3,FALSE)))),"NO MATCH")</f>
        <v>ELECTRONICS</v>
      </c>
      <c r="Z494" s="8" t="str">
        <f>IF(salesTable[[#This Row],[productCategory_final]]=CLEAN(UPPER(TRIM(salesTable[ProductCategory]))),salesTable[[#This Row],[productCategory_final]],"MISMATCH")</f>
        <v>ELECTRONICS</v>
      </c>
      <c r="AA494" s="8" t="str">
        <f>IF(salesTable[[#This Row],[CustomerID]]="","MISSING",IFERROR(VLOOKUP(salesTable[[#This Row],[CustomerID]],customer_REF[],1,FALSE),"NO MATCH"))</f>
        <v>C0035</v>
      </c>
      <c r="AB494" t="str">
        <f>CLEAN(UPPER(TRIM(IF(salesTable[[#This Row],[FirstName]]="","MISSING",IFERROR(VLOOKUP(salesTable[[#This Row],[CustomerID_final]],customer_REF[],2,FALSE),"NO MATCH")))))</f>
        <v>MISSING</v>
      </c>
      <c r="AC494" s="8" t="str">
        <f>IF(salesTable[[#This Row],[customerFisrtName]]=CLEAN(UPPER(TRIM(salesTable[[#This Row],[customerFisrtName]]))),salesTable[[#This Row],[customerFisrtName]],"MISMATCH")</f>
        <v>MISSING</v>
      </c>
      <c r="AD494" t="str">
        <f>CLEAN(UPPER(TRIM(IF(salesTable[[#This Row],[LastName]]="","MISSING",IFERROR(VLOOKUP(salesTable[[#This Row],[CustomerID_final]],customer_REF[],3,FALSE),"NO MATCH")))))</f>
        <v>BADU</v>
      </c>
      <c r="AE494" s="8" t="str">
        <f>IF(salesTable[[#This Row],[customerLastName]]=CLEAN(UPPER(TRIM(salesTable[[#This Row],[customerLastName]]))),salesTable[[#This Row],[customerLastName]],"MISMATCH")</f>
        <v>BADU</v>
      </c>
      <c r="AF494" s="8" t="str">
        <f>IF(salesTable[[#This Row],[Phone]]="","MISSING",0&amp;RIGHT(TRIM(SUBSTITUTE(SUBSTITUTE(SUBSTITUTE(salesTable[[#This Row],[Phone]],"+","")," ",""),"-","")),9))</f>
        <v>0595218676</v>
      </c>
      <c r="AG49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94" s="8">
        <f>IF(salesTable[[#This Row],[quantity_clean]]&gt;0,salesTable[[#This Row],[quantity_clean]],"INVALID")</f>
        <v>9</v>
      </c>
      <c r="AI49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494" s="8">
        <f>IF(salesTable[[#This Row],[unitPrice_clean]]&gt;0,salesTable[[#This Row],[unitPrice_clean]],"INVALID")</f>
        <v>420</v>
      </c>
      <c r="AK494">
        <f>IF(salesTable[[#This Row],[Revenue]]="","MISSING",VALUE(TRIM(SUBSTITUTE(SUBSTITUTE(salesTable[[#This Row],[Revenue]],",",""),"GH₵",""))))</f>
        <v>3780</v>
      </c>
      <c r="AL494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494" s="19">
        <f>IF(ISNUMBER(salesTable[[#This Row],[OrderDate]]),salesTable[[#This Row],[OrderDate]],IFERROR(DATEVALUE(CLEAN(TRIM(SUBSTITUTE(salesTable[[#This Row],[OrderDate]],".","/")))),"CHECK"))</f>
        <v>45879</v>
      </c>
      <c r="AN4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4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GH-KOF-2025-00811</v>
      </c>
      <c r="AP4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4" s="8" t="str">
        <f>CLEAN(PROPER(TRIM(salesTable[[#This Row],[Email]])))</f>
        <v>Kwame.Badu75@Example.Com</v>
      </c>
      <c r="AR494" s="8" t="str">
        <f>CLEAN(TRIM(salesTable[[#This Row],[SourceFile]]))</f>
        <v>Retail_POS_2025.csv</v>
      </c>
      <c r="AS4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4" s="8" t="str">
        <f>IF(salesTable[orderRef_final]&lt;&gt;"MISSING",salesTable[orderRef_final],"invalid")</f>
        <v>GH-KOF-2025-00811</v>
      </c>
    </row>
    <row r="495" spans="1:46" x14ac:dyDescent="0.3">
      <c r="A495" t="s">
        <v>5012</v>
      </c>
      <c r="B495" t="s">
        <v>4475</v>
      </c>
      <c r="C495" t="s">
        <v>1958</v>
      </c>
      <c r="D495" t="s">
        <v>21</v>
      </c>
      <c r="E495" t="s">
        <v>140</v>
      </c>
      <c r="F495" t="s">
        <v>119</v>
      </c>
      <c r="G495" t="s">
        <v>24</v>
      </c>
      <c r="H495" t="s">
        <v>434</v>
      </c>
      <c r="I495" t="s">
        <v>26</v>
      </c>
      <c r="J495" t="s">
        <v>97</v>
      </c>
      <c r="K495" t="s">
        <v>98</v>
      </c>
      <c r="L495" t="s">
        <v>165</v>
      </c>
      <c r="M495">
        <v>9</v>
      </c>
      <c r="N495">
        <v>4200</v>
      </c>
      <c r="O495">
        <v>37800</v>
      </c>
      <c r="P495" t="s">
        <v>5013</v>
      </c>
      <c r="Q495" t="s">
        <v>5014</v>
      </c>
      <c r="R495" t="s">
        <v>61</v>
      </c>
      <c r="S495" t="str">
        <f>IF(salesTable[[#This Row],[Region]]="","MISSING",IFERROR(VLOOKUP(salesTable[[#This Row],[Region]],region_ref[],2,FALSE),TRIM(CLEAN(UPPER(salesTable[[#This Row],[Region]])))))</f>
        <v>KOFORIDUA</v>
      </c>
      <c r="T495" t="str">
        <f>IF(salesTable[[#This Row],[CustomerType]]="","MISSING",IFERROR(VLOOKUP(salesTable[[#This Row],[CustomerType]],customerType_Ref[],2,FALSE),TRIM(CLEAN(UPPER(salesTable[[#This Row],[CustomerType]])))))</f>
        <v>BUSINESS</v>
      </c>
      <c r="U495" t="str">
        <f>IF(salesTable[[#This Row],[SalesChannel]]="","MISSING",IFERROR(VLOOKUP(salesTable[[#This Row],[SalesChannel]],salesChannel_Ref[],2,FALSE),CLEAN(UPPER(TRIM(salesTable[SalesChannel])))))</f>
        <v>MOBILE APP</v>
      </c>
      <c r="V49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95" s="8" t="str">
        <f>IF(salesTable[[#This Row],[ProductID]]="","MISSING",IFERROR(VLOOKUP(salesTable[[#This Row],[ProductID]],product_REF[],1,FALSE),"NO MATCH"))</f>
        <v>P001</v>
      </c>
      <c r="X495" s="8" t="str">
        <f>CLEAN(UPPER(TRIM(IF(salesTable[[#This Row],[ProductID]]="","MISSING",IFERROR(VLOOKUP(salesTable[[#This Row],[ProductID]],product_REF[],2,FALSE),"NO MATCH")))))</f>
        <v>LAPTOP PRO 14</v>
      </c>
      <c r="Y495" t="str">
        <f>IFERROR(CLEAN(UPPER(TRIM(VLOOKUP(salesTable[[#This Row],[productID_Final]],product_REF[],3,FALSE)))),"NO MATCH")</f>
        <v>ELECTRONICS</v>
      </c>
      <c r="Z495" s="8" t="str">
        <f>IF(salesTable[[#This Row],[productCategory_final]]=CLEAN(UPPER(TRIM(salesTable[ProductCategory]))),salesTable[[#This Row],[productCategory_final]],"MISMATCH")</f>
        <v>ELECTRONICS</v>
      </c>
      <c r="AA495" s="8" t="str">
        <f>IF(salesTable[[#This Row],[CustomerID]]="","MISSING",IFERROR(VLOOKUP(salesTable[[#This Row],[CustomerID]],customer_REF[],1,FALSE),"NO MATCH"))</f>
        <v>C0005</v>
      </c>
      <c r="AB495" t="str">
        <f>CLEAN(UPPER(TRIM(IF(salesTable[[#This Row],[FirstName]]="","MISSING",IFERROR(VLOOKUP(salesTable[[#This Row],[CustomerID_final]],customer_REF[],2,FALSE),"NO MATCH")))))</f>
        <v>KOJO</v>
      </c>
      <c r="AC495" s="8" t="str">
        <f>IF(salesTable[[#This Row],[customerFisrtName]]=CLEAN(UPPER(TRIM(salesTable[[#This Row],[customerFisrtName]]))),salesTable[[#This Row],[customerFisrtName]],"MISMATCH")</f>
        <v>KOJO</v>
      </c>
      <c r="AD495" t="str">
        <f>CLEAN(UPPER(TRIM(IF(salesTable[[#This Row],[LastName]]="","MISSING",IFERROR(VLOOKUP(salesTable[[#This Row],[CustomerID_final]],customer_REF[],3,FALSE),"NO MATCH")))))</f>
        <v>OWUSU</v>
      </c>
      <c r="AE495" s="8" t="str">
        <f>IF(salesTable[[#This Row],[customerLastName]]=CLEAN(UPPER(TRIM(salesTable[[#This Row],[customerLastName]]))),salesTable[[#This Row],[customerLastName]],"MISMATCH")</f>
        <v>OWUSU</v>
      </c>
      <c r="AF495" s="8" t="str">
        <f>IF(salesTable[[#This Row],[Phone]]="","MISSING",0&amp;RIGHT(TRIM(SUBSTITUTE(SUBSTITUTE(SUBSTITUTE(salesTable[[#This Row],[Phone]],"+","")," ",""),"-","")),9))</f>
        <v>0242563752</v>
      </c>
      <c r="AG49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495" s="8">
        <f>IF(salesTable[[#This Row],[quantity_clean]]&gt;0,salesTable[[#This Row],[quantity_clean]],"INVALID")</f>
        <v>9</v>
      </c>
      <c r="AI49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495" s="8">
        <f>IF(salesTable[[#This Row],[unitPrice_clean]]&gt;0,salesTable[[#This Row],[unitPrice_clean]],"INVALID")</f>
        <v>4200</v>
      </c>
      <c r="AK495">
        <f>IF(salesTable[[#This Row],[Revenue]]="","MISSING",VALUE(TRIM(SUBSTITUTE(SUBSTITUTE(salesTable[[#This Row],[Revenue]],",",""),"GH₵",""))))</f>
        <v>37800</v>
      </c>
      <c r="AL495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495" s="19">
        <f>IF(ISNUMBER(salesTable[[#This Row],[OrderDate]]),salesTable[[#This Row],[OrderDate]],IFERROR(DATEVALUE(CLEAN(TRIM(SUBSTITUTE(salesTable[[#This Row],[OrderDate]],".","/")))),"CHECK"))</f>
        <v>45992</v>
      </c>
      <c r="AN4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45992</v>
      </c>
      <c r="AO4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GH-KOF-2025-00818</v>
      </c>
      <c r="AP4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5" s="8" t="str">
        <f>CLEAN(PROPER(TRIM(salesTable[[#This Row],[Email]])))</f>
        <v>Kojo.Owusu9@Example.Com</v>
      </c>
      <c r="AR495" s="8" t="str">
        <f>CLEAN(TRIM(salesTable[[#This Row],[SourceFile]]))</f>
        <v>Retail_POS_2025.csv</v>
      </c>
      <c r="AS4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5" s="8" t="str">
        <f>IF(salesTable[orderRef_final]&lt;&gt;"MISSING",salesTable[orderRef_final],"invalid")</f>
        <v>GH-KOF-2025-00818</v>
      </c>
    </row>
    <row r="496" spans="1:46" x14ac:dyDescent="0.3">
      <c r="A496" t="s">
        <v>5295</v>
      </c>
      <c r="B496" t="s">
        <v>5296</v>
      </c>
      <c r="C496" t="s">
        <v>1837</v>
      </c>
      <c r="D496" t="s">
        <v>65</v>
      </c>
      <c r="E496" t="s">
        <v>37</v>
      </c>
      <c r="F496" t="s">
        <v>119</v>
      </c>
      <c r="G496" t="s">
        <v>68</v>
      </c>
      <c r="H496" t="s">
        <v>1751</v>
      </c>
      <c r="I496" t="s">
        <v>110</v>
      </c>
      <c r="J496" t="s">
        <v>272</v>
      </c>
      <c r="K496" t="s">
        <v>458</v>
      </c>
      <c r="L496" t="s">
        <v>58</v>
      </c>
      <c r="M496">
        <v>10</v>
      </c>
      <c r="N496">
        <v>3600</v>
      </c>
      <c r="O496">
        <v>36000</v>
      </c>
      <c r="P496" t="s">
        <v>5297</v>
      </c>
      <c r="Q496" t="s">
        <v>5298</v>
      </c>
      <c r="R496" t="s">
        <v>32</v>
      </c>
      <c r="S496" t="str">
        <f>IF(salesTable[[#This Row],[Region]]="","MISSING",IFERROR(VLOOKUP(salesTable[[#This Row],[Region]],region_ref[],2,FALSE),TRIM(CLEAN(UPPER(salesTable[[#This Row],[Region]])))))</f>
        <v>KOFORIDUA</v>
      </c>
      <c r="T496" t="str">
        <f>IF(salesTable[[#This Row],[CustomerType]]="","MISSING",IFERROR(VLOOKUP(salesTable[[#This Row],[CustomerType]],customerType_Ref[],2,FALSE),TRIM(CLEAN(UPPER(salesTable[[#This Row],[CustomerType]])))))</f>
        <v>GOVERNMENT</v>
      </c>
      <c r="U496" t="str">
        <f>IF(salesTable[[#This Row],[SalesChannel]]="","MISSING",IFERROR(VLOOKUP(salesTable[[#This Row],[SalesChannel]],salesChannel_Ref[],2,FALSE),CLEAN(UPPER(TRIM(salesTable[SalesChannel])))))</f>
        <v>IN-STORE</v>
      </c>
      <c r="V49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496" s="8" t="str">
        <f>IF(salesTable[[#This Row],[ProductID]]="","MISSING",IFERROR(VLOOKUP(salesTable[[#This Row],[ProductID]],product_REF[],1,FALSE),"NO MATCH"))</f>
        <v>P010</v>
      </c>
      <c r="X496" s="8" t="str">
        <f>CLEAN(UPPER(TRIM(IF(salesTable[[#This Row],[ProductID]]="","MISSING",IFERROR(VLOOKUP(salesTable[[#This Row],[ProductID]],product_REF[],2,FALSE),"NO MATCH")))))</f>
        <v>AIR CONDITIONER</v>
      </c>
      <c r="Y496" t="str">
        <f>IFERROR(CLEAN(UPPER(TRIM(VLOOKUP(salesTable[[#This Row],[productID_Final]],product_REF[],3,FALSE)))),"NO MATCH")</f>
        <v>HOME APPLIANCES</v>
      </c>
      <c r="Z496" s="8" t="str">
        <f>IF(salesTable[[#This Row],[productCategory_final]]=CLEAN(UPPER(TRIM(salesTable[ProductCategory]))),salesTable[[#This Row],[productCategory_final]],"MISMATCH")</f>
        <v>HOME APPLIANCES</v>
      </c>
      <c r="AA496" s="8" t="str">
        <f>IF(salesTable[[#This Row],[CustomerID]]="","MISSING",IFERROR(VLOOKUP(salesTable[[#This Row],[CustomerID]],customer_REF[],1,FALSE),"NO MATCH"))</f>
        <v>C0297</v>
      </c>
      <c r="AB496" t="str">
        <f>CLEAN(UPPER(TRIM(IF(salesTable[[#This Row],[FirstName]]="","MISSING",IFERROR(VLOOKUP(salesTable[[#This Row],[CustomerID_final]],customer_REF[],2,FALSE),"NO MATCH")))))</f>
        <v>NAA</v>
      </c>
      <c r="AC496" s="8" t="str">
        <f>IF(salesTable[[#This Row],[customerFisrtName]]=CLEAN(UPPER(TRIM(salesTable[[#This Row],[customerFisrtName]]))),salesTable[[#This Row],[customerFisrtName]],"MISMATCH")</f>
        <v>NAA</v>
      </c>
      <c r="AD496" t="str">
        <f>CLEAN(UPPER(TRIM(IF(salesTable[[#This Row],[LastName]]="","MISSING",IFERROR(VLOOKUP(salesTable[[#This Row],[CustomerID_final]],customer_REF[],3,FALSE),"NO MATCH")))))</f>
        <v>ANTWI</v>
      </c>
      <c r="AE496" s="8" t="str">
        <f>IF(salesTable[[#This Row],[customerLastName]]=CLEAN(UPPER(TRIM(salesTable[[#This Row],[customerLastName]]))),salesTable[[#This Row],[customerLastName]],"MISMATCH")</f>
        <v>ANTWI</v>
      </c>
      <c r="AF496" s="8" t="str">
        <f>IF(salesTable[[#This Row],[Phone]]="","MISSING",0&amp;RIGHT(TRIM(SUBSTITUTE(SUBSTITUTE(SUBSTITUTE(salesTable[[#This Row],[Phone]],"+","")," ",""),"-","")),9))</f>
        <v>0205302104</v>
      </c>
      <c r="AG49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496" s="8">
        <f>IF(salesTable[[#This Row],[quantity_clean]]&gt;0,salesTable[[#This Row],[quantity_clean]],"INVALID")</f>
        <v>10</v>
      </c>
      <c r="AI49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496" s="8">
        <f>IF(salesTable[[#This Row],[unitPrice_clean]]&gt;0,salesTable[[#This Row],[unitPrice_clean]],"INVALID")</f>
        <v>3600</v>
      </c>
      <c r="AK496">
        <f>IF(salesTable[[#This Row],[Revenue]]="","MISSING",VALUE(TRIM(SUBSTITUTE(SUBSTITUTE(salesTable[[#This Row],[Revenue]],",",""),"GH₵",""))))</f>
        <v>36000</v>
      </c>
      <c r="AL496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496" s="19">
        <f>IF(ISNUMBER(salesTable[[#This Row],[OrderDate]]),salesTable[[#This Row],[OrderDate]],IFERROR(DATEVALUE(CLEAN(TRIM(SUBSTITUTE(salesTable[[#This Row],[OrderDate]],".","/")))),"CHECK"))</f>
        <v>45766</v>
      </c>
      <c r="AN4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45766</v>
      </c>
      <c r="AO4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GH-KOF-2025-00824</v>
      </c>
      <c r="AP4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6" s="8" t="str">
        <f>CLEAN(PROPER(TRIM(salesTable[[#This Row],[Email]])))</f>
        <v>Naa.Antwi5@Example.Com</v>
      </c>
      <c r="AR496" s="8" t="str">
        <f>CLEAN(TRIM(salesTable[[#This Row],[SourceFile]]))</f>
        <v>Agent_App_2025.csv</v>
      </c>
      <c r="AS4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6" s="8" t="str">
        <f>IF(salesTable[orderRef_final]&lt;&gt;"MISSING",salesTable[orderRef_final],"invalid")</f>
        <v>GH-KOF-2025-00824</v>
      </c>
    </row>
    <row r="497" spans="1:46" x14ac:dyDescent="0.3">
      <c r="A497" t="s">
        <v>888</v>
      </c>
      <c r="B497" t="s">
        <v>889</v>
      </c>
      <c r="C497" t="s">
        <v>890</v>
      </c>
      <c r="D497" t="s">
        <v>65</v>
      </c>
      <c r="E497" t="s">
        <v>667</v>
      </c>
      <c r="F497" t="s">
        <v>119</v>
      </c>
      <c r="G497" t="s">
        <v>218</v>
      </c>
      <c r="H497" t="s">
        <v>312</v>
      </c>
      <c r="I497" t="s">
        <v>26</v>
      </c>
      <c r="J497" t="s">
        <v>97</v>
      </c>
      <c r="K497" t="s">
        <v>72</v>
      </c>
      <c r="L497" t="s">
        <v>154</v>
      </c>
      <c r="M497" t="s">
        <v>99</v>
      </c>
      <c r="N497">
        <v>2800</v>
      </c>
      <c r="O497">
        <v>30800</v>
      </c>
      <c r="P497" t="s">
        <v>643</v>
      </c>
      <c r="Q497" t="s">
        <v>891</v>
      </c>
      <c r="R497" t="s">
        <v>157</v>
      </c>
      <c r="S497" t="str">
        <f>IF(salesTable[[#This Row],[Region]]="","MISSING",IFERROR(VLOOKUP(salesTable[[#This Row],[Region]],region_ref[],2,FALSE),TRIM(CLEAN(UPPER(salesTable[[#This Row],[Region]])))))</f>
        <v>KOFORIDUA</v>
      </c>
      <c r="T497" t="str">
        <f>IF(salesTable[[#This Row],[CustomerType]]="","MISSING",IFERROR(VLOOKUP(salesTable[[#This Row],[CustomerType]],customerType_Ref[],2,FALSE),TRIM(CLEAN(UPPER(salesTable[[#This Row],[CustomerType]])))))</f>
        <v>BUSINESS</v>
      </c>
      <c r="U497" t="str">
        <f>IF(salesTable[[#This Row],[SalesChannel]]="","MISSING",IFERROR(VLOOKUP(salesTable[[#This Row],[SalesChannel]],salesChannel_Ref[],2,FALSE),CLEAN(UPPER(TRIM(salesTable[SalesChannel])))))</f>
        <v>IN-STORE</v>
      </c>
      <c r="V49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497" s="8" t="str">
        <f>IF(salesTable[[#This Row],[ProductID]]="","MISSING",IFERROR(VLOOKUP(salesTable[[#This Row],[ProductID]],product_REF[],1,FALSE),"NO MATCH"))</f>
        <v>P005</v>
      </c>
      <c r="X497" s="8" t="str">
        <f>CLEAN(UPPER(TRIM(IF(salesTable[[#This Row],[ProductID]]="","MISSING",IFERROR(VLOOKUP(salesTable[[#This Row],[ProductID]],product_REF[],2,FALSE),"NO MATCH")))))</f>
        <v>SMARTPHONE X</v>
      </c>
      <c r="Y497" t="str">
        <f>IFERROR(CLEAN(UPPER(TRIM(VLOOKUP(salesTable[[#This Row],[productID_Final]],product_REF[],3,FALSE)))),"NO MATCH")</f>
        <v>ELECTRONICS</v>
      </c>
      <c r="Z497" s="8" t="str">
        <f>IF(salesTable[[#This Row],[productCategory_final]]=CLEAN(UPPER(TRIM(salesTable[ProductCategory]))),salesTable[[#This Row],[productCategory_final]],"MISMATCH")</f>
        <v>ELECTRONICS</v>
      </c>
      <c r="AA497" s="8" t="str">
        <f>IF(salesTable[[#This Row],[CustomerID]]="","MISSING",IFERROR(VLOOKUP(salesTable[[#This Row],[CustomerID]],customer_REF[],1,FALSE),"NO MATCH"))</f>
        <v>C0325</v>
      </c>
      <c r="AB497" t="str">
        <f>CLEAN(UPPER(TRIM(IF(salesTable[[#This Row],[FirstName]]="","MISSING",IFERROR(VLOOKUP(salesTable[[#This Row],[CustomerID_final]],customer_REF[],2,FALSE),"NO MATCH")))))</f>
        <v>NAA</v>
      </c>
      <c r="AC497" s="8" t="str">
        <f>IF(salesTable[[#This Row],[customerFisrtName]]=CLEAN(UPPER(TRIM(salesTable[[#This Row],[customerFisrtName]]))),salesTable[[#This Row],[customerFisrtName]],"MISMATCH")</f>
        <v>NAA</v>
      </c>
      <c r="AD497" t="str">
        <f>CLEAN(UPPER(TRIM(IF(salesTable[[#This Row],[LastName]]="","MISSING",IFERROR(VLOOKUP(salesTable[[#This Row],[CustomerID_final]],customer_REF[],3,FALSE),"NO MATCH")))))</f>
        <v>OSEI</v>
      </c>
      <c r="AE497" s="8" t="str">
        <f>IF(salesTable[[#This Row],[customerLastName]]=CLEAN(UPPER(TRIM(salesTable[[#This Row],[customerLastName]]))),salesTable[[#This Row],[customerLastName]],"MISMATCH")</f>
        <v>OSEI</v>
      </c>
      <c r="AF497" s="8" t="str">
        <f>IF(salesTable[[#This Row],[Phone]]="","MISSING",0&amp;RIGHT(TRIM(SUBSTITUTE(SUBSTITUTE(SUBSTITUTE(salesTable[[#This Row],[Phone]],"+","")," ",""),"-","")),9))</f>
        <v>0241234567</v>
      </c>
      <c r="AG49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97" s="8">
        <f>IF(salesTable[[#This Row],[quantity_clean]]&gt;0,salesTable[[#This Row],[quantity_clean]],"INVALID")</f>
        <v>11</v>
      </c>
      <c r="AI49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97" s="8">
        <f>IF(salesTable[[#This Row],[unitPrice_clean]]&gt;0,salesTable[[#This Row],[unitPrice_clean]],"INVALID")</f>
        <v>2800</v>
      </c>
      <c r="AK497">
        <f>IF(salesTable[[#This Row],[Revenue]]="","MISSING",VALUE(TRIM(SUBSTITUTE(SUBSTITUTE(salesTable[[#This Row],[Revenue]],",",""),"GH₵",""))))</f>
        <v>30800</v>
      </c>
      <c r="AL497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497" s="19">
        <f>IF(ISNUMBER(salesTable[[#This Row],[OrderDate]]),salesTable[[#This Row],[OrderDate]],IFERROR(DATEVALUE(CLEAN(TRIM(SUBSTITUTE(salesTable[[#This Row],[OrderDate]],".","/")))),"CHECK"))</f>
        <v>45789</v>
      </c>
      <c r="AN4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45789</v>
      </c>
      <c r="AO4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GH-KOF-2025-00858</v>
      </c>
      <c r="AP4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7" s="8" t="str">
        <f>CLEAN(PROPER(TRIM(salesTable[[#This Row],[Email]])))</f>
        <v>Naa.Osei12Example.Com</v>
      </c>
      <c r="AR497" s="8" t="str">
        <f>CLEAN(TRIM(salesTable[[#This Row],[SourceFile]]))</f>
        <v>Online_Sales_2025.xlsx</v>
      </c>
      <c r="AS4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7" s="8" t="str">
        <f>IF(salesTable[orderRef_final]&lt;&gt;"MISSING",salesTable[orderRef_final],"invalid")</f>
        <v>GH-KOF-2025-00858</v>
      </c>
    </row>
    <row r="498" spans="1:46" x14ac:dyDescent="0.3">
      <c r="A498" t="s">
        <v>2951</v>
      </c>
      <c r="B498" t="s">
        <v>2897</v>
      </c>
      <c r="C498" t="s">
        <v>2952</v>
      </c>
      <c r="D498" t="s">
        <v>1071</v>
      </c>
      <c r="E498" t="s">
        <v>237</v>
      </c>
      <c r="F498" t="s">
        <v>119</v>
      </c>
      <c r="G498" t="s">
        <v>218</v>
      </c>
      <c r="H498" t="s">
        <v>1179</v>
      </c>
      <c r="I498" t="s">
        <v>382</v>
      </c>
      <c r="J498" t="s">
        <v>83</v>
      </c>
      <c r="K498" t="s">
        <v>84</v>
      </c>
      <c r="L498" t="s">
        <v>111</v>
      </c>
      <c r="M498">
        <v>11</v>
      </c>
      <c r="N498">
        <v>2800</v>
      </c>
      <c r="O498">
        <v>30800</v>
      </c>
      <c r="P498" t="s">
        <v>2953</v>
      </c>
      <c r="Q498" t="s">
        <v>2954</v>
      </c>
      <c r="R498" t="s">
        <v>61</v>
      </c>
      <c r="S498" t="str">
        <f>IF(salesTable[[#This Row],[Region]]="","MISSING",IFERROR(VLOOKUP(salesTable[[#This Row],[Region]],region_ref[],2,FALSE),TRIM(CLEAN(UPPER(salesTable[[#This Row],[Region]])))))</f>
        <v>KOFORIDUA</v>
      </c>
      <c r="T498" t="str">
        <f>IF(salesTable[[#This Row],[CustomerType]]="","MISSING",IFERROR(VLOOKUP(salesTable[[#This Row],[CustomerType]],customerType_Ref[],2,FALSE),TRIM(CLEAN(UPPER(salesTable[[#This Row],[CustomerType]])))))</f>
        <v>INDIVIDUAL</v>
      </c>
      <c r="U498" t="str">
        <f>IF(salesTable[[#This Row],[SalesChannel]]="","MISSING",IFERROR(VLOOKUP(salesTable[[#This Row],[SalesChannel]],salesChannel_Ref[],2,FALSE),CLEAN(UPPER(TRIM(salesTable[SalesChannel])))))</f>
        <v>AGENT</v>
      </c>
      <c r="V498" t="str">
        <f>IF(salesTable[[#This Row],[PaymentMethod]]="","MISSING",IFERROR(VLOOKUP(salesTable[[#This Row],[PaymentMethod]],paymentMethod_REF[],2,FALSE), CLEAN(UPPER(TRIM(salesTable[[#This Row],[PaymentMethod]])))))</f>
        <v>CARD</v>
      </c>
      <c r="W498" s="8" t="str">
        <f>IF(salesTable[[#This Row],[ProductID]]="","MISSING",IFERROR(VLOOKUP(salesTable[[#This Row],[ProductID]],product_REF[],1,FALSE),"NO MATCH"))</f>
        <v>P005</v>
      </c>
      <c r="X498" s="8" t="str">
        <f>CLEAN(UPPER(TRIM(IF(salesTable[[#This Row],[ProductID]]="","MISSING",IFERROR(VLOOKUP(salesTable[[#This Row],[ProductID]],product_REF[],2,FALSE),"NO MATCH")))))</f>
        <v>SMARTPHONE X</v>
      </c>
      <c r="Y498" t="str">
        <f>IFERROR(CLEAN(UPPER(TRIM(VLOOKUP(salesTable[[#This Row],[productID_Final]],product_REF[],3,FALSE)))),"NO MATCH")</f>
        <v>ELECTRONICS</v>
      </c>
      <c r="Z498" s="8" t="str">
        <f>IF(salesTable[[#This Row],[productCategory_final]]=CLEAN(UPPER(TRIM(salesTable[ProductCategory]))),salesTable[[#This Row],[productCategory_final]],"MISMATCH")</f>
        <v>ELECTRONICS</v>
      </c>
      <c r="AA498" s="8" t="str">
        <f>IF(salesTable[[#This Row],[CustomerID]]="","MISSING",IFERROR(VLOOKUP(salesTable[[#This Row],[CustomerID]],customer_REF[],1,FALSE),"NO MATCH"))</f>
        <v>C0175</v>
      </c>
      <c r="AB498" t="str">
        <f>CLEAN(UPPER(TRIM(IF(salesTable[[#This Row],[FirstName]]="","MISSING",IFERROR(VLOOKUP(salesTable[[#This Row],[CustomerID_final]],customer_REF[],2,FALSE),"NO MATCH")))))</f>
        <v>KOFI</v>
      </c>
      <c r="AC498" s="8" t="str">
        <f>IF(salesTable[[#This Row],[customerFisrtName]]=CLEAN(UPPER(TRIM(salesTable[[#This Row],[customerFisrtName]]))),salesTable[[#This Row],[customerFisrtName]],"MISMATCH")</f>
        <v>KOFI</v>
      </c>
      <c r="AD498" t="str">
        <f>CLEAN(UPPER(TRIM(IF(salesTable[[#This Row],[LastName]]="","MISSING",IFERROR(VLOOKUP(salesTable[[#This Row],[CustomerID_final]],customer_REF[],3,FALSE),"NO MATCH")))))</f>
        <v>APPIAH</v>
      </c>
      <c r="AE498" s="8" t="str">
        <f>IF(salesTable[[#This Row],[customerLastName]]=CLEAN(UPPER(TRIM(salesTable[[#This Row],[customerLastName]]))),salesTable[[#This Row],[customerLastName]],"MISMATCH")</f>
        <v>APPIAH</v>
      </c>
      <c r="AF498" s="8" t="str">
        <f>IF(salesTable[[#This Row],[Phone]]="","MISSING",0&amp;RIGHT(TRIM(SUBSTITUTE(SUBSTITUTE(SUBSTITUTE(salesTable[[#This Row],[Phone]],"+","")," ",""),"-","")),9))</f>
        <v>0272124695</v>
      </c>
      <c r="AG49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498" s="8">
        <f>IF(salesTable[[#This Row],[quantity_clean]]&gt;0,salesTable[[#This Row],[quantity_clean]],"INVALID")</f>
        <v>11</v>
      </c>
      <c r="AI49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498" s="8">
        <f>IF(salesTable[[#This Row],[unitPrice_clean]]&gt;0,salesTable[[#This Row],[unitPrice_clean]],"INVALID")</f>
        <v>2800</v>
      </c>
      <c r="AK498">
        <f>IF(salesTable[[#This Row],[Revenue]]="","MISSING",VALUE(TRIM(SUBSTITUTE(SUBSTITUTE(salesTable[[#This Row],[Revenue]],",",""),"GH₵",""))))</f>
        <v>30800</v>
      </c>
      <c r="AL498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498" s="19">
        <f>IF(ISNUMBER(salesTable[[#This Row],[OrderDate]]),salesTable[[#This Row],[OrderDate]],IFERROR(DATEVALUE(CLEAN(TRIM(SUBSTITUTE(salesTable[[#This Row],[OrderDate]],".","/")))),"CHECK"))</f>
        <v>45947</v>
      </c>
      <c r="AN4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45947</v>
      </c>
      <c r="AO4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GH-KOF-2025-00867</v>
      </c>
      <c r="AP4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8" s="8" t="str">
        <f>CLEAN(PROPER(TRIM(salesTable[[#This Row],[Email]])))</f>
        <v>Kofi.Appiah65@Example.Com</v>
      </c>
      <c r="AR498" s="8" t="str">
        <f>CLEAN(TRIM(salesTable[[#This Row],[SourceFile]]))</f>
        <v>Retail_POS_2025.csv</v>
      </c>
      <c r="AS4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8" s="8" t="str">
        <f>IF(salesTable[orderRef_final]&lt;&gt;"MISSING",salesTable[orderRef_final],"invalid")</f>
        <v>GH-KOF-2025-00867</v>
      </c>
    </row>
    <row r="499" spans="1:46" x14ac:dyDescent="0.3">
      <c r="A499" t="s">
        <v>5678</v>
      </c>
      <c r="B499" t="s">
        <v>5450</v>
      </c>
      <c r="C499" t="s">
        <v>1246</v>
      </c>
      <c r="D499" t="s">
        <v>151</v>
      </c>
      <c r="E499" t="s">
        <v>22</v>
      </c>
      <c r="F499" t="s">
        <v>200</v>
      </c>
      <c r="G499" t="s">
        <v>53</v>
      </c>
      <c r="H499" t="s">
        <v>95</v>
      </c>
      <c r="I499" t="s">
        <v>96</v>
      </c>
      <c r="J499" t="s">
        <v>83</v>
      </c>
      <c r="K499" t="s">
        <v>493</v>
      </c>
      <c r="L499" t="s">
        <v>111</v>
      </c>
      <c r="M499">
        <v>2</v>
      </c>
      <c r="N499">
        <v>180</v>
      </c>
      <c r="O499">
        <v>360</v>
      </c>
      <c r="P499" t="s">
        <v>5679</v>
      </c>
      <c r="Q499" t="s">
        <v>5680</v>
      </c>
      <c r="R499" t="s">
        <v>32</v>
      </c>
      <c r="S499" t="str">
        <f>IF(salesTable[[#This Row],[Region]]="","MISSING",IFERROR(VLOOKUP(salesTable[[#This Row],[Region]],region_ref[],2,FALSE),TRIM(CLEAN(UPPER(salesTable[[#This Row],[Region]])))))</f>
        <v>KOFORIDUA</v>
      </c>
      <c r="T499" t="str">
        <f>IF(salesTable[[#This Row],[CustomerType]]="","MISSING",IFERROR(VLOOKUP(salesTable[[#This Row],[CustomerType]],customerType_Ref[],2,FALSE),TRIM(CLEAN(UPPER(salesTable[[#This Row],[CustomerType]])))))</f>
        <v>INDIVIDUAL</v>
      </c>
      <c r="U499" t="str">
        <f>IF(salesTable[[#This Row],[SalesChannel]]="","MISSING",IFERROR(VLOOKUP(salesTable[[#This Row],[SalesChannel]],salesChannel_Ref[],2,FALSE),CLEAN(UPPER(TRIM(salesTable[SalesChannel])))))</f>
        <v>AGENT</v>
      </c>
      <c r="V499" t="str">
        <f>IF(salesTable[[#This Row],[PaymentMethod]]="","MISSING",IFERROR(VLOOKUP(salesTable[[#This Row],[PaymentMethod]],paymentMethod_REF[],2,FALSE), CLEAN(UPPER(TRIM(salesTable[[#This Row],[PaymentMethod]])))))</f>
        <v>CARD</v>
      </c>
      <c r="W499" s="8" t="str">
        <f>IF(salesTable[[#This Row],[ProductID]]="","MISSING",IFERROR(VLOOKUP(salesTable[[#This Row],[ProductID]],product_REF[],1,FALSE),"NO MATCH"))</f>
        <v>P007</v>
      </c>
      <c r="X499" s="8" t="str">
        <f>CLEAN(UPPER(TRIM(IF(salesTable[[#This Row],[ProductID]]="","MISSING",IFERROR(VLOOKUP(salesTable[[#This Row],[ProductID]],product_REF[],2,FALSE),"NO MATCH")))))</f>
        <v>COTTON SHIRT</v>
      </c>
      <c r="Y499" t="str">
        <f>IFERROR(CLEAN(UPPER(TRIM(VLOOKUP(salesTable[[#This Row],[productID_Final]],product_REF[],3,FALSE)))),"NO MATCH")</f>
        <v>CLOTHING</v>
      </c>
      <c r="Z499" s="8" t="str">
        <f>IF(salesTable[[#This Row],[productCategory_final]]=CLEAN(UPPER(TRIM(salesTable[ProductCategory]))),salesTable[[#This Row],[productCategory_final]],"MISMATCH")</f>
        <v>CLOTHING</v>
      </c>
      <c r="AA499" s="8" t="str">
        <f>IF(salesTable[[#This Row],[CustomerID]]="","MISSING",IFERROR(VLOOKUP(salesTable[[#This Row],[CustomerID]],customer_REF[],1,FALSE),"NO MATCH"))</f>
        <v>C0066</v>
      </c>
      <c r="AB499" t="str">
        <f>CLEAN(UPPER(TRIM(IF(salesTable[[#This Row],[FirstName]]="","MISSING",IFERROR(VLOOKUP(salesTable[[#This Row],[CustomerID_final]],customer_REF[],2,FALSE),"NO MATCH")))))</f>
        <v>KWAME</v>
      </c>
      <c r="AC499" s="8" t="str">
        <f>IF(salesTable[[#This Row],[customerFisrtName]]=CLEAN(UPPER(TRIM(salesTable[[#This Row],[customerFisrtName]]))),salesTable[[#This Row],[customerFisrtName]],"MISMATCH")</f>
        <v>KWAME</v>
      </c>
      <c r="AD499" t="str">
        <f>CLEAN(UPPER(TRIM(IF(salesTable[[#This Row],[LastName]]="","MISSING",IFERROR(VLOOKUP(salesTable[[#This Row],[CustomerID_final]],customer_REF[],3,FALSE),"NO MATCH")))))</f>
        <v>ARTHUR</v>
      </c>
      <c r="AE499" s="8" t="str">
        <f>IF(salesTable[[#This Row],[customerLastName]]=CLEAN(UPPER(TRIM(salesTable[[#This Row],[customerLastName]]))),salesTable[[#This Row],[customerLastName]],"MISMATCH")</f>
        <v>ARTHUR</v>
      </c>
      <c r="AF499" s="8" t="str">
        <f>IF(salesTable[[#This Row],[Phone]]="","MISSING",0&amp;RIGHT(TRIM(SUBSTITUTE(SUBSTITUTE(SUBSTITUTE(salesTable[[#This Row],[Phone]],"+","")," ",""),"-","")),9))</f>
        <v>0264379572</v>
      </c>
      <c r="AG49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499" s="8">
        <f>IF(salesTable[[#This Row],[quantity_clean]]&gt;0,salesTable[[#This Row],[quantity_clean]],"INVALID")</f>
        <v>2</v>
      </c>
      <c r="AI49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499" s="8">
        <f>IF(salesTable[[#This Row],[unitPrice_clean]]&gt;0,salesTable[[#This Row],[unitPrice_clean]],"INVALID")</f>
        <v>180</v>
      </c>
      <c r="AK499">
        <f>IF(salesTable[[#This Row],[Revenue]]="","MISSING",VALUE(TRIM(SUBSTITUTE(SUBSTITUTE(salesTable[[#This Row],[Revenue]],",",""),"GH₵",""))))</f>
        <v>360</v>
      </c>
      <c r="AL499" s="8">
        <f>IFERROR(IF(ROUND(salesTable[[#This Row],[Quantity_final]]*salesTable[[#This Row],[UnitPrice_final]],2)=ROUND(salesTable[[#This Row],[revenue_clean]],2)=TRUE,salesTable[[#This Row],[revenue_clean]],"invalid"),"INVALID")</f>
        <v>360</v>
      </c>
      <c r="AM499" s="19">
        <f>IF(ISNUMBER(salesTable[[#This Row],[OrderDate]]),salesTable[[#This Row],[OrderDate]],IFERROR(DATEVALUE(CLEAN(TRIM(SUBSTITUTE(salesTable[[#This Row],[OrderDate]],".","/")))),"CHECK"))</f>
        <v>45697</v>
      </c>
      <c r="AN4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45697</v>
      </c>
      <c r="AO4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GH-KOF-2025-00877</v>
      </c>
      <c r="AP4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499" s="8" t="str">
        <f>CLEAN(PROPER(TRIM(salesTable[[#This Row],[Email]])))</f>
        <v>Kwame.Arthur83@Example.Com</v>
      </c>
      <c r="AR499" s="8" t="str">
        <f>CLEAN(TRIM(salesTable[[#This Row],[SourceFile]]))</f>
        <v>Agent_App_2025.csv</v>
      </c>
      <c r="AS4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499" s="8" t="str">
        <f>IF(salesTable[orderRef_final]&lt;&gt;"MISSING",salesTable[orderRef_final],"invalid")</f>
        <v>GH-KOF-2025-00877</v>
      </c>
    </row>
    <row r="500" spans="1:46" x14ac:dyDescent="0.3">
      <c r="A500" t="s">
        <v>2408</v>
      </c>
      <c r="B500" t="s">
        <v>2409</v>
      </c>
      <c r="C500" t="s">
        <v>925</v>
      </c>
      <c r="D500" t="s">
        <v>516</v>
      </c>
      <c r="E500" t="s">
        <v>2410</v>
      </c>
      <c r="F500" t="s">
        <v>590</v>
      </c>
      <c r="G500" t="s">
        <v>39</v>
      </c>
      <c r="H500" t="s">
        <v>719</v>
      </c>
      <c r="I500" t="s">
        <v>684</v>
      </c>
      <c r="J500" t="s">
        <v>685</v>
      </c>
      <c r="K500" t="s">
        <v>84</v>
      </c>
      <c r="L500" t="s">
        <v>165</v>
      </c>
      <c r="M500">
        <v>8</v>
      </c>
      <c r="N500">
        <v>1900</v>
      </c>
      <c r="O500">
        <v>15200</v>
      </c>
      <c r="P500" t="s">
        <v>2411</v>
      </c>
      <c r="Q500" t="s">
        <v>2412</v>
      </c>
      <c r="R500" t="s">
        <v>32</v>
      </c>
      <c r="S500" t="str">
        <f>IF(salesTable[[#This Row],[Region]]="","MISSING",IFERROR(VLOOKUP(salesTable[[#This Row],[Region]],region_ref[],2,FALSE),TRIM(CLEAN(UPPER(salesTable[[#This Row],[Region]])))))</f>
        <v>KOFORIDUA</v>
      </c>
      <c r="T500" t="str">
        <f>IF(salesTable[[#This Row],[CustomerType]]="","MISSING",IFERROR(VLOOKUP(salesTable[[#This Row],[CustomerType]],customerType_Ref[],2,FALSE),TRIM(CLEAN(UPPER(salesTable[[#This Row],[CustomerType]])))))</f>
        <v>BUSINESS</v>
      </c>
      <c r="U500" t="str">
        <f>IF(salesTable[[#This Row],[SalesChannel]]="","MISSING",IFERROR(VLOOKUP(salesTable[[#This Row],[SalesChannel]],salesChannel_Ref[],2,FALSE),CLEAN(UPPER(TRIM(salesTable[SalesChannel])))))</f>
        <v>AGENT</v>
      </c>
      <c r="V50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00" s="8" t="str">
        <f>IF(salesTable[[#This Row],[ProductID]]="","MISSING",IFERROR(VLOOKUP(salesTable[[#This Row],[ProductID]],product_REF[],1,FALSE),"NO MATCH"))</f>
        <v>P006</v>
      </c>
      <c r="X500" s="8" t="str">
        <f>CLEAN(UPPER(TRIM(IF(salesTable[[#This Row],[ProductID]]="","MISSING",IFERROR(VLOOKUP(salesTable[[#This Row],[ProductID]],product_REF[],2,FALSE),"NO MATCH")))))</f>
        <v>STANDING DESK</v>
      </c>
      <c r="Y500" t="str">
        <f>IFERROR(CLEAN(UPPER(TRIM(VLOOKUP(salesTable[[#This Row],[productID_Final]],product_REF[],3,FALSE)))),"NO MATCH")</f>
        <v>FURNITURE</v>
      </c>
      <c r="Z500" s="8" t="str">
        <f>IF(salesTable[[#This Row],[productCategory_final]]=CLEAN(UPPER(TRIM(salesTable[ProductCategory]))),salesTable[[#This Row],[productCategory_final]],"MISMATCH")</f>
        <v>FURNITURE</v>
      </c>
      <c r="AA500" s="8" t="str">
        <f>IF(salesTable[[#This Row],[CustomerID]]="","MISSING",IFERROR(VLOOKUP(salesTable[[#This Row],[CustomerID]],customer_REF[],1,FALSE),"NO MATCH"))</f>
        <v>C0354</v>
      </c>
      <c r="AB500" t="str">
        <f>CLEAN(UPPER(TRIM(IF(salesTable[[#This Row],[FirstName]]="","MISSING",IFERROR(VLOOKUP(salesTable[[#This Row],[CustomerID_final]],customer_REF[],2,FALSE),"NO MATCH")))))</f>
        <v>AKOSUA</v>
      </c>
      <c r="AC500" s="8" t="str">
        <f>IF(salesTable[[#This Row],[customerFisrtName]]=CLEAN(UPPER(TRIM(salesTable[[#This Row],[customerFisrtName]]))),salesTable[[#This Row],[customerFisrtName]],"MISMATCH")</f>
        <v>AKOSUA</v>
      </c>
      <c r="AD500" t="str">
        <f>CLEAN(UPPER(TRIM(IF(salesTable[[#This Row],[LastName]]="","MISSING",IFERROR(VLOOKUP(salesTable[[#This Row],[CustomerID_final]],customer_REF[],3,FALSE),"NO MATCH")))))</f>
        <v>OSEI</v>
      </c>
      <c r="AE500" s="8" t="str">
        <f>IF(salesTable[[#This Row],[customerLastName]]=CLEAN(UPPER(TRIM(salesTable[[#This Row],[customerLastName]]))),salesTable[[#This Row],[customerLastName]],"MISMATCH")</f>
        <v>OSEI</v>
      </c>
      <c r="AF500" s="8" t="str">
        <f>IF(salesTable[[#This Row],[Phone]]="","MISSING",0&amp;RIGHT(TRIM(SUBSTITUTE(SUBSTITUTE(SUBSTITUTE(salesTable[[#This Row],[Phone]],"+","")," ",""),"-","")),9))</f>
        <v>0553344969</v>
      </c>
      <c r="AG50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00" s="8">
        <f>IF(salesTable[[#This Row],[quantity_clean]]&gt;0,salesTable[[#This Row],[quantity_clean]],"INVALID")</f>
        <v>8</v>
      </c>
      <c r="AI50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00" s="8">
        <f>IF(salesTable[[#This Row],[unitPrice_clean]]&gt;0,salesTable[[#This Row],[unitPrice_clean]],"INVALID")</f>
        <v>1900</v>
      </c>
      <c r="AK500">
        <f>IF(salesTable[[#This Row],[Revenue]]="","MISSING",VALUE(TRIM(SUBSTITUTE(SUBSTITUTE(salesTable[[#This Row],[Revenue]],",",""),"GH₵",""))))</f>
        <v>15200</v>
      </c>
      <c r="AL500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500" s="19">
        <f>IF(ISNUMBER(salesTable[[#This Row],[OrderDate]]),salesTable[[#This Row],[OrderDate]],IFERROR(DATEVALUE(CLEAN(TRIM(SUBSTITUTE(salesTable[[#This Row],[OrderDate]],".","/")))),"CHECK"))</f>
        <v>45711</v>
      </c>
      <c r="AN5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45711</v>
      </c>
      <c r="AO5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GH-KOF-2025-00885</v>
      </c>
      <c r="AP5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0" s="8" t="str">
        <f>CLEAN(PROPER(TRIM(salesTable[[#This Row],[Email]])))</f>
        <v>Akosua.Osei99@Example.Com</v>
      </c>
      <c r="AR500" s="8" t="str">
        <f>CLEAN(TRIM(salesTable[[#This Row],[SourceFile]]))</f>
        <v>Agent_App_2025.csv</v>
      </c>
      <c r="AS5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0" s="8" t="str">
        <f>IF(salesTable[orderRef_final]&lt;&gt;"MISSING",salesTable[orderRef_final],"invalid")</f>
        <v>GH-KOF-2025-00885</v>
      </c>
    </row>
    <row r="501" spans="1:46" x14ac:dyDescent="0.3">
      <c r="A501" t="s">
        <v>3576</v>
      </c>
      <c r="B501" t="s">
        <v>3577</v>
      </c>
      <c r="C501" t="s">
        <v>2858</v>
      </c>
      <c r="D501" t="s">
        <v>139</v>
      </c>
      <c r="E501" t="s">
        <v>237</v>
      </c>
      <c r="F501" t="s">
        <v>750</v>
      </c>
      <c r="G501" t="s">
        <v>191</v>
      </c>
      <c r="H501" t="s">
        <v>278</v>
      </c>
      <c r="I501" t="s">
        <v>279</v>
      </c>
      <c r="J501" t="s">
        <v>272</v>
      </c>
      <c r="K501" t="s">
        <v>98</v>
      </c>
      <c r="L501" t="s">
        <v>775</v>
      </c>
      <c r="M501">
        <v>1</v>
      </c>
      <c r="N501">
        <v>1650</v>
      </c>
      <c r="O501">
        <v>1650</v>
      </c>
      <c r="P501" t="s">
        <v>3578</v>
      </c>
      <c r="Q501" t="s">
        <v>3351</v>
      </c>
      <c r="R501" t="s">
        <v>32</v>
      </c>
      <c r="S501" t="str">
        <f>IF(salesTable[[#This Row],[Region]]="","MISSING",IFERROR(VLOOKUP(salesTable[[#This Row],[Region]],region_ref[],2,FALSE),TRIM(CLEAN(UPPER(salesTable[[#This Row],[Region]])))))</f>
        <v>KOFORIDUA</v>
      </c>
      <c r="T501" t="str">
        <f>IF(salesTable[[#This Row],[CustomerType]]="","MISSING",IFERROR(VLOOKUP(salesTable[[#This Row],[CustomerType]],customerType_Ref[],2,FALSE),TRIM(CLEAN(UPPER(salesTable[[#This Row],[CustomerType]])))))</f>
        <v>GOVERNMENT</v>
      </c>
      <c r="U501" t="str">
        <f>IF(salesTable[[#This Row],[SalesChannel]]="","MISSING",IFERROR(VLOOKUP(salesTable[[#This Row],[SalesChannel]],salesChannel_Ref[],2,FALSE),CLEAN(UPPER(TRIM(salesTable[SalesChannel])))))</f>
        <v>MOBILE APP</v>
      </c>
      <c r="V501" t="str">
        <f>IF(salesTable[[#This Row],[PaymentMethod]]="","MISSING",IFERROR(VLOOKUP(salesTable[[#This Row],[PaymentMethod]],paymentMethod_REF[],2,FALSE), CLEAN(UPPER(TRIM(salesTable[[#This Row],[PaymentMethod]])))))</f>
        <v>CARD</v>
      </c>
      <c r="W501" s="8" t="str">
        <f>IF(salesTable[[#This Row],[ProductID]]="","MISSING",IFERROR(VLOOKUP(salesTable[[#This Row],[ProductID]],product_REF[],1,FALSE),"NO MATCH"))</f>
        <v>P004</v>
      </c>
      <c r="X501" s="8" t="str">
        <f>CLEAN(UPPER(TRIM(IF(salesTable[[#This Row],[ProductID]]="","MISSING",IFERROR(VLOOKUP(salesTable[[#This Row],[ProductID]],product_REF[],2,FALSE),"NO MATCH")))))</f>
        <v>LASER PRINTER</v>
      </c>
      <c r="Y501" t="str">
        <f>IFERROR(CLEAN(UPPER(TRIM(VLOOKUP(salesTable[[#This Row],[productID_Final]],product_REF[],3,FALSE)))),"NO MATCH")</f>
        <v>OFFICE SUPPLIES</v>
      </c>
      <c r="Z501" s="8" t="str">
        <f>IF(salesTable[[#This Row],[productCategory_final]]=CLEAN(UPPER(TRIM(salesTable[ProductCategory]))),salesTable[[#This Row],[productCategory_final]],"MISMATCH")</f>
        <v>OFFICE SUPPLIES</v>
      </c>
      <c r="AA501" s="8" t="str">
        <f>IF(salesTable[[#This Row],[CustomerID]]="","MISSING",IFERROR(VLOOKUP(salesTable[[#This Row],[CustomerID]],customer_REF[],1,FALSE),"NO MATCH"))</f>
        <v>C0305</v>
      </c>
      <c r="AB501" t="str">
        <f>CLEAN(UPPER(TRIM(IF(salesTable[[#This Row],[FirstName]]="","MISSING",IFERROR(VLOOKUP(salesTable[[#This Row],[CustomerID_final]],customer_REF[],2,FALSE),"NO MATCH")))))</f>
        <v>KOFI</v>
      </c>
      <c r="AC501" s="8" t="str">
        <f>IF(salesTable[[#This Row],[customerFisrtName]]=CLEAN(UPPER(TRIM(salesTable[[#This Row],[customerFisrtName]]))),salesTable[[#This Row],[customerFisrtName]],"MISMATCH")</f>
        <v>KOFI</v>
      </c>
      <c r="AD501" t="str">
        <f>CLEAN(UPPER(TRIM(IF(salesTable[[#This Row],[LastName]]="","MISSING",IFERROR(VLOOKUP(salesTable[[#This Row],[CustomerID_final]],customer_REF[],3,FALSE),"NO MATCH")))))</f>
        <v>APPIAH</v>
      </c>
      <c r="AE501" s="8" t="str">
        <f>IF(salesTable[[#This Row],[customerLastName]]=CLEAN(UPPER(TRIM(salesTable[[#This Row],[customerLastName]]))),salesTable[[#This Row],[customerLastName]],"MISMATCH")</f>
        <v>APPIAH</v>
      </c>
      <c r="AF501" s="8" t="str">
        <f>IF(salesTable[[#This Row],[Phone]]="","MISSING",0&amp;RIGHT(TRIM(SUBSTITUTE(SUBSTITUTE(SUBSTITUTE(salesTable[[#This Row],[Phone]],"+","")," ",""),"-","")),9))</f>
        <v>0246691601</v>
      </c>
      <c r="AG50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01" s="8">
        <f>IF(salesTable[[#This Row],[quantity_clean]]&gt;0,salesTable[[#This Row],[quantity_clean]],"INVALID")</f>
        <v>1</v>
      </c>
      <c r="AI50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01" s="8">
        <f>IF(salesTable[[#This Row],[unitPrice_clean]]&gt;0,salesTable[[#This Row],[unitPrice_clean]],"INVALID")</f>
        <v>1650</v>
      </c>
      <c r="AK501">
        <f>IF(salesTable[[#This Row],[Revenue]]="","MISSING",VALUE(TRIM(SUBSTITUTE(SUBSTITUTE(salesTable[[#This Row],[Revenue]],",",""),"GH₵",""))))</f>
        <v>1650</v>
      </c>
      <c r="AL501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501" s="19">
        <f>IF(ISNUMBER(salesTable[[#This Row],[OrderDate]]),salesTable[[#This Row],[OrderDate]],IFERROR(DATEVALUE(CLEAN(TRIM(SUBSTITUTE(salesTable[[#This Row],[OrderDate]],".","/")))),"CHECK"))</f>
        <v>46145</v>
      </c>
      <c r="AN50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GH-KOF-2025-00886</v>
      </c>
      <c r="AP5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1" s="8" t="str">
        <f>CLEAN(PROPER(TRIM(salesTable[[#This Row],[Email]])))</f>
        <v>Kofi.Appiah12@Example.Com</v>
      </c>
      <c r="AR501" s="8" t="str">
        <f>CLEAN(TRIM(salesTable[[#This Row],[SourceFile]]))</f>
        <v>Agent_App_2025.csv</v>
      </c>
      <c r="AS5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1" s="8" t="str">
        <f>IF(salesTable[orderRef_final]&lt;&gt;"MISSING",salesTable[orderRef_final],"invalid")</f>
        <v>GH-KOF-2025-00886</v>
      </c>
    </row>
    <row r="502" spans="1:46" x14ac:dyDescent="0.3">
      <c r="A502" t="s">
        <v>2171</v>
      </c>
      <c r="B502" t="s">
        <v>1982</v>
      </c>
      <c r="C502" t="s">
        <v>2172</v>
      </c>
      <c r="D502" t="s">
        <v>21</v>
      </c>
      <c r="E502" t="s">
        <v>173</v>
      </c>
      <c r="F502" t="s">
        <v>590</v>
      </c>
      <c r="G502" t="s">
        <v>24</v>
      </c>
      <c r="H502" t="s">
        <v>2173</v>
      </c>
      <c r="I502" t="s">
        <v>26</v>
      </c>
      <c r="J502" t="s">
        <v>221</v>
      </c>
      <c r="K502" t="s">
        <v>98</v>
      </c>
      <c r="L502" t="s">
        <v>338</v>
      </c>
      <c r="M502">
        <v>4</v>
      </c>
      <c r="N502">
        <v>4200</v>
      </c>
      <c r="O502">
        <v>16800</v>
      </c>
      <c r="P502" t="s">
        <v>2174</v>
      </c>
      <c r="Q502" t="s">
        <v>2175</v>
      </c>
      <c r="R502" t="s">
        <v>32</v>
      </c>
      <c r="S502" t="str">
        <f>IF(salesTable[[#This Row],[Region]]="","MISSING",IFERROR(VLOOKUP(salesTable[[#This Row],[Region]],region_ref[],2,FALSE),TRIM(CLEAN(UPPER(salesTable[[#This Row],[Region]])))))</f>
        <v>KOFORIDUA</v>
      </c>
      <c r="T502" t="str">
        <f>IF(salesTable[[#This Row],[CustomerType]]="","MISSING",IFERROR(VLOOKUP(salesTable[[#This Row],[CustomerType]],customerType_Ref[],2,FALSE),TRIM(CLEAN(UPPER(salesTable[[#This Row],[CustomerType]])))))</f>
        <v>INDIVIDUAL</v>
      </c>
      <c r="U502" t="str">
        <f>IF(salesTable[[#This Row],[SalesChannel]]="","MISSING",IFERROR(VLOOKUP(salesTable[[#This Row],[SalesChannel]],salesChannel_Ref[],2,FALSE),CLEAN(UPPER(TRIM(salesTable[SalesChannel])))))</f>
        <v>MOBILE APP</v>
      </c>
      <c r="V50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02" s="8" t="str">
        <f>IF(salesTable[[#This Row],[ProductID]]="","MISSING",IFERROR(VLOOKUP(salesTable[[#This Row],[ProductID]],product_REF[],1,FALSE),"NO MATCH"))</f>
        <v>P001</v>
      </c>
      <c r="X502" s="8" t="str">
        <f>CLEAN(UPPER(TRIM(IF(salesTable[[#This Row],[ProductID]]="","MISSING",IFERROR(VLOOKUP(salesTable[[#This Row],[ProductID]],product_REF[],2,FALSE),"NO MATCH")))))</f>
        <v>LAPTOP PRO 14</v>
      </c>
      <c r="Y502" t="str">
        <f>IFERROR(CLEAN(UPPER(TRIM(VLOOKUP(salesTable[[#This Row],[productID_Final]],product_REF[],3,FALSE)))),"NO MATCH")</f>
        <v>ELECTRONICS</v>
      </c>
      <c r="Z502" s="8" t="str">
        <f>IF(salesTable[[#This Row],[productCategory_final]]=CLEAN(UPPER(TRIM(salesTable[ProductCategory]))),salesTable[[#This Row],[productCategory_final]],"MISMATCH")</f>
        <v>ELECTRONICS</v>
      </c>
      <c r="AA502" s="8" t="str">
        <f>IF(salesTable[[#This Row],[CustomerID]]="","MISSING",IFERROR(VLOOKUP(salesTable[[#This Row],[CustomerID]],customer_REF[],1,FALSE),"NO MATCH"))</f>
        <v>C0135</v>
      </c>
      <c r="AB502" t="str">
        <f>CLEAN(UPPER(TRIM(IF(salesTable[[#This Row],[FirstName]]="","MISSING",IFERROR(VLOOKUP(salesTable[[#This Row],[CustomerID_final]],customer_REF[],2,FALSE),"NO MATCH")))))</f>
        <v>KOJO</v>
      </c>
      <c r="AC502" s="8" t="str">
        <f>IF(salesTable[[#This Row],[customerFisrtName]]=CLEAN(UPPER(TRIM(salesTable[[#This Row],[customerFisrtName]]))),salesTable[[#This Row],[customerFisrtName]],"MISMATCH")</f>
        <v>KOJO</v>
      </c>
      <c r="AD502" t="str">
        <f>CLEAN(UPPER(TRIM(IF(salesTable[[#This Row],[LastName]]="","MISSING",IFERROR(VLOOKUP(salesTable[[#This Row],[CustomerID_final]],customer_REF[],3,FALSE),"NO MATCH")))))</f>
        <v>OSEI</v>
      </c>
      <c r="AE502" s="8" t="str">
        <f>IF(salesTable[[#This Row],[customerLastName]]=CLEAN(UPPER(TRIM(salesTable[[#This Row],[customerLastName]]))),salesTable[[#This Row],[customerLastName]],"MISMATCH")</f>
        <v>OSEI</v>
      </c>
      <c r="AF502" s="8" t="str">
        <f>IF(salesTable[[#This Row],[Phone]]="","MISSING",0&amp;RIGHT(TRIM(SUBSTITUTE(SUBSTITUTE(SUBSTITUTE(salesTable[[#This Row],[Phone]],"+","")," ",""),"-","")),9))</f>
        <v>0261974801</v>
      </c>
      <c r="AG50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02" s="8">
        <f>IF(salesTable[[#This Row],[quantity_clean]]&gt;0,salesTable[[#This Row],[quantity_clean]],"INVALID")</f>
        <v>4</v>
      </c>
      <c r="AI50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502" s="8">
        <f>IF(salesTable[[#This Row],[unitPrice_clean]]&gt;0,salesTable[[#This Row],[unitPrice_clean]],"INVALID")</f>
        <v>4200</v>
      </c>
      <c r="AK502">
        <f>IF(salesTable[[#This Row],[Revenue]]="","MISSING",VALUE(TRIM(SUBSTITUTE(SUBSTITUTE(salesTable[[#This Row],[Revenue]],",",""),"GH₵",""))))</f>
        <v>16800</v>
      </c>
      <c r="AL502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502" s="19">
        <f>IF(ISNUMBER(salesTable[[#This Row],[OrderDate]]),salesTable[[#This Row],[OrderDate]],IFERROR(DATEVALUE(CLEAN(TRIM(SUBSTITUTE(salesTable[[#This Row],[OrderDate]],".","/")))),"CHECK"))</f>
        <v>45799</v>
      </c>
      <c r="AN5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45799</v>
      </c>
      <c r="AO5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GH-KOF-2025-00888</v>
      </c>
      <c r="AP5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2" s="8" t="str">
        <f>CLEAN(PROPER(TRIM(salesTable[[#This Row],[Email]])))</f>
        <v>Kojo.Osei86@Example.Com</v>
      </c>
      <c r="AR502" s="8" t="str">
        <f>CLEAN(TRIM(salesTable[[#This Row],[SourceFile]]))</f>
        <v>Agent_App_2025.csv</v>
      </c>
      <c r="AS5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2" s="8" t="str">
        <f>IF(salesTable[orderRef_final]&lt;&gt;"MISSING",salesTable[orderRef_final],"invalid")</f>
        <v>GH-KOF-2025-00888</v>
      </c>
    </row>
    <row r="503" spans="1:46" x14ac:dyDescent="0.3">
      <c r="A503" t="s">
        <v>4305</v>
      </c>
      <c r="B503" t="s">
        <v>4306</v>
      </c>
      <c r="C503" t="s">
        <v>1968</v>
      </c>
      <c r="D503" t="s">
        <v>1756</v>
      </c>
      <c r="E503" t="s">
        <v>51</v>
      </c>
      <c r="F503" t="s">
        <v>119</v>
      </c>
      <c r="G503" t="s">
        <v>218</v>
      </c>
      <c r="H503" t="s">
        <v>312</v>
      </c>
      <c r="I503" t="s">
        <v>26</v>
      </c>
      <c r="J503" t="s">
        <v>97</v>
      </c>
      <c r="K503" t="s">
        <v>72</v>
      </c>
      <c r="L503" t="s">
        <v>111</v>
      </c>
      <c r="M503">
        <v>10</v>
      </c>
      <c r="N503">
        <v>2800</v>
      </c>
      <c r="O503">
        <v>28000</v>
      </c>
      <c r="P503" t="s">
        <v>4307</v>
      </c>
      <c r="Q503" t="s">
        <v>4308</v>
      </c>
      <c r="R503" t="s">
        <v>32</v>
      </c>
      <c r="S503" t="str">
        <f>IF(salesTable[[#This Row],[Region]]="","MISSING",IFERROR(VLOOKUP(salesTable[[#This Row],[Region]],region_ref[],2,FALSE),TRIM(CLEAN(UPPER(salesTable[[#This Row],[Region]])))))</f>
        <v>KOFORIDUA</v>
      </c>
      <c r="T503" t="str">
        <f>IF(salesTable[[#This Row],[CustomerType]]="","MISSING",IFERROR(VLOOKUP(salesTable[[#This Row],[CustomerType]],customerType_Ref[],2,FALSE),TRIM(CLEAN(UPPER(salesTable[[#This Row],[CustomerType]])))))</f>
        <v>BUSINESS</v>
      </c>
      <c r="U503" t="str">
        <f>IF(salesTable[[#This Row],[SalesChannel]]="","MISSING",IFERROR(VLOOKUP(salesTable[[#This Row],[SalesChannel]],salesChannel_Ref[],2,FALSE),CLEAN(UPPER(TRIM(salesTable[SalesChannel])))))</f>
        <v>IN-STORE</v>
      </c>
      <c r="V503" t="str">
        <f>IF(salesTable[[#This Row],[PaymentMethod]]="","MISSING",IFERROR(VLOOKUP(salesTable[[#This Row],[PaymentMethod]],paymentMethod_REF[],2,FALSE), CLEAN(UPPER(TRIM(salesTable[[#This Row],[PaymentMethod]])))))</f>
        <v>CARD</v>
      </c>
      <c r="W503" s="8" t="str">
        <f>IF(salesTable[[#This Row],[ProductID]]="","MISSING",IFERROR(VLOOKUP(salesTable[[#This Row],[ProductID]],product_REF[],1,FALSE),"NO MATCH"))</f>
        <v>P005</v>
      </c>
      <c r="X503" s="8" t="str">
        <f>CLEAN(UPPER(TRIM(IF(salesTable[[#This Row],[ProductID]]="","MISSING",IFERROR(VLOOKUP(salesTable[[#This Row],[ProductID]],product_REF[],2,FALSE),"NO MATCH")))))</f>
        <v>SMARTPHONE X</v>
      </c>
      <c r="Y503" t="str">
        <f>IFERROR(CLEAN(UPPER(TRIM(VLOOKUP(salesTable[[#This Row],[productID_Final]],product_REF[],3,FALSE)))),"NO MATCH")</f>
        <v>ELECTRONICS</v>
      </c>
      <c r="Z503" s="8" t="str">
        <f>IF(salesTable[[#This Row],[productCategory_final]]=CLEAN(UPPER(TRIM(salesTable[ProductCategory]))),salesTable[[#This Row],[productCategory_final]],"MISMATCH")</f>
        <v>ELECTRONICS</v>
      </c>
      <c r="AA503" s="8" t="str">
        <f>IF(salesTable[[#This Row],[CustomerID]]="","MISSING",IFERROR(VLOOKUP(salesTable[[#This Row],[CustomerID]],customer_REF[],1,FALSE),"NO MATCH"))</f>
        <v>C0142</v>
      </c>
      <c r="AB503" t="str">
        <f>CLEAN(UPPER(TRIM(IF(salesTable[[#This Row],[FirstName]]="","MISSING",IFERROR(VLOOKUP(salesTable[[#This Row],[CustomerID_final]],customer_REF[],2,FALSE),"NO MATCH")))))</f>
        <v>AKOSUA</v>
      </c>
      <c r="AC503" s="8" t="str">
        <f>IF(salesTable[[#This Row],[customerFisrtName]]=CLEAN(UPPER(TRIM(salesTable[[#This Row],[customerFisrtName]]))),salesTable[[#This Row],[customerFisrtName]],"MISMATCH")</f>
        <v>AKOSUA</v>
      </c>
      <c r="AD503" t="str">
        <f>CLEAN(UPPER(TRIM(IF(salesTable[[#This Row],[LastName]]="","MISSING",IFERROR(VLOOKUP(salesTable[[#This Row],[CustomerID_final]],customer_REF[],3,FALSE),"NO MATCH")))))</f>
        <v>MENSAH</v>
      </c>
      <c r="AE503" s="8" t="str">
        <f>IF(salesTable[[#This Row],[customerLastName]]=CLEAN(UPPER(TRIM(salesTable[[#This Row],[customerLastName]]))),salesTable[[#This Row],[customerLastName]],"MISMATCH")</f>
        <v>MENSAH</v>
      </c>
      <c r="AF503" s="8" t="str">
        <f>IF(salesTable[[#This Row],[Phone]]="","MISSING",0&amp;RIGHT(TRIM(SUBSTITUTE(SUBSTITUTE(SUBSTITUTE(salesTable[[#This Row],[Phone]],"+","")," ",""),"-","")),9))</f>
        <v>0543696970</v>
      </c>
      <c r="AG50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03" s="8">
        <f>IF(salesTable[[#This Row],[quantity_clean]]&gt;0,salesTable[[#This Row],[quantity_clean]],"INVALID")</f>
        <v>10</v>
      </c>
      <c r="AI50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03" s="8">
        <f>IF(salesTable[[#This Row],[unitPrice_clean]]&gt;0,salesTable[[#This Row],[unitPrice_clean]],"INVALID")</f>
        <v>2800</v>
      </c>
      <c r="AK503">
        <f>IF(salesTable[[#This Row],[Revenue]]="","MISSING",VALUE(TRIM(SUBSTITUTE(SUBSTITUTE(salesTable[[#This Row],[Revenue]],",",""),"GH₵",""))))</f>
        <v>28000</v>
      </c>
      <c r="AL503" s="8">
        <f>IFERROR(IF(ROUND(salesTable[[#This Row],[Quantity_final]]*salesTable[[#This Row],[UnitPrice_final]],2)=ROUND(salesTable[[#This Row],[revenue_clean]],2)=TRUE,salesTable[[#This Row],[revenue_clean]],"invalid"),"INVALID")</f>
        <v>28000</v>
      </c>
      <c r="AM503" s="19">
        <f>IF(ISNUMBER(salesTable[[#This Row],[OrderDate]]),salesTable[[#This Row],[OrderDate]],IFERROR(DATEVALUE(CLEAN(TRIM(SUBSTITUTE(salesTable[[#This Row],[OrderDate]],".","/")))),"CHECK"))</f>
        <v>45310</v>
      </c>
      <c r="AN50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GH-KOF-2025-00890</v>
      </c>
      <c r="AP5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3" s="8" t="str">
        <f>CLEAN(PROPER(TRIM(salesTable[[#This Row],[Email]])))</f>
        <v>Akosua.Mensah95@Example.Com</v>
      </c>
      <c r="AR503" s="8" t="str">
        <f>CLEAN(TRIM(salesTable[[#This Row],[SourceFile]]))</f>
        <v>Agent_App_2025.csv</v>
      </c>
      <c r="AS5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3" s="8" t="str">
        <f>IF(salesTable[orderRef_final]&lt;&gt;"MISSING",salesTable[orderRef_final],"invalid")</f>
        <v>GH-KOF-2025-00890</v>
      </c>
    </row>
    <row r="504" spans="1:46" x14ac:dyDescent="0.3">
      <c r="A504" t="s">
        <v>2784</v>
      </c>
      <c r="B504" t="s">
        <v>1193</v>
      </c>
      <c r="C504" t="s">
        <v>138</v>
      </c>
      <c r="D504" t="s">
        <v>905</v>
      </c>
      <c r="E504" t="s">
        <v>140</v>
      </c>
      <c r="F504" t="s">
        <v>119</v>
      </c>
      <c r="G504" t="s">
        <v>162</v>
      </c>
      <c r="H504" t="s">
        <v>163</v>
      </c>
      <c r="I504" t="s">
        <v>884</v>
      </c>
      <c r="J504" t="s">
        <v>27</v>
      </c>
      <c r="K504" t="s">
        <v>98</v>
      </c>
      <c r="L504" t="s">
        <v>132</v>
      </c>
      <c r="M504">
        <v>9</v>
      </c>
      <c r="N504">
        <v>620</v>
      </c>
      <c r="O504">
        <v>5580</v>
      </c>
      <c r="P504" t="s">
        <v>2785</v>
      </c>
      <c r="Q504" t="s">
        <v>2786</v>
      </c>
      <c r="R504" t="s">
        <v>46</v>
      </c>
      <c r="S504" t="str">
        <f>IF(salesTable[[#This Row],[Region]]="","MISSING",IFERROR(VLOOKUP(salesTable[[#This Row],[Region]],region_ref[],2,FALSE),TRIM(CLEAN(UPPER(salesTable[[#This Row],[Region]])))))</f>
        <v>KOFORIDUA</v>
      </c>
      <c r="T504" t="str">
        <f>IF(salesTable[[#This Row],[CustomerType]]="","MISSING",IFERROR(VLOOKUP(salesTable[[#This Row],[CustomerType]],customerType_Ref[],2,FALSE),TRIM(CLEAN(UPPER(salesTable[[#This Row],[CustomerType]])))))</f>
        <v>GOVERNMENT</v>
      </c>
      <c r="U504" t="str">
        <f>IF(salesTable[[#This Row],[SalesChannel]]="","MISSING",IFERROR(VLOOKUP(salesTable[[#This Row],[SalesChannel]],salesChannel_Ref[],2,FALSE),CLEAN(UPPER(TRIM(salesTable[SalesChannel])))))</f>
        <v>MOBILE APP</v>
      </c>
      <c r="V50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04" s="8" t="str">
        <f>IF(salesTable[[#This Row],[ProductID]]="","MISSING",IFERROR(VLOOKUP(salesTable[[#This Row],[ProductID]],product_REF[],1,FALSE),"NO MATCH"))</f>
        <v>P012</v>
      </c>
      <c r="X504" s="8" t="str">
        <f>CLEAN(UPPER(TRIM(IF(salesTable[[#This Row],[ProductID]]="","MISSING",IFERROR(VLOOKUP(salesTable[[#This Row],[ProductID]],product_REF[],2,FALSE),"NO MATCH")))))</f>
        <v>BLENDER PLUS</v>
      </c>
      <c r="Y504" t="str">
        <f>IFERROR(CLEAN(UPPER(TRIM(VLOOKUP(salesTable[[#This Row],[productID_Final]],product_REF[],3,FALSE)))),"NO MATCH")</f>
        <v>HOME APPLIANCES</v>
      </c>
      <c r="Z504" s="8" t="str">
        <f>IF(salesTable[[#This Row],[productCategory_final]]=CLEAN(UPPER(TRIM(salesTable[ProductCategory]))),salesTable[[#This Row],[productCategory_final]],"MISMATCH")</f>
        <v>HOME APPLIANCES</v>
      </c>
      <c r="AA504" s="8" t="str">
        <f>IF(salesTable[[#This Row],[CustomerID]]="","MISSING",IFERROR(VLOOKUP(salesTable[[#This Row],[CustomerID]],customer_REF[],1,FALSE),"NO MATCH"))</f>
        <v>C0162</v>
      </c>
      <c r="AB504" t="str">
        <f>CLEAN(UPPER(TRIM(IF(salesTable[[#This Row],[FirstName]]="","MISSING",IFERROR(VLOOKUP(salesTable[[#This Row],[CustomerID_final]],customer_REF[],2,FALSE),"NO MATCH")))))</f>
        <v>KOFI</v>
      </c>
      <c r="AC504" s="8" t="str">
        <f>IF(salesTable[[#This Row],[customerFisrtName]]=CLEAN(UPPER(TRIM(salesTable[[#This Row],[customerFisrtName]]))),salesTable[[#This Row],[customerFisrtName]],"MISMATCH")</f>
        <v>KOFI</v>
      </c>
      <c r="AD504" t="str">
        <f>CLEAN(UPPER(TRIM(IF(salesTable[[#This Row],[LastName]]="","MISSING",IFERROR(VLOOKUP(salesTable[[#This Row],[CustomerID_final]],customer_REF[],3,FALSE),"NO MATCH")))))</f>
        <v>OWUSU</v>
      </c>
      <c r="AE504" s="8" t="str">
        <f>IF(salesTable[[#This Row],[customerLastName]]=CLEAN(UPPER(TRIM(salesTable[[#This Row],[customerLastName]]))),salesTable[[#This Row],[customerLastName]],"MISMATCH")</f>
        <v>OWUSU</v>
      </c>
      <c r="AF504" s="8" t="str">
        <f>IF(salesTable[[#This Row],[Phone]]="","MISSING",0&amp;RIGHT(TRIM(SUBSTITUTE(SUBSTITUTE(SUBSTITUTE(salesTable[[#This Row],[Phone]],"+","")," ",""),"-","")),9))</f>
        <v>0246774554</v>
      </c>
      <c r="AG50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504" s="8">
        <f>IF(salesTable[[#This Row],[quantity_clean]]&gt;0,salesTable[[#This Row],[quantity_clean]],"INVALID")</f>
        <v>9</v>
      </c>
      <c r="AI50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504" s="8">
        <f>IF(salesTable[[#This Row],[unitPrice_clean]]&gt;0,salesTable[[#This Row],[unitPrice_clean]],"INVALID")</f>
        <v>620</v>
      </c>
      <c r="AK504">
        <f>IF(salesTable[[#This Row],[Revenue]]="","MISSING",VALUE(TRIM(SUBSTITUTE(SUBSTITUTE(salesTable[[#This Row],[Revenue]],",",""),"GH₵",""))))</f>
        <v>5580</v>
      </c>
      <c r="AL504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504" s="19">
        <f>IF(ISNUMBER(salesTable[[#This Row],[OrderDate]]),salesTable[[#This Row],[OrderDate]],IFERROR(DATEVALUE(CLEAN(TRIM(SUBSTITUTE(salesTable[[#This Row],[OrderDate]],".","/")))),"CHECK"))</f>
        <v>45672</v>
      </c>
      <c r="AN5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45672</v>
      </c>
      <c r="AO5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GH-KOF-2025-00898</v>
      </c>
      <c r="AP5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4" s="8" t="str">
        <f>CLEAN(PROPER(TRIM(salesTable[[#This Row],[Email]])))</f>
        <v>Kofi.Owusu54@Example.Com</v>
      </c>
      <c r="AR504" s="8" t="str">
        <f>CLEAN(TRIM(salesTable[[#This Row],[SourceFile]]))</f>
        <v>Mobile_App_Export.csv</v>
      </c>
      <c r="AS5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4" s="8" t="str">
        <f>IF(salesTable[orderRef_final]&lt;&gt;"MISSING",salesTable[orderRef_final],"invalid")</f>
        <v>GH-KOF-2025-00898</v>
      </c>
    </row>
    <row r="505" spans="1:46" x14ac:dyDescent="0.3">
      <c r="A505" t="s">
        <v>1097</v>
      </c>
      <c r="B505" t="s">
        <v>1098</v>
      </c>
      <c r="C505" t="s">
        <v>1099</v>
      </c>
      <c r="D505" t="s">
        <v>65</v>
      </c>
      <c r="E505" t="s">
        <v>93</v>
      </c>
      <c r="F505" t="s">
        <v>119</v>
      </c>
      <c r="G505" t="s">
        <v>191</v>
      </c>
      <c r="H505" t="s">
        <v>278</v>
      </c>
      <c r="I505" t="s">
        <v>781</v>
      </c>
      <c r="K505" t="s">
        <v>57</v>
      </c>
      <c r="L505" t="s">
        <v>165</v>
      </c>
      <c r="M505" t="s">
        <v>1100</v>
      </c>
      <c r="N505">
        <v>1650</v>
      </c>
      <c r="O505">
        <v>19800</v>
      </c>
      <c r="P505" t="s">
        <v>1101</v>
      </c>
      <c r="Q505" t="s">
        <v>1102</v>
      </c>
      <c r="R505" t="s">
        <v>61</v>
      </c>
      <c r="S505" t="str">
        <f>IF(salesTable[[#This Row],[Region]]="","MISSING",IFERROR(VLOOKUP(salesTable[[#This Row],[Region]],region_ref[],2,FALSE),TRIM(CLEAN(UPPER(salesTable[[#This Row],[Region]])))))</f>
        <v>KOFORIDUA</v>
      </c>
      <c r="T505" t="str">
        <f>IF(salesTable[[#This Row],[CustomerType]]="","MISSING",IFERROR(VLOOKUP(salesTable[[#This Row],[CustomerType]],customerType_Ref[],2,FALSE),TRIM(CLEAN(UPPER(salesTable[[#This Row],[CustomerType]])))))</f>
        <v>MISSING</v>
      </c>
      <c r="U505" t="str">
        <f>IF(salesTable[[#This Row],[SalesChannel]]="","MISSING",IFERROR(VLOOKUP(salesTable[[#This Row],[SalesChannel]],salesChannel_Ref[],2,FALSE),CLEAN(UPPER(TRIM(salesTable[SalesChannel])))))</f>
        <v>ONLINE</v>
      </c>
      <c r="V50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05" s="8" t="str">
        <f>IF(salesTable[[#This Row],[ProductID]]="","MISSING",IFERROR(VLOOKUP(salesTable[[#This Row],[ProductID]],product_REF[],1,FALSE),"NO MATCH"))</f>
        <v>P004</v>
      </c>
      <c r="X505" s="8" t="str">
        <f>CLEAN(UPPER(TRIM(IF(salesTable[[#This Row],[ProductID]]="","MISSING",IFERROR(VLOOKUP(salesTable[[#This Row],[ProductID]],product_REF[],2,FALSE),"NO MATCH")))))</f>
        <v>LASER PRINTER</v>
      </c>
      <c r="Y505" t="str">
        <f>IFERROR(CLEAN(UPPER(TRIM(VLOOKUP(salesTable[[#This Row],[productID_Final]],product_REF[],3,FALSE)))),"NO MATCH")</f>
        <v>OFFICE SUPPLIES</v>
      </c>
      <c r="Z505" s="8" t="str">
        <f>IF(salesTable[[#This Row],[productCategory_final]]=CLEAN(UPPER(TRIM(salesTable[ProductCategory]))),salesTable[[#This Row],[productCategory_final]],"MISMATCH")</f>
        <v>OFFICE SUPPLIES</v>
      </c>
      <c r="AA505" s="8" t="str">
        <f>IF(salesTable[[#This Row],[CustomerID]]="","MISSING",IFERROR(VLOOKUP(salesTable[[#This Row],[CustomerID]],customer_REF[],1,FALSE),"NO MATCH"))</f>
        <v>C0077</v>
      </c>
      <c r="AB505" t="str">
        <f>CLEAN(UPPER(TRIM(IF(salesTable[[#This Row],[FirstName]]="","MISSING",IFERROR(VLOOKUP(salesTable[[#This Row],[CustomerID_final]],customer_REF[],2,FALSE),"NO MATCH")))))</f>
        <v>NAA</v>
      </c>
      <c r="AC505" s="8" t="str">
        <f>IF(salesTable[[#This Row],[customerFisrtName]]=CLEAN(UPPER(TRIM(salesTable[[#This Row],[customerFisrtName]]))),salesTable[[#This Row],[customerFisrtName]],"MISMATCH")</f>
        <v>NAA</v>
      </c>
      <c r="AD505" t="str">
        <f>CLEAN(UPPER(TRIM(IF(salesTable[[#This Row],[LastName]]="","MISSING",IFERROR(VLOOKUP(salesTable[[#This Row],[CustomerID_final]],customer_REF[],3,FALSE),"NO MATCH")))))</f>
        <v>BADU</v>
      </c>
      <c r="AE505" s="8" t="str">
        <f>IF(salesTable[[#This Row],[customerLastName]]=CLEAN(UPPER(TRIM(salesTable[[#This Row],[customerLastName]]))),salesTable[[#This Row],[customerLastName]],"MISMATCH")</f>
        <v>BADU</v>
      </c>
      <c r="AF505" s="8" t="str">
        <f>IF(salesTable[[#This Row],[Phone]]="","MISSING",0&amp;RIGHT(TRIM(SUBSTITUTE(SUBSTITUTE(SUBSTITUTE(salesTable[[#This Row],[Phone]],"+","")," ",""),"-","")),9))</f>
        <v>0506830325</v>
      </c>
      <c r="AG50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05" s="8">
        <f>IF(salesTable[[#This Row],[quantity_clean]]&gt;0,salesTable[[#This Row],[quantity_clean]],"INVALID")</f>
        <v>12</v>
      </c>
      <c r="AI50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05" s="8">
        <f>IF(salesTable[[#This Row],[unitPrice_clean]]&gt;0,salesTable[[#This Row],[unitPrice_clean]],"INVALID")</f>
        <v>1650</v>
      </c>
      <c r="AK505">
        <f>IF(salesTable[[#This Row],[Revenue]]="","MISSING",VALUE(TRIM(SUBSTITUTE(SUBSTITUTE(salesTable[[#This Row],[Revenue]],",",""),"GH₵",""))))</f>
        <v>19800</v>
      </c>
      <c r="AL505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505" s="19">
        <f>IF(ISNUMBER(salesTable[[#This Row],[OrderDate]]),salesTable[[#This Row],[OrderDate]],IFERROR(DATEVALUE(CLEAN(TRIM(SUBSTITUTE(salesTable[[#This Row],[OrderDate]],".","/")))),"CHECK"))</f>
        <v>46130</v>
      </c>
      <c r="AN50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GH-KOF-2025-00913</v>
      </c>
      <c r="AP5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5" s="8" t="str">
        <f>CLEAN(PROPER(TRIM(salesTable[[#This Row],[Email]])))</f>
        <v>Naa.Badu58@Example.Com</v>
      </c>
      <c r="AR505" s="8" t="str">
        <f>CLEAN(TRIM(salesTable[[#This Row],[SourceFile]]))</f>
        <v>Retail_POS_2025.csv</v>
      </c>
      <c r="AS5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5" s="8" t="str">
        <f>IF(salesTable[orderRef_final]&lt;&gt;"MISSING",salesTable[orderRef_final],"invalid")</f>
        <v>GH-KOF-2025-00913</v>
      </c>
    </row>
    <row r="506" spans="1:46" x14ac:dyDescent="0.3">
      <c r="A506" t="s">
        <v>5091</v>
      </c>
      <c r="B506" t="s">
        <v>5092</v>
      </c>
      <c r="C506" t="s">
        <v>2570</v>
      </c>
      <c r="D506" t="s">
        <v>172</v>
      </c>
      <c r="E506" t="s">
        <v>93</v>
      </c>
      <c r="F506" t="s">
        <v>119</v>
      </c>
      <c r="G506" t="s">
        <v>142</v>
      </c>
      <c r="H506" t="s">
        <v>2653</v>
      </c>
      <c r="I506" t="s">
        <v>26</v>
      </c>
      <c r="J506" t="s">
        <v>83</v>
      </c>
      <c r="K506" t="s">
        <v>660</v>
      </c>
      <c r="L506" t="s">
        <v>111</v>
      </c>
      <c r="M506" t="s">
        <v>145</v>
      </c>
      <c r="N506">
        <v>420</v>
      </c>
      <c r="O506">
        <v>2100</v>
      </c>
      <c r="P506" t="s">
        <v>5093</v>
      </c>
      <c r="Q506" t="s">
        <v>5094</v>
      </c>
      <c r="R506" t="s">
        <v>157</v>
      </c>
      <c r="S506" t="str">
        <f>IF(salesTable[[#This Row],[Region]]="","MISSING",IFERROR(VLOOKUP(salesTable[[#This Row],[Region]],region_ref[],2,FALSE),TRIM(CLEAN(UPPER(salesTable[[#This Row],[Region]])))))</f>
        <v>KOFORIDUA</v>
      </c>
      <c r="T506" t="str">
        <f>IF(salesTable[[#This Row],[CustomerType]]="","MISSING",IFERROR(VLOOKUP(salesTable[[#This Row],[CustomerType]],customerType_Ref[],2,FALSE),TRIM(CLEAN(UPPER(salesTable[[#This Row],[CustomerType]])))))</f>
        <v>INDIVIDUAL</v>
      </c>
      <c r="U506" t="str">
        <f>IF(salesTable[[#This Row],[SalesChannel]]="","MISSING",IFERROR(VLOOKUP(salesTable[[#This Row],[SalesChannel]],salesChannel_Ref[],2,FALSE),CLEAN(UPPER(TRIM(salesTable[SalesChannel])))))</f>
        <v>MOBILE APP</v>
      </c>
      <c r="V506" t="str">
        <f>IF(salesTable[[#This Row],[PaymentMethod]]="","MISSING",IFERROR(VLOOKUP(salesTable[[#This Row],[PaymentMethod]],paymentMethod_REF[],2,FALSE), CLEAN(UPPER(TRIM(salesTable[[#This Row],[PaymentMethod]])))))</f>
        <v>CARD</v>
      </c>
      <c r="W506" s="8" t="str">
        <f>IF(salesTable[[#This Row],[ProductID]]="","MISSING",IFERROR(VLOOKUP(salesTable[[#This Row],[ProductID]],product_REF[],1,FALSE),"NO MATCH"))</f>
        <v>P003</v>
      </c>
      <c r="X506" s="8" t="str">
        <f>CLEAN(UPPER(TRIM(IF(salesTable[[#This Row],[ProductID]]="","MISSING",IFERROR(VLOOKUP(salesTable[[#This Row],[ProductID]],product_REF[],2,FALSE),"NO MATCH")))))</f>
        <v>WIRELESS HEADSET</v>
      </c>
      <c r="Y506" t="str">
        <f>IFERROR(CLEAN(UPPER(TRIM(VLOOKUP(salesTable[[#This Row],[productID_Final]],product_REF[],3,FALSE)))),"NO MATCH")</f>
        <v>ELECTRONICS</v>
      </c>
      <c r="Z506" s="8" t="str">
        <f>IF(salesTable[[#This Row],[productCategory_final]]=CLEAN(UPPER(TRIM(salesTable[ProductCategory]))),salesTable[[#This Row],[productCategory_final]],"MISMATCH")</f>
        <v>ELECTRONICS</v>
      </c>
      <c r="AA506" s="8" t="str">
        <f>IF(salesTable[[#This Row],[CustomerID]]="","MISSING",IFERROR(VLOOKUP(salesTable[[#This Row],[CustomerID]],customer_REF[],1,FALSE),"NO MATCH"))</f>
        <v>C0155</v>
      </c>
      <c r="AB506" t="str">
        <f>CLEAN(UPPER(TRIM(IF(salesTable[[#This Row],[FirstName]]="","MISSING",IFERROR(VLOOKUP(salesTable[[#This Row],[CustomerID_final]],customer_REF[],2,FALSE),"NO MATCH")))))</f>
        <v>DANIEL</v>
      </c>
      <c r="AC506" s="8" t="str">
        <f>IF(salesTable[[#This Row],[customerFisrtName]]=CLEAN(UPPER(TRIM(salesTable[[#This Row],[customerFisrtName]]))),salesTable[[#This Row],[customerFisrtName]],"MISMATCH")</f>
        <v>DANIEL</v>
      </c>
      <c r="AD506" t="str">
        <f>CLEAN(UPPER(TRIM(IF(salesTable[[#This Row],[LastName]]="","MISSING",IFERROR(VLOOKUP(salesTable[[#This Row],[CustomerID_final]],customer_REF[],3,FALSE),"NO MATCH")))))</f>
        <v>BADU</v>
      </c>
      <c r="AE506" s="8" t="str">
        <f>IF(salesTable[[#This Row],[customerLastName]]=CLEAN(UPPER(TRIM(salesTable[[#This Row],[customerLastName]]))),salesTable[[#This Row],[customerLastName]],"MISMATCH")</f>
        <v>BADU</v>
      </c>
      <c r="AF506" s="8" t="str">
        <f>IF(salesTable[[#This Row],[Phone]]="","MISSING",0&amp;RIGHT(TRIM(SUBSTITUTE(SUBSTITUTE(SUBSTITUTE(salesTable[[#This Row],[Phone]],"+","")," ",""),"-","")),9))</f>
        <v>0556475180</v>
      </c>
      <c r="AG50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06" s="8">
        <f>IF(salesTable[[#This Row],[quantity_clean]]&gt;0,salesTable[[#This Row],[quantity_clean]],"INVALID")</f>
        <v>5</v>
      </c>
      <c r="AI506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06" s="8">
        <f>IF(salesTable[[#This Row],[unitPrice_clean]]&gt;0,salesTable[[#This Row],[unitPrice_clean]],"INVALID")</f>
        <v>420</v>
      </c>
      <c r="AK506">
        <f>IF(salesTable[[#This Row],[Revenue]]="","MISSING",VALUE(TRIM(SUBSTITUTE(SUBSTITUTE(salesTable[[#This Row],[Revenue]],",",""),"GH₵",""))))</f>
        <v>2100</v>
      </c>
      <c r="AL506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506" s="19">
        <f>IF(ISNUMBER(salesTable[[#This Row],[OrderDate]]),salesTable[[#This Row],[OrderDate]],IFERROR(DATEVALUE(CLEAN(TRIM(SUBSTITUTE(salesTable[[#This Row],[OrderDate]],".","/")))),"CHECK"))</f>
        <v>45920</v>
      </c>
      <c r="AN5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45920</v>
      </c>
      <c r="AO5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GH-KOF-2025-00917</v>
      </c>
      <c r="AP5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6" s="8" t="str">
        <f>CLEAN(PROPER(TRIM(salesTable[[#This Row],[Email]])))</f>
        <v>Daniel.Badu50@Example.Com</v>
      </c>
      <c r="AR506" s="8" t="str">
        <f>CLEAN(TRIM(salesTable[[#This Row],[SourceFile]]))</f>
        <v>Online_Sales_2025.xlsx</v>
      </c>
      <c r="AS5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6" s="8" t="str">
        <f>IF(salesTable[orderRef_final]&lt;&gt;"MISSING",salesTable[orderRef_final],"invalid")</f>
        <v>GH-KOF-2025-00917</v>
      </c>
    </row>
    <row r="507" spans="1:46" x14ac:dyDescent="0.3">
      <c r="A507" t="s">
        <v>2305</v>
      </c>
      <c r="B507" t="s">
        <v>2306</v>
      </c>
      <c r="C507" t="s">
        <v>2307</v>
      </c>
      <c r="D507" t="s">
        <v>905</v>
      </c>
      <c r="E507" t="s">
        <v>190</v>
      </c>
      <c r="F507" t="s">
        <v>119</v>
      </c>
      <c r="G507" t="s">
        <v>303</v>
      </c>
      <c r="H507" t="s">
        <v>399</v>
      </c>
      <c r="I507" t="s">
        <v>41</v>
      </c>
      <c r="J507" t="s">
        <v>305</v>
      </c>
      <c r="K507" t="s">
        <v>72</v>
      </c>
      <c r="L507" t="s">
        <v>85</v>
      </c>
      <c r="M507" t="s">
        <v>2308</v>
      </c>
      <c r="N507">
        <v>2400</v>
      </c>
      <c r="O507">
        <v>26400</v>
      </c>
      <c r="P507" t="s">
        <v>2309</v>
      </c>
      <c r="Q507" t="s">
        <v>2310</v>
      </c>
      <c r="R507" t="s">
        <v>157</v>
      </c>
      <c r="S507" t="str">
        <f>IF(salesTable[[#This Row],[Region]]="","MISSING",IFERROR(VLOOKUP(salesTable[[#This Row],[Region]],region_ref[],2,FALSE),TRIM(CLEAN(UPPER(salesTable[[#This Row],[Region]])))))</f>
        <v>KOFORIDUA</v>
      </c>
      <c r="T507" t="str">
        <f>IF(salesTable[[#This Row],[CustomerType]]="","MISSING",IFERROR(VLOOKUP(salesTable[[#This Row],[CustomerType]],customerType_Ref[],2,FALSE),TRIM(CLEAN(UPPER(salesTable[[#This Row],[CustomerType]])))))</f>
        <v>GOVERNMENT</v>
      </c>
      <c r="U507" t="str">
        <f>IF(salesTable[[#This Row],[SalesChannel]]="","MISSING",IFERROR(VLOOKUP(salesTable[[#This Row],[SalesChannel]],salesChannel_Ref[],2,FALSE),CLEAN(UPPER(TRIM(salesTable[SalesChannel])))))</f>
        <v>IN-STORE</v>
      </c>
      <c r="V50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07" s="8" t="str">
        <f>IF(salesTable[[#This Row],[ProductID]]="","MISSING",IFERROR(VLOOKUP(salesTable[[#This Row],[ProductID]],product_REF[],1,FALSE),"NO MATCH"))</f>
        <v>P011</v>
      </c>
      <c r="X507" s="8" t="str">
        <f>CLEAN(UPPER(TRIM(IF(salesTable[[#This Row],[ProductID]]="","MISSING",IFERROR(VLOOKUP(salesTable[[#This Row],[ProductID]],product_REF[],2,FALSE),"NO MATCH")))))</f>
        <v>EXECUTIVE DESK</v>
      </c>
      <c r="Y507" t="str">
        <f>IFERROR(CLEAN(UPPER(TRIM(VLOOKUP(salesTable[[#This Row],[productID_Final]],product_REF[],3,FALSE)))),"NO MATCH")</f>
        <v>FURNITURE</v>
      </c>
      <c r="Z507" s="8" t="str">
        <f>IF(salesTable[[#This Row],[productCategory_final]]=CLEAN(UPPER(TRIM(salesTable[ProductCategory]))),salesTable[[#This Row],[productCategory_final]],"MISMATCH")</f>
        <v>FURNITURE</v>
      </c>
      <c r="AA507" s="8" t="str">
        <f>IF(salesTable[[#This Row],[CustomerID]]="","MISSING",IFERROR(VLOOKUP(salesTable[[#This Row],[CustomerID]],customer_REF[],1,FALSE),"NO MATCH"))</f>
        <v>C0033</v>
      </c>
      <c r="AB507" t="str">
        <f>CLEAN(UPPER(TRIM(IF(salesTable[[#This Row],[FirstName]]="","MISSING",IFERROR(VLOOKUP(salesTable[[#This Row],[CustomerID_final]],customer_REF[],2,FALSE),"NO MATCH")))))</f>
        <v>KOFI</v>
      </c>
      <c r="AC507" s="8" t="str">
        <f>IF(salesTable[[#This Row],[customerFisrtName]]=CLEAN(UPPER(TRIM(salesTable[[#This Row],[customerFisrtName]]))),salesTable[[#This Row],[customerFisrtName]],"MISMATCH")</f>
        <v>KOFI</v>
      </c>
      <c r="AD507" t="str">
        <f>CLEAN(UPPER(TRIM(IF(salesTable[[#This Row],[LastName]]="","MISSING",IFERROR(VLOOKUP(salesTable[[#This Row],[CustomerID_final]],customer_REF[],3,FALSE),"NO MATCH")))))</f>
        <v>ASARE</v>
      </c>
      <c r="AE507" s="8" t="str">
        <f>IF(salesTable[[#This Row],[customerLastName]]=CLEAN(UPPER(TRIM(salesTable[[#This Row],[customerLastName]]))),salesTable[[#This Row],[customerLastName]],"MISMATCH")</f>
        <v>ASARE</v>
      </c>
      <c r="AF507" s="8" t="str">
        <f>IF(salesTable[[#This Row],[Phone]]="","MISSING",0&amp;RIGHT(TRIM(SUBSTITUTE(SUBSTITUTE(SUBSTITUTE(salesTable[[#This Row],[Phone]],"+","")," ",""),"-","")),9))</f>
        <v>0598294790</v>
      </c>
      <c r="AG50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07" s="8">
        <f>IF(salesTable[[#This Row],[quantity_clean]]&gt;0,salesTable[[#This Row],[quantity_clean]],"INVALID")</f>
        <v>11</v>
      </c>
      <c r="AI50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07" s="8">
        <f>IF(salesTable[[#This Row],[unitPrice_clean]]&gt;0,salesTable[[#This Row],[unitPrice_clean]],"INVALID")</f>
        <v>2400</v>
      </c>
      <c r="AK507">
        <f>IF(salesTable[[#This Row],[Revenue]]="","MISSING",VALUE(TRIM(SUBSTITUTE(SUBSTITUTE(salesTable[[#This Row],[Revenue]],",",""),"GH₵",""))))</f>
        <v>26400</v>
      </c>
      <c r="AL507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507" s="19">
        <f>IF(ISNUMBER(salesTable[[#This Row],[OrderDate]]),salesTable[[#This Row],[OrderDate]],IFERROR(DATEVALUE(CLEAN(TRIM(SUBSTITUTE(salesTable[[#This Row],[OrderDate]],".","/")))),"CHECK"))</f>
        <v>45852</v>
      </c>
      <c r="AN5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45852</v>
      </c>
      <c r="AO5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GH-KOF-2025-00926</v>
      </c>
      <c r="AP5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7" s="8" t="str">
        <f>CLEAN(PROPER(TRIM(salesTable[[#This Row],[Email]])))</f>
        <v>Kofi.Asare52@Example.Com</v>
      </c>
      <c r="AR507" s="8" t="str">
        <f>CLEAN(TRIM(salesTable[[#This Row],[SourceFile]]))</f>
        <v>Online_Sales_2025.xlsx</v>
      </c>
      <c r="AS5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7" s="8" t="str">
        <f>IF(salesTable[orderRef_final]&lt;&gt;"MISSING",salesTable[orderRef_final],"invalid")</f>
        <v>GH-KOF-2025-00926</v>
      </c>
    </row>
    <row r="508" spans="1:46" x14ac:dyDescent="0.3">
      <c r="A508" t="s">
        <v>5127</v>
      </c>
      <c r="B508" t="s">
        <v>468</v>
      </c>
      <c r="C508" t="s">
        <v>3544</v>
      </c>
      <c r="D508" t="s">
        <v>635</v>
      </c>
      <c r="E508" t="s">
        <v>118</v>
      </c>
      <c r="F508" t="s">
        <v>750</v>
      </c>
      <c r="G508" t="s">
        <v>191</v>
      </c>
      <c r="H508" t="s">
        <v>278</v>
      </c>
      <c r="I508" t="s">
        <v>193</v>
      </c>
      <c r="J508" t="s">
        <v>27</v>
      </c>
      <c r="K508" t="s">
        <v>72</v>
      </c>
      <c r="L508" t="s">
        <v>165</v>
      </c>
      <c r="M508">
        <v>1</v>
      </c>
      <c r="N508">
        <v>1650</v>
      </c>
      <c r="O508">
        <v>1650</v>
      </c>
      <c r="P508" t="s">
        <v>5128</v>
      </c>
      <c r="Q508" t="s">
        <v>5129</v>
      </c>
      <c r="R508" t="s">
        <v>46</v>
      </c>
      <c r="S508" t="str">
        <f>IF(salesTable[[#This Row],[Region]]="","MISSING",IFERROR(VLOOKUP(salesTable[[#This Row],[Region]],region_ref[],2,FALSE),TRIM(CLEAN(UPPER(salesTable[[#This Row],[Region]])))))</f>
        <v>KOFORIDUA</v>
      </c>
      <c r="T508" t="str">
        <f>IF(salesTable[[#This Row],[CustomerType]]="","MISSING",IFERROR(VLOOKUP(salesTable[[#This Row],[CustomerType]],customerType_Ref[],2,FALSE),TRIM(CLEAN(UPPER(salesTable[[#This Row],[CustomerType]])))))</f>
        <v>GOVERNMENT</v>
      </c>
      <c r="U508" t="str">
        <f>IF(salesTable[[#This Row],[SalesChannel]]="","MISSING",IFERROR(VLOOKUP(salesTable[[#This Row],[SalesChannel]],salesChannel_Ref[],2,FALSE),CLEAN(UPPER(TRIM(salesTable[SalesChannel])))))</f>
        <v>IN-STORE</v>
      </c>
      <c r="V50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08" s="8" t="str">
        <f>IF(salesTable[[#This Row],[ProductID]]="","MISSING",IFERROR(VLOOKUP(salesTable[[#This Row],[ProductID]],product_REF[],1,FALSE),"NO MATCH"))</f>
        <v>P004</v>
      </c>
      <c r="X508" s="8" t="str">
        <f>CLEAN(UPPER(TRIM(IF(salesTable[[#This Row],[ProductID]]="","MISSING",IFERROR(VLOOKUP(salesTable[[#This Row],[ProductID]],product_REF[],2,FALSE),"NO MATCH")))))</f>
        <v>LASER PRINTER</v>
      </c>
      <c r="Y508" t="str">
        <f>IFERROR(CLEAN(UPPER(TRIM(VLOOKUP(salesTable[[#This Row],[productID_Final]],product_REF[],3,FALSE)))),"NO MATCH")</f>
        <v>OFFICE SUPPLIES</v>
      </c>
      <c r="Z508" s="8" t="str">
        <f>IF(salesTable[[#This Row],[productCategory_final]]=CLEAN(UPPER(TRIM(salesTable[ProductCategory]))),salesTable[[#This Row],[productCategory_final]],"MISMATCH")</f>
        <v>OFFICE SUPPLIES</v>
      </c>
      <c r="AA508" s="8" t="str">
        <f>IF(salesTable[[#This Row],[CustomerID]]="","MISSING",IFERROR(VLOOKUP(salesTable[[#This Row],[CustomerID]],customer_REF[],1,FALSE),"NO MATCH"))</f>
        <v>C0372</v>
      </c>
      <c r="AB508" t="str">
        <f>CLEAN(UPPER(TRIM(IF(salesTable[[#This Row],[FirstName]]="","MISSING",IFERROR(VLOOKUP(salesTable[[#This Row],[CustomerID_final]],customer_REF[],2,FALSE),"NO MATCH")))))</f>
        <v>KOJO</v>
      </c>
      <c r="AC508" s="8" t="str">
        <f>IF(salesTable[[#This Row],[customerFisrtName]]=CLEAN(UPPER(TRIM(salesTable[[#This Row],[customerFisrtName]]))),salesTable[[#This Row],[customerFisrtName]],"MISMATCH")</f>
        <v>KOJO</v>
      </c>
      <c r="AD508" t="str">
        <f>CLEAN(UPPER(TRIM(IF(salesTable[[#This Row],[LastName]]="","MISSING",IFERROR(VLOOKUP(salesTable[[#This Row],[CustomerID_final]],customer_REF[],3,FALSE),"NO MATCH")))))</f>
        <v>ADDO</v>
      </c>
      <c r="AE508" s="8" t="str">
        <f>IF(salesTable[[#This Row],[customerLastName]]=CLEAN(UPPER(TRIM(salesTable[[#This Row],[customerLastName]]))),salesTable[[#This Row],[customerLastName]],"MISMATCH")</f>
        <v>ADDO</v>
      </c>
      <c r="AF508" s="8" t="str">
        <f>IF(salesTable[[#This Row],[Phone]]="","MISSING",0&amp;RIGHT(TRIM(SUBSTITUTE(SUBSTITUTE(SUBSTITUTE(salesTable[[#This Row],[Phone]],"+","")," ",""),"-","")),9))</f>
        <v>0591983450</v>
      </c>
      <c r="AG50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08" s="8">
        <f>IF(salesTable[[#This Row],[quantity_clean]]&gt;0,salesTable[[#This Row],[quantity_clean]],"INVALID")</f>
        <v>1</v>
      </c>
      <c r="AI50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08" s="8">
        <f>IF(salesTable[[#This Row],[unitPrice_clean]]&gt;0,salesTable[[#This Row],[unitPrice_clean]],"INVALID")</f>
        <v>1650</v>
      </c>
      <c r="AK508">
        <f>IF(salesTable[[#This Row],[Revenue]]="","MISSING",VALUE(TRIM(SUBSTITUTE(SUBSTITUTE(salesTable[[#This Row],[Revenue]],",",""),"GH₵",""))))</f>
        <v>1650</v>
      </c>
      <c r="AL508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508" s="19">
        <f>IF(ISNUMBER(salesTable[[#This Row],[OrderDate]]),salesTable[[#This Row],[OrderDate]],IFERROR(DATEVALUE(CLEAN(TRIM(SUBSTITUTE(salesTable[[#This Row],[OrderDate]],".","/")))),"CHECK"))</f>
        <v>45757</v>
      </c>
      <c r="AN5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45757</v>
      </c>
      <c r="AO5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GH-KOF-2025-00939</v>
      </c>
      <c r="AP5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8" s="8" t="str">
        <f>CLEAN(PROPER(TRIM(salesTable[[#This Row],[Email]])))</f>
        <v>Kojo.Addo82@Example.Com</v>
      </c>
      <c r="AR508" s="8" t="str">
        <f>CLEAN(TRIM(salesTable[[#This Row],[SourceFile]]))</f>
        <v>Mobile_App_Export.csv</v>
      </c>
      <c r="AS5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8" s="8" t="str">
        <f>IF(salesTable[orderRef_final]&lt;&gt;"MISSING",salesTable[orderRef_final],"invalid")</f>
        <v>GH-KOF-2025-00939</v>
      </c>
    </row>
    <row r="509" spans="1:46" x14ac:dyDescent="0.3">
      <c r="A509" t="s">
        <v>6331</v>
      </c>
      <c r="B509" t="s">
        <v>5364</v>
      </c>
      <c r="C509" t="s">
        <v>5248</v>
      </c>
      <c r="D509" t="s">
        <v>139</v>
      </c>
      <c r="E509" t="s">
        <v>161</v>
      </c>
      <c r="F509" t="s">
        <v>119</v>
      </c>
      <c r="G509" t="s">
        <v>53</v>
      </c>
      <c r="H509" t="s">
        <v>3052</v>
      </c>
      <c r="I509" t="s">
        <v>96</v>
      </c>
      <c r="J509" t="s">
        <v>685</v>
      </c>
      <c r="K509" t="s">
        <v>57</v>
      </c>
      <c r="L509" t="s">
        <v>165</v>
      </c>
      <c r="M509">
        <v>12</v>
      </c>
      <c r="N509">
        <v>180</v>
      </c>
      <c r="O509">
        <v>2160</v>
      </c>
      <c r="P509" t="s">
        <v>6332</v>
      </c>
      <c r="Q509" t="s">
        <v>6333</v>
      </c>
      <c r="R509" t="s">
        <v>32</v>
      </c>
      <c r="S509" t="str">
        <f>IF(salesTable[[#This Row],[Region]]="","MISSING",IFERROR(VLOOKUP(salesTable[[#This Row],[Region]],region_ref[],2,FALSE),TRIM(CLEAN(UPPER(salesTable[[#This Row],[Region]])))))</f>
        <v>KOFORIDUA</v>
      </c>
      <c r="T509" t="str">
        <f>IF(salesTable[[#This Row],[CustomerType]]="","MISSING",IFERROR(VLOOKUP(salesTable[[#This Row],[CustomerType]],customerType_Ref[],2,FALSE),TRIM(CLEAN(UPPER(salesTable[[#This Row],[CustomerType]])))))</f>
        <v>BUSINESS</v>
      </c>
      <c r="U509" t="str">
        <f>IF(salesTable[[#This Row],[SalesChannel]]="","MISSING",IFERROR(VLOOKUP(salesTable[[#This Row],[SalesChannel]],salesChannel_Ref[],2,FALSE),CLEAN(UPPER(TRIM(salesTable[SalesChannel])))))</f>
        <v>ONLINE</v>
      </c>
      <c r="V50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09" s="8" t="str">
        <f>IF(salesTable[[#This Row],[ProductID]]="","MISSING",IFERROR(VLOOKUP(salesTable[[#This Row],[ProductID]],product_REF[],1,FALSE),"NO MATCH"))</f>
        <v>P007</v>
      </c>
      <c r="X509" s="8" t="str">
        <f>CLEAN(UPPER(TRIM(IF(salesTable[[#This Row],[ProductID]]="","MISSING",IFERROR(VLOOKUP(salesTable[[#This Row],[ProductID]],product_REF[],2,FALSE),"NO MATCH")))))</f>
        <v>COTTON SHIRT</v>
      </c>
      <c r="Y509" t="str">
        <f>IFERROR(CLEAN(UPPER(TRIM(VLOOKUP(salesTable[[#This Row],[productID_Final]],product_REF[],3,FALSE)))),"NO MATCH")</f>
        <v>CLOTHING</v>
      </c>
      <c r="Z509" s="8" t="str">
        <f>IF(salesTable[[#This Row],[productCategory_final]]=CLEAN(UPPER(TRIM(salesTable[ProductCategory]))),salesTable[[#This Row],[productCategory_final]],"MISMATCH")</f>
        <v>CLOTHING</v>
      </c>
      <c r="AA509" s="8" t="str">
        <f>IF(salesTable[[#This Row],[CustomerID]]="","MISSING",IFERROR(VLOOKUP(salesTable[[#This Row],[CustomerID]],customer_REF[],1,FALSE),"NO MATCH"))</f>
        <v>C0111</v>
      </c>
      <c r="AB509" t="str">
        <f>CLEAN(UPPER(TRIM(IF(salesTable[[#This Row],[FirstName]]="","MISSING",IFERROR(VLOOKUP(salesTable[[#This Row],[CustomerID_final]],customer_REF[],2,FALSE),"NO MATCH")))))</f>
        <v>KOFI</v>
      </c>
      <c r="AC509" s="8" t="str">
        <f>IF(salesTable[[#This Row],[customerFisrtName]]=CLEAN(UPPER(TRIM(salesTable[[#This Row],[customerFisrtName]]))),salesTable[[#This Row],[customerFisrtName]],"MISMATCH")</f>
        <v>KOFI</v>
      </c>
      <c r="AD509" t="str">
        <f>CLEAN(UPPER(TRIM(IF(salesTable[[#This Row],[LastName]]="","MISSING",IFERROR(VLOOKUP(salesTable[[#This Row],[CustomerID_final]],customer_REF[],3,FALSE),"NO MATCH")))))</f>
        <v>ADDO</v>
      </c>
      <c r="AE509" s="8" t="str">
        <f>IF(salesTable[[#This Row],[customerLastName]]=CLEAN(UPPER(TRIM(salesTable[[#This Row],[customerLastName]]))),salesTable[[#This Row],[customerLastName]],"MISMATCH")</f>
        <v>ADDO</v>
      </c>
      <c r="AF509" s="8" t="str">
        <f>IF(salesTable[[#This Row],[Phone]]="","MISSING",0&amp;RIGHT(TRIM(SUBSTITUTE(SUBSTITUTE(SUBSTITUTE(salesTable[[#This Row],[Phone]],"+","")," ",""),"-","")),9))</f>
        <v>0599459924</v>
      </c>
      <c r="AG50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09" s="8">
        <f>IF(salesTable[[#This Row],[quantity_clean]]&gt;0,salesTable[[#This Row],[quantity_clean]],"INVALID")</f>
        <v>12</v>
      </c>
      <c r="AI50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509" s="8">
        <f>IF(salesTable[[#This Row],[unitPrice_clean]]&gt;0,salesTable[[#This Row],[unitPrice_clean]],"INVALID")</f>
        <v>180</v>
      </c>
      <c r="AK509">
        <f>IF(salesTable[[#This Row],[Revenue]]="","MISSING",VALUE(TRIM(SUBSTITUTE(SUBSTITUTE(salesTable[[#This Row],[Revenue]],",",""),"GH₵",""))))</f>
        <v>2160</v>
      </c>
      <c r="AL509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509" s="19">
        <f>IF(ISNUMBER(salesTable[[#This Row],[OrderDate]]),salesTable[[#This Row],[OrderDate]],IFERROR(DATEVALUE(CLEAN(TRIM(SUBSTITUTE(salesTable[[#This Row],[OrderDate]],".","/")))),"CHECK"))</f>
        <v>45897</v>
      </c>
      <c r="AN5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45897</v>
      </c>
      <c r="AO5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GH-KOF-2025-00948</v>
      </c>
      <c r="AP5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09" s="8" t="str">
        <f>CLEAN(PROPER(TRIM(salesTable[[#This Row],[Email]])))</f>
        <v>Kofi.Addo61@Example.Com</v>
      </c>
      <c r="AR509" s="8" t="str">
        <f>CLEAN(TRIM(salesTable[[#This Row],[SourceFile]]))</f>
        <v>Agent_App_2025.csv</v>
      </c>
      <c r="AS5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09" s="8" t="str">
        <f>IF(salesTable[orderRef_final]&lt;&gt;"MISSING",salesTable[orderRef_final],"invalid")</f>
        <v>GH-KOF-2025-00948</v>
      </c>
    </row>
    <row r="510" spans="1:46" x14ac:dyDescent="0.3">
      <c r="A510" t="s">
        <v>6212</v>
      </c>
      <c r="B510" t="s">
        <v>6213</v>
      </c>
      <c r="C510" t="s">
        <v>1600</v>
      </c>
      <c r="D510" t="s">
        <v>199</v>
      </c>
      <c r="E510" t="s">
        <v>37</v>
      </c>
      <c r="F510" t="s">
        <v>119</v>
      </c>
      <c r="G510" t="s">
        <v>120</v>
      </c>
      <c r="H510" t="s">
        <v>121</v>
      </c>
      <c r="I510" t="s">
        <v>41</v>
      </c>
      <c r="J510" t="s">
        <v>97</v>
      </c>
      <c r="K510" t="s">
        <v>98</v>
      </c>
      <c r="L510" t="s">
        <v>182</v>
      </c>
      <c r="M510" t="s">
        <v>133</v>
      </c>
      <c r="N510">
        <v>850</v>
      </c>
      <c r="O510">
        <v>8500</v>
      </c>
      <c r="P510" t="s">
        <v>6214</v>
      </c>
      <c r="Q510" t="s">
        <v>6215</v>
      </c>
      <c r="R510" t="s">
        <v>157</v>
      </c>
      <c r="S510" t="str">
        <f>IF(salesTable[[#This Row],[Region]]="","MISSING",IFERROR(VLOOKUP(salesTable[[#This Row],[Region]],region_ref[],2,FALSE),TRIM(CLEAN(UPPER(salesTable[[#This Row],[Region]])))))</f>
        <v>KOFORIDUA</v>
      </c>
      <c r="T510" t="str">
        <f>IF(salesTable[[#This Row],[CustomerType]]="","MISSING",IFERROR(VLOOKUP(salesTable[[#This Row],[CustomerType]],customerType_Ref[],2,FALSE),TRIM(CLEAN(UPPER(salesTable[[#This Row],[CustomerType]])))))</f>
        <v>BUSINESS</v>
      </c>
      <c r="U510" t="str">
        <f>IF(salesTable[[#This Row],[SalesChannel]]="","MISSING",IFERROR(VLOOKUP(salesTable[[#This Row],[SalesChannel]],salesChannel_Ref[],2,FALSE),CLEAN(UPPER(TRIM(salesTable[SalesChannel])))))</f>
        <v>MOBILE APP</v>
      </c>
      <c r="V510" t="str">
        <f>IF(salesTable[[#This Row],[PaymentMethod]]="","MISSING",IFERROR(VLOOKUP(salesTable[[#This Row],[PaymentMethod]],paymentMethod_REF[],2,FALSE), CLEAN(UPPER(TRIM(salesTable[[#This Row],[PaymentMethod]])))))</f>
        <v>CASH</v>
      </c>
      <c r="W510" s="8" t="str">
        <f>IF(salesTable[[#This Row],[ProductID]]="","MISSING",IFERROR(VLOOKUP(salesTable[[#This Row],[ProductID]],product_REF[],1,FALSE),"NO MATCH"))</f>
        <v>P002</v>
      </c>
      <c r="X510" s="8" t="str">
        <f>CLEAN(UPPER(TRIM(IF(salesTable[[#This Row],[ProductID]]="","MISSING",IFERROR(VLOOKUP(salesTable[[#This Row],[ProductID]],product_REF[],2,FALSE),"NO MATCH")))))</f>
        <v>OFFICE CHAIR</v>
      </c>
      <c r="Y510" t="str">
        <f>IFERROR(CLEAN(UPPER(TRIM(VLOOKUP(salesTable[[#This Row],[productID_Final]],product_REF[],3,FALSE)))),"NO MATCH")</f>
        <v>FURNITURE</v>
      </c>
      <c r="Z510" s="8" t="str">
        <f>IF(salesTable[[#This Row],[productCategory_final]]=CLEAN(UPPER(TRIM(salesTable[ProductCategory]))),salesTable[[#This Row],[productCategory_final]],"MISMATCH")</f>
        <v>FURNITURE</v>
      </c>
      <c r="AA510" s="8" t="str">
        <f>IF(salesTable[[#This Row],[CustomerID]]="","MISSING",IFERROR(VLOOKUP(salesTable[[#This Row],[CustomerID]],customer_REF[],1,FALSE),"NO MATCH"))</f>
        <v>C0373</v>
      </c>
      <c r="AB510" t="str">
        <f>CLEAN(UPPER(TRIM(IF(salesTable[[#This Row],[FirstName]]="","MISSING",IFERROR(VLOOKUP(salesTable[[#This Row],[CustomerID_final]],customer_REF[],2,FALSE),"NO MATCH")))))</f>
        <v>KWAME</v>
      </c>
      <c r="AC510" s="8" t="str">
        <f>IF(salesTable[[#This Row],[customerFisrtName]]=CLEAN(UPPER(TRIM(salesTable[[#This Row],[customerFisrtName]]))),salesTable[[#This Row],[customerFisrtName]],"MISMATCH")</f>
        <v>KWAME</v>
      </c>
      <c r="AD510" t="str">
        <f>CLEAN(UPPER(TRIM(IF(salesTable[[#This Row],[LastName]]="","MISSING",IFERROR(VLOOKUP(salesTable[[#This Row],[CustomerID_final]],customer_REF[],3,FALSE),"NO MATCH")))))</f>
        <v>ANTWI</v>
      </c>
      <c r="AE510" s="8" t="str">
        <f>IF(salesTable[[#This Row],[customerLastName]]=CLEAN(UPPER(TRIM(salesTable[[#This Row],[customerLastName]]))),salesTable[[#This Row],[customerLastName]],"MISMATCH")</f>
        <v>ANTWI</v>
      </c>
      <c r="AF510" s="8" t="str">
        <f>IF(salesTable[[#This Row],[Phone]]="","MISSING",0&amp;RIGHT(TRIM(SUBSTITUTE(SUBSTITUTE(SUBSTITUTE(salesTable[[#This Row],[Phone]],"+","")," ",""),"-","")),9))</f>
        <v>0593192406</v>
      </c>
      <c r="AG510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510" s="8" t="str">
        <f>IF(salesTable[[#This Row],[quantity_clean]]&gt;0,salesTable[[#This Row],[quantity_clean]],"INVALID")</f>
        <v>INVALID</v>
      </c>
      <c r="AI51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10" s="8">
        <f>IF(salesTable[[#This Row],[unitPrice_clean]]&gt;0,salesTable[[#This Row],[unitPrice_clean]],"INVALID")</f>
        <v>850</v>
      </c>
      <c r="AK510">
        <f>IF(salesTable[[#This Row],[Revenue]]="","MISSING",VALUE(TRIM(SUBSTITUTE(SUBSTITUTE(salesTable[[#This Row],[Revenue]],",",""),"GH₵",""))))</f>
        <v>8500</v>
      </c>
      <c r="AL51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10" s="19">
        <f>IF(ISNUMBER(salesTable[[#This Row],[OrderDate]]),salesTable[[#This Row],[OrderDate]],IFERROR(DATEVALUE(CLEAN(TRIM(SUBSTITUTE(salesTable[[#This Row],[OrderDate]],".","/")))),"CHECK"))</f>
        <v>45722</v>
      </c>
      <c r="AN5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45722</v>
      </c>
      <c r="AO5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GH-KOF-2025-00952</v>
      </c>
      <c r="AP5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0" s="8" t="str">
        <f>CLEAN(PROPER(TRIM(salesTable[[#This Row],[Email]])))</f>
        <v>Kwame.Antwi67@Example.Com</v>
      </c>
      <c r="AR510" s="8" t="str">
        <f>CLEAN(TRIM(salesTable[[#This Row],[SourceFile]]))</f>
        <v>Online_Sales_2025.xlsx</v>
      </c>
      <c r="AS5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0" s="8" t="str">
        <f>IF(salesTable[orderRef_final]&lt;&gt;"MISSING",salesTable[orderRef_final],"invalid")</f>
        <v>GH-KOF-2025-00952</v>
      </c>
    </row>
    <row r="511" spans="1:46" x14ac:dyDescent="0.3">
      <c r="A511" t="s">
        <v>4732</v>
      </c>
      <c r="B511" t="s">
        <v>1145</v>
      </c>
      <c r="C511" t="s">
        <v>171</v>
      </c>
      <c r="D511" t="s">
        <v>810</v>
      </c>
      <c r="E511" t="s">
        <v>667</v>
      </c>
      <c r="F511" t="s">
        <v>52</v>
      </c>
      <c r="G511" t="s">
        <v>303</v>
      </c>
      <c r="H511" t="s">
        <v>399</v>
      </c>
      <c r="I511" t="s">
        <v>374</v>
      </c>
      <c r="J511" t="s">
        <v>27</v>
      </c>
      <c r="K511" t="s">
        <v>174</v>
      </c>
      <c r="L511" t="s">
        <v>165</v>
      </c>
      <c r="M511" t="s">
        <v>133</v>
      </c>
      <c r="N511" t="s">
        <v>1978</v>
      </c>
      <c r="O511">
        <v>4800</v>
      </c>
      <c r="P511" t="s">
        <v>4733</v>
      </c>
      <c r="Q511" t="s">
        <v>4734</v>
      </c>
      <c r="R511" t="s">
        <v>32</v>
      </c>
      <c r="S511" t="str">
        <f>IF(salesTable[[#This Row],[Region]]="","MISSING",IFERROR(VLOOKUP(salesTable[[#This Row],[Region]],region_ref[],2,FALSE),TRIM(CLEAN(UPPER(salesTable[[#This Row],[Region]])))))</f>
        <v>KOFORIDUA</v>
      </c>
      <c r="T511" t="str">
        <f>IF(salesTable[[#This Row],[CustomerType]]="","MISSING",IFERROR(VLOOKUP(salesTable[[#This Row],[CustomerType]],customerType_Ref[],2,FALSE),TRIM(CLEAN(UPPER(salesTable[[#This Row],[CustomerType]])))))</f>
        <v>GOVERNMENT</v>
      </c>
      <c r="U511" t="str">
        <f>IF(salesTable[[#This Row],[SalesChannel]]="","MISSING",IFERROR(VLOOKUP(salesTable[[#This Row],[SalesChannel]],salesChannel_Ref[],2,FALSE),CLEAN(UPPER(TRIM(salesTable[SalesChannel])))))</f>
        <v>IN-STORE</v>
      </c>
      <c r="V51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11" s="8" t="str">
        <f>IF(salesTable[[#This Row],[ProductID]]="","MISSING",IFERROR(VLOOKUP(salesTable[[#This Row],[ProductID]],product_REF[],1,FALSE),"NO MATCH"))</f>
        <v>P011</v>
      </c>
      <c r="X511" s="8" t="str">
        <f>CLEAN(UPPER(TRIM(IF(salesTable[[#This Row],[ProductID]]="","MISSING",IFERROR(VLOOKUP(salesTable[[#This Row],[ProductID]],product_REF[],2,FALSE),"NO MATCH")))))</f>
        <v>EXECUTIVE DESK</v>
      </c>
      <c r="Y511" t="str">
        <f>IFERROR(CLEAN(UPPER(TRIM(VLOOKUP(salesTable[[#This Row],[productID_Final]],product_REF[],3,FALSE)))),"NO MATCH")</f>
        <v>FURNITURE</v>
      </c>
      <c r="Z511" s="8" t="str">
        <f>IF(salesTable[[#This Row],[productCategory_final]]=CLEAN(UPPER(TRIM(salesTable[ProductCategory]))),salesTable[[#This Row],[productCategory_final]],"MISMATCH")</f>
        <v>FURNITURE</v>
      </c>
      <c r="AA511" s="8" t="str">
        <f>IF(salesTable[[#This Row],[CustomerID]]="","MISSING",IFERROR(VLOOKUP(salesTable[[#This Row],[CustomerID]],customer_REF[],1,FALSE),"NO MATCH"))</f>
        <v>C0227</v>
      </c>
      <c r="AB511" t="str">
        <f>CLEAN(UPPER(TRIM(IF(salesTable[[#This Row],[FirstName]]="","MISSING",IFERROR(VLOOKUP(salesTable[[#This Row],[CustomerID_final]],customer_REF[],2,FALSE),"NO MATCH")))))</f>
        <v>DANIEL</v>
      </c>
      <c r="AC511" s="8" t="str">
        <f>IF(salesTable[[#This Row],[customerFisrtName]]=CLEAN(UPPER(TRIM(salesTable[[#This Row],[customerFisrtName]]))),salesTable[[#This Row],[customerFisrtName]],"MISMATCH")</f>
        <v>DANIEL</v>
      </c>
      <c r="AD511" t="str">
        <f>CLEAN(UPPER(TRIM(IF(salesTable[[#This Row],[LastName]]="","MISSING",IFERROR(VLOOKUP(salesTable[[#This Row],[CustomerID_final]],customer_REF[],3,FALSE),"NO MATCH")))))</f>
        <v>OSEI</v>
      </c>
      <c r="AE511" s="8" t="str">
        <f>IF(salesTable[[#This Row],[customerLastName]]=CLEAN(UPPER(TRIM(salesTable[[#This Row],[customerLastName]]))),salesTable[[#This Row],[customerLastName]],"MISMATCH")</f>
        <v>OSEI</v>
      </c>
      <c r="AF511" s="8" t="str">
        <f>IF(salesTable[[#This Row],[Phone]]="","MISSING",0&amp;RIGHT(TRIM(SUBSTITUTE(SUBSTITUTE(SUBSTITUTE(salesTable[[#This Row],[Phone]],"+","")," ",""),"-","")),9))</f>
        <v>0549440226</v>
      </c>
      <c r="AG51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511" s="8" t="str">
        <f>IF(salesTable[[#This Row],[quantity_clean]]&gt;0,salesTable[[#This Row],[quantity_clean]],"INVALID")</f>
        <v>INVALID</v>
      </c>
      <c r="AI51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11" s="8">
        <f>IF(salesTable[[#This Row],[unitPrice_clean]]&gt;0,salesTable[[#This Row],[unitPrice_clean]],"INVALID")</f>
        <v>2400</v>
      </c>
      <c r="AK511">
        <f>IF(salesTable[[#This Row],[Revenue]]="","MISSING",VALUE(TRIM(SUBSTITUTE(SUBSTITUTE(salesTable[[#This Row],[Revenue]],",",""),"GH₵",""))))</f>
        <v>4800</v>
      </c>
      <c r="AL51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11" s="19">
        <f>IF(ISNUMBER(salesTable[[#This Row],[OrderDate]]),salesTable[[#This Row],[OrderDate]],IFERROR(DATEVALUE(CLEAN(TRIM(SUBSTITUTE(salesTable[[#This Row],[OrderDate]],".","/")))),"CHECK"))</f>
        <v>45927</v>
      </c>
      <c r="AN5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5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GH-KOF-2025-00957</v>
      </c>
      <c r="AP5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1" s="8" t="str">
        <f>CLEAN(PROPER(TRIM(salesTable[[#This Row],[Email]])))</f>
        <v>Daniel.Osei66@Example.Com</v>
      </c>
      <c r="AR511" s="8" t="str">
        <f>CLEAN(TRIM(salesTable[[#This Row],[SourceFile]]))</f>
        <v>Agent_App_2025.csv</v>
      </c>
      <c r="AS5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1" s="8" t="str">
        <f>IF(salesTable[orderRef_final]&lt;&gt;"MISSING",salesTable[orderRef_final],"invalid")</f>
        <v>GH-KOF-2025-00957</v>
      </c>
    </row>
    <row r="512" spans="1:46" x14ac:dyDescent="0.3">
      <c r="A512" t="s">
        <v>1407</v>
      </c>
      <c r="B512" t="s">
        <v>1408</v>
      </c>
      <c r="C512" t="s">
        <v>1163</v>
      </c>
      <c r="D512" t="s">
        <v>36</v>
      </c>
      <c r="E512" t="s">
        <v>140</v>
      </c>
      <c r="F512" t="s">
        <v>119</v>
      </c>
      <c r="G512" t="s">
        <v>162</v>
      </c>
      <c r="H512" t="s">
        <v>163</v>
      </c>
      <c r="I512" t="s">
        <v>230</v>
      </c>
      <c r="J512" t="s">
        <v>27</v>
      </c>
      <c r="K512" t="s">
        <v>921</v>
      </c>
      <c r="L512" t="s">
        <v>165</v>
      </c>
      <c r="M512">
        <v>9</v>
      </c>
      <c r="N512">
        <v>620</v>
      </c>
      <c r="O512">
        <v>5580</v>
      </c>
      <c r="P512" t="s">
        <v>1409</v>
      </c>
      <c r="Q512" t="s">
        <v>1410</v>
      </c>
      <c r="R512" t="s">
        <v>61</v>
      </c>
      <c r="S512" t="str">
        <f>IF(salesTable[[#This Row],[Region]]="","MISSING",IFERROR(VLOOKUP(salesTable[[#This Row],[Region]],region_ref[],2,FALSE),TRIM(CLEAN(UPPER(salesTable[[#This Row],[Region]])))))</f>
        <v>KOFORIDUA</v>
      </c>
      <c r="T512" t="str">
        <f>IF(salesTable[[#This Row],[CustomerType]]="","MISSING",IFERROR(VLOOKUP(salesTable[[#This Row],[CustomerType]],customerType_Ref[],2,FALSE),TRIM(CLEAN(UPPER(salesTable[[#This Row],[CustomerType]])))))</f>
        <v>GOVERNMENT</v>
      </c>
      <c r="U512" t="str">
        <f>IF(salesTable[[#This Row],[SalesChannel]]="","MISSING",IFERROR(VLOOKUP(salesTable[[#This Row],[SalesChannel]],salesChannel_Ref[],2,FALSE),CLEAN(UPPER(TRIM(salesTable[SalesChannel])))))</f>
        <v>MOBILE APP</v>
      </c>
      <c r="V51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12" s="8" t="str">
        <f>IF(salesTable[[#This Row],[ProductID]]="","MISSING",IFERROR(VLOOKUP(salesTable[[#This Row],[ProductID]],product_REF[],1,FALSE),"NO MATCH"))</f>
        <v>P012</v>
      </c>
      <c r="X512" s="8" t="str">
        <f>CLEAN(UPPER(TRIM(IF(salesTable[[#This Row],[ProductID]]="","MISSING",IFERROR(VLOOKUP(salesTable[[#This Row],[ProductID]],product_REF[],2,FALSE),"NO MATCH")))))</f>
        <v>BLENDER PLUS</v>
      </c>
      <c r="Y512" t="str">
        <f>IFERROR(CLEAN(UPPER(TRIM(VLOOKUP(salesTable[[#This Row],[productID_Final]],product_REF[],3,FALSE)))),"NO MATCH")</f>
        <v>HOME APPLIANCES</v>
      </c>
      <c r="Z512" s="8" t="str">
        <f>IF(salesTable[[#This Row],[productCategory_final]]=CLEAN(UPPER(TRIM(salesTable[ProductCategory]))),salesTable[[#This Row],[productCategory_final]],"MISMATCH")</f>
        <v>HOME APPLIANCES</v>
      </c>
      <c r="AA512" s="8" t="str">
        <f>IF(salesTable[[#This Row],[CustomerID]]="","MISSING",IFERROR(VLOOKUP(salesTable[[#This Row],[CustomerID]],customer_REF[],1,FALSE),"NO MATCH"))</f>
        <v>C0312</v>
      </c>
      <c r="AB512" t="str">
        <f>CLEAN(UPPER(TRIM(IF(salesTable[[#This Row],[FirstName]]="","MISSING",IFERROR(VLOOKUP(salesTable[[#This Row],[CustomerID_final]],customer_REF[],2,FALSE),"NO MATCH")))))</f>
        <v>AKOSUA</v>
      </c>
      <c r="AC512" s="8" t="str">
        <f>IF(salesTable[[#This Row],[customerFisrtName]]=CLEAN(UPPER(TRIM(salesTable[[#This Row],[customerFisrtName]]))),salesTable[[#This Row],[customerFisrtName]],"MISMATCH")</f>
        <v>AKOSUA</v>
      </c>
      <c r="AD512" t="str">
        <f>CLEAN(UPPER(TRIM(IF(salesTable[[#This Row],[LastName]]="","MISSING",IFERROR(VLOOKUP(salesTable[[#This Row],[CustomerID_final]],customer_REF[],3,FALSE),"NO MATCH")))))</f>
        <v>OWUSU</v>
      </c>
      <c r="AE512" s="8" t="str">
        <f>IF(salesTable[[#This Row],[customerLastName]]=CLEAN(UPPER(TRIM(salesTable[[#This Row],[customerLastName]]))),salesTable[[#This Row],[customerLastName]],"MISMATCH")</f>
        <v>OWUSU</v>
      </c>
      <c r="AF512" s="8" t="str">
        <f>IF(salesTable[[#This Row],[Phone]]="","MISSING",0&amp;RIGHT(TRIM(SUBSTITUTE(SUBSTITUTE(SUBSTITUTE(salesTable[[#This Row],[Phone]],"+","")," ",""),"-","")),9))</f>
        <v>0593606678</v>
      </c>
      <c r="AG51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512" s="8">
        <f>IF(salesTable[[#This Row],[quantity_clean]]&gt;0,salesTable[[#This Row],[quantity_clean]],"INVALID")</f>
        <v>9</v>
      </c>
      <c r="AI51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512" s="8">
        <f>IF(salesTable[[#This Row],[unitPrice_clean]]&gt;0,salesTable[[#This Row],[unitPrice_clean]],"INVALID")</f>
        <v>620</v>
      </c>
      <c r="AK512">
        <f>IF(salesTable[[#This Row],[Revenue]]="","MISSING",VALUE(TRIM(SUBSTITUTE(SUBSTITUTE(salesTable[[#This Row],[Revenue]],",",""),"GH₵",""))))</f>
        <v>5580</v>
      </c>
      <c r="AL512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512" s="19">
        <f>IF(ISNUMBER(salesTable[[#This Row],[OrderDate]]),salesTable[[#This Row],[OrderDate]],IFERROR(DATEVALUE(CLEAN(TRIM(SUBSTITUTE(salesTable[[#This Row],[OrderDate]],".","/")))),"CHECK"))</f>
        <v>45719</v>
      </c>
      <c r="AN5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45719</v>
      </c>
      <c r="AO5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GH-KOF-2025-00972</v>
      </c>
      <c r="AP5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2" s="8" t="str">
        <f>CLEAN(PROPER(TRIM(salesTable[[#This Row],[Email]])))</f>
        <v>Akosua.Owusu96@Example.Com</v>
      </c>
      <c r="AR512" s="8" t="str">
        <f>CLEAN(TRIM(salesTable[[#This Row],[SourceFile]]))</f>
        <v>Retail_POS_2025.csv</v>
      </c>
      <c r="AS5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2" s="8" t="str">
        <f>IF(salesTable[orderRef_final]&lt;&gt;"MISSING",salesTable[orderRef_final],"invalid")</f>
        <v>GH-KOF-2025-00972</v>
      </c>
    </row>
    <row r="513" spans="1:46" x14ac:dyDescent="0.3">
      <c r="A513" t="s">
        <v>6287</v>
      </c>
      <c r="B513" t="s">
        <v>5904</v>
      </c>
      <c r="C513" t="s">
        <v>2049</v>
      </c>
      <c r="D513" t="s">
        <v>977</v>
      </c>
      <c r="E513" t="s">
        <v>190</v>
      </c>
      <c r="F513" t="s">
        <v>119</v>
      </c>
      <c r="G513" t="s">
        <v>68</v>
      </c>
      <c r="H513" t="s">
        <v>1751</v>
      </c>
      <c r="I513" t="s">
        <v>70</v>
      </c>
      <c r="J513" t="s">
        <v>71</v>
      </c>
      <c r="K513" t="s">
        <v>288</v>
      </c>
      <c r="L513" t="s">
        <v>182</v>
      </c>
      <c r="M513">
        <v>1</v>
      </c>
      <c r="N513">
        <v>3600</v>
      </c>
      <c r="O513">
        <v>3600</v>
      </c>
      <c r="P513" t="s">
        <v>6288</v>
      </c>
      <c r="Q513" t="s">
        <v>6289</v>
      </c>
      <c r="R513" t="s">
        <v>32</v>
      </c>
      <c r="S513" t="str">
        <f>IF(salesTable[[#This Row],[Region]]="","MISSING",IFERROR(VLOOKUP(salesTable[[#This Row],[Region]],region_ref[],2,FALSE),TRIM(CLEAN(UPPER(salesTable[[#This Row],[Region]])))))</f>
        <v>KOFORIDUA</v>
      </c>
      <c r="T513" t="str">
        <f>IF(salesTable[[#This Row],[CustomerType]]="","MISSING",IFERROR(VLOOKUP(salesTable[[#This Row],[CustomerType]],customerType_Ref[],2,FALSE),TRIM(CLEAN(UPPER(salesTable[[#This Row],[CustomerType]])))))</f>
        <v>INDIVIDUAL</v>
      </c>
      <c r="U513" t="str">
        <f>IF(salesTable[[#This Row],[SalesChannel]]="","MISSING",IFERROR(VLOOKUP(salesTable[[#This Row],[SalesChannel]],salesChannel_Ref[],2,FALSE),CLEAN(UPPER(TRIM(salesTable[SalesChannel])))))</f>
        <v>AGENT</v>
      </c>
      <c r="V513" t="str">
        <f>IF(salesTable[[#This Row],[PaymentMethod]]="","MISSING",IFERROR(VLOOKUP(salesTable[[#This Row],[PaymentMethod]],paymentMethod_REF[],2,FALSE), CLEAN(UPPER(TRIM(salesTable[[#This Row],[PaymentMethod]])))))</f>
        <v>CASH</v>
      </c>
      <c r="W513" s="8" t="str">
        <f>IF(salesTable[[#This Row],[ProductID]]="","MISSING",IFERROR(VLOOKUP(salesTable[[#This Row],[ProductID]],product_REF[],1,FALSE),"NO MATCH"))</f>
        <v>P010</v>
      </c>
      <c r="X513" s="8" t="str">
        <f>CLEAN(UPPER(TRIM(IF(salesTable[[#This Row],[ProductID]]="","MISSING",IFERROR(VLOOKUP(salesTable[[#This Row],[ProductID]],product_REF[],2,FALSE),"NO MATCH")))))</f>
        <v>AIR CONDITIONER</v>
      </c>
      <c r="Y513" t="str">
        <f>IFERROR(CLEAN(UPPER(TRIM(VLOOKUP(salesTable[[#This Row],[productID_Final]],product_REF[],3,FALSE)))),"NO MATCH")</f>
        <v>HOME APPLIANCES</v>
      </c>
      <c r="Z513" s="8" t="str">
        <f>IF(salesTable[[#This Row],[productCategory_final]]=CLEAN(UPPER(TRIM(salesTable[ProductCategory]))),salesTable[[#This Row],[productCategory_final]],"MISMATCH")</f>
        <v>HOME APPLIANCES</v>
      </c>
      <c r="AA513" s="8" t="str">
        <f>IF(salesTable[[#This Row],[CustomerID]]="","MISSING",IFERROR(VLOOKUP(salesTable[[#This Row],[CustomerID]],customer_REF[],1,FALSE),"NO MATCH"))</f>
        <v>C0400</v>
      </c>
      <c r="AB513" t="str">
        <f>CLEAN(UPPER(TRIM(IF(salesTable[[#This Row],[FirstName]]="","MISSING",IFERROR(VLOOKUP(salesTable[[#This Row],[CustomerID_final]],customer_REF[],2,FALSE),"NO MATCH")))))</f>
        <v>MICHAEL</v>
      </c>
      <c r="AC513" s="8" t="str">
        <f>IF(salesTable[[#This Row],[customerFisrtName]]=CLEAN(UPPER(TRIM(salesTable[[#This Row],[customerFisrtName]]))),salesTable[[#This Row],[customerFisrtName]],"MISMATCH")</f>
        <v>MICHAEL</v>
      </c>
      <c r="AD513" t="str">
        <f>CLEAN(UPPER(TRIM(IF(salesTable[[#This Row],[LastName]]="","MISSING",IFERROR(VLOOKUP(salesTable[[#This Row],[CustomerID_final]],customer_REF[],3,FALSE),"NO MATCH")))))</f>
        <v>ASARE</v>
      </c>
      <c r="AE513" s="8" t="str">
        <f>IF(salesTable[[#This Row],[customerLastName]]=CLEAN(UPPER(TRIM(salesTable[[#This Row],[customerLastName]]))),salesTable[[#This Row],[customerLastName]],"MISMATCH")</f>
        <v>ASARE</v>
      </c>
      <c r="AF513" s="8" t="str">
        <f>IF(salesTable[[#This Row],[Phone]]="","MISSING",0&amp;RIGHT(TRIM(SUBSTITUTE(SUBSTITUTE(SUBSTITUTE(salesTable[[#This Row],[Phone]],"+","")," ",""),"-","")),9))</f>
        <v>0273877338</v>
      </c>
      <c r="AG51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13" s="8">
        <f>IF(salesTable[[#This Row],[quantity_clean]]&gt;0,salesTable[[#This Row],[quantity_clean]],"INVALID")</f>
        <v>1</v>
      </c>
      <c r="AI51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13" s="8">
        <f>IF(salesTable[[#This Row],[unitPrice_clean]]&gt;0,salesTable[[#This Row],[unitPrice_clean]],"INVALID")</f>
        <v>3600</v>
      </c>
      <c r="AK513">
        <f>IF(salesTable[[#This Row],[Revenue]]="","MISSING",VALUE(TRIM(SUBSTITUTE(SUBSTITUTE(salesTable[[#This Row],[Revenue]],",",""),"GH₵",""))))</f>
        <v>3600</v>
      </c>
      <c r="AL513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513" s="19">
        <f>IF(ISNUMBER(salesTable[[#This Row],[OrderDate]]),salesTable[[#This Row],[OrderDate]],IFERROR(DATEVALUE(CLEAN(TRIM(SUBSTITUTE(salesTable[[#This Row],[OrderDate]],".","/")))),"CHECK"))</f>
        <v>46021</v>
      </c>
      <c r="AN5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46021</v>
      </c>
      <c r="AO5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GH-KOF-2025-00973</v>
      </c>
      <c r="AP5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3" s="8" t="str">
        <f>CLEAN(PROPER(TRIM(salesTable[[#This Row],[Email]])))</f>
        <v>Michael.Asare34Example.Com</v>
      </c>
      <c r="AR513" s="8" t="str">
        <f>CLEAN(TRIM(salesTable[[#This Row],[SourceFile]]))</f>
        <v>Agent_App_2025.csv</v>
      </c>
      <c r="AS5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3" s="8" t="str">
        <f>IF(salesTable[orderRef_final]&lt;&gt;"MISSING",salesTable[orderRef_final],"invalid")</f>
        <v>GH-KOF-2025-00973</v>
      </c>
    </row>
    <row r="514" spans="1:46" x14ac:dyDescent="0.3">
      <c r="A514" t="s">
        <v>4054</v>
      </c>
      <c r="B514" t="s">
        <v>6117</v>
      </c>
      <c r="C514" t="s">
        <v>954</v>
      </c>
      <c r="D514" t="s">
        <v>743</v>
      </c>
      <c r="E514" t="s">
        <v>956</v>
      </c>
      <c r="F514" t="s">
        <v>119</v>
      </c>
      <c r="G514" t="s">
        <v>303</v>
      </c>
      <c r="H514" t="s">
        <v>399</v>
      </c>
      <c r="I514" t="s">
        <v>41</v>
      </c>
      <c r="J514" t="s">
        <v>164</v>
      </c>
      <c r="K514" t="s">
        <v>98</v>
      </c>
      <c r="L514" t="s">
        <v>58</v>
      </c>
      <c r="M514">
        <v>2</v>
      </c>
      <c r="N514">
        <v>2400</v>
      </c>
      <c r="O514">
        <v>4800</v>
      </c>
      <c r="P514" t="s">
        <v>6118</v>
      </c>
      <c r="Q514" t="s">
        <v>6119</v>
      </c>
      <c r="R514" t="s">
        <v>32</v>
      </c>
      <c r="S514" t="str">
        <f>IF(salesTable[[#This Row],[Region]]="","MISSING",IFERROR(VLOOKUP(salesTable[[#This Row],[Region]],region_ref[],2,FALSE),TRIM(CLEAN(UPPER(salesTable[[#This Row],[Region]])))))</f>
        <v>KOFORIDUA</v>
      </c>
      <c r="T514" t="str">
        <f>IF(salesTable[[#This Row],[CustomerType]]="","MISSING",IFERROR(VLOOKUP(salesTable[[#This Row],[CustomerType]],customerType_Ref[],2,FALSE),TRIM(CLEAN(UPPER(salesTable[[#This Row],[CustomerType]])))))</f>
        <v>INDIVIDUAL</v>
      </c>
      <c r="U514" t="str">
        <f>IF(salesTable[[#This Row],[SalesChannel]]="","MISSING",IFERROR(VLOOKUP(salesTable[[#This Row],[SalesChannel]],salesChannel_Ref[],2,FALSE),CLEAN(UPPER(TRIM(salesTable[SalesChannel])))))</f>
        <v>MOBILE APP</v>
      </c>
      <c r="V51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14" s="8" t="str">
        <f>IF(salesTable[[#This Row],[ProductID]]="","MISSING",IFERROR(VLOOKUP(salesTable[[#This Row],[ProductID]],product_REF[],1,FALSE),"NO MATCH"))</f>
        <v>P011</v>
      </c>
      <c r="X514" s="8" t="str">
        <f>CLEAN(UPPER(TRIM(IF(salesTable[[#This Row],[ProductID]]="","MISSING",IFERROR(VLOOKUP(salesTable[[#This Row],[ProductID]],product_REF[],2,FALSE),"NO MATCH")))))</f>
        <v>EXECUTIVE DESK</v>
      </c>
      <c r="Y514" t="str">
        <f>IFERROR(CLEAN(UPPER(TRIM(VLOOKUP(salesTable[[#This Row],[productID_Final]],product_REF[],3,FALSE)))),"NO MATCH")</f>
        <v>FURNITURE</v>
      </c>
      <c r="Z514" s="8" t="str">
        <f>IF(salesTable[[#This Row],[productCategory_final]]=CLEAN(UPPER(TRIM(salesTable[ProductCategory]))),salesTable[[#This Row],[productCategory_final]],"MISMATCH")</f>
        <v>FURNITURE</v>
      </c>
      <c r="AA514" s="8" t="str">
        <f>IF(salesTable[[#This Row],[CustomerID]]="","MISSING",IFERROR(VLOOKUP(salesTable[[#This Row],[CustomerID]],customer_REF[],1,FALSE),"NO MATCH"))</f>
        <v>C0010</v>
      </c>
      <c r="AB514" t="str">
        <f>CLEAN(UPPER(TRIM(IF(salesTable[[#This Row],[FirstName]]="","MISSING",IFERROR(VLOOKUP(salesTable[[#This Row],[CustomerID_final]],customer_REF[],2,FALSE),"NO MATCH")))))</f>
        <v>ESI</v>
      </c>
      <c r="AC514" s="8" t="str">
        <f>IF(salesTable[[#This Row],[customerFisrtName]]=CLEAN(UPPER(TRIM(salesTable[[#This Row],[customerFisrtName]]))),salesTable[[#This Row],[customerFisrtName]],"MISMATCH")</f>
        <v>ESI</v>
      </c>
      <c r="AD514" t="str">
        <f>CLEAN(UPPER(TRIM(IF(salesTable[[#This Row],[LastName]]="","MISSING",IFERROR(VLOOKUP(salesTable[[#This Row],[CustomerID_final]],customer_REF[],3,FALSE),"NO MATCH")))))</f>
        <v>ANTWI</v>
      </c>
      <c r="AE514" s="8" t="str">
        <f>IF(salesTable[[#This Row],[customerLastName]]=CLEAN(UPPER(TRIM(salesTable[[#This Row],[customerLastName]]))),salesTable[[#This Row],[customerLastName]],"MISMATCH")</f>
        <v>ANTWI</v>
      </c>
      <c r="AF514" s="8" t="str">
        <f>IF(salesTable[[#This Row],[Phone]]="","MISSING",0&amp;RIGHT(TRIM(SUBSTITUTE(SUBSTITUTE(SUBSTITUTE(salesTable[[#This Row],[Phone]],"+","")," ",""),"-","")),9))</f>
        <v>0244411201</v>
      </c>
      <c r="AG51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14" s="8">
        <f>IF(salesTable[[#This Row],[quantity_clean]]&gt;0,salesTable[[#This Row],[quantity_clean]],"INVALID")</f>
        <v>2</v>
      </c>
      <c r="AI51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14" s="8">
        <f>IF(salesTable[[#This Row],[unitPrice_clean]]&gt;0,salesTable[[#This Row],[unitPrice_clean]],"INVALID")</f>
        <v>2400</v>
      </c>
      <c r="AK514">
        <f>IF(salesTable[[#This Row],[Revenue]]="","MISSING",VALUE(TRIM(SUBSTITUTE(SUBSTITUTE(salesTable[[#This Row],[Revenue]],",",""),"GH₵",""))))</f>
        <v>4800</v>
      </c>
      <c r="AL514" s="8">
        <f>IFERROR(IF(ROUND(salesTable[[#This Row],[Quantity_final]]*salesTable[[#This Row],[UnitPrice_final]],2)=ROUND(salesTable[[#This Row],[revenue_clean]],2)=TRUE,salesTable[[#This Row],[revenue_clean]],"invalid"),"INVALID")</f>
        <v>4800</v>
      </c>
      <c r="AM514" s="19">
        <f>IF(ISNUMBER(salesTable[[#This Row],[OrderDate]]),salesTable[[#This Row],[OrderDate]],IFERROR(DATEVALUE(CLEAN(TRIM(SUBSTITUTE(salesTable[[#This Row],[OrderDate]],".","/")))),"CHECK"))</f>
        <v>45985</v>
      </c>
      <c r="AN5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45985</v>
      </c>
      <c r="AO5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GH-KOF-2025-00983</v>
      </c>
      <c r="AP5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4" s="8" t="str">
        <f>CLEAN(PROPER(TRIM(salesTable[[#This Row],[Email]])))</f>
        <v>Esi.Antwi56@Example.Com</v>
      </c>
      <c r="AR514" s="8" t="str">
        <f>CLEAN(TRIM(salesTable[[#This Row],[SourceFile]]))</f>
        <v>Agent_App_2025.csv</v>
      </c>
      <c r="AS5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4" s="8" t="str">
        <f>IF(salesTable[orderRef_final]&lt;&gt;"MISSING",salesTable[orderRef_final],"invalid")</f>
        <v>GH-KOF-2025-00983</v>
      </c>
    </row>
    <row r="515" spans="1:46" x14ac:dyDescent="0.3">
      <c r="A515" t="s">
        <v>5537</v>
      </c>
      <c r="B515" t="s">
        <v>4789</v>
      </c>
      <c r="C515" t="s">
        <v>422</v>
      </c>
      <c r="D515" t="s">
        <v>92</v>
      </c>
      <c r="E515" t="s">
        <v>1121</v>
      </c>
      <c r="F515" t="s">
        <v>200</v>
      </c>
      <c r="G515" t="s">
        <v>303</v>
      </c>
      <c r="H515" t="s">
        <v>399</v>
      </c>
      <c r="I515" t="s">
        <v>41</v>
      </c>
      <c r="J515" t="s">
        <v>83</v>
      </c>
      <c r="K515" t="s">
        <v>84</v>
      </c>
      <c r="L515" t="s">
        <v>182</v>
      </c>
      <c r="M515" t="s">
        <v>133</v>
      </c>
      <c r="N515">
        <v>2400</v>
      </c>
      <c r="O515">
        <v>21600</v>
      </c>
      <c r="P515" t="s">
        <v>643</v>
      </c>
      <c r="Q515" t="s">
        <v>5538</v>
      </c>
      <c r="R515" t="s">
        <v>32</v>
      </c>
      <c r="S515" t="str">
        <f>IF(salesTable[[#This Row],[Region]]="","MISSING",IFERROR(VLOOKUP(salesTable[[#This Row],[Region]],region_ref[],2,FALSE),TRIM(CLEAN(UPPER(salesTable[[#This Row],[Region]])))))</f>
        <v>KOFORIDUA</v>
      </c>
      <c r="T515" t="str">
        <f>IF(salesTable[[#This Row],[CustomerType]]="","MISSING",IFERROR(VLOOKUP(salesTable[[#This Row],[CustomerType]],customerType_Ref[],2,FALSE),TRIM(CLEAN(UPPER(salesTable[[#This Row],[CustomerType]])))))</f>
        <v>INDIVIDUAL</v>
      </c>
      <c r="U515" t="str">
        <f>IF(salesTable[[#This Row],[SalesChannel]]="","MISSING",IFERROR(VLOOKUP(salesTable[[#This Row],[SalesChannel]],salesChannel_Ref[],2,FALSE),CLEAN(UPPER(TRIM(salesTable[SalesChannel])))))</f>
        <v>AGENT</v>
      </c>
      <c r="V515" t="str">
        <f>IF(salesTable[[#This Row],[PaymentMethod]]="","MISSING",IFERROR(VLOOKUP(salesTable[[#This Row],[PaymentMethod]],paymentMethod_REF[],2,FALSE), CLEAN(UPPER(TRIM(salesTable[[#This Row],[PaymentMethod]])))))</f>
        <v>CASH</v>
      </c>
      <c r="W515" s="8" t="str">
        <f>IF(salesTable[[#This Row],[ProductID]]="","MISSING",IFERROR(VLOOKUP(salesTable[[#This Row],[ProductID]],product_REF[],1,FALSE),"NO MATCH"))</f>
        <v>P011</v>
      </c>
      <c r="X515" s="8" t="str">
        <f>CLEAN(UPPER(TRIM(IF(salesTable[[#This Row],[ProductID]]="","MISSING",IFERROR(VLOOKUP(salesTable[[#This Row],[ProductID]],product_REF[],2,FALSE),"NO MATCH")))))</f>
        <v>EXECUTIVE DESK</v>
      </c>
      <c r="Y515" t="str">
        <f>IFERROR(CLEAN(UPPER(TRIM(VLOOKUP(salesTable[[#This Row],[productID_Final]],product_REF[],3,FALSE)))),"NO MATCH")</f>
        <v>FURNITURE</v>
      </c>
      <c r="Z515" s="8" t="str">
        <f>IF(salesTable[[#This Row],[productCategory_final]]=CLEAN(UPPER(TRIM(salesTable[ProductCategory]))),salesTable[[#This Row],[productCategory_final]],"MISMATCH")</f>
        <v>FURNITURE</v>
      </c>
      <c r="AA515" s="8" t="str">
        <f>IF(salesTable[[#This Row],[CustomerID]]="","MISSING",IFERROR(VLOOKUP(salesTable[[#This Row],[CustomerID]],customer_REF[],1,FALSE),"NO MATCH"))</f>
        <v>C0388</v>
      </c>
      <c r="AB515" t="str">
        <f>CLEAN(UPPER(TRIM(IF(salesTable[[#This Row],[FirstName]]="","MISSING",IFERROR(VLOOKUP(salesTable[[#This Row],[CustomerID_final]],customer_REF[],2,FALSE),"NO MATCH")))))</f>
        <v>AMA</v>
      </c>
      <c r="AC515" s="8" t="str">
        <f>IF(salesTable[[#This Row],[customerFisrtName]]=CLEAN(UPPER(TRIM(salesTable[[#This Row],[customerFisrtName]]))),salesTable[[#This Row],[customerFisrtName]],"MISMATCH")</f>
        <v>AMA</v>
      </c>
      <c r="AD515" t="str">
        <f>CLEAN(UPPER(TRIM(IF(salesTable[[#This Row],[LastName]]="","MISSING",IFERROR(VLOOKUP(salesTable[[#This Row],[CustomerID_final]],customer_REF[],3,FALSE),"NO MATCH")))))</f>
        <v>MENSAH</v>
      </c>
      <c r="AE515" s="8" t="str">
        <f>IF(salesTable[[#This Row],[customerLastName]]=CLEAN(UPPER(TRIM(salesTable[[#This Row],[customerLastName]]))),salesTable[[#This Row],[customerLastName]],"MISMATCH")</f>
        <v>MENSAH</v>
      </c>
      <c r="AF515" s="8" t="str">
        <f>IF(salesTable[[#This Row],[Phone]]="","MISSING",0&amp;RIGHT(TRIM(SUBSTITUTE(SUBSTITUTE(SUBSTITUTE(salesTable[[#This Row],[Phone]],"+","")," ",""),"-","")),9))</f>
        <v>0241234567</v>
      </c>
      <c r="AG51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515" s="8" t="str">
        <f>IF(salesTable[[#This Row],[quantity_clean]]&gt;0,salesTable[[#This Row],[quantity_clean]],"INVALID")</f>
        <v>INVALID</v>
      </c>
      <c r="AI51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15" s="8">
        <f>IF(salesTable[[#This Row],[unitPrice_clean]]&gt;0,salesTable[[#This Row],[unitPrice_clean]],"INVALID")</f>
        <v>2400</v>
      </c>
      <c r="AK515">
        <f>IF(salesTable[[#This Row],[Revenue]]="","MISSING",VALUE(TRIM(SUBSTITUTE(SUBSTITUTE(salesTable[[#This Row],[Revenue]],",",""),"GH₵",""))))</f>
        <v>21600</v>
      </c>
      <c r="AL51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15" s="19">
        <f>IF(ISNUMBER(salesTable[[#This Row],[OrderDate]]),salesTable[[#This Row],[OrderDate]],IFERROR(DATEVALUE(CLEAN(TRIM(SUBSTITUTE(salesTable[[#This Row],[OrderDate]],".","/")))),"CHECK"))</f>
        <v>45863</v>
      </c>
      <c r="AN5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45863</v>
      </c>
      <c r="AO5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GH-KOF-2025-00984</v>
      </c>
      <c r="AP5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5" s="8" t="str">
        <f>CLEAN(PROPER(TRIM(salesTable[[#This Row],[Email]])))</f>
        <v>Ama.Mensah15@Example.Com</v>
      </c>
      <c r="AR515" s="8" t="str">
        <f>CLEAN(TRIM(salesTable[[#This Row],[SourceFile]]))</f>
        <v>Agent_App_2025.csv</v>
      </c>
      <c r="AS5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5" s="8" t="str">
        <f>IF(salesTable[orderRef_final]&lt;&gt;"MISSING",salesTable[orderRef_final],"invalid")</f>
        <v>GH-KOF-2025-00984</v>
      </c>
    </row>
    <row r="516" spans="1:46" x14ac:dyDescent="0.3">
      <c r="A516" t="s">
        <v>2828</v>
      </c>
      <c r="B516" t="s">
        <v>2829</v>
      </c>
      <c r="C516" t="s">
        <v>1403</v>
      </c>
      <c r="D516" t="s">
        <v>423</v>
      </c>
      <c r="E516" t="s">
        <v>237</v>
      </c>
      <c r="F516" t="s">
        <v>1022</v>
      </c>
      <c r="G516" t="s">
        <v>239</v>
      </c>
      <c r="H516" t="s">
        <v>240</v>
      </c>
      <c r="I516" t="s">
        <v>279</v>
      </c>
      <c r="J516" t="s">
        <v>249</v>
      </c>
      <c r="K516" t="s">
        <v>1148</v>
      </c>
      <c r="L516" t="s">
        <v>182</v>
      </c>
      <c r="M516">
        <v>4</v>
      </c>
      <c r="N516" t="s">
        <v>242</v>
      </c>
      <c r="O516">
        <v>3920</v>
      </c>
      <c r="P516" t="s">
        <v>2830</v>
      </c>
      <c r="Q516" t="s">
        <v>2831</v>
      </c>
      <c r="R516" t="s">
        <v>157</v>
      </c>
      <c r="S516" t="str">
        <f>IF(salesTable[[#This Row],[Region]]="","MISSING",IFERROR(VLOOKUP(salesTable[[#This Row],[Region]],region_ref[],2,FALSE),TRIM(CLEAN(UPPER(salesTable[[#This Row],[Region]])))))</f>
        <v>KOFORIDUA</v>
      </c>
      <c r="T516" t="str">
        <f>IF(salesTable[[#This Row],[CustomerType]]="","MISSING",IFERROR(VLOOKUP(salesTable[[#This Row],[CustomerType]],customerType_Ref[],2,FALSE),TRIM(CLEAN(UPPER(salesTable[[#This Row],[CustomerType]])))))</f>
        <v>GOVERNMENT</v>
      </c>
      <c r="U516" t="str">
        <f>IF(salesTable[[#This Row],[SalesChannel]]="","MISSING",IFERROR(VLOOKUP(salesTable[[#This Row],[SalesChannel]],salesChannel_Ref[],2,FALSE),CLEAN(UPPER(TRIM(salesTable[SalesChannel])))))</f>
        <v>MOBILE APP</v>
      </c>
      <c r="V516" t="str">
        <f>IF(salesTable[[#This Row],[PaymentMethod]]="","MISSING",IFERROR(VLOOKUP(salesTable[[#This Row],[PaymentMethod]],paymentMethod_REF[],2,FALSE), CLEAN(UPPER(TRIM(salesTable[[#This Row],[PaymentMethod]])))))</f>
        <v>CASH</v>
      </c>
      <c r="W516" s="8" t="str">
        <f>IF(salesTable[[#This Row],[ProductID]]="","MISSING",IFERROR(VLOOKUP(salesTable[[#This Row],[ProductID]],product_REF[],1,FALSE),"NO MATCH"))</f>
        <v>P009</v>
      </c>
      <c r="X516" s="8" t="str">
        <f>CLEAN(UPPER(TRIM(IF(salesTable[[#This Row],[ProductID]]="","MISSING",IFERROR(VLOOKUP(salesTable[[#This Row],[ProductID]],product_REF[],2,FALSE),"NO MATCH")))))</f>
        <v>FILING CABINET</v>
      </c>
      <c r="Y516" t="str">
        <f>IFERROR(CLEAN(UPPER(TRIM(VLOOKUP(salesTable[[#This Row],[productID_Final]],product_REF[],3,FALSE)))),"NO MATCH")</f>
        <v>OFFICE SUPPLIES</v>
      </c>
      <c r="Z516" s="8" t="str">
        <f>IF(salesTable[[#This Row],[productCategory_final]]=CLEAN(UPPER(TRIM(salesTable[ProductCategory]))),salesTable[[#This Row],[productCategory_final]],"MISMATCH")</f>
        <v>OFFICE SUPPLIES</v>
      </c>
      <c r="AA516" s="8" t="str">
        <f>IF(salesTable[[#This Row],[CustomerID]]="","MISSING",IFERROR(VLOOKUP(salesTable[[#This Row],[CustomerID]],customer_REF[],1,FALSE),"NO MATCH"))</f>
        <v>C0200</v>
      </c>
      <c r="AB516" t="str">
        <f>CLEAN(UPPER(TRIM(IF(salesTable[[#This Row],[FirstName]]="","MISSING",IFERROR(VLOOKUP(salesTable[[#This Row],[CustomerID_final]],customer_REF[],2,FALSE),"NO MATCH")))))</f>
        <v>AMA</v>
      </c>
      <c r="AC516" s="8" t="str">
        <f>IF(salesTable[[#This Row],[customerFisrtName]]=CLEAN(UPPER(TRIM(salesTable[[#This Row],[customerFisrtName]]))),salesTable[[#This Row],[customerFisrtName]],"MISMATCH")</f>
        <v>AMA</v>
      </c>
      <c r="AD516" t="str">
        <f>CLEAN(UPPER(TRIM(IF(salesTable[[#This Row],[LastName]]="","MISSING",IFERROR(VLOOKUP(salesTable[[#This Row],[CustomerID_final]],customer_REF[],3,FALSE),"NO MATCH")))))</f>
        <v>APPIAH</v>
      </c>
      <c r="AE516" s="8" t="str">
        <f>IF(salesTable[[#This Row],[customerLastName]]=CLEAN(UPPER(TRIM(salesTable[[#This Row],[customerLastName]]))),salesTable[[#This Row],[customerLastName]],"MISMATCH")</f>
        <v>APPIAH</v>
      </c>
      <c r="AF516" s="8" t="str">
        <f>IF(salesTable[[#This Row],[Phone]]="","MISSING",0&amp;RIGHT(TRIM(SUBSTITUTE(SUBSTITUTE(SUBSTITUTE(salesTable[[#This Row],[Phone]],"+","")," ",""),"-","")),9))</f>
        <v>0271565103</v>
      </c>
      <c r="AG51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16" s="8">
        <f>IF(salesTable[[#This Row],[quantity_clean]]&gt;0,salesTable[[#This Row],[quantity_clean]],"INVALID")</f>
        <v>4</v>
      </c>
      <c r="AI51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16" s="8">
        <f>IF(salesTable[[#This Row],[unitPrice_clean]]&gt;0,salesTable[[#This Row],[unitPrice_clean]],"INVALID")</f>
        <v>980</v>
      </c>
      <c r="AK516">
        <f>IF(salesTable[[#This Row],[Revenue]]="","MISSING",VALUE(TRIM(SUBSTITUTE(SUBSTITUTE(salesTable[[#This Row],[Revenue]],",",""),"GH₵",""))))</f>
        <v>3920</v>
      </c>
      <c r="AL516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516" s="19">
        <f>IF(ISNUMBER(salesTable[[#This Row],[OrderDate]]),salesTable[[#This Row],[OrderDate]],IFERROR(DATEVALUE(CLEAN(TRIM(SUBSTITUTE(salesTable[[#This Row],[OrderDate]],".","/")))),"CHECK"))</f>
        <v>45749</v>
      </c>
      <c r="AN5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5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GH-KOF-2025-01001</v>
      </c>
      <c r="AP5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6" s="8" t="str">
        <f>CLEAN(PROPER(TRIM(salesTable[[#This Row],[Email]])))</f>
        <v>Ama.Appiah96@Example.Com</v>
      </c>
      <c r="AR516" s="8" t="str">
        <f>CLEAN(TRIM(salesTable[[#This Row],[SourceFile]]))</f>
        <v>Online_Sales_2025.xlsx</v>
      </c>
      <c r="AS5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6" s="8" t="str">
        <f>IF(salesTable[orderRef_final]&lt;&gt;"MISSING",salesTable[orderRef_final],"invalid")</f>
        <v>GH-KOF-2025-01001</v>
      </c>
    </row>
    <row r="517" spans="1:46" x14ac:dyDescent="0.3">
      <c r="A517" t="s">
        <v>2238</v>
      </c>
      <c r="C517" t="s">
        <v>2239</v>
      </c>
      <c r="D517" t="s">
        <v>80</v>
      </c>
      <c r="E517" t="s">
        <v>51</v>
      </c>
      <c r="F517" t="s">
        <v>119</v>
      </c>
      <c r="G517" t="s">
        <v>81</v>
      </c>
      <c r="H517" t="s">
        <v>449</v>
      </c>
      <c r="I517" t="s">
        <v>110</v>
      </c>
      <c r="J517" t="s">
        <v>83</v>
      </c>
      <c r="K517" t="s">
        <v>72</v>
      </c>
      <c r="L517" t="s">
        <v>165</v>
      </c>
      <c r="M517">
        <v>11</v>
      </c>
      <c r="N517" t="s">
        <v>2240</v>
      </c>
      <c r="O517">
        <v>13750</v>
      </c>
      <c r="P517" t="s">
        <v>2241</v>
      </c>
      <c r="Q517" t="s">
        <v>2242</v>
      </c>
      <c r="R517" t="s">
        <v>61</v>
      </c>
      <c r="S517" t="str">
        <f>IF(salesTable[[#This Row],[Region]]="","MISSING",IFERROR(VLOOKUP(salesTable[[#This Row],[Region]],region_ref[],2,FALSE),TRIM(CLEAN(UPPER(salesTable[[#This Row],[Region]])))))</f>
        <v>KOFORIDUA</v>
      </c>
      <c r="T517" t="str">
        <f>IF(salesTable[[#This Row],[CustomerType]]="","MISSING",IFERROR(VLOOKUP(salesTable[[#This Row],[CustomerType]],customerType_Ref[],2,FALSE),TRIM(CLEAN(UPPER(salesTable[[#This Row],[CustomerType]])))))</f>
        <v>INDIVIDUAL</v>
      </c>
      <c r="U517" t="str">
        <f>IF(salesTable[[#This Row],[SalesChannel]]="","MISSING",IFERROR(VLOOKUP(salesTable[[#This Row],[SalesChannel]],salesChannel_Ref[],2,FALSE),CLEAN(UPPER(TRIM(salesTable[SalesChannel])))))</f>
        <v>IN-STORE</v>
      </c>
      <c r="V51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17" s="8" t="str">
        <f>IF(salesTable[[#This Row],[ProductID]]="","MISSING",IFERROR(VLOOKUP(salesTable[[#This Row],[ProductID]],product_REF[],1,FALSE),"NO MATCH"))</f>
        <v>P008</v>
      </c>
      <c r="X517" s="8" t="str">
        <f>CLEAN(UPPER(TRIM(IF(salesTable[[#This Row],[ProductID]]="","MISSING",IFERROR(VLOOKUP(salesTable[[#This Row],[ProductID]],product_REF[],2,FALSE),"NO MATCH")))))</f>
        <v>MICROWAVE 25L</v>
      </c>
      <c r="Y517" t="str">
        <f>IFERROR(CLEAN(UPPER(TRIM(VLOOKUP(salesTable[[#This Row],[productID_Final]],product_REF[],3,FALSE)))),"NO MATCH")</f>
        <v>HOME APPLIANCES</v>
      </c>
      <c r="Z517" s="8" t="str">
        <f>IF(salesTable[[#This Row],[productCategory_final]]=CLEAN(UPPER(TRIM(salesTable[ProductCategory]))),salesTable[[#This Row],[productCategory_final]],"MISMATCH")</f>
        <v>HOME APPLIANCES</v>
      </c>
      <c r="AA517" s="8" t="str">
        <f>IF(salesTable[[#This Row],[CustomerID]]="","MISSING",IFERROR(VLOOKUP(salesTable[[#This Row],[CustomerID]],customer_REF[],1,FALSE),"NO MATCH"))</f>
        <v>C0253</v>
      </c>
      <c r="AB517" t="str">
        <f>CLEAN(UPPER(TRIM(IF(salesTable[[#This Row],[FirstName]]="","MISSING",IFERROR(VLOOKUP(salesTable[[#This Row],[CustomerID_final]],customer_REF[],2,FALSE),"NO MATCH")))))</f>
        <v>ADWOA</v>
      </c>
      <c r="AC517" s="8" t="str">
        <f>IF(salesTable[[#This Row],[customerFisrtName]]=CLEAN(UPPER(TRIM(salesTable[[#This Row],[customerFisrtName]]))),salesTable[[#This Row],[customerFisrtName]],"MISMATCH")</f>
        <v>ADWOA</v>
      </c>
      <c r="AD517" t="str">
        <f>CLEAN(UPPER(TRIM(IF(salesTable[[#This Row],[LastName]]="","MISSING",IFERROR(VLOOKUP(salesTable[[#This Row],[CustomerID_final]],customer_REF[],3,FALSE),"NO MATCH")))))</f>
        <v>MENSAH</v>
      </c>
      <c r="AE517" s="8" t="str">
        <f>IF(salesTable[[#This Row],[customerLastName]]=CLEAN(UPPER(TRIM(salesTable[[#This Row],[customerLastName]]))),salesTable[[#This Row],[customerLastName]],"MISMATCH")</f>
        <v>MENSAH</v>
      </c>
      <c r="AF517" s="8" t="str">
        <f>IF(salesTable[[#This Row],[Phone]]="","MISSING",0&amp;RIGHT(TRIM(SUBSTITUTE(SUBSTITUTE(SUBSTITUTE(salesTable[[#This Row],[Phone]],"+","")," ",""),"-","")),9))</f>
        <v>0551913794</v>
      </c>
      <c r="AG51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17" s="8">
        <f>IF(salesTable[[#This Row],[quantity_clean]]&gt;0,salesTable[[#This Row],[quantity_clean]],"INVALID")</f>
        <v>11</v>
      </c>
      <c r="AI51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17" s="8">
        <f>IF(salesTable[[#This Row],[unitPrice_clean]]&gt;0,salesTable[[#This Row],[unitPrice_clean]],"INVALID")</f>
        <v>1250</v>
      </c>
      <c r="AK517">
        <f>IF(salesTable[[#This Row],[Revenue]]="","MISSING",VALUE(TRIM(SUBSTITUTE(SUBSTITUTE(salesTable[[#This Row],[Revenue]],",",""),"GH₵",""))))</f>
        <v>13750</v>
      </c>
      <c r="AL517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517" s="19" t="str">
        <f>IF(ISNUMBER(salesTable[[#This Row],[OrderDate]]),salesTable[[#This Row],[OrderDate]],IFERROR(DATEVALUE(CLEAN(TRIM(SUBSTITUTE(salesTable[[#This Row],[OrderDate]],".","/")))),"CHECK"))</f>
        <v>CHECK</v>
      </c>
      <c r="AN5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5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GH-KOF-2025-01009</v>
      </c>
      <c r="AP5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7" s="8" t="str">
        <f>CLEAN(PROPER(TRIM(salesTable[[#This Row],[Email]])))</f>
        <v>Adwoa.Mensah47@Example.Com</v>
      </c>
      <c r="AR517" s="8" t="str">
        <f>CLEAN(TRIM(salesTable[[#This Row],[SourceFile]]))</f>
        <v>Retail_POS_2025.csv</v>
      </c>
      <c r="AS5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7" s="8" t="str">
        <f>IF(salesTable[orderRef_final]&lt;&gt;"MISSING",salesTable[orderRef_final],"invalid")</f>
        <v>GH-KOF-2025-01009</v>
      </c>
    </row>
    <row r="518" spans="1:46" x14ac:dyDescent="0.3">
      <c r="A518" t="s">
        <v>196</v>
      </c>
      <c r="B518" t="s">
        <v>197</v>
      </c>
      <c r="C518" t="s">
        <v>198</v>
      </c>
      <c r="D518" t="s">
        <v>199</v>
      </c>
      <c r="E518" t="s">
        <v>161</v>
      </c>
      <c r="F518" t="s">
        <v>200</v>
      </c>
      <c r="G518" t="s">
        <v>142</v>
      </c>
      <c r="H518" t="s">
        <v>201</v>
      </c>
      <c r="I518" t="s">
        <v>26</v>
      </c>
      <c r="J518" t="s">
        <v>97</v>
      </c>
      <c r="K518" t="s">
        <v>98</v>
      </c>
      <c r="L518" t="s">
        <v>111</v>
      </c>
      <c r="M518" t="s">
        <v>202</v>
      </c>
      <c r="N518" t="s">
        <v>203</v>
      </c>
      <c r="O518">
        <v>1260</v>
      </c>
      <c r="P518" t="s">
        <v>204</v>
      </c>
      <c r="Q518" t="s">
        <v>205</v>
      </c>
      <c r="R518" t="s">
        <v>32</v>
      </c>
      <c r="S518" t="str">
        <f>IF(salesTable[[#This Row],[Region]]="","MISSING",IFERROR(VLOOKUP(salesTable[[#This Row],[Region]],region_ref[],2,FALSE),TRIM(CLEAN(UPPER(salesTable[[#This Row],[Region]])))))</f>
        <v>KOFORIDUA</v>
      </c>
      <c r="T518" t="str">
        <f>IF(salesTable[[#This Row],[CustomerType]]="","MISSING",IFERROR(VLOOKUP(salesTable[[#This Row],[CustomerType]],customerType_Ref[],2,FALSE),TRIM(CLEAN(UPPER(salesTable[[#This Row],[CustomerType]])))))</f>
        <v>BUSINESS</v>
      </c>
      <c r="U518" t="str">
        <f>IF(salesTable[[#This Row],[SalesChannel]]="","MISSING",IFERROR(VLOOKUP(salesTable[[#This Row],[SalesChannel]],salesChannel_Ref[],2,FALSE),CLEAN(UPPER(TRIM(salesTable[SalesChannel])))))</f>
        <v>MOBILE APP</v>
      </c>
      <c r="V518" t="str">
        <f>IF(salesTable[[#This Row],[PaymentMethod]]="","MISSING",IFERROR(VLOOKUP(salesTable[[#This Row],[PaymentMethod]],paymentMethod_REF[],2,FALSE), CLEAN(UPPER(TRIM(salesTable[[#This Row],[PaymentMethod]])))))</f>
        <v>CARD</v>
      </c>
      <c r="W518" s="8" t="str">
        <f>IF(salesTable[[#This Row],[ProductID]]="","MISSING",IFERROR(VLOOKUP(salesTable[[#This Row],[ProductID]],product_REF[],1,FALSE),"NO MATCH"))</f>
        <v>P003</v>
      </c>
      <c r="X518" s="8" t="str">
        <f>CLEAN(UPPER(TRIM(IF(salesTable[[#This Row],[ProductID]]="","MISSING",IFERROR(VLOOKUP(salesTable[[#This Row],[ProductID]],product_REF[],2,FALSE),"NO MATCH")))))</f>
        <v>WIRELESS HEADSET</v>
      </c>
      <c r="Y518" t="str">
        <f>IFERROR(CLEAN(UPPER(TRIM(VLOOKUP(salesTable[[#This Row],[productID_Final]],product_REF[],3,FALSE)))),"NO MATCH")</f>
        <v>ELECTRONICS</v>
      </c>
      <c r="Z518" s="8" t="str">
        <f>IF(salesTable[[#This Row],[productCategory_final]]=CLEAN(UPPER(TRIM(salesTable[ProductCategory]))),salesTable[[#This Row],[productCategory_final]],"MISMATCH")</f>
        <v>ELECTRONICS</v>
      </c>
      <c r="AA518" s="8" t="str">
        <f>IF(salesTable[[#This Row],[CustomerID]]="","MISSING",IFERROR(VLOOKUP(salesTable[[#This Row],[CustomerID]],customer_REF[],1,FALSE),"NO MATCH"))</f>
        <v>C0138</v>
      </c>
      <c r="AB518" t="str">
        <f>CLEAN(UPPER(TRIM(IF(salesTable[[#This Row],[FirstName]]="","MISSING",IFERROR(VLOOKUP(salesTable[[#This Row],[CustomerID_final]],customer_REF[],2,FALSE),"NO MATCH")))))</f>
        <v>KWAME</v>
      </c>
      <c r="AC518" s="8" t="str">
        <f>IF(salesTable[[#This Row],[customerFisrtName]]=CLEAN(UPPER(TRIM(salesTable[[#This Row],[customerFisrtName]]))),salesTable[[#This Row],[customerFisrtName]],"MISMATCH")</f>
        <v>KWAME</v>
      </c>
      <c r="AD518" t="str">
        <f>CLEAN(UPPER(TRIM(IF(salesTable[[#This Row],[LastName]]="","MISSING",IFERROR(VLOOKUP(salesTable[[#This Row],[CustomerID_final]],customer_REF[],3,FALSE),"NO MATCH")))))</f>
        <v>ADDO</v>
      </c>
      <c r="AE518" s="8" t="str">
        <f>IF(salesTable[[#This Row],[customerLastName]]=CLEAN(UPPER(TRIM(salesTable[[#This Row],[customerLastName]]))),salesTable[[#This Row],[customerLastName]],"MISMATCH")</f>
        <v>ADDO</v>
      </c>
      <c r="AF518" s="8" t="str">
        <f>IF(salesTable[[#This Row],[Phone]]="","MISSING",0&amp;RIGHT(TRIM(SUBSTITUTE(SUBSTITUTE(SUBSTITUTE(salesTable[[#This Row],[Phone]],"+","")," ",""),"-","")),9))</f>
        <v>0205149062</v>
      </c>
      <c r="AG51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18" s="8">
        <f>IF(salesTable[[#This Row],[quantity_clean]]&gt;0,salesTable[[#This Row],[quantity_clean]],"INVALID")</f>
        <v>3</v>
      </c>
      <c r="AI51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18" s="8">
        <f>IF(salesTable[[#This Row],[unitPrice_clean]]&gt;0,salesTable[[#This Row],[unitPrice_clean]],"INVALID")</f>
        <v>420</v>
      </c>
      <c r="AK518">
        <f>IF(salesTable[[#This Row],[Revenue]]="","MISSING",VALUE(TRIM(SUBSTITUTE(SUBSTITUTE(salesTable[[#This Row],[Revenue]],",",""),"GH₵",""))))</f>
        <v>1260</v>
      </c>
      <c r="AL518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518" s="19">
        <f>IF(ISNUMBER(salesTable[[#This Row],[OrderDate]]),salesTable[[#This Row],[OrderDate]],IFERROR(DATEVALUE(CLEAN(TRIM(SUBSTITUTE(salesTable[[#This Row],[OrderDate]],".","/")))),"CHECK"))</f>
        <v>45950</v>
      </c>
      <c r="AN5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45950</v>
      </c>
      <c r="AO5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GH-KOF-2025-01033</v>
      </c>
      <c r="AP5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8" s="8" t="str">
        <f>CLEAN(PROPER(TRIM(salesTable[[#This Row],[Email]])))</f>
        <v>Kwame.Addo66@Example.Com</v>
      </c>
      <c r="AR518" s="8" t="str">
        <f>CLEAN(TRIM(salesTable[[#This Row],[SourceFile]]))</f>
        <v>Agent_App_2025.csv</v>
      </c>
      <c r="AS5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8" s="8" t="str">
        <f>IF(salesTable[orderRef_final]&lt;&gt;"MISSING",salesTable[orderRef_final],"invalid")</f>
        <v>GH-KOF-2025-01033</v>
      </c>
    </row>
    <row r="519" spans="1:46" x14ac:dyDescent="0.3">
      <c r="A519" t="s">
        <v>4500</v>
      </c>
      <c r="B519" t="s">
        <v>4501</v>
      </c>
      <c r="C519" t="s">
        <v>326</v>
      </c>
      <c r="D519" t="s">
        <v>1555</v>
      </c>
      <c r="E519" t="s">
        <v>140</v>
      </c>
      <c r="F519" t="s">
        <v>119</v>
      </c>
      <c r="G519" t="s">
        <v>191</v>
      </c>
      <c r="H519" t="s">
        <v>278</v>
      </c>
      <c r="I519" t="s">
        <v>279</v>
      </c>
      <c r="J519" t="s">
        <v>83</v>
      </c>
      <c r="K519" t="s">
        <v>57</v>
      </c>
      <c r="L519" t="s">
        <v>58</v>
      </c>
      <c r="M519">
        <v>6</v>
      </c>
      <c r="N519">
        <v>1650</v>
      </c>
      <c r="O519">
        <v>9900</v>
      </c>
      <c r="P519" t="s">
        <v>4502</v>
      </c>
      <c r="Q519" t="s">
        <v>2788</v>
      </c>
      <c r="R519" t="s">
        <v>61</v>
      </c>
      <c r="S519" t="str">
        <f>IF(salesTable[[#This Row],[Region]]="","MISSING",IFERROR(VLOOKUP(salesTable[[#This Row],[Region]],region_ref[],2,FALSE),TRIM(CLEAN(UPPER(salesTable[[#This Row],[Region]])))))</f>
        <v>KOFORIDUA</v>
      </c>
      <c r="T519" t="str">
        <f>IF(salesTable[[#This Row],[CustomerType]]="","MISSING",IFERROR(VLOOKUP(salesTable[[#This Row],[CustomerType]],customerType_Ref[],2,FALSE),TRIM(CLEAN(UPPER(salesTable[[#This Row],[CustomerType]])))))</f>
        <v>INDIVIDUAL</v>
      </c>
      <c r="U519" t="str">
        <f>IF(salesTable[[#This Row],[SalesChannel]]="","MISSING",IFERROR(VLOOKUP(salesTable[[#This Row],[SalesChannel]],salesChannel_Ref[],2,FALSE),CLEAN(UPPER(TRIM(salesTable[SalesChannel])))))</f>
        <v>ONLINE</v>
      </c>
      <c r="V51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19" s="8" t="str">
        <f>IF(salesTable[[#This Row],[ProductID]]="","MISSING",IFERROR(VLOOKUP(salesTable[[#This Row],[ProductID]],product_REF[],1,FALSE),"NO MATCH"))</f>
        <v>P004</v>
      </c>
      <c r="X519" s="8" t="str">
        <f>CLEAN(UPPER(TRIM(IF(salesTable[[#This Row],[ProductID]]="","MISSING",IFERROR(VLOOKUP(salesTable[[#This Row],[ProductID]],product_REF[],2,FALSE),"NO MATCH")))))</f>
        <v>LASER PRINTER</v>
      </c>
      <c r="Y519" t="str">
        <f>IFERROR(CLEAN(UPPER(TRIM(VLOOKUP(salesTable[[#This Row],[productID_Final]],product_REF[],3,FALSE)))),"NO MATCH")</f>
        <v>OFFICE SUPPLIES</v>
      </c>
      <c r="Z519" s="8" t="str">
        <f>IF(salesTable[[#This Row],[productCategory_final]]=CLEAN(UPPER(TRIM(salesTable[ProductCategory]))),salesTable[[#This Row],[productCategory_final]],"MISMATCH")</f>
        <v>OFFICE SUPPLIES</v>
      </c>
      <c r="AA519" s="8" t="str">
        <f>IF(salesTable[[#This Row],[CustomerID]]="","MISSING",IFERROR(VLOOKUP(salesTable[[#This Row],[CustomerID]],customer_REF[],1,FALSE),"NO MATCH"))</f>
        <v>C0379</v>
      </c>
      <c r="AB519" t="str">
        <f>CLEAN(UPPER(TRIM(IF(salesTable[[#This Row],[FirstName]]="","MISSING",IFERROR(VLOOKUP(salesTable[[#This Row],[CustomerID_final]],customer_REF[],2,FALSE),"NO MATCH")))))</f>
        <v>YAW</v>
      </c>
      <c r="AC519" s="8" t="str">
        <f>IF(salesTable[[#This Row],[customerFisrtName]]=CLEAN(UPPER(TRIM(salesTable[[#This Row],[customerFisrtName]]))),salesTable[[#This Row],[customerFisrtName]],"MISMATCH")</f>
        <v>YAW</v>
      </c>
      <c r="AD519" t="str">
        <f>CLEAN(UPPER(TRIM(IF(salesTable[[#This Row],[LastName]]="","MISSING",IFERROR(VLOOKUP(salesTable[[#This Row],[CustomerID_final]],customer_REF[],3,FALSE),"NO MATCH")))))</f>
        <v>OWUSU</v>
      </c>
      <c r="AE519" s="8" t="str">
        <f>IF(salesTable[[#This Row],[customerLastName]]=CLEAN(UPPER(TRIM(salesTable[[#This Row],[customerLastName]]))),salesTable[[#This Row],[customerLastName]],"MISMATCH")</f>
        <v>OWUSU</v>
      </c>
      <c r="AF519" s="8" t="str">
        <f>IF(salesTable[[#This Row],[Phone]]="","MISSING",0&amp;RIGHT(TRIM(SUBSTITUTE(SUBSTITUTE(SUBSTITUTE(salesTable[[#This Row],[Phone]],"+","")," ",""),"-","")),9))</f>
        <v>0271319649</v>
      </c>
      <c r="AG51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19" s="8">
        <f>IF(salesTable[[#This Row],[quantity_clean]]&gt;0,salesTable[[#This Row],[quantity_clean]],"INVALID")</f>
        <v>6</v>
      </c>
      <c r="AI51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19" s="8">
        <f>IF(salesTable[[#This Row],[unitPrice_clean]]&gt;0,salesTable[[#This Row],[unitPrice_clean]],"INVALID")</f>
        <v>1650</v>
      </c>
      <c r="AK519">
        <f>IF(salesTable[[#This Row],[Revenue]]="","MISSING",VALUE(TRIM(SUBSTITUTE(SUBSTITUTE(salesTable[[#This Row],[Revenue]],",",""),"GH₵",""))))</f>
        <v>9900</v>
      </c>
      <c r="AL519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519" s="19">
        <f>IF(ISNUMBER(salesTable[[#This Row],[OrderDate]]),salesTable[[#This Row],[OrderDate]],IFERROR(DATEVALUE(CLEAN(TRIM(SUBSTITUTE(salesTable[[#This Row],[OrderDate]],".","/")))),"CHECK"))</f>
        <v>45897</v>
      </c>
      <c r="AN5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45897</v>
      </c>
      <c r="AO5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GH-KOF-2025-01034</v>
      </c>
      <c r="AP5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19" s="8" t="str">
        <f>CLEAN(PROPER(TRIM(salesTable[[#This Row],[Email]])))</f>
        <v>Yaw.Owusu9@Example.Com</v>
      </c>
      <c r="AR519" s="8" t="str">
        <f>CLEAN(TRIM(salesTable[[#This Row],[SourceFile]]))</f>
        <v>Retail_POS_2025.csv</v>
      </c>
      <c r="AS5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19" s="8" t="str">
        <f>IF(salesTable[orderRef_final]&lt;&gt;"MISSING",salesTable[orderRef_final],"invalid")</f>
        <v>GH-KOF-2025-01034</v>
      </c>
    </row>
    <row r="520" spans="1:46" x14ac:dyDescent="0.3">
      <c r="A520" t="s">
        <v>2664</v>
      </c>
      <c r="B520" t="s">
        <v>2665</v>
      </c>
      <c r="C520" t="s">
        <v>1043</v>
      </c>
      <c r="D520" t="s">
        <v>302</v>
      </c>
      <c r="E520" t="s">
        <v>933</v>
      </c>
      <c r="F520" t="s">
        <v>119</v>
      </c>
      <c r="G520" t="s">
        <v>120</v>
      </c>
      <c r="H520" t="s">
        <v>121</v>
      </c>
      <c r="I520" t="s">
        <v>41</v>
      </c>
      <c r="J520" t="s">
        <v>83</v>
      </c>
      <c r="K520" t="s">
        <v>84</v>
      </c>
      <c r="L520" t="s">
        <v>182</v>
      </c>
      <c r="M520" t="s">
        <v>202</v>
      </c>
      <c r="N520" t="s">
        <v>2290</v>
      </c>
      <c r="O520">
        <v>2550</v>
      </c>
      <c r="P520" t="s">
        <v>2666</v>
      </c>
      <c r="Q520" t="s">
        <v>2667</v>
      </c>
      <c r="R520" t="s">
        <v>61</v>
      </c>
      <c r="S520" t="str">
        <f>IF(salesTable[[#This Row],[Region]]="","MISSING",IFERROR(VLOOKUP(salesTable[[#This Row],[Region]],region_ref[],2,FALSE),TRIM(CLEAN(UPPER(salesTable[[#This Row],[Region]])))))</f>
        <v>KOFORIDUA</v>
      </c>
      <c r="T520" t="str">
        <f>IF(salesTable[[#This Row],[CustomerType]]="","MISSING",IFERROR(VLOOKUP(salesTable[[#This Row],[CustomerType]],customerType_Ref[],2,FALSE),TRIM(CLEAN(UPPER(salesTable[[#This Row],[CustomerType]])))))</f>
        <v>INDIVIDUAL</v>
      </c>
      <c r="U520" t="str">
        <f>IF(salesTable[[#This Row],[SalesChannel]]="","MISSING",IFERROR(VLOOKUP(salesTable[[#This Row],[SalesChannel]],salesChannel_Ref[],2,FALSE),CLEAN(UPPER(TRIM(salesTable[SalesChannel])))))</f>
        <v>AGENT</v>
      </c>
      <c r="V520" t="str">
        <f>IF(salesTable[[#This Row],[PaymentMethod]]="","MISSING",IFERROR(VLOOKUP(salesTable[[#This Row],[PaymentMethod]],paymentMethod_REF[],2,FALSE), CLEAN(UPPER(TRIM(salesTable[[#This Row],[PaymentMethod]])))))</f>
        <v>CASH</v>
      </c>
      <c r="W520" s="8" t="str">
        <f>IF(salesTable[[#This Row],[ProductID]]="","MISSING",IFERROR(VLOOKUP(salesTable[[#This Row],[ProductID]],product_REF[],1,FALSE),"NO MATCH"))</f>
        <v>P002</v>
      </c>
      <c r="X520" s="8" t="str">
        <f>CLEAN(UPPER(TRIM(IF(salesTable[[#This Row],[ProductID]]="","MISSING",IFERROR(VLOOKUP(salesTable[[#This Row],[ProductID]],product_REF[],2,FALSE),"NO MATCH")))))</f>
        <v>OFFICE CHAIR</v>
      </c>
      <c r="Y520" t="str">
        <f>IFERROR(CLEAN(UPPER(TRIM(VLOOKUP(salesTable[[#This Row],[productID_Final]],product_REF[],3,FALSE)))),"NO MATCH")</f>
        <v>FURNITURE</v>
      </c>
      <c r="Z520" s="8" t="str">
        <f>IF(salesTable[[#This Row],[productCategory_final]]=CLEAN(UPPER(TRIM(salesTable[ProductCategory]))),salesTable[[#This Row],[productCategory_final]],"MISMATCH")</f>
        <v>FURNITURE</v>
      </c>
      <c r="AA520" s="8" t="str">
        <f>IF(salesTable[[#This Row],[CustomerID]]="","MISSING",IFERROR(VLOOKUP(salesTable[[#This Row],[CustomerID]],customer_REF[],1,FALSE),"NO MATCH"))</f>
        <v>C0191</v>
      </c>
      <c r="AB520" t="str">
        <f>CLEAN(UPPER(TRIM(IF(salesTable[[#This Row],[FirstName]]="","MISSING",IFERROR(VLOOKUP(salesTable[[#This Row],[CustomerID_final]],customer_REF[],2,FALSE),"NO MATCH")))))</f>
        <v>AMA</v>
      </c>
      <c r="AC520" s="8" t="str">
        <f>IF(salesTable[[#This Row],[customerFisrtName]]=CLEAN(UPPER(TRIM(salesTable[[#This Row],[customerFisrtName]]))),salesTable[[#This Row],[customerFisrtName]],"MISMATCH")</f>
        <v>AMA</v>
      </c>
      <c r="AD520" t="str">
        <f>CLEAN(UPPER(TRIM(IF(salesTable[[#This Row],[LastName]]="","MISSING",IFERROR(VLOOKUP(salesTable[[#This Row],[CustomerID_final]],customer_REF[],3,FALSE),"NO MATCH")))))</f>
        <v>ARTHUR</v>
      </c>
      <c r="AE520" s="8" t="str">
        <f>IF(salesTable[[#This Row],[customerLastName]]=CLEAN(UPPER(TRIM(salesTable[[#This Row],[customerLastName]]))),salesTable[[#This Row],[customerLastName]],"MISMATCH")</f>
        <v>ARTHUR</v>
      </c>
      <c r="AF520" s="8" t="str">
        <f>IF(salesTable[[#This Row],[Phone]]="","MISSING",0&amp;RIGHT(TRIM(SUBSTITUTE(SUBSTITUTE(SUBSTITUTE(salesTable[[#This Row],[Phone]],"+","")," ",""),"-","")),9))</f>
        <v>0266773976</v>
      </c>
      <c r="AG52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20" s="8">
        <f>IF(salesTable[[#This Row],[quantity_clean]]&gt;0,salesTable[[#This Row],[quantity_clean]],"INVALID")</f>
        <v>3</v>
      </c>
      <c r="AI52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20" s="8">
        <f>IF(salesTable[[#This Row],[unitPrice_clean]]&gt;0,salesTable[[#This Row],[unitPrice_clean]],"INVALID")</f>
        <v>850</v>
      </c>
      <c r="AK520">
        <f>IF(salesTable[[#This Row],[Revenue]]="","MISSING",VALUE(TRIM(SUBSTITUTE(SUBSTITUTE(salesTable[[#This Row],[Revenue]],",",""),"GH₵",""))))</f>
        <v>2550</v>
      </c>
      <c r="AL520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520" s="19">
        <f>IF(ISNUMBER(salesTable[[#This Row],[OrderDate]]),salesTable[[#This Row],[OrderDate]],IFERROR(DATEVALUE(CLEAN(TRIM(SUBSTITUTE(salesTable[[#This Row],[OrderDate]],".","/")))),"CHECK"))</f>
        <v>46027</v>
      </c>
      <c r="AN52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GH-KOF-2025-01035</v>
      </c>
      <c r="AP5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0" s="8" t="str">
        <f>CLEAN(PROPER(TRIM(salesTable[[#This Row],[Email]])))</f>
        <v>Ama.Arthur13@Example.Com</v>
      </c>
      <c r="AR520" s="8" t="str">
        <f>CLEAN(TRIM(salesTable[[#This Row],[SourceFile]]))</f>
        <v>Retail_POS_2025.csv</v>
      </c>
      <c r="AS5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0" s="8" t="str">
        <f>IF(salesTable[orderRef_final]&lt;&gt;"MISSING",salesTable[orderRef_final],"invalid")</f>
        <v>GH-KOF-2025-01035</v>
      </c>
    </row>
    <row r="521" spans="1:46" x14ac:dyDescent="0.3">
      <c r="A521" t="s">
        <v>4413</v>
      </c>
      <c r="B521" t="s">
        <v>3198</v>
      </c>
      <c r="C521" t="s">
        <v>208</v>
      </c>
      <c r="D521" t="s">
        <v>743</v>
      </c>
      <c r="E521" t="s">
        <v>66</v>
      </c>
      <c r="F521" t="s">
        <v>119</v>
      </c>
      <c r="G521" t="s">
        <v>303</v>
      </c>
      <c r="H521" t="s">
        <v>1094</v>
      </c>
      <c r="I521" t="s">
        <v>41</v>
      </c>
      <c r="J521" t="s">
        <v>83</v>
      </c>
      <c r="K521" t="s">
        <v>624</v>
      </c>
      <c r="L521" t="s">
        <v>111</v>
      </c>
      <c r="M521">
        <v>3</v>
      </c>
      <c r="N521" t="s">
        <v>1978</v>
      </c>
      <c r="O521">
        <v>7200</v>
      </c>
      <c r="P521" t="s">
        <v>4414</v>
      </c>
      <c r="Q521" t="s">
        <v>4415</v>
      </c>
      <c r="R521" t="s">
        <v>32</v>
      </c>
      <c r="S521" t="str">
        <f>IF(salesTable[[#This Row],[Region]]="","MISSING",IFERROR(VLOOKUP(salesTable[[#This Row],[Region]],region_ref[],2,FALSE),TRIM(CLEAN(UPPER(salesTable[[#This Row],[Region]])))))</f>
        <v>KOFORIDUA</v>
      </c>
      <c r="T521" t="str">
        <f>IF(salesTable[[#This Row],[CustomerType]]="","MISSING",IFERROR(VLOOKUP(salesTable[[#This Row],[CustomerType]],customerType_Ref[],2,FALSE),TRIM(CLEAN(UPPER(salesTable[[#This Row],[CustomerType]])))))</f>
        <v>INDIVIDUAL</v>
      </c>
      <c r="U521" t="str">
        <f>IF(salesTable[[#This Row],[SalesChannel]]="","MISSING",IFERROR(VLOOKUP(salesTable[[#This Row],[SalesChannel]],salesChannel_Ref[],2,FALSE),CLEAN(UPPER(TRIM(salesTable[SalesChannel])))))</f>
        <v>IN-STORE</v>
      </c>
      <c r="V521" t="str">
        <f>IF(salesTable[[#This Row],[PaymentMethod]]="","MISSING",IFERROR(VLOOKUP(salesTable[[#This Row],[PaymentMethod]],paymentMethod_REF[],2,FALSE), CLEAN(UPPER(TRIM(salesTable[[#This Row],[PaymentMethod]])))))</f>
        <v>CARD</v>
      </c>
      <c r="W521" s="8" t="str">
        <f>IF(salesTable[[#This Row],[ProductID]]="","MISSING",IFERROR(VLOOKUP(salesTable[[#This Row],[ProductID]],product_REF[],1,FALSE),"NO MATCH"))</f>
        <v>P011</v>
      </c>
      <c r="X521" s="8" t="str">
        <f>CLEAN(UPPER(TRIM(IF(salesTable[[#This Row],[ProductID]]="","MISSING",IFERROR(VLOOKUP(salesTable[[#This Row],[ProductID]],product_REF[],2,FALSE),"NO MATCH")))))</f>
        <v>EXECUTIVE DESK</v>
      </c>
      <c r="Y521" t="str">
        <f>IFERROR(CLEAN(UPPER(TRIM(VLOOKUP(salesTable[[#This Row],[productID_Final]],product_REF[],3,FALSE)))),"NO MATCH")</f>
        <v>FURNITURE</v>
      </c>
      <c r="Z521" s="8" t="str">
        <f>IF(salesTable[[#This Row],[productCategory_final]]=CLEAN(UPPER(TRIM(salesTable[ProductCategory]))),salesTable[[#This Row],[productCategory_final]],"MISMATCH")</f>
        <v>FURNITURE</v>
      </c>
      <c r="AA521" s="8" t="str">
        <f>IF(salesTable[[#This Row],[CustomerID]]="","MISSING",IFERROR(VLOOKUP(salesTable[[#This Row],[CustomerID]],customer_REF[],1,FALSE),"NO MATCH"))</f>
        <v>C0246</v>
      </c>
      <c r="AB521" t="str">
        <f>CLEAN(UPPER(TRIM(IF(salesTable[[#This Row],[FirstName]]="","MISSING",IFERROR(VLOOKUP(salesTable[[#This Row],[CustomerID_final]],customer_REF[],2,FALSE),"NO MATCH")))))</f>
        <v>ESI</v>
      </c>
      <c r="AC521" s="8" t="str">
        <f>IF(salesTable[[#This Row],[customerFisrtName]]=CLEAN(UPPER(TRIM(salesTable[[#This Row],[customerFisrtName]]))),salesTable[[#This Row],[customerFisrtName]],"MISMATCH")</f>
        <v>ESI</v>
      </c>
      <c r="AD521" t="str">
        <f>CLEAN(UPPER(TRIM(IF(salesTable[[#This Row],[LastName]]="","MISSING",IFERROR(VLOOKUP(salesTable[[#This Row],[CustomerID_final]],customer_REF[],3,FALSE),"NO MATCH")))))</f>
        <v>ASARE</v>
      </c>
      <c r="AE521" s="8" t="str">
        <f>IF(salesTable[[#This Row],[customerLastName]]=CLEAN(UPPER(TRIM(salesTable[[#This Row],[customerLastName]]))),salesTable[[#This Row],[customerLastName]],"MISMATCH")</f>
        <v>ASARE</v>
      </c>
      <c r="AF521" s="8" t="str">
        <f>IF(salesTable[[#This Row],[Phone]]="","MISSING",0&amp;RIGHT(TRIM(SUBSTITUTE(SUBSTITUTE(SUBSTITUTE(salesTable[[#This Row],[Phone]],"+","")," ",""),"-","")),9))</f>
        <v>0247978461</v>
      </c>
      <c r="AG52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21" s="8">
        <f>IF(salesTable[[#This Row],[quantity_clean]]&gt;0,salesTable[[#This Row],[quantity_clean]],"INVALID")</f>
        <v>3</v>
      </c>
      <c r="AI52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21" s="8">
        <f>IF(salesTable[[#This Row],[unitPrice_clean]]&gt;0,salesTable[[#This Row],[unitPrice_clean]],"INVALID")</f>
        <v>2400</v>
      </c>
      <c r="AK521">
        <f>IF(salesTable[[#This Row],[Revenue]]="","MISSING",VALUE(TRIM(SUBSTITUTE(SUBSTITUTE(salesTable[[#This Row],[Revenue]],",",""),"GH₵",""))))</f>
        <v>7200</v>
      </c>
      <c r="AL521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521" s="19">
        <f>IF(ISNUMBER(salesTable[[#This Row],[OrderDate]]),salesTable[[#This Row],[OrderDate]],IFERROR(DATEVALUE(CLEAN(TRIM(SUBSTITUTE(salesTable[[#This Row],[OrderDate]],".","/")))),"CHECK"))</f>
        <v>45693</v>
      </c>
      <c r="AN5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45693</v>
      </c>
      <c r="AO5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GH-KOF-2025-01045</v>
      </c>
      <c r="AP5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1" s="8" t="str">
        <f>CLEAN(PROPER(TRIM(salesTable[[#This Row],[Email]])))</f>
        <v>Esi.Asare54@Example.Com</v>
      </c>
      <c r="AR521" s="8" t="str">
        <f>CLEAN(TRIM(salesTable[[#This Row],[SourceFile]]))</f>
        <v>Agent_App_2025.csv</v>
      </c>
      <c r="AS5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1" s="8" t="str">
        <f>IF(salesTable[orderRef_final]&lt;&gt;"MISSING",salesTable[orderRef_final],"invalid")</f>
        <v>GH-KOF-2025-01045</v>
      </c>
    </row>
    <row r="522" spans="1:46" x14ac:dyDescent="0.3">
      <c r="A522" t="s">
        <v>3411</v>
      </c>
      <c r="B522" t="s">
        <v>3014</v>
      </c>
      <c r="C522" t="s">
        <v>809</v>
      </c>
      <c r="D522" t="s">
        <v>172</v>
      </c>
      <c r="E522" t="s">
        <v>1628</v>
      </c>
      <c r="F522" t="s">
        <v>200</v>
      </c>
      <c r="G522" t="s">
        <v>68</v>
      </c>
      <c r="H522" t="s">
        <v>109</v>
      </c>
      <c r="I522" t="s">
        <v>110</v>
      </c>
      <c r="J522" t="s">
        <v>97</v>
      </c>
      <c r="K522" t="s">
        <v>98</v>
      </c>
      <c r="L522" t="s">
        <v>165</v>
      </c>
      <c r="M522">
        <v>6</v>
      </c>
      <c r="N522">
        <v>3600</v>
      </c>
      <c r="O522">
        <v>21600</v>
      </c>
      <c r="P522" t="s">
        <v>5068</v>
      </c>
      <c r="Q522" t="s">
        <v>5069</v>
      </c>
      <c r="R522" t="s">
        <v>61</v>
      </c>
      <c r="S522" t="str">
        <f>IF(salesTable[[#This Row],[Region]]="","MISSING",IFERROR(VLOOKUP(salesTable[[#This Row],[Region]],region_ref[],2,FALSE),TRIM(CLEAN(UPPER(salesTable[[#This Row],[Region]])))))</f>
        <v>KOFORIDUA</v>
      </c>
      <c r="T522" t="str">
        <f>IF(salesTable[[#This Row],[CustomerType]]="","MISSING",IFERROR(VLOOKUP(salesTable[[#This Row],[CustomerType]],customerType_Ref[],2,FALSE),TRIM(CLEAN(UPPER(salesTable[[#This Row],[CustomerType]])))))</f>
        <v>BUSINESS</v>
      </c>
      <c r="U522" t="str">
        <f>IF(salesTable[[#This Row],[SalesChannel]]="","MISSING",IFERROR(VLOOKUP(salesTable[[#This Row],[SalesChannel]],salesChannel_Ref[],2,FALSE),CLEAN(UPPER(TRIM(salesTable[SalesChannel])))))</f>
        <v>MOBILE APP</v>
      </c>
      <c r="V52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22" s="8" t="str">
        <f>IF(salesTable[[#This Row],[ProductID]]="","MISSING",IFERROR(VLOOKUP(salesTable[[#This Row],[ProductID]],product_REF[],1,FALSE),"NO MATCH"))</f>
        <v>P010</v>
      </c>
      <c r="X522" s="8" t="str">
        <f>CLEAN(UPPER(TRIM(IF(salesTable[[#This Row],[ProductID]]="","MISSING",IFERROR(VLOOKUP(salesTable[[#This Row],[ProductID]],product_REF[],2,FALSE),"NO MATCH")))))</f>
        <v>AIR CONDITIONER</v>
      </c>
      <c r="Y522" t="str">
        <f>IFERROR(CLEAN(UPPER(TRIM(VLOOKUP(salesTable[[#This Row],[productID_Final]],product_REF[],3,FALSE)))),"NO MATCH")</f>
        <v>HOME APPLIANCES</v>
      </c>
      <c r="Z522" s="8" t="str">
        <f>IF(salesTable[[#This Row],[productCategory_final]]=CLEAN(UPPER(TRIM(salesTable[ProductCategory]))),salesTable[[#This Row],[productCategory_final]],"MISMATCH")</f>
        <v>HOME APPLIANCES</v>
      </c>
      <c r="AA522" s="8" t="str">
        <f>IF(salesTable[[#This Row],[CustomerID]]="","MISSING",IFERROR(VLOOKUP(salesTable[[#This Row],[CustomerID]],customer_REF[],1,FALSE),"NO MATCH"))</f>
        <v>C0281</v>
      </c>
      <c r="AB522" t="str">
        <f>CLEAN(UPPER(TRIM(IF(salesTable[[#This Row],[FirstName]]="","MISSING",IFERROR(VLOOKUP(salesTable[[#This Row],[CustomerID_final]],customer_REF[],2,FALSE),"NO MATCH")))))</f>
        <v>DANIEL</v>
      </c>
      <c r="AC522" s="8" t="str">
        <f>IF(salesTable[[#This Row],[customerFisrtName]]=CLEAN(UPPER(TRIM(salesTable[[#This Row],[customerFisrtName]]))),salesTable[[#This Row],[customerFisrtName]],"MISMATCH")</f>
        <v>DANIEL</v>
      </c>
      <c r="AD522" t="str">
        <f>CLEAN(UPPER(TRIM(IF(salesTable[[#This Row],[LastName]]="","MISSING",IFERROR(VLOOKUP(salesTable[[#This Row],[CustomerID_final]],customer_REF[],3,FALSE),"NO MATCH")))))</f>
        <v>ASARE</v>
      </c>
      <c r="AE522" s="8" t="str">
        <f>IF(salesTable[[#This Row],[customerLastName]]=CLEAN(UPPER(TRIM(salesTable[[#This Row],[customerLastName]]))),salesTable[[#This Row],[customerLastName]],"MISMATCH")</f>
        <v>ASARE</v>
      </c>
      <c r="AF522" s="8" t="str">
        <f>IF(salesTable[[#This Row],[Phone]]="","MISSING",0&amp;RIGHT(TRIM(SUBSTITUTE(SUBSTITUTE(SUBSTITUTE(salesTable[[#This Row],[Phone]],"+","")," ",""),"-","")),9))</f>
        <v>0504022645</v>
      </c>
      <c r="AG52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22" s="8">
        <f>IF(salesTable[[#This Row],[quantity_clean]]&gt;0,salesTable[[#This Row],[quantity_clean]],"INVALID")</f>
        <v>6</v>
      </c>
      <c r="AI522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22" s="8">
        <f>IF(salesTable[[#This Row],[unitPrice_clean]]&gt;0,salesTable[[#This Row],[unitPrice_clean]],"INVALID")</f>
        <v>3600</v>
      </c>
      <c r="AK522">
        <f>IF(salesTable[[#This Row],[Revenue]]="","MISSING",VALUE(TRIM(SUBSTITUTE(SUBSTITUTE(salesTable[[#This Row],[Revenue]],",",""),"GH₵",""))))</f>
        <v>21600</v>
      </c>
      <c r="AL522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522" s="19">
        <f>IF(ISNUMBER(salesTable[[#This Row],[OrderDate]]),salesTable[[#This Row],[OrderDate]],IFERROR(DATEVALUE(CLEAN(TRIM(SUBSTITUTE(salesTable[[#This Row],[OrderDate]],".","/")))),"CHECK"))</f>
        <v>45769</v>
      </c>
      <c r="AN5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5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GH-KOF-2025-01046</v>
      </c>
      <c r="AP5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2" s="8" t="str">
        <f>CLEAN(PROPER(TRIM(salesTable[[#This Row],[Email]])))</f>
        <v>Daniel.Asare20@Example.Com</v>
      </c>
      <c r="AR522" s="8" t="str">
        <f>CLEAN(TRIM(salesTable[[#This Row],[SourceFile]]))</f>
        <v>Retail_POS_2025.csv</v>
      </c>
      <c r="AS5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2" s="8" t="str">
        <f>IF(salesTable[orderRef_final]&lt;&gt;"MISSING",salesTable[orderRef_final],"invalid")</f>
        <v>GH-KOF-2025-01046</v>
      </c>
    </row>
    <row r="523" spans="1:46" x14ac:dyDescent="0.3">
      <c r="A523" t="s">
        <v>467</v>
      </c>
      <c r="B523" t="s">
        <v>468</v>
      </c>
      <c r="C523" t="s">
        <v>469</v>
      </c>
      <c r="D523" t="s">
        <v>470</v>
      </c>
      <c r="E523" t="s">
        <v>173</v>
      </c>
      <c r="F523" t="s">
        <v>119</v>
      </c>
      <c r="G523" t="s">
        <v>218</v>
      </c>
      <c r="H523" t="s">
        <v>312</v>
      </c>
      <c r="I523" t="s">
        <v>26</v>
      </c>
      <c r="J523" t="s">
        <v>27</v>
      </c>
      <c r="K523" t="s">
        <v>57</v>
      </c>
      <c r="L523" t="s">
        <v>451</v>
      </c>
      <c r="M523">
        <v>4</v>
      </c>
      <c r="N523">
        <v>2800</v>
      </c>
      <c r="O523">
        <v>11200</v>
      </c>
      <c r="P523" t="s">
        <v>471</v>
      </c>
      <c r="Q523" t="s">
        <v>472</v>
      </c>
      <c r="R523" t="s">
        <v>157</v>
      </c>
      <c r="S523" t="str">
        <f>IF(salesTable[[#This Row],[Region]]="","MISSING",IFERROR(VLOOKUP(salesTable[[#This Row],[Region]],region_ref[],2,FALSE),TRIM(CLEAN(UPPER(salesTable[[#This Row],[Region]])))))</f>
        <v>KOFORIDUA</v>
      </c>
      <c r="T523" t="str">
        <f>IF(salesTable[[#This Row],[CustomerType]]="","MISSING",IFERROR(VLOOKUP(salesTable[[#This Row],[CustomerType]],customerType_Ref[],2,FALSE),TRIM(CLEAN(UPPER(salesTable[[#This Row],[CustomerType]])))))</f>
        <v>GOVERNMENT</v>
      </c>
      <c r="U523" t="str">
        <f>IF(salesTable[[#This Row],[SalesChannel]]="","MISSING",IFERROR(VLOOKUP(salesTable[[#This Row],[SalesChannel]],salesChannel_Ref[],2,FALSE),CLEAN(UPPER(TRIM(salesTable[SalesChannel])))))</f>
        <v>ONLINE</v>
      </c>
      <c r="V52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23" s="8" t="str">
        <f>IF(salesTable[[#This Row],[ProductID]]="","MISSING",IFERROR(VLOOKUP(salesTable[[#This Row],[ProductID]],product_REF[],1,FALSE),"NO MATCH"))</f>
        <v>P005</v>
      </c>
      <c r="X523" s="8" t="str">
        <f>CLEAN(UPPER(TRIM(IF(salesTable[[#This Row],[ProductID]]="","MISSING",IFERROR(VLOOKUP(salesTable[[#This Row],[ProductID]],product_REF[],2,FALSE),"NO MATCH")))))</f>
        <v>SMARTPHONE X</v>
      </c>
      <c r="Y523" t="str">
        <f>IFERROR(CLEAN(UPPER(TRIM(VLOOKUP(salesTable[[#This Row],[productID_Final]],product_REF[],3,FALSE)))),"NO MATCH")</f>
        <v>ELECTRONICS</v>
      </c>
      <c r="Z523" s="8" t="str">
        <f>IF(salesTable[[#This Row],[productCategory_final]]=CLEAN(UPPER(TRIM(salesTable[ProductCategory]))),salesTable[[#This Row],[productCategory_final]],"MISMATCH")</f>
        <v>ELECTRONICS</v>
      </c>
      <c r="AA523" s="8" t="str">
        <f>IF(salesTable[[#This Row],[CustomerID]]="","MISSING",IFERROR(VLOOKUP(salesTable[[#This Row],[CustomerID]],customer_REF[],1,FALSE),"NO MATCH"))</f>
        <v>C0133</v>
      </c>
      <c r="AB523" t="str">
        <f>CLEAN(UPPER(TRIM(IF(salesTable[[#This Row],[FirstName]]="","MISSING",IFERROR(VLOOKUP(salesTable[[#This Row],[CustomerID_final]],customer_REF[],2,FALSE),"NO MATCH")))))</f>
        <v>DANIEL</v>
      </c>
      <c r="AC523" s="8" t="str">
        <f>IF(salesTable[[#This Row],[customerFisrtName]]=CLEAN(UPPER(TRIM(salesTable[[#This Row],[customerFisrtName]]))),salesTable[[#This Row],[customerFisrtName]],"MISMATCH")</f>
        <v>DANIEL</v>
      </c>
      <c r="AD523" t="str">
        <f>CLEAN(UPPER(TRIM(IF(salesTable[[#This Row],[LastName]]="","MISSING",IFERROR(VLOOKUP(salesTable[[#This Row],[CustomerID_final]],customer_REF[],3,FALSE),"NO MATCH")))))</f>
        <v>OSEI</v>
      </c>
      <c r="AE523" s="8" t="str">
        <f>IF(salesTable[[#This Row],[customerLastName]]=CLEAN(UPPER(TRIM(salesTable[[#This Row],[customerLastName]]))),salesTable[[#This Row],[customerLastName]],"MISMATCH")</f>
        <v>OSEI</v>
      </c>
      <c r="AF523" s="8" t="str">
        <f>IF(salesTable[[#This Row],[Phone]]="","MISSING",0&amp;RIGHT(TRIM(SUBSTITUTE(SUBSTITUTE(SUBSTITUTE(salesTable[[#This Row],[Phone]],"+","")," ",""),"-","")),9))</f>
        <v>0269491892</v>
      </c>
      <c r="AG52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23" s="8">
        <f>IF(salesTable[[#This Row],[quantity_clean]]&gt;0,salesTable[[#This Row],[quantity_clean]],"INVALID")</f>
        <v>4</v>
      </c>
      <c r="AI52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23" s="8">
        <f>IF(salesTable[[#This Row],[unitPrice_clean]]&gt;0,salesTable[[#This Row],[unitPrice_clean]],"INVALID")</f>
        <v>2800</v>
      </c>
      <c r="AK523">
        <f>IF(salesTable[[#This Row],[Revenue]]="","MISSING",VALUE(TRIM(SUBSTITUTE(SUBSTITUTE(salesTable[[#This Row],[Revenue]],",",""),"GH₵",""))))</f>
        <v>11200</v>
      </c>
      <c r="AL523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523" s="19">
        <f>IF(ISNUMBER(salesTable[[#This Row],[OrderDate]]),salesTable[[#This Row],[OrderDate]],IFERROR(DATEVALUE(CLEAN(TRIM(SUBSTITUTE(salesTable[[#This Row],[OrderDate]],".","/")))),"CHECK"))</f>
        <v>45757</v>
      </c>
      <c r="AN5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45757</v>
      </c>
      <c r="AO5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GH-KOF-2025-01053</v>
      </c>
      <c r="AP5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3" s="8" t="str">
        <f>CLEAN(PROPER(TRIM(salesTable[[#This Row],[Email]])))</f>
        <v>Daniel.Osei74@Example.Com</v>
      </c>
      <c r="AR523" s="8" t="str">
        <f>CLEAN(TRIM(salesTable[[#This Row],[SourceFile]]))</f>
        <v>Online_Sales_2025.xlsx</v>
      </c>
      <c r="AS5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3" s="8" t="str">
        <f>IF(salesTable[orderRef_final]&lt;&gt;"MISSING",salesTable[orderRef_final],"invalid")</f>
        <v>GH-KOF-2025-01053</v>
      </c>
    </row>
    <row r="524" spans="1:46" x14ac:dyDescent="0.3">
      <c r="A524" t="s">
        <v>923</v>
      </c>
      <c r="B524" t="s">
        <v>924</v>
      </c>
      <c r="C524" t="s">
        <v>925</v>
      </c>
      <c r="D524" t="s">
        <v>926</v>
      </c>
      <c r="E524" t="s">
        <v>173</v>
      </c>
      <c r="F524" t="s">
        <v>119</v>
      </c>
      <c r="G524" t="s">
        <v>927</v>
      </c>
      <c r="H524" t="s">
        <v>336</v>
      </c>
      <c r="I524" t="s">
        <v>374</v>
      </c>
      <c r="J524" t="s">
        <v>71</v>
      </c>
      <c r="K524" t="s">
        <v>144</v>
      </c>
      <c r="L524" t="s">
        <v>58</v>
      </c>
      <c r="M524">
        <v>12</v>
      </c>
      <c r="N524">
        <v>1900</v>
      </c>
      <c r="O524">
        <v>22800</v>
      </c>
      <c r="P524" t="s">
        <v>928</v>
      </c>
      <c r="Q524" t="s">
        <v>929</v>
      </c>
      <c r="R524" t="s">
        <v>46</v>
      </c>
      <c r="S524" t="str">
        <f>IF(salesTable[[#This Row],[Region]]="","MISSING",IFERROR(VLOOKUP(salesTable[[#This Row],[Region]],region_ref[],2,FALSE),TRIM(CLEAN(UPPER(salesTable[[#This Row],[Region]])))))</f>
        <v>KOFORIDUA</v>
      </c>
      <c r="T524" t="str">
        <f>IF(salesTable[[#This Row],[CustomerType]]="","MISSING",IFERROR(VLOOKUP(salesTable[[#This Row],[CustomerType]],customerType_Ref[],2,FALSE),TRIM(CLEAN(UPPER(salesTable[[#This Row],[CustomerType]])))))</f>
        <v>INDIVIDUAL</v>
      </c>
      <c r="U524" t="str">
        <f>IF(salesTable[[#This Row],[SalesChannel]]="","MISSING",IFERROR(VLOOKUP(salesTable[[#This Row],[SalesChannel]],salesChannel_Ref[],2,FALSE),CLEAN(UPPER(TRIM(salesTable[SalesChannel])))))</f>
        <v>IN-STORE</v>
      </c>
      <c r="V52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24" s="8" t="str">
        <f>IF(salesTable[[#This Row],[ProductID]]="","MISSING",IFERROR(VLOOKUP(salesTable[[#This Row],[ProductID]],product_REF[],1,FALSE),"NO MATCH"))</f>
        <v>NO MATCH</v>
      </c>
      <c r="X524" s="8" t="str">
        <f>CLEAN(UPPER(TRIM(IF(salesTable[[#This Row],[ProductID]]="","MISSING",IFERROR(VLOOKUP(salesTable[[#This Row],[ProductID]],product_REF[],2,FALSE),"NO MATCH")))))</f>
        <v>NO MATCH</v>
      </c>
      <c r="Y524" t="str">
        <f>IFERROR(CLEAN(UPPER(TRIM(VLOOKUP(salesTable[[#This Row],[productID_Final]],product_REF[],3,FALSE)))),"NO MATCH")</f>
        <v>NO MATCH</v>
      </c>
      <c r="Z524" s="8" t="str">
        <f>IF(salesTable[[#This Row],[productCategory_final]]=CLEAN(UPPER(TRIM(salesTable[ProductCategory]))),salesTable[[#This Row],[productCategory_final]],"MISMATCH")</f>
        <v>MISMATCH</v>
      </c>
      <c r="AA524" s="8" t="str">
        <f>IF(salesTable[[#This Row],[CustomerID]]="","MISSING",IFERROR(VLOOKUP(salesTable[[#This Row],[CustomerID]],customer_REF[],1,FALSE),"NO MATCH"))</f>
        <v>C0354</v>
      </c>
      <c r="AB524" t="str">
        <f>CLEAN(UPPER(TRIM(IF(salesTable[[#This Row],[FirstName]]="","MISSING",IFERROR(VLOOKUP(salesTable[[#This Row],[CustomerID_final]],customer_REF[],2,FALSE),"NO MATCH")))))</f>
        <v>AKOSUA</v>
      </c>
      <c r="AC524" s="8" t="str">
        <f>IF(salesTable[[#This Row],[customerFisrtName]]=CLEAN(UPPER(TRIM(salesTable[[#This Row],[customerFisrtName]]))),salesTable[[#This Row],[customerFisrtName]],"MISMATCH")</f>
        <v>AKOSUA</v>
      </c>
      <c r="AD524" t="str">
        <f>CLEAN(UPPER(TRIM(IF(salesTable[[#This Row],[LastName]]="","MISSING",IFERROR(VLOOKUP(salesTable[[#This Row],[CustomerID_final]],customer_REF[],3,FALSE),"NO MATCH")))))</f>
        <v>OSEI</v>
      </c>
      <c r="AE524" s="8" t="str">
        <f>IF(salesTable[[#This Row],[customerLastName]]=CLEAN(UPPER(TRIM(salesTable[[#This Row],[customerLastName]]))),salesTable[[#This Row],[customerLastName]],"MISMATCH")</f>
        <v>OSEI</v>
      </c>
      <c r="AF524" s="8" t="str">
        <f>IF(salesTable[[#This Row],[Phone]]="","MISSING",0&amp;RIGHT(TRIM(SUBSTITUTE(SUBSTITUTE(SUBSTITUTE(salesTable[[#This Row],[Phone]],"+","")," ",""),"-","")),9))</f>
        <v>0274776166</v>
      </c>
      <c r="AG52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24" s="8">
        <f>IF(salesTable[[#This Row],[quantity_clean]]&gt;0,salesTable[[#This Row],[quantity_clean]],"INVALID")</f>
        <v>12</v>
      </c>
      <c r="AI52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24" s="8">
        <f>IF(salesTable[[#This Row],[unitPrice_clean]]&gt;0,salesTable[[#This Row],[unitPrice_clean]],"INVALID")</f>
        <v>1900</v>
      </c>
      <c r="AK524">
        <f>IF(salesTable[[#This Row],[Revenue]]="","MISSING",VALUE(TRIM(SUBSTITUTE(SUBSTITUTE(salesTable[[#This Row],[Revenue]],",",""),"GH₵",""))))</f>
        <v>22800</v>
      </c>
      <c r="AL524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524" s="19">
        <f>IF(ISNUMBER(salesTable[[#This Row],[OrderDate]]),salesTable[[#This Row],[OrderDate]],IFERROR(DATEVALUE(CLEAN(TRIM(SUBSTITUTE(salesTable[[#This Row],[OrderDate]],".","/")))),"CHECK"))</f>
        <v>46004</v>
      </c>
      <c r="AN5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46004</v>
      </c>
      <c r="AO5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GH-KOF-2025-01060</v>
      </c>
      <c r="AP5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4" s="8" t="str">
        <f>CLEAN(PROPER(TRIM(salesTable[[#This Row],[Email]])))</f>
        <v>Akosua.Osei61@Example.Com</v>
      </c>
      <c r="AR524" s="8" t="str">
        <f>CLEAN(TRIM(salesTable[[#This Row],[SourceFile]]))</f>
        <v>Mobile_App_Export.csv</v>
      </c>
      <c r="AS5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4" s="8" t="str">
        <f>IF(salesTable[orderRef_final]&lt;&gt;"MISSING",salesTable[orderRef_final],"invalid")</f>
        <v>GH-KOF-2025-01060</v>
      </c>
    </row>
    <row r="525" spans="1:46" x14ac:dyDescent="0.3">
      <c r="A525" t="s">
        <v>5422</v>
      </c>
      <c r="B525" t="s">
        <v>1421</v>
      </c>
      <c r="C525" t="s">
        <v>863</v>
      </c>
      <c r="D525" t="s">
        <v>2507</v>
      </c>
      <c r="E525" t="s">
        <v>93</v>
      </c>
      <c r="F525" t="s">
        <v>750</v>
      </c>
      <c r="G525" t="s">
        <v>39</v>
      </c>
      <c r="H525" t="s">
        <v>336</v>
      </c>
      <c r="I525" t="s">
        <v>122</v>
      </c>
      <c r="J525" t="s">
        <v>83</v>
      </c>
      <c r="K525" t="s">
        <v>57</v>
      </c>
      <c r="L525" t="s">
        <v>58</v>
      </c>
      <c r="M525">
        <v>2</v>
      </c>
      <c r="N525" t="s">
        <v>511</v>
      </c>
      <c r="O525">
        <v>3800</v>
      </c>
      <c r="P525" t="s">
        <v>5423</v>
      </c>
      <c r="Q525" t="s">
        <v>5424</v>
      </c>
      <c r="R525" t="s">
        <v>46</v>
      </c>
      <c r="S525" t="str">
        <f>IF(salesTable[[#This Row],[Region]]="","MISSING",IFERROR(VLOOKUP(salesTable[[#This Row],[Region]],region_ref[],2,FALSE),TRIM(CLEAN(UPPER(salesTable[[#This Row],[Region]])))))</f>
        <v>KOFORIDUA</v>
      </c>
      <c r="T525" t="str">
        <f>IF(salesTable[[#This Row],[CustomerType]]="","MISSING",IFERROR(VLOOKUP(salesTable[[#This Row],[CustomerType]],customerType_Ref[],2,FALSE),TRIM(CLEAN(UPPER(salesTable[[#This Row],[CustomerType]])))))</f>
        <v>INDIVIDUAL</v>
      </c>
      <c r="U525" t="str">
        <f>IF(salesTable[[#This Row],[SalesChannel]]="","MISSING",IFERROR(VLOOKUP(salesTable[[#This Row],[SalesChannel]],salesChannel_Ref[],2,FALSE),CLEAN(UPPER(TRIM(salesTable[SalesChannel])))))</f>
        <v>ONLINE</v>
      </c>
      <c r="V52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25" s="8" t="str">
        <f>IF(salesTable[[#This Row],[ProductID]]="","MISSING",IFERROR(VLOOKUP(salesTable[[#This Row],[ProductID]],product_REF[],1,FALSE),"NO MATCH"))</f>
        <v>P006</v>
      </c>
      <c r="X525" s="8" t="str">
        <f>CLEAN(UPPER(TRIM(IF(salesTable[[#This Row],[ProductID]]="","MISSING",IFERROR(VLOOKUP(salesTable[[#This Row],[ProductID]],product_REF[],2,FALSE),"NO MATCH")))))</f>
        <v>STANDING DESK</v>
      </c>
      <c r="Y525" t="str">
        <f>IFERROR(CLEAN(UPPER(TRIM(VLOOKUP(salesTable[[#This Row],[productID_Final]],product_REF[],3,FALSE)))),"NO MATCH")</f>
        <v>FURNITURE</v>
      </c>
      <c r="Z525" s="8" t="str">
        <f>IF(salesTable[[#This Row],[productCategory_final]]=CLEAN(UPPER(TRIM(salesTable[ProductCategory]))),salesTable[[#This Row],[productCategory_final]],"MISMATCH")</f>
        <v>FURNITURE</v>
      </c>
      <c r="AA525" s="8" t="str">
        <f>IF(salesTable[[#This Row],[CustomerID]]="","MISSING",IFERROR(VLOOKUP(salesTable[[#This Row],[CustomerID]],customer_REF[],1,FALSE),"NO MATCH"))</f>
        <v>C0017</v>
      </c>
      <c r="AB525" t="str">
        <f>CLEAN(UPPER(TRIM(IF(salesTable[[#This Row],[FirstName]]="","MISSING",IFERROR(VLOOKUP(salesTable[[#This Row],[CustomerID_final]],customer_REF[],2,FALSE),"NO MATCH")))))</f>
        <v>KOJO</v>
      </c>
      <c r="AC525" s="8" t="str">
        <f>IF(salesTable[[#This Row],[customerFisrtName]]=CLEAN(UPPER(TRIM(salesTable[[#This Row],[customerFisrtName]]))),salesTable[[#This Row],[customerFisrtName]],"MISMATCH")</f>
        <v>KOJO</v>
      </c>
      <c r="AD525" t="str">
        <f>CLEAN(UPPER(TRIM(IF(salesTable[[#This Row],[LastName]]="","MISSING",IFERROR(VLOOKUP(salesTable[[#This Row],[CustomerID_final]],customer_REF[],3,FALSE),"NO MATCH")))))</f>
        <v>BADU</v>
      </c>
      <c r="AE525" s="8" t="str">
        <f>IF(salesTable[[#This Row],[customerLastName]]=CLEAN(UPPER(TRIM(salesTable[[#This Row],[customerLastName]]))),salesTable[[#This Row],[customerLastName]],"MISMATCH")</f>
        <v>BADU</v>
      </c>
      <c r="AF525" s="8" t="str">
        <f>IF(salesTable[[#This Row],[Phone]]="","MISSING",0&amp;RIGHT(TRIM(SUBSTITUTE(SUBSTITUTE(SUBSTITUTE(salesTable[[#This Row],[Phone]],"+","")," ",""),"-","")),9))</f>
        <v>0207836992</v>
      </c>
      <c r="AG52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25" s="8">
        <f>IF(salesTable[[#This Row],[quantity_clean]]&gt;0,salesTable[[#This Row],[quantity_clean]],"INVALID")</f>
        <v>2</v>
      </c>
      <c r="AI52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25" s="8">
        <f>IF(salesTable[[#This Row],[unitPrice_clean]]&gt;0,salesTable[[#This Row],[unitPrice_clean]],"INVALID")</f>
        <v>1900</v>
      </c>
      <c r="AK525">
        <f>IF(salesTable[[#This Row],[Revenue]]="","MISSING",VALUE(TRIM(SUBSTITUTE(SUBSTITUTE(salesTable[[#This Row],[Revenue]],",",""),"GH₵",""))))</f>
        <v>3800</v>
      </c>
      <c r="AL525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525" s="19">
        <f>IF(ISNUMBER(salesTable[[#This Row],[OrderDate]]),salesTable[[#This Row],[OrderDate]],IFERROR(DATEVALUE(CLEAN(TRIM(SUBSTITUTE(salesTable[[#This Row],[OrderDate]],".","/")))),"CHECK"))</f>
        <v>45970</v>
      </c>
      <c r="AN5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45970</v>
      </c>
      <c r="AO5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GH-KOF-2025-01066</v>
      </c>
      <c r="AP5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5" s="8" t="str">
        <f>CLEAN(PROPER(TRIM(salesTable[[#This Row],[Email]])))</f>
        <v>Kojo.Badu16@Example.Com</v>
      </c>
      <c r="AR525" s="8" t="str">
        <f>CLEAN(TRIM(salesTable[[#This Row],[SourceFile]]))</f>
        <v>Mobile_App_Export.csv</v>
      </c>
      <c r="AS5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5" s="8" t="str">
        <f>IF(salesTable[orderRef_final]&lt;&gt;"MISSING",salesTable[orderRef_final],"invalid")</f>
        <v>GH-KOF-2025-01066</v>
      </c>
    </row>
    <row r="526" spans="1:46" x14ac:dyDescent="0.3">
      <c r="A526" t="s">
        <v>4788</v>
      </c>
      <c r="B526" t="s">
        <v>4789</v>
      </c>
      <c r="C526" t="s">
        <v>4790</v>
      </c>
      <c r="D526" t="s">
        <v>106</v>
      </c>
      <c r="E526" t="s">
        <v>22</v>
      </c>
      <c r="F526" t="s">
        <v>119</v>
      </c>
      <c r="G526" t="s">
        <v>39</v>
      </c>
      <c r="H526" t="s">
        <v>336</v>
      </c>
      <c r="I526" t="s">
        <v>41</v>
      </c>
      <c r="J526" t="s">
        <v>510</v>
      </c>
      <c r="K526" t="s">
        <v>98</v>
      </c>
      <c r="L526" t="s">
        <v>165</v>
      </c>
      <c r="M526">
        <v>8</v>
      </c>
      <c r="N526" t="s">
        <v>1072</v>
      </c>
      <c r="O526">
        <v>15200</v>
      </c>
      <c r="P526" t="s">
        <v>4791</v>
      </c>
      <c r="Q526" t="s">
        <v>4792</v>
      </c>
      <c r="R526" t="s">
        <v>157</v>
      </c>
      <c r="S526" t="str">
        <f>IF(salesTable[[#This Row],[Region]]="","MISSING",IFERROR(VLOOKUP(salesTable[[#This Row],[Region]],region_ref[],2,FALSE),TRIM(CLEAN(UPPER(salesTable[[#This Row],[Region]])))))</f>
        <v>KOFORIDUA</v>
      </c>
      <c r="T526" t="str">
        <f>IF(salesTable[[#This Row],[CustomerType]]="","MISSING",IFERROR(VLOOKUP(salesTable[[#This Row],[CustomerType]],customerType_Ref[],2,FALSE),TRIM(CLEAN(UPPER(salesTable[[#This Row],[CustomerType]])))))</f>
        <v>BUSINESS</v>
      </c>
      <c r="U526" t="str">
        <f>IF(salesTable[[#This Row],[SalesChannel]]="","MISSING",IFERROR(VLOOKUP(salesTable[[#This Row],[SalesChannel]],salesChannel_Ref[],2,FALSE),CLEAN(UPPER(TRIM(salesTable[SalesChannel])))))</f>
        <v>MOBILE APP</v>
      </c>
      <c r="V52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26" s="8" t="str">
        <f>IF(salesTable[[#This Row],[ProductID]]="","MISSING",IFERROR(VLOOKUP(salesTable[[#This Row],[ProductID]],product_REF[],1,FALSE),"NO MATCH"))</f>
        <v>P006</v>
      </c>
      <c r="X526" s="8" t="str">
        <f>CLEAN(UPPER(TRIM(IF(salesTable[[#This Row],[ProductID]]="","MISSING",IFERROR(VLOOKUP(salesTable[[#This Row],[ProductID]],product_REF[],2,FALSE),"NO MATCH")))))</f>
        <v>STANDING DESK</v>
      </c>
      <c r="Y526" t="str">
        <f>IFERROR(CLEAN(UPPER(TRIM(VLOOKUP(salesTable[[#This Row],[productID_Final]],product_REF[],3,FALSE)))),"NO MATCH")</f>
        <v>FURNITURE</v>
      </c>
      <c r="Z526" s="8" t="str">
        <f>IF(salesTable[[#This Row],[productCategory_final]]=CLEAN(UPPER(TRIM(salesTable[ProductCategory]))),salesTable[[#This Row],[productCategory_final]],"MISMATCH")</f>
        <v>FURNITURE</v>
      </c>
      <c r="AA526" s="8" t="str">
        <f>IF(salesTable[[#This Row],[CustomerID]]="","MISSING",IFERROR(VLOOKUP(salesTable[[#This Row],[CustomerID]],customer_REF[],1,FALSE),"NO MATCH"))</f>
        <v>C0324</v>
      </c>
      <c r="AB526" t="str">
        <f>CLEAN(UPPER(TRIM(IF(salesTable[[#This Row],[FirstName]]="","MISSING",IFERROR(VLOOKUP(salesTable[[#This Row],[CustomerID_final]],customer_REF[],2,FALSE),"NO MATCH")))))</f>
        <v>YAW</v>
      </c>
      <c r="AC526" s="8" t="str">
        <f>IF(salesTable[[#This Row],[customerFisrtName]]=CLEAN(UPPER(TRIM(salesTable[[#This Row],[customerFisrtName]]))),salesTable[[#This Row],[customerFisrtName]],"MISMATCH")</f>
        <v>YAW</v>
      </c>
      <c r="AD526" t="str">
        <f>CLEAN(UPPER(TRIM(IF(salesTable[[#This Row],[LastName]]="","MISSING",IFERROR(VLOOKUP(salesTable[[#This Row],[CustomerID_final]],customer_REF[],3,FALSE),"NO MATCH")))))</f>
        <v>ARTHUR</v>
      </c>
      <c r="AE526" s="8" t="str">
        <f>IF(salesTable[[#This Row],[customerLastName]]=CLEAN(UPPER(TRIM(salesTable[[#This Row],[customerLastName]]))),salesTable[[#This Row],[customerLastName]],"MISMATCH")</f>
        <v>ARTHUR</v>
      </c>
      <c r="AF526" s="8" t="str">
        <f>IF(salesTable[[#This Row],[Phone]]="","MISSING",0&amp;RIGHT(TRIM(SUBSTITUTE(SUBSTITUTE(SUBSTITUTE(salesTable[[#This Row],[Phone]],"+","")," ",""),"-","")),9))</f>
        <v>0265497704</v>
      </c>
      <c r="AG52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26" s="8">
        <f>IF(salesTable[[#This Row],[quantity_clean]]&gt;0,salesTable[[#This Row],[quantity_clean]],"INVALID")</f>
        <v>8</v>
      </c>
      <c r="AI52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26" s="8">
        <f>IF(salesTable[[#This Row],[unitPrice_clean]]&gt;0,salesTable[[#This Row],[unitPrice_clean]],"INVALID")</f>
        <v>1900</v>
      </c>
      <c r="AK526">
        <f>IF(salesTable[[#This Row],[Revenue]]="","MISSING",VALUE(TRIM(SUBSTITUTE(SUBSTITUTE(salesTable[[#This Row],[Revenue]],",",""),"GH₵",""))))</f>
        <v>15200</v>
      </c>
      <c r="AL526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526" s="19">
        <f>IF(ISNUMBER(salesTable[[#This Row],[OrderDate]]),salesTable[[#This Row],[OrderDate]],IFERROR(DATEVALUE(CLEAN(TRIM(SUBSTITUTE(salesTable[[#This Row],[OrderDate]],".","/")))),"CHECK"))</f>
        <v>45863</v>
      </c>
      <c r="AN5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45863</v>
      </c>
      <c r="AO5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GH-KOF-2025-01096</v>
      </c>
      <c r="AP5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6" s="8" t="str">
        <f>CLEAN(PROPER(TRIM(salesTable[[#This Row],[Email]])))</f>
        <v>Yaw.Arthur38@Example.Com</v>
      </c>
      <c r="AR526" s="8" t="str">
        <f>CLEAN(TRIM(salesTable[[#This Row],[SourceFile]]))</f>
        <v>Online_Sales_2025.xlsx</v>
      </c>
      <c r="AS5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6" s="8" t="str">
        <f>IF(salesTable[orderRef_final]&lt;&gt;"MISSING",salesTable[orderRef_final],"invalid")</f>
        <v>GH-KOF-2025-01096</v>
      </c>
    </row>
    <row r="527" spans="1:46" x14ac:dyDescent="0.3">
      <c r="A527" t="s">
        <v>5151</v>
      </c>
      <c r="B527" t="s">
        <v>5152</v>
      </c>
      <c r="C527" t="s">
        <v>1251</v>
      </c>
      <c r="D527" t="s">
        <v>516</v>
      </c>
      <c r="E527" t="s">
        <v>237</v>
      </c>
      <c r="F527" t="s">
        <v>52</v>
      </c>
      <c r="G527" t="s">
        <v>81</v>
      </c>
      <c r="H527" t="s">
        <v>425</v>
      </c>
      <c r="I527" t="s">
        <v>110</v>
      </c>
      <c r="J527" t="s">
        <v>27</v>
      </c>
      <c r="K527" t="s">
        <v>144</v>
      </c>
      <c r="L527" t="s">
        <v>182</v>
      </c>
      <c r="M527">
        <v>1</v>
      </c>
      <c r="N527">
        <v>1250</v>
      </c>
      <c r="O527">
        <v>1250</v>
      </c>
      <c r="P527" t="s">
        <v>5153</v>
      </c>
      <c r="Q527" t="s">
        <v>5154</v>
      </c>
      <c r="R527" t="s">
        <v>46</v>
      </c>
      <c r="S527" t="str">
        <f>IF(salesTable[[#This Row],[Region]]="","MISSING",IFERROR(VLOOKUP(salesTable[[#This Row],[Region]],region_ref[],2,FALSE),TRIM(CLEAN(UPPER(salesTable[[#This Row],[Region]])))))</f>
        <v>KOFORIDUA</v>
      </c>
      <c r="T527" t="str">
        <f>IF(salesTable[[#This Row],[CustomerType]]="","MISSING",IFERROR(VLOOKUP(salesTable[[#This Row],[CustomerType]],customerType_Ref[],2,FALSE),TRIM(CLEAN(UPPER(salesTable[[#This Row],[CustomerType]])))))</f>
        <v>GOVERNMENT</v>
      </c>
      <c r="U527" t="str">
        <f>IF(salesTable[[#This Row],[SalesChannel]]="","MISSING",IFERROR(VLOOKUP(salesTable[[#This Row],[SalesChannel]],salesChannel_Ref[],2,FALSE),CLEAN(UPPER(TRIM(salesTable[SalesChannel])))))</f>
        <v>IN-STORE</v>
      </c>
      <c r="V527" t="str">
        <f>IF(salesTable[[#This Row],[PaymentMethod]]="","MISSING",IFERROR(VLOOKUP(salesTable[[#This Row],[PaymentMethod]],paymentMethod_REF[],2,FALSE), CLEAN(UPPER(TRIM(salesTable[[#This Row],[PaymentMethod]])))))</f>
        <v>CASH</v>
      </c>
      <c r="W527" s="8" t="str">
        <f>IF(salesTable[[#This Row],[ProductID]]="","MISSING",IFERROR(VLOOKUP(salesTable[[#This Row],[ProductID]],product_REF[],1,FALSE),"NO MATCH"))</f>
        <v>P008</v>
      </c>
      <c r="X527" s="8" t="str">
        <f>CLEAN(UPPER(TRIM(IF(salesTable[[#This Row],[ProductID]]="","MISSING",IFERROR(VLOOKUP(salesTable[[#This Row],[ProductID]],product_REF[],2,FALSE),"NO MATCH")))))</f>
        <v>MICROWAVE 25L</v>
      </c>
      <c r="Y527" t="str">
        <f>IFERROR(CLEAN(UPPER(TRIM(VLOOKUP(salesTable[[#This Row],[productID_Final]],product_REF[],3,FALSE)))),"NO MATCH")</f>
        <v>HOME APPLIANCES</v>
      </c>
      <c r="Z527" s="8" t="str">
        <f>IF(salesTable[[#This Row],[productCategory_final]]=CLEAN(UPPER(TRIM(salesTable[ProductCategory]))),salesTable[[#This Row],[productCategory_final]],"MISMATCH")</f>
        <v>HOME APPLIANCES</v>
      </c>
      <c r="AA527" s="8" t="str">
        <f>IF(salesTable[[#This Row],[CustomerID]]="","MISSING",IFERROR(VLOOKUP(salesTable[[#This Row],[CustomerID]],customer_REF[],1,FALSE),"NO MATCH"))</f>
        <v>C0109</v>
      </c>
      <c r="AB527" t="str">
        <f>CLEAN(UPPER(TRIM(IF(salesTable[[#This Row],[FirstName]]="","MISSING",IFERROR(VLOOKUP(salesTable[[#This Row],[CustomerID_final]],customer_REF[],2,FALSE),"NO MATCH")))))</f>
        <v>AKOSUA</v>
      </c>
      <c r="AC527" s="8" t="str">
        <f>IF(salesTable[[#This Row],[customerFisrtName]]=CLEAN(UPPER(TRIM(salesTable[[#This Row],[customerFisrtName]]))),salesTable[[#This Row],[customerFisrtName]],"MISMATCH")</f>
        <v>AKOSUA</v>
      </c>
      <c r="AD527" t="str">
        <f>CLEAN(UPPER(TRIM(IF(salesTable[[#This Row],[LastName]]="","MISSING",IFERROR(VLOOKUP(salesTable[[#This Row],[CustomerID_final]],customer_REF[],3,FALSE),"NO MATCH")))))</f>
        <v>APPIAH</v>
      </c>
      <c r="AE527" s="8" t="str">
        <f>IF(salesTable[[#This Row],[customerLastName]]=CLEAN(UPPER(TRIM(salesTable[[#This Row],[customerLastName]]))),salesTable[[#This Row],[customerLastName]],"MISMATCH")</f>
        <v>APPIAH</v>
      </c>
      <c r="AF527" s="8" t="str">
        <f>IF(salesTable[[#This Row],[Phone]]="","MISSING",0&amp;RIGHT(TRIM(SUBSTITUTE(SUBSTITUTE(SUBSTITUTE(salesTable[[#This Row],[Phone]],"+","")," ",""),"-","")),9))</f>
        <v>0559669078</v>
      </c>
      <c r="AG52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27" s="8">
        <f>IF(salesTable[[#This Row],[quantity_clean]]&gt;0,salesTable[[#This Row],[quantity_clean]],"INVALID")</f>
        <v>1</v>
      </c>
      <c r="AI52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27" s="8">
        <f>IF(salesTable[[#This Row],[unitPrice_clean]]&gt;0,salesTable[[#This Row],[unitPrice_clean]],"INVALID")</f>
        <v>1250</v>
      </c>
      <c r="AK527">
        <f>IF(salesTable[[#This Row],[Revenue]]="","MISSING",VALUE(TRIM(SUBSTITUTE(SUBSTITUTE(salesTable[[#This Row],[Revenue]],",",""),"GH₵",""))))</f>
        <v>1250</v>
      </c>
      <c r="AL527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527" s="19" t="str">
        <f>IF(ISNUMBER(salesTable[[#This Row],[OrderDate]]),salesTable[[#This Row],[OrderDate]],IFERROR(DATEVALUE(CLEAN(TRIM(SUBSTITUTE(salesTable[[#This Row],[OrderDate]],".","/")))),"CHECK"))</f>
        <v>CHECK</v>
      </c>
      <c r="AN5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GH-KOF-2025-01104</v>
      </c>
      <c r="AP5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7" s="8" t="str">
        <f>CLEAN(PROPER(TRIM(salesTable[[#This Row],[Email]])))</f>
        <v>Akosua.Appiah28Example.Com</v>
      </c>
      <c r="AR527" s="8" t="str">
        <f>CLEAN(TRIM(salesTable[[#This Row],[SourceFile]]))</f>
        <v>Mobile_App_Export.csv</v>
      </c>
      <c r="AS5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7" s="8" t="str">
        <f>IF(salesTable[orderRef_final]&lt;&gt;"MISSING",salesTable[orderRef_final],"invalid")</f>
        <v>GH-KOF-2025-01104</v>
      </c>
    </row>
    <row r="528" spans="1:46" x14ac:dyDescent="0.3">
      <c r="A528" t="s">
        <v>6129</v>
      </c>
      <c r="B528" t="s">
        <v>1346</v>
      </c>
      <c r="C528" t="s">
        <v>1565</v>
      </c>
      <c r="D528" t="s">
        <v>1288</v>
      </c>
      <c r="E528" t="s">
        <v>956</v>
      </c>
      <c r="F528" t="s">
        <v>119</v>
      </c>
      <c r="G528" t="s">
        <v>81</v>
      </c>
      <c r="H528" t="s">
        <v>425</v>
      </c>
      <c r="I528" t="s">
        <v>110</v>
      </c>
      <c r="J528" t="s">
        <v>864</v>
      </c>
      <c r="K528" t="s">
        <v>57</v>
      </c>
      <c r="L528" t="s">
        <v>182</v>
      </c>
      <c r="M528">
        <v>6</v>
      </c>
      <c r="N528" t="s">
        <v>3546</v>
      </c>
      <c r="O528">
        <v>7500</v>
      </c>
      <c r="P528" t="s">
        <v>6130</v>
      </c>
      <c r="Q528" t="s">
        <v>6131</v>
      </c>
      <c r="R528" t="s">
        <v>46</v>
      </c>
      <c r="S528" t="str">
        <f>IF(salesTable[[#This Row],[Region]]="","MISSING",IFERROR(VLOOKUP(salesTable[[#This Row],[Region]],region_ref[],2,FALSE),TRIM(CLEAN(UPPER(salesTable[[#This Row],[Region]])))))</f>
        <v>KOFORIDUA</v>
      </c>
      <c r="T528" t="str">
        <f>IF(salesTable[[#This Row],[CustomerType]]="","MISSING",IFERROR(VLOOKUP(salesTable[[#This Row],[CustomerType]],customerType_Ref[],2,FALSE),TRIM(CLEAN(UPPER(salesTable[[#This Row],[CustomerType]])))))</f>
        <v>INDIVIDUAL</v>
      </c>
      <c r="U528" t="str">
        <f>IF(salesTable[[#This Row],[SalesChannel]]="","MISSING",IFERROR(VLOOKUP(salesTable[[#This Row],[SalesChannel]],salesChannel_Ref[],2,FALSE),CLEAN(UPPER(TRIM(salesTable[SalesChannel])))))</f>
        <v>ONLINE</v>
      </c>
      <c r="V528" t="str">
        <f>IF(salesTable[[#This Row],[PaymentMethod]]="","MISSING",IFERROR(VLOOKUP(salesTable[[#This Row],[PaymentMethod]],paymentMethod_REF[],2,FALSE), CLEAN(UPPER(TRIM(salesTable[[#This Row],[PaymentMethod]])))))</f>
        <v>CASH</v>
      </c>
      <c r="W528" s="8" t="str">
        <f>IF(salesTable[[#This Row],[ProductID]]="","MISSING",IFERROR(VLOOKUP(salesTable[[#This Row],[ProductID]],product_REF[],1,FALSE),"NO MATCH"))</f>
        <v>P008</v>
      </c>
      <c r="X528" s="8" t="str">
        <f>CLEAN(UPPER(TRIM(IF(salesTable[[#This Row],[ProductID]]="","MISSING",IFERROR(VLOOKUP(salesTable[[#This Row],[ProductID]],product_REF[],2,FALSE),"NO MATCH")))))</f>
        <v>MICROWAVE 25L</v>
      </c>
      <c r="Y528" t="str">
        <f>IFERROR(CLEAN(UPPER(TRIM(VLOOKUP(salesTable[[#This Row],[productID_Final]],product_REF[],3,FALSE)))),"NO MATCH")</f>
        <v>HOME APPLIANCES</v>
      </c>
      <c r="Z528" s="8" t="str">
        <f>IF(salesTable[[#This Row],[productCategory_final]]=CLEAN(UPPER(TRIM(salesTable[ProductCategory]))),salesTable[[#This Row],[productCategory_final]],"MISMATCH")</f>
        <v>HOME APPLIANCES</v>
      </c>
      <c r="AA528" s="8" t="str">
        <f>IF(salesTable[[#This Row],[CustomerID]]="","MISSING",IFERROR(VLOOKUP(salesTable[[#This Row],[CustomerID]],customer_REF[],1,FALSE),"NO MATCH"))</f>
        <v>C0167</v>
      </c>
      <c r="AB528" t="str">
        <f>CLEAN(UPPER(TRIM(IF(salesTable[[#This Row],[FirstName]]="","MISSING",IFERROR(VLOOKUP(salesTable[[#This Row],[CustomerID_final]],customer_REF[],2,FALSE),"NO MATCH")))))</f>
        <v>NAA</v>
      </c>
      <c r="AC528" s="8" t="str">
        <f>IF(salesTable[[#This Row],[customerFisrtName]]=CLEAN(UPPER(TRIM(salesTable[[#This Row],[customerFisrtName]]))),salesTable[[#This Row],[customerFisrtName]],"MISMATCH")</f>
        <v>NAA</v>
      </c>
      <c r="AD528" t="str">
        <f>CLEAN(UPPER(TRIM(IF(salesTable[[#This Row],[LastName]]="","MISSING",IFERROR(VLOOKUP(salesTable[[#This Row],[CustomerID_final]],customer_REF[],3,FALSE),"NO MATCH")))))</f>
        <v>ANTWI</v>
      </c>
      <c r="AE528" s="8" t="str">
        <f>IF(salesTable[[#This Row],[customerLastName]]=CLEAN(UPPER(TRIM(salesTable[[#This Row],[customerLastName]]))),salesTable[[#This Row],[customerLastName]],"MISMATCH")</f>
        <v>ANTWI</v>
      </c>
      <c r="AF528" s="8" t="str">
        <f>IF(salesTable[[#This Row],[Phone]]="","MISSING",0&amp;RIGHT(TRIM(SUBSTITUTE(SUBSTITUTE(SUBSTITUTE(salesTable[[#This Row],[Phone]],"+","")," ",""),"-","")),9))</f>
        <v>0508047938</v>
      </c>
      <c r="AG52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28" s="8">
        <f>IF(salesTable[[#This Row],[quantity_clean]]&gt;0,salesTable[[#This Row],[quantity_clean]],"INVALID")</f>
        <v>6</v>
      </c>
      <c r="AI52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28" s="8">
        <f>IF(salesTable[[#This Row],[unitPrice_clean]]&gt;0,salesTable[[#This Row],[unitPrice_clean]],"INVALID")</f>
        <v>1250</v>
      </c>
      <c r="AK528">
        <f>IF(salesTable[[#This Row],[Revenue]]="","MISSING",VALUE(TRIM(SUBSTITUTE(SUBSTITUTE(salesTable[[#This Row],[Revenue]],",",""),"GH₵",""))))</f>
        <v>7500</v>
      </c>
      <c r="AL528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528" s="19">
        <f>IF(ISNUMBER(salesTable[[#This Row],[OrderDate]]),salesTable[[#This Row],[OrderDate]],IFERROR(DATEVALUE(CLEAN(TRIM(SUBSTITUTE(salesTable[[#This Row],[OrderDate]],".","/")))),"CHECK"))</f>
        <v>45894</v>
      </c>
      <c r="AN5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45894</v>
      </c>
      <c r="AO5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GH-KOF-2025-01114</v>
      </c>
      <c r="AP5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8" s="8" t="str">
        <f>CLEAN(PROPER(TRIM(salesTable[[#This Row],[Email]])))</f>
        <v>Naa.Antwi4@Example.Com</v>
      </c>
      <c r="AR528" s="8" t="str">
        <f>CLEAN(TRIM(salesTable[[#This Row],[SourceFile]]))</f>
        <v>Mobile_App_Export.csv</v>
      </c>
      <c r="AS5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8" s="8" t="str">
        <f>IF(salesTable[orderRef_final]&lt;&gt;"MISSING",salesTable[orderRef_final],"invalid")</f>
        <v>GH-KOF-2025-01114</v>
      </c>
    </row>
    <row r="529" spans="1:46" x14ac:dyDescent="0.3">
      <c r="A529" t="s">
        <v>3004</v>
      </c>
      <c r="B529" t="s">
        <v>3005</v>
      </c>
      <c r="C529" t="s">
        <v>171</v>
      </c>
      <c r="D529" t="s">
        <v>172</v>
      </c>
      <c r="E529" t="s">
        <v>173</v>
      </c>
      <c r="F529" t="s">
        <v>119</v>
      </c>
      <c r="G529" t="s">
        <v>142</v>
      </c>
      <c r="H529" t="s">
        <v>2653</v>
      </c>
      <c r="I529" t="s">
        <v>382</v>
      </c>
      <c r="J529" t="s">
        <v>272</v>
      </c>
      <c r="K529" t="s">
        <v>84</v>
      </c>
      <c r="L529" t="s">
        <v>338</v>
      </c>
      <c r="M529">
        <v>2</v>
      </c>
      <c r="N529">
        <v>420</v>
      </c>
      <c r="O529">
        <v>840</v>
      </c>
      <c r="P529" t="s">
        <v>3006</v>
      </c>
      <c r="Q529" t="s">
        <v>3007</v>
      </c>
      <c r="R529" t="s">
        <v>157</v>
      </c>
      <c r="S529" t="str">
        <f>IF(salesTable[[#This Row],[Region]]="","MISSING",IFERROR(VLOOKUP(salesTable[[#This Row],[Region]],region_ref[],2,FALSE),TRIM(CLEAN(UPPER(salesTable[[#This Row],[Region]])))))</f>
        <v>KOFORIDUA</v>
      </c>
      <c r="T529" t="str">
        <f>IF(salesTable[[#This Row],[CustomerType]]="","MISSING",IFERROR(VLOOKUP(salesTable[[#This Row],[CustomerType]],customerType_Ref[],2,FALSE),TRIM(CLEAN(UPPER(salesTable[[#This Row],[CustomerType]])))))</f>
        <v>GOVERNMENT</v>
      </c>
      <c r="U529" t="str">
        <f>IF(salesTable[[#This Row],[SalesChannel]]="","MISSING",IFERROR(VLOOKUP(salesTable[[#This Row],[SalesChannel]],salesChannel_Ref[],2,FALSE),CLEAN(UPPER(TRIM(salesTable[SalesChannel])))))</f>
        <v>AGENT</v>
      </c>
      <c r="V52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29" s="8" t="str">
        <f>IF(salesTable[[#This Row],[ProductID]]="","MISSING",IFERROR(VLOOKUP(salesTable[[#This Row],[ProductID]],product_REF[],1,FALSE),"NO MATCH"))</f>
        <v>P003</v>
      </c>
      <c r="X529" s="8" t="str">
        <f>CLEAN(UPPER(TRIM(IF(salesTable[[#This Row],[ProductID]]="","MISSING",IFERROR(VLOOKUP(salesTable[[#This Row],[ProductID]],product_REF[],2,FALSE),"NO MATCH")))))</f>
        <v>WIRELESS HEADSET</v>
      </c>
      <c r="Y529" t="str">
        <f>IFERROR(CLEAN(UPPER(TRIM(VLOOKUP(salesTable[[#This Row],[productID_Final]],product_REF[],3,FALSE)))),"NO MATCH")</f>
        <v>ELECTRONICS</v>
      </c>
      <c r="Z529" s="8" t="str">
        <f>IF(salesTable[[#This Row],[productCategory_final]]=CLEAN(UPPER(TRIM(salesTable[ProductCategory]))),salesTable[[#This Row],[productCategory_final]],"MISMATCH")</f>
        <v>ELECTRONICS</v>
      </c>
      <c r="AA529" s="8" t="str">
        <f>IF(salesTable[[#This Row],[CustomerID]]="","MISSING",IFERROR(VLOOKUP(salesTable[[#This Row],[CustomerID]],customer_REF[],1,FALSE),"NO MATCH"))</f>
        <v>C0227</v>
      </c>
      <c r="AB529" t="str">
        <f>CLEAN(UPPER(TRIM(IF(salesTable[[#This Row],[FirstName]]="","MISSING",IFERROR(VLOOKUP(salesTable[[#This Row],[CustomerID_final]],customer_REF[],2,FALSE),"NO MATCH")))))</f>
        <v>DANIEL</v>
      </c>
      <c r="AC529" s="8" t="str">
        <f>IF(salesTable[[#This Row],[customerFisrtName]]=CLEAN(UPPER(TRIM(salesTable[[#This Row],[customerFisrtName]]))),salesTable[[#This Row],[customerFisrtName]],"MISMATCH")</f>
        <v>DANIEL</v>
      </c>
      <c r="AD529" t="str">
        <f>CLEAN(UPPER(TRIM(IF(salesTable[[#This Row],[LastName]]="","MISSING",IFERROR(VLOOKUP(salesTable[[#This Row],[CustomerID_final]],customer_REF[],3,FALSE),"NO MATCH")))))</f>
        <v>OSEI</v>
      </c>
      <c r="AE529" s="8" t="str">
        <f>IF(salesTable[[#This Row],[customerLastName]]=CLEAN(UPPER(TRIM(salesTable[[#This Row],[customerLastName]]))),salesTable[[#This Row],[customerLastName]],"MISMATCH")</f>
        <v>OSEI</v>
      </c>
      <c r="AF529" s="8" t="str">
        <f>IF(salesTable[[#This Row],[Phone]]="","MISSING",0&amp;RIGHT(TRIM(SUBSTITUTE(SUBSTITUTE(SUBSTITUTE(salesTable[[#This Row],[Phone]],"+","")," ",""),"-","")),9))</f>
        <v>0271053393</v>
      </c>
      <c r="AG52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29" s="8">
        <f>IF(salesTable[[#This Row],[quantity_clean]]&gt;0,salesTable[[#This Row],[quantity_clean]],"INVALID")</f>
        <v>2</v>
      </c>
      <c r="AI52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29" s="8">
        <f>IF(salesTable[[#This Row],[unitPrice_clean]]&gt;0,salesTable[[#This Row],[unitPrice_clean]],"INVALID")</f>
        <v>420</v>
      </c>
      <c r="AK529">
        <f>IF(salesTable[[#This Row],[Revenue]]="","MISSING",VALUE(TRIM(SUBSTITUTE(SUBSTITUTE(salesTable[[#This Row],[Revenue]],",",""),"GH₵",""))))</f>
        <v>840</v>
      </c>
      <c r="AL529" s="8">
        <f>IFERROR(IF(ROUND(salesTable[[#This Row],[Quantity_final]]*salesTable[[#This Row],[UnitPrice_final]],2)=ROUND(salesTable[[#This Row],[revenue_clean]],2)=TRUE,salesTable[[#This Row],[revenue_clean]],"invalid"),"INVALID")</f>
        <v>840</v>
      </c>
      <c r="AM529" s="19">
        <f>IF(ISNUMBER(salesTable[[#This Row],[OrderDate]]),salesTable[[#This Row],[OrderDate]],IFERROR(DATEVALUE(CLEAN(TRIM(SUBSTITUTE(salesTable[[#This Row],[OrderDate]],".","/")))),"CHECK"))</f>
        <v>45802</v>
      </c>
      <c r="AN5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45802</v>
      </c>
      <c r="AO5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GH-KOF-2025-01118</v>
      </c>
      <c r="AP5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29" s="8" t="str">
        <f>CLEAN(PROPER(TRIM(salesTable[[#This Row],[Email]])))</f>
        <v>Daniel.Osei85@Example.Com</v>
      </c>
      <c r="AR529" s="8" t="str">
        <f>CLEAN(TRIM(salesTable[[#This Row],[SourceFile]]))</f>
        <v>Online_Sales_2025.xlsx</v>
      </c>
      <c r="AS5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29" s="8" t="str">
        <f>IF(salesTable[orderRef_final]&lt;&gt;"MISSING",salesTable[orderRef_final],"invalid")</f>
        <v>GH-KOF-2025-01118</v>
      </c>
    </row>
    <row r="530" spans="1:46" x14ac:dyDescent="0.3">
      <c r="A530" t="s">
        <v>913</v>
      </c>
      <c r="B530" t="s">
        <v>914</v>
      </c>
      <c r="C530" t="s">
        <v>915</v>
      </c>
      <c r="D530" t="s">
        <v>80</v>
      </c>
      <c r="E530" t="s">
        <v>173</v>
      </c>
      <c r="F530" t="s">
        <v>119</v>
      </c>
      <c r="G530" t="s">
        <v>303</v>
      </c>
      <c r="H530" t="s">
        <v>399</v>
      </c>
      <c r="I530" t="s">
        <v>265</v>
      </c>
      <c r="J530" t="s">
        <v>27</v>
      </c>
      <c r="K530" t="s">
        <v>98</v>
      </c>
      <c r="L530" t="s">
        <v>353</v>
      </c>
      <c r="M530">
        <v>1</v>
      </c>
      <c r="N530">
        <v>2400</v>
      </c>
      <c r="O530">
        <v>2400</v>
      </c>
      <c r="P530" t="s">
        <v>916</v>
      </c>
      <c r="Q530" t="s">
        <v>917</v>
      </c>
      <c r="R530" t="s">
        <v>32</v>
      </c>
      <c r="S530" t="str">
        <f>IF(salesTable[[#This Row],[Region]]="","MISSING",IFERROR(VLOOKUP(salesTable[[#This Row],[Region]],region_ref[],2,FALSE),TRIM(CLEAN(UPPER(salesTable[[#This Row],[Region]])))))</f>
        <v>KOFORIDUA</v>
      </c>
      <c r="T530" t="str">
        <f>IF(salesTable[[#This Row],[CustomerType]]="","MISSING",IFERROR(VLOOKUP(salesTable[[#This Row],[CustomerType]],customerType_Ref[],2,FALSE),TRIM(CLEAN(UPPER(salesTable[[#This Row],[CustomerType]])))))</f>
        <v>GOVERNMENT</v>
      </c>
      <c r="U530" t="str">
        <f>IF(salesTable[[#This Row],[SalesChannel]]="","MISSING",IFERROR(VLOOKUP(salesTable[[#This Row],[SalesChannel]],salesChannel_Ref[],2,FALSE),CLEAN(UPPER(TRIM(salesTable[SalesChannel])))))</f>
        <v>MOBILE APP</v>
      </c>
      <c r="V530" t="str">
        <f>IF(salesTable[[#This Row],[PaymentMethod]]="","MISSING",IFERROR(VLOOKUP(salesTable[[#This Row],[PaymentMethod]],paymentMethod_REF[],2,FALSE), CLEAN(UPPER(TRIM(salesTable[[#This Row],[PaymentMethod]])))))</f>
        <v>CASH</v>
      </c>
      <c r="W530" s="8" t="str">
        <f>IF(salesTable[[#This Row],[ProductID]]="","MISSING",IFERROR(VLOOKUP(salesTable[[#This Row],[ProductID]],product_REF[],1,FALSE),"NO MATCH"))</f>
        <v>P011</v>
      </c>
      <c r="X530" s="8" t="str">
        <f>CLEAN(UPPER(TRIM(IF(salesTable[[#This Row],[ProductID]]="","MISSING",IFERROR(VLOOKUP(salesTable[[#This Row],[ProductID]],product_REF[],2,FALSE),"NO MATCH")))))</f>
        <v>EXECUTIVE DESK</v>
      </c>
      <c r="Y530" t="str">
        <f>IFERROR(CLEAN(UPPER(TRIM(VLOOKUP(salesTable[[#This Row],[productID_Final]],product_REF[],3,FALSE)))),"NO MATCH")</f>
        <v>FURNITURE</v>
      </c>
      <c r="Z530" s="8" t="str">
        <f>IF(salesTable[[#This Row],[productCategory_final]]=CLEAN(UPPER(TRIM(salesTable[ProductCategory]))),salesTable[[#This Row],[productCategory_final]],"MISMATCH")</f>
        <v>FURNITURE</v>
      </c>
      <c r="AA530" s="8" t="str">
        <f>IF(salesTable[[#This Row],[CustomerID]]="","MISSING",IFERROR(VLOOKUP(salesTable[[#This Row],[CustomerID]],customer_REF[],1,FALSE),"NO MATCH"))</f>
        <v>C0036</v>
      </c>
      <c r="AB530" t="str">
        <f>CLEAN(UPPER(TRIM(IF(salesTable[[#This Row],[FirstName]]="","MISSING",IFERROR(VLOOKUP(salesTable[[#This Row],[CustomerID_final]],customer_REF[],2,FALSE),"NO MATCH")))))</f>
        <v>ADWOA</v>
      </c>
      <c r="AC530" s="8" t="str">
        <f>IF(salesTable[[#This Row],[customerFisrtName]]=CLEAN(UPPER(TRIM(salesTable[[#This Row],[customerFisrtName]]))),salesTable[[#This Row],[customerFisrtName]],"MISMATCH")</f>
        <v>ADWOA</v>
      </c>
      <c r="AD530" t="str">
        <f>CLEAN(UPPER(TRIM(IF(salesTable[[#This Row],[LastName]]="","MISSING",IFERROR(VLOOKUP(salesTable[[#This Row],[CustomerID_final]],customer_REF[],3,FALSE),"NO MATCH")))))</f>
        <v>OSEI</v>
      </c>
      <c r="AE530" s="8" t="str">
        <f>IF(salesTable[[#This Row],[customerLastName]]=CLEAN(UPPER(TRIM(salesTable[[#This Row],[customerLastName]]))),salesTable[[#This Row],[customerLastName]],"MISMATCH")</f>
        <v>OSEI</v>
      </c>
      <c r="AF530" s="8" t="str">
        <f>IF(salesTable[[#This Row],[Phone]]="","MISSING",0&amp;RIGHT(TRIM(SUBSTITUTE(SUBSTITUTE(SUBSTITUTE(salesTable[[#This Row],[Phone]],"+","")," ",""),"-","")),9))</f>
        <v>0593772523</v>
      </c>
      <c r="AG53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30" s="8">
        <f>IF(salesTable[[#This Row],[quantity_clean]]&gt;0,salesTable[[#This Row],[quantity_clean]],"INVALID")</f>
        <v>1</v>
      </c>
      <c r="AI53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30" s="8">
        <f>IF(salesTable[[#This Row],[unitPrice_clean]]&gt;0,salesTable[[#This Row],[unitPrice_clean]],"INVALID")</f>
        <v>2400</v>
      </c>
      <c r="AK530">
        <f>IF(salesTable[[#This Row],[Revenue]]="","MISSING",VALUE(TRIM(SUBSTITUTE(SUBSTITUTE(salesTable[[#This Row],[Revenue]],",",""),"GH₵",""))))</f>
        <v>2400</v>
      </c>
      <c r="AL530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530" s="19">
        <f>IF(ISNUMBER(salesTable[[#This Row],[OrderDate]]),salesTable[[#This Row],[OrderDate]],IFERROR(DATEVALUE(CLEAN(TRIM(SUBSTITUTE(salesTable[[#This Row],[OrderDate]],".","/")))),"CHECK"))</f>
        <v>45662</v>
      </c>
      <c r="AN5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45662</v>
      </c>
      <c r="AO5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GH-KOF-2025-01130</v>
      </c>
      <c r="AP5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0" s="8" t="str">
        <f>CLEAN(PROPER(TRIM(salesTable[[#This Row],[Email]])))</f>
        <v>Adwoa.Osei19@Example.Com</v>
      </c>
      <c r="AR530" s="8" t="str">
        <f>CLEAN(TRIM(salesTable[[#This Row],[SourceFile]]))</f>
        <v>Agent_App_2025.csv</v>
      </c>
      <c r="AS5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0" s="8" t="str">
        <f>IF(salesTable[orderRef_final]&lt;&gt;"MISSING",salesTable[orderRef_final],"invalid")</f>
        <v>GH-KOF-2025-01130</v>
      </c>
    </row>
    <row r="531" spans="1:46" x14ac:dyDescent="0.3">
      <c r="A531" t="s">
        <v>324</v>
      </c>
      <c r="B531" t="s">
        <v>325</v>
      </c>
      <c r="C531" t="s">
        <v>326</v>
      </c>
      <c r="D531" t="s">
        <v>327</v>
      </c>
      <c r="E531" t="s">
        <v>140</v>
      </c>
      <c r="F531" t="s">
        <v>119</v>
      </c>
      <c r="G531" t="s">
        <v>24</v>
      </c>
      <c r="H531" t="s">
        <v>328</v>
      </c>
      <c r="I531" t="s">
        <v>329</v>
      </c>
      <c r="J531" t="s">
        <v>97</v>
      </c>
      <c r="K531" t="s">
        <v>98</v>
      </c>
      <c r="L531" t="s">
        <v>58</v>
      </c>
      <c r="M531">
        <v>10</v>
      </c>
      <c r="N531" t="s">
        <v>330</v>
      </c>
      <c r="O531">
        <v>42000</v>
      </c>
      <c r="P531" t="s">
        <v>331</v>
      </c>
      <c r="Q531" t="s">
        <v>332</v>
      </c>
      <c r="R531" t="s">
        <v>157</v>
      </c>
      <c r="S531" t="str">
        <f>IF(salesTable[[#This Row],[Region]]="","MISSING",IFERROR(VLOOKUP(salesTable[[#This Row],[Region]],region_ref[],2,FALSE),TRIM(CLEAN(UPPER(salesTable[[#This Row],[Region]])))))</f>
        <v>KOFORIDUA</v>
      </c>
      <c r="T531" t="str">
        <f>IF(salesTable[[#This Row],[CustomerType]]="","MISSING",IFERROR(VLOOKUP(salesTable[[#This Row],[CustomerType]],customerType_Ref[],2,FALSE),TRIM(CLEAN(UPPER(salesTable[[#This Row],[CustomerType]])))))</f>
        <v>BUSINESS</v>
      </c>
      <c r="U531" t="str">
        <f>IF(salesTable[[#This Row],[SalesChannel]]="","MISSING",IFERROR(VLOOKUP(salesTable[[#This Row],[SalesChannel]],salesChannel_Ref[],2,FALSE),CLEAN(UPPER(TRIM(salesTable[SalesChannel])))))</f>
        <v>MOBILE APP</v>
      </c>
      <c r="V53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31" s="8" t="str">
        <f>IF(salesTable[[#This Row],[ProductID]]="","MISSING",IFERROR(VLOOKUP(salesTable[[#This Row],[ProductID]],product_REF[],1,FALSE),"NO MATCH"))</f>
        <v>P001</v>
      </c>
      <c r="X531" s="8" t="str">
        <f>CLEAN(UPPER(TRIM(IF(salesTable[[#This Row],[ProductID]]="","MISSING",IFERROR(VLOOKUP(salesTable[[#This Row],[ProductID]],product_REF[],2,FALSE),"NO MATCH")))))</f>
        <v>LAPTOP PRO 14</v>
      </c>
      <c r="Y531" t="str">
        <f>IFERROR(CLEAN(UPPER(TRIM(VLOOKUP(salesTable[[#This Row],[productID_Final]],product_REF[],3,FALSE)))),"NO MATCH")</f>
        <v>ELECTRONICS</v>
      </c>
      <c r="Z531" s="8" t="str">
        <f>IF(salesTable[[#This Row],[productCategory_final]]=CLEAN(UPPER(TRIM(salesTable[ProductCategory]))),salesTable[[#This Row],[productCategory_final]],"MISMATCH")</f>
        <v>ELECTRONICS</v>
      </c>
      <c r="AA531" s="8" t="str">
        <f>IF(salesTable[[#This Row],[CustomerID]]="","MISSING",IFERROR(VLOOKUP(salesTable[[#This Row],[CustomerID]],customer_REF[],1,FALSE),"NO MATCH"))</f>
        <v>C0379</v>
      </c>
      <c r="AB531" t="str">
        <f>CLEAN(UPPER(TRIM(IF(salesTable[[#This Row],[FirstName]]="","MISSING",IFERROR(VLOOKUP(salesTable[[#This Row],[CustomerID_final]],customer_REF[],2,FALSE),"NO MATCH")))))</f>
        <v>YAW</v>
      </c>
      <c r="AC531" s="8" t="str">
        <f>IF(salesTable[[#This Row],[customerFisrtName]]=CLEAN(UPPER(TRIM(salesTable[[#This Row],[customerFisrtName]]))),salesTable[[#This Row],[customerFisrtName]],"MISMATCH")</f>
        <v>YAW</v>
      </c>
      <c r="AD531" t="str">
        <f>CLEAN(UPPER(TRIM(IF(salesTable[[#This Row],[LastName]]="","MISSING",IFERROR(VLOOKUP(salesTable[[#This Row],[CustomerID_final]],customer_REF[],3,FALSE),"NO MATCH")))))</f>
        <v>OWUSU</v>
      </c>
      <c r="AE531" s="8" t="str">
        <f>IF(salesTable[[#This Row],[customerLastName]]=CLEAN(UPPER(TRIM(salesTable[[#This Row],[customerLastName]]))),salesTable[[#This Row],[customerLastName]],"MISMATCH")</f>
        <v>OWUSU</v>
      </c>
      <c r="AF531" s="8" t="str">
        <f>IF(salesTable[[#This Row],[Phone]]="","MISSING",0&amp;RIGHT(TRIM(SUBSTITUTE(SUBSTITUTE(SUBSTITUTE(salesTable[[#This Row],[Phone]],"+","")," ",""),"-","")),9))</f>
        <v>0508082663</v>
      </c>
      <c r="AG53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31" s="8">
        <f>IF(salesTable[[#This Row],[quantity_clean]]&gt;0,salesTable[[#This Row],[quantity_clean]],"INVALID")</f>
        <v>10</v>
      </c>
      <c r="AI53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531" s="8">
        <f>IF(salesTable[[#This Row],[unitPrice_clean]]&gt;0,salesTable[[#This Row],[unitPrice_clean]],"INVALID")</f>
        <v>4200</v>
      </c>
      <c r="AK531">
        <f>IF(salesTable[[#This Row],[Revenue]]="","MISSING",VALUE(TRIM(SUBSTITUTE(SUBSTITUTE(salesTable[[#This Row],[Revenue]],",",""),"GH₵",""))))</f>
        <v>42000</v>
      </c>
      <c r="AL531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531" s="19">
        <f>IF(ISNUMBER(salesTable[[#This Row],[OrderDate]]),salesTable[[#This Row],[OrderDate]],IFERROR(DATEVALUE(CLEAN(TRIM(SUBSTITUTE(salesTable[[#This Row],[OrderDate]],".","/")))),"CHECK"))</f>
        <v>46019</v>
      </c>
      <c r="AN5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46019</v>
      </c>
      <c r="AO5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GH-KOF-2025-01136</v>
      </c>
      <c r="AP5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1" s="8" t="str">
        <f>CLEAN(PROPER(TRIM(salesTable[[#This Row],[Email]])))</f>
        <v>Yaw.Owusu74@Example.Com</v>
      </c>
      <c r="AR531" s="8" t="str">
        <f>CLEAN(TRIM(salesTable[[#This Row],[SourceFile]]))</f>
        <v>Online_Sales_2025.xlsx</v>
      </c>
      <c r="AS5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1" s="8" t="str">
        <f>IF(salesTable[orderRef_final]&lt;&gt;"MISSING",salesTable[orderRef_final],"invalid")</f>
        <v>GH-KOF-2025-01136</v>
      </c>
    </row>
    <row r="532" spans="1:46" x14ac:dyDescent="0.3">
      <c r="A532" t="s">
        <v>3827</v>
      </c>
      <c r="B532" t="s">
        <v>2707</v>
      </c>
      <c r="C532" t="s">
        <v>1330</v>
      </c>
      <c r="D532" t="s">
        <v>50</v>
      </c>
      <c r="E532" t="s">
        <v>405</v>
      </c>
      <c r="F532" t="s">
        <v>1022</v>
      </c>
      <c r="G532" t="s">
        <v>142</v>
      </c>
      <c r="H532" t="s">
        <v>143</v>
      </c>
      <c r="I532" t="s">
        <v>220</v>
      </c>
      <c r="J532" t="s">
        <v>685</v>
      </c>
      <c r="K532" t="s">
        <v>57</v>
      </c>
      <c r="L532" t="s">
        <v>29</v>
      </c>
      <c r="M532">
        <v>6</v>
      </c>
      <c r="N532">
        <v>-420</v>
      </c>
      <c r="O532">
        <v>2520</v>
      </c>
      <c r="P532" t="s">
        <v>3828</v>
      </c>
      <c r="Q532" t="s">
        <v>3829</v>
      </c>
      <c r="R532" t="s">
        <v>61</v>
      </c>
      <c r="S532" t="str">
        <f>IF(salesTable[[#This Row],[Region]]="","MISSING",IFERROR(VLOOKUP(salesTable[[#This Row],[Region]],region_ref[],2,FALSE),TRIM(CLEAN(UPPER(salesTable[[#This Row],[Region]])))))</f>
        <v>KOFORIDUA</v>
      </c>
      <c r="T532" t="str">
        <f>IF(salesTable[[#This Row],[CustomerType]]="","MISSING",IFERROR(VLOOKUP(salesTable[[#This Row],[CustomerType]],customerType_Ref[],2,FALSE),TRIM(CLEAN(UPPER(salesTable[[#This Row],[CustomerType]])))))</f>
        <v>BUSINESS</v>
      </c>
      <c r="U532" t="str">
        <f>IF(salesTable[[#This Row],[SalesChannel]]="","MISSING",IFERROR(VLOOKUP(salesTable[[#This Row],[SalesChannel]],salesChannel_Ref[],2,FALSE),CLEAN(UPPER(TRIM(salesTable[SalesChannel])))))</f>
        <v>ONLINE</v>
      </c>
      <c r="V53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32" s="8" t="str">
        <f>IF(salesTable[[#This Row],[ProductID]]="","MISSING",IFERROR(VLOOKUP(salesTable[[#This Row],[ProductID]],product_REF[],1,FALSE),"NO MATCH"))</f>
        <v>P003</v>
      </c>
      <c r="X532" s="8" t="str">
        <f>CLEAN(UPPER(TRIM(IF(salesTable[[#This Row],[ProductID]]="","MISSING",IFERROR(VLOOKUP(salesTable[[#This Row],[ProductID]],product_REF[],2,FALSE),"NO MATCH")))))</f>
        <v>WIRELESS HEADSET</v>
      </c>
      <c r="Y532" t="str">
        <f>IFERROR(CLEAN(UPPER(TRIM(VLOOKUP(salesTable[[#This Row],[productID_Final]],product_REF[],3,FALSE)))),"NO MATCH")</f>
        <v>ELECTRONICS</v>
      </c>
      <c r="Z532" s="8" t="str">
        <f>IF(salesTable[[#This Row],[productCategory_final]]=CLEAN(UPPER(TRIM(salesTable[ProductCategory]))),salesTable[[#This Row],[productCategory_final]],"MISMATCH")</f>
        <v>ELECTRONICS</v>
      </c>
      <c r="AA532" s="8" t="str">
        <f>IF(salesTable[[#This Row],[CustomerID]]="","MISSING",IFERROR(VLOOKUP(salesTable[[#This Row],[CustomerID]],customer_REF[],1,FALSE),"NO MATCH"))</f>
        <v>C0092</v>
      </c>
      <c r="AB532" t="str">
        <f>CLEAN(UPPER(TRIM(IF(salesTable[[#This Row],[FirstName]]="","MISSING",IFERROR(VLOOKUP(salesTable[[#This Row],[CustomerID_final]],customer_REF[],2,FALSE),"NO MATCH")))))</f>
        <v>AKOSUA</v>
      </c>
      <c r="AC532" s="8" t="str">
        <f>IF(salesTable[[#This Row],[customerFisrtName]]=CLEAN(UPPER(TRIM(salesTable[[#This Row],[customerFisrtName]]))),salesTable[[#This Row],[customerFisrtName]],"MISMATCH")</f>
        <v>AKOSUA</v>
      </c>
      <c r="AD532" t="str">
        <f>CLEAN(UPPER(TRIM(IF(salesTable[[#This Row],[LastName]]="","MISSING",IFERROR(VLOOKUP(salesTable[[#This Row],[CustomerID_final]],customer_REF[],3,FALSE),"NO MATCH")))))</f>
        <v>MENSAH</v>
      </c>
      <c r="AE532" s="8" t="str">
        <f>IF(salesTable[[#This Row],[customerLastName]]=CLEAN(UPPER(TRIM(salesTable[[#This Row],[customerLastName]]))),salesTable[[#This Row],[customerLastName]],"MISMATCH")</f>
        <v>MENSAH</v>
      </c>
      <c r="AF532" s="8" t="str">
        <f>IF(salesTable[[#This Row],[Phone]]="","MISSING",0&amp;RIGHT(TRIM(SUBSTITUTE(SUBSTITUTE(SUBSTITUTE(salesTable[[#This Row],[Phone]],"+","")," ",""),"-","")),9))</f>
        <v>0557979283</v>
      </c>
      <c r="AG53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32" s="8">
        <f>IF(salesTable[[#This Row],[quantity_clean]]&gt;0,salesTable[[#This Row],[quantity_clean]],"INVALID")</f>
        <v>6</v>
      </c>
      <c r="AI532">
        <f>IF(OR(salesTable[[#This Row],[UnitPrice]]="",salesTable[[#This Row],[UnitPrice]]="N/A",salesTable[[#This Row],[UnitPrice]]="unknown"),"INVALID",VALUE(TRIM(SUBSTITUTE(SUBSTITUTE(salesTable[[#This Row],[UnitPrice]],",",""),"GH₵",""))))</f>
        <v>-420</v>
      </c>
      <c r="AJ532" s="8" t="str">
        <f>IF(salesTable[[#This Row],[unitPrice_clean]]&gt;0,salesTable[[#This Row],[unitPrice_clean]],"INVALID")</f>
        <v>INVALID</v>
      </c>
      <c r="AK532">
        <f>IF(salesTable[[#This Row],[Revenue]]="","MISSING",VALUE(TRIM(SUBSTITUTE(SUBSTITUTE(salesTable[[#This Row],[Revenue]],",",""),"GH₵",""))))</f>
        <v>2520</v>
      </c>
      <c r="AL53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32" s="19" t="str">
        <f>IF(ISNUMBER(salesTable[[#This Row],[OrderDate]]),salesTable[[#This Row],[OrderDate]],IFERROR(DATEVALUE(CLEAN(TRIM(SUBSTITUTE(salesTable[[#This Row],[OrderDate]],".","/")))),"CHECK"))</f>
        <v>CHECK</v>
      </c>
      <c r="AN53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GH-KOF-2025-01148</v>
      </c>
      <c r="AP5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2" s="8" t="str">
        <f>CLEAN(PROPER(TRIM(salesTable[[#This Row],[Email]])))</f>
        <v>Akosua.Mensah62@Example.Com</v>
      </c>
      <c r="AR532" s="8" t="str">
        <f>CLEAN(TRIM(salesTable[[#This Row],[SourceFile]]))</f>
        <v>Retail_POS_2025.csv</v>
      </c>
      <c r="AS5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2" s="8" t="str">
        <f>IF(salesTable[orderRef_final]&lt;&gt;"MISSING",salesTable[orderRef_final],"invalid")</f>
        <v>GH-KOF-2025-01148</v>
      </c>
    </row>
    <row r="533" spans="1:46" x14ac:dyDescent="0.3">
      <c r="A533" t="s">
        <v>3857</v>
      </c>
      <c r="B533" t="s">
        <v>3858</v>
      </c>
      <c r="C533" t="s">
        <v>2022</v>
      </c>
      <c r="D533" t="s">
        <v>366</v>
      </c>
      <c r="E533" t="s">
        <v>93</v>
      </c>
      <c r="F533" t="s">
        <v>750</v>
      </c>
      <c r="G533" t="s">
        <v>81</v>
      </c>
      <c r="H533" t="s">
        <v>425</v>
      </c>
      <c r="I533" t="s">
        <v>110</v>
      </c>
      <c r="J533" t="s">
        <v>83</v>
      </c>
      <c r="K533" t="s">
        <v>72</v>
      </c>
      <c r="L533" t="s">
        <v>111</v>
      </c>
      <c r="M533">
        <v>4</v>
      </c>
      <c r="N533">
        <v>1250</v>
      </c>
      <c r="O533">
        <v>5000</v>
      </c>
      <c r="P533" t="s">
        <v>3859</v>
      </c>
      <c r="Q533" t="s">
        <v>3860</v>
      </c>
      <c r="R533" t="s">
        <v>32</v>
      </c>
      <c r="S533" t="str">
        <f>IF(salesTable[[#This Row],[Region]]="","MISSING",IFERROR(VLOOKUP(salesTable[[#This Row],[Region]],region_ref[],2,FALSE),TRIM(CLEAN(UPPER(salesTable[[#This Row],[Region]])))))</f>
        <v>KOFORIDUA</v>
      </c>
      <c r="T533" t="str">
        <f>IF(salesTable[[#This Row],[CustomerType]]="","MISSING",IFERROR(VLOOKUP(salesTable[[#This Row],[CustomerType]],customerType_Ref[],2,FALSE),TRIM(CLEAN(UPPER(salesTable[[#This Row],[CustomerType]])))))</f>
        <v>INDIVIDUAL</v>
      </c>
      <c r="U533" t="str">
        <f>IF(salesTable[[#This Row],[SalesChannel]]="","MISSING",IFERROR(VLOOKUP(salesTable[[#This Row],[SalesChannel]],salesChannel_Ref[],2,FALSE),CLEAN(UPPER(TRIM(salesTable[SalesChannel])))))</f>
        <v>IN-STORE</v>
      </c>
      <c r="V533" t="str">
        <f>IF(salesTable[[#This Row],[PaymentMethod]]="","MISSING",IFERROR(VLOOKUP(salesTable[[#This Row],[PaymentMethod]],paymentMethod_REF[],2,FALSE), CLEAN(UPPER(TRIM(salesTable[[#This Row],[PaymentMethod]])))))</f>
        <v>CARD</v>
      </c>
      <c r="W533" s="8" t="str">
        <f>IF(salesTable[[#This Row],[ProductID]]="","MISSING",IFERROR(VLOOKUP(salesTable[[#This Row],[ProductID]],product_REF[],1,FALSE),"NO MATCH"))</f>
        <v>P008</v>
      </c>
      <c r="X533" s="8" t="str">
        <f>CLEAN(UPPER(TRIM(IF(salesTable[[#This Row],[ProductID]]="","MISSING",IFERROR(VLOOKUP(salesTable[[#This Row],[ProductID]],product_REF[],2,FALSE),"NO MATCH")))))</f>
        <v>MICROWAVE 25L</v>
      </c>
      <c r="Y533" t="str">
        <f>IFERROR(CLEAN(UPPER(TRIM(VLOOKUP(salesTable[[#This Row],[productID_Final]],product_REF[],3,FALSE)))),"NO MATCH")</f>
        <v>HOME APPLIANCES</v>
      </c>
      <c r="Z533" s="8" t="str">
        <f>IF(salesTable[[#This Row],[productCategory_final]]=CLEAN(UPPER(TRIM(salesTable[ProductCategory]))),salesTable[[#This Row],[productCategory_final]],"MISMATCH")</f>
        <v>HOME APPLIANCES</v>
      </c>
      <c r="AA533" s="8" t="str">
        <f>IF(salesTable[[#This Row],[CustomerID]]="","MISSING",IFERROR(VLOOKUP(salesTable[[#This Row],[CustomerID]],customer_REF[],1,FALSE),"NO MATCH"))</f>
        <v>C0344</v>
      </c>
      <c r="AB533" t="str">
        <f>CLEAN(UPPER(TRIM(IF(salesTable[[#This Row],[FirstName]]="","MISSING",IFERROR(VLOOKUP(salesTable[[#This Row],[CustomerID_final]],customer_REF[],2,FALSE),"NO MATCH")))))</f>
        <v>ABENA</v>
      </c>
      <c r="AC533" s="8" t="str">
        <f>IF(salesTable[[#This Row],[customerFisrtName]]=CLEAN(UPPER(TRIM(salesTable[[#This Row],[customerFisrtName]]))),salesTable[[#This Row],[customerFisrtName]],"MISMATCH")</f>
        <v>ABENA</v>
      </c>
      <c r="AD533" t="str">
        <f>CLEAN(UPPER(TRIM(IF(salesTable[[#This Row],[LastName]]="","MISSING",IFERROR(VLOOKUP(salesTable[[#This Row],[CustomerID_final]],customer_REF[],3,FALSE),"NO MATCH")))))</f>
        <v>BADU</v>
      </c>
      <c r="AE533" s="8" t="str">
        <f>IF(salesTable[[#This Row],[customerLastName]]=CLEAN(UPPER(TRIM(salesTable[[#This Row],[customerLastName]]))),salesTable[[#This Row],[customerLastName]],"MISMATCH")</f>
        <v>BADU</v>
      </c>
      <c r="AF533" s="8" t="str">
        <f>IF(salesTable[[#This Row],[Phone]]="","MISSING",0&amp;RIGHT(TRIM(SUBSTITUTE(SUBSTITUTE(SUBSTITUTE(salesTable[[#This Row],[Phone]],"+","")," ",""),"-","")),9))</f>
        <v>0274297319</v>
      </c>
      <c r="AG53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33" s="8">
        <f>IF(salesTable[[#This Row],[quantity_clean]]&gt;0,salesTable[[#This Row],[quantity_clean]],"INVALID")</f>
        <v>4</v>
      </c>
      <c r="AI53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33" s="8">
        <f>IF(salesTable[[#This Row],[unitPrice_clean]]&gt;0,salesTable[[#This Row],[unitPrice_clean]],"INVALID")</f>
        <v>1250</v>
      </c>
      <c r="AK533">
        <f>IF(salesTable[[#This Row],[Revenue]]="","MISSING",VALUE(TRIM(SUBSTITUTE(SUBSTITUTE(salesTable[[#This Row],[Revenue]],",",""),"GH₵",""))))</f>
        <v>5000</v>
      </c>
      <c r="AL533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533" s="19" t="str">
        <f>IF(ISNUMBER(salesTable[[#This Row],[OrderDate]]),salesTable[[#This Row],[OrderDate]],IFERROR(DATEVALUE(CLEAN(TRIM(SUBSTITUTE(salesTable[[#This Row],[OrderDate]],".","/")))),"CHECK"))</f>
        <v>CHECK</v>
      </c>
      <c r="AN5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GH-KOF-2025-01149</v>
      </c>
      <c r="AP5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3" s="8" t="str">
        <f>CLEAN(PROPER(TRIM(salesTable[[#This Row],[Email]])))</f>
        <v>Abena.Badu78@Example.Com</v>
      </c>
      <c r="AR533" s="8" t="str">
        <f>CLEAN(TRIM(salesTable[[#This Row],[SourceFile]]))</f>
        <v>Agent_App_2025.csv</v>
      </c>
      <c r="AS5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3" s="8" t="str">
        <f>IF(salesTable[orderRef_final]&lt;&gt;"MISSING",salesTable[orderRef_final],"invalid")</f>
        <v>GH-KOF-2025-01149</v>
      </c>
    </row>
    <row r="534" spans="1:46" x14ac:dyDescent="0.3">
      <c r="A534" t="s">
        <v>5516</v>
      </c>
      <c r="B534" t="s">
        <v>4229</v>
      </c>
      <c r="C534" t="s">
        <v>537</v>
      </c>
      <c r="D534" t="s">
        <v>271</v>
      </c>
      <c r="E534" t="s">
        <v>37</v>
      </c>
      <c r="F534" t="s">
        <v>1022</v>
      </c>
      <c r="G534" t="s">
        <v>120</v>
      </c>
      <c r="H534" t="s">
        <v>121</v>
      </c>
      <c r="I534" t="s">
        <v>41</v>
      </c>
      <c r="J534" t="s">
        <v>83</v>
      </c>
      <c r="K534" t="s">
        <v>493</v>
      </c>
      <c r="L534" t="s">
        <v>182</v>
      </c>
      <c r="M534">
        <v>10</v>
      </c>
      <c r="N534" t="s">
        <v>787</v>
      </c>
      <c r="O534">
        <v>8500</v>
      </c>
      <c r="P534" t="s">
        <v>5517</v>
      </c>
      <c r="Q534" t="s">
        <v>5518</v>
      </c>
      <c r="R534" t="s">
        <v>46</v>
      </c>
      <c r="S534" t="str">
        <f>IF(salesTable[[#This Row],[Region]]="","MISSING",IFERROR(VLOOKUP(salesTable[[#This Row],[Region]],region_ref[],2,FALSE),TRIM(CLEAN(UPPER(salesTable[[#This Row],[Region]])))))</f>
        <v>KOFORIDUA</v>
      </c>
      <c r="T534" t="str">
        <f>IF(salesTable[[#This Row],[CustomerType]]="","MISSING",IFERROR(VLOOKUP(salesTable[[#This Row],[CustomerType]],customerType_Ref[],2,FALSE),TRIM(CLEAN(UPPER(salesTable[[#This Row],[CustomerType]])))))</f>
        <v>INDIVIDUAL</v>
      </c>
      <c r="U534" t="str">
        <f>IF(salesTable[[#This Row],[SalesChannel]]="","MISSING",IFERROR(VLOOKUP(salesTable[[#This Row],[SalesChannel]],salesChannel_Ref[],2,FALSE),CLEAN(UPPER(TRIM(salesTable[SalesChannel])))))</f>
        <v>AGENT</v>
      </c>
      <c r="V534" t="str">
        <f>IF(salesTable[[#This Row],[PaymentMethod]]="","MISSING",IFERROR(VLOOKUP(salesTable[[#This Row],[PaymentMethod]],paymentMethod_REF[],2,FALSE), CLEAN(UPPER(TRIM(salesTable[[#This Row],[PaymentMethod]])))))</f>
        <v>CASH</v>
      </c>
      <c r="W534" s="8" t="str">
        <f>IF(salesTable[[#This Row],[ProductID]]="","MISSING",IFERROR(VLOOKUP(salesTable[[#This Row],[ProductID]],product_REF[],1,FALSE),"NO MATCH"))</f>
        <v>P002</v>
      </c>
      <c r="X534" s="8" t="str">
        <f>CLEAN(UPPER(TRIM(IF(salesTable[[#This Row],[ProductID]]="","MISSING",IFERROR(VLOOKUP(salesTable[[#This Row],[ProductID]],product_REF[],2,FALSE),"NO MATCH")))))</f>
        <v>OFFICE CHAIR</v>
      </c>
      <c r="Y534" t="str">
        <f>IFERROR(CLEAN(UPPER(TRIM(VLOOKUP(salesTable[[#This Row],[productID_Final]],product_REF[],3,FALSE)))),"NO MATCH")</f>
        <v>FURNITURE</v>
      </c>
      <c r="Z534" s="8" t="str">
        <f>IF(salesTable[[#This Row],[productCategory_final]]=CLEAN(UPPER(TRIM(salesTable[ProductCategory]))),salesTable[[#This Row],[productCategory_final]],"MISMATCH")</f>
        <v>FURNITURE</v>
      </c>
      <c r="AA534" s="8" t="str">
        <f>IF(salesTable[[#This Row],[CustomerID]]="","MISSING",IFERROR(VLOOKUP(salesTable[[#This Row],[CustomerID]],customer_REF[],1,FALSE),"NO MATCH"))</f>
        <v>C0369</v>
      </c>
      <c r="AB534" t="str">
        <f>CLEAN(UPPER(TRIM(IF(salesTable[[#This Row],[FirstName]]="","MISSING",IFERROR(VLOOKUP(salesTable[[#This Row],[CustomerID_final]],customer_REF[],2,FALSE),"NO MATCH")))))</f>
        <v>MICHAEL</v>
      </c>
      <c r="AC534" s="8" t="str">
        <f>IF(salesTable[[#This Row],[customerFisrtName]]=CLEAN(UPPER(TRIM(salesTable[[#This Row],[customerFisrtName]]))),salesTable[[#This Row],[customerFisrtName]],"MISMATCH")</f>
        <v>MICHAEL</v>
      </c>
      <c r="AD534" t="str">
        <f>CLEAN(UPPER(TRIM(IF(salesTable[[#This Row],[LastName]]="","MISSING",IFERROR(VLOOKUP(salesTable[[#This Row],[CustomerID_final]],customer_REF[],3,FALSE),"NO MATCH")))))</f>
        <v>ANTWI</v>
      </c>
      <c r="AE534" s="8" t="str">
        <f>IF(salesTable[[#This Row],[customerLastName]]=CLEAN(UPPER(TRIM(salesTable[[#This Row],[customerLastName]]))),salesTable[[#This Row],[customerLastName]],"MISMATCH")</f>
        <v>ANTWI</v>
      </c>
      <c r="AF534" s="8" t="str">
        <f>IF(salesTable[[#This Row],[Phone]]="","MISSING",0&amp;RIGHT(TRIM(SUBSTITUTE(SUBSTITUTE(SUBSTITUTE(salesTable[[#This Row],[Phone]],"+","")," ",""),"-","")),9))</f>
        <v>0555797916</v>
      </c>
      <c r="AG53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34" s="8">
        <f>IF(salesTable[[#This Row],[quantity_clean]]&gt;0,salesTable[[#This Row],[quantity_clean]],"INVALID")</f>
        <v>10</v>
      </c>
      <c r="AI53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34" s="8">
        <f>IF(salesTable[[#This Row],[unitPrice_clean]]&gt;0,salesTable[[#This Row],[unitPrice_clean]],"INVALID")</f>
        <v>850</v>
      </c>
      <c r="AK534">
        <f>IF(salesTable[[#This Row],[Revenue]]="","MISSING",VALUE(TRIM(SUBSTITUTE(SUBSTITUTE(salesTable[[#This Row],[Revenue]],",",""),"GH₵",""))))</f>
        <v>8500</v>
      </c>
      <c r="AL534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534" s="19" t="str">
        <f>IF(ISNUMBER(salesTable[[#This Row],[OrderDate]]),salesTable[[#This Row],[OrderDate]],IFERROR(DATEVALUE(CLEAN(TRIM(SUBSTITUTE(salesTable[[#This Row],[OrderDate]],".","/")))),"CHECK"))</f>
        <v>CHECK</v>
      </c>
      <c r="AN5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GH-KOF-2025-01161</v>
      </c>
      <c r="AP5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4" s="8" t="str">
        <f>CLEAN(PROPER(TRIM(salesTable[[#This Row],[Email]])))</f>
        <v>Michael.Antwi62Example.Com</v>
      </c>
      <c r="AR534" s="8" t="str">
        <f>CLEAN(TRIM(salesTable[[#This Row],[SourceFile]]))</f>
        <v>Mobile_App_Export.csv</v>
      </c>
      <c r="AS5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4" s="8" t="str">
        <f>IF(salesTable[orderRef_final]&lt;&gt;"MISSING",salesTable[orderRef_final],"invalid")</f>
        <v>GH-KOF-2025-01161</v>
      </c>
    </row>
    <row r="535" spans="1:46" x14ac:dyDescent="0.3">
      <c r="A535" t="s">
        <v>4051</v>
      </c>
      <c r="B535" t="s">
        <v>4052</v>
      </c>
      <c r="C535" t="s">
        <v>1560</v>
      </c>
      <c r="D535" t="s">
        <v>139</v>
      </c>
      <c r="E535" t="s">
        <v>22</v>
      </c>
      <c r="F535" t="s">
        <v>750</v>
      </c>
      <c r="G535" t="s">
        <v>81</v>
      </c>
      <c r="H535" t="s">
        <v>425</v>
      </c>
      <c r="I535" t="s">
        <v>110</v>
      </c>
      <c r="J535" t="s">
        <v>83</v>
      </c>
      <c r="K535" t="s">
        <v>493</v>
      </c>
      <c r="L535" t="s">
        <v>799</v>
      </c>
      <c r="M535">
        <v>7</v>
      </c>
      <c r="N535">
        <v>1250</v>
      </c>
      <c r="O535">
        <v>8750</v>
      </c>
      <c r="P535" t="s">
        <v>4053</v>
      </c>
      <c r="Q535" t="s">
        <v>2546</v>
      </c>
      <c r="R535" t="s">
        <v>46</v>
      </c>
      <c r="S535" t="str">
        <f>IF(salesTable[[#This Row],[Region]]="","MISSING",IFERROR(VLOOKUP(salesTable[[#This Row],[Region]],region_ref[],2,FALSE),TRIM(CLEAN(UPPER(salesTable[[#This Row],[Region]])))))</f>
        <v>KOFORIDUA</v>
      </c>
      <c r="T535" t="str">
        <f>IF(salesTable[[#This Row],[CustomerType]]="","MISSING",IFERROR(VLOOKUP(salesTable[[#This Row],[CustomerType]],customerType_Ref[],2,FALSE),TRIM(CLEAN(UPPER(salesTable[[#This Row],[CustomerType]])))))</f>
        <v>INDIVIDUAL</v>
      </c>
      <c r="U535" t="str">
        <f>IF(salesTable[[#This Row],[SalesChannel]]="","MISSING",IFERROR(VLOOKUP(salesTable[[#This Row],[SalesChannel]],salesChannel_Ref[],2,FALSE),CLEAN(UPPER(TRIM(salesTable[SalesChannel])))))</f>
        <v>AGENT</v>
      </c>
      <c r="V535" t="str">
        <f>IF(salesTable[[#This Row],[PaymentMethod]]="","MISSING",IFERROR(VLOOKUP(salesTable[[#This Row],[PaymentMethod]],paymentMethod_REF[],2,FALSE), CLEAN(UPPER(TRIM(salesTable[[#This Row],[PaymentMethod]])))))</f>
        <v>CASH</v>
      </c>
      <c r="W535" s="8" t="str">
        <f>IF(salesTable[[#This Row],[ProductID]]="","MISSING",IFERROR(VLOOKUP(salesTable[[#This Row],[ProductID]],product_REF[],1,FALSE),"NO MATCH"))</f>
        <v>P008</v>
      </c>
      <c r="X535" s="8" t="str">
        <f>CLEAN(UPPER(TRIM(IF(salesTable[[#This Row],[ProductID]]="","MISSING",IFERROR(VLOOKUP(salesTable[[#This Row],[ProductID]],product_REF[],2,FALSE),"NO MATCH")))))</f>
        <v>MICROWAVE 25L</v>
      </c>
      <c r="Y535" t="str">
        <f>IFERROR(CLEAN(UPPER(TRIM(VLOOKUP(salesTable[[#This Row],[productID_Final]],product_REF[],3,FALSE)))),"NO MATCH")</f>
        <v>HOME APPLIANCES</v>
      </c>
      <c r="Z535" s="8" t="str">
        <f>IF(salesTable[[#This Row],[productCategory_final]]=CLEAN(UPPER(TRIM(salesTable[ProductCategory]))),salesTable[[#This Row],[productCategory_final]],"MISMATCH")</f>
        <v>HOME APPLIANCES</v>
      </c>
      <c r="AA535" s="8" t="str">
        <f>IF(salesTable[[#This Row],[CustomerID]]="","MISSING",IFERROR(VLOOKUP(salesTable[[#This Row],[CustomerID]],customer_REF[],1,FALSE),"NO MATCH"))</f>
        <v>C0181</v>
      </c>
      <c r="AB535" t="str">
        <f>CLEAN(UPPER(TRIM(IF(salesTable[[#This Row],[FirstName]]="","MISSING",IFERROR(VLOOKUP(salesTable[[#This Row],[CustomerID_final]],customer_REF[],2,FALSE),"NO MATCH")))))</f>
        <v>KOFI</v>
      </c>
      <c r="AC535" s="8" t="str">
        <f>IF(salesTable[[#This Row],[customerFisrtName]]=CLEAN(UPPER(TRIM(salesTable[[#This Row],[customerFisrtName]]))),salesTable[[#This Row],[customerFisrtName]],"MISMATCH")</f>
        <v>KOFI</v>
      </c>
      <c r="AD535" t="str">
        <f>CLEAN(UPPER(TRIM(IF(salesTable[[#This Row],[LastName]]="","MISSING",IFERROR(VLOOKUP(salesTable[[#This Row],[CustomerID_final]],customer_REF[],3,FALSE),"NO MATCH")))))</f>
        <v>ARTHUR</v>
      </c>
      <c r="AE535" s="8" t="str">
        <f>IF(salesTable[[#This Row],[customerLastName]]=CLEAN(UPPER(TRIM(salesTable[[#This Row],[customerLastName]]))),salesTable[[#This Row],[customerLastName]],"MISMATCH")</f>
        <v>ARTHUR</v>
      </c>
      <c r="AF535" s="8" t="str">
        <f>IF(salesTable[[#This Row],[Phone]]="","MISSING",0&amp;RIGHT(TRIM(SUBSTITUTE(SUBSTITUTE(SUBSTITUTE(salesTable[[#This Row],[Phone]],"+","")," ",""),"-","")),9))</f>
        <v>0592515697</v>
      </c>
      <c r="AG53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535" s="8">
        <f>IF(salesTable[[#This Row],[quantity_clean]]&gt;0,salesTable[[#This Row],[quantity_clean]],"INVALID")</f>
        <v>7</v>
      </c>
      <c r="AI53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35" s="8">
        <f>IF(salesTable[[#This Row],[unitPrice_clean]]&gt;0,salesTable[[#This Row],[unitPrice_clean]],"INVALID")</f>
        <v>1250</v>
      </c>
      <c r="AK535">
        <f>IF(salesTable[[#This Row],[Revenue]]="","MISSING",VALUE(TRIM(SUBSTITUTE(SUBSTITUTE(salesTable[[#This Row],[Revenue]],",",""),"GH₵",""))))</f>
        <v>8750</v>
      </c>
      <c r="AL535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535" s="19" t="str">
        <f>IF(ISNUMBER(salesTable[[#This Row],[OrderDate]]),salesTable[[#This Row],[OrderDate]],IFERROR(DATEVALUE(CLEAN(TRIM(SUBSTITUTE(salesTable[[#This Row],[OrderDate]],".","/")))),"CHECK"))</f>
        <v>CHECK</v>
      </c>
      <c r="AN53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GH-KOF-2025-01162</v>
      </c>
      <c r="AP5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5" s="8" t="str">
        <f>CLEAN(PROPER(TRIM(salesTable[[#This Row],[Email]])))</f>
        <v>Kofi.Arthur49@Example.Com</v>
      </c>
      <c r="AR535" s="8" t="str">
        <f>CLEAN(TRIM(salesTable[[#This Row],[SourceFile]]))</f>
        <v>Mobile_App_Export.csv</v>
      </c>
      <c r="AS5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5" s="8" t="str">
        <f>IF(salesTable[orderRef_final]&lt;&gt;"MISSING",salesTable[orderRef_final],"invalid")</f>
        <v>GH-KOF-2025-01162</v>
      </c>
    </row>
    <row r="536" spans="1:46" x14ac:dyDescent="0.3">
      <c r="A536" t="s">
        <v>6276</v>
      </c>
      <c r="B536" t="s">
        <v>6277</v>
      </c>
      <c r="C536" t="s">
        <v>180</v>
      </c>
      <c r="D536" t="s">
        <v>172</v>
      </c>
      <c r="E536" t="s">
        <v>22</v>
      </c>
      <c r="F536" t="s">
        <v>119</v>
      </c>
      <c r="G536" t="s">
        <v>68</v>
      </c>
      <c r="H536" t="s">
        <v>109</v>
      </c>
      <c r="I536" t="s">
        <v>110</v>
      </c>
      <c r="J536" t="s">
        <v>83</v>
      </c>
      <c r="K536" t="s">
        <v>57</v>
      </c>
      <c r="L536" t="s">
        <v>111</v>
      </c>
      <c r="M536">
        <v>4</v>
      </c>
      <c r="N536">
        <v>3600</v>
      </c>
      <c r="O536">
        <v>14400</v>
      </c>
      <c r="P536" t="s">
        <v>6278</v>
      </c>
      <c r="Q536" t="s">
        <v>6279</v>
      </c>
      <c r="R536" t="s">
        <v>157</v>
      </c>
      <c r="S536" t="str">
        <f>IF(salesTable[[#This Row],[Region]]="","MISSING",IFERROR(VLOOKUP(salesTable[[#This Row],[Region]],region_ref[],2,FALSE),TRIM(CLEAN(UPPER(salesTable[[#This Row],[Region]])))))</f>
        <v>KOFORIDUA</v>
      </c>
      <c r="T536" t="str">
        <f>IF(salesTable[[#This Row],[CustomerType]]="","MISSING",IFERROR(VLOOKUP(salesTable[[#This Row],[CustomerType]],customerType_Ref[],2,FALSE),TRIM(CLEAN(UPPER(salesTable[[#This Row],[CustomerType]])))))</f>
        <v>INDIVIDUAL</v>
      </c>
      <c r="U536" t="str">
        <f>IF(salesTable[[#This Row],[SalesChannel]]="","MISSING",IFERROR(VLOOKUP(salesTable[[#This Row],[SalesChannel]],salesChannel_Ref[],2,FALSE),CLEAN(UPPER(TRIM(salesTable[SalesChannel])))))</f>
        <v>ONLINE</v>
      </c>
      <c r="V536" t="str">
        <f>IF(salesTable[[#This Row],[PaymentMethod]]="","MISSING",IFERROR(VLOOKUP(salesTable[[#This Row],[PaymentMethod]],paymentMethod_REF[],2,FALSE), CLEAN(UPPER(TRIM(salesTable[[#This Row],[PaymentMethod]])))))</f>
        <v>CARD</v>
      </c>
      <c r="W536" s="8" t="str">
        <f>IF(salesTable[[#This Row],[ProductID]]="","MISSING",IFERROR(VLOOKUP(salesTable[[#This Row],[ProductID]],product_REF[],1,FALSE),"NO MATCH"))</f>
        <v>P010</v>
      </c>
      <c r="X536" s="8" t="str">
        <f>CLEAN(UPPER(TRIM(IF(salesTable[[#This Row],[ProductID]]="","MISSING",IFERROR(VLOOKUP(salesTable[[#This Row],[ProductID]],product_REF[],2,FALSE),"NO MATCH")))))</f>
        <v>AIR CONDITIONER</v>
      </c>
      <c r="Y536" t="str">
        <f>IFERROR(CLEAN(UPPER(TRIM(VLOOKUP(salesTable[[#This Row],[productID_Final]],product_REF[],3,FALSE)))),"NO MATCH")</f>
        <v>HOME APPLIANCES</v>
      </c>
      <c r="Z536" s="8" t="str">
        <f>IF(salesTable[[#This Row],[productCategory_final]]=CLEAN(UPPER(TRIM(salesTable[ProductCategory]))),salesTable[[#This Row],[productCategory_final]],"MISMATCH")</f>
        <v>HOME APPLIANCES</v>
      </c>
      <c r="AA536" s="8" t="str">
        <f>IF(salesTable[[#This Row],[CustomerID]]="","MISSING",IFERROR(VLOOKUP(salesTable[[#This Row],[CustomerID]],customer_REF[],1,FALSE),"NO MATCH"))</f>
        <v>C0124</v>
      </c>
      <c r="AB536" t="str">
        <f>CLEAN(UPPER(TRIM(IF(salesTable[[#This Row],[FirstName]]="","MISSING",IFERROR(VLOOKUP(salesTable[[#This Row],[CustomerID_final]],customer_REF[],2,FALSE),"NO MATCH")))))</f>
        <v>DANIEL</v>
      </c>
      <c r="AC536" s="8" t="str">
        <f>IF(salesTable[[#This Row],[customerFisrtName]]=CLEAN(UPPER(TRIM(salesTable[[#This Row],[customerFisrtName]]))),salesTable[[#This Row],[customerFisrtName]],"MISMATCH")</f>
        <v>DANIEL</v>
      </c>
      <c r="AD536" t="str">
        <f>CLEAN(UPPER(TRIM(IF(salesTable[[#This Row],[LastName]]="","MISSING",IFERROR(VLOOKUP(salesTable[[#This Row],[CustomerID_final]],customer_REF[],3,FALSE),"NO MATCH")))))</f>
        <v>ARTHUR</v>
      </c>
      <c r="AE536" s="8" t="str">
        <f>IF(salesTable[[#This Row],[customerLastName]]=CLEAN(UPPER(TRIM(salesTable[[#This Row],[customerLastName]]))),salesTable[[#This Row],[customerLastName]],"MISMATCH")</f>
        <v>ARTHUR</v>
      </c>
      <c r="AF536" s="8" t="str">
        <f>IF(salesTable[[#This Row],[Phone]]="","MISSING",0&amp;RIGHT(TRIM(SUBSTITUTE(SUBSTITUTE(SUBSTITUTE(salesTable[[#This Row],[Phone]],"+","")," ",""),"-","")),9))</f>
        <v>0598445080</v>
      </c>
      <c r="AG53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36" s="8">
        <f>IF(salesTable[[#This Row],[quantity_clean]]&gt;0,salesTable[[#This Row],[quantity_clean]],"INVALID")</f>
        <v>4</v>
      </c>
      <c r="AI53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36" s="8">
        <f>IF(salesTable[[#This Row],[unitPrice_clean]]&gt;0,salesTable[[#This Row],[unitPrice_clean]],"INVALID")</f>
        <v>3600</v>
      </c>
      <c r="AK536">
        <f>IF(salesTable[[#This Row],[Revenue]]="","MISSING",VALUE(TRIM(SUBSTITUTE(SUBSTITUTE(salesTable[[#This Row],[Revenue]],",",""),"GH₵",""))))</f>
        <v>14400</v>
      </c>
      <c r="AL536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536" s="19">
        <f>IF(ISNUMBER(salesTable[[#This Row],[OrderDate]]),salesTable[[#This Row],[OrderDate]],IFERROR(DATEVALUE(CLEAN(TRIM(SUBSTITUTE(salesTable[[#This Row],[OrderDate]],".","/")))),"CHECK"))</f>
        <v>45915</v>
      </c>
      <c r="AN5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45915</v>
      </c>
      <c r="AO5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GH-KOF-2025-01175</v>
      </c>
      <c r="AP5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6" s="8" t="str">
        <f>CLEAN(PROPER(TRIM(salesTable[[#This Row],[Email]])))</f>
        <v>Daniel.Arthur28@Example.Com</v>
      </c>
      <c r="AR536" s="8" t="str">
        <f>CLEAN(TRIM(salesTable[[#This Row],[SourceFile]]))</f>
        <v>Online_Sales_2025.xlsx</v>
      </c>
      <c r="AS5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6" s="8" t="str">
        <f>IF(salesTable[orderRef_final]&lt;&gt;"MISSING",salesTable[orderRef_final],"invalid")</f>
        <v>GH-KOF-2025-01175</v>
      </c>
    </row>
    <row r="537" spans="1:46" x14ac:dyDescent="0.3">
      <c r="A537" t="s">
        <v>1255</v>
      </c>
      <c r="B537" t="s">
        <v>1256</v>
      </c>
      <c r="C537" t="s">
        <v>537</v>
      </c>
      <c r="D537" t="s">
        <v>271</v>
      </c>
      <c r="E537" t="s">
        <v>37</v>
      </c>
      <c r="F537" t="s">
        <v>119</v>
      </c>
      <c r="G537" t="s">
        <v>239</v>
      </c>
      <c r="H537" t="s">
        <v>417</v>
      </c>
      <c r="I537" t="s">
        <v>279</v>
      </c>
      <c r="J537" t="s">
        <v>83</v>
      </c>
      <c r="K537" t="s">
        <v>57</v>
      </c>
      <c r="L537" t="s">
        <v>182</v>
      </c>
      <c r="M537">
        <v>-9</v>
      </c>
      <c r="N537">
        <v>980</v>
      </c>
      <c r="O537">
        <v>8820</v>
      </c>
      <c r="P537" t="s">
        <v>643</v>
      </c>
      <c r="Q537" t="s">
        <v>1257</v>
      </c>
      <c r="R537" t="s">
        <v>32</v>
      </c>
      <c r="S537" t="str">
        <f>IF(salesTable[[#This Row],[Region]]="","MISSING",IFERROR(VLOOKUP(salesTable[[#This Row],[Region]],region_ref[],2,FALSE),TRIM(CLEAN(UPPER(salesTable[[#This Row],[Region]])))))</f>
        <v>KOFORIDUA</v>
      </c>
      <c r="T537" t="str">
        <f>IF(salesTable[[#This Row],[CustomerType]]="","MISSING",IFERROR(VLOOKUP(salesTable[[#This Row],[CustomerType]],customerType_Ref[],2,FALSE),TRIM(CLEAN(UPPER(salesTable[[#This Row],[CustomerType]])))))</f>
        <v>INDIVIDUAL</v>
      </c>
      <c r="U537" t="str">
        <f>IF(salesTable[[#This Row],[SalesChannel]]="","MISSING",IFERROR(VLOOKUP(salesTable[[#This Row],[SalesChannel]],salesChannel_Ref[],2,FALSE),CLEAN(UPPER(TRIM(salesTable[SalesChannel])))))</f>
        <v>ONLINE</v>
      </c>
      <c r="V537" t="str">
        <f>IF(salesTable[[#This Row],[PaymentMethod]]="","MISSING",IFERROR(VLOOKUP(salesTable[[#This Row],[PaymentMethod]],paymentMethod_REF[],2,FALSE), CLEAN(UPPER(TRIM(salesTable[[#This Row],[PaymentMethod]])))))</f>
        <v>CASH</v>
      </c>
      <c r="W537" s="8" t="str">
        <f>IF(salesTable[[#This Row],[ProductID]]="","MISSING",IFERROR(VLOOKUP(salesTable[[#This Row],[ProductID]],product_REF[],1,FALSE),"NO MATCH"))</f>
        <v>P009</v>
      </c>
      <c r="X537" s="8" t="str">
        <f>CLEAN(UPPER(TRIM(IF(salesTable[[#This Row],[ProductID]]="","MISSING",IFERROR(VLOOKUP(salesTable[[#This Row],[ProductID]],product_REF[],2,FALSE),"NO MATCH")))))</f>
        <v>FILING CABINET</v>
      </c>
      <c r="Y537" t="str">
        <f>IFERROR(CLEAN(UPPER(TRIM(VLOOKUP(salesTable[[#This Row],[productID_Final]],product_REF[],3,FALSE)))),"NO MATCH")</f>
        <v>OFFICE SUPPLIES</v>
      </c>
      <c r="Z537" s="8" t="str">
        <f>IF(salesTable[[#This Row],[productCategory_final]]=CLEAN(UPPER(TRIM(salesTable[ProductCategory]))),salesTable[[#This Row],[productCategory_final]],"MISMATCH")</f>
        <v>OFFICE SUPPLIES</v>
      </c>
      <c r="AA537" s="8" t="str">
        <f>IF(salesTable[[#This Row],[CustomerID]]="","MISSING",IFERROR(VLOOKUP(salesTable[[#This Row],[CustomerID]],customer_REF[],1,FALSE),"NO MATCH"))</f>
        <v>C0369</v>
      </c>
      <c r="AB537" t="str">
        <f>CLEAN(UPPER(TRIM(IF(salesTable[[#This Row],[FirstName]]="","MISSING",IFERROR(VLOOKUP(salesTable[[#This Row],[CustomerID_final]],customer_REF[],2,FALSE),"NO MATCH")))))</f>
        <v>MICHAEL</v>
      </c>
      <c r="AC537" s="8" t="str">
        <f>IF(salesTable[[#This Row],[customerFisrtName]]=CLEAN(UPPER(TRIM(salesTable[[#This Row],[customerFisrtName]]))),salesTable[[#This Row],[customerFisrtName]],"MISMATCH")</f>
        <v>MICHAEL</v>
      </c>
      <c r="AD537" t="str">
        <f>CLEAN(UPPER(TRIM(IF(salesTable[[#This Row],[LastName]]="","MISSING",IFERROR(VLOOKUP(salesTable[[#This Row],[CustomerID_final]],customer_REF[],3,FALSE),"NO MATCH")))))</f>
        <v>ANTWI</v>
      </c>
      <c r="AE537" s="8" t="str">
        <f>IF(salesTable[[#This Row],[customerLastName]]=CLEAN(UPPER(TRIM(salesTable[[#This Row],[customerLastName]]))),salesTable[[#This Row],[customerLastName]],"MISMATCH")</f>
        <v>ANTWI</v>
      </c>
      <c r="AF537" s="8" t="str">
        <f>IF(salesTable[[#This Row],[Phone]]="","MISSING",0&amp;RIGHT(TRIM(SUBSTITUTE(SUBSTITUTE(SUBSTITUTE(salesTable[[#This Row],[Phone]],"+","")," ",""),"-","")),9))</f>
        <v>0241234567</v>
      </c>
      <c r="AG537">
        <f>IF(OR(salesTable[[#This Row],[Quantity]]="",salesTable[[#This Row],[Quantity]]="N/A",salesTable[[#This Row],[Quantity]]="abc"),"INVALID",VALUE(TRIM(SUBSTITUTE(SUBSTITUTE(salesTable[[#This Row],[Quantity]],",",""),"GH₵",""))))</f>
        <v>-9</v>
      </c>
      <c r="AH537" s="8" t="str">
        <f>IF(salesTable[[#This Row],[quantity_clean]]&gt;0,salesTable[[#This Row],[quantity_clean]],"INVALID")</f>
        <v>INVALID</v>
      </c>
      <c r="AI53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37" s="8">
        <f>IF(salesTable[[#This Row],[unitPrice_clean]]&gt;0,salesTable[[#This Row],[unitPrice_clean]],"INVALID")</f>
        <v>980</v>
      </c>
      <c r="AK537">
        <f>IF(salesTable[[#This Row],[Revenue]]="","MISSING",VALUE(TRIM(SUBSTITUTE(SUBSTITUTE(salesTable[[#This Row],[Revenue]],",",""),"GH₵",""))))</f>
        <v>8820</v>
      </c>
      <c r="AL53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37" s="19">
        <f>IF(ISNUMBER(salesTable[[#This Row],[OrderDate]]),salesTable[[#This Row],[OrderDate]],IFERROR(DATEVALUE(CLEAN(TRIM(SUBSTITUTE(salesTable[[#This Row],[OrderDate]],".","/")))),"CHECK"))</f>
        <v>45695</v>
      </c>
      <c r="AN5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45695</v>
      </c>
      <c r="AO5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GH-KOF-2025-01180</v>
      </c>
      <c r="AP5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7" s="8" t="str">
        <f>CLEAN(PROPER(TRIM(salesTable[[#This Row],[Email]])))</f>
        <v>Michael.Antwi25@Example.Com</v>
      </c>
      <c r="AR537" s="8" t="str">
        <f>CLEAN(TRIM(salesTable[[#This Row],[SourceFile]]))</f>
        <v>Agent_App_2025.csv</v>
      </c>
      <c r="AS5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7" s="8" t="str">
        <f>IF(salesTable[orderRef_final]&lt;&gt;"MISSING",salesTable[orderRef_final],"invalid")</f>
        <v>GH-KOF-2025-01180</v>
      </c>
    </row>
    <row r="538" spans="1:46" x14ac:dyDescent="0.3">
      <c r="A538" t="s">
        <v>5843</v>
      </c>
      <c r="B538" t="s">
        <v>5844</v>
      </c>
      <c r="C538" t="s">
        <v>1671</v>
      </c>
      <c r="D538" t="s">
        <v>172</v>
      </c>
      <c r="E538" t="s">
        <v>286</v>
      </c>
      <c r="F538" t="s">
        <v>119</v>
      </c>
      <c r="G538" t="s">
        <v>81</v>
      </c>
      <c r="H538" t="s">
        <v>425</v>
      </c>
      <c r="I538" t="s">
        <v>110</v>
      </c>
      <c r="J538" t="s">
        <v>27</v>
      </c>
      <c r="K538" t="s">
        <v>84</v>
      </c>
      <c r="L538" t="s">
        <v>1386</v>
      </c>
      <c r="M538">
        <v>-12</v>
      </c>
      <c r="N538">
        <v>1250</v>
      </c>
      <c r="O538">
        <v>15000</v>
      </c>
      <c r="P538" t="s">
        <v>5845</v>
      </c>
      <c r="Q538" t="s">
        <v>1482</v>
      </c>
      <c r="R538" t="s">
        <v>61</v>
      </c>
      <c r="S538" t="str">
        <f>IF(salesTable[[#This Row],[Region]]="","MISSING",IFERROR(VLOOKUP(salesTable[[#This Row],[Region]],region_ref[],2,FALSE),TRIM(CLEAN(UPPER(salesTable[[#This Row],[Region]])))))</f>
        <v>KOFORIDUA</v>
      </c>
      <c r="T538" t="str">
        <f>IF(salesTable[[#This Row],[CustomerType]]="","MISSING",IFERROR(VLOOKUP(salesTable[[#This Row],[CustomerType]],customerType_Ref[],2,FALSE),TRIM(CLEAN(UPPER(salesTable[[#This Row],[CustomerType]])))))</f>
        <v>GOVERNMENT</v>
      </c>
      <c r="U538" t="str">
        <f>IF(salesTable[[#This Row],[SalesChannel]]="","MISSING",IFERROR(VLOOKUP(salesTable[[#This Row],[SalesChannel]],salesChannel_Ref[],2,FALSE),CLEAN(UPPER(TRIM(salesTable[SalesChannel])))))</f>
        <v>AGENT</v>
      </c>
      <c r="V53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38" s="8" t="str">
        <f>IF(salesTable[[#This Row],[ProductID]]="","MISSING",IFERROR(VLOOKUP(salesTable[[#This Row],[ProductID]],product_REF[],1,FALSE),"NO MATCH"))</f>
        <v>P008</v>
      </c>
      <c r="X538" s="8" t="str">
        <f>CLEAN(UPPER(TRIM(IF(salesTable[[#This Row],[ProductID]]="","MISSING",IFERROR(VLOOKUP(salesTable[[#This Row],[ProductID]],product_REF[],2,FALSE),"NO MATCH")))))</f>
        <v>MICROWAVE 25L</v>
      </c>
      <c r="Y538" t="str">
        <f>IFERROR(CLEAN(UPPER(TRIM(VLOOKUP(salesTable[[#This Row],[productID_Final]],product_REF[],3,FALSE)))),"NO MATCH")</f>
        <v>HOME APPLIANCES</v>
      </c>
      <c r="Z538" s="8" t="str">
        <f>IF(salesTable[[#This Row],[productCategory_final]]=CLEAN(UPPER(TRIM(salesTable[ProductCategory]))),salesTable[[#This Row],[productCategory_final]],"MISMATCH")</f>
        <v>HOME APPLIANCES</v>
      </c>
      <c r="AA538" s="8" t="str">
        <f>IF(salesTable[[#This Row],[CustomerID]]="","MISSING",IFERROR(VLOOKUP(salesTable[[#This Row],[CustomerID]],customer_REF[],1,FALSE),"NO MATCH"))</f>
        <v>C0296</v>
      </c>
      <c r="AB538" t="str">
        <f>CLEAN(UPPER(TRIM(IF(salesTable[[#This Row],[FirstName]]="","MISSING",IFERROR(VLOOKUP(salesTable[[#This Row],[CustomerID_final]],customer_REF[],2,FALSE),"NO MATCH")))))</f>
        <v>DANIEL</v>
      </c>
      <c r="AC538" s="8" t="str">
        <f>IF(salesTable[[#This Row],[customerFisrtName]]=CLEAN(UPPER(TRIM(salesTable[[#This Row],[customerFisrtName]]))),salesTable[[#This Row],[customerFisrtName]],"MISMATCH")</f>
        <v>DANIEL</v>
      </c>
      <c r="AD538" t="str">
        <f>CLEAN(UPPER(TRIM(IF(salesTable[[#This Row],[LastName]]="","MISSING",IFERROR(VLOOKUP(salesTable[[#This Row],[CustomerID_final]],customer_REF[],3,FALSE),"NO MATCH")))))</f>
        <v>ANTWI</v>
      </c>
      <c r="AE538" s="8" t="str">
        <f>IF(salesTable[[#This Row],[customerLastName]]=CLEAN(UPPER(TRIM(salesTable[[#This Row],[customerLastName]]))),salesTable[[#This Row],[customerLastName]],"MISMATCH")</f>
        <v>ANTWI</v>
      </c>
      <c r="AF538" s="8" t="str">
        <f>IF(salesTable[[#This Row],[Phone]]="","MISSING",0&amp;RIGHT(TRIM(SUBSTITUTE(SUBSTITUTE(SUBSTITUTE(salesTable[[#This Row],[Phone]],"+","")," ",""),"-","")),9))</f>
        <v>0546324386</v>
      </c>
      <c r="AG538">
        <f>IF(OR(salesTable[[#This Row],[Quantity]]="",salesTable[[#This Row],[Quantity]]="N/A",salesTable[[#This Row],[Quantity]]="abc"),"INVALID",VALUE(TRIM(SUBSTITUTE(SUBSTITUTE(salesTable[[#This Row],[Quantity]],",",""),"GH₵",""))))</f>
        <v>-12</v>
      </c>
      <c r="AH538" s="8" t="str">
        <f>IF(salesTable[[#This Row],[quantity_clean]]&gt;0,salesTable[[#This Row],[quantity_clean]],"INVALID")</f>
        <v>INVALID</v>
      </c>
      <c r="AI53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38" s="8">
        <f>IF(salesTable[[#This Row],[unitPrice_clean]]&gt;0,salesTable[[#This Row],[unitPrice_clean]],"INVALID")</f>
        <v>1250</v>
      </c>
      <c r="AK538">
        <f>IF(salesTable[[#This Row],[Revenue]]="","MISSING",VALUE(TRIM(SUBSTITUTE(SUBSTITUTE(salesTable[[#This Row],[Revenue]],",",""),"GH₵",""))))</f>
        <v>15000</v>
      </c>
      <c r="AL53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38" s="19">
        <f>IF(ISNUMBER(salesTable[[#This Row],[OrderDate]]),salesTable[[#This Row],[OrderDate]],IFERROR(DATEVALUE(CLEAN(TRIM(SUBSTITUTE(salesTable[[#This Row],[OrderDate]],".","/")))),"CHECK"))</f>
        <v>45725</v>
      </c>
      <c r="AN5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45725</v>
      </c>
      <c r="AO5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GH-KOF-2025-01183</v>
      </c>
      <c r="AP5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8" s="8" t="str">
        <f>CLEAN(PROPER(TRIM(salesTable[[#This Row],[Email]])))</f>
        <v>Daniel.Antwi80@Example.Com</v>
      </c>
      <c r="AR538" s="8" t="str">
        <f>CLEAN(TRIM(salesTable[[#This Row],[SourceFile]]))</f>
        <v>Retail_POS_2025.csv</v>
      </c>
      <c r="AS5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8" s="8" t="str">
        <f>IF(salesTable[orderRef_final]&lt;&gt;"MISSING",salesTable[orderRef_final],"invalid")</f>
        <v>GH-KOF-2025-01183</v>
      </c>
    </row>
    <row r="539" spans="1:46" x14ac:dyDescent="0.3">
      <c r="A539" t="s">
        <v>5004</v>
      </c>
      <c r="B539" t="s">
        <v>5005</v>
      </c>
      <c r="C539" t="s">
        <v>4376</v>
      </c>
      <c r="D539" t="s">
        <v>344</v>
      </c>
      <c r="E539" t="s">
        <v>140</v>
      </c>
      <c r="F539" t="s">
        <v>119</v>
      </c>
      <c r="G539" t="s">
        <v>53</v>
      </c>
      <c r="H539" t="s">
        <v>95</v>
      </c>
      <c r="I539" t="s">
        <v>4387</v>
      </c>
      <c r="J539" t="s">
        <v>510</v>
      </c>
      <c r="K539" t="s">
        <v>72</v>
      </c>
      <c r="L539" t="s">
        <v>1882</v>
      </c>
      <c r="M539" t="s">
        <v>360</v>
      </c>
      <c r="N539">
        <v>180</v>
      </c>
      <c r="O539">
        <v>1620</v>
      </c>
      <c r="P539" t="s">
        <v>5006</v>
      </c>
      <c r="Q539" t="s">
        <v>5007</v>
      </c>
      <c r="R539" t="s">
        <v>61</v>
      </c>
      <c r="S539" t="str">
        <f>IF(salesTable[[#This Row],[Region]]="","MISSING",IFERROR(VLOOKUP(salesTable[[#This Row],[Region]],region_ref[],2,FALSE),TRIM(CLEAN(UPPER(salesTable[[#This Row],[Region]])))))</f>
        <v>KOFORIDUA</v>
      </c>
      <c r="T539" t="str">
        <f>IF(salesTable[[#This Row],[CustomerType]]="","MISSING",IFERROR(VLOOKUP(salesTable[[#This Row],[CustomerType]],customerType_Ref[],2,FALSE),TRIM(CLEAN(UPPER(salesTable[[#This Row],[CustomerType]])))))</f>
        <v>BUSINESS</v>
      </c>
      <c r="U539" t="str">
        <f>IF(salesTable[[#This Row],[SalesChannel]]="","MISSING",IFERROR(VLOOKUP(salesTable[[#This Row],[SalesChannel]],salesChannel_Ref[],2,FALSE),CLEAN(UPPER(TRIM(salesTable[SalesChannel])))))</f>
        <v>IN-STORE</v>
      </c>
      <c r="V53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39" s="8" t="str">
        <f>IF(salesTable[[#This Row],[ProductID]]="","MISSING",IFERROR(VLOOKUP(salesTable[[#This Row],[ProductID]],product_REF[],1,FALSE),"NO MATCH"))</f>
        <v>P007</v>
      </c>
      <c r="X539" s="8" t="str">
        <f>CLEAN(UPPER(TRIM(IF(salesTable[[#This Row],[ProductID]]="","MISSING",IFERROR(VLOOKUP(salesTable[[#This Row],[ProductID]],product_REF[],2,FALSE),"NO MATCH")))))</f>
        <v>COTTON SHIRT</v>
      </c>
      <c r="Y539" t="str">
        <f>IFERROR(CLEAN(UPPER(TRIM(VLOOKUP(salesTable[[#This Row],[productID_Final]],product_REF[],3,FALSE)))),"NO MATCH")</f>
        <v>CLOTHING</v>
      </c>
      <c r="Z539" s="8" t="str">
        <f>IF(salesTable[[#This Row],[productCategory_final]]=CLEAN(UPPER(TRIM(salesTable[ProductCategory]))),salesTable[[#This Row],[productCategory_final]],"MISMATCH")</f>
        <v>CLOTHING</v>
      </c>
      <c r="AA539" s="8" t="str">
        <f>IF(salesTable[[#This Row],[CustomerID]]="","MISSING",IFERROR(VLOOKUP(salesTable[[#This Row],[CustomerID]],customer_REF[],1,FALSE),"NO MATCH"))</f>
        <v>C0263</v>
      </c>
      <c r="AB539" t="str">
        <f>CLEAN(UPPER(TRIM(IF(salesTable[[#This Row],[FirstName]]="","MISSING",IFERROR(VLOOKUP(salesTable[[#This Row],[CustomerID_final]],customer_REF[],2,FALSE),"NO MATCH")))))</f>
        <v>KWAME</v>
      </c>
      <c r="AC539" s="8" t="str">
        <f>IF(salesTable[[#This Row],[customerFisrtName]]=CLEAN(UPPER(TRIM(salesTable[[#This Row],[customerFisrtName]]))),salesTable[[#This Row],[customerFisrtName]],"MISMATCH")</f>
        <v>KWAME</v>
      </c>
      <c r="AD539" t="str">
        <f>CLEAN(UPPER(TRIM(IF(salesTable[[#This Row],[LastName]]="","MISSING",IFERROR(VLOOKUP(salesTable[[#This Row],[CustomerID_final]],customer_REF[],3,FALSE),"NO MATCH")))))</f>
        <v>OWUSU</v>
      </c>
      <c r="AE539" s="8" t="str">
        <f>IF(salesTable[[#This Row],[customerLastName]]=CLEAN(UPPER(TRIM(salesTable[[#This Row],[customerLastName]]))),salesTable[[#This Row],[customerLastName]],"MISMATCH")</f>
        <v>OWUSU</v>
      </c>
      <c r="AF539" s="8" t="str">
        <f>IF(salesTable[[#This Row],[Phone]]="","MISSING",0&amp;RIGHT(TRIM(SUBSTITUTE(SUBSTITUTE(SUBSTITUTE(salesTable[[#This Row],[Phone]],"+","")," ",""),"-","")),9))</f>
        <v>0502022585</v>
      </c>
      <c r="AG53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539" s="8">
        <f>IF(salesTable[[#This Row],[quantity_clean]]&gt;0,salesTable[[#This Row],[quantity_clean]],"INVALID")</f>
        <v>9</v>
      </c>
      <c r="AI53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539" s="8">
        <f>IF(salesTable[[#This Row],[unitPrice_clean]]&gt;0,salesTable[[#This Row],[unitPrice_clean]],"INVALID")</f>
        <v>180</v>
      </c>
      <c r="AK539">
        <f>IF(salesTable[[#This Row],[Revenue]]="","MISSING",VALUE(TRIM(SUBSTITUTE(SUBSTITUTE(salesTable[[#This Row],[Revenue]],",",""),"GH₵",""))))</f>
        <v>1620</v>
      </c>
      <c r="AL539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539" s="19">
        <f>IF(ISNUMBER(salesTable[[#This Row],[OrderDate]]),salesTable[[#This Row],[OrderDate]],IFERROR(DATEVALUE(CLEAN(TRIM(SUBSTITUTE(salesTable[[#This Row],[OrderDate]],".","/")))),"CHECK"))</f>
        <v>45796</v>
      </c>
      <c r="AN5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45796</v>
      </c>
      <c r="AO5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GH-KOF-2025-01209</v>
      </c>
      <c r="AP5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39" s="8" t="str">
        <f>CLEAN(PROPER(TRIM(salesTable[[#This Row],[Email]])))</f>
        <v>Kwame.Owusu6Example.Com</v>
      </c>
      <c r="AR539" s="8" t="str">
        <f>CLEAN(TRIM(salesTable[[#This Row],[SourceFile]]))</f>
        <v>Retail_POS_2025.csv</v>
      </c>
      <c r="AS5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39" s="8" t="str">
        <f>IF(salesTable[orderRef_final]&lt;&gt;"MISSING",salesTable[orderRef_final],"invalid")</f>
        <v>GH-KOF-2025-01209</v>
      </c>
    </row>
    <row r="540" spans="1:46" x14ac:dyDescent="0.3">
      <c r="A540" t="s">
        <v>918</v>
      </c>
      <c r="B540" t="s">
        <v>919</v>
      </c>
      <c r="C540" t="s">
        <v>920</v>
      </c>
      <c r="D540" t="s">
        <v>151</v>
      </c>
      <c r="E540" t="s">
        <v>405</v>
      </c>
      <c r="F540" t="s">
        <v>750</v>
      </c>
      <c r="G540" t="s">
        <v>142</v>
      </c>
      <c r="H540" t="s">
        <v>143</v>
      </c>
      <c r="I540" t="s">
        <v>220</v>
      </c>
      <c r="J540" t="s">
        <v>83</v>
      </c>
      <c r="K540" t="s">
        <v>921</v>
      </c>
      <c r="L540" t="s">
        <v>58</v>
      </c>
      <c r="M540">
        <v>4</v>
      </c>
      <c r="N540">
        <v>420</v>
      </c>
      <c r="O540">
        <v>1680</v>
      </c>
      <c r="P540" t="s">
        <v>643</v>
      </c>
      <c r="Q540" t="s">
        <v>922</v>
      </c>
      <c r="R540" t="s">
        <v>61</v>
      </c>
      <c r="S540" t="str">
        <f>IF(salesTable[[#This Row],[Region]]="","MISSING",IFERROR(VLOOKUP(salesTable[[#This Row],[Region]],region_ref[],2,FALSE),TRIM(CLEAN(UPPER(salesTable[[#This Row],[Region]])))))</f>
        <v>KOFORIDUA</v>
      </c>
      <c r="T540" t="str">
        <f>IF(salesTable[[#This Row],[CustomerType]]="","MISSING",IFERROR(VLOOKUP(salesTable[[#This Row],[CustomerType]],customerType_Ref[],2,FALSE),TRIM(CLEAN(UPPER(salesTable[[#This Row],[CustomerType]])))))</f>
        <v>INDIVIDUAL</v>
      </c>
      <c r="U540" t="str">
        <f>IF(salesTable[[#This Row],[SalesChannel]]="","MISSING",IFERROR(VLOOKUP(salesTable[[#This Row],[SalesChannel]],salesChannel_Ref[],2,FALSE),CLEAN(UPPER(TRIM(salesTable[SalesChannel])))))</f>
        <v>MOBILE APP</v>
      </c>
      <c r="V5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40" s="8" t="str">
        <f>IF(salesTable[[#This Row],[ProductID]]="","MISSING",IFERROR(VLOOKUP(salesTable[[#This Row],[ProductID]],product_REF[],1,FALSE),"NO MATCH"))</f>
        <v>P003</v>
      </c>
      <c r="X540" s="8" t="str">
        <f>CLEAN(UPPER(TRIM(IF(salesTable[[#This Row],[ProductID]]="","MISSING",IFERROR(VLOOKUP(salesTable[[#This Row],[ProductID]],product_REF[],2,FALSE),"NO MATCH")))))</f>
        <v>WIRELESS HEADSET</v>
      </c>
      <c r="Y540" t="str">
        <f>IFERROR(CLEAN(UPPER(TRIM(VLOOKUP(salesTable[[#This Row],[productID_Final]],product_REF[],3,FALSE)))),"NO MATCH")</f>
        <v>ELECTRONICS</v>
      </c>
      <c r="Z540" s="8" t="str">
        <f>IF(salesTable[[#This Row],[productCategory_final]]=CLEAN(UPPER(TRIM(salesTable[ProductCategory]))),salesTable[[#This Row],[productCategory_final]],"MISMATCH")</f>
        <v>ELECTRONICS</v>
      </c>
      <c r="AA540" s="8" t="str">
        <f>IF(salesTable[[#This Row],[CustomerID]]="","MISSING",IFERROR(VLOOKUP(salesTable[[#This Row],[CustomerID]],customer_REF[],1,FALSE),"NO MATCH"))</f>
        <v>C0156</v>
      </c>
      <c r="AB540" t="str">
        <f>CLEAN(UPPER(TRIM(IF(salesTable[[#This Row],[FirstName]]="","MISSING",IFERROR(VLOOKUP(salesTable[[#This Row],[CustomerID_final]],customer_REF[],2,FALSE),"NO MATCH")))))</f>
        <v>KWAME</v>
      </c>
      <c r="AC540" s="8" t="str">
        <f>IF(salesTable[[#This Row],[customerFisrtName]]=CLEAN(UPPER(TRIM(salesTable[[#This Row],[customerFisrtName]]))),salesTable[[#This Row],[customerFisrtName]],"MISMATCH")</f>
        <v>KWAME</v>
      </c>
      <c r="AD540" t="str">
        <f>CLEAN(UPPER(TRIM(IF(salesTable[[#This Row],[LastName]]="","MISSING",IFERROR(VLOOKUP(salesTable[[#This Row],[CustomerID_final]],customer_REF[],3,FALSE),"NO MATCH")))))</f>
        <v>MENSAH</v>
      </c>
      <c r="AE540" s="8" t="str">
        <f>IF(salesTable[[#This Row],[customerLastName]]=CLEAN(UPPER(TRIM(salesTable[[#This Row],[customerLastName]]))),salesTable[[#This Row],[customerLastName]],"MISMATCH")</f>
        <v>MENSAH</v>
      </c>
      <c r="AF540" s="8" t="str">
        <f>IF(salesTable[[#This Row],[Phone]]="","MISSING",0&amp;RIGHT(TRIM(SUBSTITUTE(SUBSTITUTE(SUBSTITUTE(salesTable[[#This Row],[Phone]],"+","")," ",""),"-","")),9))</f>
        <v>0241234567</v>
      </c>
      <c r="AG54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40" s="8">
        <f>IF(salesTable[[#This Row],[quantity_clean]]&gt;0,salesTable[[#This Row],[quantity_clean]],"INVALID")</f>
        <v>4</v>
      </c>
      <c r="AI54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40" s="8">
        <f>IF(salesTable[[#This Row],[unitPrice_clean]]&gt;0,salesTable[[#This Row],[unitPrice_clean]],"INVALID")</f>
        <v>420</v>
      </c>
      <c r="AK540">
        <f>IF(salesTable[[#This Row],[Revenue]]="","MISSING",VALUE(TRIM(SUBSTITUTE(SUBSTITUTE(salesTable[[#This Row],[Revenue]],",",""),"GH₵",""))))</f>
        <v>1680</v>
      </c>
      <c r="AL540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540" s="19" t="str">
        <f>IF(ISNUMBER(salesTable[[#This Row],[OrderDate]]),salesTable[[#This Row],[OrderDate]],IFERROR(DATEVALUE(CLEAN(TRIM(SUBSTITUTE(salesTable[[#This Row],[OrderDate]],".","/")))),"CHECK"))</f>
        <v>CHECK</v>
      </c>
      <c r="AN54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GH-KOF-2025-01217</v>
      </c>
      <c r="AP5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0" s="8" t="str">
        <f>CLEAN(PROPER(TRIM(salesTable[[#This Row],[Email]])))</f>
        <v>Kwame.Mensah19@Example.Con</v>
      </c>
      <c r="AR540" s="8" t="str">
        <f>CLEAN(TRIM(salesTable[[#This Row],[SourceFile]]))</f>
        <v>Retail_POS_2025.csv</v>
      </c>
      <c r="AS5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0" s="8" t="str">
        <f>IF(salesTable[orderRef_final]&lt;&gt;"MISSING",salesTable[orderRef_final],"invalid")</f>
        <v>GH-KOF-2025-01217</v>
      </c>
    </row>
    <row r="541" spans="1:46" x14ac:dyDescent="0.3">
      <c r="A541" t="s">
        <v>1373</v>
      </c>
      <c r="B541" t="s">
        <v>1374</v>
      </c>
      <c r="C541" t="s">
        <v>1375</v>
      </c>
      <c r="D541" t="s">
        <v>423</v>
      </c>
      <c r="E541" t="s">
        <v>718</v>
      </c>
      <c r="F541" t="s">
        <v>119</v>
      </c>
      <c r="G541" t="s">
        <v>68</v>
      </c>
      <c r="H541" t="s">
        <v>69</v>
      </c>
      <c r="I541" t="s">
        <v>110</v>
      </c>
      <c r="J541" t="s">
        <v>27</v>
      </c>
      <c r="K541" t="s">
        <v>98</v>
      </c>
      <c r="L541" t="s">
        <v>165</v>
      </c>
      <c r="M541">
        <v>1</v>
      </c>
      <c r="N541">
        <v>-3600</v>
      </c>
      <c r="O541">
        <v>3600</v>
      </c>
      <c r="P541" t="s">
        <v>1376</v>
      </c>
      <c r="Q541" t="s">
        <v>1377</v>
      </c>
      <c r="R541" t="s">
        <v>157</v>
      </c>
      <c r="S541" t="str">
        <f>IF(salesTable[[#This Row],[Region]]="","MISSING",IFERROR(VLOOKUP(salesTable[[#This Row],[Region]],region_ref[],2,FALSE),TRIM(CLEAN(UPPER(salesTable[[#This Row],[Region]])))))</f>
        <v>KOFORIDUA</v>
      </c>
      <c r="T541" t="str">
        <f>IF(salesTable[[#This Row],[CustomerType]]="","MISSING",IFERROR(VLOOKUP(salesTable[[#This Row],[CustomerType]],customerType_Ref[],2,FALSE),TRIM(CLEAN(UPPER(salesTable[[#This Row],[CustomerType]])))))</f>
        <v>GOVERNMENT</v>
      </c>
      <c r="U541" t="str">
        <f>IF(salesTable[[#This Row],[SalesChannel]]="","MISSING",IFERROR(VLOOKUP(salesTable[[#This Row],[SalesChannel]],salesChannel_Ref[],2,FALSE),CLEAN(UPPER(TRIM(salesTable[SalesChannel])))))</f>
        <v>MOBILE APP</v>
      </c>
      <c r="V54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41" s="8" t="str">
        <f>IF(salesTable[[#This Row],[ProductID]]="","MISSING",IFERROR(VLOOKUP(salesTable[[#This Row],[ProductID]],product_REF[],1,FALSE),"NO MATCH"))</f>
        <v>P010</v>
      </c>
      <c r="X541" s="8" t="str">
        <f>CLEAN(UPPER(TRIM(IF(salesTable[[#This Row],[ProductID]]="","MISSING",IFERROR(VLOOKUP(salesTable[[#This Row],[ProductID]],product_REF[],2,FALSE),"NO MATCH")))))</f>
        <v>AIR CONDITIONER</v>
      </c>
      <c r="Y541" t="str">
        <f>IFERROR(CLEAN(UPPER(TRIM(VLOOKUP(salesTable[[#This Row],[productID_Final]],product_REF[],3,FALSE)))),"NO MATCH")</f>
        <v>HOME APPLIANCES</v>
      </c>
      <c r="Z541" s="8" t="str">
        <f>IF(salesTable[[#This Row],[productCategory_final]]=CLEAN(UPPER(TRIM(salesTable[ProductCategory]))),salesTable[[#This Row],[productCategory_final]],"MISMATCH")</f>
        <v>HOME APPLIANCES</v>
      </c>
      <c r="AA541" s="8" t="str">
        <f>IF(salesTable[[#This Row],[CustomerID]]="","MISSING",IFERROR(VLOOKUP(salesTable[[#This Row],[CustomerID]],customer_REF[],1,FALSE),"NO MATCH"))</f>
        <v>C0222</v>
      </c>
      <c r="AB541" t="str">
        <f>CLEAN(UPPER(TRIM(IF(salesTable[[#This Row],[FirstName]]="","MISSING",IFERROR(VLOOKUP(salesTable[[#This Row],[CustomerID_final]],customer_REF[],2,FALSE),"NO MATCH")))))</f>
        <v>AMA</v>
      </c>
      <c r="AC541" s="8" t="str">
        <f>IF(salesTable[[#This Row],[customerFisrtName]]=CLEAN(UPPER(TRIM(salesTable[[#This Row],[customerFisrtName]]))),salesTable[[#This Row],[customerFisrtName]],"MISMATCH")</f>
        <v>AMA</v>
      </c>
      <c r="AD541" t="str">
        <f>CLEAN(UPPER(TRIM(IF(salesTable[[#This Row],[LastName]]="","MISSING",IFERROR(VLOOKUP(salesTable[[#This Row],[CustomerID_final]],customer_REF[],3,FALSE),"NO MATCH")))))</f>
        <v>BOATENG</v>
      </c>
      <c r="AE541" s="8" t="str">
        <f>IF(salesTable[[#This Row],[customerLastName]]=CLEAN(UPPER(TRIM(salesTable[[#This Row],[customerLastName]]))),salesTable[[#This Row],[customerLastName]],"MISMATCH")</f>
        <v>BOATENG</v>
      </c>
      <c r="AF541" s="8" t="str">
        <f>IF(salesTable[[#This Row],[Phone]]="","MISSING",0&amp;RIGHT(TRIM(SUBSTITUTE(SUBSTITUTE(SUBSTITUTE(salesTable[[#This Row],[Phone]],"+","")," ",""),"-","")),9))</f>
        <v>0276593899</v>
      </c>
      <c r="AG54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41" s="8">
        <f>IF(salesTable[[#This Row],[quantity_clean]]&gt;0,salesTable[[#This Row],[quantity_clean]],"INVALID")</f>
        <v>1</v>
      </c>
      <c r="AI541">
        <f>IF(OR(salesTable[[#This Row],[UnitPrice]]="",salesTable[[#This Row],[UnitPrice]]="N/A",salesTable[[#This Row],[UnitPrice]]="unknown"),"INVALID",VALUE(TRIM(SUBSTITUTE(SUBSTITUTE(salesTable[[#This Row],[UnitPrice]],",",""),"GH₵",""))))</f>
        <v>-3600</v>
      </c>
      <c r="AJ541" s="8" t="str">
        <f>IF(salesTable[[#This Row],[unitPrice_clean]]&gt;0,salesTable[[#This Row],[unitPrice_clean]],"INVALID")</f>
        <v>INVALID</v>
      </c>
      <c r="AK541">
        <f>IF(salesTable[[#This Row],[Revenue]]="","MISSING",VALUE(TRIM(SUBSTITUTE(SUBSTITUTE(salesTable[[#This Row],[Revenue]],",",""),"GH₵",""))))</f>
        <v>3600</v>
      </c>
      <c r="AL54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41" s="19">
        <f>IF(ISNUMBER(salesTable[[#This Row],[OrderDate]]),salesTable[[#This Row],[OrderDate]],IFERROR(DATEVALUE(CLEAN(TRIM(SUBSTITUTE(salesTable[[#This Row],[OrderDate]],".","/")))),"CHECK"))</f>
        <v>45704</v>
      </c>
      <c r="AN5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5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GH-KOF-2025-01222</v>
      </c>
      <c r="AP5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1" s="8" t="str">
        <f>CLEAN(PROPER(TRIM(salesTable[[#This Row],[Email]])))</f>
        <v>Ama.Boateng32@Example.Con</v>
      </c>
      <c r="AR541" s="8" t="str">
        <f>CLEAN(TRIM(salesTable[[#This Row],[SourceFile]]))</f>
        <v>Online_Sales_2025.xlsx</v>
      </c>
      <c r="AS5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1" s="8" t="str">
        <f>IF(salesTable[orderRef_final]&lt;&gt;"MISSING",salesTable[orderRef_final],"invalid")</f>
        <v>GH-KOF-2025-01222</v>
      </c>
    </row>
    <row r="542" spans="1:46" x14ac:dyDescent="0.3">
      <c r="A542" t="s">
        <v>4193</v>
      </c>
      <c r="B542" t="s">
        <v>4194</v>
      </c>
      <c r="C542" t="s">
        <v>521</v>
      </c>
      <c r="D542" t="s">
        <v>366</v>
      </c>
      <c r="E542" t="s">
        <v>173</v>
      </c>
      <c r="F542" t="s">
        <v>119</v>
      </c>
      <c r="G542" t="s">
        <v>120</v>
      </c>
      <c r="H542" t="s">
        <v>683</v>
      </c>
      <c r="I542" t="s">
        <v>684</v>
      </c>
      <c r="J542" t="s">
        <v>97</v>
      </c>
      <c r="K542" t="s">
        <v>57</v>
      </c>
      <c r="L542" t="s">
        <v>675</v>
      </c>
      <c r="M542">
        <v>10</v>
      </c>
      <c r="N542">
        <v>850</v>
      </c>
      <c r="O542">
        <v>8500</v>
      </c>
      <c r="P542" t="s">
        <v>4195</v>
      </c>
      <c r="Q542" t="s">
        <v>3883</v>
      </c>
      <c r="R542" t="s">
        <v>32</v>
      </c>
      <c r="S542" t="str">
        <f>IF(salesTable[[#This Row],[Region]]="","MISSING",IFERROR(VLOOKUP(salesTable[[#This Row],[Region]],region_ref[],2,FALSE),TRIM(CLEAN(UPPER(salesTable[[#This Row],[Region]])))))</f>
        <v>KOFORIDUA</v>
      </c>
      <c r="T542" t="str">
        <f>IF(salesTable[[#This Row],[CustomerType]]="","MISSING",IFERROR(VLOOKUP(salesTable[[#This Row],[CustomerType]],customerType_Ref[],2,FALSE),TRIM(CLEAN(UPPER(salesTable[[#This Row],[CustomerType]])))))</f>
        <v>BUSINESS</v>
      </c>
      <c r="U542" t="str">
        <f>IF(salesTable[[#This Row],[SalesChannel]]="","MISSING",IFERROR(VLOOKUP(salesTable[[#This Row],[SalesChannel]],salesChannel_Ref[],2,FALSE),CLEAN(UPPER(TRIM(salesTable[SalesChannel])))))</f>
        <v>ONLINE</v>
      </c>
      <c r="V5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42" s="8" t="str">
        <f>IF(salesTable[[#This Row],[ProductID]]="","MISSING",IFERROR(VLOOKUP(salesTable[[#This Row],[ProductID]],product_REF[],1,FALSE),"NO MATCH"))</f>
        <v>P002</v>
      </c>
      <c r="X542" s="8" t="str">
        <f>CLEAN(UPPER(TRIM(IF(salesTable[[#This Row],[ProductID]]="","MISSING",IFERROR(VLOOKUP(salesTable[[#This Row],[ProductID]],product_REF[],2,FALSE),"NO MATCH")))))</f>
        <v>OFFICE CHAIR</v>
      </c>
      <c r="Y542" t="str">
        <f>IFERROR(CLEAN(UPPER(TRIM(VLOOKUP(salesTable[[#This Row],[productID_Final]],product_REF[],3,FALSE)))),"NO MATCH")</f>
        <v>FURNITURE</v>
      </c>
      <c r="Z542" s="8" t="str">
        <f>IF(salesTable[[#This Row],[productCategory_final]]=CLEAN(UPPER(TRIM(salesTable[ProductCategory]))),salesTable[[#This Row],[productCategory_final]],"MISMATCH")</f>
        <v>FURNITURE</v>
      </c>
      <c r="AA542" s="8" t="str">
        <f>IF(salesTable[[#This Row],[CustomerID]]="","MISSING",IFERROR(VLOOKUP(salesTable[[#This Row],[CustomerID]],customer_REF[],1,FALSE),"NO MATCH"))</f>
        <v>C0319</v>
      </c>
      <c r="AB542" t="str">
        <f>CLEAN(UPPER(TRIM(IF(salesTable[[#This Row],[FirstName]]="","MISSING",IFERROR(VLOOKUP(salesTable[[#This Row],[CustomerID_final]],customer_REF[],2,FALSE),"NO MATCH")))))</f>
        <v>ABENA</v>
      </c>
      <c r="AC542" s="8" t="str">
        <f>IF(salesTable[[#This Row],[customerFisrtName]]=CLEAN(UPPER(TRIM(salesTable[[#This Row],[customerFisrtName]]))),salesTable[[#This Row],[customerFisrtName]],"MISMATCH")</f>
        <v>ABENA</v>
      </c>
      <c r="AD542" t="str">
        <f>CLEAN(UPPER(TRIM(IF(salesTable[[#This Row],[LastName]]="","MISSING",IFERROR(VLOOKUP(salesTable[[#This Row],[CustomerID_final]],customer_REF[],3,FALSE),"NO MATCH")))))</f>
        <v>OSEI</v>
      </c>
      <c r="AE542" s="8" t="str">
        <f>IF(salesTable[[#This Row],[customerLastName]]=CLEAN(UPPER(TRIM(salesTable[[#This Row],[customerLastName]]))),salesTable[[#This Row],[customerLastName]],"MISMATCH")</f>
        <v>OSEI</v>
      </c>
      <c r="AF542" s="8" t="str">
        <f>IF(salesTable[[#This Row],[Phone]]="","MISSING",0&amp;RIGHT(TRIM(SUBSTITUTE(SUBSTITUTE(SUBSTITUTE(salesTable[[#This Row],[Phone]],"+","")," ",""),"-","")),9))</f>
        <v>0508153645</v>
      </c>
      <c r="AG54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42" s="8">
        <f>IF(salesTable[[#This Row],[quantity_clean]]&gt;0,salesTable[[#This Row],[quantity_clean]],"INVALID")</f>
        <v>10</v>
      </c>
      <c r="AI54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42" s="8">
        <f>IF(salesTable[[#This Row],[unitPrice_clean]]&gt;0,salesTable[[#This Row],[unitPrice_clean]],"INVALID")</f>
        <v>850</v>
      </c>
      <c r="AK542">
        <f>IF(salesTable[[#This Row],[Revenue]]="","MISSING",VALUE(TRIM(SUBSTITUTE(SUBSTITUTE(salesTable[[#This Row],[Revenue]],",",""),"GH₵",""))))</f>
        <v>8500</v>
      </c>
      <c r="AL542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542" s="19">
        <f>IF(ISNUMBER(salesTable[[#This Row],[OrderDate]]),salesTable[[#This Row],[OrderDate]],IFERROR(DATEVALUE(CLEAN(TRIM(SUBSTITUTE(salesTable[[#This Row],[OrderDate]],".","/")))),"CHECK"))</f>
        <v>45992</v>
      </c>
      <c r="AN5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45992</v>
      </c>
      <c r="AO5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GH-KOF-2025-01225</v>
      </c>
      <c r="AP5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2" s="8" t="str">
        <f>CLEAN(PROPER(TRIM(salesTable[[#This Row],[Email]])))</f>
        <v>Abena.Osei44@Example.Com</v>
      </c>
      <c r="AR542" s="8" t="str">
        <f>CLEAN(TRIM(salesTable[[#This Row],[SourceFile]]))</f>
        <v>Agent_App_2025.csv</v>
      </c>
      <c r="AS5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2" s="8" t="str">
        <f>IF(salesTable[orderRef_final]&lt;&gt;"MISSING",salesTable[orderRef_final],"invalid")</f>
        <v>GH-KOF-2025-01225</v>
      </c>
    </row>
    <row r="543" spans="1:46" x14ac:dyDescent="0.3">
      <c r="A543" t="s">
        <v>4631</v>
      </c>
      <c r="B543" t="s">
        <v>1441</v>
      </c>
      <c r="C543" t="s">
        <v>4236</v>
      </c>
      <c r="D543" t="s">
        <v>80</v>
      </c>
      <c r="E543" t="s">
        <v>51</v>
      </c>
      <c r="F543" t="s">
        <v>119</v>
      </c>
      <c r="G543" t="s">
        <v>303</v>
      </c>
      <c r="H543" t="s">
        <v>399</v>
      </c>
      <c r="I543" t="s">
        <v>265</v>
      </c>
      <c r="J543" t="s">
        <v>27</v>
      </c>
      <c r="K543" t="s">
        <v>98</v>
      </c>
      <c r="L543" t="s">
        <v>111</v>
      </c>
      <c r="M543">
        <v>12</v>
      </c>
      <c r="N543">
        <v>2400</v>
      </c>
      <c r="O543">
        <v>28800</v>
      </c>
      <c r="P543" t="s">
        <v>4632</v>
      </c>
      <c r="Q543" t="s">
        <v>4633</v>
      </c>
      <c r="R543" t="s">
        <v>157</v>
      </c>
      <c r="S543" t="str">
        <f>IF(salesTable[[#This Row],[Region]]="","MISSING",IFERROR(VLOOKUP(salesTable[[#This Row],[Region]],region_ref[],2,FALSE),TRIM(CLEAN(UPPER(salesTable[[#This Row],[Region]])))))</f>
        <v>KOFORIDUA</v>
      </c>
      <c r="T543" t="str">
        <f>IF(salesTable[[#This Row],[CustomerType]]="","MISSING",IFERROR(VLOOKUP(salesTable[[#This Row],[CustomerType]],customerType_Ref[],2,FALSE),TRIM(CLEAN(UPPER(salesTable[[#This Row],[CustomerType]])))))</f>
        <v>GOVERNMENT</v>
      </c>
      <c r="U543" t="str">
        <f>IF(salesTable[[#This Row],[SalesChannel]]="","MISSING",IFERROR(VLOOKUP(salesTable[[#This Row],[SalesChannel]],salesChannel_Ref[],2,FALSE),CLEAN(UPPER(TRIM(salesTable[SalesChannel])))))</f>
        <v>MOBILE APP</v>
      </c>
      <c r="V543" t="str">
        <f>IF(salesTable[[#This Row],[PaymentMethod]]="","MISSING",IFERROR(VLOOKUP(salesTable[[#This Row],[PaymentMethod]],paymentMethod_REF[],2,FALSE), CLEAN(UPPER(TRIM(salesTable[[#This Row],[PaymentMethod]])))))</f>
        <v>CARD</v>
      </c>
      <c r="W543" s="8" t="str">
        <f>IF(salesTable[[#This Row],[ProductID]]="","MISSING",IFERROR(VLOOKUP(salesTable[[#This Row],[ProductID]],product_REF[],1,FALSE),"NO MATCH"))</f>
        <v>P011</v>
      </c>
      <c r="X543" s="8" t="str">
        <f>CLEAN(UPPER(TRIM(IF(salesTable[[#This Row],[ProductID]]="","MISSING",IFERROR(VLOOKUP(salesTable[[#This Row],[ProductID]],product_REF[],2,FALSE),"NO MATCH")))))</f>
        <v>EXECUTIVE DESK</v>
      </c>
      <c r="Y543" t="str">
        <f>IFERROR(CLEAN(UPPER(TRIM(VLOOKUP(salesTable[[#This Row],[productID_Final]],product_REF[],3,FALSE)))),"NO MATCH")</f>
        <v>FURNITURE</v>
      </c>
      <c r="Z543" s="8" t="str">
        <f>IF(salesTable[[#This Row],[productCategory_final]]=CLEAN(UPPER(TRIM(salesTable[ProductCategory]))),salesTable[[#This Row],[productCategory_final]],"MISMATCH")</f>
        <v>FURNITURE</v>
      </c>
      <c r="AA543" s="8" t="str">
        <f>IF(salesTable[[#This Row],[CustomerID]]="","MISSING",IFERROR(VLOOKUP(salesTable[[#This Row],[CustomerID]],customer_REF[],1,FALSE),"NO MATCH"))</f>
        <v>C0359</v>
      </c>
      <c r="AB543" t="str">
        <f>CLEAN(UPPER(TRIM(IF(salesTable[[#This Row],[FirstName]]="","MISSING",IFERROR(VLOOKUP(salesTable[[#This Row],[CustomerID_final]],customer_REF[],2,FALSE),"NO MATCH")))))</f>
        <v>ADWOA</v>
      </c>
      <c r="AC543" s="8" t="str">
        <f>IF(salesTable[[#This Row],[customerFisrtName]]=CLEAN(UPPER(TRIM(salesTable[[#This Row],[customerFisrtName]]))),salesTable[[#This Row],[customerFisrtName]],"MISMATCH")</f>
        <v>ADWOA</v>
      </c>
      <c r="AD543" t="str">
        <f>CLEAN(UPPER(TRIM(IF(salesTable[[#This Row],[LastName]]="","MISSING",IFERROR(VLOOKUP(salesTable[[#This Row],[CustomerID_final]],customer_REF[],3,FALSE),"NO MATCH")))))</f>
        <v>MENSAH</v>
      </c>
      <c r="AE543" s="8" t="str">
        <f>IF(salesTable[[#This Row],[customerLastName]]=CLEAN(UPPER(TRIM(salesTable[[#This Row],[customerLastName]]))),salesTable[[#This Row],[customerLastName]],"MISMATCH")</f>
        <v>MENSAH</v>
      </c>
      <c r="AF543" s="8" t="str">
        <f>IF(salesTable[[#This Row],[Phone]]="","MISSING",0&amp;RIGHT(TRIM(SUBSTITUTE(SUBSTITUTE(SUBSTITUTE(salesTable[[#This Row],[Phone]],"+","")," ",""),"-","")),9))</f>
        <v>0274007283</v>
      </c>
      <c r="AG54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43" s="8">
        <f>IF(salesTable[[#This Row],[quantity_clean]]&gt;0,salesTable[[#This Row],[quantity_clean]],"INVALID")</f>
        <v>12</v>
      </c>
      <c r="AI54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543" s="8">
        <f>IF(salesTable[[#This Row],[unitPrice_clean]]&gt;0,salesTable[[#This Row],[unitPrice_clean]],"INVALID")</f>
        <v>2400</v>
      </c>
      <c r="AK543">
        <f>IF(salesTable[[#This Row],[Revenue]]="","MISSING",VALUE(TRIM(SUBSTITUTE(SUBSTITUTE(salesTable[[#This Row],[Revenue]],",",""),"GH₵",""))))</f>
        <v>28800</v>
      </c>
      <c r="AL543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543" s="19">
        <f>IF(ISNUMBER(salesTable[[#This Row],[OrderDate]]),salesTable[[#This Row],[OrderDate]],IFERROR(DATEVALUE(CLEAN(TRIM(SUBSTITUTE(salesTable[[#This Row],[OrderDate]],".","/")))),"CHECK"))</f>
        <v>45898</v>
      </c>
      <c r="AN5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45898</v>
      </c>
      <c r="AO5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GH-KOF-2025-01239</v>
      </c>
      <c r="AP5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3" s="8" t="str">
        <f>CLEAN(PROPER(TRIM(salesTable[[#This Row],[Email]])))</f>
        <v>Adwoa.Mensah94Example.Com</v>
      </c>
      <c r="AR543" s="8" t="str">
        <f>CLEAN(TRIM(salesTable[[#This Row],[SourceFile]]))</f>
        <v>Online_Sales_2025.xlsx</v>
      </c>
      <c r="AS5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3" s="8" t="str">
        <f>IF(salesTable[orderRef_final]&lt;&gt;"MISSING",salesTable[orderRef_final],"invalid")</f>
        <v>GH-KOF-2025-01239</v>
      </c>
    </row>
    <row r="544" spans="1:46" x14ac:dyDescent="0.3">
      <c r="A544" t="s">
        <v>2212</v>
      </c>
      <c r="B544" t="s">
        <v>2213</v>
      </c>
      <c r="C544" t="s">
        <v>1324</v>
      </c>
      <c r="D544" t="s">
        <v>106</v>
      </c>
      <c r="E544" t="s">
        <v>140</v>
      </c>
      <c r="F544" t="s">
        <v>119</v>
      </c>
      <c r="G544" t="s">
        <v>218</v>
      </c>
      <c r="H544" t="s">
        <v>312</v>
      </c>
      <c r="I544" t="s">
        <v>382</v>
      </c>
      <c r="J544" t="s">
        <v>97</v>
      </c>
      <c r="K544" t="s">
        <v>57</v>
      </c>
      <c r="L544" t="s">
        <v>111</v>
      </c>
      <c r="M544" t="s">
        <v>2214</v>
      </c>
      <c r="N544" t="s">
        <v>979</v>
      </c>
      <c r="O544">
        <v>16800</v>
      </c>
      <c r="P544" t="s">
        <v>2215</v>
      </c>
      <c r="Q544" t="s">
        <v>2216</v>
      </c>
      <c r="R544" t="s">
        <v>61</v>
      </c>
      <c r="S544" t="str">
        <f>IF(salesTable[[#This Row],[Region]]="","MISSING",IFERROR(VLOOKUP(salesTable[[#This Row],[Region]],region_ref[],2,FALSE),TRIM(CLEAN(UPPER(salesTable[[#This Row],[Region]])))))</f>
        <v>KOFORIDUA</v>
      </c>
      <c r="T544" t="str">
        <f>IF(salesTable[[#This Row],[CustomerType]]="","MISSING",IFERROR(VLOOKUP(salesTable[[#This Row],[CustomerType]],customerType_Ref[],2,FALSE),TRIM(CLEAN(UPPER(salesTable[[#This Row],[CustomerType]])))))</f>
        <v>BUSINESS</v>
      </c>
      <c r="U544" t="str">
        <f>IF(salesTable[[#This Row],[SalesChannel]]="","MISSING",IFERROR(VLOOKUP(salesTable[[#This Row],[SalesChannel]],salesChannel_Ref[],2,FALSE),CLEAN(UPPER(TRIM(salesTable[SalesChannel])))))</f>
        <v>ONLINE</v>
      </c>
      <c r="V544" t="str">
        <f>IF(salesTable[[#This Row],[PaymentMethod]]="","MISSING",IFERROR(VLOOKUP(salesTable[[#This Row],[PaymentMethod]],paymentMethod_REF[],2,FALSE), CLEAN(UPPER(TRIM(salesTable[[#This Row],[PaymentMethod]])))))</f>
        <v>CARD</v>
      </c>
      <c r="W544" s="8" t="str">
        <f>IF(salesTable[[#This Row],[ProductID]]="","MISSING",IFERROR(VLOOKUP(salesTable[[#This Row],[ProductID]],product_REF[],1,FALSE),"NO MATCH"))</f>
        <v>P005</v>
      </c>
      <c r="X544" s="8" t="str">
        <f>CLEAN(UPPER(TRIM(IF(salesTable[[#This Row],[ProductID]]="","MISSING",IFERROR(VLOOKUP(salesTable[[#This Row],[ProductID]],product_REF[],2,FALSE),"NO MATCH")))))</f>
        <v>SMARTPHONE X</v>
      </c>
      <c r="Y544" t="str">
        <f>IFERROR(CLEAN(UPPER(TRIM(VLOOKUP(salesTable[[#This Row],[productID_Final]],product_REF[],3,FALSE)))),"NO MATCH")</f>
        <v>ELECTRONICS</v>
      </c>
      <c r="Z544" s="8" t="str">
        <f>IF(salesTable[[#This Row],[productCategory_final]]=CLEAN(UPPER(TRIM(salesTable[ProductCategory]))),salesTable[[#This Row],[productCategory_final]],"MISMATCH")</f>
        <v>ELECTRONICS</v>
      </c>
      <c r="AA544" s="8" t="str">
        <f>IF(salesTable[[#This Row],[CustomerID]]="","MISSING",IFERROR(VLOOKUP(salesTable[[#This Row],[CustomerID]],customer_REF[],1,FALSE),"NO MATCH"))</f>
        <v>C0045</v>
      </c>
      <c r="AB544" t="str">
        <f>CLEAN(UPPER(TRIM(IF(salesTable[[#This Row],[FirstName]]="","MISSING",IFERROR(VLOOKUP(salesTable[[#This Row],[CustomerID_final]],customer_REF[],2,FALSE),"NO MATCH")))))</f>
        <v>YAW</v>
      </c>
      <c r="AC544" s="8" t="str">
        <f>IF(salesTable[[#This Row],[customerFisrtName]]=CLEAN(UPPER(TRIM(salesTable[[#This Row],[customerFisrtName]]))),salesTable[[#This Row],[customerFisrtName]],"MISMATCH")</f>
        <v>YAW</v>
      </c>
      <c r="AD544" t="str">
        <f>CLEAN(UPPER(TRIM(IF(salesTable[[#This Row],[LastName]]="","MISSING",IFERROR(VLOOKUP(salesTable[[#This Row],[CustomerID_final]],customer_REF[],3,FALSE),"NO MATCH")))))</f>
        <v>OWUSU</v>
      </c>
      <c r="AE544" s="8" t="str">
        <f>IF(salesTable[[#This Row],[customerLastName]]=CLEAN(UPPER(TRIM(salesTable[[#This Row],[customerLastName]]))),salesTable[[#This Row],[customerLastName]],"MISMATCH")</f>
        <v>OWUSU</v>
      </c>
      <c r="AF544" s="8" t="str">
        <f>IF(salesTable[[#This Row],[Phone]]="","MISSING",0&amp;RIGHT(TRIM(SUBSTITUTE(SUBSTITUTE(SUBSTITUTE(salesTable[[#This Row],[Phone]],"+","")," ",""),"-","")),9))</f>
        <v>0272775831</v>
      </c>
      <c r="AG54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44" s="8">
        <f>IF(salesTable[[#This Row],[quantity_clean]]&gt;0,salesTable[[#This Row],[quantity_clean]],"INVALID")</f>
        <v>6</v>
      </c>
      <c r="AI54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44" s="8">
        <f>IF(salesTable[[#This Row],[unitPrice_clean]]&gt;0,salesTable[[#This Row],[unitPrice_clean]],"INVALID")</f>
        <v>2800</v>
      </c>
      <c r="AK544">
        <f>IF(salesTable[[#This Row],[Revenue]]="","MISSING",VALUE(TRIM(SUBSTITUTE(SUBSTITUTE(salesTable[[#This Row],[Revenue]],",",""),"GH₵",""))))</f>
        <v>16800</v>
      </c>
      <c r="AL544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544" s="19">
        <f>IF(ISNUMBER(salesTable[[#This Row],[OrderDate]]),salesTable[[#This Row],[OrderDate]],IFERROR(DATEVALUE(CLEAN(TRIM(SUBSTITUTE(salesTable[[#This Row],[OrderDate]],".","/")))),"CHECK"))</f>
        <v>45729</v>
      </c>
      <c r="AN5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45729</v>
      </c>
      <c r="AO5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GH-KOF-2025-01244</v>
      </c>
      <c r="AP5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4" s="8" t="str">
        <f>CLEAN(PROPER(TRIM(salesTable[[#This Row],[Email]])))</f>
        <v>Yaw.Owusu70@Example.Con</v>
      </c>
      <c r="AR544" s="8" t="str">
        <f>CLEAN(TRIM(salesTable[[#This Row],[SourceFile]]))</f>
        <v>Retail_POS_2025.csv</v>
      </c>
      <c r="AS5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4" s="8" t="str">
        <f>IF(salesTable[orderRef_final]&lt;&gt;"MISSING",salesTable[orderRef_final],"invalid")</f>
        <v>GH-KOF-2025-01244</v>
      </c>
    </row>
    <row r="545" spans="1:46" x14ac:dyDescent="0.3">
      <c r="A545" t="s">
        <v>4671</v>
      </c>
      <c r="C545" t="s">
        <v>1204</v>
      </c>
      <c r="D545" t="s">
        <v>1021</v>
      </c>
      <c r="E545" t="s">
        <v>433</v>
      </c>
      <c r="F545" t="s">
        <v>119</v>
      </c>
      <c r="G545" t="s">
        <v>53</v>
      </c>
      <c r="H545" t="s">
        <v>95</v>
      </c>
      <c r="I545" t="s">
        <v>96</v>
      </c>
      <c r="J545" t="s">
        <v>164</v>
      </c>
      <c r="K545" t="s">
        <v>84</v>
      </c>
      <c r="L545" t="s">
        <v>58</v>
      </c>
      <c r="M545">
        <v>10</v>
      </c>
      <c r="N545">
        <v>180</v>
      </c>
      <c r="O545">
        <v>1800</v>
      </c>
      <c r="P545" t="s">
        <v>4672</v>
      </c>
      <c r="Q545" t="s">
        <v>4673</v>
      </c>
      <c r="R545" t="s">
        <v>32</v>
      </c>
      <c r="S545" t="str">
        <f>IF(salesTable[[#This Row],[Region]]="","MISSING",IFERROR(VLOOKUP(salesTable[[#This Row],[Region]],region_ref[],2,FALSE),TRIM(CLEAN(UPPER(salesTable[[#This Row],[Region]])))))</f>
        <v>KOFORIDUA</v>
      </c>
      <c r="T545" t="str">
        <f>IF(salesTable[[#This Row],[CustomerType]]="","MISSING",IFERROR(VLOOKUP(salesTable[[#This Row],[CustomerType]],customerType_Ref[],2,FALSE),TRIM(CLEAN(UPPER(salesTable[[#This Row],[CustomerType]])))))</f>
        <v>INDIVIDUAL</v>
      </c>
      <c r="U545" t="str">
        <f>IF(salesTable[[#This Row],[SalesChannel]]="","MISSING",IFERROR(VLOOKUP(salesTable[[#This Row],[SalesChannel]],salesChannel_Ref[],2,FALSE),CLEAN(UPPER(TRIM(salesTable[SalesChannel])))))</f>
        <v>AGENT</v>
      </c>
      <c r="V54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45" s="8" t="str">
        <f>IF(salesTable[[#This Row],[ProductID]]="","MISSING",IFERROR(VLOOKUP(salesTable[[#This Row],[ProductID]],product_REF[],1,FALSE),"NO MATCH"))</f>
        <v>P007</v>
      </c>
      <c r="X545" s="8" t="str">
        <f>CLEAN(UPPER(TRIM(IF(salesTable[[#This Row],[ProductID]]="","MISSING",IFERROR(VLOOKUP(salesTable[[#This Row],[ProductID]],product_REF[],2,FALSE),"NO MATCH")))))</f>
        <v>COTTON SHIRT</v>
      </c>
      <c r="Y545" t="str">
        <f>IFERROR(CLEAN(UPPER(TRIM(VLOOKUP(salesTable[[#This Row],[productID_Final]],product_REF[],3,FALSE)))),"NO MATCH")</f>
        <v>CLOTHING</v>
      </c>
      <c r="Z545" s="8" t="str">
        <f>IF(salesTable[[#This Row],[productCategory_final]]=CLEAN(UPPER(TRIM(salesTable[ProductCategory]))),salesTable[[#This Row],[productCategory_final]],"MISMATCH")</f>
        <v>CLOTHING</v>
      </c>
      <c r="AA545" s="8" t="str">
        <f>IF(salesTable[[#This Row],[CustomerID]]="","MISSING",IFERROR(VLOOKUP(salesTable[[#This Row],[CustomerID]],customer_REF[],1,FALSE),"NO MATCH"))</f>
        <v>C0348</v>
      </c>
      <c r="AB545" t="str">
        <f>CLEAN(UPPER(TRIM(IF(salesTable[[#This Row],[FirstName]]="","MISSING",IFERROR(VLOOKUP(salesTable[[#This Row],[CustomerID_final]],customer_REF[],2,FALSE),"NO MATCH")))))</f>
        <v>ABENA</v>
      </c>
      <c r="AC545" s="8" t="str">
        <f>IF(salesTable[[#This Row],[customerFisrtName]]=CLEAN(UPPER(TRIM(salesTable[[#This Row],[customerFisrtName]]))),salesTable[[#This Row],[customerFisrtName]],"MISMATCH")</f>
        <v>ABENA</v>
      </c>
      <c r="AD545" t="str">
        <f>CLEAN(UPPER(TRIM(IF(salesTable[[#This Row],[LastName]]="","MISSING",IFERROR(VLOOKUP(salesTable[[#This Row],[CustomerID_final]],customer_REF[],3,FALSE),"NO MATCH")))))</f>
        <v>ASARE</v>
      </c>
      <c r="AE545" s="8" t="str">
        <f>IF(salesTable[[#This Row],[customerLastName]]=CLEAN(UPPER(TRIM(salesTable[[#This Row],[customerLastName]]))),salesTable[[#This Row],[customerLastName]],"MISMATCH")</f>
        <v>ASARE</v>
      </c>
      <c r="AF545" s="8" t="str">
        <f>IF(salesTable[[#This Row],[Phone]]="","MISSING",0&amp;RIGHT(TRIM(SUBSTITUTE(SUBSTITUTE(SUBSTITUTE(salesTable[[#This Row],[Phone]],"+","")," ",""),"-","")),9))</f>
        <v>0593496367</v>
      </c>
      <c r="AG54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45" s="8">
        <f>IF(salesTable[[#This Row],[quantity_clean]]&gt;0,salesTable[[#This Row],[quantity_clean]],"INVALID")</f>
        <v>10</v>
      </c>
      <c r="AI54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545" s="8">
        <f>IF(salesTable[[#This Row],[unitPrice_clean]]&gt;0,salesTable[[#This Row],[unitPrice_clean]],"INVALID")</f>
        <v>180</v>
      </c>
      <c r="AK545">
        <f>IF(salesTable[[#This Row],[Revenue]]="","MISSING",VALUE(TRIM(SUBSTITUTE(SUBSTITUTE(salesTable[[#This Row],[Revenue]],",",""),"GH₵",""))))</f>
        <v>1800</v>
      </c>
      <c r="AL545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545" s="19" t="str">
        <f>IF(ISNUMBER(salesTable[[#This Row],[OrderDate]]),salesTable[[#This Row],[OrderDate]],IFERROR(DATEVALUE(CLEAN(TRIM(SUBSTITUTE(salesTable[[#This Row],[OrderDate]],".","/")))),"CHECK"))</f>
        <v>CHECK</v>
      </c>
      <c r="AN54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5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GH-KOF-2025-01245</v>
      </c>
      <c r="AP5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5" s="8" t="str">
        <f>CLEAN(PROPER(TRIM(salesTable[[#This Row],[Email]])))</f>
        <v>Abena.Asare42@Example.Com</v>
      </c>
      <c r="AR545" s="8" t="str">
        <f>CLEAN(TRIM(salesTable[[#This Row],[SourceFile]]))</f>
        <v>Agent_App_2025.csv</v>
      </c>
      <c r="AS5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5" s="8" t="str">
        <f>IF(salesTable[orderRef_final]&lt;&gt;"MISSING",salesTable[orderRef_final],"invalid")</f>
        <v>GH-KOF-2025-01245</v>
      </c>
    </row>
    <row r="546" spans="1:46" x14ac:dyDescent="0.3">
      <c r="A546" t="s">
        <v>5753</v>
      </c>
      <c r="B546" t="s">
        <v>5754</v>
      </c>
      <c r="C546" t="s">
        <v>2146</v>
      </c>
      <c r="D546" t="s">
        <v>50</v>
      </c>
      <c r="E546" t="s">
        <v>140</v>
      </c>
      <c r="F546" t="s">
        <v>119</v>
      </c>
      <c r="G546" t="s">
        <v>39</v>
      </c>
      <c r="H546" t="s">
        <v>719</v>
      </c>
      <c r="I546" t="s">
        <v>41</v>
      </c>
      <c r="J546" t="s">
        <v>83</v>
      </c>
      <c r="K546" t="s">
        <v>57</v>
      </c>
      <c r="L546" t="s">
        <v>58</v>
      </c>
      <c r="M546">
        <v>7</v>
      </c>
      <c r="N546" t="s">
        <v>2074</v>
      </c>
      <c r="O546">
        <v>13300</v>
      </c>
      <c r="P546" t="s">
        <v>5755</v>
      </c>
      <c r="Q546" t="s">
        <v>5756</v>
      </c>
      <c r="R546" t="s">
        <v>32</v>
      </c>
      <c r="S546" t="str">
        <f>IF(salesTable[[#This Row],[Region]]="","MISSING",IFERROR(VLOOKUP(salesTable[[#This Row],[Region]],region_ref[],2,FALSE),TRIM(CLEAN(UPPER(salesTable[[#This Row],[Region]])))))</f>
        <v>KOFORIDUA</v>
      </c>
      <c r="T546" t="str">
        <f>IF(salesTable[[#This Row],[CustomerType]]="","MISSING",IFERROR(VLOOKUP(salesTable[[#This Row],[CustomerType]],customerType_Ref[],2,FALSE),TRIM(CLEAN(UPPER(salesTable[[#This Row],[CustomerType]])))))</f>
        <v>INDIVIDUAL</v>
      </c>
      <c r="U546" t="str">
        <f>IF(salesTable[[#This Row],[SalesChannel]]="","MISSING",IFERROR(VLOOKUP(salesTable[[#This Row],[SalesChannel]],salesChannel_Ref[],2,FALSE),CLEAN(UPPER(TRIM(salesTable[SalesChannel])))))</f>
        <v>ONLINE</v>
      </c>
      <c r="V54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46" s="8" t="str">
        <f>IF(salesTable[[#This Row],[ProductID]]="","MISSING",IFERROR(VLOOKUP(salesTable[[#This Row],[ProductID]],product_REF[],1,FALSE),"NO MATCH"))</f>
        <v>P006</v>
      </c>
      <c r="X546" s="8" t="str">
        <f>CLEAN(UPPER(TRIM(IF(salesTable[[#This Row],[ProductID]]="","MISSING",IFERROR(VLOOKUP(salesTable[[#This Row],[ProductID]],product_REF[],2,FALSE),"NO MATCH")))))</f>
        <v>STANDING DESK</v>
      </c>
      <c r="Y546" t="str">
        <f>IFERROR(CLEAN(UPPER(TRIM(VLOOKUP(salesTable[[#This Row],[productID_Final]],product_REF[],3,FALSE)))),"NO MATCH")</f>
        <v>FURNITURE</v>
      </c>
      <c r="Z546" s="8" t="str">
        <f>IF(salesTable[[#This Row],[productCategory_final]]=CLEAN(UPPER(TRIM(salesTable[ProductCategory]))),salesTable[[#This Row],[productCategory_final]],"MISMATCH")</f>
        <v>FURNITURE</v>
      </c>
      <c r="AA546" s="8" t="str">
        <f>IF(salesTable[[#This Row],[CustomerID]]="","MISSING",IFERROR(VLOOKUP(salesTable[[#This Row],[CustomerID]],customer_REF[],1,FALSE),"NO MATCH"))</f>
        <v>C0089</v>
      </c>
      <c r="AB546" t="str">
        <f>CLEAN(UPPER(TRIM(IF(salesTable[[#This Row],[FirstName]]="","MISSING",IFERROR(VLOOKUP(salesTable[[#This Row],[CustomerID_final]],customer_REF[],2,FALSE),"NO MATCH")))))</f>
        <v>AKOSUA</v>
      </c>
      <c r="AC546" s="8" t="str">
        <f>IF(salesTable[[#This Row],[customerFisrtName]]=CLEAN(UPPER(TRIM(salesTable[[#This Row],[customerFisrtName]]))),salesTable[[#This Row],[customerFisrtName]],"MISMATCH")</f>
        <v>AKOSUA</v>
      </c>
      <c r="AD546" t="str">
        <f>CLEAN(UPPER(TRIM(IF(salesTable[[#This Row],[LastName]]="","MISSING",IFERROR(VLOOKUP(salesTable[[#This Row],[CustomerID_final]],customer_REF[],3,FALSE),"NO MATCH")))))</f>
        <v>OWUSU</v>
      </c>
      <c r="AE546" s="8" t="str">
        <f>IF(salesTable[[#This Row],[customerLastName]]=CLEAN(UPPER(TRIM(salesTable[[#This Row],[customerLastName]]))),salesTable[[#This Row],[customerLastName]],"MISMATCH")</f>
        <v>OWUSU</v>
      </c>
      <c r="AF546" s="8" t="str">
        <f>IF(salesTable[[#This Row],[Phone]]="","MISSING",0&amp;RIGHT(TRIM(SUBSTITUTE(SUBSTITUTE(SUBSTITUTE(salesTable[[#This Row],[Phone]],"+","")," ",""),"-","")),9))</f>
        <v>0543159932</v>
      </c>
      <c r="AG54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546" s="8">
        <f>IF(salesTable[[#This Row],[quantity_clean]]&gt;0,salesTable[[#This Row],[quantity_clean]],"INVALID")</f>
        <v>7</v>
      </c>
      <c r="AI54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46" s="8">
        <f>IF(salesTable[[#This Row],[unitPrice_clean]]&gt;0,salesTable[[#This Row],[unitPrice_clean]],"INVALID")</f>
        <v>1900</v>
      </c>
      <c r="AK546">
        <f>IF(salesTable[[#This Row],[Revenue]]="","MISSING",VALUE(TRIM(SUBSTITUTE(SUBSTITUTE(salesTable[[#This Row],[Revenue]],",",""),"GH₵",""))))</f>
        <v>13300</v>
      </c>
      <c r="AL546" s="8">
        <f>IFERROR(IF(ROUND(salesTable[[#This Row],[Quantity_final]]*salesTable[[#This Row],[UnitPrice_final]],2)=ROUND(salesTable[[#This Row],[revenue_clean]],2)=TRUE,salesTable[[#This Row],[revenue_clean]],"invalid"),"INVALID")</f>
        <v>13300</v>
      </c>
      <c r="AM546" s="19" t="str">
        <f>IF(ISNUMBER(salesTable[[#This Row],[OrderDate]]),salesTable[[#This Row],[OrderDate]],IFERROR(DATEVALUE(CLEAN(TRIM(SUBSTITUTE(salesTable[[#This Row],[OrderDate]],".","/")))),"CHECK"))</f>
        <v>CHECK</v>
      </c>
      <c r="AN54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GH-KOF-2025-01248</v>
      </c>
      <c r="AP5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6" s="8" t="str">
        <f>CLEAN(PROPER(TRIM(salesTable[[#This Row],[Email]])))</f>
        <v>Akosua.Owusu4@Example.Com</v>
      </c>
      <c r="AR546" s="8" t="str">
        <f>CLEAN(TRIM(salesTable[[#This Row],[SourceFile]]))</f>
        <v>Agent_App_2025.csv</v>
      </c>
      <c r="AS5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6" s="8" t="str">
        <f>IF(salesTable[orderRef_final]&lt;&gt;"MISSING",salesTable[orderRef_final],"invalid")</f>
        <v>GH-KOF-2025-01248</v>
      </c>
    </row>
    <row r="547" spans="1:46" x14ac:dyDescent="0.3">
      <c r="A547" t="s">
        <v>2972</v>
      </c>
      <c r="B547" t="s">
        <v>2400</v>
      </c>
      <c r="C547" t="s">
        <v>1227</v>
      </c>
      <c r="D547" t="s">
        <v>583</v>
      </c>
      <c r="E547" t="s">
        <v>93</v>
      </c>
      <c r="F547" t="s">
        <v>1022</v>
      </c>
      <c r="G547" t="s">
        <v>120</v>
      </c>
      <c r="H547" t="s">
        <v>121</v>
      </c>
      <c r="I547" t="s">
        <v>265</v>
      </c>
      <c r="J547" t="s">
        <v>27</v>
      </c>
      <c r="K547" t="s">
        <v>84</v>
      </c>
      <c r="L547" t="s">
        <v>522</v>
      </c>
      <c r="M547" t="s">
        <v>607</v>
      </c>
      <c r="N547">
        <v>850</v>
      </c>
      <c r="O547">
        <v>1700</v>
      </c>
      <c r="P547" t="s">
        <v>2973</v>
      </c>
      <c r="Q547" t="s">
        <v>2974</v>
      </c>
      <c r="R547" t="s">
        <v>157</v>
      </c>
      <c r="S547" t="str">
        <f>IF(salesTable[[#This Row],[Region]]="","MISSING",IFERROR(VLOOKUP(salesTable[[#This Row],[Region]],region_ref[],2,FALSE),TRIM(CLEAN(UPPER(salesTable[[#This Row],[Region]])))))</f>
        <v>KOFORIDUA</v>
      </c>
      <c r="T547" t="str">
        <f>IF(salesTable[[#This Row],[CustomerType]]="","MISSING",IFERROR(VLOOKUP(salesTable[[#This Row],[CustomerType]],customerType_Ref[],2,FALSE),TRIM(CLEAN(UPPER(salesTable[[#This Row],[CustomerType]])))))</f>
        <v>GOVERNMENT</v>
      </c>
      <c r="U547" t="str">
        <f>IF(salesTable[[#This Row],[SalesChannel]]="","MISSING",IFERROR(VLOOKUP(salesTable[[#This Row],[SalesChannel]],salesChannel_Ref[],2,FALSE),CLEAN(UPPER(TRIM(salesTable[SalesChannel])))))</f>
        <v>AGENT</v>
      </c>
      <c r="V547" t="str">
        <f>IF(salesTable[[#This Row],[PaymentMethod]]="","MISSING",IFERROR(VLOOKUP(salesTable[[#This Row],[PaymentMethod]],paymentMethod_REF[],2,FALSE), CLEAN(UPPER(TRIM(salesTable[[#This Row],[PaymentMethod]])))))</f>
        <v>CARD</v>
      </c>
      <c r="W547" s="8" t="str">
        <f>IF(salesTable[[#This Row],[ProductID]]="","MISSING",IFERROR(VLOOKUP(salesTable[[#This Row],[ProductID]],product_REF[],1,FALSE),"NO MATCH"))</f>
        <v>P002</v>
      </c>
      <c r="X547" s="8" t="str">
        <f>CLEAN(UPPER(TRIM(IF(salesTable[[#This Row],[ProductID]]="","MISSING",IFERROR(VLOOKUP(salesTable[[#This Row],[ProductID]],product_REF[],2,FALSE),"NO MATCH")))))</f>
        <v>OFFICE CHAIR</v>
      </c>
      <c r="Y547" t="str">
        <f>IFERROR(CLEAN(UPPER(TRIM(VLOOKUP(salesTable[[#This Row],[productID_Final]],product_REF[],3,FALSE)))),"NO MATCH")</f>
        <v>FURNITURE</v>
      </c>
      <c r="Z547" s="8" t="str">
        <f>IF(salesTable[[#This Row],[productCategory_final]]=CLEAN(UPPER(TRIM(salesTable[ProductCategory]))),salesTable[[#This Row],[productCategory_final]],"MISMATCH")</f>
        <v>FURNITURE</v>
      </c>
      <c r="AA547" s="8" t="str">
        <f>IF(salesTable[[#This Row],[CustomerID]]="","MISSING",IFERROR(VLOOKUP(salesTable[[#This Row],[CustomerID]],customer_REF[],1,FALSE),"NO MATCH"))</f>
        <v>C0197</v>
      </c>
      <c r="AB547" t="str">
        <f>CLEAN(UPPER(TRIM(IF(salesTable[[#This Row],[FirstName]]="","MISSING",IFERROR(VLOOKUP(salesTable[[#This Row],[CustomerID_final]],customer_REF[],2,FALSE),"NO MATCH")))))</f>
        <v>MICHAEL</v>
      </c>
      <c r="AC547" s="8" t="str">
        <f>IF(salesTable[[#This Row],[customerFisrtName]]=CLEAN(UPPER(TRIM(salesTable[[#This Row],[customerFisrtName]]))),salesTable[[#This Row],[customerFisrtName]],"MISMATCH")</f>
        <v>MICHAEL</v>
      </c>
      <c r="AD547" t="str">
        <f>CLEAN(UPPER(TRIM(IF(salesTable[[#This Row],[LastName]]="","MISSING",IFERROR(VLOOKUP(salesTable[[#This Row],[CustomerID_final]],customer_REF[],3,FALSE),"NO MATCH")))))</f>
        <v>BADU</v>
      </c>
      <c r="AE547" s="8" t="str">
        <f>IF(salesTable[[#This Row],[customerLastName]]=CLEAN(UPPER(TRIM(salesTable[[#This Row],[customerLastName]]))),salesTable[[#This Row],[customerLastName]],"MISMATCH")</f>
        <v>BADU</v>
      </c>
      <c r="AF547" s="8" t="str">
        <f>IF(salesTable[[#This Row],[Phone]]="","MISSING",0&amp;RIGHT(TRIM(SUBSTITUTE(SUBSTITUTE(SUBSTITUTE(salesTable[[#This Row],[Phone]],"+","")," ",""),"-","")),9))</f>
        <v>0203065985</v>
      </c>
      <c r="AG54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47" s="8">
        <f>IF(salesTable[[#This Row],[quantity_clean]]&gt;0,salesTable[[#This Row],[quantity_clean]],"INVALID")</f>
        <v>2</v>
      </c>
      <c r="AI54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47" s="8">
        <f>IF(salesTable[[#This Row],[unitPrice_clean]]&gt;0,salesTable[[#This Row],[unitPrice_clean]],"INVALID")</f>
        <v>850</v>
      </c>
      <c r="AK547">
        <f>IF(salesTable[[#This Row],[Revenue]]="","MISSING",VALUE(TRIM(SUBSTITUTE(SUBSTITUTE(salesTable[[#This Row],[Revenue]],",",""),"GH₵",""))))</f>
        <v>1700</v>
      </c>
      <c r="AL547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547" s="19">
        <f>IF(ISNUMBER(salesTable[[#This Row],[OrderDate]]),salesTable[[#This Row],[OrderDate]],IFERROR(DATEVALUE(CLEAN(TRIM(SUBSTITUTE(salesTable[[#This Row],[OrderDate]],".","/")))),"CHECK"))</f>
        <v>45865</v>
      </c>
      <c r="AN5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45865</v>
      </c>
      <c r="AO5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GH-KOF-2025-01257</v>
      </c>
      <c r="AP5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7" s="8" t="str">
        <f>CLEAN(PROPER(TRIM(salesTable[[#This Row],[Email]])))</f>
        <v>Michael.Badu4@Example.Com</v>
      </c>
      <c r="AR547" s="8" t="str">
        <f>CLEAN(TRIM(salesTable[[#This Row],[SourceFile]]))</f>
        <v>Online_Sales_2025.xlsx</v>
      </c>
      <c r="AS5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7" s="8" t="str">
        <f>IF(salesTable[orderRef_final]&lt;&gt;"MISSING",salesTable[orderRef_final],"invalid")</f>
        <v>GH-KOF-2025-01257</v>
      </c>
    </row>
    <row r="548" spans="1:46" x14ac:dyDescent="0.3">
      <c r="A548" t="s">
        <v>6021</v>
      </c>
      <c r="B548" t="s">
        <v>6022</v>
      </c>
      <c r="C548" t="s">
        <v>1363</v>
      </c>
      <c r="D548" t="s">
        <v>65</v>
      </c>
      <c r="E548" t="s">
        <v>51</v>
      </c>
      <c r="F548" t="s">
        <v>750</v>
      </c>
      <c r="G548" t="s">
        <v>142</v>
      </c>
      <c r="H548" t="s">
        <v>143</v>
      </c>
      <c r="I548" t="s">
        <v>26</v>
      </c>
      <c r="J548" t="s">
        <v>83</v>
      </c>
      <c r="K548" t="s">
        <v>84</v>
      </c>
      <c r="L548" t="s">
        <v>111</v>
      </c>
      <c r="M548" t="s">
        <v>1808</v>
      </c>
      <c r="N548">
        <v>420</v>
      </c>
      <c r="O548">
        <v>420</v>
      </c>
      <c r="P548" t="s">
        <v>6023</v>
      </c>
      <c r="Q548" t="s">
        <v>6024</v>
      </c>
      <c r="R548" t="s">
        <v>157</v>
      </c>
      <c r="S548" t="str">
        <f>IF(salesTable[[#This Row],[Region]]="","MISSING",IFERROR(VLOOKUP(salesTable[[#This Row],[Region]],region_ref[],2,FALSE),TRIM(CLEAN(UPPER(salesTable[[#This Row],[Region]])))))</f>
        <v>KOFORIDUA</v>
      </c>
      <c r="T548" t="str">
        <f>IF(salesTable[[#This Row],[CustomerType]]="","MISSING",IFERROR(VLOOKUP(salesTable[[#This Row],[CustomerType]],customerType_Ref[],2,FALSE),TRIM(CLEAN(UPPER(salesTable[[#This Row],[CustomerType]])))))</f>
        <v>INDIVIDUAL</v>
      </c>
      <c r="U548" t="str">
        <f>IF(salesTable[[#This Row],[SalesChannel]]="","MISSING",IFERROR(VLOOKUP(salesTable[[#This Row],[SalesChannel]],salesChannel_Ref[],2,FALSE),CLEAN(UPPER(TRIM(salesTable[SalesChannel])))))</f>
        <v>AGENT</v>
      </c>
      <c r="V548" t="str">
        <f>IF(salesTable[[#This Row],[PaymentMethod]]="","MISSING",IFERROR(VLOOKUP(salesTable[[#This Row],[PaymentMethod]],paymentMethod_REF[],2,FALSE), CLEAN(UPPER(TRIM(salesTable[[#This Row],[PaymentMethod]])))))</f>
        <v>CARD</v>
      </c>
      <c r="W548" s="8" t="str">
        <f>IF(salesTable[[#This Row],[ProductID]]="","MISSING",IFERROR(VLOOKUP(salesTable[[#This Row],[ProductID]],product_REF[],1,FALSE),"NO MATCH"))</f>
        <v>P003</v>
      </c>
      <c r="X548" s="8" t="str">
        <f>CLEAN(UPPER(TRIM(IF(salesTable[[#This Row],[ProductID]]="","MISSING",IFERROR(VLOOKUP(salesTable[[#This Row],[ProductID]],product_REF[],2,FALSE),"NO MATCH")))))</f>
        <v>WIRELESS HEADSET</v>
      </c>
      <c r="Y548" t="str">
        <f>IFERROR(CLEAN(UPPER(TRIM(VLOOKUP(salesTable[[#This Row],[productID_Final]],product_REF[],3,FALSE)))),"NO MATCH")</f>
        <v>ELECTRONICS</v>
      </c>
      <c r="Z548" s="8" t="str">
        <f>IF(salesTable[[#This Row],[productCategory_final]]=CLEAN(UPPER(TRIM(salesTable[ProductCategory]))),salesTable[[#This Row],[productCategory_final]],"MISMATCH")</f>
        <v>ELECTRONICS</v>
      </c>
      <c r="AA548" s="8" t="str">
        <f>IF(salesTable[[#This Row],[CustomerID]]="","MISSING",IFERROR(VLOOKUP(salesTable[[#This Row],[CustomerID]],customer_REF[],1,FALSE),"NO MATCH"))</f>
        <v>C0027</v>
      </c>
      <c r="AB548" t="str">
        <f>CLEAN(UPPER(TRIM(IF(salesTable[[#This Row],[FirstName]]="","MISSING",IFERROR(VLOOKUP(salesTable[[#This Row],[CustomerID_final]],customer_REF[],2,FALSE),"NO MATCH")))))</f>
        <v>NAA</v>
      </c>
      <c r="AC548" s="8" t="str">
        <f>IF(salesTable[[#This Row],[customerFisrtName]]=CLEAN(UPPER(TRIM(salesTable[[#This Row],[customerFisrtName]]))),salesTable[[#This Row],[customerFisrtName]],"MISMATCH")</f>
        <v>NAA</v>
      </c>
      <c r="AD548" t="str">
        <f>CLEAN(UPPER(TRIM(IF(salesTable[[#This Row],[LastName]]="","MISSING",IFERROR(VLOOKUP(salesTable[[#This Row],[CustomerID_final]],customer_REF[],3,FALSE),"NO MATCH")))))</f>
        <v>MENSAH</v>
      </c>
      <c r="AE548" s="8" t="str">
        <f>IF(salesTable[[#This Row],[customerLastName]]=CLEAN(UPPER(TRIM(salesTable[[#This Row],[customerLastName]]))),salesTable[[#This Row],[customerLastName]],"MISMATCH")</f>
        <v>MENSAH</v>
      </c>
      <c r="AF548" s="8" t="str">
        <f>IF(salesTable[[#This Row],[Phone]]="","MISSING",0&amp;RIGHT(TRIM(SUBSTITUTE(SUBSTITUTE(SUBSTITUTE(salesTable[[#This Row],[Phone]],"+","")," ",""),"-","")),9))</f>
        <v>0204599849</v>
      </c>
      <c r="AG54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48" s="8">
        <f>IF(salesTable[[#This Row],[quantity_clean]]&gt;0,salesTable[[#This Row],[quantity_clean]],"INVALID")</f>
        <v>1</v>
      </c>
      <c r="AI54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48" s="8">
        <f>IF(salesTable[[#This Row],[unitPrice_clean]]&gt;0,salesTable[[#This Row],[unitPrice_clean]],"INVALID")</f>
        <v>420</v>
      </c>
      <c r="AK548">
        <f>IF(salesTable[[#This Row],[Revenue]]="","MISSING",VALUE(TRIM(SUBSTITUTE(SUBSTITUTE(salesTable[[#This Row],[Revenue]],",",""),"GH₵",""))))</f>
        <v>420</v>
      </c>
      <c r="AL548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548" s="19">
        <f>IF(ISNUMBER(salesTable[[#This Row],[OrderDate]]),salesTable[[#This Row],[OrderDate]],IFERROR(DATEVALUE(CLEAN(TRIM(SUBSTITUTE(salesTable[[#This Row],[OrderDate]],".","/")))),"CHECK"))</f>
        <v>45589</v>
      </c>
      <c r="AN54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GH-KOF-2025-01267</v>
      </c>
      <c r="AP5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8" s="8" t="str">
        <f>CLEAN(PROPER(TRIM(salesTable[[#This Row],[Email]])))</f>
        <v>Naa.Mensah69@Example.Com</v>
      </c>
      <c r="AR548" s="8" t="str">
        <f>CLEAN(TRIM(salesTable[[#This Row],[SourceFile]]))</f>
        <v>Online_Sales_2025.xlsx</v>
      </c>
      <c r="AS5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8" s="8" t="str">
        <f>IF(salesTable[orderRef_final]&lt;&gt;"MISSING",salesTable[orderRef_final],"invalid")</f>
        <v>GH-KOF-2025-01267</v>
      </c>
    </row>
    <row r="549" spans="1:46" x14ac:dyDescent="0.3">
      <c r="A549" t="s">
        <v>5587</v>
      </c>
      <c r="B549" t="s">
        <v>5588</v>
      </c>
      <c r="C549" t="s">
        <v>1232</v>
      </c>
      <c r="D549" t="s">
        <v>21</v>
      </c>
      <c r="E549" t="s">
        <v>140</v>
      </c>
      <c r="F549" t="s">
        <v>52</v>
      </c>
      <c r="G549" t="s">
        <v>24</v>
      </c>
      <c r="H549" t="s">
        <v>434</v>
      </c>
      <c r="I549" t="s">
        <v>26</v>
      </c>
      <c r="J549" t="s">
        <v>221</v>
      </c>
      <c r="K549" t="s">
        <v>72</v>
      </c>
      <c r="L549" t="s">
        <v>111</v>
      </c>
      <c r="M549">
        <v>9</v>
      </c>
      <c r="N549">
        <v>4100</v>
      </c>
      <c r="O549">
        <v>36900</v>
      </c>
      <c r="P549" t="s">
        <v>5589</v>
      </c>
      <c r="Q549" t="s">
        <v>5590</v>
      </c>
      <c r="R549" t="s">
        <v>46</v>
      </c>
      <c r="S549" t="str">
        <f>IF(salesTable[[#This Row],[Region]]="","MISSING",IFERROR(VLOOKUP(salesTable[[#This Row],[Region]],region_ref[],2,FALSE),TRIM(CLEAN(UPPER(salesTable[[#This Row],[Region]])))))</f>
        <v>KOFORIDUA</v>
      </c>
      <c r="T549" t="str">
        <f>IF(salesTable[[#This Row],[CustomerType]]="","MISSING",IFERROR(VLOOKUP(salesTable[[#This Row],[CustomerType]],customerType_Ref[],2,FALSE),TRIM(CLEAN(UPPER(salesTable[[#This Row],[CustomerType]])))))</f>
        <v>INDIVIDUAL</v>
      </c>
      <c r="U549" t="str">
        <f>IF(salesTable[[#This Row],[SalesChannel]]="","MISSING",IFERROR(VLOOKUP(salesTable[[#This Row],[SalesChannel]],salesChannel_Ref[],2,FALSE),CLEAN(UPPER(TRIM(salesTable[SalesChannel])))))</f>
        <v>IN-STORE</v>
      </c>
      <c r="V549" t="str">
        <f>IF(salesTable[[#This Row],[PaymentMethod]]="","MISSING",IFERROR(VLOOKUP(salesTable[[#This Row],[PaymentMethod]],paymentMethod_REF[],2,FALSE), CLEAN(UPPER(TRIM(salesTable[[#This Row],[PaymentMethod]])))))</f>
        <v>CARD</v>
      </c>
      <c r="W549" s="8" t="str">
        <f>IF(salesTable[[#This Row],[ProductID]]="","MISSING",IFERROR(VLOOKUP(salesTable[[#This Row],[ProductID]],product_REF[],1,FALSE),"NO MATCH"))</f>
        <v>P001</v>
      </c>
      <c r="X549" s="8" t="str">
        <f>CLEAN(UPPER(TRIM(IF(salesTable[[#This Row],[ProductID]]="","MISSING",IFERROR(VLOOKUP(salesTable[[#This Row],[ProductID]],product_REF[],2,FALSE),"NO MATCH")))))</f>
        <v>LAPTOP PRO 14</v>
      </c>
      <c r="Y549" t="str">
        <f>IFERROR(CLEAN(UPPER(TRIM(VLOOKUP(salesTable[[#This Row],[productID_Final]],product_REF[],3,FALSE)))),"NO MATCH")</f>
        <v>ELECTRONICS</v>
      </c>
      <c r="Z549" s="8" t="str">
        <f>IF(salesTable[[#This Row],[productCategory_final]]=CLEAN(UPPER(TRIM(salesTable[ProductCategory]))),salesTable[[#This Row],[productCategory_final]],"MISMATCH")</f>
        <v>ELECTRONICS</v>
      </c>
      <c r="AA549" s="8" t="str">
        <f>IF(salesTable[[#This Row],[CustomerID]]="","MISSING",IFERROR(VLOOKUP(salesTable[[#This Row],[CustomerID]],customer_REF[],1,FALSE),"NO MATCH"))</f>
        <v>C0242</v>
      </c>
      <c r="AB549" t="str">
        <f>CLEAN(UPPER(TRIM(IF(salesTable[[#This Row],[FirstName]]="","MISSING",IFERROR(VLOOKUP(salesTable[[#This Row],[CustomerID_final]],customer_REF[],2,FALSE),"NO MATCH")))))</f>
        <v>KOJO</v>
      </c>
      <c r="AC549" s="8" t="str">
        <f>IF(salesTable[[#This Row],[customerFisrtName]]=CLEAN(UPPER(TRIM(salesTable[[#This Row],[customerFisrtName]]))),salesTable[[#This Row],[customerFisrtName]],"MISMATCH")</f>
        <v>KOJO</v>
      </c>
      <c r="AD549" t="str">
        <f>CLEAN(UPPER(TRIM(IF(salesTable[[#This Row],[LastName]]="","MISSING",IFERROR(VLOOKUP(salesTable[[#This Row],[CustomerID_final]],customer_REF[],3,FALSE),"NO MATCH")))))</f>
        <v>OWUSU</v>
      </c>
      <c r="AE549" s="8" t="str">
        <f>IF(salesTable[[#This Row],[customerLastName]]=CLEAN(UPPER(TRIM(salesTable[[#This Row],[customerLastName]]))),salesTable[[#This Row],[customerLastName]],"MISMATCH")</f>
        <v>OWUSU</v>
      </c>
      <c r="AF549" s="8" t="str">
        <f>IF(salesTable[[#This Row],[Phone]]="","MISSING",0&amp;RIGHT(TRIM(SUBSTITUTE(SUBSTITUTE(SUBSTITUTE(salesTable[[#This Row],[Phone]],"+","")," ",""),"-","")),9))</f>
        <v>0554385019</v>
      </c>
      <c r="AG54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549" s="8">
        <f>IF(salesTable[[#This Row],[quantity_clean]]&gt;0,salesTable[[#This Row],[quantity_clean]],"INVALID")</f>
        <v>9</v>
      </c>
      <c r="AI549">
        <f>IF(OR(salesTable[[#This Row],[UnitPrice]]="",salesTable[[#This Row],[UnitPrice]]="N/A",salesTable[[#This Row],[UnitPrice]]="unknown"),"INVALID",VALUE(TRIM(SUBSTITUTE(SUBSTITUTE(salesTable[[#This Row],[UnitPrice]],",",""),"GH₵",""))))</f>
        <v>4100</v>
      </c>
      <c r="AJ549" s="8">
        <f>IF(salesTable[[#This Row],[unitPrice_clean]]&gt;0,salesTable[[#This Row],[unitPrice_clean]],"INVALID")</f>
        <v>4100</v>
      </c>
      <c r="AK549">
        <f>IF(salesTable[[#This Row],[Revenue]]="","MISSING",VALUE(TRIM(SUBSTITUTE(SUBSTITUTE(salesTable[[#This Row],[Revenue]],",",""),"GH₵",""))))</f>
        <v>36900</v>
      </c>
      <c r="AL549" s="8">
        <f>IFERROR(IF(ROUND(salesTable[[#This Row],[Quantity_final]]*salesTable[[#This Row],[UnitPrice_final]],2)=ROUND(salesTable[[#This Row],[revenue_clean]],2)=TRUE,salesTable[[#This Row],[revenue_clean]],"invalid"),"INVALID")</f>
        <v>36900</v>
      </c>
      <c r="AM549" s="19">
        <f>IF(ISNUMBER(salesTable[[#This Row],[OrderDate]]),salesTable[[#This Row],[OrderDate]],IFERROR(DATEVALUE(CLEAN(TRIM(SUBSTITUTE(salesTable[[#This Row],[OrderDate]],".","/")))),"CHECK"))</f>
        <v>46114</v>
      </c>
      <c r="AN54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GH-KOF-2025-01275</v>
      </c>
      <c r="AP5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49" s="8" t="str">
        <f>CLEAN(PROPER(TRIM(salesTable[[#This Row],[Email]])))</f>
        <v>Kojo.Owusu54@Example.Com</v>
      </c>
      <c r="AR549" s="8" t="str">
        <f>CLEAN(TRIM(salesTable[[#This Row],[SourceFile]]))</f>
        <v>Mobile_App_Export.csv</v>
      </c>
      <c r="AS5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49" s="8" t="str">
        <f>IF(salesTable[orderRef_final]&lt;&gt;"MISSING",salesTable[orderRef_final],"invalid")</f>
        <v>GH-KOF-2025-01275</v>
      </c>
    </row>
    <row r="550" spans="1:46" x14ac:dyDescent="0.3">
      <c r="A550" t="s">
        <v>6161</v>
      </c>
      <c r="B550" t="s">
        <v>6162</v>
      </c>
      <c r="C550" t="s">
        <v>545</v>
      </c>
      <c r="D550" t="s">
        <v>1457</v>
      </c>
      <c r="E550" t="s">
        <v>255</v>
      </c>
      <c r="F550" t="s">
        <v>119</v>
      </c>
      <c r="G550" t="s">
        <v>142</v>
      </c>
      <c r="H550" t="s">
        <v>367</v>
      </c>
      <c r="I550" t="s">
        <v>26</v>
      </c>
      <c r="J550" t="s">
        <v>71</v>
      </c>
      <c r="K550" t="s">
        <v>57</v>
      </c>
      <c r="L550" t="s">
        <v>111</v>
      </c>
      <c r="M550">
        <v>8</v>
      </c>
      <c r="N550">
        <v>420</v>
      </c>
      <c r="O550">
        <v>3360</v>
      </c>
      <c r="P550" t="s">
        <v>6163</v>
      </c>
      <c r="Q550" t="s">
        <v>6164</v>
      </c>
      <c r="R550" t="s">
        <v>46</v>
      </c>
      <c r="S550" t="str">
        <f>IF(salesTable[[#This Row],[Region]]="","MISSING",IFERROR(VLOOKUP(salesTable[[#This Row],[Region]],region_ref[],2,FALSE),TRIM(CLEAN(UPPER(salesTable[[#This Row],[Region]])))))</f>
        <v>KOFORIDUA</v>
      </c>
      <c r="T550" t="str">
        <f>IF(salesTable[[#This Row],[CustomerType]]="","MISSING",IFERROR(VLOOKUP(salesTable[[#This Row],[CustomerType]],customerType_Ref[],2,FALSE),TRIM(CLEAN(UPPER(salesTable[[#This Row],[CustomerType]])))))</f>
        <v>INDIVIDUAL</v>
      </c>
      <c r="U550" t="str">
        <f>IF(salesTable[[#This Row],[SalesChannel]]="","MISSING",IFERROR(VLOOKUP(salesTable[[#This Row],[SalesChannel]],salesChannel_Ref[],2,FALSE),CLEAN(UPPER(TRIM(salesTable[SalesChannel])))))</f>
        <v>ONLINE</v>
      </c>
      <c r="V550" t="str">
        <f>IF(salesTable[[#This Row],[PaymentMethod]]="","MISSING",IFERROR(VLOOKUP(salesTable[[#This Row],[PaymentMethod]],paymentMethod_REF[],2,FALSE), CLEAN(UPPER(TRIM(salesTable[[#This Row],[PaymentMethod]])))))</f>
        <v>CARD</v>
      </c>
      <c r="W550" s="8" t="str">
        <f>IF(salesTable[[#This Row],[ProductID]]="","MISSING",IFERROR(VLOOKUP(salesTable[[#This Row],[ProductID]],product_REF[],1,FALSE),"NO MATCH"))</f>
        <v>P003</v>
      </c>
      <c r="X550" s="8" t="str">
        <f>CLEAN(UPPER(TRIM(IF(salesTable[[#This Row],[ProductID]]="","MISSING",IFERROR(VLOOKUP(salesTable[[#This Row],[ProductID]],product_REF[],2,FALSE),"NO MATCH")))))</f>
        <v>WIRELESS HEADSET</v>
      </c>
      <c r="Y550" t="str">
        <f>IFERROR(CLEAN(UPPER(TRIM(VLOOKUP(salesTable[[#This Row],[productID_Final]],product_REF[],3,FALSE)))),"NO MATCH")</f>
        <v>ELECTRONICS</v>
      </c>
      <c r="Z550" s="8" t="str">
        <f>IF(salesTable[[#This Row],[productCategory_final]]=CLEAN(UPPER(TRIM(salesTable[ProductCategory]))),salesTable[[#This Row],[productCategory_final]],"MISMATCH")</f>
        <v>ELECTRONICS</v>
      </c>
      <c r="AA550" s="8" t="str">
        <f>IF(salesTable[[#This Row],[CustomerID]]="","MISSING",IFERROR(VLOOKUP(salesTable[[#This Row],[CustomerID]],customer_REF[],1,FALSE),"NO MATCH"))</f>
        <v>C0375</v>
      </c>
      <c r="AB550" t="str">
        <f>CLEAN(UPPER(TRIM(IF(salesTable[[#This Row],[FirstName]]="","MISSING",IFERROR(VLOOKUP(salesTable[[#This Row],[CustomerID_final]],customer_REF[],2,FALSE),"NO MATCH")))))</f>
        <v>DANIEL</v>
      </c>
      <c r="AC550" s="8" t="str">
        <f>IF(salesTable[[#This Row],[customerFisrtName]]=CLEAN(UPPER(TRIM(salesTable[[#This Row],[customerFisrtName]]))),salesTable[[#This Row],[customerFisrtName]],"MISMATCH")</f>
        <v>DANIEL</v>
      </c>
      <c r="AD550" t="str">
        <f>CLEAN(UPPER(TRIM(IF(salesTable[[#This Row],[LastName]]="","MISSING",IFERROR(VLOOKUP(salesTable[[#This Row],[CustomerID_final]],customer_REF[],3,FALSE),"NO MATCH")))))</f>
        <v>OWUSU</v>
      </c>
      <c r="AE550" s="8" t="str">
        <f>IF(salesTable[[#This Row],[customerLastName]]=CLEAN(UPPER(TRIM(salesTable[[#This Row],[customerLastName]]))),salesTable[[#This Row],[customerLastName]],"MISMATCH")</f>
        <v>OWUSU</v>
      </c>
      <c r="AF550" s="8" t="str">
        <f>IF(salesTable[[#This Row],[Phone]]="","MISSING",0&amp;RIGHT(TRIM(SUBSTITUTE(SUBSTITUTE(SUBSTITUTE(salesTable[[#This Row],[Phone]],"+","")," ",""),"-","")),9))</f>
        <v>0596486056</v>
      </c>
      <c r="AG55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50" s="8">
        <f>IF(salesTable[[#This Row],[quantity_clean]]&gt;0,salesTable[[#This Row],[quantity_clean]],"INVALID")</f>
        <v>8</v>
      </c>
      <c r="AI55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50" s="8">
        <f>IF(salesTable[[#This Row],[unitPrice_clean]]&gt;0,salesTable[[#This Row],[unitPrice_clean]],"INVALID")</f>
        <v>420</v>
      </c>
      <c r="AK550">
        <f>IF(salesTable[[#This Row],[Revenue]]="","MISSING",VALUE(TRIM(SUBSTITUTE(SUBSTITUTE(salesTable[[#This Row],[Revenue]],",",""),"GH₵",""))))</f>
        <v>3360</v>
      </c>
      <c r="AL550" s="8">
        <f>IFERROR(IF(ROUND(salesTable[[#This Row],[Quantity_final]]*salesTable[[#This Row],[UnitPrice_final]],2)=ROUND(salesTable[[#This Row],[revenue_clean]],2)=TRUE,salesTable[[#This Row],[revenue_clean]],"invalid"),"INVALID")</f>
        <v>3360</v>
      </c>
      <c r="AM550" s="19">
        <f>IF(ISNUMBER(salesTable[[#This Row],[OrderDate]]),salesTable[[#This Row],[OrderDate]],IFERROR(DATEVALUE(CLEAN(TRIM(SUBSTITUTE(salesTable[[#This Row],[OrderDate]],".","/")))),"CHECK"))</f>
        <v>45778</v>
      </c>
      <c r="AN5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45778</v>
      </c>
      <c r="AO5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GH-KOF-2025-01283</v>
      </c>
      <c r="AP5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0" s="8" t="str">
        <f>CLEAN(PROPER(TRIM(salesTable[[#This Row],[Email]])))</f>
        <v>Daniel.Owusu52@Example.Com</v>
      </c>
      <c r="AR550" s="8" t="str">
        <f>CLEAN(TRIM(salesTable[[#This Row],[SourceFile]]))</f>
        <v>Mobile_App_Export.csv</v>
      </c>
      <c r="AS5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0" s="8" t="str">
        <f>IF(salesTable[orderRef_final]&lt;&gt;"MISSING",salesTable[orderRef_final],"invalid")</f>
        <v>GH-KOF-2025-01283</v>
      </c>
    </row>
    <row r="551" spans="1:46" x14ac:dyDescent="0.3">
      <c r="A551" t="s">
        <v>2688</v>
      </c>
      <c r="B551" t="s">
        <v>536</v>
      </c>
      <c r="C551" t="s">
        <v>824</v>
      </c>
      <c r="D551" t="s">
        <v>271</v>
      </c>
      <c r="E551" t="s">
        <v>906</v>
      </c>
      <c r="F551" t="s">
        <v>119</v>
      </c>
      <c r="G551" t="s">
        <v>191</v>
      </c>
      <c r="H551" t="s">
        <v>192</v>
      </c>
      <c r="I551" t="s">
        <v>2345</v>
      </c>
      <c r="J551" t="s">
        <v>221</v>
      </c>
      <c r="K551" t="s">
        <v>57</v>
      </c>
      <c r="L551" t="s">
        <v>182</v>
      </c>
      <c r="M551">
        <v>12</v>
      </c>
      <c r="N551">
        <v>1650</v>
      </c>
      <c r="O551">
        <v>19800</v>
      </c>
      <c r="P551" t="s">
        <v>2689</v>
      </c>
      <c r="Q551" t="s">
        <v>2690</v>
      </c>
      <c r="R551" t="s">
        <v>157</v>
      </c>
      <c r="S551" t="str">
        <f>IF(salesTable[[#This Row],[Region]]="","MISSING",IFERROR(VLOOKUP(salesTable[[#This Row],[Region]],region_ref[],2,FALSE),TRIM(CLEAN(UPPER(salesTable[[#This Row],[Region]])))))</f>
        <v>KOFORIDUA</v>
      </c>
      <c r="T551" t="str">
        <f>IF(salesTable[[#This Row],[CustomerType]]="","MISSING",IFERROR(VLOOKUP(salesTable[[#This Row],[CustomerType]],customerType_Ref[],2,FALSE),TRIM(CLEAN(UPPER(salesTable[[#This Row],[CustomerType]])))))</f>
        <v>INDIVIDUAL</v>
      </c>
      <c r="U551" t="str">
        <f>IF(salesTable[[#This Row],[SalesChannel]]="","MISSING",IFERROR(VLOOKUP(salesTable[[#This Row],[SalesChannel]],salesChannel_Ref[],2,FALSE),CLEAN(UPPER(TRIM(salesTable[SalesChannel])))))</f>
        <v>ONLINE</v>
      </c>
      <c r="V551" t="str">
        <f>IF(salesTable[[#This Row],[PaymentMethod]]="","MISSING",IFERROR(VLOOKUP(salesTable[[#This Row],[PaymentMethod]],paymentMethod_REF[],2,FALSE), CLEAN(UPPER(TRIM(salesTable[[#This Row],[PaymentMethod]])))))</f>
        <v>CASH</v>
      </c>
      <c r="W551" s="8" t="str">
        <f>IF(salesTable[[#This Row],[ProductID]]="","MISSING",IFERROR(VLOOKUP(salesTable[[#This Row],[ProductID]],product_REF[],1,FALSE),"NO MATCH"))</f>
        <v>P004</v>
      </c>
      <c r="X551" s="8" t="str">
        <f>CLEAN(UPPER(TRIM(IF(salesTable[[#This Row],[ProductID]]="","MISSING",IFERROR(VLOOKUP(salesTable[[#This Row],[ProductID]],product_REF[],2,FALSE),"NO MATCH")))))</f>
        <v>LASER PRINTER</v>
      </c>
      <c r="Y551" t="str">
        <f>IFERROR(CLEAN(UPPER(TRIM(VLOOKUP(salesTable[[#This Row],[productID_Final]],product_REF[],3,FALSE)))),"NO MATCH")</f>
        <v>OFFICE SUPPLIES</v>
      </c>
      <c r="Z551" s="8" t="str">
        <f>IF(salesTable[[#This Row],[productCategory_final]]=CLEAN(UPPER(TRIM(salesTable[ProductCategory]))),salesTable[[#This Row],[productCategory_final]],"MISMATCH")</f>
        <v>OFFICE SUPPLIES</v>
      </c>
      <c r="AA551" s="8" t="str">
        <f>IF(salesTable[[#This Row],[CustomerID]]="","MISSING",IFERROR(VLOOKUP(salesTable[[#This Row],[CustomerID]],customer_REF[],1,FALSE),"NO MATCH"))</f>
        <v>C0258</v>
      </c>
      <c r="AB551" t="str">
        <f>CLEAN(UPPER(TRIM(IF(salesTable[[#This Row],[FirstName]]="","MISSING",IFERROR(VLOOKUP(salesTable[[#This Row],[CustomerID_final]],customer_REF[],2,FALSE),"NO MATCH")))))</f>
        <v>MICHAEL</v>
      </c>
      <c r="AC551" s="8" t="str">
        <f>IF(salesTable[[#This Row],[customerFisrtName]]=CLEAN(UPPER(TRIM(salesTable[[#This Row],[customerFisrtName]]))),salesTable[[#This Row],[customerFisrtName]],"MISMATCH")</f>
        <v>MICHAEL</v>
      </c>
      <c r="AD551" t="str">
        <f>CLEAN(UPPER(TRIM(IF(salesTable[[#This Row],[LastName]]="","MISSING",IFERROR(VLOOKUP(salesTable[[#This Row],[CustomerID_final]],customer_REF[],3,FALSE),"NO MATCH")))))</f>
        <v>OSEI</v>
      </c>
      <c r="AE551" s="8" t="str">
        <f>IF(salesTable[[#This Row],[customerLastName]]=CLEAN(UPPER(TRIM(salesTable[[#This Row],[customerLastName]]))),salesTable[[#This Row],[customerLastName]],"MISMATCH")</f>
        <v>OSEI</v>
      </c>
      <c r="AF551" s="8" t="str">
        <f>IF(salesTable[[#This Row],[Phone]]="","MISSING",0&amp;RIGHT(TRIM(SUBSTITUTE(SUBSTITUTE(SUBSTITUTE(salesTable[[#This Row],[Phone]],"+","")," ",""),"-","")),9))</f>
        <v>0559151074</v>
      </c>
      <c r="AG55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51" s="8">
        <f>IF(salesTable[[#This Row],[quantity_clean]]&gt;0,salesTable[[#This Row],[quantity_clean]],"INVALID")</f>
        <v>12</v>
      </c>
      <c r="AI55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51" s="8">
        <f>IF(salesTable[[#This Row],[unitPrice_clean]]&gt;0,salesTable[[#This Row],[unitPrice_clean]],"INVALID")</f>
        <v>1650</v>
      </c>
      <c r="AK551">
        <f>IF(salesTable[[#This Row],[Revenue]]="","MISSING",VALUE(TRIM(SUBSTITUTE(SUBSTITUTE(salesTable[[#This Row],[Revenue]],",",""),"GH₵",""))))</f>
        <v>19800</v>
      </c>
      <c r="AL551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551" s="19">
        <f>IF(ISNUMBER(salesTable[[#This Row],[OrderDate]]),salesTable[[#This Row],[OrderDate]],IFERROR(DATEVALUE(CLEAN(TRIM(SUBSTITUTE(salesTable[[#This Row],[OrderDate]],".","/")))),"CHECK"))</f>
        <v>45861</v>
      </c>
      <c r="AN5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45861</v>
      </c>
      <c r="AO5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GH-KOF-2025-01288</v>
      </c>
      <c r="AP5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1" s="8" t="str">
        <f>CLEAN(PROPER(TRIM(salesTable[[#This Row],[Email]])))</f>
        <v>Michael.Osei95@Example.Com</v>
      </c>
      <c r="AR551" s="8" t="str">
        <f>CLEAN(TRIM(salesTable[[#This Row],[SourceFile]]))</f>
        <v>Online_Sales_2025.xlsx</v>
      </c>
      <c r="AS5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1" s="8" t="str">
        <f>IF(salesTable[orderRef_final]&lt;&gt;"MISSING",salesTable[orderRef_final],"invalid")</f>
        <v>GH-KOF-2025-01288</v>
      </c>
    </row>
    <row r="552" spans="1:46" x14ac:dyDescent="0.3">
      <c r="A552" t="s">
        <v>4458</v>
      </c>
      <c r="B552" t="s">
        <v>4459</v>
      </c>
      <c r="C552" t="s">
        <v>4265</v>
      </c>
      <c r="D552" t="s">
        <v>92</v>
      </c>
      <c r="E552" t="s">
        <v>51</v>
      </c>
      <c r="F552" t="s">
        <v>119</v>
      </c>
      <c r="G552" t="s">
        <v>142</v>
      </c>
      <c r="H552" t="s">
        <v>143</v>
      </c>
      <c r="I552" t="s">
        <v>26</v>
      </c>
      <c r="J552" t="s">
        <v>864</v>
      </c>
      <c r="K552" t="s">
        <v>98</v>
      </c>
      <c r="L552" t="s">
        <v>451</v>
      </c>
      <c r="M552">
        <v>3</v>
      </c>
      <c r="N552">
        <v>420</v>
      </c>
      <c r="O552">
        <v>1260</v>
      </c>
      <c r="P552" t="s">
        <v>4460</v>
      </c>
      <c r="Q552" t="s">
        <v>4461</v>
      </c>
      <c r="R552" t="s">
        <v>32</v>
      </c>
      <c r="S552" t="str">
        <f>IF(salesTable[[#This Row],[Region]]="","MISSING",IFERROR(VLOOKUP(salesTable[[#This Row],[Region]],region_ref[],2,FALSE),TRIM(CLEAN(UPPER(salesTable[[#This Row],[Region]])))))</f>
        <v>KOFORIDUA</v>
      </c>
      <c r="T552" t="str">
        <f>IF(salesTable[[#This Row],[CustomerType]]="","MISSING",IFERROR(VLOOKUP(salesTable[[#This Row],[CustomerType]],customerType_Ref[],2,FALSE),TRIM(CLEAN(UPPER(salesTable[[#This Row],[CustomerType]])))))</f>
        <v>INDIVIDUAL</v>
      </c>
      <c r="U552" t="str">
        <f>IF(salesTable[[#This Row],[SalesChannel]]="","MISSING",IFERROR(VLOOKUP(salesTable[[#This Row],[SalesChannel]],salesChannel_Ref[],2,FALSE),CLEAN(UPPER(TRIM(salesTable[SalesChannel])))))</f>
        <v>MOBILE APP</v>
      </c>
      <c r="V55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52" s="8" t="str">
        <f>IF(salesTable[[#This Row],[ProductID]]="","MISSING",IFERROR(VLOOKUP(salesTable[[#This Row],[ProductID]],product_REF[],1,FALSE),"NO MATCH"))</f>
        <v>P003</v>
      </c>
      <c r="X552" s="8" t="str">
        <f>CLEAN(UPPER(TRIM(IF(salesTable[[#This Row],[ProductID]]="","MISSING",IFERROR(VLOOKUP(salesTable[[#This Row],[ProductID]],product_REF[],2,FALSE),"NO MATCH")))))</f>
        <v>WIRELESS HEADSET</v>
      </c>
      <c r="Y552" t="str">
        <f>IFERROR(CLEAN(UPPER(TRIM(VLOOKUP(salesTable[[#This Row],[productID_Final]],product_REF[],3,FALSE)))),"NO MATCH")</f>
        <v>ELECTRONICS</v>
      </c>
      <c r="Z552" s="8" t="str">
        <f>IF(salesTable[[#This Row],[productCategory_final]]=CLEAN(UPPER(TRIM(salesTable[ProductCategory]))),salesTable[[#This Row],[productCategory_final]],"MISMATCH")</f>
        <v>ELECTRONICS</v>
      </c>
      <c r="AA552" s="8" t="str">
        <f>IF(salesTable[[#This Row],[CustomerID]]="","MISSING",IFERROR(VLOOKUP(salesTable[[#This Row],[CustomerID]],customer_REF[],1,FALSE),"NO MATCH"))</f>
        <v>C0268</v>
      </c>
      <c r="AB552" t="str">
        <f>CLEAN(UPPER(TRIM(IF(salesTable[[#This Row],[FirstName]]="","MISSING",IFERROR(VLOOKUP(salesTable[[#This Row],[CustomerID_final]],customer_REF[],2,FALSE),"NO MATCH")))))</f>
        <v>AMA</v>
      </c>
      <c r="AC552" s="8" t="str">
        <f>IF(salesTable[[#This Row],[customerFisrtName]]=CLEAN(UPPER(TRIM(salesTable[[#This Row],[customerFisrtName]]))),salesTable[[#This Row],[customerFisrtName]],"MISMATCH")</f>
        <v>AMA</v>
      </c>
      <c r="AD552" t="str">
        <f>CLEAN(UPPER(TRIM(IF(salesTable[[#This Row],[LastName]]="","MISSING",IFERROR(VLOOKUP(salesTable[[#This Row],[CustomerID_final]],customer_REF[],3,FALSE),"NO MATCH")))))</f>
        <v>MENSAH</v>
      </c>
      <c r="AE552" s="8" t="str">
        <f>IF(salesTable[[#This Row],[customerLastName]]=CLEAN(UPPER(TRIM(salesTable[[#This Row],[customerLastName]]))),salesTable[[#This Row],[customerLastName]],"MISMATCH")</f>
        <v>MENSAH</v>
      </c>
      <c r="AF552" s="8" t="str">
        <f>IF(salesTable[[#This Row],[Phone]]="","MISSING",0&amp;RIGHT(TRIM(SUBSTITUTE(SUBSTITUTE(SUBSTITUTE(salesTable[[#This Row],[Phone]],"+","")," ",""),"-","")),9))</f>
        <v>0591663467</v>
      </c>
      <c r="AG55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52" s="8">
        <f>IF(salesTable[[#This Row],[quantity_clean]]&gt;0,salesTable[[#This Row],[quantity_clean]],"INVALID")</f>
        <v>3</v>
      </c>
      <c r="AI552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52" s="8">
        <f>IF(salesTable[[#This Row],[unitPrice_clean]]&gt;0,salesTable[[#This Row],[unitPrice_clean]],"INVALID")</f>
        <v>420</v>
      </c>
      <c r="AK552">
        <f>IF(salesTable[[#This Row],[Revenue]]="","MISSING",VALUE(TRIM(SUBSTITUTE(SUBSTITUTE(salesTable[[#This Row],[Revenue]],",",""),"GH₵",""))))</f>
        <v>1260</v>
      </c>
      <c r="AL552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552" s="19">
        <f>IF(ISNUMBER(salesTable[[#This Row],[OrderDate]]),salesTable[[#This Row],[OrderDate]],IFERROR(DATEVALUE(CLEAN(TRIM(SUBSTITUTE(salesTable[[#This Row],[OrderDate]],".","/")))),"CHECK"))</f>
        <v>45792</v>
      </c>
      <c r="AN5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45792</v>
      </c>
      <c r="AO5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GH-KOF-2025-01303</v>
      </c>
      <c r="AP5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2" s="8" t="str">
        <f>CLEAN(PROPER(TRIM(salesTable[[#This Row],[Email]])))</f>
        <v>Ama.Mensah97Example.Com</v>
      </c>
      <c r="AR552" s="8" t="str">
        <f>CLEAN(TRIM(salesTable[[#This Row],[SourceFile]]))</f>
        <v>Agent_App_2025.csv</v>
      </c>
      <c r="AS5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2" s="8" t="str">
        <f>IF(salesTable[orderRef_final]&lt;&gt;"MISSING",salesTable[orderRef_final],"invalid")</f>
        <v>GH-KOF-2025-01303</v>
      </c>
    </row>
    <row r="553" spans="1:46" x14ac:dyDescent="0.3">
      <c r="A553" t="s">
        <v>5701</v>
      </c>
      <c r="B553" t="s">
        <v>5702</v>
      </c>
      <c r="C553" t="s">
        <v>623</v>
      </c>
      <c r="D553" t="s">
        <v>21</v>
      </c>
      <c r="E553" t="s">
        <v>508</v>
      </c>
      <c r="F553" t="s">
        <v>750</v>
      </c>
      <c r="G553" t="s">
        <v>68</v>
      </c>
      <c r="H553" t="s">
        <v>109</v>
      </c>
      <c r="I553" t="s">
        <v>110</v>
      </c>
      <c r="J553" t="s">
        <v>27</v>
      </c>
      <c r="K553" t="s">
        <v>84</v>
      </c>
      <c r="L553" t="s">
        <v>182</v>
      </c>
      <c r="M553" t="s">
        <v>846</v>
      </c>
      <c r="N553">
        <v>3600</v>
      </c>
      <c r="O553">
        <v>3600</v>
      </c>
      <c r="P553" t="s">
        <v>5703</v>
      </c>
      <c r="Q553" t="s">
        <v>5704</v>
      </c>
      <c r="R553" t="s">
        <v>32</v>
      </c>
      <c r="S553" t="str">
        <f>IF(salesTable[[#This Row],[Region]]="","MISSING",IFERROR(VLOOKUP(salesTable[[#This Row],[Region]],region_ref[],2,FALSE),TRIM(CLEAN(UPPER(salesTable[[#This Row],[Region]])))))</f>
        <v>KOFORIDUA</v>
      </c>
      <c r="T553" t="str">
        <f>IF(salesTable[[#This Row],[CustomerType]]="","MISSING",IFERROR(VLOOKUP(salesTable[[#This Row],[CustomerType]],customerType_Ref[],2,FALSE),TRIM(CLEAN(UPPER(salesTable[[#This Row],[CustomerType]])))))</f>
        <v>GOVERNMENT</v>
      </c>
      <c r="U553" t="str">
        <f>IF(salesTable[[#This Row],[SalesChannel]]="","MISSING",IFERROR(VLOOKUP(salesTable[[#This Row],[SalesChannel]],salesChannel_Ref[],2,FALSE),CLEAN(UPPER(TRIM(salesTable[SalesChannel])))))</f>
        <v>AGENT</v>
      </c>
      <c r="V553" t="str">
        <f>IF(salesTable[[#This Row],[PaymentMethod]]="","MISSING",IFERROR(VLOOKUP(salesTable[[#This Row],[PaymentMethod]],paymentMethod_REF[],2,FALSE), CLEAN(UPPER(TRIM(salesTable[[#This Row],[PaymentMethod]])))))</f>
        <v>CASH</v>
      </c>
      <c r="W553" s="8" t="str">
        <f>IF(salesTable[[#This Row],[ProductID]]="","MISSING",IFERROR(VLOOKUP(salesTable[[#This Row],[ProductID]],product_REF[],1,FALSE),"NO MATCH"))</f>
        <v>P010</v>
      </c>
      <c r="X553" s="8" t="str">
        <f>CLEAN(UPPER(TRIM(IF(salesTable[[#This Row],[ProductID]]="","MISSING",IFERROR(VLOOKUP(salesTable[[#This Row],[ProductID]],product_REF[],2,FALSE),"NO MATCH")))))</f>
        <v>AIR CONDITIONER</v>
      </c>
      <c r="Y553" t="str">
        <f>IFERROR(CLEAN(UPPER(TRIM(VLOOKUP(salesTable[[#This Row],[productID_Final]],product_REF[],3,FALSE)))),"NO MATCH")</f>
        <v>HOME APPLIANCES</v>
      </c>
      <c r="Z553" s="8" t="str">
        <f>IF(salesTable[[#This Row],[productCategory_final]]=CLEAN(UPPER(TRIM(salesTable[ProductCategory]))),salesTable[[#This Row],[productCategory_final]],"MISMATCH")</f>
        <v>HOME APPLIANCES</v>
      </c>
      <c r="AA553" s="8" t="str">
        <f>IF(salesTable[[#This Row],[CustomerID]]="","MISSING",IFERROR(VLOOKUP(salesTable[[#This Row],[CustomerID]],customer_REF[],1,FALSE),"NO MATCH"))</f>
        <v>C0235</v>
      </c>
      <c r="AB553" t="str">
        <f>CLEAN(UPPER(TRIM(IF(salesTable[[#This Row],[FirstName]]="","MISSING",IFERROR(VLOOKUP(salesTable[[#This Row],[CustomerID_final]],customer_REF[],2,FALSE),"NO MATCH")))))</f>
        <v>KOJO</v>
      </c>
      <c r="AC553" s="8" t="str">
        <f>IF(salesTable[[#This Row],[customerFisrtName]]=CLEAN(UPPER(TRIM(salesTable[[#This Row],[customerFisrtName]]))),salesTable[[#This Row],[customerFisrtName]],"MISMATCH")</f>
        <v>KOJO</v>
      </c>
      <c r="AD553" t="str">
        <f>CLEAN(UPPER(TRIM(IF(salesTable[[#This Row],[LastName]]="","MISSING",IFERROR(VLOOKUP(salesTable[[#This Row],[CustomerID_final]],customer_REF[],3,FALSE),"NO MATCH")))))</f>
        <v>BADU</v>
      </c>
      <c r="AE553" s="8" t="str">
        <f>IF(salesTable[[#This Row],[customerLastName]]=CLEAN(UPPER(TRIM(salesTable[[#This Row],[customerLastName]]))),salesTable[[#This Row],[customerLastName]],"MISMATCH")</f>
        <v>BADU</v>
      </c>
      <c r="AF553" s="8" t="str">
        <f>IF(salesTable[[#This Row],[Phone]]="","MISSING",0&amp;RIGHT(TRIM(SUBSTITUTE(SUBSTITUTE(SUBSTITUTE(salesTable[[#This Row],[Phone]],"+","")," ",""),"-","")),9))</f>
        <v>0593359695</v>
      </c>
      <c r="AG55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53" s="8">
        <f>IF(salesTable[[#This Row],[quantity_clean]]&gt;0,salesTable[[#This Row],[quantity_clean]],"INVALID")</f>
        <v>1</v>
      </c>
      <c r="AI55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53" s="8">
        <f>IF(salesTable[[#This Row],[unitPrice_clean]]&gt;0,salesTable[[#This Row],[unitPrice_clean]],"INVALID")</f>
        <v>3600</v>
      </c>
      <c r="AK553">
        <f>IF(salesTable[[#This Row],[Revenue]]="","MISSING",VALUE(TRIM(SUBSTITUTE(SUBSTITUTE(salesTable[[#This Row],[Revenue]],",",""),"GH₵",""))))</f>
        <v>3600</v>
      </c>
      <c r="AL553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553" s="19">
        <f>IF(ISNUMBER(salesTable[[#This Row],[OrderDate]]),salesTable[[#This Row],[OrderDate]],IFERROR(DATEVALUE(CLEAN(TRIM(SUBSTITUTE(salesTable[[#This Row],[OrderDate]],".","/")))),"CHECK"))</f>
        <v>45957</v>
      </c>
      <c r="AN5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45957</v>
      </c>
      <c r="AO5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GH-KOF-2025-01321</v>
      </c>
      <c r="AP5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3" s="8" t="str">
        <f>CLEAN(PROPER(TRIM(salesTable[[#This Row],[Email]])))</f>
        <v>Kojo.Badu45@Example.Com</v>
      </c>
      <c r="AR553" s="8" t="str">
        <f>CLEAN(TRIM(salesTable[[#This Row],[SourceFile]]))</f>
        <v>Agent_App_2025.csv</v>
      </c>
      <c r="AS5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3" s="8" t="str">
        <f>IF(salesTable[orderRef_final]&lt;&gt;"MISSING",salesTable[orderRef_final],"invalid")</f>
        <v>GH-KOF-2025-01321</v>
      </c>
    </row>
    <row r="554" spans="1:46" x14ac:dyDescent="0.3">
      <c r="A554" t="s">
        <v>5539</v>
      </c>
      <c r="B554" t="s">
        <v>531</v>
      </c>
      <c r="C554" t="s">
        <v>1340</v>
      </c>
      <c r="D554" t="s">
        <v>92</v>
      </c>
      <c r="E554" t="s">
        <v>22</v>
      </c>
      <c r="F554" t="s">
        <v>119</v>
      </c>
      <c r="G554" t="s">
        <v>81</v>
      </c>
      <c r="H554" t="s">
        <v>425</v>
      </c>
      <c r="I554" t="s">
        <v>110</v>
      </c>
      <c r="K554" t="s">
        <v>72</v>
      </c>
      <c r="L554" t="s">
        <v>111</v>
      </c>
      <c r="M554" t="s">
        <v>4045</v>
      </c>
      <c r="N554">
        <v>1250</v>
      </c>
      <c r="O554">
        <v>2500</v>
      </c>
      <c r="P554" t="s">
        <v>5540</v>
      </c>
      <c r="Q554" t="s">
        <v>5541</v>
      </c>
      <c r="R554" t="s">
        <v>61</v>
      </c>
      <c r="S554" t="str">
        <f>IF(salesTable[[#This Row],[Region]]="","MISSING",IFERROR(VLOOKUP(salesTable[[#This Row],[Region]],region_ref[],2,FALSE),TRIM(CLEAN(UPPER(salesTable[[#This Row],[Region]])))))</f>
        <v>KOFORIDUA</v>
      </c>
      <c r="T554" t="str">
        <f>IF(salesTable[[#This Row],[CustomerType]]="","MISSING",IFERROR(VLOOKUP(salesTable[[#This Row],[CustomerType]],customerType_Ref[],2,FALSE),TRIM(CLEAN(UPPER(salesTable[[#This Row],[CustomerType]])))))</f>
        <v>MISSING</v>
      </c>
      <c r="U554" t="str">
        <f>IF(salesTable[[#This Row],[SalesChannel]]="","MISSING",IFERROR(VLOOKUP(salesTable[[#This Row],[SalesChannel]],salesChannel_Ref[],2,FALSE),CLEAN(UPPER(TRIM(salesTable[SalesChannel])))))</f>
        <v>IN-STORE</v>
      </c>
      <c r="V554" t="str">
        <f>IF(salesTable[[#This Row],[PaymentMethod]]="","MISSING",IFERROR(VLOOKUP(salesTable[[#This Row],[PaymentMethod]],paymentMethod_REF[],2,FALSE), CLEAN(UPPER(TRIM(salesTable[[#This Row],[PaymentMethod]])))))</f>
        <v>CARD</v>
      </c>
      <c r="W554" s="8" t="str">
        <f>IF(salesTable[[#This Row],[ProductID]]="","MISSING",IFERROR(VLOOKUP(salesTable[[#This Row],[ProductID]],product_REF[],1,FALSE),"NO MATCH"))</f>
        <v>P008</v>
      </c>
      <c r="X554" s="8" t="str">
        <f>CLEAN(UPPER(TRIM(IF(salesTable[[#This Row],[ProductID]]="","MISSING",IFERROR(VLOOKUP(salesTable[[#This Row],[ProductID]],product_REF[],2,FALSE),"NO MATCH")))))</f>
        <v>MICROWAVE 25L</v>
      </c>
      <c r="Y554" t="str">
        <f>IFERROR(CLEAN(UPPER(TRIM(VLOOKUP(salesTable[[#This Row],[productID_Final]],product_REF[],3,FALSE)))),"NO MATCH")</f>
        <v>HOME APPLIANCES</v>
      </c>
      <c r="Z554" s="8" t="str">
        <f>IF(salesTable[[#This Row],[productCategory_final]]=CLEAN(UPPER(TRIM(salesTable[ProductCategory]))),salesTable[[#This Row],[productCategory_final]],"MISMATCH")</f>
        <v>HOME APPLIANCES</v>
      </c>
      <c r="AA554" s="8" t="str">
        <f>IF(salesTable[[#This Row],[CustomerID]]="","MISSING",IFERROR(VLOOKUP(salesTable[[#This Row],[CustomerID]],customer_REF[],1,FALSE),"NO MATCH"))</f>
        <v>C0352</v>
      </c>
      <c r="AB554" t="str">
        <f>CLEAN(UPPER(TRIM(IF(salesTable[[#This Row],[FirstName]]="","MISSING",IFERROR(VLOOKUP(salesTable[[#This Row],[CustomerID_final]],customer_REF[],2,FALSE),"NO MATCH")))))</f>
        <v>AMA</v>
      </c>
      <c r="AC554" s="8" t="str">
        <f>IF(salesTable[[#This Row],[customerFisrtName]]=CLEAN(UPPER(TRIM(salesTable[[#This Row],[customerFisrtName]]))),salesTable[[#This Row],[customerFisrtName]],"MISMATCH")</f>
        <v>AMA</v>
      </c>
      <c r="AD554" t="str">
        <f>CLEAN(UPPER(TRIM(IF(salesTable[[#This Row],[LastName]]="","MISSING",IFERROR(VLOOKUP(salesTable[[#This Row],[CustomerID_final]],customer_REF[],3,FALSE),"NO MATCH")))))</f>
        <v>ARTHUR</v>
      </c>
      <c r="AE554" s="8" t="str">
        <f>IF(salesTable[[#This Row],[customerLastName]]=CLEAN(UPPER(TRIM(salesTable[[#This Row],[customerLastName]]))),salesTable[[#This Row],[customerLastName]],"MISMATCH")</f>
        <v>ARTHUR</v>
      </c>
      <c r="AF554" s="8" t="str">
        <f>IF(salesTable[[#This Row],[Phone]]="","MISSING",0&amp;RIGHT(TRIM(SUBSTITUTE(SUBSTITUTE(SUBSTITUTE(salesTable[[#This Row],[Phone]],"+","")," ",""),"-","")),9))</f>
        <v>0201313158</v>
      </c>
      <c r="AG55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54" s="8">
        <f>IF(salesTable[[#This Row],[quantity_clean]]&gt;0,salesTable[[#This Row],[quantity_clean]],"INVALID")</f>
        <v>2</v>
      </c>
      <c r="AI55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54" s="8">
        <f>IF(salesTable[[#This Row],[unitPrice_clean]]&gt;0,salesTable[[#This Row],[unitPrice_clean]],"INVALID")</f>
        <v>1250</v>
      </c>
      <c r="AK554">
        <f>IF(salesTable[[#This Row],[Revenue]]="","MISSING",VALUE(TRIM(SUBSTITUTE(SUBSTITUTE(salesTable[[#This Row],[Revenue]],",",""),"GH₵",""))))</f>
        <v>2500</v>
      </c>
      <c r="AL554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554" s="19">
        <f>IF(ISNUMBER(salesTable[[#This Row],[OrderDate]]),salesTable[[#This Row],[OrderDate]],IFERROR(DATEVALUE(CLEAN(TRIM(SUBSTITUTE(salesTable[[#This Row],[OrderDate]],".","/")))),"CHECK"))</f>
        <v>45840</v>
      </c>
      <c r="AN5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45840</v>
      </c>
      <c r="AO5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GH-KOF-2025-01322</v>
      </c>
      <c r="AP5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4" s="8" t="str">
        <f>CLEAN(PROPER(TRIM(salesTable[[#This Row],[Email]])))</f>
        <v>Ama.Arthur36@Example.Com</v>
      </c>
      <c r="AR554" s="8" t="str">
        <f>CLEAN(TRIM(salesTable[[#This Row],[SourceFile]]))</f>
        <v>Retail_POS_2025.csv</v>
      </c>
      <c r="AS5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4" s="8" t="str">
        <f>IF(salesTable[orderRef_final]&lt;&gt;"MISSING",salesTable[orderRef_final],"invalid")</f>
        <v>GH-KOF-2025-01322</v>
      </c>
    </row>
    <row r="555" spans="1:46" x14ac:dyDescent="0.3">
      <c r="A555" t="s">
        <v>937</v>
      </c>
      <c r="B555" t="s">
        <v>694</v>
      </c>
      <c r="C555" t="s">
        <v>938</v>
      </c>
      <c r="D555" t="s">
        <v>92</v>
      </c>
      <c r="E555" t="s">
        <v>190</v>
      </c>
      <c r="F555" t="s">
        <v>119</v>
      </c>
      <c r="G555" t="s">
        <v>239</v>
      </c>
      <c r="H555" t="s">
        <v>939</v>
      </c>
      <c r="I555" t="s">
        <v>279</v>
      </c>
      <c r="J555" t="s">
        <v>83</v>
      </c>
      <c r="K555" t="s">
        <v>257</v>
      </c>
      <c r="L555" t="s">
        <v>165</v>
      </c>
      <c r="M555" t="s">
        <v>74</v>
      </c>
      <c r="N555" t="s">
        <v>242</v>
      </c>
      <c r="O555">
        <v>7840</v>
      </c>
      <c r="P555" t="s">
        <v>940</v>
      </c>
      <c r="Q555" t="s">
        <v>941</v>
      </c>
      <c r="R555" t="s">
        <v>157</v>
      </c>
      <c r="S555" t="str">
        <f>IF(salesTable[[#This Row],[Region]]="","MISSING",IFERROR(VLOOKUP(salesTable[[#This Row],[Region]],region_ref[],2,FALSE),TRIM(CLEAN(UPPER(salesTable[[#This Row],[Region]])))))</f>
        <v>KOFORIDUA</v>
      </c>
      <c r="T555" t="str">
        <f>IF(salesTable[[#This Row],[CustomerType]]="","MISSING",IFERROR(VLOOKUP(salesTable[[#This Row],[CustomerType]],customerType_Ref[],2,FALSE),TRIM(CLEAN(UPPER(salesTable[[#This Row],[CustomerType]])))))</f>
        <v>INDIVIDUAL</v>
      </c>
      <c r="U555" t="str">
        <f>IF(salesTable[[#This Row],[SalesChannel]]="","MISSING",IFERROR(VLOOKUP(salesTable[[#This Row],[SalesChannel]],salesChannel_Ref[],2,FALSE),CLEAN(UPPER(TRIM(salesTable[SalesChannel])))))</f>
        <v>ONLINE</v>
      </c>
      <c r="V55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55" s="8" t="str">
        <f>IF(salesTable[[#This Row],[ProductID]]="","MISSING",IFERROR(VLOOKUP(salesTable[[#This Row],[ProductID]],product_REF[],1,FALSE),"NO MATCH"))</f>
        <v>P009</v>
      </c>
      <c r="X555" s="8" t="str">
        <f>CLEAN(UPPER(TRIM(IF(salesTable[[#This Row],[ProductID]]="","MISSING",IFERROR(VLOOKUP(salesTable[[#This Row],[ProductID]],product_REF[],2,FALSE),"NO MATCH")))))</f>
        <v>FILING CABINET</v>
      </c>
      <c r="Y555" t="str">
        <f>IFERROR(CLEAN(UPPER(TRIM(VLOOKUP(salesTable[[#This Row],[productID_Final]],product_REF[],3,FALSE)))),"NO MATCH")</f>
        <v>OFFICE SUPPLIES</v>
      </c>
      <c r="Z555" s="8" t="str">
        <f>IF(salesTable[[#This Row],[productCategory_final]]=CLEAN(UPPER(TRIM(salesTable[ProductCategory]))),salesTable[[#This Row],[productCategory_final]],"MISMATCH")</f>
        <v>OFFICE SUPPLIES</v>
      </c>
      <c r="AA555" s="8" t="str">
        <f>IF(salesTable[[#This Row],[CustomerID]]="","MISSING",IFERROR(VLOOKUP(salesTable[[#This Row],[CustomerID]],customer_REF[],1,FALSE),"NO MATCH"))</f>
        <v>C0301</v>
      </c>
      <c r="AB555" t="str">
        <f>CLEAN(UPPER(TRIM(IF(salesTable[[#This Row],[FirstName]]="","MISSING",IFERROR(VLOOKUP(salesTable[[#This Row],[CustomerID_final]],customer_REF[],2,FALSE),"NO MATCH")))))</f>
        <v>AMA</v>
      </c>
      <c r="AC555" s="8" t="str">
        <f>IF(salesTable[[#This Row],[customerFisrtName]]=CLEAN(UPPER(TRIM(salesTable[[#This Row],[customerFisrtName]]))),salesTable[[#This Row],[customerFisrtName]],"MISMATCH")</f>
        <v>AMA</v>
      </c>
      <c r="AD555" t="str">
        <f>CLEAN(UPPER(TRIM(IF(salesTable[[#This Row],[LastName]]="","MISSING",IFERROR(VLOOKUP(salesTable[[#This Row],[CustomerID_final]],customer_REF[],3,FALSE),"NO MATCH")))))</f>
        <v>ASARE</v>
      </c>
      <c r="AE555" s="8" t="str">
        <f>IF(salesTable[[#This Row],[customerLastName]]=CLEAN(UPPER(TRIM(salesTable[[#This Row],[customerLastName]]))),salesTable[[#This Row],[customerLastName]],"MISMATCH")</f>
        <v>ASARE</v>
      </c>
      <c r="AF555" s="8" t="str">
        <f>IF(salesTable[[#This Row],[Phone]]="","MISSING",0&amp;RIGHT(TRIM(SUBSTITUTE(SUBSTITUTE(SUBSTITUTE(salesTable[[#This Row],[Phone]],"+","")," ",""),"-","")),9))</f>
        <v>0277174008</v>
      </c>
      <c r="AG55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55" s="8">
        <f>IF(salesTable[[#This Row],[quantity_clean]]&gt;0,salesTable[[#This Row],[quantity_clean]],"INVALID")</f>
        <v>8</v>
      </c>
      <c r="AI55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55" s="8">
        <f>IF(salesTable[[#This Row],[unitPrice_clean]]&gt;0,salesTable[[#This Row],[unitPrice_clean]],"INVALID")</f>
        <v>980</v>
      </c>
      <c r="AK555">
        <f>IF(salesTable[[#This Row],[Revenue]]="","MISSING",VALUE(TRIM(SUBSTITUTE(SUBSTITUTE(salesTable[[#This Row],[Revenue]],",",""),"GH₵",""))))</f>
        <v>7840</v>
      </c>
      <c r="AL555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555" s="19">
        <f>IF(ISNUMBER(salesTable[[#This Row],[OrderDate]]),salesTable[[#This Row],[OrderDate]],IFERROR(DATEVALUE(CLEAN(TRIM(SUBSTITUTE(salesTable[[#This Row],[OrderDate]],".","/")))),"CHECK"))</f>
        <v>45880</v>
      </c>
      <c r="AN5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45880</v>
      </c>
      <c r="AO5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GH-KOF-2025-01331</v>
      </c>
      <c r="AP5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5" s="8" t="str">
        <f>CLEAN(PROPER(TRIM(salesTable[[#This Row],[Email]])))</f>
        <v>Ama.Asare38@Example.Com</v>
      </c>
      <c r="AR555" s="8" t="str">
        <f>CLEAN(TRIM(salesTable[[#This Row],[SourceFile]]))</f>
        <v>Online_Sales_2025.xlsx</v>
      </c>
      <c r="AS5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5" s="8" t="str">
        <f>IF(salesTable[orderRef_final]&lt;&gt;"MISSING",salesTable[orderRef_final],"invalid")</f>
        <v>GH-KOF-2025-01331</v>
      </c>
    </row>
    <row r="556" spans="1:46" x14ac:dyDescent="0.3">
      <c r="A556" t="s">
        <v>5173</v>
      </c>
      <c r="B556" t="s">
        <v>5174</v>
      </c>
      <c r="C556" t="s">
        <v>2768</v>
      </c>
      <c r="D556" t="s">
        <v>271</v>
      </c>
      <c r="E556" t="s">
        <v>2101</v>
      </c>
      <c r="F556" t="s">
        <v>119</v>
      </c>
      <c r="G556" t="s">
        <v>142</v>
      </c>
      <c r="H556" t="s">
        <v>143</v>
      </c>
      <c r="I556" t="s">
        <v>313</v>
      </c>
      <c r="J556" t="s">
        <v>27</v>
      </c>
      <c r="K556" t="s">
        <v>84</v>
      </c>
      <c r="L556" t="s">
        <v>182</v>
      </c>
      <c r="M556">
        <v>5</v>
      </c>
      <c r="N556">
        <v>420</v>
      </c>
      <c r="O556">
        <v>2100</v>
      </c>
      <c r="P556" t="s">
        <v>5175</v>
      </c>
      <c r="Q556" t="s">
        <v>5176</v>
      </c>
      <c r="R556" t="s">
        <v>32</v>
      </c>
      <c r="S556" t="str">
        <f>IF(salesTable[[#This Row],[Region]]="","MISSING",IFERROR(VLOOKUP(salesTable[[#This Row],[Region]],region_ref[],2,FALSE),TRIM(CLEAN(UPPER(salesTable[[#This Row],[Region]])))))</f>
        <v>KOFORIDUA</v>
      </c>
      <c r="T556" t="str">
        <f>IF(salesTable[[#This Row],[CustomerType]]="","MISSING",IFERROR(VLOOKUP(salesTable[[#This Row],[CustomerType]],customerType_Ref[],2,FALSE),TRIM(CLEAN(UPPER(salesTable[[#This Row],[CustomerType]])))))</f>
        <v>GOVERNMENT</v>
      </c>
      <c r="U556" t="str">
        <f>IF(salesTable[[#This Row],[SalesChannel]]="","MISSING",IFERROR(VLOOKUP(salesTable[[#This Row],[SalesChannel]],salesChannel_Ref[],2,FALSE),CLEAN(UPPER(TRIM(salesTable[SalesChannel])))))</f>
        <v>AGENT</v>
      </c>
      <c r="V556" t="str">
        <f>IF(salesTable[[#This Row],[PaymentMethod]]="","MISSING",IFERROR(VLOOKUP(salesTable[[#This Row],[PaymentMethod]],paymentMethod_REF[],2,FALSE), CLEAN(UPPER(TRIM(salesTable[[#This Row],[PaymentMethod]])))))</f>
        <v>CASH</v>
      </c>
      <c r="W556" s="8" t="str">
        <f>IF(salesTable[[#This Row],[ProductID]]="","MISSING",IFERROR(VLOOKUP(salesTable[[#This Row],[ProductID]],product_REF[],1,FALSE),"NO MATCH"))</f>
        <v>P003</v>
      </c>
      <c r="X556" s="8" t="str">
        <f>CLEAN(UPPER(TRIM(IF(salesTable[[#This Row],[ProductID]]="","MISSING",IFERROR(VLOOKUP(salesTable[[#This Row],[ProductID]],product_REF[],2,FALSE),"NO MATCH")))))</f>
        <v>WIRELESS HEADSET</v>
      </c>
      <c r="Y556" t="str">
        <f>IFERROR(CLEAN(UPPER(TRIM(VLOOKUP(salesTable[[#This Row],[productID_Final]],product_REF[],3,FALSE)))),"NO MATCH")</f>
        <v>ELECTRONICS</v>
      </c>
      <c r="Z556" s="8" t="str">
        <f>IF(salesTable[[#This Row],[productCategory_final]]=CLEAN(UPPER(TRIM(salesTable[ProductCategory]))),salesTable[[#This Row],[productCategory_final]],"MISMATCH")</f>
        <v>ELECTRONICS</v>
      </c>
      <c r="AA556" s="8" t="str">
        <f>IF(salesTable[[#This Row],[CustomerID]]="","MISSING",IFERROR(VLOOKUP(salesTable[[#This Row],[CustomerID]],customer_REF[],1,FALSE),"NO MATCH"))</f>
        <v>C0193</v>
      </c>
      <c r="AB556" t="str">
        <f>CLEAN(UPPER(TRIM(IF(salesTable[[#This Row],[FirstName]]="","MISSING",IFERROR(VLOOKUP(salesTable[[#This Row],[CustomerID_final]],customer_REF[],2,FALSE),"NO MATCH")))))</f>
        <v>MICHAEL</v>
      </c>
      <c r="AC556" s="8" t="str">
        <f>IF(salesTable[[#This Row],[customerFisrtName]]=CLEAN(UPPER(TRIM(salesTable[[#This Row],[customerFisrtName]]))),salesTable[[#This Row],[customerFisrtName]],"MISMATCH")</f>
        <v>MICHAEL</v>
      </c>
      <c r="AD556" t="str">
        <f>CLEAN(UPPER(TRIM(IF(salesTable[[#This Row],[LastName]]="","MISSING",IFERROR(VLOOKUP(salesTable[[#This Row],[CustomerID_final]],customer_REF[],3,FALSE),"NO MATCH")))))</f>
        <v>OWUSU</v>
      </c>
      <c r="AE556" s="8" t="str">
        <f>IF(salesTable[[#This Row],[customerLastName]]=CLEAN(UPPER(TRIM(salesTable[[#This Row],[customerLastName]]))),salesTable[[#This Row],[customerLastName]],"MISMATCH")</f>
        <v>OWUSU</v>
      </c>
      <c r="AF556" s="8" t="str">
        <f>IF(salesTable[[#This Row],[Phone]]="","MISSING",0&amp;RIGHT(TRIM(SUBSTITUTE(SUBSTITUTE(SUBSTITUTE(salesTable[[#This Row],[Phone]],"+","")," ",""),"-","")),9))</f>
        <v>0266996726</v>
      </c>
      <c r="AG55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56" s="8">
        <f>IF(salesTable[[#This Row],[quantity_clean]]&gt;0,salesTable[[#This Row],[quantity_clean]],"INVALID")</f>
        <v>5</v>
      </c>
      <c r="AI556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56" s="8">
        <f>IF(salesTable[[#This Row],[unitPrice_clean]]&gt;0,salesTable[[#This Row],[unitPrice_clean]],"INVALID")</f>
        <v>420</v>
      </c>
      <c r="AK556">
        <f>IF(salesTable[[#This Row],[Revenue]]="","MISSING",VALUE(TRIM(SUBSTITUTE(SUBSTITUTE(salesTable[[#This Row],[Revenue]],",",""),"GH₵",""))))</f>
        <v>2100</v>
      </c>
      <c r="AL556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556" s="19">
        <f>IF(ISNUMBER(salesTable[[#This Row],[OrderDate]]),salesTable[[#This Row],[OrderDate]],IFERROR(DATEVALUE(CLEAN(TRIM(SUBSTITUTE(salesTable[[#This Row],[OrderDate]],".","/")))),"CHECK"))</f>
        <v>45867</v>
      </c>
      <c r="AN5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45867</v>
      </c>
      <c r="AO5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GH-KOF-2025-01341</v>
      </c>
      <c r="AP5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6" s="8" t="str">
        <f>CLEAN(PROPER(TRIM(salesTable[[#This Row],[Email]])))</f>
        <v>Michael.Owusu73@Example.Com</v>
      </c>
      <c r="AR556" s="8" t="str">
        <f>CLEAN(TRIM(salesTable[[#This Row],[SourceFile]]))</f>
        <v>Agent_App_2025.csv</v>
      </c>
      <c r="AS5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6" s="8" t="str">
        <f>IF(salesTable[orderRef_final]&lt;&gt;"MISSING",salesTable[orderRef_final],"invalid")</f>
        <v>GH-KOF-2025-01341</v>
      </c>
    </row>
    <row r="557" spans="1:46" x14ac:dyDescent="0.3">
      <c r="A557" t="s">
        <v>4547</v>
      </c>
      <c r="B557" t="s">
        <v>4548</v>
      </c>
      <c r="C557" t="s">
        <v>882</v>
      </c>
      <c r="D557" t="s">
        <v>80</v>
      </c>
      <c r="E557" t="s">
        <v>140</v>
      </c>
      <c r="F557" t="s">
        <v>119</v>
      </c>
      <c r="G557" t="s">
        <v>191</v>
      </c>
      <c r="H557" t="s">
        <v>278</v>
      </c>
      <c r="I557" t="s">
        <v>279</v>
      </c>
      <c r="J557" t="s">
        <v>492</v>
      </c>
      <c r="K557" t="s">
        <v>84</v>
      </c>
      <c r="L557" t="s">
        <v>182</v>
      </c>
      <c r="M557">
        <v>8</v>
      </c>
      <c r="N557">
        <v>1650</v>
      </c>
      <c r="O557">
        <v>13200</v>
      </c>
      <c r="P557" t="s">
        <v>4549</v>
      </c>
      <c r="Q557" t="s">
        <v>4550</v>
      </c>
      <c r="R557" t="s">
        <v>157</v>
      </c>
      <c r="S557" t="str">
        <f>IF(salesTable[[#This Row],[Region]]="","MISSING",IFERROR(VLOOKUP(salesTable[[#This Row],[Region]],region_ref[],2,FALSE),TRIM(CLEAN(UPPER(salesTable[[#This Row],[Region]])))))</f>
        <v>KOFORIDUA</v>
      </c>
      <c r="T557" t="str">
        <f>IF(salesTable[[#This Row],[CustomerType]]="","MISSING",IFERROR(VLOOKUP(salesTable[[#This Row],[CustomerType]],customerType_Ref[],2,FALSE),TRIM(CLEAN(UPPER(salesTable[[#This Row],[CustomerType]])))))</f>
        <v>BUSINESS</v>
      </c>
      <c r="U557" t="str">
        <f>IF(salesTable[[#This Row],[SalesChannel]]="","MISSING",IFERROR(VLOOKUP(salesTable[[#This Row],[SalesChannel]],salesChannel_Ref[],2,FALSE),CLEAN(UPPER(TRIM(salesTable[SalesChannel])))))</f>
        <v>AGENT</v>
      </c>
      <c r="V557" t="str">
        <f>IF(salesTable[[#This Row],[PaymentMethod]]="","MISSING",IFERROR(VLOOKUP(salesTable[[#This Row],[PaymentMethod]],paymentMethod_REF[],2,FALSE), CLEAN(UPPER(TRIM(salesTable[[#This Row],[PaymentMethod]])))))</f>
        <v>CASH</v>
      </c>
      <c r="W557" s="8" t="str">
        <f>IF(salesTable[[#This Row],[ProductID]]="","MISSING",IFERROR(VLOOKUP(salesTable[[#This Row],[ProductID]],product_REF[],1,FALSE),"NO MATCH"))</f>
        <v>P004</v>
      </c>
      <c r="X557" s="8" t="str">
        <f>CLEAN(UPPER(TRIM(IF(salesTable[[#This Row],[ProductID]]="","MISSING",IFERROR(VLOOKUP(salesTable[[#This Row],[ProductID]],product_REF[],2,FALSE),"NO MATCH")))))</f>
        <v>LASER PRINTER</v>
      </c>
      <c r="Y557" t="str">
        <f>IFERROR(CLEAN(UPPER(TRIM(VLOOKUP(salesTable[[#This Row],[productID_Final]],product_REF[],3,FALSE)))),"NO MATCH")</f>
        <v>OFFICE SUPPLIES</v>
      </c>
      <c r="Z557" s="8" t="str">
        <f>IF(salesTable[[#This Row],[productCategory_final]]=CLEAN(UPPER(TRIM(salesTable[ProductCategory]))),salesTable[[#This Row],[productCategory_final]],"MISMATCH")</f>
        <v>OFFICE SUPPLIES</v>
      </c>
      <c r="AA557" s="8" t="str">
        <f>IF(salesTable[[#This Row],[CustomerID]]="","MISSING",IFERROR(VLOOKUP(salesTable[[#This Row],[CustomerID]],customer_REF[],1,FALSE),"NO MATCH"))</f>
        <v>C0021</v>
      </c>
      <c r="AB557" t="str">
        <f>CLEAN(UPPER(TRIM(IF(salesTable[[#This Row],[FirstName]]="","MISSING",IFERROR(VLOOKUP(salesTable[[#This Row],[CustomerID_final]],customer_REF[],2,FALSE),"NO MATCH")))))</f>
        <v>ADWOA</v>
      </c>
      <c r="AC557" s="8" t="str">
        <f>IF(salesTable[[#This Row],[customerFisrtName]]=CLEAN(UPPER(TRIM(salesTable[[#This Row],[customerFisrtName]]))),salesTable[[#This Row],[customerFisrtName]],"MISMATCH")</f>
        <v>ADWOA</v>
      </c>
      <c r="AD557" t="str">
        <f>CLEAN(UPPER(TRIM(IF(salesTable[[#This Row],[LastName]]="","MISSING",IFERROR(VLOOKUP(salesTable[[#This Row],[CustomerID_final]],customer_REF[],3,FALSE),"NO MATCH")))))</f>
        <v>OWUSU</v>
      </c>
      <c r="AE557" s="8" t="str">
        <f>IF(salesTable[[#This Row],[customerLastName]]=CLEAN(UPPER(TRIM(salesTable[[#This Row],[customerLastName]]))),salesTable[[#This Row],[customerLastName]],"MISMATCH")</f>
        <v>OWUSU</v>
      </c>
      <c r="AF557" s="8" t="str">
        <f>IF(salesTable[[#This Row],[Phone]]="","MISSING",0&amp;RIGHT(TRIM(SUBSTITUTE(SUBSTITUTE(SUBSTITUTE(salesTable[[#This Row],[Phone]],"+","")," ",""),"-","")),9))</f>
        <v>0598247994</v>
      </c>
      <c r="AG55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57" s="8">
        <f>IF(salesTable[[#This Row],[quantity_clean]]&gt;0,salesTable[[#This Row],[quantity_clean]],"INVALID")</f>
        <v>8</v>
      </c>
      <c r="AI55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57" s="8">
        <f>IF(salesTable[[#This Row],[unitPrice_clean]]&gt;0,salesTable[[#This Row],[unitPrice_clean]],"INVALID")</f>
        <v>1650</v>
      </c>
      <c r="AK557">
        <f>IF(salesTable[[#This Row],[Revenue]]="","MISSING",VALUE(TRIM(SUBSTITUTE(SUBSTITUTE(salesTable[[#This Row],[Revenue]],",",""),"GH₵",""))))</f>
        <v>13200</v>
      </c>
      <c r="AL557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557" s="19">
        <f>IF(ISNUMBER(salesTable[[#This Row],[OrderDate]]),salesTable[[#This Row],[OrderDate]],IFERROR(DATEVALUE(CLEAN(TRIM(SUBSTITUTE(salesTable[[#This Row],[OrderDate]],".","/")))),"CHECK"))</f>
        <v>45862</v>
      </c>
      <c r="AN5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45862</v>
      </c>
      <c r="AO5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GH-KOF-2025-01351</v>
      </c>
      <c r="AP5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7" s="8" t="str">
        <f>CLEAN(PROPER(TRIM(salesTable[[#This Row],[Email]])))</f>
        <v>Adwoa.Owusu98@Example.Com</v>
      </c>
      <c r="AR557" s="8" t="str">
        <f>CLEAN(TRIM(salesTable[[#This Row],[SourceFile]]))</f>
        <v>Online_Sales_2025.xlsx</v>
      </c>
      <c r="AS5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7" s="8" t="str">
        <f>IF(salesTable[orderRef_final]&lt;&gt;"MISSING",salesTable[orderRef_final],"invalid")</f>
        <v>GH-KOF-2025-01351</v>
      </c>
    </row>
    <row r="558" spans="1:46" x14ac:dyDescent="0.3">
      <c r="A558" t="s">
        <v>6123</v>
      </c>
      <c r="B558" t="s">
        <v>515</v>
      </c>
      <c r="C558" t="s">
        <v>786</v>
      </c>
      <c r="D558" t="s">
        <v>696</v>
      </c>
      <c r="E558" t="s">
        <v>93</v>
      </c>
      <c r="F558" t="s">
        <v>119</v>
      </c>
      <c r="G558" t="s">
        <v>81</v>
      </c>
      <c r="H558" t="s">
        <v>425</v>
      </c>
      <c r="I558" t="s">
        <v>110</v>
      </c>
      <c r="J558" t="s">
        <v>83</v>
      </c>
      <c r="K558" t="s">
        <v>72</v>
      </c>
      <c r="L558" t="s">
        <v>111</v>
      </c>
      <c r="M558">
        <v>12</v>
      </c>
      <c r="N558">
        <v>1250</v>
      </c>
      <c r="O558">
        <v>15000</v>
      </c>
      <c r="P558" t="s">
        <v>6124</v>
      </c>
      <c r="Q558" t="s">
        <v>6125</v>
      </c>
      <c r="R558" t="s">
        <v>46</v>
      </c>
      <c r="S558" t="str">
        <f>IF(salesTable[[#This Row],[Region]]="","MISSING",IFERROR(VLOOKUP(salesTable[[#This Row],[Region]],region_ref[],2,FALSE),TRIM(CLEAN(UPPER(salesTable[[#This Row],[Region]])))))</f>
        <v>KOFORIDUA</v>
      </c>
      <c r="T558" t="str">
        <f>IF(salesTable[[#This Row],[CustomerType]]="","MISSING",IFERROR(VLOOKUP(salesTable[[#This Row],[CustomerType]],customerType_Ref[],2,FALSE),TRIM(CLEAN(UPPER(salesTable[[#This Row],[CustomerType]])))))</f>
        <v>INDIVIDUAL</v>
      </c>
      <c r="U558" t="str">
        <f>IF(salesTable[[#This Row],[SalesChannel]]="","MISSING",IFERROR(VLOOKUP(salesTable[[#This Row],[SalesChannel]],salesChannel_Ref[],2,FALSE),CLEAN(UPPER(TRIM(salesTable[SalesChannel])))))</f>
        <v>IN-STORE</v>
      </c>
      <c r="V558" t="str">
        <f>IF(salesTable[[#This Row],[PaymentMethod]]="","MISSING",IFERROR(VLOOKUP(salesTable[[#This Row],[PaymentMethod]],paymentMethod_REF[],2,FALSE), CLEAN(UPPER(TRIM(salesTable[[#This Row],[PaymentMethod]])))))</f>
        <v>CARD</v>
      </c>
      <c r="W558" s="8" t="str">
        <f>IF(salesTable[[#This Row],[ProductID]]="","MISSING",IFERROR(VLOOKUP(salesTable[[#This Row],[ProductID]],product_REF[],1,FALSE),"NO MATCH"))</f>
        <v>P008</v>
      </c>
      <c r="X558" s="8" t="str">
        <f>CLEAN(UPPER(TRIM(IF(salesTable[[#This Row],[ProductID]]="","MISSING",IFERROR(VLOOKUP(salesTable[[#This Row],[ProductID]],product_REF[],2,FALSE),"NO MATCH")))))</f>
        <v>MICROWAVE 25L</v>
      </c>
      <c r="Y558" t="str">
        <f>IFERROR(CLEAN(UPPER(TRIM(VLOOKUP(salesTable[[#This Row],[productID_Final]],product_REF[],3,FALSE)))),"NO MATCH")</f>
        <v>HOME APPLIANCES</v>
      </c>
      <c r="Z558" s="8" t="str">
        <f>IF(salesTable[[#This Row],[productCategory_final]]=CLEAN(UPPER(TRIM(salesTable[ProductCategory]))),salesTable[[#This Row],[productCategory_final]],"MISMATCH")</f>
        <v>HOME APPLIANCES</v>
      </c>
      <c r="AA558" s="8" t="str">
        <f>IF(salesTable[[#This Row],[CustomerID]]="","MISSING",IFERROR(VLOOKUP(salesTable[[#This Row],[CustomerID]],customer_REF[],1,FALSE),"NO MATCH"))</f>
        <v>C0067</v>
      </c>
      <c r="AB558" t="str">
        <f>CLEAN(UPPER(TRIM(IF(salesTable[[#This Row],[FirstName]]="","MISSING",IFERROR(VLOOKUP(salesTable[[#This Row],[CustomerID_final]],customer_REF[],2,FALSE),"NO MATCH")))))</f>
        <v>MICHAEL</v>
      </c>
      <c r="AC558" s="8" t="str">
        <f>IF(salesTable[[#This Row],[customerFisrtName]]=CLEAN(UPPER(TRIM(salesTable[[#This Row],[customerFisrtName]]))),salesTable[[#This Row],[customerFisrtName]],"MISMATCH")</f>
        <v>MICHAEL</v>
      </c>
      <c r="AD558" t="str">
        <f>CLEAN(UPPER(TRIM(IF(salesTable[[#This Row],[LastName]]="","MISSING",IFERROR(VLOOKUP(salesTable[[#This Row],[CustomerID_final]],customer_REF[],3,FALSE),"NO MATCH")))))</f>
        <v>BADU</v>
      </c>
      <c r="AE558" s="8" t="str">
        <f>IF(salesTable[[#This Row],[customerLastName]]=CLEAN(UPPER(TRIM(salesTable[[#This Row],[customerLastName]]))),salesTable[[#This Row],[customerLastName]],"MISMATCH")</f>
        <v>BADU</v>
      </c>
      <c r="AF558" s="8" t="str">
        <f>IF(salesTable[[#This Row],[Phone]]="","MISSING",0&amp;RIGHT(TRIM(SUBSTITUTE(SUBSTITUTE(SUBSTITUTE(salesTable[[#This Row],[Phone]],"+","")," ",""),"-","")),9))</f>
        <v>0554748476</v>
      </c>
      <c r="AG55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58" s="8">
        <f>IF(salesTable[[#This Row],[quantity_clean]]&gt;0,salesTable[[#This Row],[quantity_clean]],"INVALID")</f>
        <v>12</v>
      </c>
      <c r="AI55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58" s="8">
        <f>IF(salesTable[[#This Row],[unitPrice_clean]]&gt;0,salesTable[[#This Row],[unitPrice_clean]],"INVALID")</f>
        <v>1250</v>
      </c>
      <c r="AK558">
        <f>IF(salesTable[[#This Row],[Revenue]]="","MISSING",VALUE(TRIM(SUBSTITUTE(SUBSTITUTE(salesTable[[#This Row],[Revenue]],",",""),"GH₵",""))))</f>
        <v>15000</v>
      </c>
      <c r="AL558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558" s="19">
        <f>IF(ISNUMBER(salesTable[[#This Row],[OrderDate]]),salesTable[[#This Row],[OrderDate]],IFERROR(DATEVALUE(CLEAN(TRIM(SUBSTITUTE(salesTable[[#This Row],[OrderDate]],".","/")))),"CHECK"))</f>
        <v>45883</v>
      </c>
      <c r="AN5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45883</v>
      </c>
      <c r="AO5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GH-KOF-2025-01361</v>
      </c>
      <c r="AP5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8" s="8" t="str">
        <f>CLEAN(PROPER(TRIM(salesTable[[#This Row],[Email]])))</f>
        <v>Michael.Badu11@Example.Com</v>
      </c>
      <c r="AR558" s="8" t="str">
        <f>CLEAN(TRIM(salesTable[[#This Row],[SourceFile]]))</f>
        <v>Mobile_App_Export.csv</v>
      </c>
      <c r="AS5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8" s="8" t="str">
        <f>IF(salesTable[orderRef_final]&lt;&gt;"MISSING",salesTable[orderRef_final],"invalid")</f>
        <v>GH-KOF-2025-01361</v>
      </c>
    </row>
    <row r="559" spans="1:46" x14ac:dyDescent="0.3">
      <c r="A559" t="s">
        <v>5625</v>
      </c>
      <c r="B559" t="s">
        <v>3719</v>
      </c>
      <c r="C559" t="s">
        <v>629</v>
      </c>
      <c r="D559" t="s">
        <v>80</v>
      </c>
      <c r="E559" t="s">
        <v>190</v>
      </c>
      <c r="F559" t="s">
        <v>119</v>
      </c>
      <c r="G559" t="s">
        <v>218</v>
      </c>
      <c r="H559" t="s">
        <v>312</v>
      </c>
      <c r="I559" t="s">
        <v>26</v>
      </c>
      <c r="J559" t="s">
        <v>164</v>
      </c>
      <c r="K559" t="s">
        <v>98</v>
      </c>
      <c r="L559" t="s">
        <v>1882</v>
      </c>
      <c r="M559">
        <v>1</v>
      </c>
      <c r="N559">
        <v>2800</v>
      </c>
      <c r="O559">
        <v>2800</v>
      </c>
      <c r="P559" t="s">
        <v>5626</v>
      </c>
      <c r="Q559" t="s">
        <v>5627</v>
      </c>
      <c r="R559" t="s">
        <v>157</v>
      </c>
      <c r="S559" t="str">
        <f>IF(salesTable[[#This Row],[Region]]="","MISSING",IFERROR(VLOOKUP(salesTable[[#This Row],[Region]],region_ref[],2,FALSE),TRIM(CLEAN(UPPER(salesTable[[#This Row],[Region]])))))</f>
        <v>KOFORIDUA</v>
      </c>
      <c r="T559" t="str">
        <f>IF(salesTable[[#This Row],[CustomerType]]="","MISSING",IFERROR(VLOOKUP(salesTable[[#This Row],[CustomerType]],customerType_Ref[],2,FALSE),TRIM(CLEAN(UPPER(salesTable[[#This Row],[CustomerType]])))))</f>
        <v>INDIVIDUAL</v>
      </c>
      <c r="U559" t="str">
        <f>IF(salesTable[[#This Row],[SalesChannel]]="","MISSING",IFERROR(VLOOKUP(salesTable[[#This Row],[SalesChannel]],salesChannel_Ref[],2,FALSE),CLEAN(UPPER(TRIM(salesTable[SalesChannel])))))</f>
        <v>MOBILE APP</v>
      </c>
      <c r="V55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59" s="8" t="str">
        <f>IF(salesTable[[#This Row],[ProductID]]="","MISSING",IFERROR(VLOOKUP(salesTable[[#This Row],[ProductID]],product_REF[],1,FALSE),"NO MATCH"))</f>
        <v>P005</v>
      </c>
      <c r="X559" s="8" t="str">
        <f>CLEAN(UPPER(TRIM(IF(salesTable[[#This Row],[ProductID]]="","MISSING",IFERROR(VLOOKUP(salesTable[[#This Row],[ProductID]],product_REF[],2,FALSE),"NO MATCH")))))</f>
        <v>SMARTPHONE X</v>
      </c>
      <c r="Y559" t="str">
        <f>IFERROR(CLEAN(UPPER(TRIM(VLOOKUP(salesTable[[#This Row],[productID_Final]],product_REF[],3,FALSE)))),"NO MATCH")</f>
        <v>ELECTRONICS</v>
      </c>
      <c r="Z559" s="8" t="str">
        <f>IF(salesTable[[#This Row],[productCategory_final]]=CLEAN(UPPER(TRIM(salesTable[ProductCategory]))),salesTable[[#This Row],[productCategory_final]],"MISMATCH")</f>
        <v>ELECTRONICS</v>
      </c>
      <c r="AA559" s="8" t="str">
        <f>IF(salesTable[[#This Row],[CustomerID]]="","MISSING",IFERROR(VLOOKUP(salesTable[[#This Row],[CustomerID]],customer_REF[],1,FALSE),"NO MATCH"))</f>
        <v>C0228</v>
      </c>
      <c r="AB559" t="str">
        <f>CLEAN(UPPER(TRIM(IF(salesTable[[#This Row],[FirstName]]="","MISSING",IFERROR(VLOOKUP(salesTable[[#This Row],[CustomerID_final]],customer_REF[],2,FALSE),"NO MATCH")))))</f>
        <v>ADWOA</v>
      </c>
      <c r="AC559" s="8" t="str">
        <f>IF(salesTable[[#This Row],[customerFisrtName]]=CLEAN(UPPER(TRIM(salesTable[[#This Row],[customerFisrtName]]))),salesTable[[#This Row],[customerFisrtName]],"MISMATCH")</f>
        <v>ADWOA</v>
      </c>
      <c r="AD559" t="str">
        <f>CLEAN(UPPER(TRIM(IF(salesTable[[#This Row],[LastName]]="","MISSING",IFERROR(VLOOKUP(salesTable[[#This Row],[CustomerID_final]],customer_REF[],3,FALSE),"NO MATCH")))))</f>
        <v>ASARE</v>
      </c>
      <c r="AE559" s="8" t="str">
        <f>IF(salesTable[[#This Row],[customerLastName]]=CLEAN(UPPER(TRIM(salesTable[[#This Row],[customerLastName]]))),salesTable[[#This Row],[customerLastName]],"MISMATCH")</f>
        <v>ASARE</v>
      </c>
      <c r="AF559" s="8" t="str">
        <f>IF(salesTable[[#This Row],[Phone]]="","MISSING",0&amp;RIGHT(TRIM(SUBSTITUTE(SUBSTITUTE(SUBSTITUTE(salesTable[[#This Row],[Phone]],"+","")," ",""),"-","")),9))</f>
        <v>0277585629</v>
      </c>
      <c r="AG55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59" s="8">
        <f>IF(salesTable[[#This Row],[quantity_clean]]&gt;0,salesTable[[#This Row],[quantity_clean]],"INVALID")</f>
        <v>1</v>
      </c>
      <c r="AI55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59" s="8">
        <f>IF(salesTable[[#This Row],[unitPrice_clean]]&gt;0,salesTable[[#This Row],[unitPrice_clean]],"INVALID")</f>
        <v>2800</v>
      </c>
      <c r="AK559">
        <f>IF(salesTable[[#This Row],[Revenue]]="","MISSING",VALUE(TRIM(SUBSTITUTE(SUBSTITUTE(salesTable[[#This Row],[Revenue]],",",""),"GH₵",""))))</f>
        <v>2800</v>
      </c>
      <c r="AL559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559" s="19">
        <f>IF(ISNUMBER(salesTable[[#This Row],[OrderDate]]),salesTable[[#This Row],[OrderDate]],IFERROR(DATEVALUE(CLEAN(TRIM(SUBSTITUTE(salesTable[[#This Row],[OrderDate]],".","/")))),"CHECK"))</f>
        <v>45731</v>
      </c>
      <c r="AN5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45731</v>
      </c>
      <c r="AO5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GH-KOF-2025-01362</v>
      </c>
      <c r="AP5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59" s="8" t="str">
        <f>CLEAN(PROPER(TRIM(salesTable[[#This Row],[Email]])))</f>
        <v>Adwoa.Asare50@Example.Com</v>
      </c>
      <c r="AR559" s="8" t="str">
        <f>CLEAN(TRIM(salesTable[[#This Row],[SourceFile]]))</f>
        <v>Online_Sales_2025.xlsx</v>
      </c>
      <c r="AS5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59" s="8" t="str">
        <f>IF(salesTable[orderRef_final]&lt;&gt;"MISSING",salesTable[orderRef_final],"invalid")</f>
        <v>GH-KOF-2025-01362</v>
      </c>
    </row>
    <row r="560" spans="1:46" x14ac:dyDescent="0.3">
      <c r="A560" t="s">
        <v>5961</v>
      </c>
      <c r="B560" t="s">
        <v>5962</v>
      </c>
      <c r="C560" t="s">
        <v>5524</v>
      </c>
      <c r="D560" t="s">
        <v>172</v>
      </c>
      <c r="E560" t="s">
        <v>51</v>
      </c>
      <c r="F560" t="s">
        <v>52</v>
      </c>
      <c r="G560" t="s">
        <v>191</v>
      </c>
      <c r="H560" t="s">
        <v>757</v>
      </c>
      <c r="I560" t="s">
        <v>279</v>
      </c>
      <c r="J560" t="s">
        <v>83</v>
      </c>
      <c r="K560" t="s">
        <v>84</v>
      </c>
      <c r="L560" t="s">
        <v>182</v>
      </c>
      <c r="M560" t="s">
        <v>212</v>
      </c>
      <c r="N560" t="s">
        <v>1185</v>
      </c>
      <c r="O560">
        <v>16500</v>
      </c>
      <c r="P560" t="s">
        <v>5963</v>
      </c>
      <c r="Q560" t="s">
        <v>5964</v>
      </c>
      <c r="R560" t="s">
        <v>61</v>
      </c>
      <c r="S560" t="str">
        <f>IF(salesTable[[#This Row],[Region]]="","MISSING",IFERROR(VLOOKUP(salesTable[[#This Row],[Region]],region_ref[],2,FALSE),TRIM(CLEAN(UPPER(salesTable[[#This Row],[Region]])))))</f>
        <v>KOFORIDUA</v>
      </c>
      <c r="T560" t="str">
        <f>IF(salesTable[[#This Row],[CustomerType]]="","MISSING",IFERROR(VLOOKUP(salesTable[[#This Row],[CustomerType]],customerType_Ref[],2,FALSE),TRIM(CLEAN(UPPER(salesTable[[#This Row],[CustomerType]])))))</f>
        <v>INDIVIDUAL</v>
      </c>
      <c r="U560" t="str">
        <f>IF(salesTable[[#This Row],[SalesChannel]]="","MISSING",IFERROR(VLOOKUP(salesTable[[#This Row],[SalesChannel]],salesChannel_Ref[],2,FALSE),CLEAN(UPPER(TRIM(salesTable[SalesChannel])))))</f>
        <v>AGENT</v>
      </c>
      <c r="V560" t="str">
        <f>IF(salesTable[[#This Row],[PaymentMethod]]="","MISSING",IFERROR(VLOOKUP(salesTable[[#This Row],[PaymentMethod]],paymentMethod_REF[],2,FALSE), CLEAN(UPPER(TRIM(salesTable[[#This Row],[PaymentMethod]])))))</f>
        <v>CASH</v>
      </c>
      <c r="W560" s="8" t="str">
        <f>IF(salesTable[[#This Row],[ProductID]]="","MISSING",IFERROR(VLOOKUP(salesTable[[#This Row],[ProductID]],product_REF[],1,FALSE),"NO MATCH"))</f>
        <v>P004</v>
      </c>
      <c r="X560" s="8" t="str">
        <f>CLEAN(UPPER(TRIM(IF(salesTable[[#This Row],[ProductID]]="","MISSING",IFERROR(VLOOKUP(salesTable[[#This Row],[ProductID]],product_REF[],2,FALSE),"NO MATCH")))))</f>
        <v>LASER PRINTER</v>
      </c>
      <c r="Y560" t="str">
        <f>IFERROR(CLEAN(UPPER(TRIM(VLOOKUP(salesTable[[#This Row],[productID_Final]],product_REF[],3,FALSE)))),"NO MATCH")</f>
        <v>OFFICE SUPPLIES</v>
      </c>
      <c r="Z560" s="8" t="str">
        <f>IF(salesTable[[#This Row],[productCategory_final]]=CLEAN(UPPER(TRIM(salesTable[ProductCategory]))),salesTable[[#This Row],[productCategory_final]],"MISMATCH")</f>
        <v>OFFICE SUPPLIES</v>
      </c>
      <c r="AA560" s="8" t="str">
        <f>IF(salesTable[[#This Row],[CustomerID]]="","MISSING",IFERROR(VLOOKUP(salesTable[[#This Row],[CustomerID]],customer_REF[],1,FALSE),"NO MATCH"))</f>
        <v>C0383</v>
      </c>
      <c r="AB560" t="str">
        <f>CLEAN(UPPER(TRIM(IF(salesTable[[#This Row],[FirstName]]="","MISSING",IFERROR(VLOOKUP(salesTable[[#This Row],[CustomerID_final]],customer_REF[],2,FALSE),"NO MATCH")))))</f>
        <v>DANIEL</v>
      </c>
      <c r="AC560" s="8" t="str">
        <f>IF(salesTable[[#This Row],[customerFisrtName]]=CLEAN(UPPER(TRIM(salesTable[[#This Row],[customerFisrtName]]))),salesTable[[#This Row],[customerFisrtName]],"MISMATCH")</f>
        <v>DANIEL</v>
      </c>
      <c r="AD560" t="str">
        <f>CLEAN(UPPER(TRIM(IF(salesTable[[#This Row],[LastName]]="","MISSING",IFERROR(VLOOKUP(salesTable[[#This Row],[CustomerID_final]],customer_REF[],3,FALSE),"NO MATCH")))))</f>
        <v>MENSAH</v>
      </c>
      <c r="AE560" s="8" t="str">
        <f>IF(salesTable[[#This Row],[customerLastName]]=CLEAN(UPPER(TRIM(salesTable[[#This Row],[customerLastName]]))),salesTable[[#This Row],[customerLastName]],"MISMATCH")</f>
        <v>MENSAH</v>
      </c>
      <c r="AF560" s="8" t="str">
        <f>IF(salesTable[[#This Row],[Phone]]="","MISSING",0&amp;RIGHT(TRIM(SUBSTITUTE(SUBSTITUTE(SUBSTITUTE(salesTable[[#This Row],[Phone]],"+","")," ",""),"-","")),9))</f>
        <v>0506272768</v>
      </c>
      <c r="AG56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60" s="8">
        <f>IF(salesTable[[#This Row],[quantity_clean]]&gt;0,salesTable[[#This Row],[quantity_clean]],"INVALID")</f>
        <v>10</v>
      </c>
      <c r="AI56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60" s="8">
        <f>IF(salesTable[[#This Row],[unitPrice_clean]]&gt;0,salesTable[[#This Row],[unitPrice_clean]],"INVALID")</f>
        <v>1650</v>
      </c>
      <c r="AK560">
        <f>IF(salesTable[[#This Row],[Revenue]]="","MISSING",VALUE(TRIM(SUBSTITUTE(SUBSTITUTE(salesTable[[#This Row],[Revenue]],",",""),"GH₵",""))))</f>
        <v>16500</v>
      </c>
      <c r="AL560" s="8">
        <f>IFERROR(IF(ROUND(salesTable[[#This Row],[Quantity_final]]*salesTable[[#This Row],[UnitPrice_final]],2)=ROUND(salesTable[[#This Row],[revenue_clean]],2)=TRUE,salesTable[[#This Row],[revenue_clean]],"invalid"),"INVALID")</f>
        <v>16500</v>
      </c>
      <c r="AM560" s="19">
        <f>IF(ISNUMBER(salesTable[[#This Row],[OrderDate]]),salesTable[[#This Row],[OrderDate]],IFERROR(DATEVALUE(CLEAN(TRIM(SUBSTITUTE(salesTable[[#This Row],[OrderDate]],".","/")))),"CHECK"))</f>
        <v>45666</v>
      </c>
      <c r="AN5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45666</v>
      </c>
      <c r="AO5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GH-KOF-2025-01365</v>
      </c>
      <c r="AP5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0" s="8" t="str">
        <f>CLEAN(PROPER(TRIM(salesTable[[#This Row],[Email]])))</f>
        <v>Daniel.Mensah73@Example.Com</v>
      </c>
      <c r="AR560" s="8" t="str">
        <f>CLEAN(TRIM(salesTable[[#This Row],[SourceFile]]))</f>
        <v>Retail_POS_2025.csv</v>
      </c>
      <c r="AS5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0" s="8" t="str">
        <f>IF(salesTable[orderRef_final]&lt;&gt;"MISSING",salesTable[orderRef_final],"invalid")</f>
        <v>GH-KOF-2025-01365</v>
      </c>
    </row>
    <row r="561" spans="1:46" x14ac:dyDescent="0.3">
      <c r="A561" t="s">
        <v>5709</v>
      </c>
      <c r="B561" t="s">
        <v>5710</v>
      </c>
      <c r="C561" t="s">
        <v>318</v>
      </c>
      <c r="D561" t="s">
        <v>92</v>
      </c>
      <c r="E561" t="s">
        <v>949</v>
      </c>
      <c r="F561" t="s">
        <v>119</v>
      </c>
      <c r="G561" t="s">
        <v>218</v>
      </c>
      <c r="H561" t="s">
        <v>3094</v>
      </c>
      <c r="I561" t="s">
        <v>220</v>
      </c>
      <c r="J561" t="s">
        <v>492</v>
      </c>
      <c r="K561" t="s">
        <v>921</v>
      </c>
      <c r="L561" t="s">
        <v>565</v>
      </c>
      <c r="M561" t="s">
        <v>2802</v>
      </c>
      <c r="N561" t="s">
        <v>5711</v>
      </c>
      <c r="O561">
        <v>30800</v>
      </c>
      <c r="P561" t="s">
        <v>5712</v>
      </c>
      <c r="Q561" t="s">
        <v>5713</v>
      </c>
      <c r="R561" t="s">
        <v>32</v>
      </c>
      <c r="S561" t="str">
        <f>IF(salesTable[[#This Row],[Region]]="","MISSING",IFERROR(VLOOKUP(salesTable[[#This Row],[Region]],region_ref[],2,FALSE),TRIM(CLEAN(UPPER(salesTable[[#This Row],[Region]])))))</f>
        <v>KOFORIDUA</v>
      </c>
      <c r="T561" t="str">
        <f>IF(salesTable[[#This Row],[CustomerType]]="","MISSING",IFERROR(VLOOKUP(salesTable[[#This Row],[CustomerType]],customerType_Ref[],2,FALSE),TRIM(CLEAN(UPPER(salesTable[[#This Row],[CustomerType]])))))</f>
        <v>BUSINESS</v>
      </c>
      <c r="U561" t="str">
        <f>IF(salesTable[[#This Row],[SalesChannel]]="","MISSING",IFERROR(VLOOKUP(salesTable[[#This Row],[SalesChannel]],salesChannel_Ref[],2,FALSE),CLEAN(UPPER(TRIM(salesTable[SalesChannel])))))</f>
        <v>MOBILE APP</v>
      </c>
      <c r="V561" t="str">
        <f>IF(salesTable[[#This Row],[PaymentMethod]]="","MISSING",IFERROR(VLOOKUP(salesTable[[#This Row],[PaymentMethod]],paymentMethod_REF[],2,FALSE), CLEAN(UPPER(TRIM(salesTable[[#This Row],[PaymentMethod]])))))</f>
        <v>CARD</v>
      </c>
      <c r="W561" s="8" t="str">
        <f>IF(salesTable[[#This Row],[ProductID]]="","MISSING",IFERROR(VLOOKUP(salesTable[[#This Row],[ProductID]],product_REF[],1,FALSE),"NO MATCH"))</f>
        <v>P005</v>
      </c>
      <c r="X561" s="8" t="str">
        <f>CLEAN(UPPER(TRIM(IF(salesTable[[#This Row],[ProductID]]="","MISSING",IFERROR(VLOOKUP(salesTable[[#This Row],[ProductID]],product_REF[],2,FALSE),"NO MATCH")))))</f>
        <v>SMARTPHONE X</v>
      </c>
      <c r="Y561" t="str">
        <f>IFERROR(CLEAN(UPPER(TRIM(VLOOKUP(salesTable[[#This Row],[productID_Final]],product_REF[],3,FALSE)))),"NO MATCH")</f>
        <v>ELECTRONICS</v>
      </c>
      <c r="Z561" s="8" t="str">
        <f>IF(salesTable[[#This Row],[productCategory_final]]=CLEAN(UPPER(TRIM(salesTable[ProductCategory]))),salesTable[[#This Row],[productCategory_final]],"MISMATCH")</f>
        <v>ELECTRONICS</v>
      </c>
      <c r="AA561" s="8" t="str">
        <f>IF(salesTable[[#This Row],[CustomerID]]="","MISSING",IFERROR(VLOOKUP(salesTable[[#This Row],[CustomerID]],customer_REF[],1,FALSE),"NO MATCH"))</f>
        <v>C0252</v>
      </c>
      <c r="AB561" t="str">
        <f>CLEAN(UPPER(TRIM(IF(salesTable[[#This Row],[FirstName]]="","MISSING",IFERROR(VLOOKUP(salesTable[[#This Row],[CustomerID_final]],customer_REF[],2,FALSE),"NO MATCH")))))</f>
        <v>AMA</v>
      </c>
      <c r="AC561" s="8" t="str">
        <f>IF(salesTable[[#This Row],[customerFisrtName]]=CLEAN(UPPER(TRIM(salesTable[[#This Row],[customerFisrtName]]))),salesTable[[#This Row],[customerFisrtName]],"MISMATCH")</f>
        <v>AMA</v>
      </c>
      <c r="AD561" t="str">
        <f>CLEAN(UPPER(TRIM(IF(salesTable[[#This Row],[LastName]]="","MISSING",IFERROR(VLOOKUP(salesTable[[#This Row],[CustomerID_final]],customer_REF[],3,FALSE),"NO MATCH")))))</f>
        <v>ASARE</v>
      </c>
      <c r="AE561" s="8" t="str">
        <f>IF(salesTable[[#This Row],[customerLastName]]=CLEAN(UPPER(TRIM(salesTable[[#This Row],[customerLastName]]))),salesTable[[#This Row],[customerLastName]],"MISMATCH")</f>
        <v>ASARE</v>
      </c>
      <c r="AF561" s="8" t="str">
        <f>IF(salesTable[[#This Row],[Phone]]="","MISSING",0&amp;RIGHT(TRIM(SUBSTITUTE(SUBSTITUTE(SUBSTITUTE(salesTable[[#This Row],[Phone]],"+","")," ",""),"-","")),9))</f>
        <v>0261400457</v>
      </c>
      <c r="AG56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61" s="8">
        <f>IF(salesTable[[#This Row],[quantity_clean]]&gt;0,salesTable[[#This Row],[quantity_clean]],"INVALID")</f>
        <v>11</v>
      </c>
      <c r="AI56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61" s="8">
        <f>IF(salesTable[[#This Row],[unitPrice_clean]]&gt;0,salesTable[[#This Row],[unitPrice_clean]],"INVALID")</f>
        <v>2800</v>
      </c>
      <c r="AK561">
        <f>IF(salesTable[[#This Row],[Revenue]]="","MISSING",VALUE(TRIM(SUBSTITUTE(SUBSTITUTE(salesTable[[#This Row],[Revenue]],",",""),"GH₵",""))))</f>
        <v>30800</v>
      </c>
      <c r="AL561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561" s="19">
        <f>IF(ISNUMBER(salesTable[[#This Row],[OrderDate]]),salesTable[[#This Row],[OrderDate]],IFERROR(DATEVALUE(CLEAN(TRIM(SUBSTITUTE(salesTable[[#This Row],[OrderDate]],".","/")))),"CHECK"))</f>
        <v>45684</v>
      </c>
      <c r="AN5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45684</v>
      </c>
      <c r="AO5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GH-KOF-2025-01368</v>
      </c>
      <c r="AP5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1" s="8" t="str">
        <f>CLEAN(PROPER(TRIM(salesTable[[#This Row],[Email]])))</f>
        <v>Ama.Asare35@Example.Com</v>
      </c>
      <c r="AR561" s="8" t="str">
        <f>CLEAN(TRIM(salesTable[[#This Row],[SourceFile]]))</f>
        <v>Agent_App_2025.csv</v>
      </c>
      <c r="AS5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1" s="8" t="str">
        <f>IF(salesTable[orderRef_final]&lt;&gt;"MISSING",salesTable[orderRef_final],"invalid")</f>
        <v>GH-KOF-2025-01368</v>
      </c>
    </row>
    <row r="562" spans="1:46" x14ac:dyDescent="0.3">
      <c r="A562" t="s">
        <v>2812</v>
      </c>
      <c r="B562" t="s">
        <v>966</v>
      </c>
      <c r="C562" t="s">
        <v>852</v>
      </c>
      <c r="D562" t="s">
        <v>1158</v>
      </c>
      <c r="E562" t="s">
        <v>93</v>
      </c>
      <c r="F562" t="s">
        <v>119</v>
      </c>
      <c r="G562" t="s">
        <v>24</v>
      </c>
      <c r="H562" t="s">
        <v>2102</v>
      </c>
      <c r="I562" t="s">
        <v>26</v>
      </c>
      <c r="J562" t="s">
        <v>97</v>
      </c>
      <c r="K562" t="s">
        <v>72</v>
      </c>
      <c r="L562" t="s">
        <v>154</v>
      </c>
      <c r="M562">
        <v>7</v>
      </c>
      <c r="N562">
        <v>4200</v>
      </c>
      <c r="O562">
        <v>29400</v>
      </c>
      <c r="P562" t="s">
        <v>2813</v>
      </c>
      <c r="Q562" t="s">
        <v>2814</v>
      </c>
      <c r="R562" t="s">
        <v>157</v>
      </c>
      <c r="S562" t="str">
        <f>IF(salesTable[[#This Row],[Region]]="","MISSING",IFERROR(VLOOKUP(salesTable[[#This Row],[Region]],region_ref[],2,FALSE),TRIM(CLEAN(UPPER(salesTable[[#This Row],[Region]])))))</f>
        <v>KOFORIDUA</v>
      </c>
      <c r="T562" t="str">
        <f>IF(salesTable[[#This Row],[CustomerType]]="","MISSING",IFERROR(VLOOKUP(salesTable[[#This Row],[CustomerType]],customerType_Ref[],2,FALSE),TRIM(CLEAN(UPPER(salesTable[[#This Row],[CustomerType]])))))</f>
        <v>BUSINESS</v>
      </c>
      <c r="U562" t="str">
        <f>IF(salesTable[[#This Row],[SalesChannel]]="","MISSING",IFERROR(VLOOKUP(salesTable[[#This Row],[SalesChannel]],salesChannel_Ref[],2,FALSE),CLEAN(UPPER(TRIM(salesTable[SalesChannel])))))</f>
        <v>IN-STORE</v>
      </c>
      <c r="V56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62" s="8" t="str">
        <f>IF(salesTable[[#This Row],[ProductID]]="","MISSING",IFERROR(VLOOKUP(salesTable[[#This Row],[ProductID]],product_REF[],1,FALSE),"NO MATCH"))</f>
        <v>P001</v>
      </c>
      <c r="X562" s="8" t="str">
        <f>CLEAN(UPPER(TRIM(IF(salesTable[[#This Row],[ProductID]]="","MISSING",IFERROR(VLOOKUP(salesTable[[#This Row],[ProductID]],product_REF[],2,FALSE),"NO MATCH")))))</f>
        <v>LAPTOP PRO 14</v>
      </c>
      <c r="Y562" t="str">
        <f>IFERROR(CLEAN(UPPER(TRIM(VLOOKUP(salesTable[[#This Row],[productID_Final]],product_REF[],3,FALSE)))),"NO MATCH")</f>
        <v>ELECTRONICS</v>
      </c>
      <c r="Z562" s="8" t="str">
        <f>IF(salesTable[[#This Row],[productCategory_final]]=CLEAN(UPPER(TRIM(salesTable[ProductCategory]))),salesTable[[#This Row],[productCategory_final]],"MISMATCH")</f>
        <v>ELECTRONICS</v>
      </c>
      <c r="AA562" s="8" t="str">
        <f>IF(salesTable[[#This Row],[CustomerID]]="","MISSING",IFERROR(VLOOKUP(salesTable[[#This Row],[CustomerID]],customer_REF[],1,FALSE),"NO MATCH"))</f>
        <v>C0044</v>
      </c>
      <c r="AB562" t="str">
        <f>CLEAN(UPPER(TRIM(IF(salesTable[[#This Row],[FirstName]]="","MISSING",IFERROR(VLOOKUP(salesTable[[#This Row],[CustomerID_final]],customer_REF[],2,FALSE),"NO MATCH")))))</f>
        <v>ABENA</v>
      </c>
      <c r="AC562" s="8" t="str">
        <f>IF(salesTable[[#This Row],[customerFisrtName]]=CLEAN(UPPER(TRIM(salesTable[[#This Row],[customerFisrtName]]))),salesTable[[#This Row],[customerFisrtName]],"MISMATCH")</f>
        <v>ABENA</v>
      </c>
      <c r="AD562" t="str">
        <f>CLEAN(UPPER(TRIM(IF(salesTable[[#This Row],[LastName]]="","MISSING",IFERROR(VLOOKUP(salesTable[[#This Row],[CustomerID_final]],customer_REF[],3,FALSE),"NO MATCH")))))</f>
        <v>BADU</v>
      </c>
      <c r="AE562" s="8" t="str">
        <f>IF(salesTable[[#This Row],[customerLastName]]=CLEAN(UPPER(TRIM(salesTable[[#This Row],[customerLastName]]))),salesTable[[#This Row],[customerLastName]],"MISMATCH")</f>
        <v>BADU</v>
      </c>
      <c r="AF562" s="8" t="str">
        <f>IF(salesTable[[#This Row],[Phone]]="","MISSING",0&amp;RIGHT(TRIM(SUBSTITUTE(SUBSTITUTE(SUBSTITUTE(salesTable[[#This Row],[Phone]],"+","")," ",""),"-","")),9))</f>
        <v>0599120874</v>
      </c>
      <c r="AG56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562" s="8">
        <f>IF(salesTable[[#This Row],[quantity_clean]]&gt;0,salesTable[[#This Row],[quantity_clean]],"INVALID")</f>
        <v>7</v>
      </c>
      <c r="AI56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562" s="8">
        <f>IF(salesTable[[#This Row],[unitPrice_clean]]&gt;0,salesTable[[#This Row],[unitPrice_clean]],"INVALID")</f>
        <v>4200</v>
      </c>
      <c r="AK562">
        <f>IF(salesTable[[#This Row],[Revenue]]="","MISSING",VALUE(TRIM(SUBSTITUTE(SUBSTITUTE(salesTable[[#This Row],[Revenue]],",",""),"GH₵",""))))</f>
        <v>29400</v>
      </c>
      <c r="AL562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562" s="19">
        <f>IF(ISNUMBER(salesTable[[#This Row],[OrderDate]]),salesTable[[#This Row],[OrderDate]],IFERROR(DATEVALUE(CLEAN(TRIM(SUBSTITUTE(salesTable[[#This Row],[OrderDate]],".","/")))),"CHECK"))</f>
        <v>45834</v>
      </c>
      <c r="AN5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45834</v>
      </c>
      <c r="AO5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GH-KOF-2025-01376</v>
      </c>
      <c r="AP5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2" s="8" t="str">
        <f>CLEAN(PROPER(TRIM(salesTable[[#This Row],[Email]])))</f>
        <v>Abena.Badu13@Example.Com</v>
      </c>
      <c r="AR562" s="8" t="str">
        <f>CLEAN(TRIM(salesTable[[#This Row],[SourceFile]]))</f>
        <v>Online_Sales_2025.xlsx</v>
      </c>
      <c r="AS5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2" s="8" t="str">
        <f>IF(salesTable[orderRef_final]&lt;&gt;"MISSING",salesTable[orderRef_final],"invalid")</f>
        <v>GH-KOF-2025-01376</v>
      </c>
    </row>
    <row r="563" spans="1:46" x14ac:dyDescent="0.3">
      <c r="A563" t="s">
        <v>2185</v>
      </c>
      <c r="B563" t="s">
        <v>2134</v>
      </c>
      <c r="C563" t="s">
        <v>2186</v>
      </c>
      <c r="D563" t="s">
        <v>271</v>
      </c>
      <c r="E563" t="s">
        <v>2101</v>
      </c>
      <c r="F563" t="s">
        <v>200</v>
      </c>
      <c r="G563" t="s">
        <v>81</v>
      </c>
      <c r="H563" t="s">
        <v>2187</v>
      </c>
      <c r="I563" t="s">
        <v>491</v>
      </c>
      <c r="J563" t="s">
        <v>97</v>
      </c>
      <c r="K563" t="s">
        <v>660</v>
      </c>
      <c r="L563" t="s">
        <v>58</v>
      </c>
      <c r="M563" t="s">
        <v>426</v>
      </c>
      <c r="N563">
        <v>1250</v>
      </c>
      <c r="O563">
        <v>3750</v>
      </c>
      <c r="P563" t="s">
        <v>2188</v>
      </c>
      <c r="Q563" t="s">
        <v>2189</v>
      </c>
      <c r="R563" t="s">
        <v>32</v>
      </c>
      <c r="S563" t="str">
        <f>IF(salesTable[[#This Row],[Region]]="","MISSING",IFERROR(VLOOKUP(salesTable[[#This Row],[Region]],region_ref[],2,FALSE),TRIM(CLEAN(UPPER(salesTable[[#This Row],[Region]])))))</f>
        <v>KOFORIDUA</v>
      </c>
      <c r="T563" t="str">
        <f>IF(salesTable[[#This Row],[CustomerType]]="","MISSING",IFERROR(VLOOKUP(salesTable[[#This Row],[CustomerType]],customerType_Ref[],2,FALSE),TRIM(CLEAN(UPPER(salesTable[[#This Row],[CustomerType]])))))</f>
        <v>BUSINESS</v>
      </c>
      <c r="U563" t="str">
        <f>IF(salesTable[[#This Row],[SalesChannel]]="","MISSING",IFERROR(VLOOKUP(salesTable[[#This Row],[SalesChannel]],salesChannel_Ref[],2,FALSE),CLEAN(UPPER(TRIM(salesTable[SalesChannel])))))</f>
        <v>MOBILE APP</v>
      </c>
      <c r="V56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63" s="8" t="str">
        <f>IF(salesTable[[#This Row],[ProductID]]="","MISSING",IFERROR(VLOOKUP(salesTable[[#This Row],[ProductID]],product_REF[],1,FALSE),"NO MATCH"))</f>
        <v>P008</v>
      </c>
      <c r="X563" s="8" t="str">
        <f>CLEAN(UPPER(TRIM(IF(salesTable[[#This Row],[ProductID]]="","MISSING",IFERROR(VLOOKUP(salesTable[[#This Row],[ProductID]],product_REF[],2,FALSE),"NO MATCH")))))</f>
        <v>MICROWAVE 25L</v>
      </c>
      <c r="Y563" t="str">
        <f>IFERROR(CLEAN(UPPER(TRIM(VLOOKUP(salesTable[[#This Row],[productID_Final]],product_REF[],3,FALSE)))),"NO MATCH")</f>
        <v>HOME APPLIANCES</v>
      </c>
      <c r="Z563" s="8" t="str">
        <f>IF(salesTable[[#This Row],[productCategory_final]]=CLEAN(UPPER(TRIM(salesTable[ProductCategory]))),salesTable[[#This Row],[productCategory_final]],"MISMATCH")</f>
        <v>HOME APPLIANCES</v>
      </c>
      <c r="AA563" s="8" t="str">
        <f>IF(salesTable[[#This Row],[CustomerID]]="","MISSING",IFERROR(VLOOKUP(salesTable[[#This Row],[CustomerID]],customer_REF[],1,FALSE),"NO MATCH"))</f>
        <v>C0380</v>
      </c>
      <c r="AB563" t="str">
        <f>CLEAN(UPPER(TRIM(IF(salesTable[[#This Row],[FirstName]]="","MISSING",IFERROR(VLOOKUP(salesTable[[#This Row],[CustomerID_final]],customer_REF[],2,FALSE),"NO MATCH")))))</f>
        <v>MICHAEL</v>
      </c>
      <c r="AC563" s="8" t="str">
        <f>IF(salesTable[[#This Row],[customerFisrtName]]=CLEAN(UPPER(TRIM(salesTable[[#This Row],[customerFisrtName]]))),salesTable[[#This Row],[customerFisrtName]],"MISMATCH")</f>
        <v>MICHAEL</v>
      </c>
      <c r="AD563" t="str">
        <f>CLEAN(UPPER(TRIM(IF(salesTable[[#This Row],[LastName]]="","MISSING",IFERROR(VLOOKUP(salesTable[[#This Row],[CustomerID_final]],customer_REF[],3,FALSE),"NO MATCH")))))</f>
        <v>OWUSU</v>
      </c>
      <c r="AE563" s="8" t="str">
        <f>IF(salesTable[[#This Row],[customerLastName]]=CLEAN(UPPER(TRIM(salesTable[[#This Row],[customerLastName]]))),salesTable[[#This Row],[customerLastName]],"MISMATCH")</f>
        <v>OWUSU</v>
      </c>
      <c r="AF563" s="8" t="str">
        <f>IF(salesTable[[#This Row],[Phone]]="","MISSING",0&amp;RIGHT(TRIM(SUBSTITUTE(SUBSTITUTE(SUBSTITUTE(salesTable[[#This Row],[Phone]],"+","")," ",""),"-","")),9))</f>
        <v>0592169701</v>
      </c>
      <c r="AG56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63" s="8">
        <f>IF(salesTable[[#This Row],[quantity_clean]]&gt;0,salesTable[[#This Row],[quantity_clean]],"INVALID")</f>
        <v>3</v>
      </c>
      <c r="AI56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63" s="8">
        <f>IF(salesTable[[#This Row],[unitPrice_clean]]&gt;0,salesTable[[#This Row],[unitPrice_clean]],"INVALID")</f>
        <v>1250</v>
      </c>
      <c r="AK563">
        <f>IF(salesTable[[#This Row],[Revenue]]="","MISSING",VALUE(TRIM(SUBSTITUTE(SUBSTITUTE(salesTable[[#This Row],[Revenue]],",",""),"GH₵",""))))</f>
        <v>3750</v>
      </c>
      <c r="AL563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563" s="19">
        <f>IF(ISNUMBER(salesTable[[#This Row],[OrderDate]]),salesTable[[#This Row],[OrderDate]],IFERROR(DATEVALUE(CLEAN(TRIM(SUBSTITUTE(salesTable[[#This Row],[OrderDate]],".","/")))),"CHECK"))</f>
        <v>46016</v>
      </c>
      <c r="AN5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46016</v>
      </c>
      <c r="AO5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GH-KOF-2025-01391</v>
      </c>
      <c r="AP5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3" s="8" t="str">
        <f>CLEAN(PROPER(TRIM(salesTable[[#This Row],[Email]])))</f>
        <v>Michael.Owusu9@Example.Com</v>
      </c>
      <c r="AR563" s="8" t="str">
        <f>CLEAN(TRIM(salesTable[[#This Row],[SourceFile]]))</f>
        <v>Agent_App_2025.csv</v>
      </c>
      <c r="AS5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3" s="8" t="str">
        <f>IF(salesTable[orderRef_final]&lt;&gt;"MISSING",salesTable[orderRef_final],"invalid")</f>
        <v>GH-KOF-2025-01391</v>
      </c>
    </row>
    <row r="564" spans="1:46" x14ac:dyDescent="0.3">
      <c r="A564" t="s">
        <v>3377</v>
      </c>
      <c r="B564" t="s">
        <v>3378</v>
      </c>
      <c r="C564" t="s">
        <v>2436</v>
      </c>
      <c r="D564" t="s">
        <v>65</v>
      </c>
      <c r="E564" t="s">
        <v>1283</v>
      </c>
      <c r="F564" t="s">
        <v>590</v>
      </c>
      <c r="G564" t="s">
        <v>24</v>
      </c>
      <c r="H564" t="s">
        <v>434</v>
      </c>
      <c r="I564" t="s">
        <v>26</v>
      </c>
      <c r="J564" t="s">
        <v>83</v>
      </c>
      <c r="K564" t="s">
        <v>42</v>
      </c>
      <c r="L564" t="s">
        <v>58</v>
      </c>
      <c r="M564">
        <v>11</v>
      </c>
      <c r="N564">
        <v>4200</v>
      </c>
      <c r="O564">
        <v>46200</v>
      </c>
      <c r="P564" t="s">
        <v>3379</v>
      </c>
      <c r="Q564" t="s">
        <v>3380</v>
      </c>
      <c r="R564" t="s">
        <v>61</v>
      </c>
      <c r="S564" t="str">
        <f>IF(salesTable[[#This Row],[Region]]="","MISSING",IFERROR(VLOOKUP(salesTable[[#This Row],[Region]],region_ref[],2,FALSE),TRIM(CLEAN(UPPER(salesTable[[#This Row],[Region]])))))</f>
        <v>KOFORIDUA</v>
      </c>
      <c r="T564" t="str">
        <f>IF(salesTable[[#This Row],[CustomerType]]="","MISSING",IFERROR(VLOOKUP(salesTable[[#This Row],[CustomerType]],customerType_Ref[],2,FALSE),TRIM(CLEAN(UPPER(salesTable[[#This Row],[CustomerType]])))))</f>
        <v>INDIVIDUAL</v>
      </c>
      <c r="U564" t="str">
        <f>IF(salesTable[[#This Row],[SalesChannel]]="","MISSING",IFERROR(VLOOKUP(salesTable[[#This Row],[SalesChannel]],salesChannel_Ref[],2,FALSE),CLEAN(UPPER(TRIM(salesTable[SalesChannel])))))</f>
        <v>ONLINE</v>
      </c>
      <c r="V56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64" s="8" t="str">
        <f>IF(salesTable[[#This Row],[ProductID]]="","MISSING",IFERROR(VLOOKUP(salesTable[[#This Row],[ProductID]],product_REF[],1,FALSE),"NO MATCH"))</f>
        <v>P001</v>
      </c>
      <c r="X564" s="8" t="str">
        <f>CLEAN(UPPER(TRIM(IF(salesTable[[#This Row],[ProductID]]="","MISSING",IFERROR(VLOOKUP(salesTable[[#This Row],[ProductID]],product_REF[],2,FALSE),"NO MATCH")))))</f>
        <v>LAPTOP PRO 14</v>
      </c>
      <c r="Y564" t="str">
        <f>IFERROR(CLEAN(UPPER(TRIM(VLOOKUP(salesTable[[#This Row],[productID_Final]],product_REF[],3,FALSE)))),"NO MATCH")</f>
        <v>ELECTRONICS</v>
      </c>
      <c r="Z564" s="8" t="str">
        <f>IF(salesTable[[#This Row],[productCategory_final]]=CLEAN(UPPER(TRIM(salesTable[ProductCategory]))),salesTable[[#This Row],[productCategory_final]],"MISMATCH")</f>
        <v>ELECTRONICS</v>
      </c>
      <c r="AA564" s="8" t="str">
        <f>IF(salesTable[[#This Row],[CustomerID]]="","MISSING",IFERROR(VLOOKUP(salesTable[[#This Row],[CustomerID]],customer_REF[],1,FALSE),"NO MATCH"))</f>
        <v>C0329</v>
      </c>
      <c r="AB564" t="str">
        <f>CLEAN(UPPER(TRIM(IF(salesTable[[#This Row],[FirstName]]="","MISSING",IFERROR(VLOOKUP(salesTable[[#This Row],[CustomerID_final]],customer_REF[],2,FALSE),"NO MATCH")))))</f>
        <v>NAA</v>
      </c>
      <c r="AC564" s="8" t="str">
        <f>IF(salesTable[[#This Row],[customerFisrtName]]=CLEAN(UPPER(TRIM(salesTable[[#This Row],[customerFisrtName]]))),salesTable[[#This Row],[customerFisrtName]],"MISMATCH")</f>
        <v>NAA</v>
      </c>
      <c r="AD564" t="str">
        <f>CLEAN(UPPER(TRIM(IF(salesTable[[#This Row],[LastName]]="","MISSING",IFERROR(VLOOKUP(salesTable[[#This Row],[CustomerID_final]],customer_REF[],3,FALSE),"NO MATCH")))))</f>
        <v>BOATENG</v>
      </c>
      <c r="AE564" s="8" t="str">
        <f>IF(salesTable[[#This Row],[customerLastName]]=CLEAN(UPPER(TRIM(salesTable[[#This Row],[customerLastName]]))),salesTable[[#This Row],[customerLastName]],"MISMATCH")</f>
        <v>BOATENG</v>
      </c>
      <c r="AF564" s="8" t="str">
        <f>IF(salesTable[[#This Row],[Phone]]="","MISSING",0&amp;RIGHT(TRIM(SUBSTITUTE(SUBSTITUTE(SUBSTITUTE(salesTable[[#This Row],[Phone]],"+","")," ",""),"-","")),9))</f>
        <v>0504944364</v>
      </c>
      <c r="AG56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64" s="8">
        <f>IF(salesTable[[#This Row],[quantity_clean]]&gt;0,salesTable[[#This Row],[quantity_clean]],"INVALID")</f>
        <v>11</v>
      </c>
      <c r="AI56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564" s="8">
        <f>IF(salesTable[[#This Row],[unitPrice_clean]]&gt;0,salesTable[[#This Row],[unitPrice_clean]],"INVALID")</f>
        <v>4200</v>
      </c>
      <c r="AK564">
        <f>IF(salesTable[[#This Row],[Revenue]]="","MISSING",VALUE(TRIM(SUBSTITUTE(SUBSTITUTE(salesTable[[#This Row],[Revenue]],",",""),"GH₵",""))))</f>
        <v>46200</v>
      </c>
      <c r="AL564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564" s="19">
        <f>IF(ISNUMBER(salesTable[[#This Row],[OrderDate]]),salesTable[[#This Row],[OrderDate]],IFERROR(DATEVALUE(CLEAN(TRIM(SUBSTITUTE(salesTable[[#This Row],[OrderDate]],".","/")))),"CHECK"))</f>
        <v>45716</v>
      </c>
      <c r="AN5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45716</v>
      </c>
      <c r="AO5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GH-KOF-2025-01392</v>
      </c>
      <c r="AP5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4" s="8" t="str">
        <f>CLEAN(PROPER(TRIM(salesTable[[#This Row],[Email]])))</f>
        <v>Naa.Boateng63@Example.Com</v>
      </c>
      <c r="AR564" s="8" t="str">
        <f>CLEAN(TRIM(salesTable[[#This Row],[SourceFile]]))</f>
        <v>Retail_POS_2025.csv</v>
      </c>
      <c r="AS5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4" s="8" t="str">
        <f>IF(salesTable[orderRef_final]&lt;&gt;"MISSING",salesTable[orderRef_final],"invalid")</f>
        <v>GH-KOF-2025-01392</v>
      </c>
    </row>
    <row r="565" spans="1:46" x14ac:dyDescent="0.3">
      <c r="A565" t="s">
        <v>2505</v>
      </c>
      <c r="B565" t="s">
        <v>2506</v>
      </c>
      <c r="C565" t="s">
        <v>877</v>
      </c>
      <c r="D565" t="s">
        <v>2507</v>
      </c>
      <c r="E565" t="s">
        <v>22</v>
      </c>
      <c r="F565" t="s">
        <v>119</v>
      </c>
      <c r="G565" t="s">
        <v>191</v>
      </c>
      <c r="H565" t="s">
        <v>192</v>
      </c>
      <c r="I565" t="s">
        <v>241</v>
      </c>
      <c r="J565" t="s">
        <v>492</v>
      </c>
      <c r="K565" t="s">
        <v>1385</v>
      </c>
      <c r="L565" t="s">
        <v>182</v>
      </c>
      <c r="M565" t="s">
        <v>183</v>
      </c>
      <c r="N565">
        <v>1650</v>
      </c>
      <c r="O565">
        <v>13200</v>
      </c>
      <c r="P565" t="s">
        <v>2508</v>
      </c>
      <c r="Q565" t="s">
        <v>2509</v>
      </c>
      <c r="R565" t="s">
        <v>46</v>
      </c>
      <c r="S565" t="str">
        <f>IF(salesTable[[#This Row],[Region]]="","MISSING",IFERROR(VLOOKUP(salesTable[[#This Row],[Region]],region_ref[],2,FALSE),TRIM(CLEAN(UPPER(salesTable[[#This Row],[Region]])))))</f>
        <v>KOFORIDUA</v>
      </c>
      <c r="T565" t="str">
        <f>IF(salesTable[[#This Row],[CustomerType]]="","MISSING",IFERROR(VLOOKUP(salesTable[[#This Row],[CustomerType]],customerType_Ref[],2,FALSE),TRIM(CLEAN(UPPER(salesTable[[#This Row],[CustomerType]])))))</f>
        <v>BUSINESS</v>
      </c>
      <c r="U565" t="str">
        <f>IF(salesTable[[#This Row],[SalesChannel]]="","MISSING",IFERROR(VLOOKUP(salesTable[[#This Row],[SalesChannel]],salesChannel_Ref[],2,FALSE),CLEAN(UPPER(TRIM(salesTable[SalesChannel])))))</f>
        <v>MOBILE APP</v>
      </c>
      <c r="V565" t="str">
        <f>IF(salesTable[[#This Row],[PaymentMethod]]="","MISSING",IFERROR(VLOOKUP(salesTable[[#This Row],[PaymentMethod]],paymentMethod_REF[],2,FALSE), CLEAN(UPPER(TRIM(salesTable[[#This Row],[PaymentMethod]])))))</f>
        <v>CASH</v>
      </c>
      <c r="W565" s="8" t="str">
        <f>IF(salesTable[[#This Row],[ProductID]]="","MISSING",IFERROR(VLOOKUP(salesTable[[#This Row],[ProductID]],product_REF[],1,FALSE),"NO MATCH"))</f>
        <v>P004</v>
      </c>
      <c r="X565" s="8" t="str">
        <f>CLEAN(UPPER(TRIM(IF(salesTable[[#This Row],[ProductID]]="","MISSING",IFERROR(VLOOKUP(salesTable[[#This Row],[ProductID]],product_REF[],2,FALSE),"NO MATCH")))))</f>
        <v>LASER PRINTER</v>
      </c>
      <c r="Y565" t="str">
        <f>IFERROR(CLEAN(UPPER(TRIM(VLOOKUP(salesTable[[#This Row],[productID_Final]],product_REF[],3,FALSE)))),"NO MATCH")</f>
        <v>OFFICE SUPPLIES</v>
      </c>
      <c r="Z565" s="8" t="str">
        <f>IF(salesTable[[#This Row],[productCategory_final]]=CLEAN(UPPER(TRIM(salesTable[ProductCategory]))),salesTable[[#This Row],[productCategory_final]],"MISMATCH")</f>
        <v>OFFICE SUPPLIES</v>
      </c>
      <c r="AA565" s="8" t="str">
        <f>IF(salesTable[[#This Row],[CustomerID]]="","MISSING",IFERROR(VLOOKUP(salesTable[[#This Row],[CustomerID]],customer_REF[],1,FALSE),"NO MATCH"))</f>
        <v>C0212</v>
      </c>
      <c r="AB565" t="str">
        <f>CLEAN(UPPER(TRIM(IF(salesTable[[#This Row],[FirstName]]="","MISSING",IFERROR(VLOOKUP(salesTable[[#This Row],[CustomerID_final]],customer_REF[],2,FALSE),"NO MATCH")))))</f>
        <v>KOJO</v>
      </c>
      <c r="AC565" s="8" t="str">
        <f>IF(salesTable[[#This Row],[customerFisrtName]]=CLEAN(UPPER(TRIM(salesTable[[#This Row],[customerFisrtName]]))),salesTable[[#This Row],[customerFisrtName]],"MISMATCH")</f>
        <v>KOJO</v>
      </c>
      <c r="AD565" t="str">
        <f>CLEAN(UPPER(TRIM(IF(salesTable[[#This Row],[LastName]]="","MISSING",IFERROR(VLOOKUP(salesTable[[#This Row],[CustomerID_final]],customer_REF[],3,FALSE),"NO MATCH")))))</f>
        <v>ARTHUR</v>
      </c>
      <c r="AE565" s="8" t="str">
        <f>IF(salesTable[[#This Row],[customerLastName]]=CLEAN(UPPER(TRIM(salesTable[[#This Row],[customerLastName]]))),salesTable[[#This Row],[customerLastName]],"MISMATCH")</f>
        <v>ARTHUR</v>
      </c>
      <c r="AF565" s="8" t="str">
        <f>IF(salesTable[[#This Row],[Phone]]="","MISSING",0&amp;RIGHT(TRIM(SUBSTITUTE(SUBSTITUTE(SUBSTITUTE(salesTable[[#This Row],[Phone]],"+","")," ",""),"-","")),9))</f>
        <v>0244917012</v>
      </c>
      <c r="AG56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65" s="8">
        <f>IF(salesTable[[#This Row],[quantity_clean]]&gt;0,salesTable[[#This Row],[quantity_clean]],"INVALID")</f>
        <v>8</v>
      </c>
      <c r="AI56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65" s="8">
        <f>IF(salesTable[[#This Row],[unitPrice_clean]]&gt;0,salesTable[[#This Row],[unitPrice_clean]],"INVALID")</f>
        <v>1650</v>
      </c>
      <c r="AK565">
        <f>IF(salesTable[[#This Row],[Revenue]]="","MISSING",VALUE(TRIM(SUBSTITUTE(SUBSTITUTE(salesTable[[#This Row],[Revenue]],",",""),"GH₵",""))))</f>
        <v>13200</v>
      </c>
      <c r="AL565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565" s="19">
        <f>IF(ISNUMBER(salesTable[[#This Row],[OrderDate]]),salesTable[[#This Row],[OrderDate]],IFERROR(DATEVALUE(CLEAN(TRIM(SUBSTITUTE(salesTable[[#This Row],[OrderDate]],".","/")))),"CHECK"))</f>
        <v>45820</v>
      </c>
      <c r="AN5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45820</v>
      </c>
      <c r="AO5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GH-KOF-2025-01407</v>
      </c>
      <c r="AP5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5" s="8" t="str">
        <f>CLEAN(PROPER(TRIM(salesTable[[#This Row],[Email]])))</f>
        <v>Kojo.Arthur40@Example.Com</v>
      </c>
      <c r="AR565" s="8" t="str">
        <f>CLEAN(TRIM(salesTable[[#This Row],[SourceFile]]))</f>
        <v>Mobile_App_Export.csv</v>
      </c>
      <c r="AS5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5" s="8" t="str">
        <f>IF(salesTable[orderRef_final]&lt;&gt;"MISSING",salesTable[orderRef_final],"invalid")</f>
        <v>GH-KOF-2025-01407</v>
      </c>
    </row>
    <row r="566" spans="1:46" x14ac:dyDescent="0.3">
      <c r="A566" t="s">
        <v>47</v>
      </c>
      <c r="B566" t="s">
        <v>48</v>
      </c>
      <c r="C566" t="s">
        <v>49</v>
      </c>
      <c r="D566" t="s">
        <v>50</v>
      </c>
      <c r="E566" t="s">
        <v>51</v>
      </c>
      <c r="F566" t="s">
        <v>52</v>
      </c>
      <c r="G566" t="s">
        <v>53</v>
      </c>
      <c r="H566" t="s">
        <v>54</v>
      </c>
      <c r="I566" t="s">
        <v>55</v>
      </c>
      <c r="J566" t="s">
        <v>56</v>
      </c>
      <c r="K566" t="s">
        <v>57</v>
      </c>
      <c r="L566" t="s">
        <v>58</v>
      </c>
      <c r="M566">
        <v>10</v>
      </c>
      <c r="N566">
        <v>180</v>
      </c>
      <c r="O566">
        <v>1800</v>
      </c>
      <c r="P566" t="s">
        <v>59</v>
      </c>
      <c r="Q566" t="s">
        <v>60</v>
      </c>
      <c r="R566" t="s">
        <v>61</v>
      </c>
      <c r="S566" t="str">
        <f>IF(salesTable[[#This Row],[Region]]="","MISSING",IFERROR(VLOOKUP(salesTable[[#This Row],[Region]],region_ref[],2,FALSE),TRIM(CLEAN(UPPER(salesTable[[#This Row],[Region]])))))</f>
        <v>KOFORIDUA</v>
      </c>
      <c r="T566" t="str">
        <f>IF(salesTable[[#This Row],[CustomerType]]="","MISSING",IFERROR(VLOOKUP(salesTable[[#This Row],[CustomerType]],customerType_Ref[],2,FALSE),TRIM(CLEAN(UPPER(salesTable[[#This Row],[CustomerType]])))))</f>
        <v>GOVERNMENT</v>
      </c>
      <c r="U566" t="str">
        <f>IF(salesTable[[#This Row],[SalesChannel]]="","MISSING",IFERROR(VLOOKUP(salesTable[[#This Row],[SalesChannel]],salesChannel_Ref[],2,FALSE),CLEAN(UPPER(TRIM(salesTable[SalesChannel])))))</f>
        <v>ONLINE</v>
      </c>
      <c r="V5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66" s="8" t="str">
        <f>IF(salesTable[[#This Row],[ProductID]]="","MISSING",IFERROR(VLOOKUP(salesTable[[#This Row],[ProductID]],product_REF[],1,FALSE),"NO MATCH"))</f>
        <v>P007</v>
      </c>
      <c r="X566" s="8" t="str">
        <f>CLEAN(UPPER(TRIM(IF(salesTable[[#This Row],[ProductID]]="","MISSING",IFERROR(VLOOKUP(salesTable[[#This Row],[ProductID]],product_REF[],2,FALSE),"NO MATCH")))))</f>
        <v>COTTON SHIRT</v>
      </c>
      <c r="Y566" t="str">
        <f>IFERROR(CLEAN(UPPER(TRIM(VLOOKUP(salesTable[[#This Row],[productID_Final]],product_REF[],3,FALSE)))),"NO MATCH")</f>
        <v>CLOTHING</v>
      </c>
      <c r="Z566" s="8" t="str">
        <f>IF(salesTable[[#This Row],[productCategory_final]]=CLEAN(UPPER(TRIM(salesTable[ProductCategory]))),salesTable[[#This Row],[productCategory_final]],"MISMATCH")</f>
        <v>CLOTHING</v>
      </c>
      <c r="AA566" s="8" t="str">
        <f>IF(salesTable[[#This Row],[CustomerID]]="","MISSING",IFERROR(VLOOKUP(salesTable[[#This Row],[CustomerID]],customer_REF[],1,FALSE),"NO MATCH"))</f>
        <v>C0393</v>
      </c>
      <c r="AB566" t="str">
        <f>CLEAN(UPPER(TRIM(IF(salesTable[[#This Row],[FirstName]]="","MISSING",IFERROR(VLOOKUP(salesTable[[#This Row],[CustomerID_final]],customer_REF[],2,FALSE),"NO MATCH")))))</f>
        <v>AKOSUA</v>
      </c>
      <c r="AC566" s="8" t="str">
        <f>IF(salesTable[[#This Row],[customerFisrtName]]=CLEAN(UPPER(TRIM(salesTable[[#This Row],[customerFisrtName]]))),salesTable[[#This Row],[customerFisrtName]],"MISMATCH")</f>
        <v>AKOSUA</v>
      </c>
      <c r="AD566" t="str">
        <f>CLEAN(UPPER(TRIM(IF(salesTable[[#This Row],[LastName]]="","MISSING",IFERROR(VLOOKUP(salesTable[[#This Row],[CustomerID_final]],customer_REF[],3,FALSE),"NO MATCH")))))</f>
        <v>MENSAH</v>
      </c>
      <c r="AE566" s="8" t="str">
        <f>IF(salesTable[[#This Row],[customerLastName]]=CLEAN(UPPER(TRIM(salesTable[[#This Row],[customerLastName]]))),salesTable[[#This Row],[customerLastName]],"MISMATCH")</f>
        <v>MENSAH</v>
      </c>
      <c r="AF566" s="8" t="str">
        <f>IF(salesTable[[#This Row],[Phone]]="","MISSING",0&amp;RIGHT(TRIM(SUBSTITUTE(SUBSTITUTE(SUBSTITUTE(salesTable[[#This Row],[Phone]],"+","")," ",""),"-","")),9))</f>
        <v>0209411070</v>
      </c>
      <c r="AG56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66" s="8">
        <f>IF(salesTable[[#This Row],[quantity_clean]]&gt;0,salesTable[[#This Row],[quantity_clean]],"INVALID")</f>
        <v>10</v>
      </c>
      <c r="AI56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566" s="8">
        <f>IF(salesTable[[#This Row],[unitPrice_clean]]&gt;0,salesTable[[#This Row],[unitPrice_clean]],"INVALID")</f>
        <v>180</v>
      </c>
      <c r="AK566">
        <f>IF(salesTable[[#This Row],[Revenue]]="","MISSING",VALUE(TRIM(SUBSTITUTE(SUBSTITUTE(salesTable[[#This Row],[Revenue]],",",""),"GH₵",""))))</f>
        <v>1800</v>
      </c>
      <c r="AL566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566" s="19">
        <f>IF(ISNUMBER(salesTable[[#This Row],[OrderDate]]),salesTable[[#This Row],[OrderDate]],IFERROR(DATEVALUE(CLEAN(TRIM(SUBSTITUTE(salesTable[[#This Row],[OrderDate]],".","/")))),"CHECK"))</f>
        <v>45988</v>
      </c>
      <c r="AN5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45988</v>
      </c>
      <c r="AO5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GH-KOF-2025-01409</v>
      </c>
      <c r="AP5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6" s="8" t="str">
        <f>CLEAN(PROPER(TRIM(salesTable[[#This Row],[Email]])))</f>
        <v>Akosua.Mensah88@Example.Com</v>
      </c>
      <c r="AR566" s="8" t="str">
        <f>CLEAN(TRIM(salesTable[[#This Row],[SourceFile]]))</f>
        <v>Retail_POS_2025.csv</v>
      </c>
      <c r="AS5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6" s="8" t="str">
        <f>IF(salesTable[orderRef_final]&lt;&gt;"MISSING",salesTable[orderRef_final],"invalid")</f>
        <v>GH-KOF-2025-01409</v>
      </c>
    </row>
    <row r="567" spans="1:46" x14ac:dyDescent="0.3">
      <c r="A567" t="s">
        <v>1225</v>
      </c>
      <c r="B567" t="s">
        <v>1226</v>
      </c>
      <c r="C567" t="s">
        <v>1227</v>
      </c>
      <c r="D567" t="s">
        <v>696</v>
      </c>
      <c r="E567" t="s">
        <v>93</v>
      </c>
      <c r="F567" t="s">
        <v>119</v>
      </c>
      <c r="G567" t="s">
        <v>191</v>
      </c>
      <c r="H567" t="s">
        <v>278</v>
      </c>
      <c r="I567" t="s">
        <v>279</v>
      </c>
      <c r="J567" t="s">
        <v>864</v>
      </c>
      <c r="K567" t="s">
        <v>84</v>
      </c>
      <c r="L567" t="s">
        <v>182</v>
      </c>
      <c r="M567">
        <v>4</v>
      </c>
      <c r="N567" t="s">
        <v>1185</v>
      </c>
      <c r="O567">
        <v>6600</v>
      </c>
      <c r="P567" t="s">
        <v>1228</v>
      </c>
      <c r="Q567" t="s">
        <v>1229</v>
      </c>
      <c r="R567" t="s">
        <v>157</v>
      </c>
      <c r="S567" t="str">
        <f>IF(salesTable[[#This Row],[Region]]="","MISSING",IFERROR(VLOOKUP(salesTable[[#This Row],[Region]],region_ref[],2,FALSE),TRIM(CLEAN(UPPER(salesTable[[#This Row],[Region]])))))</f>
        <v>KOFORIDUA</v>
      </c>
      <c r="T567" t="str">
        <f>IF(salesTable[[#This Row],[CustomerType]]="","MISSING",IFERROR(VLOOKUP(salesTable[[#This Row],[CustomerType]],customerType_Ref[],2,FALSE),TRIM(CLEAN(UPPER(salesTable[[#This Row],[CustomerType]])))))</f>
        <v>INDIVIDUAL</v>
      </c>
      <c r="U567" t="str">
        <f>IF(salesTable[[#This Row],[SalesChannel]]="","MISSING",IFERROR(VLOOKUP(salesTable[[#This Row],[SalesChannel]],salesChannel_Ref[],2,FALSE),CLEAN(UPPER(TRIM(salesTable[SalesChannel])))))</f>
        <v>AGENT</v>
      </c>
      <c r="V567" t="str">
        <f>IF(salesTable[[#This Row],[PaymentMethod]]="","MISSING",IFERROR(VLOOKUP(salesTable[[#This Row],[PaymentMethod]],paymentMethod_REF[],2,FALSE), CLEAN(UPPER(TRIM(salesTable[[#This Row],[PaymentMethod]])))))</f>
        <v>CASH</v>
      </c>
      <c r="W567" s="8" t="str">
        <f>IF(salesTable[[#This Row],[ProductID]]="","MISSING",IFERROR(VLOOKUP(salesTable[[#This Row],[ProductID]],product_REF[],1,FALSE),"NO MATCH"))</f>
        <v>P004</v>
      </c>
      <c r="X567" s="8" t="str">
        <f>CLEAN(UPPER(TRIM(IF(salesTable[[#This Row],[ProductID]]="","MISSING",IFERROR(VLOOKUP(salesTable[[#This Row],[ProductID]],product_REF[],2,FALSE),"NO MATCH")))))</f>
        <v>LASER PRINTER</v>
      </c>
      <c r="Y567" t="str">
        <f>IFERROR(CLEAN(UPPER(TRIM(VLOOKUP(salesTable[[#This Row],[productID_Final]],product_REF[],3,FALSE)))),"NO MATCH")</f>
        <v>OFFICE SUPPLIES</v>
      </c>
      <c r="Z567" s="8" t="str">
        <f>IF(salesTable[[#This Row],[productCategory_final]]=CLEAN(UPPER(TRIM(salesTable[ProductCategory]))),salesTable[[#This Row],[productCategory_final]],"MISMATCH")</f>
        <v>OFFICE SUPPLIES</v>
      </c>
      <c r="AA567" s="8" t="str">
        <f>IF(salesTable[[#This Row],[CustomerID]]="","MISSING",IFERROR(VLOOKUP(salesTable[[#This Row],[CustomerID]],customer_REF[],1,FALSE),"NO MATCH"))</f>
        <v>C0197</v>
      </c>
      <c r="AB567" t="str">
        <f>CLEAN(UPPER(TRIM(IF(salesTable[[#This Row],[FirstName]]="","MISSING",IFERROR(VLOOKUP(salesTable[[#This Row],[CustomerID_final]],customer_REF[],2,FALSE),"NO MATCH")))))</f>
        <v>MICHAEL</v>
      </c>
      <c r="AC567" s="8" t="str">
        <f>IF(salesTable[[#This Row],[customerFisrtName]]=CLEAN(UPPER(TRIM(salesTable[[#This Row],[customerFisrtName]]))),salesTable[[#This Row],[customerFisrtName]],"MISMATCH")</f>
        <v>MICHAEL</v>
      </c>
      <c r="AD567" t="str">
        <f>CLEAN(UPPER(TRIM(IF(salesTable[[#This Row],[LastName]]="","MISSING",IFERROR(VLOOKUP(salesTable[[#This Row],[CustomerID_final]],customer_REF[],3,FALSE),"NO MATCH")))))</f>
        <v>BADU</v>
      </c>
      <c r="AE567" s="8" t="str">
        <f>IF(salesTable[[#This Row],[customerLastName]]=CLEAN(UPPER(TRIM(salesTable[[#This Row],[customerLastName]]))),salesTable[[#This Row],[customerLastName]],"MISMATCH")</f>
        <v>BADU</v>
      </c>
      <c r="AF567" s="8" t="str">
        <f>IF(salesTable[[#This Row],[Phone]]="","MISSING",0&amp;RIGHT(TRIM(SUBSTITUTE(SUBSTITUTE(SUBSTITUTE(salesTable[[#This Row],[Phone]],"+","")," ",""),"-","")),9))</f>
        <v>0541407481</v>
      </c>
      <c r="AG56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67" s="8">
        <f>IF(salesTable[[#This Row],[quantity_clean]]&gt;0,salesTable[[#This Row],[quantity_clean]],"INVALID")</f>
        <v>4</v>
      </c>
      <c r="AI56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67" s="8">
        <f>IF(salesTable[[#This Row],[unitPrice_clean]]&gt;0,salesTable[[#This Row],[unitPrice_clean]],"INVALID")</f>
        <v>1650</v>
      </c>
      <c r="AK567">
        <f>IF(salesTable[[#This Row],[Revenue]]="","MISSING",VALUE(TRIM(SUBSTITUTE(SUBSTITUTE(salesTable[[#This Row],[Revenue]],",",""),"GH₵",""))))</f>
        <v>6600</v>
      </c>
      <c r="AL567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567" s="19">
        <f>IF(ISNUMBER(salesTable[[#This Row],[OrderDate]]),salesTable[[#This Row],[OrderDate]],IFERROR(DATEVALUE(CLEAN(TRIM(SUBSTITUTE(salesTable[[#This Row],[OrderDate]],".","/")))),"CHECK"))</f>
        <v>45974</v>
      </c>
      <c r="AN5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45974</v>
      </c>
      <c r="AO5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GH-KOF-2025-01414</v>
      </c>
      <c r="AP5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7" s="8" t="str">
        <f>CLEAN(PROPER(TRIM(salesTable[[#This Row],[Email]])))</f>
        <v>Michael.Badu93@Example.Com</v>
      </c>
      <c r="AR567" s="8" t="str">
        <f>CLEAN(TRIM(salesTable[[#This Row],[SourceFile]]))</f>
        <v>Online_Sales_2025.xlsx</v>
      </c>
      <c r="AS5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7" s="8" t="str">
        <f>IF(salesTable[orderRef_final]&lt;&gt;"MISSING",salesTable[orderRef_final],"invalid")</f>
        <v>GH-KOF-2025-01414</v>
      </c>
    </row>
    <row r="568" spans="1:46" x14ac:dyDescent="0.3">
      <c r="A568" t="s">
        <v>562</v>
      </c>
      <c r="B568" t="s">
        <v>2390</v>
      </c>
      <c r="C568" t="s">
        <v>1194</v>
      </c>
      <c r="D568" t="s">
        <v>1106</v>
      </c>
      <c r="E568" t="s">
        <v>93</v>
      </c>
      <c r="F568" t="s">
        <v>119</v>
      </c>
      <c r="G568" t="s">
        <v>218</v>
      </c>
      <c r="H568" t="s">
        <v>312</v>
      </c>
      <c r="I568" t="s">
        <v>26</v>
      </c>
      <c r="J568" t="s">
        <v>492</v>
      </c>
      <c r="K568" t="s">
        <v>57</v>
      </c>
      <c r="L568" t="s">
        <v>280</v>
      </c>
      <c r="M568">
        <v>12</v>
      </c>
      <c r="N568">
        <v>2800</v>
      </c>
      <c r="O568">
        <v>33600</v>
      </c>
      <c r="P568" t="s">
        <v>2391</v>
      </c>
      <c r="Q568" t="s">
        <v>2392</v>
      </c>
      <c r="R568" t="s">
        <v>32</v>
      </c>
      <c r="S568" t="str">
        <f>IF(salesTable[[#This Row],[Region]]="","MISSING",IFERROR(VLOOKUP(salesTable[[#This Row],[Region]],region_ref[],2,FALSE),TRIM(CLEAN(UPPER(salesTable[[#This Row],[Region]])))))</f>
        <v>KOFORIDUA</v>
      </c>
      <c r="T568" t="str">
        <f>IF(salesTable[[#This Row],[CustomerType]]="","MISSING",IFERROR(VLOOKUP(salesTable[[#This Row],[CustomerType]],customerType_Ref[],2,FALSE),TRIM(CLEAN(UPPER(salesTable[[#This Row],[CustomerType]])))))</f>
        <v>BUSINESS</v>
      </c>
      <c r="U568" t="str">
        <f>IF(salesTable[[#This Row],[SalesChannel]]="","MISSING",IFERROR(VLOOKUP(salesTable[[#This Row],[SalesChannel]],salesChannel_Ref[],2,FALSE),CLEAN(UPPER(TRIM(salesTable[SalesChannel])))))</f>
        <v>ONLINE</v>
      </c>
      <c r="V568" t="str">
        <f>IF(salesTable[[#This Row],[PaymentMethod]]="","MISSING",IFERROR(VLOOKUP(salesTable[[#This Row],[PaymentMethod]],paymentMethod_REF[],2,FALSE), CLEAN(UPPER(TRIM(salesTable[[#This Row],[PaymentMethod]])))))</f>
        <v>CASH</v>
      </c>
      <c r="W568" s="8" t="str">
        <f>IF(salesTable[[#This Row],[ProductID]]="","MISSING",IFERROR(VLOOKUP(salesTable[[#This Row],[ProductID]],product_REF[],1,FALSE),"NO MATCH"))</f>
        <v>P005</v>
      </c>
      <c r="X568" s="8" t="str">
        <f>CLEAN(UPPER(TRIM(IF(salesTable[[#This Row],[ProductID]]="","MISSING",IFERROR(VLOOKUP(salesTable[[#This Row],[ProductID]],product_REF[],2,FALSE),"NO MATCH")))))</f>
        <v>SMARTPHONE X</v>
      </c>
      <c r="Y568" t="str">
        <f>IFERROR(CLEAN(UPPER(TRIM(VLOOKUP(salesTable[[#This Row],[productID_Final]],product_REF[],3,FALSE)))),"NO MATCH")</f>
        <v>ELECTRONICS</v>
      </c>
      <c r="Z568" s="8" t="str">
        <f>IF(salesTable[[#This Row],[productCategory_final]]=CLEAN(UPPER(TRIM(salesTable[ProductCategory]))),salesTable[[#This Row],[productCategory_final]],"MISMATCH")</f>
        <v>ELECTRONICS</v>
      </c>
      <c r="AA568" s="8" t="str">
        <f>IF(salesTable[[#This Row],[CustomerID]]="","MISSING",IFERROR(VLOOKUP(salesTable[[#This Row],[CustomerID]],customer_REF[],1,FALSE),"NO MATCH"))</f>
        <v>C0396</v>
      </c>
      <c r="AB568" t="str">
        <f>CLEAN(UPPER(TRIM(IF(salesTable[[#This Row],[FirstName]]="","MISSING",IFERROR(VLOOKUP(salesTable[[#This Row],[CustomerID_final]],customer_REF[],2,FALSE),"NO MATCH")))))</f>
        <v>ADWOA</v>
      </c>
      <c r="AC568" s="8" t="str">
        <f>IF(salesTable[[#This Row],[customerFisrtName]]=CLEAN(UPPER(TRIM(salesTable[[#This Row],[customerFisrtName]]))),salesTable[[#This Row],[customerFisrtName]],"MISMATCH")</f>
        <v>ADWOA</v>
      </c>
      <c r="AD568" t="str">
        <f>CLEAN(UPPER(TRIM(IF(salesTable[[#This Row],[LastName]]="","MISSING",IFERROR(VLOOKUP(salesTable[[#This Row],[CustomerID_final]],customer_REF[],3,FALSE),"NO MATCH")))))</f>
        <v>BADU</v>
      </c>
      <c r="AE568" s="8" t="str">
        <f>IF(salesTable[[#This Row],[customerLastName]]=CLEAN(UPPER(TRIM(salesTable[[#This Row],[customerLastName]]))),salesTable[[#This Row],[customerLastName]],"MISMATCH")</f>
        <v>BADU</v>
      </c>
      <c r="AF568" s="8" t="str">
        <f>IF(salesTable[[#This Row],[Phone]]="","MISSING",0&amp;RIGHT(TRIM(SUBSTITUTE(SUBSTITUTE(SUBSTITUTE(salesTable[[#This Row],[Phone]],"+","")," ",""),"-","")),9))</f>
        <v>0597724442</v>
      </c>
      <c r="AG56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68" s="8">
        <f>IF(salesTable[[#This Row],[quantity_clean]]&gt;0,salesTable[[#This Row],[quantity_clean]],"INVALID")</f>
        <v>12</v>
      </c>
      <c r="AI56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68" s="8">
        <f>IF(salesTable[[#This Row],[unitPrice_clean]]&gt;0,salesTable[[#This Row],[unitPrice_clean]],"INVALID")</f>
        <v>2800</v>
      </c>
      <c r="AK568">
        <f>IF(salesTable[[#This Row],[Revenue]]="","MISSING",VALUE(TRIM(SUBSTITUTE(SUBSTITUTE(salesTable[[#This Row],[Revenue]],",",""),"GH₵",""))))</f>
        <v>33600</v>
      </c>
      <c r="AL568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568" s="19">
        <f>IF(ISNUMBER(salesTable[[#This Row],[OrderDate]]),salesTable[[#This Row],[OrderDate]],IFERROR(DATEVALUE(CLEAN(TRIM(SUBSTITUTE(salesTable[[#This Row],[OrderDate]],".","/")))),"CHECK"))</f>
        <v>45767</v>
      </c>
      <c r="AN5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45767</v>
      </c>
      <c r="AO5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GH-KOF-2025-01415</v>
      </c>
      <c r="AP5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8" s="8" t="str">
        <f>CLEAN(PROPER(TRIM(salesTable[[#This Row],[Email]])))</f>
        <v>Adwoa.Badu39@Example.Com</v>
      </c>
      <c r="AR568" s="8" t="str">
        <f>CLEAN(TRIM(salesTable[[#This Row],[SourceFile]]))</f>
        <v>Agent_App_2025.csv</v>
      </c>
      <c r="AS5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8" s="8" t="str">
        <f>IF(salesTable[orderRef_final]&lt;&gt;"MISSING",salesTable[orderRef_final],"invalid")</f>
        <v>GH-KOF-2025-01415</v>
      </c>
    </row>
    <row r="569" spans="1:46" x14ac:dyDescent="0.3">
      <c r="A569" t="s">
        <v>5617</v>
      </c>
      <c r="B569" t="s">
        <v>5618</v>
      </c>
      <c r="C569" t="s">
        <v>188</v>
      </c>
      <c r="D569" t="s">
        <v>743</v>
      </c>
      <c r="E569" t="s">
        <v>811</v>
      </c>
      <c r="F569" t="s">
        <v>1022</v>
      </c>
      <c r="G569" t="s">
        <v>218</v>
      </c>
      <c r="H569" t="s">
        <v>312</v>
      </c>
      <c r="I569" t="s">
        <v>131</v>
      </c>
      <c r="J569" t="s">
        <v>27</v>
      </c>
      <c r="K569" t="s">
        <v>57</v>
      </c>
      <c r="L569" t="s">
        <v>111</v>
      </c>
      <c r="M569">
        <v>2</v>
      </c>
      <c r="N569">
        <v>2800</v>
      </c>
      <c r="O569">
        <v>5600</v>
      </c>
      <c r="P569" t="s">
        <v>5619</v>
      </c>
      <c r="Q569" t="s">
        <v>5620</v>
      </c>
      <c r="R569" t="s">
        <v>32</v>
      </c>
      <c r="S569" t="str">
        <f>IF(salesTable[[#This Row],[Region]]="","MISSING",IFERROR(VLOOKUP(salesTable[[#This Row],[Region]],region_ref[],2,FALSE),TRIM(CLEAN(UPPER(salesTable[[#This Row],[Region]])))))</f>
        <v>KOFORIDUA</v>
      </c>
      <c r="T569" t="str">
        <f>IF(salesTable[[#This Row],[CustomerType]]="","MISSING",IFERROR(VLOOKUP(salesTable[[#This Row],[CustomerType]],customerType_Ref[],2,FALSE),TRIM(CLEAN(UPPER(salesTable[[#This Row],[CustomerType]])))))</f>
        <v>GOVERNMENT</v>
      </c>
      <c r="U569" t="str">
        <f>IF(salesTable[[#This Row],[SalesChannel]]="","MISSING",IFERROR(VLOOKUP(salesTable[[#This Row],[SalesChannel]],salesChannel_Ref[],2,FALSE),CLEAN(UPPER(TRIM(salesTable[SalesChannel])))))</f>
        <v>ONLINE</v>
      </c>
      <c r="V569" t="str">
        <f>IF(salesTable[[#This Row],[PaymentMethod]]="","MISSING",IFERROR(VLOOKUP(salesTable[[#This Row],[PaymentMethod]],paymentMethod_REF[],2,FALSE), CLEAN(UPPER(TRIM(salesTable[[#This Row],[PaymentMethod]])))))</f>
        <v>CARD</v>
      </c>
      <c r="W569" s="8" t="str">
        <f>IF(salesTable[[#This Row],[ProductID]]="","MISSING",IFERROR(VLOOKUP(salesTable[[#This Row],[ProductID]],product_REF[],1,FALSE),"NO MATCH"))</f>
        <v>P005</v>
      </c>
      <c r="X569" s="8" t="str">
        <f>CLEAN(UPPER(TRIM(IF(salesTable[[#This Row],[ProductID]]="","MISSING",IFERROR(VLOOKUP(salesTable[[#This Row],[ProductID]],product_REF[],2,FALSE),"NO MATCH")))))</f>
        <v>SMARTPHONE X</v>
      </c>
      <c r="Y569" t="str">
        <f>IFERROR(CLEAN(UPPER(TRIM(VLOOKUP(salesTable[[#This Row],[productID_Final]],product_REF[],3,FALSE)))),"NO MATCH")</f>
        <v>ELECTRONICS</v>
      </c>
      <c r="Z569" s="8" t="str">
        <f>IF(salesTable[[#This Row],[productCategory_final]]=CLEAN(UPPER(TRIM(salesTable[ProductCategory]))),salesTable[[#This Row],[productCategory_final]],"MISMATCH")</f>
        <v>ELECTRONICS</v>
      </c>
      <c r="AA569" s="8" t="str">
        <f>IF(salesTable[[#This Row],[CustomerID]]="","MISSING",IFERROR(VLOOKUP(salesTable[[#This Row],[CustomerID]],customer_REF[],1,FALSE),"NO MATCH"))</f>
        <v>C0358</v>
      </c>
      <c r="AB569" t="str">
        <f>CLEAN(UPPER(TRIM(IF(salesTable[[#This Row],[FirstName]]="","MISSING",IFERROR(VLOOKUP(salesTable[[#This Row],[CustomerID_final]],customer_REF[],2,FALSE),"NO MATCH")))))</f>
        <v>ESI</v>
      </c>
      <c r="AC569" s="8" t="str">
        <f>IF(salesTable[[#This Row],[customerFisrtName]]=CLEAN(UPPER(TRIM(salesTable[[#This Row],[customerFisrtName]]))),salesTable[[#This Row],[customerFisrtName]],"MISMATCH")</f>
        <v>ESI</v>
      </c>
      <c r="AD569" t="str">
        <f>CLEAN(UPPER(TRIM(IF(salesTable[[#This Row],[LastName]]="","MISSING",IFERROR(VLOOKUP(salesTable[[#This Row],[CustomerID_final]],customer_REF[],3,FALSE),"NO MATCH")))))</f>
        <v>ASARE</v>
      </c>
      <c r="AE569" s="8" t="str">
        <f>IF(salesTable[[#This Row],[customerLastName]]=CLEAN(UPPER(TRIM(salesTable[[#This Row],[customerLastName]]))),salesTable[[#This Row],[customerLastName]],"MISMATCH")</f>
        <v>ASARE</v>
      </c>
      <c r="AF569" s="8" t="str">
        <f>IF(salesTable[[#This Row],[Phone]]="","MISSING",0&amp;RIGHT(TRIM(SUBSTITUTE(SUBSTITUTE(SUBSTITUTE(salesTable[[#This Row],[Phone]],"+","")," ",""),"-","")),9))</f>
        <v>0204445636</v>
      </c>
      <c r="AG56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69" s="8">
        <f>IF(salesTable[[#This Row],[quantity_clean]]&gt;0,salesTable[[#This Row],[quantity_clean]],"INVALID")</f>
        <v>2</v>
      </c>
      <c r="AI56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69" s="8">
        <f>IF(salesTable[[#This Row],[unitPrice_clean]]&gt;0,salesTable[[#This Row],[unitPrice_clean]],"INVALID")</f>
        <v>2800</v>
      </c>
      <c r="AK569">
        <f>IF(salesTable[[#This Row],[Revenue]]="","MISSING",VALUE(TRIM(SUBSTITUTE(SUBSTITUTE(salesTable[[#This Row],[Revenue]],",",""),"GH₵",""))))</f>
        <v>5600</v>
      </c>
      <c r="AL569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569" s="19">
        <f>IF(ISNUMBER(salesTable[[#This Row],[OrderDate]]),salesTable[[#This Row],[OrderDate]],IFERROR(DATEVALUE(CLEAN(TRIM(SUBSTITUTE(salesTable[[#This Row],[OrderDate]],".","/")))),"CHECK"))</f>
        <v>45927</v>
      </c>
      <c r="AN5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5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GH-KOF-2025-01451</v>
      </c>
      <c r="AP5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69" s="8" t="str">
        <f>CLEAN(PROPER(TRIM(salesTable[[#This Row],[Email]])))</f>
        <v>Esi.Asare4@Example.Com</v>
      </c>
      <c r="AR569" s="8" t="str">
        <f>CLEAN(TRIM(salesTable[[#This Row],[SourceFile]]))</f>
        <v>Agent_App_2025.csv</v>
      </c>
      <c r="AS5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69" s="8" t="str">
        <f>IF(salesTable[orderRef_final]&lt;&gt;"MISSING",salesTable[orderRef_final],"invalid")</f>
        <v>GH-KOF-2025-01451</v>
      </c>
    </row>
    <row r="570" spans="1:46" x14ac:dyDescent="0.3">
      <c r="A570" t="s">
        <v>5019</v>
      </c>
      <c r="B570" t="s">
        <v>1670</v>
      </c>
      <c r="C570" t="s">
        <v>1593</v>
      </c>
      <c r="D570" t="s">
        <v>641</v>
      </c>
      <c r="E570" t="s">
        <v>263</v>
      </c>
      <c r="F570" t="s">
        <v>119</v>
      </c>
      <c r="G570" t="s">
        <v>81</v>
      </c>
      <c r="H570" t="s">
        <v>1045</v>
      </c>
      <c r="I570" t="s">
        <v>230</v>
      </c>
      <c r="J570" t="s">
        <v>27</v>
      </c>
      <c r="K570" t="s">
        <v>57</v>
      </c>
      <c r="L570" t="s">
        <v>565</v>
      </c>
      <c r="M570" t="s">
        <v>2182</v>
      </c>
      <c r="N570">
        <v>1250</v>
      </c>
      <c r="O570">
        <v>12500</v>
      </c>
      <c r="P570" t="s">
        <v>5020</v>
      </c>
      <c r="Q570" t="s">
        <v>5021</v>
      </c>
      <c r="R570" t="s">
        <v>32</v>
      </c>
      <c r="S570" t="str">
        <f>IF(salesTable[[#This Row],[Region]]="","MISSING",IFERROR(VLOOKUP(salesTable[[#This Row],[Region]],region_ref[],2,FALSE),TRIM(CLEAN(UPPER(salesTable[[#This Row],[Region]])))))</f>
        <v>KOFORIDUA</v>
      </c>
      <c r="T570" t="str">
        <f>IF(salesTable[[#This Row],[CustomerType]]="","MISSING",IFERROR(VLOOKUP(salesTable[[#This Row],[CustomerType]],customerType_Ref[],2,FALSE),TRIM(CLEAN(UPPER(salesTable[[#This Row],[CustomerType]])))))</f>
        <v>GOVERNMENT</v>
      </c>
      <c r="U570" t="str">
        <f>IF(salesTable[[#This Row],[SalesChannel]]="","MISSING",IFERROR(VLOOKUP(salesTable[[#This Row],[SalesChannel]],salesChannel_Ref[],2,FALSE),CLEAN(UPPER(TRIM(salesTable[SalesChannel])))))</f>
        <v>ONLINE</v>
      </c>
      <c r="V570" t="str">
        <f>IF(salesTable[[#This Row],[PaymentMethod]]="","MISSING",IFERROR(VLOOKUP(salesTable[[#This Row],[PaymentMethod]],paymentMethod_REF[],2,FALSE), CLEAN(UPPER(TRIM(salesTable[[#This Row],[PaymentMethod]])))))</f>
        <v>CARD</v>
      </c>
      <c r="W570" s="8" t="str">
        <f>IF(salesTable[[#This Row],[ProductID]]="","MISSING",IFERROR(VLOOKUP(salesTable[[#This Row],[ProductID]],product_REF[],1,FALSE),"NO MATCH"))</f>
        <v>P008</v>
      </c>
      <c r="X570" s="8" t="str">
        <f>CLEAN(UPPER(TRIM(IF(salesTable[[#This Row],[ProductID]]="","MISSING",IFERROR(VLOOKUP(salesTable[[#This Row],[ProductID]],product_REF[],2,FALSE),"NO MATCH")))))</f>
        <v>MICROWAVE 25L</v>
      </c>
      <c r="Y570" t="str">
        <f>IFERROR(CLEAN(UPPER(TRIM(VLOOKUP(salesTable[[#This Row],[productID_Final]],product_REF[],3,FALSE)))),"NO MATCH")</f>
        <v>HOME APPLIANCES</v>
      </c>
      <c r="Z570" s="8" t="str">
        <f>IF(salesTable[[#This Row],[productCategory_final]]=CLEAN(UPPER(TRIM(salesTable[ProductCategory]))),salesTable[[#This Row],[productCategory_final]],"MISMATCH")</f>
        <v>HOME APPLIANCES</v>
      </c>
      <c r="AA570" s="8" t="str">
        <f>IF(salesTable[[#This Row],[CustomerID]]="","MISSING",IFERROR(VLOOKUP(salesTable[[#This Row],[CustomerID]],customer_REF[],1,FALSE),"NO MATCH"))</f>
        <v>C0374</v>
      </c>
      <c r="AB570" t="str">
        <f>CLEAN(UPPER(TRIM(IF(salesTable[[#This Row],[FirstName]]="","MISSING",IFERROR(VLOOKUP(salesTable[[#This Row],[CustomerID_final]],customer_REF[],2,FALSE),"NO MATCH")))))</f>
        <v>KOJO</v>
      </c>
      <c r="AC570" s="8" t="str">
        <f>IF(salesTable[[#This Row],[customerFisrtName]]=CLEAN(UPPER(TRIM(salesTable[[#This Row],[customerFisrtName]]))),salesTable[[#This Row],[customerFisrtName]],"MISMATCH")</f>
        <v>KOJO</v>
      </c>
      <c r="AD570" t="str">
        <f>CLEAN(UPPER(TRIM(IF(salesTable[[#This Row],[LastName]]="","MISSING",IFERROR(VLOOKUP(salesTable[[#This Row],[CustomerID_final]],customer_REF[],3,FALSE),"NO MATCH")))))</f>
        <v>ARTHUR</v>
      </c>
      <c r="AE570" s="8" t="str">
        <f>IF(salesTable[[#This Row],[customerLastName]]=CLEAN(UPPER(TRIM(salesTable[[#This Row],[customerLastName]]))),salesTable[[#This Row],[customerLastName]],"MISMATCH")</f>
        <v>ARTHUR</v>
      </c>
      <c r="AF570" s="8" t="str">
        <f>IF(salesTable[[#This Row],[Phone]]="","MISSING",0&amp;RIGHT(TRIM(SUBSTITUTE(SUBSTITUTE(SUBSTITUTE(salesTable[[#This Row],[Phone]],"+","")," ",""),"-","")),9))</f>
        <v>0201660659</v>
      </c>
      <c r="AG57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70" s="8">
        <f>IF(salesTable[[#This Row],[quantity_clean]]&gt;0,salesTable[[#This Row],[quantity_clean]],"INVALID")</f>
        <v>10</v>
      </c>
      <c r="AI57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70" s="8">
        <f>IF(salesTable[[#This Row],[unitPrice_clean]]&gt;0,salesTable[[#This Row],[unitPrice_clean]],"INVALID")</f>
        <v>1250</v>
      </c>
      <c r="AK570">
        <f>IF(salesTable[[#This Row],[Revenue]]="","MISSING",VALUE(TRIM(SUBSTITUTE(SUBSTITUTE(salesTable[[#This Row],[Revenue]],",",""),"GH₵",""))))</f>
        <v>12500</v>
      </c>
      <c r="AL570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570" s="19">
        <f>IF(ISNUMBER(salesTable[[#This Row],[OrderDate]]),salesTable[[#This Row],[OrderDate]],IFERROR(DATEVALUE(CLEAN(TRIM(SUBSTITUTE(salesTable[[#This Row],[OrderDate]],".","/")))),"CHECK"))</f>
        <v>45888</v>
      </c>
      <c r="AN5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45888</v>
      </c>
      <c r="AO5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GH-KOF-2025-01464</v>
      </c>
      <c r="AP5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70" s="8" t="str">
        <f>CLEAN(PROPER(TRIM(salesTable[[#This Row],[Email]])))</f>
        <v>Kojo.Arthur64@Example.Com</v>
      </c>
      <c r="AR570" s="8" t="str">
        <f>CLEAN(TRIM(salesTable[[#This Row],[SourceFile]]))</f>
        <v>Agent_App_2025.csv</v>
      </c>
      <c r="AS5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0" s="8" t="str">
        <f>IF(salesTable[orderRef_final]&lt;&gt;"MISSING",salesTable[orderRef_final],"invalid")</f>
        <v>GH-KOF-2025-01464</v>
      </c>
    </row>
    <row r="571" spans="1:46" x14ac:dyDescent="0.3">
      <c r="A571" t="s">
        <v>2896</v>
      </c>
      <c r="B571" t="s">
        <v>2897</v>
      </c>
      <c r="C571" t="s">
        <v>890</v>
      </c>
      <c r="D571" t="s">
        <v>1789</v>
      </c>
      <c r="E571" t="s">
        <v>173</v>
      </c>
      <c r="F571" t="s">
        <v>119</v>
      </c>
      <c r="G571" t="s">
        <v>191</v>
      </c>
      <c r="H571" t="s">
        <v>192</v>
      </c>
      <c r="I571" t="s">
        <v>279</v>
      </c>
      <c r="J571" t="s">
        <v>27</v>
      </c>
      <c r="K571" t="s">
        <v>42</v>
      </c>
      <c r="L571" t="s">
        <v>58</v>
      </c>
      <c r="M571">
        <v>5</v>
      </c>
      <c r="N571" t="s">
        <v>133</v>
      </c>
      <c r="O571">
        <v>8250</v>
      </c>
      <c r="P571" t="s">
        <v>2898</v>
      </c>
      <c r="Q571" t="s">
        <v>2899</v>
      </c>
      <c r="R571" t="s">
        <v>46</v>
      </c>
      <c r="S571" t="str">
        <f>IF(salesTable[[#This Row],[Region]]="","MISSING",IFERROR(VLOOKUP(salesTable[[#This Row],[Region]],region_ref[],2,FALSE),TRIM(CLEAN(UPPER(salesTable[[#This Row],[Region]])))))</f>
        <v>KOFORIDUA</v>
      </c>
      <c r="T571" t="str">
        <f>IF(salesTable[[#This Row],[CustomerType]]="","MISSING",IFERROR(VLOOKUP(salesTable[[#This Row],[CustomerType]],customerType_Ref[],2,FALSE),TRIM(CLEAN(UPPER(salesTable[[#This Row],[CustomerType]])))))</f>
        <v>GOVERNMENT</v>
      </c>
      <c r="U571" t="str">
        <f>IF(salesTable[[#This Row],[SalesChannel]]="","MISSING",IFERROR(VLOOKUP(salesTable[[#This Row],[SalesChannel]],salesChannel_Ref[],2,FALSE),CLEAN(UPPER(TRIM(salesTable[SalesChannel])))))</f>
        <v>ONLINE</v>
      </c>
      <c r="V57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71" s="8" t="str">
        <f>IF(salesTable[[#This Row],[ProductID]]="","MISSING",IFERROR(VLOOKUP(salesTable[[#This Row],[ProductID]],product_REF[],1,FALSE),"NO MATCH"))</f>
        <v>P004</v>
      </c>
      <c r="X571" s="8" t="str">
        <f>CLEAN(UPPER(TRIM(IF(salesTable[[#This Row],[ProductID]]="","MISSING",IFERROR(VLOOKUP(salesTable[[#This Row],[ProductID]],product_REF[],2,FALSE),"NO MATCH")))))</f>
        <v>LASER PRINTER</v>
      </c>
      <c r="Y571" t="str">
        <f>IFERROR(CLEAN(UPPER(TRIM(VLOOKUP(salesTable[[#This Row],[productID_Final]],product_REF[],3,FALSE)))),"NO MATCH")</f>
        <v>OFFICE SUPPLIES</v>
      </c>
      <c r="Z571" s="8" t="str">
        <f>IF(salesTable[[#This Row],[productCategory_final]]=CLEAN(UPPER(TRIM(salesTable[ProductCategory]))),salesTable[[#This Row],[productCategory_final]],"MISMATCH")</f>
        <v>OFFICE SUPPLIES</v>
      </c>
      <c r="AA571" s="8" t="str">
        <f>IF(salesTable[[#This Row],[CustomerID]]="","MISSING",IFERROR(VLOOKUP(salesTable[[#This Row],[CustomerID]],customer_REF[],1,FALSE),"NO MATCH"))</f>
        <v>C0325</v>
      </c>
      <c r="AB571" t="str">
        <f>CLEAN(UPPER(TRIM(IF(salesTable[[#This Row],[FirstName]]="","MISSING",IFERROR(VLOOKUP(salesTable[[#This Row],[CustomerID_final]],customer_REF[],2,FALSE),"NO MATCH")))))</f>
        <v>NAA</v>
      </c>
      <c r="AC571" s="8" t="str">
        <f>IF(salesTable[[#This Row],[customerFisrtName]]=CLEAN(UPPER(TRIM(salesTable[[#This Row],[customerFisrtName]]))),salesTable[[#This Row],[customerFisrtName]],"MISMATCH")</f>
        <v>NAA</v>
      </c>
      <c r="AD571" t="str">
        <f>CLEAN(UPPER(TRIM(IF(salesTable[[#This Row],[LastName]]="","MISSING",IFERROR(VLOOKUP(salesTable[[#This Row],[CustomerID_final]],customer_REF[],3,FALSE),"NO MATCH")))))</f>
        <v>OSEI</v>
      </c>
      <c r="AE571" s="8" t="str">
        <f>IF(salesTable[[#This Row],[customerLastName]]=CLEAN(UPPER(TRIM(salesTable[[#This Row],[customerLastName]]))),salesTable[[#This Row],[customerLastName]],"MISMATCH")</f>
        <v>OSEI</v>
      </c>
      <c r="AF571" s="8" t="str">
        <f>IF(salesTable[[#This Row],[Phone]]="","MISSING",0&amp;RIGHT(TRIM(SUBSTITUTE(SUBSTITUTE(SUBSTITUTE(salesTable[[#This Row],[Phone]],"+","")," ",""),"-","")),9))</f>
        <v>0264591569</v>
      </c>
      <c r="AG57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71" s="8">
        <f>IF(salesTable[[#This Row],[quantity_clean]]&gt;0,salesTable[[#This Row],[quantity_clean]],"INVALID")</f>
        <v>5</v>
      </c>
      <c r="AI571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571" s="8" t="str">
        <f>IF(salesTable[[#This Row],[unitPrice_clean]]&gt;0,salesTable[[#This Row],[unitPrice_clean]],"INVALID")</f>
        <v>INVALID</v>
      </c>
      <c r="AK571">
        <f>IF(salesTable[[#This Row],[Revenue]]="","MISSING",VALUE(TRIM(SUBSTITUTE(SUBSTITUTE(salesTable[[#This Row],[Revenue]],",",""),"GH₵",""))))</f>
        <v>8250</v>
      </c>
      <c r="AL57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71" s="19">
        <f>IF(ISNUMBER(salesTable[[#This Row],[OrderDate]]),salesTable[[#This Row],[OrderDate]],IFERROR(DATEVALUE(CLEAN(TRIM(SUBSTITUTE(salesTable[[#This Row],[OrderDate]],".","/")))),"CHECK"))</f>
        <v>45947</v>
      </c>
      <c r="AN5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45947</v>
      </c>
      <c r="AO5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GH-KOF-2025-01469</v>
      </c>
      <c r="AP5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71" s="8" t="str">
        <f>CLEAN(PROPER(TRIM(salesTable[[#This Row],[Email]])))</f>
        <v>Naa.Osei19@Example.Com</v>
      </c>
      <c r="AR571" s="8" t="str">
        <f>CLEAN(TRIM(salesTable[[#This Row],[SourceFile]]))</f>
        <v>Mobile_App_Export.csv</v>
      </c>
      <c r="AS5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1" s="8" t="str">
        <f>IF(salesTable[orderRef_final]&lt;&gt;"MISSING",salesTable[orderRef_final],"invalid")</f>
        <v>GH-KOF-2025-01469</v>
      </c>
    </row>
    <row r="572" spans="1:46" x14ac:dyDescent="0.3">
      <c r="A572" t="s">
        <v>4208</v>
      </c>
      <c r="B572" t="s">
        <v>1329</v>
      </c>
      <c r="C572" t="s">
        <v>335</v>
      </c>
      <c r="D572" t="s">
        <v>559</v>
      </c>
      <c r="E572" t="s">
        <v>129</v>
      </c>
      <c r="F572" t="s">
        <v>750</v>
      </c>
      <c r="G572" t="s">
        <v>24</v>
      </c>
      <c r="H572" t="s">
        <v>2102</v>
      </c>
      <c r="I572" t="s">
        <v>313</v>
      </c>
      <c r="J572" t="s">
        <v>27</v>
      </c>
      <c r="K572" t="s">
        <v>98</v>
      </c>
      <c r="L572" t="s">
        <v>165</v>
      </c>
      <c r="M572">
        <v>7</v>
      </c>
      <c r="N572">
        <v>4200</v>
      </c>
      <c r="O572">
        <v>29400</v>
      </c>
      <c r="P572" t="s">
        <v>4209</v>
      </c>
      <c r="Q572" t="s">
        <v>4210</v>
      </c>
      <c r="R572" t="s">
        <v>157</v>
      </c>
      <c r="S572" t="str">
        <f>IF(salesTable[[#This Row],[Region]]="","MISSING",IFERROR(VLOOKUP(salesTable[[#This Row],[Region]],region_ref[],2,FALSE),TRIM(CLEAN(UPPER(salesTable[[#This Row],[Region]])))))</f>
        <v>KOFORIDUA</v>
      </c>
      <c r="T572" t="str">
        <f>IF(salesTable[[#This Row],[CustomerType]]="","MISSING",IFERROR(VLOOKUP(salesTable[[#This Row],[CustomerType]],customerType_Ref[],2,FALSE),TRIM(CLEAN(UPPER(salesTable[[#This Row],[CustomerType]])))))</f>
        <v>GOVERNMENT</v>
      </c>
      <c r="U572" t="str">
        <f>IF(salesTable[[#This Row],[SalesChannel]]="","MISSING",IFERROR(VLOOKUP(salesTable[[#This Row],[SalesChannel]],salesChannel_Ref[],2,FALSE),CLEAN(UPPER(TRIM(salesTable[SalesChannel])))))</f>
        <v>MOBILE APP</v>
      </c>
      <c r="V57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72" s="8" t="str">
        <f>IF(salesTable[[#This Row],[ProductID]]="","MISSING",IFERROR(VLOOKUP(salesTable[[#This Row],[ProductID]],product_REF[],1,FALSE),"NO MATCH"))</f>
        <v>P001</v>
      </c>
      <c r="X572" s="8" t="str">
        <f>CLEAN(UPPER(TRIM(IF(salesTable[[#This Row],[ProductID]]="","MISSING",IFERROR(VLOOKUP(salesTable[[#This Row],[ProductID]],product_REF[],2,FALSE),"NO MATCH")))))</f>
        <v>LAPTOP PRO 14</v>
      </c>
      <c r="Y572" t="str">
        <f>IFERROR(CLEAN(UPPER(TRIM(VLOOKUP(salesTable[[#This Row],[productID_Final]],product_REF[],3,FALSE)))),"NO MATCH")</f>
        <v>ELECTRONICS</v>
      </c>
      <c r="Z572" s="8" t="str">
        <f>IF(salesTable[[#This Row],[productCategory_final]]=CLEAN(UPPER(TRIM(salesTable[ProductCategory]))),salesTable[[#This Row],[productCategory_final]],"MISMATCH")</f>
        <v>ELECTRONICS</v>
      </c>
      <c r="AA572" s="8" t="str">
        <f>IF(salesTable[[#This Row],[CustomerID]]="","MISSING",IFERROR(VLOOKUP(salesTable[[#This Row],[CustomerID]],customer_REF[],1,FALSE),"NO MATCH"))</f>
        <v>C0355</v>
      </c>
      <c r="AB572" t="str">
        <f>CLEAN(UPPER(TRIM(IF(salesTable[[#This Row],[FirstName]]="","MISSING",IFERROR(VLOOKUP(salesTable[[#This Row],[CustomerID_final]],customer_REF[],2,FALSE),"NO MATCH")))))</f>
        <v>AMA</v>
      </c>
      <c r="AC572" s="8" t="str">
        <f>IF(salesTable[[#This Row],[customerFisrtName]]=CLEAN(UPPER(TRIM(salesTable[[#This Row],[customerFisrtName]]))),salesTable[[#This Row],[customerFisrtName]],"MISMATCH")</f>
        <v>AMA</v>
      </c>
      <c r="AD572" t="str">
        <f>CLEAN(UPPER(TRIM(IF(salesTable[[#This Row],[LastName]]="","MISSING",IFERROR(VLOOKUP(salesTable[[#This Row],[CustomerID_final]],customer_REF[],3,FALSE),"NO MATCH")))))</f>
        <v>BOATENG</v>
      </c>
      <c r="AE572" s="8" t="str">
        <f>IF(salesTable[[#This Row],[customerLastName]]=CLEAN(UPPER(TRIM(salesTable[[#This Row],[customerLastName]]))),salesTable[[#This Row],[customerLastName]],"MISMATCH")</f>
        <v>BOATENG</v>
      </c>
      <c r="AF572" s="8" t="str">
        <f>IF(salesTable[[#This Row],[Phone]]="","MISSING",0&amp;RIGHT(TRIM(SUBSTITUTE(SUBSTITUTE(SUBSTITUTE(salesTable[[#This Row],[Phone]],"+","")," ",""),"-","")),9))</f>
        <v>0501283622</v>
      </c>
      <c r="AG57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572" s="8">
        <f>IF(salesTable[[#This Row],[quantity_clean]]&gt;0,salesTable[[#This Row],[quantity_clean]],"INVALID")</f>
        <v>7</v>
      </c>
      <c r="AI57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572" s="8">
        <f>IF(salesTable[[#This Row],[unitPrice_clean]]&gt;0,salesTable[[#This Row],[unitPrice_clean]],"INVALID")</f>
        <v>4200</v>
      </c>
      <c r="AK572">
        <f>IF(salesTable[[#This Row],[Revenue]]="","MISSING",VALUE(TRIM(SUBSTITUTE(SUBSTITUTE(salesTable[[#This Row],[Revenue]],",",""),"GH₵",""))))</f>
        <v>29400</v>
      </c>
      <c r="AL572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572" s="19">
        <f>IF(ISNUMBER(salesTable[[#This Row],[OrderDate]]),salesTable[[#This Row],[OrderDate]],IFERROR(DATEVALUE(CLEAN(TRIM(SUBSTITUTE(salesTable[[#This Row],[OrderDate]],".","/")))),"CHECK"))</f>
        <v>45676</v>
      </c>
      <c r="AN5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45676</v>
      </c>
      <c r="AO5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GH-KOF-2025-01491</v>
      </c>
      <c r="AP5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72" s="8" t="str">
        <f>CLEAN(PROPER(TRIM(salesTable[[#This Row],[Email]])))</f>
        <v>Ama.Boateng75@Example.Com</v>
      </c>
      <c r="AR572" s="8" t="str">
        <f>CLEAN(TRIM(salesTable[[#This Row],[SourceFile]]))</f>
        <v>Online_Sales_2025.xlsx</v>
      </c>
      <c r="AS5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2" s="8" t="str">
        <f>IF(salesTable[orderRef_final]&lt;&gt;"MISSING",salesTable[orderRef_final],"invalid")</f>
        <v>GH-KOF-2025-01491</v>
      </c>
    </row>
    <row r="573" spans="1:46" x14ac:dyDescent="0.3">
      <c r="A573" t="s">
        <v>1860</v>
      </c>
      <c r="B573" t="s">
        <v>1861</v>
      </c>
      <c r="C573" t="s">
        <v>1862</v>
      </c>
      <c r="D573" t="s">
        <v>1863</v>
      </c>
      <c r="E573" t="s">
        <v>66</v>
      </c>
      <c r="F573" t="s">
        <v>119</v>
      </c>
      <c r="G573" t="s">
        <v>142</v>
      </c>
      <c r="H573" t="s">
        <v>367</v>
      </c>
      <c r="I573" t="s">
        <v>220</v>
      </c>
      <c r="J573" t="s">
        <v>97</v>
      </c>
      <c r="K573" t="s">
        <v>1148</v>
      </c>
      <c r="L573" t="s">
        <v>165</v>
      </c>
      <c r="M573">
        <v>1</v>
      </c>
      <c r="N573">
        <v>420</v>
      </c>
      <c r="P573" t="s">
        <v>1864</v>
      </c>
      <c r="Q573" t="s">
        <v>1865</v>
      </c>
      <c r="R573" t="s">
        <v>61</v>
      </c>
      <c r="S573" t="str">
        <f>IF(salesTable[[#This Row],[Region]]="","MISSING",IFERROR(VLOOKUP(salesTable[[#This Row],[Region]],region_ref[],2,FALSE),TRIM(CLEAN(UPPER(salesTable[[#This Row],[Region]])))))</f>
        <v>KOFORIDUA</v>
      </c>
      <c r="T573" t="str">
        <f>IF(salesTable[[#This Row],[CustomerType]]="","MISSING",IFERROR(VLOOKUP(salesTable[[#This Row],[CustomerType]],customerType_Ref[],2,FALSE),TRIM(CLEAN(UPPER(salesTable[[#This Row],[CustomerType]])))))</f>
        <v>BUSINESS</v>
      </c>
      <c r="U573" t="str">
        <f>IF(salesTable[[#This Row],[SalesChannel]]="","MISSING",IFERROR(VLOOKUP(salesTable[[#This Row],[SalesChannel]],salesChannel_Ref[],2,FALSE),CLEAN(UPPER(TRIM(salesTable[SalesChannel])))))</f>
        <v>MOBILE APP</v>
      </c>
      <c r="V57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73" s="8" t="str">
        <f>IF(salesTable[[#This Row],[ProductID]]="","MISSING",IFERROR(VLOOKUP(salesTable[[#This Row],[ProductID]],product_REF[],1,FALSE),"NO MATCH"))</f>
        <v>P003</v>
      </c>
      <c r="X573" s="8" t="str">
        <f>CLEAN(UPPER(TRIM(IF(salesTable[[#This Row],[ProductID]]="","MISSING",IFERROR(VLOOKUP(salesTable[[#This Row],[ProductID]],product_REF[],2,FALSE),"NO MATCH")))))</f>
        <v>WIRELESS HEADSET</v>
      </c>
      <c r="Y573" t="str">
        <f>IFERROR(CLEAN(UPPER(TRIM(VLOOKUP(salesTable[[#This Row],[productID_Final]],product_REF[],3,FALSE)))),"NO MATCH")</f>
        <v>ELECTRONICS</v>
      </c>
      <c r="Z573" s="8" t="str">
        <f>IF(salesTable[[#This Row],[productCategory_final]]=CLEAN(UPPER(TRIM(salesTable[ProductCategory]))),salesTable[[#This Row],[productCategory_final]],"MISMATCH")</f>
        <v>ELECTRONICS</v>
      </c>
      <c r="AA573" s="8" t="str">
        <f>IF(salesTable[[#This Row],[CustomerID]]="","MISSING",IFERROR(VLOOKUP(salesTable[[#This Row],[CustomerID]],customer_REF[],1,FALSE),"NO MATCH"))</f>
        <v>C0218</v>
      </c>
      <c r="AB573" t="str">
        <f>CLEAN(UPPER(TRIM(IF(salesTable[[#This Row],[FirstName]]="","MISSING",IFERROR(VLOOKUP(salesTable[[#This Row],[CustomerID_final]],customer_REF[],2,FALSE),"NO MATCH")))))</f>
        <v>MICHAEL</v>
      </c>
      <c r="AC573" s="8" t="str">
        <f>IF(salesTable[[#This Row],[customerFisrtName]]=CLEAN(UPPER(TRIM(salesTable[[#This Row],[customerFisrtName]]))),salesTable[[#This Row],[customerFisrtName]],"MISMATCH")</f>
        <v>MICHAEL</v>
      </c>
      <c r="AD573" t="str">
        <f>CLEAN(UPPER(TRIM(IF(salesTable[[#This Row],[LastName]]="","MISSING",IFERROR(VLOOKUP(salesTable[[#This Row],[CustomerID_final]],customer_REF[],3,FALSE),"NO MATCH")))))</f>
        <v>ASARE</v>
      </c>
      <c r="AE573" s="8" t="str">
        <f>IF(salesTable[[#This Row],[customerLastName]]=CLEAN(UPPER(TRIM(salesTable[[#This Row],[customerLastName]]))),salesTable[[#This Row],[customerLastName]],"MISMATCH")</f>
        <v>ASARE</v>
      </c>
      <c r="AF573" s="8" t="str">
        <f>IF(salesTable[[#This Row],[Phone]]="","MISSING",0&amp;RIGHT(TRIM(SUBSTITUTE(SUBSTITUTE(SUBSTITUTE(salesTable[[#This Row],[Phone]],"+","")," ",""),"-","")),9))</f>
        <v>0542668175</v>
      </c>
      <c r="AG57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73" s="8">
        <f>IF(salesTable[[#This Row],[quantity_clean]]&gt;0,salesTable[[#This Row],[quantity_clean]],"INVALID")</f>
        <v>1</v>
      </c>
      <c r="AI57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73" s="8">
        <f>IF(salesTable[[#This Row],[unitPrice_clean]]&gt;0,salesTable[[#This Row],[unitPrice_clean]],"INVALID")</f>
        <v>420</v>
      </c>
      <c r="AK573" t="str">
        <f>IF(salesTable[[#This Row],[Revenue]]="","MISSING",VALUE(TRIM(SUBSTITUTE(SUBSTITUTE(salesTable[[#This Row],[Revenue]],",",""),"GH₵",""))))</f>
        <v>MISSING</v>
      </c>
      <c r="AL57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73" s="19">
        <f>IF(ISNUMBER(salesTable[[#This Row],[OrderDate]]),salesTable[[#This Row],[OrderDate]],IFERROR(DATEVALUE(CLEAN(TRIM(SUBSTITUTE(salesTable[[#This Row],[OrderDate]],".","/")))),"CHECK"))</f>
        <v>45686</v>
      </c>
      <c r="AN5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45686</v>
      </c>
      <c r="AO5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GH-KOF-2025-01492</v>
      </c>
      <c r="AP5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573" s="8" t="str">
        <f>CLEAN(PROPER(TRIM(salesTable[[#This Row],[Email]])))</f>
        <v>Michael.Asare90@Example.Com</v>
      </c>
      <c r="AR573" s="8" t="str">
        <f>CLEAN(TRIM(salesTable[[#This Row],[SourceFile]]))</f>
        <v>Retail_POS_2025.csv</v>
      </c>
      <c r="AS5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3" s="8" t="str">
        <f>IF(salesTable[orderRef_final]&lt;&gt;"MISSING",salesTable[orderRef_final],"invalid")</f>
        <v>GH-KOF-2025-01492</v>
      </c>
    </row>
    <row r="574" spans="1:46" x14ac:dyDescent="0.3">
      <c r="A574" t="s">
        <v>4898</v>
      </c>
      <c r="B574" t="s">
        <v>851</v>
      </c>
      <c r="C574" t="s">
        <v>816</v>
      </c>
      <c r="D574" t="s">
        <v>271</v>
      </c>
      <c r="E574" t="s">
        <v>237</v>
      </c>
      <c r="F574" t="s">
        <v>618</v>
      </c>
      <c r="G574" t="s">
        <v>142</v>
      </c>
      <c r="H574" t="s">
        <v>143</v>
      </c>
      <c r="I574" t="s">
        <v>26</v>
      </c>
      <c r="J574" t="s">
        <v>305</v>
      </c>
      <c r="K574" t="s">
        <v>72</v>
      </c>
      <c r="L574" t="s">
        <v>58</v>
      </c>
      <c r="M574">
        <v>5</v>
      </c>
      <c r="N574">
        <v>420</v>
      </c>
      <c r="O574">
        <v>2100</v>
      </c>
      <c r="P574" t="s">
        <v>4899</v>
      </c>
      <c r="Q574" t="s">
        <v>4900</v>
      </c>
      <c r="R574" t="s">
        <v>61</v>
      </c>
      <c r="S574" t="str">
        <f>IF(salesTable[[#This Row],[Region]]="","MISSING",IFERROR(VLOOKUP(salesTable[[#This Row],[Region]],region_ref[],2,FALSE),TRIM(CLEAN(UPPER(salesTable[[#This Row],[Region]])))))</f>
        <v>KUMASI</v>
      </c>
      <c r="T574" t="str">
        <f>IF(salesTable[[#This Row],[CustomerType]]="","MISSING",IFERROR(VLOOKUP(salesTable[[#This Row],[CustomerType]],customerType_Ref[],2,FALSE),TRIM(CLEAN(UPPER(salesTable[[#This Row],[CustomerType]])))))</f>
        <v>GOVERNMENT</v>
      </c>
      <c r="U574" t="str">
        <f>IF(salesTable[[#This Row],[SalesChannel]]="","MISSING",IFERROR(VLOOKUP(salesTable[[#This Row],[SalesChannel]],salesChannel_Ref[],2,FALSE),CLEAN(UPPER(TRIM(salesTable[SalesChannel])))))</f>
        <v>IN-STORE</v>
      </c>
      <c r="V57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74" s="8" t="str">
        <f>IF(salesTable[[#This Row],[ProductID]]="","MISSING",IFERROR(VLOOKUP(salesTable[[#This Row],[ProductID]],product_REF[],1,FALSE),"NO MATCH"))</f>
        <v>P003</v>
      </c>
      <c r="X574" s="8" t="str">
        <f>CLEAN(UPPER(TRIM(IF(salesTable[[#This Row],[ProductID]]="","MISSING",IFERROR(VLOOKUP(salesTable[[#This Row],[ProductID]],product_REF[],2,FALSE),"NO MATCH")))))</f>
        <v>WIRELESS HEADSET</v>
      </c>
      <c r="Y574" t="str">
        <f>IFERROR(CLEAN(UPPER(TRIM(VLOOKUP(salesTable[[#This Row],[productID_Final]],product_REF[],3,FALSE)))),"NO MATCH")</f>
        <v>ELECTRONICS</v>
      </c>
      <c r="Z574" s="8" t="str">
        <f>IF(salesTable[[#This Row],[productCategory_final]]=CLEAN(UPPER(TRIM(salesTable[ProductCategory]))),salesTable[[#This Row],[productCategory_final]],"MISMATCH")</f>
        <v>ELECTRONICS</v>
      </c>
      <c r="AA574" s="8" t="str">
        <f>IF(salesTable[[#This Row],[CustomerID]]="","MISSING",IFERROR(VLOOKUP(salesTable[[#This Row],[CustomerID]],customer_REF[],1,FALSE),"NO MATCH"))</f>
        <v>C0399</v>
      </c>
      <c r="AB574" t="str">
        <f>CLEAN(UPPER(TRIM(IF(salesTable[[#This Row],[FirstName]]="","MISSING",IFERROR(VLOOKUP(salesTable[[#This Row],[CustomerID_final]],customer_REF[],2,FALSE),"NO MATCH")))))</f>
        <v>MICHAEL</v>
      </c>
      <c r="AC574" s="8" t="str">
        <f>IF(salesTable[[#This Row],[customerFisrtName]]=CLEAN(UPPER(TRIM(salesTable[[#This Row],[customerFisrtName]]))),salesTable[[#This Row],[customerFisrtName]],"MISMATCH")</f>
        <v>MICHAEL</v>
      </c>
      <c r="AD574" t="str">
        <f>CLEAN(UPPER(TRIM(IF(salesTable[[#This Row],[LastName]]="","MISSING",IFERROR(VLOOKUP(salesTable[[#This Row],[CustomerID_final]],customer_REF[],3,FALSE),"NO MATCH")))))</f>
        <v>APPIAH</v>
      </c>
      <c r="AE574" s="8" t="str">
        <f>IF(salesTable[[#This Row],[customerLastName]]=CLEAN(UPPER(TRIM(salesTable[[#This Row],[customerLastName]]))),salesTable[[#This Row],[customerLastName]],"MISMATCH")</f>
        <v>APPIAH</v>
      </c>
      <c r="AF574" s="8" t="str">
        <f>IF(salesTable[[#This Row],[Phone]]="","MISSING",0&amp;RIGHT(TRIM(SUBSTITUTE(SUBSTITUTE(SUBSTITUTE(salesTable[[#This Row],[Phone]],"+","")," ",""),"-","")),9))</f>
        <v>0543552060</v>
      </c>
      <c r="AG57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74" s="8">
        <f>IF(salesTable[[#This Row],[quantity_clean]]&gt;0,salesTable[[#This Row],[quantity_clean]],"INVALID")</f>
        <v>5</v>
      </c>
      <c r="AI57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74" s="8">
        <f>IF(salesTable[[#This Row],[unitPrice_clean]]&gt;0,salesTable[[#This Row],[unitPrice_clean]],"INVALID")</f>
        <v>420</v>
      </c>
      <c r="AK574">
        <f>IF(salesTable[[#This Row],[Revenue]]="","MISSING",VALUE(TRIM(SUBSTITUTE(SUBSTITUTE(salesTable[[#This Row],[Revenue]],",",""),"GH₵",""))))</f>
        <v>2100</v>
      </c>
      <c r="AL574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574" s="19">
        <f>IF(ISNUMBER(salesTable[[#This Row],[OrderDate]]),salesTable[[#This Row],[OrderDate]],IFERROR(DATEVALUE(CLEAN(TRIM(SUBSTITUTE(salesTable[[#This Row],[OrderDate]],".","/")))),"CHECK"))</f>
        <v>45939</v>
      </c>
      <c r="AN5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45939</v>
      </c>
      <c r="AO5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GH-KUM-2025-00018</v>
      </c>
      <c r="AP5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74" s="8" t="str">
        <f>CLEAN(PROPER(TRIM(salesTable[[#This Row],[Email]])))</f>
        <v>Michael.Appiah40@Example.Com</v>
      </c>
      <c r="AR574" s="8" t="str">
        <f>CLEAN(TRIM(salesTable[[#This Row],[SourceFile]]))</f>
        <v>Retail_POS_2025.csv</v>
      </c>
      <c r="AS5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4" s="8" t="str">
        <f>IF(salesTable[orderRef_final]&lt;&gt;"MISSING",salesTable[orderRef_final],"invalid")</f>
        <v>GH-KUM-2025-00018</v>
      </c>
    </row>
    <row r="575" spans="1:46" x14ac:dyDescent="0.3">
      <c r="A575" t="s">
        <v>1151</v>
      </c>
      <c r="B575" t="s">
        <v>1152</v>
      </c>
      <c r="C575" t="s">
        <v>1153</v>
      </c>
      <c r="D575" t="s">
        <v>65</v>
      </c>
      <c r="E575" t="s">
        <v>190</v>
      </c>
      <c r="F575" t="s">
        <v>38</v>
      </c>
      <c r="G575" t="s">
        <v>120</v>
      </c>
      <c r="H575" t="s">
        <v>121</v>
      </c>
      <c r="I575" t="s">
        <v>41</v>
      </c>
      <c r="J575" t="s">
        <v>83</v>
      </c>
      <c r="K575" t="s">
        <v>174</v>
      </c>
      <c r="L575" t="s">
        <v>182</v>
      </c>
      <c r="M575">
        <v>5</v>
      </c>
      <c r="N575">
        <v>850</v>
      </c>
      <c r="O575">
        <v>4250</v>
      </c>
      <c r="P575" t="s">
        <v>1154</v>
      </c>
      <c r="Q575" t="s">
        <v>1155</v>
      </c>
      <c r="R575" t="s">
        <v>46</v>
      </c>
      <c r="S575" t="str">
        <f>IF(salesTable[[#This Row],[Region]]="","MISSING",IFERROR(VLOOKUP(salesTable[[#This Row],[Region]],region_ref[],2,FALSE),TRIM(CLEAN(UPPER(salesTable[[#This Row],[Region]])))))</f>
        <v>KUMASI</v>
      </c>
      <c r="T575" t="str">
        <f>IF(salesTable[[#This Row],[CustomerType]]="","MISSING",IFERROR(VLOOKUP(salesTable[[#This Row],[CustomerType]],customerType_Ref[],2,FALSE),TRIM(CLEAN(UPPER(salesTable[[#This Row],[CustomerType]])))))</f>
        <v>INDIVIDUAL</v>
      </c>
      <c r="U575" t="str">
        <f>IF(salesTable[[#This Row],[SalesChannel]]="","MISSING",IFERROR(VLOOKUP(salesTable[[#This Row],[SalesChannel]],salesChannel_Ref[],2,FALSE),CLEAN(UPPER(TRIM(salesTable[SalesChannel])))))</f>
        <v>IN-STORE</v>
      </c>
      <c r="V575" t="str">
        <f>IF(salesTable[[#This Row],[PaymentMethod]]="","MISSING",IFERROR(VLOOKUP(salesTable[[#This Row],[PaymentMethod]],paymentMethod_REF[],2,FALSE), CLEAN(UPPER(TRIM(salesTable[[#This Row],[PaymentMethod]])))))</f>
        <v>CASH</v>
      </c>
      <c r="W575" s="8" t="str">
        <f>IF(salesTable[[#This Row],[ProductID]]="","MISSING",IFERROR(VLOOKUP(salesTable[[#This Row],[ProductID]],product_REF[],1,FALSE),"NO MATCH"))</f>
        <v>P002</v>
      </c>
      <c r="X575" s="8" t="str">
        <f>CLEAN(UPPER(TRIM(IF(salesTable[[#This Row],[ProductID]]="","MISSING",IFERROR(VLOOKUP(salesTable[[#This Row],[ProductID]],product_REF[],2,FALSE),"NO MATCH")))))</f>
        <v>OFFICE CHAIR</v>
      </c>
      <c r="Y575" t="str">
        <f>IFERROR(CLEAN(UPPER(TRIM(VLOOKUP(salesTable[[#This Row],[productID_Final]],product_REF[],3,FALSE)))),"NO MATCH")</f>
        <v>FURNITURE</v>
      </c>
      <c r="Z575" s="8" t="str">
        <f>IF(salesTable[[#This Row],[productCategory_final]]=CLEAN(UPPER(TRIM(salesTable[ProductCategory]))),salesTable[[#This Row],[productCategory_final]],"MISMATCH")</f>
        <v>FURNITURE</v>
      </c>
      <c r="AA575" s="8" t="str">
        <f>IF(salesTable[[#This Row],[CustomerID]]="","MISSING",IFERROR(VLOOKUP(salesTable[[#This Row],[CustomerID]],customer_REF[],1,FALSE),"NO MATCH"))</f>
        <v>C0174</v>
      </c>
      <c r="AB575" t="str">
        <f>CLEAN(UPPER(TRIM(IF(salesTable[[#This Row],[FirstName]]="","MISSING",IFERROR(VLOOKUP(salesTable[[#This Row],[CustomerID_final]],customer_REF[],2,FALSE),"NO MATCH")))))</f>
        <v>NAA</v>
      </c>
      <c r="AC575" s="8" t="str">
        <f>IF(salesTable[[#This Row],[customerFisrtName]]=CLEAN(UPPER(TRIM(salesTable[[#This Row],[customerFisrtName]]))),salesTable[[#This Row],[customerFisrtName]],"MISMATCH")</f>
        <v>NAA</v>
      </c>
      <c r="AD575" t="str">
        <f>CLEAN(UPPER(TRIM(IF(salesTable[[#This Row],[LastName]]="","MISSING",IFERROR(VLOOKUP(salesTable[[#This Row],[CustomerID_final]],customer_REF[],3,FALSE),"NO MATCH")))))</f>
        <v>ASARE</v>
      </c>
      <c r="AE575" s="8" t="str">
        <f>IF(salesTable[[#This Row],[customerLastName]]=CLEAN(UPPER(TRIM(salesTable[[#This Row],[customerLastName]]))),salesTable[[#This Row],[customerLastName]],"MISMATCH")</f>
        <v>ASARE</v>
      </c>
      <c r="AF575" s="8" t="str">
        <f>IF(salesTable[[#This Row],[Phone]]="","MISSING",0&amp;RIGHT(TRIM(SUBSTITUTE(SUBSTITUTE(SUBSTITUTE(salesTable[[#This Row],[Phone]],"+","")," ",""),"-","")),9))</f>
        <v>0277584774</v>
      </c>
      <c r="AG57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75" s="8">
        <f>IF(salesTable[[#This Row],[quantity_clean]]&gt;0,salesTable[[#This Row],[quantity_clean]],"INVALID")</f>
        <v>5</v>
      </c>
      <c r="AI57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575" s="8">
        <f>IF(salesTable[[#This Row],[unitPrice_clean]]&gt;0,salesTable[[#This Row],[unitPrice_clean]],"INVALID")</f>
        <v>850</v>
      </c>
      <c r="AK575">
        <f>IF(salesTable[[#This Row],[Revenue]]="","MISSING",VALUE(TRIM(SUBSTITUTE(SUBSTITUTE(salesTable[[#This Row],[Revenue]],",",""),"GH₵",""))))</f>
        <v>4250</v>
      </c>
      <c r="AL575" s="8">
        <f>IFERROR(IF(ROUND(salesTable[[#This Row],[Quantity_final]]*salesTable[[#This Row],[UnitPrice_final]],2)=ROUND(salesTable[[#This Row],[revenue_clean]],2)=TRUE,salesTable[[#This Row],[revenue_clean]],"invalid"),"INVALID")</f>
        <v>4250</v>
      </c>
      <c r="AM575" s="19">
        <f>IF(ISNUMBER(salesTable[[#This Row],[OrderDate]]),salesTable[[#This Row],[OrderDate]],IFERROR(DATEVALUE(CLEAN(TRIM(SUBSTITUTE(salesTable[[#This Row],[OrderDate]],".","/")))),"CHECK"))</f>
        <v>45973</v>
      </c>
      <c r="AN5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45973</v>
      </c>
      <c r="AO5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GH-KUM-2025-00029</v>
      </c>
      <c r="AP5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75" s="8" t="str">
        <f>CLEAN(PROPER(TRIM(salesTable[[#This Row],[Email]])))</f>
        <v>Naa.Asare79@Example.Com</v>
      </c>
      <c r="AR575" s="8" t="str">
        <f>CLEAN(TRIM(salesTable[[#This Row],[SourceFile]]))</f>
        <v>Mobile_App_Export.csv</v>
      </c>
      <c r="AS5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5" s="8" t="str">
        <f>IF(salesTable[orderRef_final]&lt;&gt;"MISSING",salesTable[orderRef_final],"invalid")</f>
        <v>GH-KUM-2025-00029</v>
      </c>
    </row>
    <row r="576" spans="1:46" x14ac:dyDescent="0.3">
      <c r="A576" t="s">
        <v>5224</v>
      </c>
      <c r="B576" t="s">
        <v>2063</v>
      </c>
      <c r="C576" t="s">
        <v>20</v>
      </c>
      <c r="D576" t="s">
        <v>21</v>
      </c>
      <c r="E576" t="s">
        <v>22</v>
      </c>
      <c r="F576" t="s">
        <v>618</v>
      </c>
      <c r="G576" t="s">
        <v>239</v>
      </c>
      <c r="H576" t="s">
        <v>240</v>
      </c>
      <c r="I576" t="s">
        <v>241</v>
      </c>
      <c r="J576" t="s">
        <v>221</v>
      </c>
      <c r="K576" t="s">
        <v>84</v>
      </c>
      <c r="L576" t="s">
        <v>182</v>
      </c>
      <c r="M576">
        <v>12</v>
      </c>
      <c r="N576">
        <v>980</v>
      </c>
      <c r="O576">
        <v>11760</v>
      </c>
      <c r="P576" t="s">
        <v>5225</v>
      </c>
      <c r="Q576" t="s">
        <v>5226</v>
      </c>
      <c r="R576" t="s">
        <v>157</v>
      </c>
      <c r="S576" t="str">
        <f>IF(salesTable[[#This Row],[Region]]="","MISSING",IFERROR(VLOOKUP(salesTable[[#This Row],[Region]],region_ref[],2,FALSE),TRIM(CLEAN(UPPER(salesTable[[#This Row],[Region]])))))</f>
        <v>KUMASI</v>
      </c>
      <c r="T576" t="str">
        <f>IF(salesTable[[#This Row],[CustomerType]]="","MISSING",IFERROR(VLOOKUP(salesTable[[#This Row],[CustomerType]],customerType_Ref[],2,FALSE),TRIM(CLEAN(UPPER(salesTable[[#This Row],[CustomerType]])))))</f>
        <v>INDIVIDUAL</v>
      </c>
      <c r="U576" t="str">
        <f>IF(salesTable[[#This Row],[SalesChannel]]="","MISSING",IFERROR(VLOOKUP(salesTable[[#This Row],[SalesChannel]],salesChannel_Ref[],2,FALSE),CLEAN(UPPER(TRIM(salesTable[SalesChannel])))))</f>
        <v>AGENT</v>
      </c>
      <c r="V576" t="str">
        <f>IF(salesTable[[#This Row],[PaymentMethod]]="","MISSING",IFERROR(VLOOKUP(salesTable[[#This Row],[PaymentMethod]],paymentMethod_REF[],2,FALSE), CLEAN(UPPER(TRIM(salesTable[[#This Row],[PaymentMethod]])))))</f>
        <v>CASH</v>
      </c>
      <c r="W576" s="8" t="str">
        <f>IF(salesTable[[#This Row],[ProductID]]="","MISSING",IFERROR(VLOOKUP(salesTable[[#This Row],[ProductID]],product_REF[],1,FALSE),"NO MATCH"))</f>
        <v>P009</v>
      </c>
      <c r="X576" s="8" t="str">
        <f>CLEAN(UPPER(TRIM(IF(salesTable[[#This Row],[ProductID]]="","MISSING",IFERROR(VLOOKUP(salesTable[[#This Row],[ProductID]],product_REF[],2,FALSE),"NO MATCH")))))</f>
        <v>FILING CABINET</v>
      </c>
      <c r="Y576" t="str">
        <f>IFERROR(CLEAN(UPPER(TRIM(VLOOKUP(salesTable[[#This Row],[productID_Final]],product_REF[],3,FALSE)))),"NO MATCH")</f>
        <v>OFFICE SUPPLIES</v>
      </c>
      <c r="Z576" s="8" t="str">
        <f>IF(salesTable[[#This Row],[productCategory_final]]=CLEAN(UPPER(TRIM(salesTable[ProductCategory]))),salesTable[[#This Row],[productCategory_final]],"MISMATCH")</f>
        <v>OFFICE SUPPLIES</v>
      </c>
      <c r="AA576" s="8" t="str">
        <f>IF(salesTable[[#This Row],[CustomerID]]="","MISSING",IFERROR(VLOOKUP(salesTable[[#This Row],[CustomerID]],customer_REF[],1,FALSE),"NO MATCH"))</f>
        <v>C0149</v>
      </c>
      <c r="AB576" t="str">
        <f>CLEAN(UPPER(TRIM(IF(salesTable[[#This Row],[FirstName]]="","MISSING",IFERROR(VLOOKUP(salesTable[[#This Row],[CustomerID_final]],customer_REF[],2,FALSE),"NO MATCH")))))</f>
        <v>KOJO</v>
      </c>
      <c r="AC576" s="8" t="str">
        <f>IF(salesTable[[#This Row],[customerFisrtName]]=CLEAN(UPPER(TRIM(salesTable[[#This Row],[customerFisrtName]]))),salesTable[[#This Row],[customerFisrtName]],"MISMATCH")</f>
        <v>KOJO</v>
      </c>
      <c r="AD576" t="str">
        <f>CLEAN(UPPER(TRIM(IF(salesTable[[#This Row],[LastName]]="","MISSING",IFERROR(VLOOKUP(salesTable[[#This Row],[CustomerID_final]],customer_REF[],3,FALSE),"NO MATCH")))))</f>
        <v>ARTHUR</v>
      </c>
      <c r="AE576" s="8" t="str">
        <f>IF(salesTable[[#This Row],[customerLastName]]=CLEAN(UPPER(TRIM(salesTable[[#This Row],[customerLastName]]))),salesTable[[#This Row],[customerLastName]],"MISMATCH")</f>
        <v>ARTHUR</v>
      </c>
      <c r="AF576" s="8" t="str">
        <f>IF(salesTable[[#This Row],[Phone]]="","MISSING",0&amp;RIGHT(TRIM(SUBSTITUTE(SUBSTITUTE(SUBSTITUTE(salesTable[[#This Row],[Phone]],"+","")," ",""),"-","")),9))</f>
        <v>0202052164</v>
      </c>
      <c r="AG57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576" s="8">
        <f>IF(salesTable[[#This Row],[quantity_clean]]&gt;0,salesTable[[#This Row],[quantity_clean]],"INVALID")</f>
        <v>12</v>
      </c>
      <c r="AI57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76" s="8">
        <f>IF(salesTable[[#This Row],[unitPrice_clean]]&gt;0,salesTable[[#This Row],[unitPrice_clean]],"INVALID")</f>
        <v>980</v>
      </c>
      <c r="AK576">
        <f>IF(salesTable[[#This Row],[Revenue]]="","MISSING",VALUE(TRIM(SUBSTITUTE(SUBSTITUTE(salesTable[[#This Row],[Revenue]],",",""),"GH₵",""))))</f>
        <v>11760</v>
      </c>
      <c r="AL576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576" s="19">
        <f>IF(ISNUMBER(salesTable[[#This Row],[OrderDate]]),salesTable[[#This Row],[OrderDate]],IFERROR(DATEVALUE(CLEAN(TRIM(SUBSTITUTE(salesTable[[#This Row],[OrderDate]],".","/")))),"CHECK"))</f>
        <v>45784</v>
      </c>
      <c r="AN5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45784</v>
      </c>
      <c r="AO5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GH-KUM-2025-00030</v>
      </c>
      <c r="AP5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76" s="8" t="str">
        <f>CLEAN(PROPER(TRIM(salesTable[[#This Row],[Email]])))</f>
        <v>Kojo.Arthur4@Example.Com</v>
      </c>
      <c r="AR576" s="8" t="str">
        <f>CLEAN(TRIM(salesTable[[#This Row],[SourceFile]]))</f>
        <v>Online_Sales_2025.xlsx</v>
      </c>
      <c r="AS5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6" s="8" t="str">
        <f>IF(salesTable[orderRef_final]&lt;&gt;"MISSING",salesTable[orderRef_final],"invalid")</f>
        <v>GH-KUM-2025-00030</v>
      </c>
    </row>
    <row r="577" spans="1:46" x14ac:dyDescent="0.3">
      <c r="A577" t="s">
        <v>1366</v>
      </c>
      <c r="B577" t="s">
        <v>1367</v>
      </c>
      <c r="C577" t="s">
        <v>1368</v>
      </c>
      <c r="D577" t="s">
        <v>1369</v>
      </c>
      <c r="E577" t="s">
        <v>93</v>
      </c>
      <c r="F577" t="s">
        <v>210</v>
      </c>
      <c r="G577" t="s">
        <v>191</v>
      </c>
      <c r="H577" t="s">
        <v>668</v>
      </c>
      <c r="I577" t="s">
        <v>279</v>
      </c>
      <c r="J577" t="s">
        <v>337</v>
      </c>
      <c r="K577" t="s">
        <v>493</v>
      </c>
      <c r="L577" t="s">
        <v>111</v>
      </c>
      <c r="M577" t="s">
        <v>74</v>
      </c>
      <c r="N577" t="s">
        <v>1370</v>
      </c>
      <c r="O577">
        <v>13200</v>
      </c>
      <c r="P577" t="s">
        <v>1371</v>
      </c>
      <c r="Q577" t="s">
        <v>1372</v>
      </c>
      <c r="R577" t="s">
        <v>157</v>
      </c>
      <c r="S577" t="str">
        <f>IF(salesTable[[#This Row],[Region]]="","MISSING",IFERROR(VLOOKUP(salesTable[[#This Row],[Region]],region_ref[],2,FALSE),TRIM(CLEAN(UPPER(salesTable[[#This Row],[Region]])))))</f>
        <v>KUMASI</v>
      </c>
      <c r="T577" t="str">
        <f>IF(salesTable[[#This Row],[CustomerType]]="","MISSING",IFERROR(VLOOKUP(salesTable[[#This Row],[CustomerType]],customerType_Ref[],2,FALSE),TRIM(CLEAN(UPPER(salesTable[[#This Row],[CustomerType]])))))</f>
        <v>INDIVIDUAL</v>
      </c>
      <c r="U577" t="str">
        <f>IF(salesTable[[#This Row],[SalesChannel]]="","MISSING",IFERROR(VLOOKUP(salesTable[[#This Row],[SalesChannel]],salesChannel_Ref[],2,FALSE),CLEAN(UPPER(TRIM(salesTable[SalesChannel])))))</f>
        <v>AGENT</v>
      </c>
      <c r="V577" t="str">
        <f>IF(salesTable[[#This Row],[PaymentMethod]]="","MISSING",IFERROR(VLOOKUP(salesTable[[#This Row],[PaymentMethod]],paymentMethod_REF[],2,FALSE), CLEAN(UPPER(TRIM(salesTable[[#This Row],[PaymentMethod]])))))</f>
        <v>CARD</v>
      </c>
      <c r="W577" s="8" t="str">
        <f>IF(salesTable[[#This Row],[ProductID]]="","MISSING",IFERROR(VLOOKUP(salesTable[[#This Row],[ProductID]],product_REF[],1,FALSE),"NO MATCH"))</f>
        <v>P004</v>
      </c>
      <c r="X577" s="8" t="str">
        <f>CLEAN(UPPER(TRIM(IF(salesTable[[#This Row],[ProductID]]="","MISSING",IFERROR(VLOOKUP(salesTable[[#This Row],[ProductID]],product_REF[],2,FALSE),"NO MATCH")))))</f>
        <v>LASER PRINTER</v>
      </c>
      <c r="Y577" t="str">
        <f>IFERROR(CLEAN(UPPER(TRIM(VLOOKUP(salesTable[[#This Row],[productID_Final]],product_REF[],3,FALSE)))),"NO MATCH")</f>
        <v>OFFICE SUPPLIES</v>
      </c>
      <c r="Z577" s="8" t="str">
        <f>IF(salesTable[[#This Row],[productCategory_final]]=CLEAN(UPPER(TRIM(salesTable[ProductCategory]))),salesTable[[#This Row],[productCategory_final]],"MISMATCH")</f>
        <v>OFFICE SUPPLIES</v>
      </c>
      <c r="AA577" s="8" t="str">
        <f>IF(salesTable[[#This Row],[CustomerID]]="","MISSING",IFERROR(VLOOKUP(salesTable[[#This Row],[CustomerID]],customer_REF[],1,FALSE),"NO MATCH"))</f>
        <v>C0041</v>
      </c>
      <c r="AB577" t="str">
        <f>CLEAN(UPPER(TRIM(IF(salesTable[[#This Row],[FirstName]]="","MISSING",IFERROR(VLOOKUP(salesTable[[#This Row],[CustomerID_final]],customer_REF[],2,FALSE),"NO MATCH")))))</f>
        <v>ESI</v>
      </c>
      <c r="AC577" s="8" t="str">
        <f>IF(salesTable[[#This Row],[customerFisrtName]]=CLEAN(UPPER(TRIM(salesTable[[#This Row],[customerFisrtName]]))),salesTable[[#This Row],[customerFisrtName]],"MISMATCH")</f>
        <v>ESI</v>
      </c>
      <c r="AD577" t="str">
        <f>CLEAN(UPPER(TRIM(IF(salesTable[[#This Row],[LastName]]="","MISSING",IFERROR(VLOOKUP(salesTable[[#This Row],[CustomerID_final]],customer_REF[],3,FALSE),"NO MATCH")))))</f>
        <v>BADU</v>
      </c>
      <c r="AE577" s="8" t="str">
        <f>IF(salesTable[[#This Row],[customerLastName]]=CLEAN(UPPER(TRIM(salesTable[[#This Row],[customerLastName]]))),salesTable[[#This Row],[customerLastName]],"MISMATCH")</f>
        <v>BADU</v>
      </c>
      <c r="AF577" s="8" t="str">
        <f>IF(salesTable[[#This Row],[Phone]]="","MISSING",0&amp;RIGHT(TRIM(SUBSTITUTE(SUBSTITUTE(SUBSTITUTE(salesTable[[#This Row],[Phone]],"+","")," ",""),"-","")),9))</f>
        <v>0261169447</v>
      </c>
      <c r="AG57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77" s="8">
        <f>IF(salesTable[[#This Row],[quantity_clean]]&gt;0,salesTable[[#This Row],[quantity_clean]],"INVALID")</f>
        <v>8</v>
      </c>
      <c r="AI57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77" s="8">
        <f>IF(salesTable[[#This Row],[unitPrice_clean]]&gt;0,salesTable[[#This Row],[unitPrice_clean]],"INVALID")</f>
        <v>1650</v>
      </c>
      <c r="AK577">
        <f>IF(salesTable[[#This Row],[Revenue]]="","MISSING",VALUE(TRIM(SUBSTITUTE(SUBSTITUTE(salesTable[[#This Row],[Revenue]],",",""),"GH₵",""))))</f>
        <v>13200</v>
      </c>
      <c r="AL577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577" s="19">
        <f>IF(ISNUMBER(salesTable[[#This Row],[OrderDate]]),salesTable[[#This Row],[OrderDate]],IFERROR(DATEVALUE(CLEAN(TRIM(SUBSTITUTE(salesTable[[#This Row],[OrderDate]],".","/")))),"CHECK"))</f>
        <v>45949</v>
      </c>
      <c r="AN5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45949</v>
      </c>
      <c r="AO5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GH-KUM-2025-00036</v>
      </c>
      <c r="AP5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77" s="8" t="str">
        <f>CLEAN(PROPER(TRIM(salesTable[[#This Row],[Email]])))</f>
        <v>Esi.Badu44@Example.Com</v>
      </c>
      <c r="AR577" s="8" t="str">
        <f>CLEAN(TRIM(salesTable[[#This Row],[SourceFile]]))</f>
        <v>Online_Sales_2025.xlsx</v>
      </c>
      <c r="AS5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7" s="8" t="str">
        <f>IF(salesTable[orderRef_final]&lt;&gt;"MISSING",salesTable[orderRef_final],"invalid")</f>
        <v>GH-KUM-2025-00036</v>
      </c>
    </row>
    <row r="578" spans="1:46" x14ac:dyDescent="0.3">
      <c r="A578" t="s">
        <v>4683</v>
      </c>
      <c r="B578" t="s">
        <v>4684</v>
      </c>
      <c r="C578" t="s">
        <v>3024</v>
      </c>
      <c r="D578" t="s">
        <v>50</v>
      </c>
      <c r="E578" t="s">
        <v>37</v>
      </c>
      <c r="F578" t="s">
        <v>38</v>
      </c>
      <c r="G578" t="s">
        <v>142</v>
      </c>
      <c r="H578" t="s">
        <v>143</v>
      </c>
      <c r="I578" t="s">
        <v>220</v>
      </c>
      <c r="J578" t="s">
        <v>71</v>
      </c>
      <c r="K578" t="s">
        <v>1087</v>
      </c>
      <c r="L578" t="s">
        <v>669</v>
      </c>
      <c r="M578">
        <v>1</v>
      </c>
      <c r="N578">
        <v>420</v>
      </c>
      <c r="O578">
        <v>420</v>
      </c>
      <c r="P578" t="s">
        <v>4685</v>
      </c>
      <c r="Q578" t="s">
        <v>4686</v>
      </c>
      <c r="R578" t="s">
        <v>46</v>
      </c>
      <c r="S578" t="str">
        <f>IF(salesTable[[#This Row],[Region]]="","MISSING",IFERROR(VLOOKUP(salesTable[[#This Row],[Region]],region_ref[],2,FALSE),TRIM(CLEAN(UPPER(salesTable[[#This Row],[Region]])))))</f>
        <v>KUMASI</v>
      </c>
      <c r="T578" t="str">
        <f>IF(salesTable[[#This Row],[CustomerType]]="","MISSING",IFERROR(VLOOKUP(salesTable[[#This Row],[CustomerType]],customerType_Ref[],2,FALSE),TRIM(CLEAN(UPPER(salesTable[[#This Row],[CustomerType]])))))</f>
        <v>INDIVIDUAL</v>
      </c>
      <c r="U578" t="str">
        <f>IF(salesTable[[#This Row],[SalesChannel]]="","MISSING",IFERROR(VLOOKUP(salesTable[[#This Row],[SalesChannel]],salesChannel_Ref[],2,FALSE),CLEAN(UPPER(TRIM(salesTable[SalesChannel])))))</f>
        <v>AGENT</v>
      </c>
      <c r="V57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78" s="8" t="str">
        <f>IF(salesTable[[#This Row],[ProductID]]="","MISSING",IFERROR(VLOOKUP(salesTable[[#This Row],[ProductID]],product_REF[],1,FALSE),"NO MATCH"))</f>
        <v>P003</v>
      </c>
      <c r="X578" s="8" t="str">
        <f>CLEAN(UPPER(TRIM(IF(salesTable[[#This Row],[ProductID]]="","MISSING",IFERROR(VLOOKUP(salesTable[[#This Row],[ProductID]],product_REF[],2,FALSE),"NO MATCH")))))</f>
        <v>WIRELESS HEADSET</v>
      </c>
      <c r="Y578" t="str">
        <f>IFERROR(CLEAN(UPPER(TRIM(VLOOKUP(salesTable[[#This Row],[productID_Final]],product_REF[],3,FALSE)))),"NO MATCH")</f>
        <v>ELECTRONICS</v>
      </c>
      <c r="Z578" s="8" t="str">
        <f>IF(salesTable[[#This Row],[productCategory_final]]=CLEAN(UPPER(TRIM(salesTable[ProductCategory]))),salesTable[[#This Row],[productCategory_final]],"MISMATCH")</f>
        <v>ELECTRONICS</v>
      </c>
      <c r="AA578" s="8" t="str">
        <f>IF(salesTable[[#This Row],[CustomerID]]="","MISSING",IFERROR(VLOOKUP(salesTable[[#This Row],[CustomerID]],customer_REF[],1,FALSE),"NO MATCH"))</f>
        <v>C0333</v>
      </c>
      <c r="AB578" t="str">
        <f>CLEAN(UPPER(TRIM(IF(salesTable[[#This Row],[FirstName]]="","MISSING",IFERROR(VLOOKUP(salesTable[[#This Row],[CustomerID_final]],customer_REF[],2,FALSE),"NO MATCH")))))</f>
        <v>AKOSUA</v>
      </c>
      <c r="AC578" s="8" t="str">
        <f>IF(salesTable[[#This Row],[customerFisrtName]]=CLEAN(UPPER(TRIM(salesTable[[#This Row],[customerFisrtName]]))),salesTable[[#This Row],[customerFisrtName]],"MISMATCH")</f>
        <v>AKOSUA</v>
      </c>
      <c r="AD578" t="str">
        <f>CLEAN(UPPER(TRIM(IF(salesTable[[#This Row],[LastName]]="","MISSING",IFERROR(VLOOKUP(salesTable[[#This Row],[CustomerID_final]],customer_REF[],3,FALSE),"NO MATCH")))))</f>
        <v>ANTWI</v>
      </c>
      <c r="AE578" s="8" t="str">
        <f>IF(salesTable[[#This Row],[customerLastName]]=CLEAN(UPPER(TRIM(salesTable[[#This Row],[customerLastName]]))),salesTable[[#This Row],[customerLastName]],"MISMATCH")</f>
        <v>ANTWI</v>
      </c>
      <c r="AF578" s="8" t="str">
        <f>IF(salesTable[[#This Row],[Phone]]="","MISSING",0&amp;RIGHT(TRIM(SUBSTITUTE(SUBSTITUTE(SUBSTITUTE(salesTable[[#This Row],[Phone]],"+","")," ",""),"-","")),9))</f>
        <v>0559384082</v>
      </c>
      <c r="AG57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78" s="8">
        <f>IF(salesTable[[#This Row],[quantity_clean]]&gt;0,salesTable[[#This Row],[quantity_clean]],"INVALID")</f>
        <v>1</v>
      </c>
      <c r="AI57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78" s="8">
        <f>IF(salesTable[[#This Row],[unitPrice_clean]]&gt;0,salesTable[[#This Row],[unitPrice_clean]],"INVALID")</f>
        <v>420</v>
      </c>
      <c r="AK578">
        <f>IF(salesTable[[#This Row],[Revenue]]="","MISSING",VALUE(TRIM(SUBSTITUTE(SUBSTITUTE(salesTable[[#This Row],[Revenue]],",",""),"GH₵",""))))</f>
        <v>420</v>
      </c>
      <c r="AL578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578" s="19">
        <f>IF(ISNUMBER(salesTable[[#This Row],[OrderDate]]),salesTable[[#This Row],[OrderDate]],IFERROR(DATEVALUE(CLEAN(TRIM(SUBSTITUTE(salesTable[[#This Row],[OrderDate]],".","/")))),"CHECK"))</f>
        <v>45706</v>
      </c>
      <c r="AN5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45706</v>
      </c>
      <c r="AO5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GH-KUM-2025-00041</v>
      </c>
      <c r="AP5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78" s="8" t="str">
        <f>CLEAN(PROPER(TRIM(salesTable[[#This Row],[Email]])))</f>
        <v>Akosua.Antwi8@Example.Com</v>
      </c>
      <c r="AR578" s="8" t="str">
        <f>CLEAN(TRIM(salesTable[[#This Row],[SourceFile]]))</f>
        <v>Mobile_App_Export.csv</v>
      </c>
      <c r="AS5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8" s="8" t="str">
        <f>IF(salesTable[orderRef_final]&lt;&gt;"MISSING",salesTable[orderRef_final],"invalid")</f>
        <v>GH-KUM-2025-00041</v>
      </c>
    </row>
    <row r="579" spans="1:46" x14ac:dyDescent="0.3">
      <c r="A579" t="s">
        <v>2909</v>
      </c>
      <c r="B579" t="s">
        <v>2910</v>
      </c>
      <c r="C579" t="s">
        <v>2232</v>
      </c>
      <c r="D579" t="s">
        <v>470</v>
      </c>
      <c r="E579" t="s">
        <v>161</v>
      </c>
      <c r="F579" t="s">
        <v>210</v>
      </c>
      <c r="G579" t="s">
        <v>68</v>
      </c>
      <c r="H579" t="s">
        <v>109</v>
      </c>
      <c r="I579" t="s">
        <v>230</v>
      </c>
      <c r="J579" t="s">
        <v>97</v>
      </c>
      <c r="K579" t="s">
        <v>758</v>
      </c>
      <c r="L579" t="s">
        <v>775</v>
      </c>
      <c r="M579">
        <v>4</v>
      </c>
      <c r="N579">
        <v>3600</v>
      </c>
      <c r="O579">
        <v>14400</v>
      </c>
      <c r="P579" t="s">
        <v>2911</v>
      </c>
      <c r="Q579" t="s">
        <v>2912</v>
      </c>
      <c r="R579" t="s">
        <v>157</v>
      </c>
      <c r="S579" t="str">
        <f>IF(salesTable[[#This Row],[Region]]="","MISSING",IFERROR(VLOOKUP(salesTable[[#This Row],[Region]],region_ref[],2,FALSE),TRIM(CLEAN(UPPER(salesTable[[#This Row],[Region]])))))</f>
        <v>KUMASI</v>
      </c>
      <c r="T579" t="str">
        <f>IF(salesTable[[#This Row],[CustomerType]]="","MISSING",IFERROR(VLOOKUP(salesTable[[#This Row],[CustomerType]],customerType_Ref[],2,FALSE),TRIM(CLEAN(UPPER(salesTable[[#This Row],[CustomerType]])))))</f>
        <v>BUSINESS</v>
      </c>
      <c r="U579" t="str">
        <f>IF(salesTable[[#This Row],[SalesChannel]]="","MISSING",IFERROR(VLOOKUP(salesTable[[#This Row],[SalesChannel]],salesChannel_Ref[],2,FALSE),CLEAN(UPPER(TRIM(salesTable[SalesChannel])))))</f>
        <v>ONLINE</v>
      </c>
      <c r="V579" t="str">
        <f>IF(salesTable[[#This Row],[PaymentMethod]]="","MISSING",IFERROR(VLOOKUP(salesTable[[#This Row],[PaymentMethod]],paymentMethod_REF[],2,FALSE), CLEAN(UPPER(TRIM(salesTable[[#This Row],[PaymentMethod]])))))</f>
        <v>CARD</v>
      </c>
      <c r="W579" s="8" t="str">
        <f>IF(salesTable[[#This Row],[ProductID]]="","MISSING",IFERROR(VLOOKUP(salesTable[[#This Row],[ProductID]],product_REF[],1,FALSE),"NO MATCH"))</f>
        <v>P010</v>
      </c>
      <c r="X579" s="8" t="str">
        <f>CLEAN(UPPER(TRIM(IF(salesTable[[#This Row],[ProductID]]="","MISSING",IFERROR(VLOOKUP(salesTable[[#This Row],[ProductID]],product_REF[],2,FALSE),"NO MATCH")))))</f>
        <v>AIR CONDITIONER</v>
      </c>
      <c r="Y579" t="str">
        <f>IFERROR(CLEAN(UPPER(TRIM(VLOOKUP(salesTable[[#This Row],[productID_Final]],product_REF[],3,FALSE)))),"NO MATCH")</f>
        <v>HOME APPLIANCES</v>
      </c>
      <c r="Z579" s="8" t="str">
        <f>IF(salesTable[[#This Row],[productCategory_final]]=CLEAN(UPPER(TRIM(salesTable[ProductCategory]))),salesTable[[#This Row],[productCategory_final]],"MISMATCH")</f>
        <v>HOME APPLIANCES</v>
      </c>
      <c r="AA579" s="8" t="str">
        <f>IF(salesTable[[#This Row],[CustomerID]]="","MISSING",IFERROR(VLOOKUP(salesTable[[#This Row],[CustomerID]],customer_REF[],1,FALSE),"NO MATCH"))</f>
        <v>C0057</v>
      </c>
      <c r="AB579" t="str">
        <f>CLEAN(UPPER(TRIM(IF(salesTable[[#This Row],[FirstName]]="","MISSING",IFERROR(VLOOKUP(salesTable[[#This Row],[CustomerID_final]],customer_REF[],2,FALSE),"NO MATCH")))))</f>
        <v>DANIEL</v>
      </c>
      <c r="AC579" s="8" t="str">
        <f>IF(salesTable[[#This Row],[customerFisrtName]]=CLEAN(UPPER(TRIM(salesTable[[#This Row],[customerFisrtName]]))),salesTable[[#This Row],[customerFisrtName]],"MISMATCH")</f>
        <v>DANIEL</v>
      </c>
      <c r="AD579" t="str">
        <f>CLEAN(UPPER(TRIM(IF(salesTable[[#This Row],[LastName]]="","MISSING",IFERROR(VLOOKUP(salesTable[[#This Row],[CustomerID_final]],customer_REF[],3,FALSE),"NO MATCH")))))</f>
        <v>ADDO</v>
      </c>
      <c r="AE579" s="8" t="str">
        <f>IF(salesTable[[#This Row],[customerLastName]]=CLEAN(UPPER(TRIM(salesTable[[#This Row],[customerLastName]]))),salesTable[[#This Row],[customerLastName]],"MISMATCH")</f>
        <v>ADDO</v>
      </c>
      <c r="AF579" s="8" t="str">
        <f>IF(salesTable[[#This Row],[Phone]]="","MISSING",0&amp;RIGHT(TRIM(SUBSTITUTE(SUBSTITUTE(SUBSTITUTE(salesTable[[#This Row],[Phone]],"+","")," ",""),"-","")),9))</f>
        <v>0247478403</v>
      </c>
      <c r="AG57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79" s="8">
        <f>IF(salesTable[[#This Row],[quantity_clean]]&gt;0,salesTable[[#This Row],[quantity_clean]],"INVALID")</f>
        <v>4</v>
      </c>
      <c r="AI57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79" s="8">
        <f>IF(salesTable[[#This Row],[unitPrice_clean]]&gt;0,salesTable[[#This Row],[unitPrice_clean]],"INVALID")</f>
        <v>3600</v>
      </c>
      <c r="AK579">
        <f>IF(salesTable[[#This Row],[Revenue]]="","MISSING",VALUE(TRIM(SUBSTITUTE(SUBSTITUTE(salesTable[[#This Row],[Revenue]],",",""),"GH₵",""))))</f>
        <v>14400</v>
      </c>
      <c r="AL579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579" s="19">
        <f>IF(ISNUMBER(salesTable[[#This Row],[OrderDate]]),salesTable[[#This Row],[OrderDate]],IFERROR(DATEVALUE(CLEAN(TRIM(SUBSTITUTE(salesTable[[#This Row],[OrderDate]],".","/")))),"CHECK"))</f>
        <v>45774</v>
      </c>
      <c r="AN5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45774</v>
      </c>
      <c r="AO5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GH-KUM-2025-00047</v>
      </c>
      <c r="AP5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79" s="8" t="str">
        <f>CLEAN(PROPER(TRIM(salesTable[[#This Row],[Email]])))</f>
        <v>Daniel.Addo28@Example.Com</v>
      </c>
      <c r="AR579" s="8" t="str">
        <f>CLEAN(TRIM(salesTable[[#This Row],[SourceFile]]))</f>
        <v>Online_Sales_2025.xlsx</v>
      </c>
      <c r="AS5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79" s="8" t="str">
        <f>IF(salesTable[orderRef_final]&lt;&gt;"MISSING",salesTable[orderRef_final],"invalid")</f>
        <v>GH-KUM-2025-00047</v>
      </c>
    </row>
    <row r="580" spans="1:46" x14ac:dyDescent="0.3">
      <c r="A580" t="s">
        <v>2849</v>
      </c>
      <c r="B580" t="s">
        <v>2850</v>
      </c>
      <c r="C580" t="s">
        <v>2321</v>
      </c>
      <c r="D580" t="s">
        <v>380</v>
      </c>
      <c r="E580" t="s">
        <v>2147</v>
      </c>
      <c r="F580" t="s">
        <v>1348</v>
      </c>
      <c r="G580" t="s">
        <v>218</v>
      </c>
      <c r="H580" t="s">
        <v>1404</v>
      </c>
      <c r="I580" t="s">
        <v>26</v>
      </c>
      <c r="J580" t="s">
        <v>27</v>
      </c>
      <c r="K580" t="s">
        <v>144</v>
      </c>
      <c r="L580" t="s">
        <v>819</v>
      </c>
      <c r="M580">
        <v>2</v>
      </c>
      <c r="N580">
        <v>2800</v>
      </c>
      <c r="O580">
        <v>5600</v>
      </c>
      <c r="P580" t="s">
        <v>2851</v>
      </c>
      <c r="Q580" t="s">
        <v>2761</v>
      </c>
      <c r="R580" t="s">
        <v>46</v>
      </c>
      <c r="S580" t="str">
        <f>IF(salesTable[[#This Row],[Region]]="","MISSING",IFERROR(VLOOKUP(salesTable[[#This Row],[Region]],region_ref[],2,FALSE),TRIM(CLEAN(UPPER(salesTable[[#This Row],[Region]])))))</f>
        <v>KUMASI</v>
      </c>
      <c r="T580" t="str">
        <f>IF(salesTable[[#This Row],[CustomerType]]="","MISSING",IFERROR(VLOOKUP(salesTable[[#This Row],[CustomerType]],customerType_Ref[],2,FALSE),TRIM(CLEAN(UPPER(salesTable[[#This Row],[CustomerType]])))))</f>
        <v>GOVERNMENT</v>
      </c>
      <c r="U580" t="str">
        <f>IF(salesTable[[#This Row],[SalesChannel]]="","MISSING",IFERROR(VLOOKUP(salesTable[[#This Row],[SalesChannel]],salesChannel_Ref[],2,FALSE),CLEAN(UPPER(TRIM(salesTable[SalesChannel])))))</f>
        <v>IN-STORE</v>
      </c>
      <c r="V58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80" s="8" t="str">
        <f>IF(salesTable[[#This Row],[ProductID]]="","MISSING",IFERROR(VLOOKUP(salesTable[[#This Row],[ProductID]],product_REF[],1,FALSE),"NO MATCH"))</f>
        <v>P005</v>
      </c>
      <c r="X580" s="8" t="str">
        <f>CLEAN(UPPER(TRIM(IF(salesTable[[#This Row],[ProductID]]="","MISSING",IFERROR(VLOOKUP(salesTable[[#This Row],[ProductID]],product_REF[],2,FALSE),"NO MATCH")))))</f>
        <v>SMARTPHONE X</v>
      </c>
      <c r="Y580" t="str">
        <f>IFERROR(CLEAN(UPPER(TRIM(VLOOKUP(salesTable[[#This Row],[productID_Final]],product_REF[],3,FALSE)))),"NO MATCH")</f>
        <v>ELECTRONICS</v>
      </c>
      <c r="Z580" s="8" t="str">
        <f>IF(salesTable[[#This Row],[productCategory_final]]=CLEAN(UPPER(TRIM(salesTable[ProductCategory]))),salesTable[[#This Row],[productCategory_final]],"MISMATCH")</f>
        <v>ELECTRONICS</v>
      </c>
      <c r="AA580" s="8" t="str">
        <f>IF(salesTable[[#This Row],[CustomerID]]="","MISSING",IFERROR(VLOOKUP(salesTable[[#This Row],[CustomerID]],customer_REF[],1,FALSE),"NO MATCH"))</f>
        <v>C0006</v>
      </c>
      <c r="AB580" t="str">
        <f>CLEAN(UPPER(TRIM(IF(salesTable[[#This Row],[FirstName]]="","MISSING",IFERROR(VLOOKUP(salesTable[[#This Row],[CustomerID_final]],customer_REF[],2,FALSE),"NO MATCH")))))</f>
        <v>DANIEL</v>
      </c>
      <c r="AC580" s="8" t="str">
        <f>IF(salesTable[[#This Row],[customerFisrtName]]=CLEAN(UPPER(TRIM(salesTable[[#This Row],[customerFisrtName]]))),salesTable[[#This Row],[customerFisrtName]],"MISMATCH")</f>
        <v>DANIEL</v>
      </c>
      <c r="AD580" t="str">
        <f>CLEAN(UPPER(TRIM(IF(salesTable[[#This Row],[LastName]]="","MISSING",IFERROR(VLOOKUP(salesTable[[#This Row],[CustomerID_final]],customer_REF[],3,FALSE),"NO MATCH")))))</f>
        <v>OWUSU</v>
      </c>
      <c r="AE580" s="8" t="str">
        <f>IF(salesTable[[#This Row],[customerLastName]]=CLEAN(UPPER(TRIM(salesTable[[#This Row],[customerLastName]]))),salesTable[[#This Row],[customerLastName]],"MISMATCH")</f>
        <v>OWUSU</v>
      </c>
      <c r="AF580" s="8" t="str">
        <f>IF(salesTable[[#This Row],[Phone]]="","MISSING",0&amp;RIGHT(TRIM(SUBSTITUTE(SUBSTITUTE(SUBSTITUTE(salesTable[[#This Row],[Phone]],"+","")," ",""),"-","")),9))</f>
        <v>0549474620</v>
      </c>
      <c r="AG58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80" s="8">
        <f>IF(salesTable[[#This Row],[quantity_clean]]&gt;0,salesTable[[#This Row],[quantity_clean]],"INVALID")</f>
        <v>2</v>
      </c>
      <c r="AI58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80" s="8">
        <f>IF(salesTable[[#This Row],[unitPrice_clean]]&gt;0,salesTable[[#This Row],[unitPrice_clean]],"INVALID")</f>
        <v>2800</v>
      </c>
      <c r="AK580">
        <f>IF(salesTable[[#This Row],[Revenue]]="","MISSING",VALUE(TRIM(SUBSTITUTE(SUBSTITUTE(salesTable[[#This Row],[Revenue]],",",""),"GH₵",""))))</f>
        <v>5600</v>
      </c>
      <c r="AL580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580" s="19">
        <f>IF(ISNUMBER(salesTable[[#This Row],[OrderDate]]),salesTable[[#This Row],[OrderDate]],IFERROR(DATEVALUE(CLEAN(TRIM(SUBSTITUTE(salesTable[[#This Row],[OrderDate]],".","/")))),"CHECK"))</f>
        <v>45896</v>
      </c>
      <c r="AN5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45896</v>
      </c>
      <c r="AO5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GH-KUM-2025-00062</v>
      </c>
      <c r="AP5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0" s="8" t="str">
        <f>CLEAN(PROPER(TRIM(salesTable[[#This Row],[Email]])))</f>
        <v>Daniel.Owusu95@Example.Com</v>
      </c>
      <c r="AR580" s="8" t="str">
        <f>CLEAN(TRIM(salesTable[[#This Row],[SourceFile]]))</f>
        <v>Mobile_App_Export.csv</v>
      </c>
      <c r="AS5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0" s="8" t="str">
        <f>IF(salesTable[orderRef_final]&lt;&gt;"MISSING",salesTable[orderRef_final],"invalid")</f>
        <v>GH-KUM-2025-00062</v>
      </c>
    </row>
    <row r="581" spans="1:46" x14ac:dyDescent="0.3">
      <c r="A581" t="s">
        <v>2033</v>
      </c>
      <c r="B581" t="s">
        <v>2034</v>
      </c>
      <c r="C581" t="s">
        <v>2035</v>
      </c>
      <c r="D581" t="s">
        <v>21</v>
      </c>
      <c r="E581" t="s">
        <v>255</v>
      </c>
      <c r="F581" t="s">
        <v>210</v>
      </c>
      <c r="G581" t="s">
        <v>68</v>
      </c>
      <c r="H581" t="s">
        <v>109</v>
      </c>
      <c r="I581" t="s">
        <v>110</v>
      </c>
      <c r="J581" t="s">
        <v>97</v>
      </c>
      <c r="K581" t="s">
        <v>98</v>
      </c>
      <c r="L581" t="s">
        <v>675</v>
      </c>
      <c r="M581">
        <v>5</v>
      </c>
      <c r="N581">
        <v>3600</v>
      </c>
      <c r="O581">
        <v>18000</v>
      </c>
      <c r="P581" t="s">
        <v>2036</v>
      </c>
      <c r="Q581" t="s">
        <v>2037</v>
      </c>
      <c r="R581" t="s">
        <v>32</v>
      </c>
      <c r="S581" t="str">
        <f>IF(salesTable[[#This Row],[Region]]="","MISSING",IFERROR(VLOOKUP(salesTable[[#This Row],[Region]],region_ref[],2,FALSE),TRIM(CLEAN(UPPER(salesTable[[#This Row],[Region]])))))</f>
        <v>KUMASI</v>
      </c>
      <c r="T581" t="str">
        <f>IF(salesTable[[#This Row],[CustomerType]]="","MISSING",IFERROR(VLOOKUP(salesTable[[#This Row],[CustomerType]],customerType_Ref[],2,FALSE),TRIM(CLEAN(UPPER(salesTable[[#This Row],[CustomerType]])))))</f>
        <v>BUSINESS</v>
      </c>
      <c r="U581" t="str">
        <f>IF(salesTable[[#This Row],[SalesChannel]]="","MISSING",IFERROR(VLOOKUP(salesTable[[#This Row],[SalesChannel]],salesChannel_Ref[],2,FALSE),CLEAN(UPPER(TRIM(salesTable[SalesChannel])))))</f>
        <v>MOBILE APP</v>
      </c>
      <c r="V58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81" s="8" t="str">
        <f>IF(salesTable[[#This Row],[ProductID]]="","MISSING",IFERROR(VLOOKUP(salesTable[[#This Row],[ProductID]],product_REF[],1,FALSE),"NO MATCH"))</f>
        <v>P010</v>
      </c>
      <c r="X581" s="8" t="str">
        <f>CLEAN(UPPER(TRIM(IF(salesTable[[#This Row],[ProductID]]="","MISSING",IFERROR(VLOOKUP(salesTable[[#This Row],[ProductID]],product_REF[],2,FALSE),"NO MATCH")))))</f>
        <v>AIR CONDITIONER</v>
      </c>
      <c r="Y581" t="str">
        <f>IFERROR(CLEAN(UPPER(TRIM(VLOOKUP(salesTable[[#This Row],[productID_Final]],product_REF[],3,FALSE)))),"NO MATCH")</f>
        <v>HOME APPLIANCES</v>
      </c>
      <c r="Z581" s="8" t="str">
        <f>IF(salesTable[[#This Row],[productCategory_final]]=CLEAN(UPPER(TRIM(salesTable[ProductCategory]))),salesTable[[#This Row],[productCategory_final]],"MISMATCH")</f>
        <v>HOME APPLIANCES</v>
      </c>
      <c r="AA581" s="8" t="str">
        <f>IF(salesTable[[#This Row],[CustomerID]]="","MISSING",IFERROR(VLOOKUP(salesTable[[#This Row],[CustomerID]],customer_REF[],1,FALSE),"NO MATCH"))</f>
        <v>C0085</v>
      </c>
      <c r="AB581" t="str">
        <f>CLEAN(UPPER(TRIM(IF(salesTable[[#This Row],[FirstName]]="","MISSING",IFERROR(VLOOKUP(salesTable[[#This Row],[CustomerID_final]],customer_REF[],2,FALSE),"NO MATCH")))))</f>
        <v>KOJO</v>
      </c>
      <c r="AC581" s="8" t="str">
        <f>IF(salesTable[[#This Row],[customerFisrtName]]=CLEAN(UPPER(TRIM(salesTable[[#This Row],[customerFisrtName]]))),salesTable[[#This Row],[customerFisrtName]],"MISMATCH")</f>
        <v>KOJO</v>
      </c>
      <c r="AD581" t="str">
        <f>CLEAN(UPPER(TRIM(IF(salesTable[[#This Row],[LastName]]="","MISSING",IFERROR(VLOOKUP(salesTable[[#This Row],[CustomerID_final]],customer_REF[],3,FALSE),"NO MATCH")))))</f>
        <v>OWUSU</v>
      </c>
      <c r="AE581" s="8" t="str">
        <f>IF(salesTable[[#This Row],[customerLastName]]=CLEAN(UPPER(TRIM(salesTable[[#This Row],[customerLastName]]))),salesTable[[#This Row],[customerLastName]],"MISMATCH")</f>
        <v>OWUSU</v>
      </c>
      <c r="AF581" s="8" t="str">
        <f>IF(salesTable[[#This Row],[Phone]]="","MISSING",0&amp;RIGHT(TRIM(SUBSTITUTE(SUBSTITUTE(SUBSTITUTE(salesTable[[#This Row],[Phone]],"+","")," ",""),"-","")),9))</f>
        <v>0205369626</v>
      </c>
      <c r="AG58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81" s="8">
        <f>IF(salesTable[[#This Row],[quantity_clean]]&gt;0,salesTable[[#This Row],[quantity_clean]],"INVALID")</f>
        <v>5</v>
      </c>
      <c r="AI58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81" s="8">
        <f>IF(salesTable[[#This Row],[unitPrice_clean]]&gt;0,salesTable[[#This Row],[unitPrice_clean]],"INVALID")</f>
        <v>3600</v>
      </c>
      <c r="AK581">
        <f>IF(salesTable[[#This Row],[Revenue]]="","MISSING",VALUE(TRIM(SUBSTITUTE(SUBSTITUTE(salesTable[[#This Row],[Revenue]],",",""),"GH₵",""))))</f>
        <v>18000</v>
      </c>
      <c r="AL581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581" s="19">
        <f>IF(ISNUMBER(salesTable[[#This Row],[OrderDate]]),salesTable[[#This Row],[OrderDate]],IFERROR(DATEVALUE(CLEAN(TRIM(SUBSTITUTE(salesTable[[#This Row],[OrderDate]],".","/")))),"CHECK"))</f>
        <v>45705</v>
      </c>
      <c r="AN5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45705</v>
      </c>
      <c r="AO5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GH-KUM-2025-00070</v>
      </c>
      <c r="AP5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1" s="8" t="str">
        <f>CLEAN(PROPER(TRIM(salesTable[[#This Row],[Email]])))</f>
        <v>Kojo.Owusu18@Example.Com</v>
      </c>
      <c r="AR581" s="8" t="str">
        <f>CLEAN(TRIM(salesTable[[#This Row],[SourceFile]]))</f>
        <v>Agent_App_2025.csv</v>
      </c>
      <c r="AS5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1" s="8" t="str">
        <f>IF(salesTable[orderRef_final]&lt;&gt;"MISSING",salesTable[orderRef_final],"invalid")</f>
        <v>GH-KUM-2025-00070</v>
      </c>
    </row>
    <row r="582" spans="1:46" x14ac:dyDescent="0.3">
      <c r="A582" t="s">
        <v>292</v>
      </c>
      <c r="B582" t="s">
        <v>293</v>
      </c>
      <c r="C582" t="s">
        <v>294</v>
      </c>
      <c r="D582" t="s">
        <v>295</v>
      </c>
      <c r="E582" t="s">
        <v>140</v>
      </c>
      <c r="F582" t="s">
        <v>296</v>
      </c>
      <c r="G582" t="s">
        <v>68</v>
      </c>
      <c r="H582" t="s">
        <v>109</v>
      </c>
      <c r="I582" t="s">
        <v>70</v>
      </c>
      <c r="J582" t="s">
        <v>272</v>
      </c>
      <c r="K582" t="s">
        <v>84</v>
      </c>
      <c r="L582" t="s">
        <v>111</v>
      </c>
      <c r="M582">
        <v>11</v>
      </c>
      <c r="N582">
        <v>3600</v>
      </c>
      <c r="O582">
        <v>39600</v>
      </c>
      <c r="P582" t="s">
        <v>297</v>
      </c>
      <c r="Q582" t="s">
        <v>298</v>
      </c>
      <c r="R582" t="s">
        <v>46</v>
      </c>
      <c r="S582" t="str">
        <f>IF(salesTable[[#This Row],[Region]]="","MISSING",IFERROR(VLOOKUP(salesTable[[#This Row],[Region]],region_ref[],2,FALSE),TRIM(CLEAN(UPPER(salesTable[[#This Row],[Region]])))))</f>
        <v>KUMASI</v>
      </c>
      <c r="T582" t="str">
        <f>IF(salesTable[[#This Row],[CustomerType]]="","MISSING",IFERROR(VLOOKUP(salesTable[[#This Row],[CustomerType]],customerType_Ref[],2,FALSE),TRIM(CLEAN(UPPER(salesTable[[#This Row],[CustomerType]])))))</f>
        <v>GOVERNMENT</v>
      </c>
      <c r="U582" t="str">
        <f>IF(salesTable[[#This Row],[SalesChannel]]="","MISSING",IFERROR(VLOOKUP(salesTable[[#This Row],[SalesChannel]],salesChannel_Ref[],2,FALSE),CLEAN(UPPER(TRIM(salesTable[SalesChannel])))))</f>
        <v>AGENT</v>
      </c>
      <c r="V582" t="str">
        <f>IF(salesTable[[#This Row],[PaymentMethod]]="","MISSING",IFERROR(VLOOKUP(salesTable[[#This Row],[PaymentMethod]],paymentMethod_REF[],2,FALSE), CLEAN(UPPER(TRIM(salesTable[[#This Row],[PaymentMethod]])))))</f>
        <v>CARD</v>
      </c>
      <c r="W582" s="8" t="str">
        <f>IF(salesTable[[#This Row],[ProductID]]="","MISSING",IFERROR(VLOOKUP(salesTable[[#This Row],[ProductID]],product_REF[],1,FALSE),"NO MATCH"))</f>
        <v>P010</v>
      </c>
      <c r="X582" s="8" t="str">
        <f>CLEAN(UPPER(TRIM(IF(salesTable[[#This Row],[ProductID]]="","MISSING",IFERROR(VLOOKUP(salesTable[[#This Row],[ProductID]],product_REF[],2,FALSE),"NO MATCH")))))</f>
        <v>AIR CONDITIONER</v>
      </c>
      <c r="Y582" t="str">
        <f>IFERROR(CLEAN(UPPER(TRIM(VLOOKUP(salesTable[[#This Row],[productID_Final]],product_REF[],3,FALSE)))),"NO MATCH")</f>
        <v>HOME APPLIANCES</v>
      </c>
      <c r="Z582" s="8" t="str">
        <f>IF(salesTable[[#This Row],[productCategory_final]]=CLEAN(UPPER(TRIM(salesTable[ProductCategory]))),salesTable[[#This Row],[productCategory_final]],"MISMATCH")</f>
        <v>HOME APPLIANCES</v>
      </c>
      <c r="AA582" s="8" t="str">
        <f>IF(salesTable[[#This Row],[CustomerID]]="","MISSING",IFERROR(VLOOKUP(salesTable[[#This Row],[CustomerID]],customer_REF[],1,FALSE),"NO MATCH"))</f>
        <v>C0127</v>
      </c>
      <c r="AB582" t="str">
        <f>CLEAN(UPPER(TRIM(IF(salesTable[[#This Row],[FirstName]]="","MISSING",IFERROR(VLOOKUP(salesTable[[#This Row],[CustomerID_final]],customer_REF[],2,FALSE),"NO MATCH")))))</f>
        <v>NAA</v>
      </c>
      <c r="AC582" s="8" t="str">
        <f>IF(salesTable[[#This Row],[customerFisrtName]]=CLEAN(UPPER(TRIM(salesTable[[#This Row],[customerFisrtName]]))),salesTable[[#This Row],[customerFisrtName]],"MISMATCH")</f>
        <v>NAA</v>
      </c>
      <c r="AD582" t="str">
        <f>CLEAN(UPPER(TRIM(IF(salesTable[[#This Row],[LastName]]="","MISSING",IFERROR(VLOOKUP(salesTable[[#This Row],[CustomerID_final]],customer_REF[],3,FALSE),"NO MATCH")))))</f>
        <v>OWUSU</v>
      </c>
      <c r="AE582" s="8" t="str">
        <f>IF(salesTable[[#This Row],[customerLastName]]=CLEAN(UPPER(TRIM(salesTable[[#This Row],[customerLastName]]))),salesTable[[#This Row],[customerLastName]],"MISMATCH")</f>
        <v>OWUSU</v>
      </c>
      <c r="AF582" s="8" t="str">
        <f>IF(salesTable[[#This Row],[Phone]]="","MISSING",0&amp;RIGHT(TRIM(SUBSTITUTE(SUBSTITUTE(SUBSTITUTE(salesTable[[#This Row],[Phone]],"+","")," ",""),"-","")),9))</f>
        <v>0506811859</v>
      </c>
      <c r="AG58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82" s="8">
        <f>IF(salesTable[[#This Row],[quantity_clean]]&gt;0,salesTable[[#This Row],[quantity_clean]],"INVALID")</f>
        <v>11</v>
      </c>
      <c r="AI582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582" s="8">
        <f>IF(salesTable[[#This Row],[unitPrice_clean]]&gt;0,salesTable[[#This Row],[unitPrice_clean]],"INVALID")</f>
        <v>3600</v>
      </c>
      <c r="AK582">
        <f>IF(salesTable[[#This Row],[Revenue]]="","MISSING",VALUE(TRIM(SUBSTITUTE(SUBSTITUTE(salesTable[[#This Row],[Revenue]],",",""),"GH₵",""))))</f>
        <v>39600</v>
      </c>
      <c r="AL582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582" s="19">
        <f>IF(ISNUMBER(salesTable[[#This Row],[OrderDate]]),salesTable[[#This Row],[OrderDate]],IFERROR(DATEVALUE(CLEAN(TRIM(SUBSTITUTE(salesTable[[#This Row],[OrderDate]],".","/")))),"CHECK"))</f>
        <v>45817</v>
      </c>
      <c r="AN5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45817</v>
      </c>
      <c r="AO5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GH-KUM-2025-00075</v>
      </c>
      <c r="AP5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2" s="8" t="str">
        <f>CLEAN(PROPER(TRIM(salesTable[[#This Row],[Email]])))</f>
        <v>Naa.Owusu21@Example.Com</v>
      </c>
      <c r="AR582" s="8" t="str">
        <f>CLEAN(TRIM(salesTable[[#This Row],[SourceFile]]))</f>
        <v>Mobile_App_Export.csv</v>
      </c>
      <c r="AS5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2" s="8" t="str">
        <f>IF(salesTable[orderRef_final]&lt;&gt;"MISSING",salesTable[orderRef_final],"invalid")</f>
        <v>GH-KUM-2025-00075</v>
      </c>
    </row>
    <row r="583" spans="1:46" x14ac:dyDescent="0.3">
      <c r="A583" t="s">
        <v>4258</v>
      </c>
      <c r="B583" t="s">
        <v>254</v>
      </c>
      <c r="C583" t="s">
        <v>3899</v>
      </c>
      <c r="D583" t="s">
        <v>139</v>
      </c>
      <c r="E583" t="s">
        <v>1640</v>
      </c>
      <c r="F583" t="s">
        <v>38</v>
      </c>
      <c r="G583" t="s">
        <v>218</v>
      </c>
      <c r="H583" t="s">
        <v>3941</v>
      </c>
      <c r="I583" t="s">
        <v>26</v>
      </c>
      <c r="J583" t="s">
        <v>27</v>
      </c>
      <c r="K583" t="s">
        <v>57</v>
      </c>
      <c r="L583" t="s">
        <v>280</v>
      </c>
      <c r="M583">
        <v>10</v>
      </c>
      <c r="N583" t="s">
        <v>1528</v>
      </c>
      <c r="O583">
        <v>28000</v>
      </c>
      <c r="P583" t="s">
        <v>4259</v>
      </c>
      <c r="Q583" t="s">
        <v>4260</v>
      </c>
      <c r="R583" t="s">
        <v>61</v>
      </c>
      <c r="S583" t="str">
        <f>IF(salesTable[[#This Row],[Region]]="","MISSING",IFERROR(VLOOKUP(salesTable[[#This Row],[Region]],region_ref[],2,FALSE),TRIM(CLEAN(UPPER(salesTable[[#This Row],[Region]])))))</f>
        <v>KUMASI</v>
      </c>
      <c r="T583" t="str">
        <f>IF(salesTable[[#This Row],[CustomerType]]="","MISSING",IFERROR(VLOOKUP(salesTable[[#This Row],[CustomerType]],customerType_Ref[],2,FALSE),TRIM(CLEAN(UPPER(salesTable[[#This Row],[CustomerType]])))))</f>
        <v>GOVERNMENT</v>
      </c>
      <c r="U583" t="str">
        <f>IF(salesTable[[#This Row],[SalesChannel]]="","MISSING",IFERROR(VLOOKUP(salesTable[[#This Row],[SalesChannel]],salesChannel_Ref[],2,FALSE),CLEAN(UPPER(TRIM(salesTable[SalesChannel])))))</f>
        <v>ONLINE</v>
      </c>
      <c r="V583" t="str">
        <f>IF(salesTable[[#This Row],[PaymentMethod]]="","MISSING",IFERROR(VLOOKUP(salesTable[[#This Row],[PaymentMethod]],paymentMethod_REF[],2,FALSE), CLEAN(UPPER(TRIM(salesTable[[#This Row],[PaymentMethod]])))))</f>
        <v>CASH</v>
      </c>
      <c r="W583" s="8" t="str">
        <f>IF(salesTable[[#This Row],[ProductID]]="","MISSING",IFERROR(VLOOKUP(salesTable[[#This Row],[ProductID]],product_REF[],1,FALSE),"NO MATCH"))</f>
        <v>P005</v>
      </c>
      <c r="X583" s="8" t="str">
        <f>CLEAN(UPPER(TRIM(IF(salesTable[[#This Row],[ProductID]]="","MISSING",IFERROR(VLOOKUP(salesTable[[#This Row],[ProductID]],product_REF[],2,FALSE),"NO MATCH")))))</f>
        <v>SMARTPHONE X</v>
      </c>
      <c r="Y583" t="str">
        <f>IFERROR(CLEAN(UPPER(TRIM(VLOOKUP(salesTable[[#This Row],[productID_Final]],product_REF[],3,FALSE)))),"NO MATCH")</f>
        <v>ELECTRONICS</v>
      </c>
      <c r="Z583" s="8" t="str">
        <f>IF(salesTable[[#This Row],[productCategory_final]]=CLEAN(UPPER(TRIM(salesTable[ProductCategory]))),salesTable[[#This Row],[productCategory_final]],"MISMATCH")</f>
        <v>ELECTRONICS</v>
      </c>
      <c r="AA583" s="8" t="str">
        <f>IF(salesTable[[#This Row],[CustomerID]]="","MISSING",IFERROR(VLOOKUP(salesTable[[#This Row],[CustomerID]],customer_REF[],1,FALSE),"NO MATCH"))</f>
        <v>C0088</v>
      </c>
      <c r="AB583" t="str">
        <f>CLEAN(UPPER(TRIM(IF(salesTable[[#This Row],[FirstName]]="","MISSING",IFERROR(VLOOKUP(salesTable[[#This Row],[CustomerID_final]],customer_REF[],2,FALSE),"NO MATCH")))))</f>
        <v>KOFI</v>
      </c>
      <c r="AC583" s="8" t="str">
        <f>IF(salesTable[[#This Row],[customerFisrtName]]=CLEAN(UPPER(TRIM(salesTable[[#This Row],[customerFisrtName]]))),salesTable[[#This Row],[customerFisrtName]],"MISMATCH")</f>
        <v>KOFI</v>
      </c>
      <c r="AD583" t="str">
        <f>CLEAN(UPPER(TRIM(IF(salesTable[[#This Row],[LastName]]="","MISSING",IFERROR(VLOOKUP(salesTable[[#This Row],[CustomerID_final]],customer_REF[],3,FALSE),"NO MATCH")))))</f>
        <v>APPIAH</v>
      </c>
      <c r="AE583" s="8" t="str">
        <f>IF(salesTable[[#This Row],[customerLastName]]=CLEAN(UPPER(TRIM(salesTable[[#This Row],[customerLastName]]))),salesTable[[#This Row],[customerLastName]],"MISMATCH")</f>
        <v>APPIAH</v>
      </c>
      <c r="AF583" s="8" t="str">
        <f>IF(salesTable[[#This Row],[Phone]]="","MISSING",0&amp;RIGHT(TRIM(SUBSTITUTE(SUBSTITUTE(SUBSTITUTE(salesTable[[#This Row],[Phone]],"+","")," ",""),"-","")),9))</f>
        <v>0201907932</v>
      </c>
      <c r="AG58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583" s="8">
        <f>IF(salesTable[[#This Row],[quantity_clean]]&gt;0,salesTable[[#This Row],[quantity_clean]],"INVALID")</f>
        <v>10</v>
      </c>
      <c r="AI58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583" s="8">
        <f>IF(salesTable[[#This Row],[unitPrice_clean]]&gt;0,salesTable[[#This Row],[unitPrice_clean]],"INVALID")</f>
        <v>2800</v>
      </c>
      <c r="AK583">
        <f>IF(salesTable[[#This Row],[Revenue]]="","MISSING",VALUE(TRIM(SUBSTITUTE(SUBSTITUTE(salesTable[[#This Row],[Revenue]],",",""),"GH₵",""))))</f>
        <v>28000</v>
      </c>
      <c r="AL583" s="8">
        <f>IFERROR(IF(ROUND(salesTable[[#This Row],[Quantity_final]]*salesTable[[#This Row],[UnitPrice_final]],2)=ROUND(salesTable[[#This Row],[revenue_clean]],2)=TRUE,salesTable[[#This Row],[revenue_clean]],"invalid"),"INVALID")</f>
        <v>28000</v>
      </c>
      <c r="AM583" s="19">
        <f>IF(ISNUMBER(salesTable[[#This Row],[OrderDate]]),salesTable[[#This Row],[OrderDate]],IFERROR(DATEVALUE(CLEAN(TRIM(SUBSTITUTE(salesTable[[#This Row],[OrderDate]],".","/")))),"CHECK"))</f>
        <v>45929</v>
      </c>
      <c r="AN5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45929</v>
      </c>
      <c r="AO5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GH-KUM-2025-00089</v>
      </c>
      <c r="AP5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3" s="8" t="str">
        <f>CLEAN(PROPER(TRIM(salesTable[[#This Row],[Email]])))</f>
        <v>Kofi.Appiah33@Example.Com</v>
      </c>
      <c r="AR583" s="8" t="str">
        <f>CLEAN(TRIM(salesTable[[#This Row],[SourceFile]]))</f>
        <v>Retail_POS_2025.csv</v>
      </c>
      <c r="AS5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3" s="8" t="str">
        <f>IF(salesTable[orderRef_final]&lt;&gt;"MISSING",salesTable[orderRef_final],"invalid")</f>
        <v>GH-KUM-2025-00089</v>
      </c>
    </row>
    <row r="584" spans="1:46" x14ac:dyDescent="0.3">
      <c r="A584" t="s">
        <v>6156</v>
      </c>
      <c r="B584" t="s">
        <v>4498</v>
      </c>
      <c r="C584" t="s">
        <v>2791</v>
      </c>
      <c r="D584" t="s">
        <v>1369</v>
      </c>
      <c r="E584" t="s">
        <v>944</v>
      </c>
      <c r="F584" t="s">
        <v>38</v>
      </c>
      <c r="G584" t="s">
        <v>191</v>
      </c>
      <c r="H584" t="s">
        <v>278</v>
      </c>
      <c r="I584" t="s">
        <v>279</v>
      </c>
      <c r="J584" t="s">
        <v>27</v>
      </c>
      <c r="K584" t="s">
        <v>1136</v>
      </c>
      <c r="L584" t="s">
        <v>819</v>
      </c>
      <c r="M584">
        <v>5</v>
      </c>
      <c r="N584">
        <v>1650</v>
      </c>
      <c r="O584">
        <v>8250</v>
      </c>
      <c r="P584" t="s">
        <v>6157</v>
      </c>
      <c r="Q584" t="s">
        <v>6158</v>
      </c>
      <c r="R584" t="s">
        <v>61</v>
      </c>
      <c r="S584" t="str">
        <f>IF(salesTable[[#This Row],[Region]]="","MISSING",IFERROR(VLOOKUP(salesTable[[#This Row],[Region]],region_ref[],2,FALSE),TRIM(CLEAN(UPPER(salesTable[[#This Row],[Region]])))))</f>
        <v>KUMASI</v>
      </c>
      <c r="T584" t="str">
        <f>IF(salesTable[[#This Row],[CustomerType]]="","MISSING",IFERROR(VLOOKUP(salesTable[[#This Row],[CustomerType]],customerType_Ref[],2,FALSE),TRIM(CLEAN(UPPER(salesTable[[#This Row],[CustomerType]])))))</f>
        <v>GOVERNMENT</v>
      </c>
      <c r="U584" t="str">
        <f>IF(salesTable[[#This Row],[SalesChannel]]="","MISSING",IFERROR(VLOOKUP(salesTable[[#This Row],[SalesChannel]],salesChannel_Ref[],2,FALSE),CLEAN(UPPER(TRIM(salesTable[SalesChannel])))))</f>
        <v>AGENT</v>
      </c>
      <c r="V58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84" s="8" t="str">
        <f>IF(salesTable[[#This Row],[ProductID]]="","MISSING",IFERROR(VLOOKUP(salesTable[[#This Row],[ProductID]],product_REF[],1,FALSE),"NO MATCH"))</f>
        <v>P004</v>
      </c>
      <c r="X584" s="8" t="str">
        <f>CLEAN(UPPER(TRIM(IF(salesTable[[#This Row],[ProductID]]="","MISSING",IFERROR(VLOOKUP(salesTable[[#This Row],[ProductID]],product_REF[],2,FALSE),"NO MATCH")))))</f>
        <v>LASER PRINTER</v>
      </c>
      <c r="Y584" t="str">
        <f>IFERROR(CLEAN(UPPER(TRIM(VLOOKUP(salesTable[[#This Row],[productID_Final]],product_REF[],3,FALSE)))),"NO MATCH")</f>
        <v>OFFICE SUPPLIES</v>
      </c>
      <c r="Z584" s="8" t="str">
        <f>IF(salesTable[[#This Row],[productCategory_final]]=CLEAN(UPPER(TRIM(salesTable[ProductCategory]))),salesTable[[#This Row],[productCategory_final]],"MISMATCH")</f>
        <v>OFFICE SUPPLIES</v>
      </c>
      <c r="AA584" s="8" t="str">
        <f>IF(salesTable[[#This Row],[CustomerID]]="","MISSING",IFERROR(VLOOKUP(salesTable[[#This Row],[CustomerID]],customer_REF[],1,FALSE),"NO MATCH"))</f>
        <v>C0315</v>
      </c>
      <c r="AB584" t="str">
        <f>CLEAN(UPPER(TRIM(IF(salesTable[[#This Row],[FirstName]]="","MISSING",IFERROR(VLOOKUP(salesTable[[#This Row],[CustomerID_final]],customer_REF[],2,FALSE),"NO MATCH")))))</f>
        <v>ESI</v>
      </c>
      <c r="AC584" s="8" t="str">
        <f>IF(salesTable[[#This Row],[customerFisrtName]]=CLEAN(UPPER(TRIM(salesTable[[#This Row],[customerFisrtName]]))),salesTable[[#This Row],[customerFisrtName]],"MISMATCH")</f>
        <v>ESI</v>
      </c>
      <c r="AD584" t="str">
        <f>CLEAN(UPPER(TRIM(IF(salesTable[[#This Row],[LastName]]="","MISSING",IFERROR(VLOOKUP(salesTable[[#This Row],[CustomerID_final]],customer_REF[],3,FALSE),"NO MATCH")))))</f>
        <v>ADDO</v>
      </c>
      <c r="AE584" s="8" t="str">
        <f>IF(salesTable[[#This Row],[customerLastName]]=CLEAN(UPPER(TRIM(salesTable[[#This Row],[customerLastName]]))),salesTable[[#This Row],[customerLastName]],"MISMATCH")</f>
        <v>ADDO</v>
      </c>
      <c r="AF584" s="8" t="str">
        <f>IF(salesTable[[#This Row],[Phone]]="","MISSING",0&amp;RIGHT(TRIM(SUBSTITUTE(SUBSTITUTE(SUBSTITUTE(salesTable[[#This Row],[Phone]],"+","")," ",""),"-","")),9))</f>
        <v>0506242354</v>
      </c>
      <c r="AG58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84" s="8">
        <f>IF(salesTable[[#This Row],[quantity_clean]]&gt;0,salesTable[[#This Row],[quantity_clean]],"INVALID")</f>
        <v>5</v>
      </c>
      <c r="AI58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84" s="8">
        <f>IF(salesTable[[#This Row],[unitPrice_clean]]&gt;0,salesTable[[#This Row],[unitPrice_clean]],"INVALID")</f>
        <v>1650</v>
      </c>
      <c r="AK584">
        <f>IF(salesTable[[#This Row],[Revenue]]="","MISSING",VALUE(TRIM(SUBSTITUTE(SUBSTITUTE(salesTable[[#This Row],[Revenue]],",",""),"GH₵",""))))</f>
        <v>8250</v>
      </c>
      <c r="AL584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584" s="19">
        <f>IF(ISNUMBER(salesTable[[#This Row],[OrderDate]]),salesTable[[#This Row],[OrderDate]],IFERROR(DATEVALUE(CLEAN(TRIM(SUBSTITUTE(salesTable[[#This Row],[OrderDate]],".","/")))),"CHECK"))</f>
        <v>45823</v>
      </c>
      <c r="AN5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45823</v>
      </c>
      <c r="AO5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GH-KUM-2025-00092</v>
      </c>
      <c r="AP5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4" s="8" t="str">
        <f>CLEAN(PROPER(TRIM(salesTable[[#This Row],[Email]])))</f>
        <v>Esi.Addo82@Example.Com</v>
      </c>
      <c r="AR584" s="8" t="str">
        <f>CLEAN(TRIM(salesTable[[#This Row],[SourceFile]]))</f>
        <v>Retail_POS_2025.csv</v>
      </c>
      <c r="AS5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4" s="8" t="str">
        <f>IF(salesTable[orderRef_final]&lt;&gt;"MISSING",salesTable[orderRef_final],"invalid")</f>
        <v>GH-KUM-2025-00092</v>
      </c>
    </row>
    <row r="585" spans="1:46" x14ac:dyDescent="0.3">
      <c r="A585" t="s">
        <v>4469</v>
      </c>
      <c r="B585" t="s">
        <v>2850</v>
      </c>
      <c r="C585" t="s">
        <v>3683</v>
      </c>
      <c r="D585" t="s">
        <v>1756</v>
      </c>
      <c r="E585" t="s">
        <v>161</v>
      </c>
      <c r="F585" t="s">
        <v>38</v>
      </c>
      <c r="G585" t="s">
        <v>24</v>
      </c>
      <c r="H585" t="s">
        <v>2102</v>
      </c>
      <c r="I585" t="s">
        <v>313</v>
      </c>
      <c r="J585" t="s">
        <v>249</v>
      </c>
      <c r="K585" t="s">
        <v>57</v>
      </c>
      <c r="L585" t="s">
        <v>58</v>
      </c>
      <c r="M585">
        <v>6</v>
      </c>
      <c r="N585">
        <v>4200</v>
      </c>
      <c r="O585">
        <v>25200</v>
      </c>
      <c r="P585" t="s">
        <v>4470</v>
      </c>
      <c r="Q585" t="s">
        <v>4471</v>
      </c>
      <c r="R585" t="s">
        <v>32</v>
      </c>
      <c r="S585" t="str">
        <f>IF(salesTable[[#This Row],[Region]]="","MISSING",IFERROR(VLOOKUP(salesTable[[#This Row],[Region]],region_ref[],2,FALSE),TRIM(CLEAN(UPPER(salesTable[[#This Row],[Region]])))))</f>
        <v>KUMASI</v>
      </c>
      <c r="T585" t="str">
        <f>IF(salesTable[[#This Row],[CustomerType]]="","MISSING",IFERROR(VLOOKUP(salesTable[[#This Row],[CustomerType]],customerType_Ref[],2,FALSE),TRIM(CLEAN(UPPER(salesTable[[#This Row],[CustomerType]])))))</f>
        <v>GOVERNMENT</v>
      </c>
      <c r="U585" t="str">
        <f>IF(salesTable[[#This Row],[SalesChannel]]="","MISSING",IFERROR(VLOOKUP(salesTable[[#This Row],[SalesChannel]],salesChannel_Ref[],2,FALSE),CLEAN(UPPER(TRIM(salesTable[SalesChannel])))))</f>
        <v>ONLINE</v>
      </c>
      <c r="V58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85" s="8" t="str">
        <f>IF(salesTable[[#This Row],[ProductID]]="","MISSING",IFERROR(VLOOKUP(salesTable[[#This Row],[ProductID]],product_REF[],1,FALSE),"NO MATCH"))</f>
        <v>P001</v>
      </c>
      <c r="X585" s="8" t="str">
        <f>CLEAN(UPPER(TRIM(IF(salesTable[[#This Row],[ProductID]]="","MISSING",IFERROR(VLOOKUP(salesTable[[#This Row],[ProductID]],product_REF[],2,FALSE),"NO MATCH")))))</f>
        <v>LAPTOP PRO 14</v>
      </c>
      <c r="Y585" t="str">
        <f>IFERROR(CLEAN(UPPER(TRIM(VLOOKUP(salesTable[[#This Row],[productID_Final]],product_REF[],3,FALSE)))),"NO MATCH")</f>
        <v>ELECTRONICS</v>
      </c>
      <c r="Z585" s="8" t="str">
        <f>IF(salesTable[[#This Row],[productCategory_final]]=CLEAN(UPPER(TRIM(salesTable[ProductCategory]))),salesTable[[#This Row],[productCategory_final]],"MISMATCH")</f>
        <v>ELECTRONICS</v>
      </c>
      <c r="AA585" s="8" t="str">
        <f>IF(salesTable[[#This Row],[CustomerID]]="","MISSING",IFERROR(VLOOKUP(salesTable[[#This Row],[CustomerID]],customer_REF[],1,FALSE),"NO MATCH"))</f>
        <v>C0050</v>
      </c>
      <c r="AB585" t="str">
        <f>CLEAN(UPPER(TRIM(IF(salesTable[[#This Row],[FirstName]]="","MISSING",IFERROR(VLOOKUP(salesTable[[#This Row],[CustomerID_final]],customer_REF[],2,FALSE),"NO MATCH")))))</f>
        <v>AKOSUA</v>
      </c>
      <c r="AC585" s="8" t="str">
        <f>IF(salesTable[[#This Row],[customerFisrtName]]=CLEAN(UPPER(TRIM(salesTable[[#This Row],[customerFisrtName]]))),salesTable[[#This Row],[customerFisrtName]],"MISMATCH")</f>
        <v>AKOSUA</v>
      </c>
      <c r="AD585" t="str">
        <f>CLEAN(UPPER(TRIM(IF(salesTable[[#This Row],[LastName]]="","MISSING",IFERROR(VLOOKUP(salesTable[[#This Row],[CustomerID_final]],customer_REF[],3,FALSE),"NO MATCH")))))</f>
        <v>ADDO</v>
      </c>
      <c r="AE585" s="8" t="str">
        <f>IF(salesTable[[#This Row],[customerLastName]]=CLEAN(UPPER(TRIM(salesTable[[#This Row],[customerLastName]]))),salesTable[[#This Row],[customerLastName]],"MISMATCH")</f>
        <v>ADDO</v>
      </c>
      <c r="AF585" s="8" t="str">
        <f>IF(salesTable[[#This Row],[Phone]]="","MISSING",0&amp;RIGHT(TRIM(SUBSTITUTE(SUBSTITUTE(SUBSTITUTE(salesTable[[#This Row],[Phone]],"+","")," ",""),"-","")),9))</f>
        <v>0243810680</v>
      </c>
      <c r="AG58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85" s="8">
        <f>IF(salesTable[[#This Row],[quantity_clean]]&gt;0,salesTable[[#This Row],[quantity_clean]],"INVALID")</f>
        <v>6</v>
      </c>
      <c r="AI58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585" s="8">
        <f>IF(salesTable[[#This Row],[unitPrice_clean]]&gt;0,salesTable[[#This Row],[unitPrice_clean]],"INVALID")</f>
        <v>4200</v>
      </c>
      <c r="AK585">
        <f>IF(salesTable[[#This Row],[Revenue]]="","MISSING",VALUE(TRIM(SUBSTITUTE(SUBSTITUTE(salesTable[[#This Row],[Revenue]],",",""),"GH₵",""))))</f>
        <v>25200</v>
      </c>
      <c r="AL585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585" s="19">
        <f>IF(ISNUMBER(salesTable[[#This Row],[OrderDate]]),salesTable[[#This Row],[OrderDate]],IFERROR(DATEVALUE(CLEAN(TRIM(SUBSTITUTE(salesTable[[#This Row],[OrderDate]],".","/")))),"CHECK"))</f>
        <v>45896</v>
      </c>
      <c r="AN5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45896</v>
      </c>
      <c r="AO5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GH-KUM-2025-00104</v>
      </c>
      <c r="AP5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5" s="8" t="str">
        <f>CLEAN(PROPER(TRIM(salesTable[[#This Row],[Email]])))</f>
        <v>Akosua.Addo69@Example.Com</v>
      </c>
      <c r="AR585" s="8" t="str">
        <f>CLEAN(TRIM(salesTable[[#This Row],[SourceFile]]))</f>
        <v>Agent_App_2025.csv</v>
      </c>
      <c r="AS5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5" s="8" t="str">
        <f>IF(salesTable[orderRef_final]&lt;&gt;"MISSING",salesTable[orderRef_final],"invalid")</f>
        <v>GH-KUM-2025-00104</v>
      </c>
    </row>
    <row r="586" spans="1:46" x14ac:dyDescent="0.3">
      <c r="A586" t="s">
        <v>2730</v>
      </c>
      <c r="B586" t="s">
        <v>1145</v>
      </c>
      <c r="C586" t="s">
        <v>2731</v>
      </c>
      <c r="D586" t="s">
        <v>1184</v>
      </c>
      <c r="E586" t="s">
        <v>22</v>
      </c>
      <c r="F586" t="s">
        <v>38</v>
      </c>
      <c r="G586" t="s">
        <v>191</v>
      </c>
      <c r="H586" t="s">
        <v>1267</v>
      </c>
      <c r="I586" t="s">
        <v>193</v>
      </c>
      <c r="J586" t="s">
        <v>83</v>
      </c>
      <c r="K586" t="s">
        <v>321</v>
      </c>
      <c r="L586" t="s">
        <v>451</v>
      </c>
      <c r="M586">
        <v>9</v>
      </c>
      <c r="N586" t="s">
        <v>1185</v>
      </c>
      <c r="O586">
        <v>14850</v>
      </c>
      <c r="P586" t="s">
        <v>2732</v>
      </c>
      <c r="Q586" t="s">
        <v>2733</v>
      </c>
      <c r="R586" t="s">
        <v>32</v>
      </c>
      <c r="S586" t="str">
        <f>IF(salesTable[[#This Row],[Region]]="","MISSING",IFERROR(VLOOKUP(salesTable[[#This Row],[Region]],region_ref[],2,FALSE),TRIM(CLEAN(UPPER(salesTable[[#This Row],[Region]])))))</f>
        <v>KUMASI</v>
      </c>
      <c r="T586" t="str">
        <f>IF(salesTable[[#This Row],[CustomerType]]="","MISSING",IFERROR(VLOOKUP(salesTable[[#This Row],[CustomerType]],customerType_Ref[],2,FALSE),TRIM(CLEAN(UPPER(salesTable[[#This Row],[CustomerType]])))))</f>
        <v>INDIVIDUAL</v>
      </c>
      <c r="U586" t="str">
        <f>IF(salesTable[[#This Row],[SalesChannel]]="","MISSING",IFERROR(VLOOKUP(salesTable[[#This Row],[SalesChannel]],salesChannel_Ref[],2,FALSE),CLEAN(UPPER(TRIM(salesTable[SalesChannel])))))</f>
        <v>ONLINE</v>
      </c>
      <c r="V58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86" s="8" t="str">
        <f>IF(salesTable[[#This Row],[ProductID]]="","MISSING",IFERROR(VLOOKUP(salesTable[[#This Row],[ProductID]],product_REF[],1,FALSE),"NO MATCH"))</f>
        <v>P004</v>
      </c>
      <c r="X586" s="8" t="str">
        <f>CLEAN(UPPER(TRIM(IF(salesTable[[#This Row],[ProductID]]="","MISSING",IFERROR(VLOOKUP(salesTable[[#This Row],[ProductID]],product_REF[],2,FALSE),"NO MATCH")))))</f>
        <v>LASER PRINTER</v>
      </c>
      <c r="Y586" t="str">
        <f>IFERROR(CLEAN(UPPER(TRIM(VLOOKUP(salesTable[[#This Row],[productID_Final]],product_REF[],3,FALSE)))),"NO MATCH")</f>
        <v>OFFICE SUPPLIES</v>
      </c>
      <c r="Z586" s="8" t="str">
        <f>IF(salesTable[[#This Row],[productCategory_final]]=CLEAN(UPPER(TRIM(salesTable[ProductCategory]))),salesTable[[#This Row],[productCategory_final]],"MISMATCH")</f>
        <v>OFFICE SUPPLIES</v>
      </c>
      <c r="AA586" s="8" t="str">
        <f>IF(salesTable[[#This Row],[CustomerID]]="","MISSING",IFERROR(VLOOKUP(salesTable[[#This Row],[CustomerID]],customer_REF[],1,FALSE),"NO MATCH"))</f>
        <v>C0081</v>
      </c>
      <c r="AB586" t="str">
        <f>CLEAN(UPPER(TRIM(IF(salesTable[[#This Row],[FirstName]]="","MISSING",IFERROR(VLOOKUP(salesTable[[#This Row],[CustomerID_final]],customer_REF[],2,FALSE),"NO MATCH")))))</f>
        <v>ABENA</v>
      </c>
      <c r="AC586" s="8" t="str">
        <f>IF(salesTable[[#This Row],[customerFisrtName]]=CLEAN(UPPER(TRIM(salesTable[[#This Row],[customerFisrtName]]))),salesTable[[#This Row],[customerFisrtName]],"MISMATCH")</f>
        <v>ABENA</v>
      </c>
      <c r="AD586" t="str">
        <f>CLEAN(UPPER(TRIM(IF(salesTable[[#This Row],[LastName]]="","MISSING",IFERROR(VLOOKUP(salesTable[[#This Row],[CustomerID_final]],customer_REF[],3,FALSE),"NO MATCH")))))</f>
        <v>ARTHUR</v>
      </c>
      <c r="AE586" s="8" t="str">
        <f>IF(salesTable[[#This Row],[customerLastName]]=CLEAN(UPPER(TRIM(salesTable[[#This Row],[customerLastName]]))),salesTable[[#This Row],[customerLastName]],"MISMATCH")</f>
        <v>ARTHUR</v>
      </c>
      <c r="AF586" s="8" t="str">
        <f>IF(salesTable[[#This Row],[Phone]]="","MISSING",0&amp;RIGHT(TRIM(SUBSTITUTE(SUBSTITUTE(SUBSTITUTE(salesTable[[#This Row],[Phone]],"+","")," ",""),"-","")),9))</f>
        <v>0268044198</v>
      </c>
      <c r="AG58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586" s="8">
        <f>IF(salesTable[[#This Row],[quantity_clean]]&gt;0,salesTable[[#This Row],[quantity_clean]],"INVALID")</f>
        <v>9</v>
      </c>
      <c r="AI58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586" s="8">
        <f>IF(salesTable[[#This Row],[unitPrice_clean]]&gt;0,salesTable[[#This Row],[unitPrice_clean]],"INVALID")</f>
        <v>1650</v>
      </c>
      <c r="AK586">
        <f>IF(salesTable[[#This Row],[Revenue]]="","MISSING",VALUE(TRIM(SUBSTITUTE(SUBSTITUTE(salesTable[[#This Row],[Revenue]],",",""),"GH₵",""))))</f>
        <v>14850</v>
      </c>
      <c r="AL586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586" s="19">
        <f>IF(ISNUMBER(salesTable[[#This Row],[OrderDate]]),salesTable[[#This Row],[OrderDate]],IFERROR(DATEVALUE(CLEAN(TRIM(SUBSTITUTE(salesTable[[#This Row],[OrderDate]],".","/")))),"CHECK"))</f>
        <v>45927</v>
      </c>
      <c r="AN5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5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GH-KUM-2025-00105</v>
      </c>
      <c r="AP5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6" s="8" t="str">
        <f>CLEAN(PROPER(TRIM(salesTable[[#This Row],[Email]])))</f>
        <v>Abena.Arthur76@Example.Com</v>
      </c>
      <c r="AR586" s="8" t="str">
        <f>CLEAN(TRIM(salesTable[[#This Row],[SourceFile]]))</f>
        <v>Agent_App_2025.csv</v>
      </c>
      <c r="AS5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6" s="8" t="str">
        <f>IF(salesTable[orderRef_final]&lt;&gt;"MISSING",salesTable[orderRef_final],"invalid")</f>
        <v>GH-KUM-2025-00105</v>
      </c>
    </row>
    <row r="587" spans="1:46" x14ac:dyDescent="0.3">
      <c r="A587" t="s">
        <v>2162</v>
      </c>
      <c r="B587" t="s">
        <v>2163</v>
      </c>
      <c r="C587" t="s">
        <v>1266</v>
      </c>
      <c r="D587" t="s">
        <v>92</v>
      </c>
      <c r="E587" t="s">
        <v>66</v>
      </c>
      <c r="F587" t="s">
        <v>38</v>
      </c>
      <c r="G587" t="s">
        <v>81</v>
      </c>
      <c r="H587" t="s">
        <v>425</v>
      </c>
      <c r="I587" t="s">
        <v>110</v>
      </c>
      <c r="J587" t="s">
        <v>97</v>
      </c>
      <c r="K587" t="s">
        <v>84</v>
      </c>
      <c r="L587" t="s">
        <v>165</v>
      </c>
      <c r="M587">
        <v>2</v>
      </c>
      <c r="N587" t="s">
        <v>540</v>
      </c>
      <c r="O587">
        <v>2500</v>
      </c>
      <c r="P587" t="s">
        <v>2164</v>
      </c>
      <c r="Q587" t="s">
        <v>2165</v>
      </c>
      <c r="R587" t="s">
        <v>32</v>
      </c>
      <c r="S587" t="str">
        <f>IF(salesTable[[#This Row],[Region]]="","MISSING",IFERROR(VLOOKUP(salesTable[[#This Row],[Region]],region_ref[],2,FALSE),TRIM(CLEAN(UPPER(salesTable[[#This Row],[Region]])))))</f>
        <v>KUMASI</v>
      </c>
      <c r="T587" t="str">
        <f>IF(salesTable[[#This Row],[CustomerType]]="","MISSING",IFERROR(VLOOKUP(salesTable[[#This Row],[CustomerType]],customerType_Ref[],2,FALSE),TRIM(CLEAN(UPPER(salesTable[[#This Row],[CustomerType]])))))</f>
        <v>BUSINESS</v>
      </c>
      <c r="U587" t="str">
        <f>IF(salesTable[[#This Row],[SalesChannel]]="","MISSING",IFERROR(VLOOKUP(salesTable[[#This Row],[SalesChannel]],salesChannel_Ref[],2,FALSE),CLEAN(UPPER(TRIM(salesTable[SalesChannel])))))</f>
        <v>AGENT</v>
      </c>
      <c r="V58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87" s="8" t="str">
        <f>IF(salesTable[[#This Row],[ProductID]]="","MISSING",IFERROR(VLOOKUP(salesTable[[#This Row],[ProductID]],product_REF[],1,FALSE),"NO MATCH"))</f>
        <v>P008</v>
      </c>
      <c r="X587" s="8" t="str">
        <f>CLEAN(UPPER(TRIM(IF(salesTable[[#This Row],[ProductID]]="","MISSING",IFERROR(VLOOKUP(salesTable[[#This Row],[ProductID]],product_REF[],2,FALSE),"NO MATCH")))))</f>
        <v>MICROWAVE 25L</v>
      </c>
      <c r="Y587" t="str">
        <f>IFERROR(CLEAN(UPPER(TRIM(VLOOKUP(salesTable[[#This Row],[productID_Final]],product_REF[],3,FALSE)))),"NO MATCH")</f>
        <v>HOME APPLIANCES</v>
      </c>
      <c r="Z587" s="8" t="str">
        <f>IF(salesTable[[#This Row],[productCategory_final]]=CLEAN(UPPER(TRIM(salesTable[ProductCategory]))),salesTable[[#This Row],[productCategory_final]],"MISMATCH")</f>
        <v>HOME APPLIANCES</v>
      </c>
      <c r="AA587" s="8" t="str">
        <f>IF(salesTable[[#This Row],[CustomerID]]="","MISSING",IFERROR(VLOOKUP(salesTable[[#This Row],[CustomerID]],customer_REF[],1,FALSE),"NO MATCH"))</f>
        <v>C0182</v>
      </c>
      <c r="AB587" t="str">
        <f>CLEAN(UPPER(TRIM(IF(salesTable[[#This Row],[FirstName]]="","MISSING",IFERROR(VLOOKUP(salesTable[[#This Row],[CustomerID_final]],customer_REF[],2,FALSE),"NO MATCH")))))</f>
        <v>AMA</v>
      </c>
      <c r="AC587" s="8" t="str">
        <f>IF(salesTable[[#This Row],[customerFisrtName]]=CLEAN(UPPER(TRIM(salesTable[[#This Row],[customerFisrtName]]))),salesTable[[#This Row],[customerFisrtName]],"MISMATCH")</f>
        <v>AMA</v>
      </c>
      <c r="AD587" t="str">
        <f>CLEAN(UPPER(TRIM(IF(salesTable[[#This Row],[LastName]]="","MISSING",IFERROR(VLOOKUP(salesTable[[#This Row],[CustomerID_final]],customer_REF[],3,FALSE),"NO MATCH")))))</f>
        <v>ASARE</v>
      </c>
      <c r="AE587" s="8" t="str">
        <f>IF(salesTable[[#This Row],[customerLastName]]=CLEAN(UPPER(TRIM(salesTable[[#This Row],[customerLastName]]))),salesTable[[#This Row],[customerLastName]],"MISMATCH")</f>
        <v>ASARE</v>
      </c>
      <c r="AF587" s="8" t="str">
        <f>IF(salesTable[[#This Row],[Phone]]="","MISSING",0&amp;RIGHT(TRIM(SUBSTITUTE(SUBSTITUTE(SUBSTITUTE(salesTable[[#This Row],[Phone]],"+","")," ",""),"-","")),9))</f>
        <v>0262459677</v>
      </c>
      <c r="AG58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87" s="8">
        <f>IF(salesTable[[#This Row],[quantity_clean]]&gt;0,salesTable[[#This Row],[quantity_clean]],"INVALID")</f>
        <v>2</v>
      </c>
      <c r="AI58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87" s="8">
        <f>IF(salesTable[[#This Row],[unitPrice_clean]]&gt;0,salesTable[[#This Row],[unitPrice_clean]],"INVALID")</f>
        <v>1250</v>
      </c>
      <c r="AK587">
        <f>IF(salesTable[[#This Row],[Revenue]]="","MISSING",VALUE(TRIM(SUBSTITUTE(SUBSTITUTE(salesTable[[#This Row],[Revenue]],",",""),"GH₵",""))))</f>
        <v>2500</v>
      </c>
      <c r="AL587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587" s="19">
        <f>IF(ISNUMBER(salesTable[[#This Row],[OrderDate]]),salesTable[[#This Row],[OrderDate]],IFERROR(DATEVALUE(CLEAN(TRIM(SUBSTITUTE(salesTable[[#This Row],[OrderDate]],".","/")))),"CHECK"))</f>
        <v>45977</v>
      </c>
      <c r="AN5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45977</v>
      </c>
      <c r="AO5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GH-KUM-2025-00127</v>
      </c>
      <c r="AP5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7" s="8" t="str">
        <f>CLEAN(PROPER(TRIM(salesTable[[#This Row],[Email]])))</f>
        <v>Ama.Asare32@Example.Com</v>
      </c>
      <c r="AR587" s="8" t="str">
        <f>CLEAN(TRIM(salesTable[[#This Row],[SourceFile]]))</f>
        <v>Agent_App_2025.csv</v>
      </c>
      <c r="AS5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7" s="8" t="str">
        <f>IF(salesTable[orderRef_final]&lt;&gt;"MISSING",salesTable[orderRef_final],"invalid")</f>
        <v>GH-KUM-2025-00127</v>
      </c>
    </row>
    <row r="588" spans="1:46" x14ac:dyDescent="0.3">
      <c r="A588" t="s">
        <v>1609</v>
      </c>
      <c r="B588" t="s">
        <v>1256</v>
      </c>
      <c r="C588" t="s">
        <v>1610</v>
      </c>
      <c r="D588" t="s">
        <v>50</v>
      </c>
      <c r="E588" t="s">
        <v>1601</v>
      </c>
      <c r="F588" t="s">
        <v>38</v>
      </c>
      <c r="G588" t="s">
        <v>162</v>
      </c>
      <c r="H588" t="s">
        <v>163</v>
      </c>
      <c r="I588" t="s">
        <v>110</v>
      </c>
      <c r="J588" t="s">
        <v>83</v>
      </c>
      <c r="K588" t="s">
        <v>57</v>
      </c>
      <c r="L588" t="s">
        <v>182</v>
      </c>
      <c r="M588" t="s">
        <v>133</v>
      </c>
      <c r="N588">
        <v>620</v>
      </c>
      <c r="O588">
        <v>3100</v>
      </c>
      <c r="P588" t="s">
        <v>643</v>
      </c>
      <c r="Q588" t="s">
        <v>1611</v>
      </c>
      <c r="R588" t="s">
        <v>46</v>
      </c>
      <c r="S588" t="str">
        <f>IF(salesTable[[#This Row],[Region]]="","MISSING",IFERROR(VLOOKUP(salesTable[[#This Row],[Region]],region_ref[],2,FALSE),TRIM(CLEAN(UPPER(salesTable[[#This Row],[Region]])))))</f>
        <v>KUMASI</v>
      </c>
      <c r="T588" t="str">
        <f>IF(salesTable[[#This Row],[CustomerType]]="","MISSING",IFERROR(VLOOKUP(salesTable[[#This Row],[CustomerType]],customerType_Ref[],2,FALSE),TRIM(CLEAN(UPPER(salesTable[[#This Row],[CustomerType]])))))</f>
        <v>INDIVIDUAL</v>
      </c>
      <c r="U588" t="str">
        <f>IF(salesTable[[#This Row],[SalesChannel]]="","MISSING",IFERROR(VLOOKUP(salesTable[[#This Row],[SalesChannel]],salesChannel_Ref[],2,FALSE),CLEAN(UPPER(TRIM(salesTable[SalesChannel])))))</f>
        <v>ONLINE</v>
      </c>
      <c r="V588" t="str">
        <f>IF(salesTable[[#This Row],[PaymentMethod]]="","MISSING",IFERROR(VLOOKUP(salesTable[[#This Row],[PaymentMethod]],paymentMethod_REF[],2,FALSE), CLEAN(UPPER(TRIM(salesTable[[#This Row],[PaymentMethod]])))))</f>
        <v>CASH</v>
      </c>
      <c r="W588" s="8" t="str">
        <f>IF(salesTable[[#This Row],[ProductID]]="","MISSING",IFERROR(VLOOKUP(salesTable[[#This Row],[ProductID]],product_REF[],1,FALSE),"NO MATCH"))</f>
        <v>P012</v>
      </c>
      <c r="X588" s="8" t="str">
        <f>CLEAN(UPPER(TRIM(IF(salesTable[[#This Row],[ProductID]]="","MISSING",IFERROR(VLOOKUP(salesTable[[#This Row],[ProductID]],product_REF[],2,FALSE),"NO MATCH")))))</f>
        <v>BLENDER PLUS</v>
      </c>
      <c r="Y588" t="str">
        <f>IFERROR(CLEAN(UPPER(TRIM(VLOOKUP(salesTable[[#This Row],[productID_Final]],product_REF[],3,FALSE)))),"NO MATCH")</f>
        <v>HOME APPLIANCES</v>
      </c>
      <c r="Z588" s="8" t="str">
        <f>IF(salesTable[[#This Row],[productCategory_final]]=CLEAN(UPPER(TRIM(salesTable[ProductCategory]))),salesTable[[#This Row],[productCategory_final]],"MISMATCH")</f>
        <v>HOME APPLIANCES</v>
      </c>
      <c r="AA588" s="8" t="str">
        <f>IF(salesTable[[#This Row],[CustomerID]]="","MISSING",IFERROR(VLOOKUP(salesTable[[#This Row],[CustomerID]],customer_REF[],1,FALSE),"NO MATCH"))</f>
        <v>C0389</v>
      </c>
      <c r="AB588" t="str">
        <f>CLEAN(UPPER(TRIM(IF(salesTable[[#This Row],[FirstName]]="","MISSING",IFERROR(VLOOKUP(salesTable[[#This Row],[CustomerID_final]],customer_REF[],2,FALSE),"NO MATCH")))))</f>
        <v>AKOSUA</v>
      </c>
      <c r="AC588" s="8" t="str">
        <f>IF(salesTable[[#This Row],[customerFisrtName]]=CLEAN(UPPER(TRIM(salesTable[[#This Row],[customerFisrtName]]))),salesTable[[#This Row],[customerFisrtName]],"MISMATCH")</f>
        <v>AKOSUA</v>
      </c>
      <c r="AD588" t="str">
        <f>CLEAN(UPPER(TRIM(IF(salesTable[[#This Row],[LastName]]="","MISSING",IFERROR(VLOOKUP(salesTable[[#This Row],[CustomerID_final]],customer_REF[],3,FALSE),"NO MATCH")))))</f>
        <v>ANTWI</v>
      </c>
      <c r="AE588" s="8" t="str">
        <f>IF(salesTable[[#This Row],[customerLastName]]=CLEAN(UPPER(TRIM(salesTable[[#This Row],[customerLastName]]))),salesTable[[#This Row],[customerLastName]],"MISMATCH")</f>
        <v>ANTWI</v>
      </c>
      <c r="AF588" s="8" t="str">
        <f>IF(salesTable[[#This Row],[Phone]]="","MISSING",0&amp;RIGHT(TRIM(SUBSTITUTE(SUBSTITUTE(SUBSTITUTE(salesTable[[#This Row],[Phone]],"+","")," ",""),"-","")),9))</f>
        <v>0241234567</v>
      </c>
      <c r="AG58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588" s="8" t="str">
        <f>IF(salesTable[[#This Row],[quantity_clean]]&gt;0,salesTable[[#This Row],[quantity_clean]],"INVALID")</f>
        <v>INVALID</v>
      </c>
      <c r="AI58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588" s="8">
        <f>IF(salesTable[[#This Row],[unitPrice_clean]]&gt;0,salesTable[[#This Row],[unitPrice_clean]],"INVALID")</f>
        <v>620</v>
      </c>
      <c r="AK588">
        <f>IF(salesTable[[#This Row],[Revenue]]="","MISSING",VALUE(TRIM(SUBSTITUTE(SUBSTITUTE(salesTable[[#This Row],[Revenue]],",",""),"GH₵",""))))</f>
        <v>3100</v>
      </c>
      <c r="AL58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588" s="19">
        <f>IF(ISNUMBER(salesTable[[#This Row],[OrderDate]]),salesTable[[#This Row],[OrderDate]],IFERROR(DATEVALUE(CLEAN(TRIM(SUBSTITUTE(salesTable[[#This Row],[OrderDate]],".","/")))),"CHECK"))</f>
        <v>45695</v>
      </c>
      <c r="AN5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45695</v>
      </c>
      <c r="AO5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GH-KUM-2025-00132</v>
      </c>
      <c r="AP5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8" s="8" t="str">
        <f>CLEAN(PROPER(TRIM(salesTable[[#This Row],[Email]])))</f>
        <v>Akosua.Antwi11@Example.Com</v>
      </c>
      <c r="AR588" s="8" t="str">
        <f>CLEAN(TRIM(salesTable[[#This Row],[SourceFile]]))</f>
        <v>Mobile_App_Export.csv</v>
      </c>
      <c r="AS5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8" s="8" t="str">
        <f>IF(salesTable[orderRef_final]&lt;&gt;"MISSING",salesTable[orderRef_final],"invalid")</f>
        <v>GH-KUM-2025-00132</v>
      </c>
    </row>
    <row r="589" spans="1:46" x14ac:dyDescent="0.3">
      <c r="A589" t="s">
        <v>1361</v>
      </c>
      <c r="B589" t="s">
        <v>1362</v>
      </c>
      <c r="C589" t="s">
        <v>1363</v>
      </c>
      <c r="D589" t="s">
        <v>411</v>
      </c>
      <c r="E589" t="s">
        <v>1121</v>
      </c>
      <c r="F589" t="s">
        <v>38</v>
      </c>
      <c r="G589" t="s">
        <v>53</v>
      </c>
      <c r="H589" t="s">
        <v>95</v>
      </c>
      <c r="I589" t="s">
        <v>96</v>
      </c>
      <c r="J589" t="s">
        <v>337</v>
      </c>
      <c r="K589" t="s">
        <v>144</v>
      </c>
      <c r="L589" t="s">
        <v>338</v>
      </c>
      <c r="M589">
        <v>1</v>
      </c>
      <c r="N589">
        <v>180</v>
      </c>
      <c r="O589">
        <v>180</v>
      </c>
      <c r="P589" t="s">
        <v>1364</v>
      </c>
      <c r="Q589" t="s">
        <v>1365</v>
      </c>
      <c r="R589" t="s">
        <v>32</v>
      </c>
      <c r="S589" t="str">
        <f>IF(salesTable[[#This Row],[Region]]="","MISSING",IFERROR(VLOOKUP(salesTable[[#This Row],[Region]],region_ref[],2,FALSE),TRIM(CLEAN(UPPER(salesTable[[#This Row],[Region]])))))</f>
        <v>KUMASI</v>
      </c>
      <c r="T589" t="str">
        <f>IF(salesTable[[#This Row],[CustomerType]]="","MISSING",IFERROR(VLOOKUP(salesTable[[#This Row],[CustomerType]],customerType_Ref[],2,FALSE),TRIM(CLEAN(UPPER(salesTable[[#This Row],[CustomerType]])))))</f>
        <v>INDIVIDUAL</v>
      </c>
      <c r="U589" t="str">
        <f>IF(salesTable[[#This Row],[SalesChannel]]="","MISSING",IFERROR(VLOOKUP(salesTable[[#This Row],[SalesChannel]],salesChannel_Ref[],2,FALSE),CLEAN(UPPER(TRIM(salesTable[SalesChannel])))))</f>
        <v>IN-STORE</v>
      </c>
      <c r="V58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89" s="8" t="str">
        <f>IF(salesTable[[#This Row],[ProductID]]="","MISSING",IFERROR(VLOOKUP(salesTable[[#This Row],[ProductID]],product_REF[],1,FALSE),"NO MATCH"))</f>
        <v>P007</v>
      </c>
      <c r="X589" s="8" t="str">
        <f>CLEAN(UPPER(TRIM(IF(salesTable[[#This Row],[ProductID]]="","MISSING",IFERROR(VLOOKUP(salesTable[[#This Row],[ProductID]],product_REF[],2,FALSE),"NO MATCH")))))</f>
        <v>COTTON SHIRT</v>
      </c>
      <c r="Y589" t="str">
        <f>IFERROR(CLEAN(UPPER(TRIM(VLOOKUP(salesTable[[#This Row],[productID_Final]],product_REF[],3,FALSE)))),"NO MATCH")</f>
        <v>CLOTHING</v>
      </c>
      <c r="Z589" s="8" t="str">
        <f>IF(salesTable[[#This Row],[productCategory_final]]=CLEAN(UPPER(TRIM(salesTable[ProductCategory]))),salesTable[[#This Row],[productCategory_final]],"MISMATCH")</f>
        <v>CLOTHING</v>
      </c>
      <c r="AA589" s="8" t="str">
        <f>IF(salesTable[[#This Row],[CustomerID]]="","MISSING",IFERROR(VLOOKUP(salesTable[[#This Row],[CustomerID]],customer_REF[],1,FALSE),"NO MATCH"))</f>
        <v>C0027</v>
      </c>
      <c r="AB589" t="str">
        <f>CLEAN(UPPER(TRIM(IF(salesTable[[#This Row],[FirstName]]="","MISSING",IFERROR(VLOOKUP(salesTable[[#This Row],[CustomerID_final]],customer_REF[],2,FALSE),"NO MATCH")))))</f>
        <v>NAA</v>
      </c>
      <c r="AC589" s="8" t="str">
        <f>IF(salesTable[[#This Row],[customerFisrtName]]=CLEAN(UPPER(TRIM(salesTable[[#This Row],[customerFisrtName]]))),salesTable[[#This Row],[customerFisrtName]],"MISMATCH")</f>
        <v>NAA</v>
      </c>
      <c r="AD589" t="str">
        <f>CLEAN(UPPER(TRIM(IF(salesTable[[#This Row],[LastName]]="","MISSING",IFERROR(VLOOKUP(salesTable[[#This Row],[CustomerID_final]],customer_REF[],3,FALSE),"NO MATCH")))))</f>
        <v>MENSAH</v>
      </c>
      <c r="AE589" s="8" t="str">
        <f>IF(salesTable[[#This Row],[customerLastName]]=CLEAN(UPPER(TRIM(salesTable[[#This Row],[customerLastName]]))),salesTable[[#This Row],[customerLastName]],"MISMATCH")</f>
        <v>MENSAH</v>
      </c>
      <c r="AF589" s="8" t="str">
        <f>IF(salesTable[[#This Row],[Phone]]="","MISSING",0&amp;RIGHT(TRIM(SUBSTITUTE(SUBSTITUTE(SUBSTITUTE(salesTable[[#This Row],[Phone]],"+","")," ",""),"-","")),9))</f>
        <v>0504432527</v>
      </c>
      <c r="AG58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89" s="8">
        <f>IF(salesTable[[#This Row],[quantity_clean]]&gt;0,salesTable[[#This Row],[quantity_clean]],"INVALID")</f>
        <v>1</v>
      </c>
      <c r="AI58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589" s="8">
        <f>IF(salesTable[[#This Row],[unitPrice_clean]]&gt;0,salesTable[[#This Row],[unitPrice_clean]],"INVALID")</f>
        <v>180</v>
      </c>
      <c r="AK589">
        <f>IF(salesTable[[#This Row],[Revenue]]="","MISSING",VALUE(TRIM(SUBSTITUTE(SUBSTITUTE(salesTable[[#This Row],[Revenue]],",",""),"GH₵",""))))</f>
        <v>180</v>
      </c>
      <c r="AL589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589" s="19" t="str">
        <f>IF(ISNUMBER(salesTable[[#This Row],[OrderDate]]),salesTable[[#This Row],[OrderDate]],IFERROR(DATEVALUE(CLEAN(TRIM(SUBSTITUTE(salesTable[[#This Row],[OrderDate]],".","/")))),"CHECK"))</f>
        <v>CHECK</v>
      </c>
      <c r="AN58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GH-KUM-2025-00157</v>
      </c>
      <c r="AP5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89" s="8" t="str">
        <f>CLEAN(PROPER(TRIM(salesTable[[#This Row],[Email]])))</f>
        <v>Naa.Mensah97@Example.Com</v>
      </c>
      <c r="AR589" s="8" t="str">
        <f>CLEAN(TRIM(salesTable[[#This Row],[SourceFile]]))</f>
        <v>Agent_App_2025.csv</v>
      </c>
      <c r="AS5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89" s="8" t="str">
        <f>IF(salesTable[orderRef_final]&lt;&gt;"MISSING",salesTable[orderRef_final],"invalid")</f>
        <v>GH-KUM-2025-00157</v>
      </c>
    </row>
    <row r="590" spans="1:46" x14ac:dyDescent="0.3">
      <c r="A590" t="s">
        <v>1917</v>
      </c>
      <c r="B590" t="s">
        <v>1918</v>
      </c>
      <c r="C590" t="s">
        <v>1676</v>
      </c>
      <c r="D590" t="s">
        <v>21</v>
      </c>
      <c r="E590" t="s">
        <v>1682</v>
      </c>
      <c r="F590" t="s">
        <v>38</v>
      </c>
      <c r="G590" t="s">
        <v>24</v>
      </c>
      <c r="H590" t="s">
        <v>434</v>
      </c>
      <c r="I590" t="s">
        <v>26</v>
      </c>
      <c r="J590" t="s">
        <v>97</v>
      </c>
      <c r="K590" t="s">
        <v>84</v>
      </c>
      <c r="L590" t="s">
        <v>29</v>
      </c>
      <c r="M590">
        <v>1</v>
      </c>
      <c r="N590">
        <v>4100</v>
      </c>
      <c r="O590">
        <v>4100</v>
      </c>
      <c r="P590" t="s">
        <v>1919</v>
      </c>
      <c r="Q590" t="s">
        <v>1920</v>
      </c>
      <c r="R590" t="s">
        <v>61</v>
      </c>
      <c r="S590" t="str">
        <f>IF(salesTable[[#This Row],[Region]]="","MISSING",IFERROR(VLOOKUP(salesTable[[#This Row],[Region]],region_ref[],2,FALSE),TRIM(CLEAN(UPPER(salesTable[[#This Row],[Region]])))))</f>
        <v>KUMASI</v>
      </c>
      <c r="T590" t="str">
        <f>IF(salesTable[[#This Row],[CustomerType]]="","MISSING",IFERROR(VLOOKUP(salesTable[[#This Row],[CustomerType]],customerType_Ref[],2,FALSE),TRIM(CLEAN(UPPER(salesTable[[#This Row],[CustomerType]])))))</f>
        <v>BUSINESS</v>
      </c>
      <c r="U590" t="str">
        <f>IF(salesTable[[#This Row],[SalesChannel]]="","MISSING",IFERROR(VLOOKUP(salesTable[[#This Row],[SalesChannel]],salesChannel_Ref[],2,FALSE),CLEAN(UPPER(TRIM(salesTable[SalesChannel])))))</f>
        <v>AGENT</v>
      </c>
      <c r="V59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90" s="8" t="str">
        <f>IF(salesTable[[#This Row],[ProductID]]="","MISSING",IFERROR(VLOOKUP(salesTable[[#This Row],[ProductID]],product_REF[],1,FALSE),"NO MATCH"))</f>
        <v>P001</v>
      </c>
      <c r="X590" s="8" t="str">
        <f>CLEAN(UPPER(TRIM(IF(salesTable[[#This Row],[ProductID]]="","MISSING",IFERROR(VLOOKUP(salesTable[[#This Row],[ProductID]],product_REF[],2,FALSE),"NO MATCH")))))</f>
        <v>LAPTOP PRO 14</v>
      </c>
      <c r="Y590" t="str">
        <f>IFERROR(CLEAN(UPPER(TRIM(VLOOKUP(salesTable[[#This Row],[productID_Final]],product_REF[],3,FALSE)))),"NO MATCH")</f>
        <v>ELECTRONICS</v>
      </c>
      <c r="Z590" s="8" t="str">
        <f>IF(salesTable[[#This Row],[productCategory_final]]=CLEAN(UPPER(TRIM(salesTable[ProductCategory]))),salesTable[[#This Row],[productCategory_final]],"MISMATCH")</f>
        <v>ELECTRONICS</v>
      </c>
      <c r="AA590" s="8" t="str">
        <f>IF(salesTable[[#This Row],[CustomerID]]="","MISSING",IFERROR(VLOOKUP(salesTable[[#This Row],[CustomerID]],customer_REF[],1,FALSE),"NO MATCH"))</f>
        <v>C0052</v>
      </c>
      <c r="AB590" t="str">
        <f>CLEAN(UPPER(TRIM(IF(salesTable[[#This Row],[FirstName]]="","MISSING",IFERROR(VLOOKUP(salesTable[[#This Row],[CustomerID_final]],customer_REF[],2,FALSE),"NO MATCH")))))</f>
        <v>KOJO</v>
      </c>
      <c r="AC590" s="8" t="str">
        <f>IF(salesTable[[#This Row],[customerFisrtName]]=CLEAN(UPPER(TRIM(salesTable[[#This Row],[customerFisrtName]]))),salesTable[[#This Row],[customerFisrtName]],"MISMATCH")</f>
        <v>KOJO</v>
      </c>
      <c r="AD590" t="str">
        <f>CLEAN(UPPER(TRIM(IF(salesTable[[#This Row],[LastName]]="","MISSING",IFERROR(VLOOKUP(salesTable[[#This Row],[CustomerID_final]],customer_REF[],3,FALSE),"NO MATCH")))))</f>
        <v>ADDO</v>
      </c>
      <c r="AE590" s="8" t="str">
        <f>IF(salesTable[[#This Row],[customerLastName]]=CLEAN(UPPER(TRIM(salesTable[[#This Row],[customerLastName]]))),salesTable[[#This Row],[customerLastName]],"MISMATCH")</f>
        <v>ADDO</v>
      </c>
      <c r="AF590" s="8" t="str">
        <f>IF(salesTable[[#This Row],[Phone]]="","MISSING",0&amp;RIGHT(TRIM(SUBSTITUTE(SUBSTITUTE(SUBSTITUTE(salesTable[[#This Row],[Phone]],"+","")," ",""),"-","")),9))</f>
        <v>0597506182</v>
      </c>
      <c r="AG59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90" s="8">
        <f>IF(salesTable[[#This Row],[quantity_clean]]&gt;0,salesTable[[#This Row],[quantity_clean]],"INVALID")</f>
        <v>1</v>
      </c>
      <c r="AI590">
        <f>IF(OR(salesTable[[#This Row],[UnitPrice]]="",salesTable[[#This Row],[UnitPrice]]="N/A",salesTable[[#This Row],[UnitPrice]]="unknown"),"INVALID",VALUE(TRIM(SUBSTITUTE(SUBSTITUTE(salesTable[[#This Row],[UnitPrice]],",",""),"GH₵",""))))</f>
        <v>4100</v>
      </c>
      <c r="AJ590" s="8">
        <f>IF(salesTable[[#This Row],[unitPrice_clean]]&gt;0,salesTable[[#This Row],[unitPrice_clean]],"INVALID")</f>
        <v>4100</v>
      </c>
      <c r="AK590">
        <f>IF(salesTable[[#This Row],[Revenue]]="","MISSING",VALUE(TRIM(SUBSTITUTE(SUBSTITUTE(salesTable[[#This Row],[Revenue]],",",""),"GH₵",""))))</f>
        <v>4100</v>
      </c>
      <c r="AL590" s="8">
        <f>IFERROR(IF(ROUND(salesTable[[#This Row],[Quantity_final]]*salesTable[[#This Row],[UnitPrice_final]],2)=ROUND(salesTable[[#This Row],[revenue_clean]],2)=TRUE,salesTable[[#This Row],[revenue_clean]],"invalid"),"INVALID")</f>
        <v>4100</v>
      </c>
      <c r="AM590" s="19" t="str">
        <f>IF(ISNUMBER(salesTable[[#This Row],[OrderDate]]),salesTable[[#This Row],[OrderDate]],IFERROR(DATEVALUE(CLEAN(TRIM(SUBSTITUTE(salesTable[[#This Row],[OrderDate]],".","/")))),"CHECK"))</f>
        <v>CHECK</v>
      </c>
      <c r="AN59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GH-KUM-2025-00158</v>
      </c>
      <c r="AP5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0" s="8" t="str">
        <f>CLEAN(PROPER(TRIM(salesTable[[#This Row],[Email]])))</f>
        <v>Kojo.Addo48@Example.Com</v>
      </c>
      <c r="AR590" s="8" t="str">
        <f>CLEAN(TRIM(salesTable[[#This Row],[SourceFile]]))</f>
        <v>Retail_POS_2025.csv</v>
      </c>
      <c r="AS5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0" s="8" t="str">
        <f>IF(salesTable[orderRef_final]&lt;&gt;"MISSING",salesTable[orderRef_final],"invalid")</f>
        <v>GH-KUM-2025-00158</v>
      </c>
    </row>
    <row r="591" spans="1:46" x14ac:dyDescent="0.3">
      <c r="A591" t="s">
        <v>2706</v>
      </c>
      <c r="B591" t="s">
        <v>2707</v>
      </c>
      <c r="C591" t="s">
        <v>2708</v>
      </c>
      <c r="D591" t="s">
        <v>271</v>
      </c>
      <c r="E591" t="s">
        <v>1003</v>
      </c>
      <c r="F591" t="s">
        <v>38</v>
      </c>
      <c r="G591" t="s">
        <v>142</v>
      </c>
      <c r="H591" t="s">
        <v>1313</v>
      </c>
      <c r="I591" t="s">
        <v>329</v>
      </c>
      <c r="J591" t="s">
        <v>97</v>
      </c>
      <c r="K591" t="s">
        <v>830</v>
      </c>
      <c r="L591" t="s">
        <v>111</v>
      </c>
      <c r="M591">
        <v>4</v>
      </c>
      <c r="N591">
        <v>420</v>
      </c>
      <c r="O591">
        <v>1680</v>
      </c>
      <c r="P591" t="s">
        <v>2709</v>
      </c>
      <c r="Q591" t="s">
        <v>2710</v>
      </c>
      <c r="R591" t="s">
        <v>46</v>
      </c>
      <c r="S591" t="str">
        <f>IF(salesTable[[#This Row],[Region]]="","MISSING",IFERROR(VLOOKUP(salesTable[[#This Row],[Region]],region_ref[],2,FALSE),TRIM(CLEAN(UPPER(salesTable[[#This Row],[Region]])))))</f>
        <v>KUMASI</v>
      </c>
      <c r="T591" t="str">
        <f>IF(salesTable[[#This Row],[CustomerType]]="","MISSING",IFERROR(VLOOKUP(salesTable[[#This Row],[CustomerType]],customerType_Ref[],2,FALSE),TRIM(CLEAN(UPPER(salesTable[[#This Row],[CustomerType]])))))</f>
        <v>BUSINESS</v>
      </c>
      <c r="U591" t="str">
        <f>IF(salesTable[[#This Row],[SalesChannel]]="","MISSING",IFERROR(VLOOKUP(salesTable[[#This Row],[SalesChannel]],salesChannel_Ref[],2,FALSE),CLEAN(UPPER(TRIM(salesTable[SalesChannel])))))</f>
        <v>MOBILE APP</v>
      </c>
      <c r="V591" t="str">
        <f>IF(salesTable[[#This Row],[PaymentMethod]]="","MISSING",IFERROR(VLOOKUP(salesTable[[#This Row],[PaymentMethod]],paymentMethod_REF[],2,FALSE), CLEAN(UPPER(TRIM(salesTable[[#This Row],[PaymentMethod]])))))</f>
        <v>CARD</v>
      </c>
      <c r="W591" s="8" t="str">
        <f>IF(salesTable[[#This Row],[ProductID]]="","MISSING",IFERROR(VLOOKUP(salesTable[[#This Row],[ProductID]],product_REF[],1,FALSE),"NO MATCH"))</f>
        <v>P003</v>
      </c>
      <c r="X591" s="8" t="str">
        <f>CLEAN(UPPER(TRIM(IF(salesTable[[#This Row],[ProductID]]="","MISSING",IFERROR(VLOOKUP(salesTable[[#This Row],[ProductID]],product_REF[],2,FALSE),"NO MATCH")))))</f>
        <v>WIRELESS HEADSET</v>
      </c>
      <c r="Y591" t="str">
        <f>IFERROR(CLEAN(UPPER(TRIM(VLOOKUP(salesTable[[#This Row],[productID_Final]],product_REF[],3,FALSE)))),"NO MATCH")</f>
        <v>ELECTRONICS</v>
      </c>
      <c r="Z591" s="8" t="str">
        <f>IF(salesTable[[#This Row],[productCategory_final]]=CLEAN(UPPER(TRIM(salesTable[ProductCategory]))),salesTable[[#This Row],[productCategory_final]],"MISMATCH")</f>
        <v>ELECTRONICS</v>
      </c>
      <c r="AA591" s="8" t="str">
        <f>IF(salesTable[[#This Row],[CustomerID]]="","MISSING",IFERROR(VLOOKUP(salesTable[[#This Row],[CustomerID]],customer_REF[],1,FALSE),"NO MATCH"))</f>
        <v>C0091</v>
      </c>
      <c r="AB591" t="str">
        <f>CLEAN(UPPER(TRIM(IF(salesTable[[#This Row],[FirstName]]="","MISSING",IFERROR(VLOOKUP(salesTable[[#This Row],[CustomerID_final]],customer_REF[],2,FALSE),"NO MATCH")))))</f>
        <v>MICHAEL</v>
      </c>
      <c r="AC591" s="8" t="str">
        <f>IF(salesTable[[#This Row],[customerFisrtName]]=CLEAN(UPPER(TRIM(salesTable[[#This Row],[customerFisrtName]]))),salesTable[[#This Row],[customerFisrtName]],"MISMATCH")</f>
        <v>MICHAEL</v>
      </c>
      <c r="AD591" t="str">
        <f>CLEAN(UPPER(TRIM(IF(salesTable[[#This Row],[LastName]]="","MISSING",IFERROR(VLOOKUP(salesTable[[#This Row],[CustomerID_final]],customer_REF[],3,FALSE),"NO MATCH")))))</f>
        <v>ARTHUR</v>
      </c>
      <c r="AE591" s="8" t="str">
        <f>IF(salesTable[[#This Row],[customerLastName]]=CLEAN(UPPER(TRIM(salesTable[[#This Row],[customerLastName]]))),salesTable[[#This Row],[customerLastName]],"MISMATCH")</f>
        <v>ARTHUR</v>
      </c>
      <c r="AF591" s="8" t="str">
        <f>IF(salesTable[[#This Row],[Phone]]="","MISSING",0&amp;RIGHT(TRIM(SUBSTITUTE(SUBSTITUTE(SUBSTITUTE(salesTable[[#This Row],[Phone]],"+","")," ",""),"-","")),9))</f>
        <v>0246789139</v>
      </c>
      <c r="AG59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591" s="8">
        <f>IF(salesTable[[#This Row],[quantity_clean]]&gt;0,salesTable[[#This Row],[quantity_clean]],"INVALID")</f>
        <v>4</v>
      </c>
      <c r="AI59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591" s="8">
        <f>IF(salesTable[[#This Row],[unitPrice_clean]]&gt;0,salesTable[[#This Row],[unitPrice_clean]],"INVALID")</f>
        <v>420</v>
      </c>
      <c r="AK591">
        <f>IF(salesTable[[#This Row],[Revenue]]="","MISSING",VALUE(TRIM(SUBSTITUTE(SUBSTITUTE(salesTable[[#This Row],[Revenue]],",",""),"GH₵",""))))</f>
        <v>1680</v>
      </c>
      <c r="AL591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591" s="19" t="str">
        <f>IF(ISNUMBER(salesTable[[#This Row],[OrderDate]]),salesTable[[#This Row],[OrderDate]],IFERROR(DATEVALUE(CLEAN(TRIM(SUBSTITUTE(salesTable[[#This Row],[OrderDate]],".","/")))),"CHECK"))</f>
        <v>CHECK</v>
      </c>
      <c r="AN59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GH-KUM-2025-00189</v>
      </c>
      <c r="AP5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1" s="8" t="str">
        <f>CLEAN(PROPER(TRIM(salesTable[[#This Row],[Email]])))</f>
        <v>Michael.Arthur18@Example.Com</v>
      </c>
      <c r="AR591" s="8" t="str">
        <f>CLEAN(TRIM(salesTable[[#This Row],[SourceFile]]))</f>
        <v>Mobile_App_Export.csv</v>
      </c>
      <c r="AS5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1" s="8" t="str">
        <f>IF(salesTable[orderRef_final]&lt;&gt;"MISSING",salesTable[orderRef_final],"invalid")</f>
        <v>GH-KUM-2025-00189</v>
      </c>
    </row>
    <row r="592" spans="1:46" x14ac:dyDescent="0.3">
      <c r="A592" t="s">
        <v>33</v>
      </c>
      <c r="B592" t="s">
        <v>34</v>
      </c>
      <c r="C592" t="s">
        <v>35</v>
      </c>
      <c r="D592" t="s">
        <v>36</v>
      </c>
      <c r="E592" t="s">
        <v>37</v>
      </c>
      <c r="F592" t="s">
        <v>38</v>
      </c>
      <c r="G592" t="s">
        <v>39</v>
      </c>
      <c r="H592" t="s">
        <v>40</v>
      </c>
      <c r="I592" t="s">
        <v>41</v>
      </c>
      <c r="J592" t="s">
        <v>27</v>
      </c>
      <c r="K592" t="s">
        <v>42</v>
      </c>
      <c r="L592" t="s">
        <v>43</v>
      </c>
      <c r="M592">
        <v>3</v>
      </c>
      <c r="N592">
        <v>1900</v>
      </c>
      <c r="O592">
        <v>5700</v>
      </c>
      <c r="P592" t="s">
        <v>44</v>
      </c>
      <c r="Q592" t="s">
        <v>45</v>
      </c>
      <c r="R592" t="s">
        <v>46</v>
      </c>
      <c r="S592" t="str">
        <f>IF(salesTable[[#This Row],[Region]]="","MISSING",IFERROR(VLOOKUP(salesTable[[#This Row],[Region]],region_ref[],2,FALSE),TRIM(CLEAN(UPPER(salesTable[[#This Row],[Region]])))))</f>
        <v>KUMASI</v>
      </c>
      <c r="T592" t="str">
        <f>IF(salesTable[[#This Row],[CustomerType]]="","MISSING",IFERROR(VLOOKUP(salesTable[[#This Row],[CustomerType]],customerType_Ref[],2,FALSE),TRIM(CLEAN(UPPER(salesTable[[#This Row],[CustomerType]])))))</f>
        <v>GOVERNMENT</v>
      </c>
      <c r="U592" t="str">
        <f>IF(salesTable[[#This Row],[SalesChannel]]="","MISSING",IFERROR(VLOOKUP(salesTable[[#This Row],[SalesChannel]],salesChannel_Ref[],2,FALSE),CLEAN(UPPER(TRIM(salesTable[SalesChannel])))))</f>
        <v>ONLINE</v>
      </c>
      <c r="V59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92" s="8" t="str">
        <f>IF(salesTable[[#This Row],[ProductID]]="","MISSING",IFERROR(VLOOKUP(salesTable[[#This Row],[ProductID]],product_REF[],1,FALSE),"NO MATCH"))</f>
        <v>P006</v>
      </c>
      <c r="X592" s="8" t="str">
        <f>CLEAN(UPPER(TRIM(IF(salesTable[[#This Row],[ProductID]]="","MISSING",IFERROR(VLOOKUP(salesTable[[#This Row],[ProductID]],product_REF[],2,FALSE),"NO MATCH")))))</f>
        <v>STANDING DESK</v>
      </c>
      <c r="Y592" t="str">
        <f>IFERROR(CLEAN(UPPER(TRIM(VLOOKUP(salesTable[[#This Row],[productID_Final]],product_REF[],3,FALSE)))),"NO MATCH")</f>
        <v>FURNITURE</v>
      </c>
      <c r="Z592" s="8" t="str">
        <f>IF(salesTable[[#This Row],[productCategory_final]]=CLEAN(UPPER(TRIM(salesTable[ProductCategory]))),salesTable[[#This Row],[productCategory_final]],"MISMATCH")</f>
        <v>FURNITURE</v>
      </c>
      <c r="AA592" s="8" t="str">
        <f>IF(salesTable[[#This Row],[CustomerID]]="","MISSING",IFERROR(VLOOKUP(salesTable[[#This Row],[CustomerID]],customer_REF[],1,FALSE),"NO MATCH"))</f>
        <v>C0098</v>
      </c>
      <c r="AB592" t="str">
        <f>CLEAN(UPPER(TRIM(IF(salesTable[[#This Row],[FirstName]]="","MISSING",IFERROR(VLOOKUP(salesTable[[#This Row],[CustomerID_final]],customer_REF[],2,FALSE),"NO MATCH")))))</f>
        <v>AKOSUA</v>
      </c>
      <c r="AC592" s="8" t="str">
        <f>IF(salesTable[[#This Row],[customerFisrtName]]=CLEAN(UPPER(TRIM(salesTable[[#This Row],[customerFisrtName]]))),salesTable[[#This Row],[customerFisrtName]],"MISMATCH")</f>
        <v>AKOSUA</v>
      </c>
      <c r="AD592" t="str">
        <f>CLEAN(UPPER(TRIM(IF(salesTable[[#This Row],[LastName]]="","MISSING",IFERROR(VLOOKUP(salesTable[[#This Row],[CustomerID_final]],customer_REF[],3,FALSE),"NO MATCH")))))</f>
        <v>ANTWI</v>
      </c>
      <c r="AE592" s="8" t="str">
        <f>IF(salesTable[[#This Row],[customerLastName]]=CLEAN(UPPER(TRIM(salesTable[[#This Row],[customerLastName]]))),salesTable[[#This Row],[customerLastName]],"MISMATCH")</f>
        <v>ANTWI</v>
      </c>
      <c r="AF592" s="8" t="str">
        <f>IF(salesTable[[#This Row],[Phone]]="","MISSING",0&amp;RIGHT(TRIM(SUBSTITUTE(SUBSTITUTE(SUBSTITUTE(salesTable[[#This Row],[Phone]],"+","")," ",""),"-","")),9))</f>
        <v>0547524579</v>
      </c>
      <c r="AG59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592" s="8">
        <f>IF(salesTable[[#This Row],[quantity_clean]]&gt;0,salesTable[[#This Row],[quantity_clean]],"INVALID")</f>
        <v>3</v>
      </c>
      <c r="AI59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92" s="8">
        <f>IF(salesTable[[#This Row],[unitPrice_clean]]&gt;0,salesTable[[#This Row],[unitPrice_clean]],"INVALID")</f>
        <v>1900</v>
      </c>
      <c r="AK592">
        <f>IF(salesTable[[#This Row],[Revenue]]="","MISSING",VALUE(TRIM(SUBSTITUTE(SUBSTITUTE(salesTable[[#This Row],[Revenue]],",",""),"GH₵",""))))</f>
        <v>5700</v>
      </c>
      <c r="AL592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592" s="19" t="str">
        <f>IF(ISNUMBER(salesTable[[#This Row],[OrderDate]]),salesTable[[#This Row],[OrderDate]],IFERROR(DATEVALUE(CLEAN(TRIM(SUBSTITUTE(salesTable[[#This Row],[OrderDate]],".","/")))),"CHECK"))</f>
        <v>CHECK</v>
      </c>
      <c r="AN59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GH-KUM-2025-00193</v>
      </c>
      <c r="AP5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2" s="8" t="str">
        <f>CLEAN(PROPER(TRIM(salesTable[[#This Row],[Email]])))</f>
        <v>Akosua.Antwi30Example.Com</v>
      </c>
      <c r="AR592" s="8" t="str">
        <f>CLEAN(TRIM(salesTable[[#This Row],[SourceFile]]))</f>
        <v>Mobile_App_Export.csv</v>
      </c>
      <c r="AS5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2" s="8" t="str">
        <f>IF(salesTable[orderRef_final]&lt;&gt;"MISSING",salesTable[orderRef_final],"invalid")</f>
        <v>GH-KUM-2025-00193</v>
      </c>
    </row>
    <row r="593" spans="1:46" x14ac:dyDescent="0.3">
      <c r="A593" t="s">
        <v>3723</v>
      </c>
      <c r="B593" t="s">
        <v>3724</v>
      </c>
      <c r="C593" t="s">
        <v>2876</v>
      </c>
      <c r="D593" t="s">
        <v>1457</v>
      </c>
      <c r="E593" t="s">
        <v>140</v>
      </c>
      <c r="F593" t="s">
        <v>38</v>
      </c>
      <c r="G593" t="s">
        <v>81</v>
      </c>
      <c r="H593" t="s">
        <v>82</v>
      </c>
      <c r="I593" t="s">
        <v>450</v>
      </c>
      <c r="J593" t="s">
        <v>221</v>
      </c>
      <c r="K593" t="s">
        <v>57</v>
      </c>
      <c r="L593" t="s">
        <v>675</v>
      </c>
      <c r="M593">
        <v>6</v>
      </c>
      <c r="N593" t="s">
        <v>584</v>
      </c>
      <c r="O593">
        <v>7500</v>
      </c>
      <c r="P593" t="s">
        <v>3725</v>
      </c>
      <c r="Q593" t="s">
        <v>3726</v>
      </c>
      <c r="R593" t="s">
        <v>46</v>
      </c>
      <c r="S593" t="str">
        <f>IF(salesTable[[#This Row],[Region]]="","MISSING",IFERROR(VLOOKUP(salesTable[[#This Row],[Region]],region_ref[],2,FALSE),TRIM(CLEAN(UPPER(salesTable[[#This Row],[Region]])))))</f>
        <v>KUMASI</v>
      </c>
      <c r="T593" t="str">
        <f>IF(salesTable[[#This Row],[CustomerType]]="","MISSING",IFERROR(VLOOKUP(salesTable[[#This Row],[CustomerType]],customerType_Ref[],2,FALSE),TRIM(CLEAN(UPPER(salesTable[[#This Row],[CustomerType]])))))</f>
        <v>INDIVIDUAL</v>
      </c>
      <c r="U593" t="str">
        <f>IF(salesTable[[#This Row],[SalesChannel]]="","MISSING",IFERROR(VLOOKUP(salesTable[[#This Row],[SalesChannel]],salesChannel_Ref[],2,FALSE),CLEAN(UPPER(TRIM(salesTable[SalesChannel])))))</f>
        <v>ONLINE</v>
      </c>
      <c r="V59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93" s="8" t="str">
        <f>IF(salesTable[[#This Row],[ProductID]]="","MISSING",IFERROR(VLOOKUP(salesTable[[#This Row],[ProductID]],product_REF[],1,FALSE),"NO MATCH"))</f>
        <v>P008</v>
      </c>
      <c r="X593" s="8" t="str">
        <f>CLEAN(UPPER(TRIM(IF(salesTable[[#This Row],[ProductID]]="","MISSING",IFERROR(VLOOKUP(salesTable[[#This Row],[ProductID]],product_REF[],2,FALSE),"NO MATCH")))))</f>
        <v>MICROWAVE 25L</v>
      </c>
      <c r="Y593" t="str">
        <f>IFERROR(CLEAN(UPPER(TRIM(VLOOKUP(salesTable[[#This Row],[productID_Final]],product_REF[],3,FALSE)))),"NO MATCH")</f>
        <v>HOME APPLIANCES</v>
      </c>
      <c r="Z593" s="8" t="str">
        <f>IF(salesTable[[#This Row],[productCategory_final]]=CLEAN(UPPER(TRIM(salesTable[ProductCategory]))),salesTable[[#This Row],[productCategory_final]],"MISMATCH")</f>
        <v>HOME APPLIANCES</v>
      </c>
      <c r="AA593" s="8" t="str">
        <f>IF(salesTable[[#This Row],[CustomerID]]="","MISSING",IFERROR(VLOOKUP(salesTable[[#This Row],[CustomerID]],customer_REF[],1,FALSE),"NO MATCH"))</f>
        <v>C0132</v>
      </c>
      <c r="AB593" t="str">
        <f>CLEAN(UPPER(TRIM(IF(salesTable[[#This Row],[FirstName]]="","MISSING",IFERROR(VLOOKUP(salesTable[[#This Row],[CustomerID_final]],customer_REF[],2,FALSE),"NO MATCH")))))</f>
        <v>DANIEL</v>
      </c>
      <c r="AC593" s="8" t="str">
        <f>IF(salesTable[[#This Row],[customerFisrtName]]=CLEAN(UPPER(TRIM(salesTable[[#This Row],[customerFisrtName]]))),salesTable[[#This Row],[customerFisrtName]],"MISMATCH")</f>
        <v>DANIEL</v>
      </c>
      <c r="AD593" t="str">
        <f>CLEAN(UPPER(TRIM(IF(salesTable[[#This Row],[LastName]]="","MISSING",IFERROR(VLOOKUP(salesTable[[#This Row],[CustomerID_final]],customer_REF[],3,FALSE),"NO MATCH")))))</f>
        <v>OWUSU</v>
      </c>
      <c r="AE593" s="8" t="str">
        <f>IF(salesTable[[#This Row],[customerLastName]]=CLEAN(UPPER(TRIM(salesTable[[#This Row],[customerLastName]]))),salesTable[[#This Row],[customerLastName]],"MISMATCH")</f>
        <v>OWUSU</v>
      </c>
      <c r="AF593" s="8" t="str">
        <f>IF(salesTable[[#This Row],[Phone]]="","MISSING",0&amp;RIGHT(TRIM(SUBSTITUTE(SUBSTITUTE(SUBSTITUTE(salesTable[[#This Row],[Phone]],"+","")," ",""),"-","")),9))</f>
        <v>0559410200</v>
      </c>
      <c r="AG59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593" s="8">
        <f>IF(salesTable[[#This Row],[quantity_clean]]&gt;0,salesTable[[#This Row],[quantity_clean]],"INVALID")</f>
        <v>6</v>
      </c>
      <c r="AI59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93" s="8">
        <f>IF(salesTable[[#This Row],[unitPrice_clean]]&gt;0,salesTable[[#This Row],[unitPrice_clean]],"INVALID")</f>
        <v>1250</v>
      </c>
      <c r="AK593">
        <f>IF(salesTable[[#This Row],[Revenue]]="","MISSING",VALUE(TRIM(SUBSTITUTE(SUBSTITUTE(salesTable[[#This Row],[Revenue]],",",""),"GH₵",""))))</f>
        <v>7500</v>
      </c>
      <c r="AL593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593" s="19">
        <f>IF(ISNUMBER(salesTable[[#This Row],[OrderDate]]),salesTable[[#This Row],[OrderDate]],IFERROR(DATEVALUE(CLEAN(TRIM(SUBSTITUTE(salesTable[[#This Row],[OrderDate]],".","/")))),"CHECK"))</f>
        <v>45734</v>
      </c>
      <c r="AN5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5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GH-KUM-2025-00195</v>
      </c>
      <c r="AP5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3" s="8" t="str">
        <f>CLEAN(PROPER(TRIM(salesTable[[#This Row],[Email]])))</f>
        <v>Daniel.Owusu41@Example.Com</v>
      </c>
      <c r="AR593" s="8" t="str">
        <f>CLEAN(TRIM(salesTable[[#This Row],[SourceFile]]))</f>
        <v>Mobile_App_Export.csv</v>
      </c>
      <c r="AS5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3" s="8" t="str">
        <f>IF(salesTable[orderRef_final]&lt;&gt;"MISSING",salesTable[orderRef_final],"invalid")</f>
        <v>GH-KUM-2025-00195</v>
      </c>
    </row>
    <row r="594" spans="1:46" x14ac:dyDescent="0.3">
      <c r="A594" t="s">
        <v>1725</v>
      </c>
      <c r="B594" t="s">
        <v>1726</v>
      </c>
      <c r="C594" t="s">
        <v>105</v>
      </c>
      <c r="D594" t="s">
        <v>1727</v>
      </c>
      <c r="E594" t="s">
        <v>93</v>
      </c>
      <c r="F594" t="s">
        <v>38</v>
      </c>
      <c r="G594" t="s">
        <v>239</v>
      </c>
      <c r="H594" t="s">
        <v>1728</v>
      </c>
      <c r="I594" t="s">
        <v>279</v>
      </c>
      <c r="J594" t="s">
        <v>501</v>
      </c>
      <c r="K594" t="s">
        <v>72</v>
      </c>
      <c r="L594" t="s">
        <v>165</v>
      </c>
      <c r="M594">
        <v>11</v>
      </c>
      <c r="N594">
        <v>980</v>
      </c>
      <c r="O594">
        <v>10780</v>
      </c>
      <c r="P594" t="s">
        <v>1729</v>
      </c>
      <c r="Q594" t="s">
        <v>1730</v>
      </c>
      <c r="R594" t="s">
        <v>157</v>
      </c>
      <c r="S594" t="str">
        <f>IF(salesTable[[#This Row],[Region]]="","MISSING",IFERROR(VLOOKUP(salesTable[[#This Row],[Region]],region_ref[],2,FALSE),TRIM(CLEAN(UPPER(salesTable[[#This Row],[Region]])))))</f>
        <v>KUMASI</v>
      </c>
      <c r="T594" t="str">
        <f>IF(salesTable[[#This Row],[CustomerType]]="","MISSING",IFERROR(VLOOKUP(salesTable[[#This Row],[CustomerType]],customerType_Ref[],2,FALSE),TRIM(CLEAN(UPPER(salesTable[[#This Row],[CustomerType]])))))</f>
        <v>GOVERNMENT</v>
      </c>
      <c r="U594" t="str">
        <f>IF(salesTable[[#This Row],[SalesChannel]]="","MISSING",IFERROR(VLOOKUP(salesTable[[#This Row],[SalesChannel]],salesChannel_Ref[],2,FALSE),CLEAN(UPPER(TRIM(salesTable[SalesChannel])))))</f>
        <v>IN-STORE</v>
      </c>
      <c r="V59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94" s="8" t="str">
        <f>IF(salesTable[[#This Row],[ProductID]]="","MISSING",IFERROR(VLOOKUP(salesTable[[#This Row],[ProductID]],product_REF[],1,FALSE),"NO MATCH"))</f>
        <v>P009</v>
      </c>
      <c r="X594" s="8" t="str">
        <f>CLEAN(UPPER(TRIM(IF(salesTable[[#This Row],[ProductID]]="","MISSING",IFERROR(VLOOKUP(salesTable[[#This Row],[ProductID]],product_REF[],2,FALSE),"NO MATCH")))))</f>
        <v>FILING CABINET</v>
      </c>
      <c r="Y594" t="str">
        <f>IFERROR(CLEAN(UPPER(TRIM(VLOOKUP(salesTable[[#This Row],[productID_Final]],product_REF[],3,FALSE)))),"NO MATCH")</f>
        <v>OFFICE SUPPLIES</v>
      </c>
      <c r="Z594" s="8" t="str">
        <f>IF(salesTable[[#This Row],[productCategory_final]]=CLEAN(UPPER(TRIM(salesTable[ProductCategory]))),salesTable[[#This Row],[productCategory_final]],"MISMATCH")</f>
        <v>OFFICE SUPPLIES</v>
      </c>
      <c r="AA594" s="8" t="str">
        <f>IF(salesTable[[#This Row],[CustomerID]]="","MISSING",IFERROR(VLOOKUP(salesTable[[#This Row],[CustomerID]],customer_REF[],1,FALSE),"NO MATCH"))</f>
        <v>C0143</v>
      </c>
      <c r="AB594" t="str">
        <f>CLEAN(UPPER(TRIM(IF(salesTable[[#This Row],[FirstName]]="","MISSING",IFERROR(VLOOKUP(salesTable[[#This Row],[CustomerID_final]],customer_REF[],2,FALSE),"NO MATCH")))))</f>
        <v>YAW</v>
      </c>
      <c r="AC594" s="8" t="str">
        <f>IF(salesTable[[#This Row],[customerFisrtName]]=CLEAN(UPPER(TRIM(salesTable[[#This Row],[customerFisrtName]]))),salesTable[[#This Row],[customerFisrtName]],"MISMATCH")</f>
        <v>YAW</v>
      </c>
      <c r="AD594" t="str">
        <f>CLEAN(UPPER(TRIM(IF(salesTable[[#This Row],[LastName]]="","MISSING",IFERROR(VLOOKUP(salesTable[[#This Row],[CustomerID_final]],customer_REF[],3,FALSE),"NO MATCH")))))</f>
        <v>BADU</v>
      </c>
      <c r="AE594" s="8" t="str">
        <f>IF(salesTable[[#This Row],[customerLastName]]=CLEAN(UPPER(TRIM(salesTable[[#This Row],[customerLastName]]))),salesTable[[#This Row],[customerLastName]],"MISMATCH")</f>
        <v>BADU</v>
      </c>
      <c r="AF594" s="8" t="str">
        <f>IF(salesTable[[#This Row],[Phone]]="","MISSING",0&amp;RIGHT(TRIM(SUBSTITUTE(SUBSTITUTE(SUBSTITUTE(salesTable[[#This Row],[Phone]],"+","")," ",""),"-","")),9))</f>
        <v>0597707081</v>
      </c>
      <c r="AG59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94" s="8">
        <f>IF(salesTable[[#This Row],[quantity_clean]]&gt;0,salesTable[[#This Row],[quantity_clean]],"INVALID")</f>
        <v>11</v>
      </c>
      <c r="AI59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94" s="8">
        <f>IF(salesTable[[#This Row],[unitPrice_clean]]&gt;0,salesTable[[#This Row],[unitPrice_clean]],"INVALID")</f>
        <v>980</v>
      </c>
      <c r="AK594">
        <f>IF(salesTable[[#This Row],[Revenue]]="","MISSING",VALUE(TRIM(SUBSTITUTE(SUBSTITUTE(salesTable[[#This Row],[Revenue]],",",""),"GH₵",""))))</f>
        <v>10780</v>
      </c>
      <c r="AL594" s="8">
        <f>IFERROR(IF(ROUND(salesTable[[#This Row],[Quantity_final]]*salesTable[[#This Row],[UnitPrice_final]],2)=ROUND(salesTable[[#This Row],[revenue_clean]],2)=TRUE,salesTable[[#This Row],[revenue_clean]],"invalid"),"INVALID")</f>
        <v>10780</v>
      </c>
      <c r="AM594" s="19">
        <f>IF(ISNUMBER(salesTable[[#This Row],[OrderDate]]),salesTable[[#This Row],[OrderDate]],IFERROR(DATEVALUE(CLEAN(TRIM(SUBSTITUTE(salesTable[[#This Row],[OrderDate]],".","/")))),"CHECK"))</f>
        <v>45683</v>
      </c>
      <c r="AN5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45683</v>
      </c>
      <c r="AO5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GH-KUM-2025-00197</v>
      </c>
      <c r="AP5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4" s="8" t="str">
        <f>CLEAN(PROPER(TRIM(salesTable[[#This Row],[Email]])))</f>
        <v>Yaw.Badu93@Example.Con</v>
      </c>
      <c r="AR594" s="8" t="str">
        <f>CLEAN(TRIM(salesTable[[#This Row],[SourceFile]]))</f>
        <v>Online_Sales_2025.xlsx</v>
      </c>
      <c r="AS5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4" s="8" t="str">
        <f>IF(salesTable[orderRef_final]&lt;&gt;"MISSING",salesTable[orderRef_final],"invalid")</f>
        <v>GH-KUM-2025-00197</v>
      </c>
    </row>
    <row r="595" spans="1:46" x14ac:dyDescent="0.3">
      <c r="A595" t="s">
        <v>3689</v>
      </c>
      <c r="B595" t="s">
        <v>3690</v>
      </c>
      <c r="C595" t="s">
        <v>1038</v>
      </c>
      <c r="D595" t="s">
        <v>80</v>
      </c>
      <c r="E595" t="s">
        <v>129</v>
      </c>
      <c r="F595" t="s">
        <v>38</v>
      </c>
      <c r="G595" t="s">
        <v>239</v>
      </c>
      <c r="H595" t="s">
        <v>939</v>
      </c>
      <c r="I595" t="s">
        <v>1762</v>
      </c>
      <c r="J595" t="s">
        <v>97</v>
      </c>
      <c r="K595" t="s">
        <v>72</v>
      </c>
      <c r="L595" t="s">
        <v>819</v>
      </c>
      <c r="M595" t="s">
        <v>99</v>
      </c>
      <c r="N595">
        <v>980</v>
      </c>
      <c r="O595">
        <v>10780</v>
      </c>
      <c r="P595" t="s">
        <v>3691</v>
      </c>
      <c r="Q595" t="s">
        <v>3692</v>
      </c>
      <c r="R595" t="s">
        <v>61</v>
      </c>
      <c r="S595" t="str">
        <f>IF(salesTable[[#This Row],[Region]]="","MISSING",IFERROR(VLOOKUP(salesTable[[#This Row],[Region]],region_ref[],2,FALSE),TRIM(CLEAN(UPPER(salesTable[[#This Row],[Region]])))))</f>
        <v>KUMASI</v>
      </c>
      <c r="T595" t="str">
        <f>IF(salesTable[[#This Row],[CustomerType]]="","MISSING",IFERROR(VLOOKUP(salesTable[[#This Row],[CustomerType]],customerType_Ref[],2,FALSE),TRIM(CLEAN(UPPER(salesTable[[#This Row],[CustomerType]])))))</f>
        <v>BUSINESS</v>
      </c>
      <c r="U595" t="str">
        <f>IF(salesTable[[#This Row],[SalesChannel]]="","MISSING",IFERROR(VLOOKUP(salesTable[[#This Row],[SalesChannel]],salesChannel_Ref[],2,FALSE),CLEAN(UPPER(TRIM(salesTable[SalesChannel])))))</f>
        <v>IN-STORE</v>
      </c>
      <c r="V59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95" s="8" t="str">
        <f>IF(salesTable[[#This Row],[ProductID]]="","MISSING",IFERROR(VLOOKUP(salesTable[[#This Row],[ProductID]],product_REF[],1,FALSE),"NO MATCH"))</f>
        <v>P009</v>
      </c>
      <c r="X595" s="8" t="str">
        <f>CLEAN(UPPER(TRIM(IF(salesTable[[#This Row],[ProductID]]="","MISSING",IFERROR(VLOOKUP(salesTable[[#This Row],[ProductID]],product_REF[],2,FALSE),"NO MATCH")))))</f>
        <v>FILING CABINET</v>
      </c>
      <c r="Y595" t="str">
        <f>IFERROR(CLEAN(UPPER(TRIM(VLOOKUP(salesTable[[#This Row],[productID_Final]],product_REF[],3,FALSE)))),"NO MATCH")</f>
        <v>OFFICE SUPPLIES</v>
      </c>
      <c r="Z595" s="8" t="str">
        <f>IF(salesTable[[#This Row],[productCategory_final]]=CLEAN(UPPER(TRIM(salesTable[ProductCategory]))),salesTable[[#This Row],[productCategory_final]],"MISMATCH")</f>
        <v>OFFICE SUPPLIES</v>
      </c>
      <c r="AA595" s="8" t="str">
        <f>IF(salesTable[[#This Row],[CustomerID]]="","MISSING",IFERROR(VLOOKUP(salesTable[[#This Row],[CustomerID]],customer_REF[],1,FALSE),"NO MATCH"))</f>
        <v>C0307</v>
      </c>
      <c r="AB595" t="str">
        <f>CLEAN(UPPER(TRIM(IF(salesTable[[#This Row],[FirstName]]="","MISSING",IFERROR(VLOOKUP(salesTable[[#This Row],[CustomerID_final]],customer_REF[],2,FALSE),"NO MATCH")))))</f>
        <v>ADWOA</v>
      </c>
      <c r="AC595" s="8" t="str">
        <f>IF(salesTable[[#This Row],[customerFisrtName]]=CLEAN(UPPER(TRIM(salesTable[[#This Row],[customerFisrtName]]))),salesTable[[#This Row],[customerFisrtName]],"MISMATCH")</f>
        <v>ADWOA</v>
      </c>
      <c r="AD595" t="str">
        <f>CLEAN(UPPER(TRIM(IF(salesTable[[#This Row],[LastName]]="","MISSING",IFERROR(VLOOKUP(salesTable[[#This Row],[CustomerID_final]],customer_REF[],3,FALSE),"NO MATCH")))))</f>
        <v>BOATENG</v>
      </c>
      <c r="AE595" s="8" t="str">
        <f>IF(salesTable[[#This Row],[customerLastName]]=CLEAN(UPPER(TRIM(salesTable[[#This Row],[customerLastName]]))),salesTable[[#This Row],[customerLastName]],"MISMATCH")</f>
        <v>BOATENG</v>
      </c>
      <c r="AF595" s="8" t="str">
        <f>IF(salesTable[[#This Row],[Phone]]="","MISSING",0&amp;RIGHT(TRIM(SUBSTITUTE(SUBSTITUTE(SUBSTITUTE(salesTable[[#This Row],[Phone]],"+","")," ",""),"-","")),9))</f>
        <v>0558789990</v>
      </c>
      <c r="AG59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595" s="8">
        <f>IF(salesTable[[#This Row],[quantity_clean]]&gt;0,salesTable[[#This Row],[quantity_clean]],"INVALID")</f>
        <v>11</v>
      </c>
      <c r="AI59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95" s="8">
        <f>IF(salesTable[[#This Row],[unitPrice_clean]]&gt;0,salesTable[[#This Row],[unitPrice_clean]],"INVALID")</f>
        <v>980</v>
      </c>
      <c r="AK595">
        <f>IF(salesTable[[#This Row],[Revenue]]="","MISSING",VALUE(TRIM(SUBSTITUTE(SUBSTITUTE(salesTable[[#This Row],[Revenue]],",",""),"GH₵",""))))</f>
        <v>10780</v>
      </c>
      <c r="AL595" s="8">
        <f>IFERROR(IF(ROUND(salesTable[[#This Row],[Quantity_final]]*salesTable[[#This Row],[UnitPrice_final]],2)=ROUND(salesTable[[#This Row],[revenue_clean]],2)=TRUE,salesTable[[#This Row],[revenue_clean]],"invalid"),"INVALID")</f>
        <v>10780</v>
      </c>
      <c r="AM595" s="19" t="str">
        <f>IF(ISNUMBER(salesTable[[#This Row],[OrderDate]]),salesTable[[#This Row],[OrderDate]],IFERROR(DATEVALUE(CLEAN(TRIM(SUBSTITUTE(salesTable[[#This Row],[OrderDate]],".","/")))),"CHECK"))</f>
        <v>CHECK</v>
      </c>
      <c r="AN59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GH-KUM-2025-00205</v>
      </c>
      <c r="AP5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5" s="8" t="str">
        <f>CLEAN(PROPER(TRIM(salesTable[[#This Row],[Email]])))</f>
        <v>Adwoa.Boateng72@Example.Com</v>
      </c>
      <c r="AR595" s="8" t="str">
        <f>CLEAN(TRIM(salesTable[[#This Row],[SourceFile]]))</f>
        <v>Retail_POS_2025.csv</v>
      </c>
      <c r="AS5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5" s="8" t="str">
        <f>IF(salesTable[orderRef_final]&lt;&gt;"MISSING",salesTable[orderRef_final],"invalid")</f>
        <v>GH-KUM-2025-00205</v>
      </c>
    </row>
    <row r="596" spans="1:46" x14ac:dyDescent="0.3">
      <c r="A596" t="s">
        <v>4364</v>
      </c>
      <c r="B596" t="s">
        <v>4365</v>
      </c>
      <c r="C596" t="s">
        <v>2952</v>
      </c>
      <c r="D596" t="s">
        <v>139</v>
      </c>
      <c r="E596" t="s">
        <v>1252</v>
      </c>
      <c r="F596" t="s">
        <v>38</v>
      </c>
      <c r="G596" t="s">
        <v>239</v>
      </c>
      <c r="H596" t="s">
        <v>240</v>
      </c>
      <c r="I596" t="s">
        <v>279</v>
      </c>
      <c r="J596" t="s">
        <v>864</v>
      </c>
      <c r="K596" t="s">
        <v>72</v>
      </c>
      <c r="L596" t="s">
        <v>165</v>
      </c>
      <c r="M596" t="s">
        <v>183</v>
      </c>
      <c r="N596">
        <v>980</v>
      </c>
      <c r="O596">
        <v>7840</v>
      </c>
      <c r="P596" t="s">
        <v>4366</v>
      </c>
      <c r="Q596" t="s">
        <v>4367</v>
      </c>
      <c r="R596" t="s">
        <v>61</v>
      </c>
      <c r="S596" t="str">
        <f>IF(salesTable[[#This Row],[Region]]="","MISSING",IFERROR(VLOOKUP(salesTable[[#This Row],[Region]],region_ref[],2,FALSE),TRIM(CLEAN(UPPER(salesTable[[#This Row],[Region]])))))</f>
        <v>KUMASI</v>
      </c>
      <c r="T596" t="str">
        <f>IF(salesTable[[#This Row],[CustomerType]]="","MISSING",IFERROR(VLOOKUP(salesTable[[#This Row],[CustomerType]],customerType_Ref[],2,FALSE),TRIM(CLEAN(UPPER(salesTable[[#This Row],[CustomerType]])))))</f>
        <v>INDIVIDUAL</v>
      </c>
      <c r="U596" t="str">
        <f>IF(salesTable[[#This Row],[SalesChannel]]="","MISSING",IFERROR(VLOOKUP(salesTable[[#This Row],[SalesChannel]],salesChannel_Ref[],2,FALSE),CLEAN(UPPER(TRIM(salesTable[SalesChannel])))))</f>
        <v>IN-STORE</v>
      </c>
      <c r="V59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596" s="8" t="str">
        <f>IF(salesTable[[#This Row],[ProductID]]="","MISSING",IFERROR(VLOOKUP(salesTable[[#This Row],[ProductID]],product_REF[],1,FALSE),"NO MATCH"))</f>
        <v>P009</v>
      </c>
      <c r="X596" s="8" t="str">
        <f>CLEAN(UPPER(TRIM(IF(salesTable[[#This Row],[ProductID]]="","MISSING",IFERROR(VLOOKUP(salesTable[[#This Row],[ProductID]],product_REF[],2,FALSE),"NO MATCH")))))</f>
        <v>FILING CABINET</v>
      </c>
      <c r="Y596" t="str">
        <f>IFERROR(CLEAN(UPPER(TRIM(VLOOKUP(salesTable[[#This Row],[productID_Final]],product_REF[],3,FALSE)))),"NO MATCH")</f>
        <v>OFFICE SUPPLIES</v>
      </c>
      <c r="Z596" s="8" t="str">
        <f>IF(salesTable[[#This Row],[productCategory_final]]=CLEAN(UPPER(TRIM(salesTable[ProductCategory]))),salesTable[[#This Row],[productCategory_final]],"MISMATCH")</f>
        <v>OFFICE SUPPLIES</v>
      </c>
      <c r="AA596" s="8" t="str">
        <f>IF(salesTable[[#This Row],[CustomerID]]="","MISSING",IFERROR(VLOOKUP(salesTable[[#This Row],[CustomerID]],customer_REF[],1,FALSE),"NO MATCH"))</f>
        <v>C0175</v>
      </c>
      <c r="AB596" t="str">
        <f>CLEAN(UPPER(TRIM(IF(salesTable[[#This Row],[FirstName]]="","MISSING",IFERROR(VLOOKUP(salesTable[[#This Row],[CustomerID_final]],customer_REF[],2,FALSE),"NO MATCH")))))</f>
        <v>KOFI</v>
      </c>
      <c r="AC596" s="8" t="str">
        <f>IF(salesTable[[#This Row],[customerFisrtName]]=CLEAN(UPPER(TRIM(salesTable[[#This Row],[customerFisrtName]]))),salesTable[[#This Row],[customerFisrtName]],"MISMATCH")</f>
        <v>KOFI</v>
      </c>
      <c r="AD596" t="str">
        <f>CLEAN(UPPER(TRIM(IF(salesTable[[#This Row],[LastName]]="","MISSING",IFERROR(VLOOKUP(salesTable[[#This Row],[CustomerID_final]],customer_REF[],3,FALSE),"NO MATCH")))))</f>
        <v>APPIAH</v>
      </c>
      <c r="AE596" s="8" t="str">
        <f>IF(salesTable[[#This Row],[customerLastName]]=CLEAN(UPPER(TRIM(salesTable[[#This Row],[customerLastName]]))),salesTable[[#This Row],[customerLastName]],"MISMATCH")</f>
        <v>APPIAH</v>
      </c>
      <c r="AF596" s="8" t="str">
        <f>IF(salesTable[[#This Row],[Phone]]="","MISSING",0&amp;RIGHT(TRIM(SUBSTITUTE(SUBSTITUTE(SUBSTITUTE(salesTable[[#This Row],[Phone]],"+","")," ",""),"-","")),9))</f>
        <v>0503116053</v>
      </c>
      <c r="AG59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596" s="8">
        <f>IF(salesTable[[#This Row],[quantity_clean]]&gt;0,salesTable[[#This Row],[quantity_clean]],"INVALID")</f>
        <v>8</v>
      </c>
      <c r="AI59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596" s="8">
        <f>IF(salesTable[[#This Row],[unitPrice_clean]]&gt;0,salesTable[[#This Row],[unitPrice_clean]],"INVALID")</f>
        <v>980</v>
      </c>
      <c r="AK596">
        <f>IF(salesTable[[#This Row],[Revenue]]="","MISSING",VALUE(TRIM(SUBSTITUTE(SUBSTITUTE(salesTable[[#This Row],[Revenue]],",",""),"GH₵",""))))</f>
        <v>7840</v>
      </c>
      <c r="AL596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596" s="19">
        <f>IF(ISNUMBER(salesTable[[#This Row],[OrderDate]]),salesTable[[#This Row],[OrderDate]],IFERROR(DATEVALUE(CLEAN(TRIM(SUBSTITUTE(salesTable[[#This Row],[OrderDate]],".","/")))),"CHECK"))</f>
        <v>46026</v>
      </c>
      <c r="AN59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GH-KUM-2025-00215</v>
      </c>
      <c r="AP5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6" s="8" t="str">
        <f>CLEAN(PROPER(TRIM(salesTable[[#This Row],[Email]])))</f>
        <v>Kofi.Appiah72@Example.Com</v>
      </c>
      <c r="AR596" s="8" t="str">
        <f>CLEAN(TRIM(salesTable[[#This Row],[SourceFile]]))</f>
        <v>Retail_POS_2025.csv</v>
      </c>
      <c r="AS5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6" s="8" t="str">
        <f>IF(salesTable[orderRef_final]&lt;&gt;"MISSING",salesTable[orderRef_final],"invalid")</f>
        <v>GH-KUM-2025-00215</v>
      </c>
    </row>
    <row r="597" spans="1:46" x14ac:dyDescent="0.3">
      <c r="A597" t="s">
        <v>3651</v>
      </c>
      <c r="B597" t="s">
        <v>3652</v>
      </c>
      <c r="C597" t="s">
        <v>564</v>
      </c>
      <c r="D597" t="s">
        <v>390</v>
      </c>
      <c r="E597" t="s">
        <v>93</v>
      </c>
      <c r="F597" t="s">
        <v>38</v>
      </c>
      <c r="G597" t="s">
        <v>53</v>
      </c>
      <c r="H597" t="s">
        <v>95</v>
      </c>
      <c r="I597" t="s">
        <v>96</v>
      </c>
      <c r="J597" t="s">
        <v>510</v>
      </c>
      <c r="K597" t="s">
        <v>921</v>
      </c>
      <c r="L597" t="s">
        <v>182</v>
      </c>
      <c r="M597">
        <v>5</v>
      </c>
      <c r="N597">
        <v>180</v>
      </c>
      <c r="O597">
        <v>900</v>
      </c>
      <c r="P597" t="s">
        <v>3653</v>
      </c>
      <c r="Q597" t="s">
        <v>3654</v>
      </c>
      <c r="R597" t="s">
        <v>46</v>
      </c>
      <c r="S597" t="str">
        <f>IF(salesTable[[#This Row],[Region]]="","MISSING",IFERROR(VLOOKUP(salesTable[[#This Row],[Region]],region_ref[],2,FALSE),TRIM(CLEAN(UPPER(salesTable[[#This Row],[Region]])))))</f>
        <v>KUMASI</v>
      </c>
      <c r="T597" t="str">
        <f>IF(salesTable[[#This Row],[CustomerType]]="","MISSING",IFERROR(VLOOKUP(salesTable[[#This Row],[CustomerType]],customerType_Ref[],2,FALSE),TRIM(CLEAN(UPPER(salesTable[[#This Row],[CustomerType]])))))</f>
        <v>BUSINESS</v>
      </c>
      <c r="U597" t="str">
        <f>IF(salesTable[[#This Row],[SalesChannel]]="","MISSING",IFERROR(VLOOKUP(salesTable[[#This Row],[SalesChannel]],salesChannel_Ref[],2,FALSE),CLEAN(UPPER(TRIM(salesTable[SalesChannel])))))</f>
        <v>MOBILE APP</v>
      </c>
      <c r="V597" t="str">
        <f>IF(salesTable[[#This Row],[PaymentMethod]]="","MISSING",IFERROR(VLOOKUP(salesTable[[#This Row],[PaymentMethod]],paymentMethod_REF[],2,FALSE), CLEAN(UPPER(TRIM(salesTable[[#This Row],[PaymentMethod]])))))</f>
        <v>CASH</v>
      </c>
      <c r="W597" s="8" t="str">
        <f>IF(salesTable[[#This Row],[ProductID]]="","MISSING",IFERROR(VLOOKUP(salesTable[[#This Row],[ProductID]],product_REF[],1,FALSE),"NO MATCH"))</f>
        <v>P007</v>
      </c>
      <c r="X597" s="8" t="str">
        <f>CLEAN(UPPER(TRIM(IF(salesTable[[#This Row],[ProductID]]="","MISSING",IFERROR(VLOOKUP(salesTable[[#This Row],[ProductID]],product_REF[],2,FALSE),"NO MATCH")))))</f>
        <v>COTTON SHIRT</v>
      </c>
      <c r="Y597" t="str">
        <f>IFERROR(CLEAN(UPPER(TRIM(VLOOKUP(salesTable[[#This Row],[productID_Final]],product_REF[],3,FALSE)))),"NO MATCH")</f>
        <v>CLOTHING</v>
      </c>
      <c r="Z597" s="8" t="str">
        <f>IF(salesTable[[#This Row],[productCategory_final]]=CLEAN(UPPER(TRIM(salesTable[ProductCategory]))),salesTable[[#This Row],[productCategory_final]],"MISMATCH")</f>
        <v>CLOTHING</v>
      </c>
      <c r="AA597" s="8" t="str">
        <f>IF(salesTable[[#This Row],[CustomerID]]="","MISSING",IFERROR(VLOOKUP(salesTable[[#This Row],[CustomerID]],customer_REF[],1,FALSE),"NO MATCH"))</f>
        <v>C0116</v>
      </c>
      <c r="AB597" t="str">
        <f>CLEAN(UPPER(TRIM(IF(salesTable[[#This Row],[FirstName]]="","MISSING",IFERROR(VLOOKUP(salesTable[[#This Row],[CustomerID_final]],customer_REF[],2,FALSE),"NO MATCH")))))</f>
        <v>ADWOA</v>
      </c>
      <c r="AC597" s="8" t="str">
        <f>IF(salesTable[[#This Row],[customerFisrtName]]=CLEAN(UPPER(TRIM(salesTable[[#This Row],[customerFisrtName]]))),salesTable[[#This Row],[customerFisrtName]],"MISMATCH")</f>
        <v>ADWOA</v>
      </c>
      <c r="AD597" t="str">
        <f>CLEAN(UPPER(TRIM(IF(salesTable[[#This Row],[LastName]]="","MISSING",IFERROR(VLOOKUP(salesTable[[#This Row],[CustomerID_final]],customer_REF[],3,FALSE),"NO MATCH")))))</f>
        <v>BADU</v>
      </c>
      <c r="AE597" s="8" t="str">
        <f>IF(salesTable[[#This Row],[customerLastName]]=CLEAN(UPPER(TRIM(salesTable[[#This Row],[customerLastName]]))),salesTable[[#This Row],[customerLastName]],"MISMATCH")</f>
        <v>BADU</v>
      </c>
      <c r="AF597" s="8" t="str">
        <f>IF(salesTable[[#This Row],[Phone]]="","MISSING",0&amp;RIGHT(TRIM(SUBSTITUTE(SUBSTITUTE(SUBSTITUTE(salesTable[[#This Row],[Phone]],"+","")," ",""),"-","")),9))</f>
        <v>0241748338</v>
      </c>
      <c r="AG59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597" s="8">
        <f>IF(salesTable[[#This Row],[quantity_clean]]&gt;0,salesTable[[#This Row],[quantity_clean]],"INVALID")</f>
        <v>5</v>
      </c>
      <c r="AI59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597" s="8">
        <f>IF(salesTable[[#This Row],[unitPrice_clean]]&gt;0,salesTable[[#This Row],[unitPrice_clean]],"INVALID")</f>
        <v>180</v>
      </c>
      <c r="AK597">
        <f>IF(salesTable[[#This Row],[Revenue]]="","MISSING",VALUE(TRIM(SUBSTITUTE(SUBSTITUTE(salesTable[[#This Row],[Revenue]],",",""),"GH₵",""))))</f>
        <v>900</v>
      </c>
      <c r="AL597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597" s="19">
        <f>IF(ISNUMBER(salesTable[[#This Row],[OrderDate]]),salesTable[[#This Row],[OrderDate]],IFERROR(DATEVALUE(CLEAN(TRIM(SUBSTITUTE(salesTable[[#This Row],[OrderDate]],".","/")))),"CHECK"))</f>
        <v>45803</v>
      </c>
      <c r="AN5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45803</v>
      </c>
      <c r="AO5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GH-KUM-2025-00219</v>
      </c>
      <c r="AP5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7" s="8" t="str">
        <f>CLEAN(PROPER(TRIM(salesTable[[#This Row],[Email]])))</f>
        <v>Adwoa.Badu15@Example.Com</v>
      </c>
      <c r="AR597" s="8" t="str">
        <f>CLEAN(TRIM(salesTable[[#This Row],[SourceFile]]))</f>
        <v>Mobile_App_Export.csv</v>
      </c>
      <c r="AS5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7" s="8" t="str">
        <f>IF(salesTable[orderRef_final]&lt;&gt;"MISSING",salesTable[orderRef_final],"invalid")</f>
        <v>GH-KUM-2025-00219</v>
      </c>
    </row>
    <row r="598" spans="1:46" x14ac:dyDescent="0.3">
      <c r="A598" t="s">
        <v>1805</v>
      </c>
      <c r="B598" t="s">
        <v>1806</v>
      </c>
      <c r="C598" t="s">
        <v>1807</v>
      </c>
      <c r="D598" t="s">
        <v>139</v>
      </c>
      <c r="E598" t="s">
        <v>22</v>
      </c>
      <c r="F598" t="s">
        <v>38</v>
      </c>
      <c r="G598" t="s">
        <v>81</v>
      </c>
      <c r="H598" t="s">
        <v>425</v>
      </c>
      <c r="I598" t="s">
        <v>884</v>
      </c>
      <c r="J598" t="s">
        <v>97</v>
      </c>
      <c r="K598" t="s">
        <v>458</v>
      </c>
      <c r="L598" t="s">
        <v>111</v>
      </c>
      <c r="M598" t="s">
        <v>1808</v>
      </c>
      <c r="N598">
        <v>1250</v>
      </c>
      <c r="O598">
        <v>1250</v>
      </c>
      <c r="P598" t="s">
        <v>1809</v>
      </c>
      <c r="Q598" t="s">
        <v>1810</v>
      </c>
      <c r="R598" t="s">
        <v>46</v>
      </c>
      <c r="S598" t="str">
        <f>IF(salesTable[[#This Row],[Region]]="","MISSING",IFERROR(VLOOKUP(salesTable[[#This Row],[Region]],region_ref[],2,FALSE),TRIM(CLEAN(UPPER(salesTable[[#This Row],[Region]])))))</f>
        <v>KUMASI</v>
      </c>
      <c r="T598" t="str">
        <f>IF(salesTable[[#This Row],[CustomerType]]="","MISSING",IFERROR(VLOOKUP(salesTable[[#This Row],[CustomerType]],customerType_Ref[],2,FALSE),TRIM(CLEAN(UPPER(salesTable[[#This Row],[CustomerType]])))))</f>
        <v>BUSINESS</v>
      </c>
      <c r="U598" t="str">
        <f>IF(salesTable[[#This Row],[SalesChannel]]="","MISSING",IFERROR(VLOOKUP(salesTable[[#This Row],[SalesChannel]],salesChannel_Ref[],2,FALSE),CLEAN(UPPER(TRIM(salesTable[SalesChannel])))))</f>
        <v>IN-STORE</v>
      </c>
      <c r="V598" t="str">
        <f>IF(salesTable[[#This Row],[PaymentMethod]]="","MISSING",IFERROR(VLOOKUP(salesTable[[#This Row],[PaymentMethod]],paymentMethod_REF[],2,FALSE), CLEAN(UPPER(TRIM(salesTable[[#This Row],[PaymentMethod]])))))</f>
        <v>CARD</v>
      </c>
      <c r="W598" s="8" t="str">
        <f>IF(salesTable[[#This Row],[ProductID]]="","MISSING",IFERROR(VLOOKUP(salesTable[[#This Row],[ProductID]],product_REF[],1,FALSE),"NO MATCH"))</f>
        <v>P008</v>
      </c>
      <c r="X598" s="8" t="str">
        <f>CLEAN(UPPER(TRIM(IF(salesTable[[#This Row],[ProductID]]="","MISSING",IFERROR(VLOOKUP(salesTable[[#This Row],[ProductID]],product_REF[],2,FALSE),"NO MATCH")))))</f>
        <v>MICROWAVE 25L</v>
      </c>
      <c r="Y598" t="str">
        <f>IFERROR(CLEAN(UPPER(TRIM(VLOOKUP(salesTable[[#This Row],[productID_Final]],product_REF[],3,FALSE)))),"NO MATCH")</f>
        <v>HOME APPLIANCES</v>
      </c>
      <c r="Z598" s="8" t="str">
        <f>IF(salesTable[[#This Row],[productCategory_final]]=CLEAN(UPPER(TRIM(salesTable[ProductCategory]))),salesTable[[#This Row],[productCategory_final]],"MISMATCH")</f>
        <v>HOME APPLIANCES</v>
      </c>
      <c r="AA598" s="8" t="str">
        <f>IF(salesTable[[#This Row],[CustomerID]]="","MISSING",IFERROR(VLOOKUP(salesTable[[#This Row],[CustomerID]],customer_REF[],1,FALSE),"NO MATCH"))</f>
        <v>C0076</v>
      </c>
      <c r="AB598" t="str">
        <f>CLEAN(UPPER(TRIM(IF(salesTable[[#This Row],[FirstName]]="","MISSING",IFERROR(VLOOKUP(salesTable[[#This Row],[CustomerID_final]],customer_REF[],2,FALSE),"NO MATCH")))))</f>
        <v>KOFI</v>
      </c>
      <c r="AC598" s="8" t="str">
        <f>IF(salesTable[[#This Row],[customerFisrtName]]=CLEAN(UPPER(TRIM(salesTable[[#This Row],[customerFisrtName]]))),salesTable[[#This Row],[customerFisrtName]],"MISMATCH")</f>
        <v>KOFI</v>
      </c>
      <c r="AD598" t="str">
        <f>CLEAN(UPPER(TRIM(IF(salesTable[[#This Row],[LastName]]="","MISSING",IFERROR(VLOOKUP(salesTable[[#This Row],[CustomerID_final]],customer_REF[],3,FALSE),"NO MATCH")))))</f>
        <v>ARTHUR</v>
      </c>
      <c r="AE598" s="8" t="str">
        <f>IF(salesTable[[#This Row],[customerLastName]]=CLEAN(UPPER(TRIM(salesTable[[#This Row],[customerLastName]]))),salesTable[[#This Row],[customerLastName]],"MISMATCH")</f>
        <v>ARTHUR</v>
      </c>
      <c r="AF598" s="8" t="str">
        <f>IF(salesTable[[#This Row],[Phone]]="","MISSING",0&amp;RIGHT(TRIM(SUBSTITUTE(SUBSTITUTE(SUBSTITUTE(salesTable[[#This Row],[Phone]],"+","")," ",""),"-","")),9))</f>
        <v>0548206493</v>
      </c>
      <c r="AG59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598" s="8">
        <f>IF(salesTable[[#This Row],[quantity_clean]]&gt;0,salesTable[[#This Row],[quantity_clean]],"INVALID")</f>
        <v>1</v>
      </c>
      <c r="AI59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598" s="8">
        <f>IF(salesTable[[#This Row],[unitPrice_clean]]&gt;0,salesTable[[#This Row],[unitPrice_clean]],"INVALID")</f>
        <v>1250</v>
      </c>
      <c r="AK598">
        <f>IF(salesTable[[#This Row],[Revenue]]="","MISSING",VALUE(TRIM(SUBSTITUTE(SUBSTITUTE(salesTable[[#This Row],[Revenue]],",",""),"GH₵",""))))</f>
        <v>1250</v>
      </c>
      <c r="AL598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598" s="19">
        <f>IF(ISNUMBER(salesTable[[#This Row],[OrderDate]]),salesTable[[#This Row],[OrderDate]],IFERROR(DATEVALUE(CLEAN(TRIM(SUBSTITUTE(salesTable[[#This Row],[OrderDate]],".","/")))),"CHECK"))</f>
        <v>45913</v>
      </c>
      <c r="AN5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45913</v>
      </c>
      <c r="AO5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GH-KUM-2025-00239</v>
      </c>
      <c r="AP5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8" s="8" t="str">
        <f>CLEAN(PROPER(TRIM(salesTable[[#This Row],[Email]])))</f>
        <v>Kofi.Arthur46@Example.Com</v>
      </c>
      <c r="AR598" s="8" t="str">
        <f>CLEAN(TRIM(salesTable[[#This Row],[SourceFile]]))</f>
        <v>Mobile_App_Export.csv</v>
      </c>
      <c r="AS5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8" s="8" t="str">
        <f>IF(salesTable[orderRef_final]&lt;&gt;"MISSING",salesTable[orderRef_final],"invalid")</f>
        <v>GH-KUM-2025-00239</v>
      </c>
    </row>
    <row r="599" spans="1:46" x14ac:dyDescent="0.3">
      <c r="A599" t="s">
        <v>4634</v>
      </c>
      <c r="B599" t="s">
        <v>4635</v>
      </c>
      <c r="C599" t="s">
        <v>1928</v>
      </c>
      <c r="D599" t="s">
        <v>3545</v>
      </c>
      <c r="E599" t="s">
        <v>140</v>
      </c>
      <c r="F599" t="s">
        <v>210</v>
      </c>
      <c r="G599" t="s">
        <v>39</v>
      </c>
      <c r="H599" t="s">
        <v>336</v>
      </c>
      <c r="I599" t="s">
        <v>41</v>
      </c>
      <c r="J599" t="s">
        <v>83</v>
      </c>
      <c r="K599" t="s">
        <v>98</v>
      </c>
      <c r="L599" t="s">
        <v>289</v>
      </c>
      <c r="M599">
        <v>2</v>
      </c>
      <c r="N599">
        <v>1900</v>
      </c>
      <c r="O599">
        <v>3800</v>
      </c>
      <c r="P599" t="s">
        <v>4636</v>
      </c>
      <c r="Q599" t="s">
        <v>4637</v>
      </c>
      <c r="R599" t="s">
        <v>61</v>
      </c>
      <c r="S599" t="str">
        <f>IF(salesTable[[#This Row],[Region]]="","MISSING",IFERROR(VLOOKUP(salesTable[[#This Row],[Region]],region_ref[],2,FALSE),TRIM(CLEAN(UPPER(salesTable[[#This Row],[Region]])))))</f>
        <v>KUMASI</v>
      </c>
      <c r="T599" t="str">
        <f>IF(salesTable[[#This Row],[CustomerType]]="","MISSING",IFERROR(VLOOKUP(salesTable[[#This Row],[CustomerType]],customerType_Ref[],2,FALSE),TRIM(CLEAN(UPPER(salesTable[[#This Row],[CustomerType]])))))</f>
        <v>INDIVIDUAL</v>
      </c>
      <c r="U599" t="str">
        <f>IF(salesTable[[#This Row],[SalesChannel]]="","MISSING",IFERROR(VLOOKUP(salesTable[[#This Row],[SalesChannel]],salesChannel_Ref[],2,FALSE),CLEAN(UPPER(TRIM(salesTable[SalesChannel])))))</f>
        <v>MOBILE APP</v>
      </c>
      <c r="V59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599" s="8" t="str">
        <f>IF(salesTable[[#This Row],[ProductID]]="","MISSING",IFERROR(VLOOKUP(salesTable[[#This Row],[ProductID]],product_REF[],1,FALSE),"NO MATCH"))</f>
        <v>P006</v>
      </c>
      <c r="X599" s="8" t="str">
        <f>CLEAN(UPPER(TRIM(IF(salesTable[[#This Row],[ProductID]]="","MISSING",IFERROR(VLOOKUP(salesTable[[#This Row],[ProductID]],product_REF[],2,FALSE),"NO MATCH")))))</f>
        <v>STANDING DESK</v>
      </c>
      <c r="Y599" t="str">
        <f>IFERROR(CLEAN(UPPER(TRIM(VLOOKUP(salesTable[[#This Row],[productID_Final]],product_REF[],3,FALSE)))),"NO MATCH")</f>
        <v>FURNITURE</v>
      </c>
      <c r="Z599" s="8" t="str">
        <f>IF(salesTable[[#This Row],[productCategory_final]]=CLEAN(UPPER(TRIM(salesTable[ProductCategory]))),salesTable[[#This Row],[productCategory_final]],"MISMATCH")</f>
        <v>FURNITURE</v>
      </c>
      <c r="AA599" s="8" t="str">
        <f>IF(salesTable[[#This Row],[CustomerID]]="","MISSING",IFERROR(VLOOKUP(salesTable[[#This Row],[CustomerID]],customer_REF[],1,FALSE),"NO MATCH"))</f>
        <v>C0280</v>
      </c>
      <c r="AB599" t="str">
        <f>CLEAN(UPPER(TRIM(IF(salesTable[[#This Row],[FirstName]]="","MISSING",IFERROR(VLOOKUP(salesTable[[#This Row],[CustomerID_final]],customer_REF[],2,FALSE),"NO MATCH")))))</f>
        <v>KOJO</v>
      </c>
      <c r="AC599" s="8" t="str">
        <f>IF(salesTable[[#This Row],[customerFisrtName]]=CLEAN(UPPER(TRIM(salesTable[[#This Row],[customerFisrtName]]))),salesTable[[#This Row],[customerFisrtName]],"MISMATCH")</f>
        <v>KOJO</v>
      </c>
      <c r="AD599" t="str">
        <f>CLEAN(UPPER(TRIM(IF(salesTable[[#This Row],[LastName]]="","MISSING",IFERROR(VLOOKUP(salesTable[[#This Row],[CustomerID_final]],customer_REF[],3,FALSE),"NO MATCH")))))</f>
        <v>OWUSU</v>
      </c>
      <c r="AE599" s="8" t="str">
        <f>IF(salesTable[[#This Row],[customerLastName]]=CLEAN(UPPER(TRIM(salesTable[[#This Row],[customerLastName]]))),salesTable[[#This Row],[customerLastName]],"MISMATCH")</f>
        <v>OWUSU</v>
      </c>
      <c r="AF599" s="8" t="str">
        <f>IF(salesTable[[#This Row],[Phone]]="","MISSING",0&amp;RIGHT(TRIM(SUBSTITUTE(SUBSTITUTE(SUBSTITUTE(salesTable[[#This Row],[Phone]],"+","")," ",""),"-","")),9))</f>
        <v>0267508427</v>
      </c>
      <c r="AG59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599" s="8">
        <f>IF(salesTable[[#This Row],[quantity_clean]]&gt;0,salesTable[[#This Row],[quantity_clean]],"INVALID")</f>
        <v>2</v>
      </c>
      <c r="AI59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599" s="8">
        <f>IF(salesTable[[#This Row],[unitPrice_clean]]&gt;0,salesTable[[#This Row],[unitPrice_clean]],"INVALID")</f>
        <v>1900</v>
      </c>
      <c r="AK599">
        <f>IF(salesTable[[#This Row],[Revenue]]="","MISSING",VALUE(TRIM(SUBSTITUTE(SUBSTITUTE(salesTable[[#This Row],[Revenue]],",",""),"GH₵",""))))</f>
        <v>3800</v>
      </c>
      <c r="AL599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599" s="19">
        <f>IF(ISNUMBER(salesTable[[#This Row],[OrderDate]]),salesTable[[#This Row],[OrderDate]],IFERROR(DATEVALUE(CLEAN(TRIM(SUBSTITUTE(salesTable[[#This Row],[OrderDate]],".","/")))),"CHECK"))</f>
        <v>46217</v>
      </c>
      <c r="AN59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5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GH-KUM-2025-00241</v>
      </c>
      <c r="AP5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599" s="8" t="str">
        <f>CLEAN(PROPER(TRIM(salesTable[[#This Row],[Email]])))</f>
        <v>Kojo.Owusu33@Example.Com</v>
      </c>
      <c r="AR599" s="8" t="str">
        <f>CLEAN(TRIM(salesTable[[#This Row],[SourceFile]]))</f>
        <v>Retail_POS_2025.csv</v>
      </c>
      <c r="AS5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599" s="8" t="str">
        <f>IF(salesTable[orderRef_final]&lt;&gt;"MISSING",salesTable[orderRef_final],"invalid")</f>
        <v>GH-KUM-2025-00241</v>
      </c>
    </row>
    <row r="600" spans="1:46" x14ac:dyDescent="0.3">
      <c r="A600" t="s">
        <v>1824</v>
      </c>
      <c r="B600" t="s">
        <v>520</v>
      </c>
      <c r="C600" t="s">
        <v>1413</v>
      </c>
      <c r="D600" t="s">
        <v>65</v>
      </c>
      <c r="E600" t="s">
        <v>140</v>
      </c>
      <c r="F600" t="s">
        <v>38</v>
      </c>
      <c r="G600" t="s">
        <v>24</v>
      </c>
      <c r="H600" t="s">
        <v>769</v>
      </c>
      <c r="I600" t="s">
        <v>220</v>
      </c>
      <c r="J600" t="s">
        <v>83</v>
      </c>
      <c r="K600" t="s">
        <v>84</v>
      </c>
      <c r="L600" t="s">
        <v>165</v>
      </c>
      <c r="M600">
        <v>2</v>
      </c>
      <c r="N600">
        <v>4200</v>
      </c>
      <c r="O600">
        <v>8400</v>
      </c>
      <c r="P600" t="s">
        <v>1825</v>
      </c>
      <c r="Q600" t="s">
        <v>1826</v>
      </c>
      <c r="R600" t="s">
        <v>32</v>
      </c>
      <c r="S600" t="str">
        <f>IF(salesTable[[#This Row],[Region]]="","MISSING",IFERROR(VLOOKUP(salesTable[[#This Row],[Region]],region_ref[],2,FALSE),TRIM(CLEAN(UPPER(salesTable[[#This Row],[Region]])))))</f>
        <v>KUMASI</v>
      </c>
      <c r="T600" t="str">
        <f>IF(salesTable[[#This Row],[CustomerType]]="","MISSING",IFERROR(VLOOKUP(salesTable[[#This Row],[CustomerType]],customerType_Ref[],2,FALSE),TRIM(CLEAN(UPPER(salesTable[[#This Row],[CustomerType]])))))</f>
        <v>INDIVIDUAL</v>
      </c>
      <c r="U600" t="str">
        <f>IF(salesTable[[#This Row],[SalesChannel]]="","MISSING",IFERROR(VLOOKUP(salesTable[[#This Row],[SalesChannel]],salesChannel_Ref[],2,FALSE),CLEAN(UPPER(TRIM(salesTable[SalesChannel])))))</f>
        <v>AGENT</v>
      </c>
      <c r="V60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00" s="8" t="str">
        <f>IF(salesTable[[#This Row],[ProductID]]="","MISSING",IFERROR(VLOOKUP(salesTable[[#This Row],[ProductID]],product_REF[],1,FALSE),"NO MATCH"))</f>
        <v>P001</v>
      </c>
      <c r="X600" s="8" t="str">
        <f>CLEAN(UPPER(TRIM(IF(salesTable[[#This Row],[ProductID]]="","MISSING",IFERROR(VLOOKUP(salesTable[[#This Row],[ProductID]],product_REF[],2,FALSE),"NO MATCH")))))</f>
        <v>LAPTOP PRO 14</v>
      </c>
      <c r="Y600" t="str">
        <f>IFERROR(CLEAN(UPPER(TRIM(VLOOKUP(salesTable[[#This Row],[productID_Final]],product_REF[],3,FALSE)))),"NO MATCH")</f>
        <v>ELECTRONICS</v>
      </c>
      <c r="Z600" s="8" t="str">
        <f>IF(salesTable[[#This Row],[productCategory_final]]=CLEAN(UPPER(TRIM(salesTable[ProductCategory]))),salesTable[[#This Row],[productCategory_final]],"MISMATCH")</f>
        <v>ELECTRONICS</v>
      </c>
      <c r="AA600" s="8" t="str">
        <f>IF(salesTable[[#This Row],[CustomerID]]="","MISSING",IFERROR(VLOOKUP(salesTable[[#This Row],[CustomerID]],customer_REF[],1,FALSE),"NO MATCH"))</f>
        <v>C0236</v>
      </c>
      <c r="AB600" t="str">
        <f>CLEAN(UPPER(TRIM(IF(salesTable[[#This Row],[FirstName]]="","MISSING",IFERROR(VLOOKUP(salesTable[[#This Row],[CustomerID_final]],customer_REF[],2,FALSE),"NO MATCH")))))</f>
        <v>NAA</v>
      </c>
      <c r="AC600" s="8" t="str">
        <f>IF(salesTable[[#This Row],[customerFisrtName]]=CLEAN(UPPER(TRIM(salesTable[[#This Row],[customerFisrtName]]))),salesTable[[#This Row],[customerFisrtName]],"MISMATCH")</f>
        <v>NAA</v>
      </c>
      <c r="AD600" t="str">
        <f>CLEAN(UPPER(TRIM(IF(salesTable[[#This Row],[LastName]]="","MISSING",IFERROR(VLOOKUP(salesTable[[#This Row],[CustomerID_final]],customer_REF[],3,FALSE),"NO MATCH")))))</f>
        <v>OWUSU</v>
      </c>
      <c r="AE600" s="8" t="str">
        <f>IF(salesTable[[#This Row],[customerLastName]]=CLEAN(UPPER(TRIM(salesTable[[#This Row],[customerLastName]]))),salesTable[[#This Row],[customerLastName]],"MISMATCH")</f>
        <v>OWUSU</v>
      </c>
      <c r="AF600" s="8" t="str">
        <f>IF(salesTable[[#This Row],[Phone]]="","MISSING",0&amp;RIGHT(TRIM(SUBSTITUTE(SUBSTITUTE(SUBSTITUTE(salesTable[[#This Row],[Phone]],"+","")," ",""),"-","")),9))</f>
        <v>0278117661</v>
      </c>
      <c r="AG60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00" s="8">
        <f>IF(salesTable[[#This Row],[quantity_clean]]&gt;0,salesTable[[#This Row],[quantity_clean]],"INVALID")</f>
        <v>2</v>
      </c>
      <c r="AI60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00" s="8">
        <f>IF(salesTable[[#This Row],[unitPrice_clean]]&gt;0,salesTable[[#This Row],[unitPrice_clean]],"INVALID")</f>
        <v>4200</v>
      </c>
      <c r="AK600">
        <f>IF(salesTable[[#This Row],[Revenue]]="","MISSING",VALUE(TRIM(SUBSTITUTE(SUBSTITUTE(salesTable[[#This Row],[Revenue]],",",""),"GH₵",""))))</f>
        <v>8400</v>
      </c>
      <c r="AL600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600" s="19">
        <f>IF(ISNUMBER(salesTable[[#This Row],[OrderDate]]),salesTable[[#This Row],[OrderDate]],IFERROR(DATEVALUE(CLEAN(TRIM(SUBSTITUTE(salesTable[[#This Row],[OrderDate]],".","/")))),"CHECK"))</f>
        <v>45969</v>
      </c>
      <c r="AN6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45969</v>
      </c>
      <c r="AO6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GH-KUM-2025-00243</v>
      </c>
      <c r="AP6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0" s="8" t="str">
        <f>CLEAN(PROPER(TRIM(salesTable[[#This Row],[Email]])))</f>
        <v>Naa.Owusu81@Example.Com</v>
      </c>
      <c r="AR600" s="8" t="str">
        <f>CLEAN(TRIM(salesTable[[#This Row],[SourceFile]]))</f>
        <v>Agent_App_2025.csv</v>
      </c>
      <c r="AS6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0" s="8" t="str">
        <f>IF(salesTable[orderRef_final]&lt;&gt;"MISSING",salesTable[orderRef_final],"invalid")</f>
        <v>GH-KUM-2025-00243</v>
      </c>
    </row>
    <row r="601" spans="1:46" x14ac:dyDescent="0.3">
      <c r="A601" t="s">
        <v>2373</v>
      </c>
      <c r="B601" t="s">
        <v>2374</v>
      </c>
      <c r="C601" t="s">
        <v>1766</v>
      </c>
      <c r="D601" t="s">
        <v>271</v>
      </c>
      <c r="E601" t="s">
        <v>129</v>
      </c>
      <c r="F601" t="s">
        <v>38</v>
      </c>
      <c r="G601" t="s">
        <v>120</v>
      </c>
      <c r="H601" t="s">
        <v>121</v>
      </c>
      <c r="I601" t="s">
        <v>122</v>
      </c>
      <c r="J601" t="s">
        <v>83</v>
      </c>
      <c r="K601" t="s">
        <v>174</v>
      </c>
      <c r="L601" t="s">
        <v>182</v>
      </c>
      <c r="M601">
        <v>3</v>
      </c>
      <c r="N601">
        <v>850</v>
      </c>
      <c r="O601">
        <v>2550</v>
      </c>
      <c r="P601" t="s">
        <v>2375</v>
      </c>
      <c r="Q601" t="s">
        <v>2376</v>
      </c>
      <c r="R601" t="s">
        <v>157</v>
      </c>
      <c r="S601" t="str">
        <f>IF(salesTable[[#This Row],[Region]]="","MISSING",IFERROR(VLOOKUP(salesTable[[#This Row],[Region]],region_ref[],2,FALSE),TRIM(CLEAN(UPPER(salesTable[[#This Row],[Region]])))))</f>
        <v>KUMASI</v>
      </c>
      <c r="T601" t="str">
        <f>IF(salesTable[[#This Row],[CustomerType]]="","MISSING",IFERROR(VLOOKUP(salesTable[[#This Row],[CustomerType]],customerType_Ref[],2,FALSE),TRIM(CLEAN(UPPER(salesTable[[#This Row],[CustomerType]])))))</f>
        <v>INDIVIDUAL</v>
      </c>
      <c r="U601" t="str">
        <f>IF(salesTable[[#This Row],[SalesChannel]]="","MISSING",IFERROR(VLOOKUP(salesTable[[#This Row],[SalesChannel]],salesChannel_Ref[],2,FALSE),CLEAN(UPPER(TRIM(salesTable[SalesChannel])))))</f>
        <v>IN-STORE</v>
      </c>
      <c r="V601" t="str">
        <f>IF(salesTable[[#This Row],[PaymentMethod]]="","MISSING",IFERROR(VLOOKUP(salesTable[[#This Row],[PaymentMethod]],paymentMethod_REF[],2,FALSE), CLEAN(UPPER(TRIM(salesTable[[#This Row],[PaymentMethod]])))))</f>
        <v>CASH</v>
      </c>
      <c r="W601" s="8" t="str">
        <f>IF(salesTable[[#This Row],[ProductID]]="","MISSING",IFERROR(VLOOKUP(salesTable[[#This Row],[ProductID]],product_REF[],1,FALSE),"NO MATCH"))</f>
        <v>P002</v>
      </c>
      <c r="X601" s="8" t="str">
        <f>CLEAN(UPPER(TRIM(IF(salesTable[[#This Row],[ProductID]]="","MISSING",IFERROR(VLOOKUP(salesTable[[#This Row],[ProductID]],product_REF[],2,FALSE),"NO MATCH")))))</f>
        <v>OFFICE CHAIR</v>
      </c>
      <c r="Y601" t="str">
        <f>IFERROR(CLEAN(UPPER(TRIM(VLOOKUP(salesTable[[#This Row],[productID_Final]],product_REF[],3,FALSE)))),"NO MATCH")</f>
        <v>FURNITURE</v>
      </c>
      <c r="Z601" s="8" t="str">
        <f>IF(salesTable[[#This Row],[productCategory_final]]=CLEAN(UPPER(TRIM(salesTable[ProductCategory]))),salesTable[[#This Row],[productCategory_final]],"MISMATCH")</f>
        <v>FURNITURE</v>
      </c>
      <c r="AA601" s="8" t="str">
        <f>IF(salesTable[[#This Row],[CustomerID]]="","MISSING",IFERROR(VLOOKUP(salesTable[[#This Row],[CustomerID]],customer_REF[],1,FALSE),"NO MATCH"))</f>
        <v>C0025</v>
      </c>
      <c r="AB601" t="str">
        <f>CLEAN(UPPER(TRIM(IF(salesTable[[#This Row],[FirstName]]="","MISSING",IFERROR(VLOOKUP(salesTable[[#This Row],[CustomerID_final]],customer_REF[],2,FALSE),"NO MATCH")))))</f>
        <v>MICHAEL</v>
      </c>
      <c r="AC601" s="8" t="str">
        <f>IF(salesTable[[#This Row],[customerFisrtName]]=CLEAN(UPPER(TRIM(salesTable[[#This Row],[customerFisrtName]]))),salesTable[[#This Row],[customerFisrtName]],"MISMATCH")</f>
        <v>MICHAEL</v>
      </c>
      <c r="AD601" t="str">
        <f>CLEAN(UPPER(TRIM(IF(salesTable[[#This Row],[LastName]]="","MISSING",IFERROR(VLOOKUP(salesTable[[#This Row],[CustomerID_final]],customer_REF[],3,FALSE),"NO MATCH")))))</f>
        <v>BOATENG</v>
      </c>
      <c r="AE601" s="8" t="str">
        <f>IF(salesTable[[#This Row],[customerLastName]]=CLEAN(UPPER(TRIM(salesTable[[#This Row],[customerLastName]]))),salesTable[[#This Row],[customerLastName]],"MISMATCH")</f>
        <v>BOATENG</v>
      </c>
      <c r="AF601" s="8" t="str">
        <f>IF(salesTable[[#This Row],[Phone]]="","MISSING",0&amp;RIGHT(TRIM(SUBSTITUTE(SUBSTITUTE(SUBSTITUTE(salesTable[[#This Row],[Phone]],"+","")," ",""),"-","")),9))</f>
        <v>0263961534</v>
      </c>
      <c r="AG60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01" s="8">
        <f>IF(salesTable[[#This Row],[quantity_clean]]&gt;0,salesTable[[#This Row],[quantity_clean]],"INVALID")</f>
        <v>3</v>
      </c>
      <c r="AI60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601" s="8">
        <f>IF(salesTable[[#This Row],[unitPrice_clean]]&gt;0,salesTable[[#This Row],[unitPrice_clean]],"INVALID")</f>
        <v>850</v>
      </c>
      <c r="AK601">
        <f>IF(salesTable[[#This Row],[Revenue]]="","MISSING",VALUE(TRIM(SUBSTITUTE(SUBSTITUTE(salesTable[[#This Row],[Revenue]],",",""),"GH₵",""))))</f>
        <v>2550</v>
      </c>
      <c r="AL601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601" s="19">
        <f>IF(ISNUMBER(salesTable[[#This Row],[OrderDate]]),salesTable[[#This Row],[OrderDate]],IFERROR(DATEVALUE(CLEAN(TRIM(SUBSTITUTE(salesTable[[#This Row],[OrderDate]],".","/")))),"CHECK"))</f>
        <v>45753</v>
      </c>
      <c r="AN6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45753</v>
      </c>
      <c r="AO6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GH-KUM-2025-00245</v>
      </c>
      <c r="AP6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1" s="8" t="str">
        <f>CLEAN(PROPER(TRIM(salesTable[[#This Row],[Email]])))</f>
        <v>Michael.Boateng85@Example.Com</v>
      </c>
      <c r="AR601" s="8" t="str">
        <f>CLEAN(TRIM(salesTable[[#This Row],[SourceFile]]))</f>
        <v>Online_Sales_2025.xlsx</v>
      </c>
      <c r="AS6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1" s="8" t="str">
        <f>IF(salesTable[orderRef_final]&lt;&gt;"MISSING",salesTable[orderRef_final],"invalid")</f>
        <v>GH-KUM-2025-00245</v>
      </c>
    </row>
    <row r="602" spans="1:46" x14ac:dyDescent="0.3">
      <c r="A602" t="s">
        <v>4535</v>
      </c>
      <c r="B602" t="s">
        <v>4536</v>
      </c>
      <c r="C602" t="s">
        <v>1614</v>
      </c>
      <c r="D602" t="s">
        <v>743</v>
      </c>
      <c r="E602" t="s">
        <v>1121</v>
      </c>
      <c r="F602" t="s">
        <v>38</v>
      </c>
      <c r="G602" t="s">
        <v>81</v>
      </c>
      <c r="H602" t="s">
        <v>425</v>
      </c>
      <c r="I602" t="s">
        <v>110</v>
      </c>
      <c r="J602" t="s">
        <v>97</v>
      </c>
      <c r="K602" t="s">
        <v>72</v>
      </c>
      <c r="L602" t="s">
        <v>165</v>
      </c>
      <c r="M602">
        <v>12</v>
      </c>
      <c r="N602">
        <v>1350</v>
      </c>
      <c r="O602">
        <v>16200</v>
      </c>
      <c r="P602" t="s">
        <v>4537</v>
      </c>
      <c r="Q602" t="s">
        <v>4538</v>
      </c>
      <c r="R602" t="s">
        <v>32</v>
      </c>
      <c r="S602" t="str">
        <f>IF(salesTable[[#This Row],[Region]]="","MISSING",IFERROR(VLOOKUP(salesTable[[#This Row],[Region]],region_ref[],2,FALSE),TRIM(CLEAN(UPPER(salesTable[[#This Row],[Region]])))))</f>
        <v>KUMASI</v>
      </c>
      <c r="T602" t="str">
        <f>IF(salesTable[[#This Row],[CustomerType]]="","MISSING",IFERROR(VLOOKUP(salesTable[[#This Row],[CustomerType]],customerType_Ref[],2,FALSE),TRIM(CLEAN(UPPER(salesTable[[#This Row],[CustomerType]])))))</f>
        <v>BUSINESS</v>
      </c>
      <c r="U602" t="str">
        <f>IF(salesTable[[#This Row],[SalesChannel]]="","MISSING",IFERROR(VLOOKUP(salesTable[[#This Row],[SalesChannel]],salesChannel_Ref[],2,FALSE),CLEAN(UPPER(TRIM(salesTable[SalesChannel])))))</f>
        <v>IN-STORE</v>
      </c>
      <c r="V60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02" s="8" t="str">
        <f>IF(salesTable[[#This Row],[ProductID]]="","MISSING",IFERROR(VLOOKUP(salesTable[[#This Row],[ProductID]],product_REF[],1,FALSE),"NO MATCH"))</f>
        <v>P008</v>
      </c>
      <c r="X602" s="8" t="str">
        <f>CLEAN(UPPER(TRIM(IF(salesTable[[#This Row],[ProductID]]="","MISSING",IFERROR(VLOOKUP(salesTable[[#This Row],[ProductID]],product_REF[],2,FALSE),"NO MATCH")))))</f>
        <v>MICROWAVE 25L</v>
      </c>
      <c r="Y602" t="str">
        <f>IFERROR(CLEAN(UPPER(TRIM(VLOOKUP(salesTable[[#This Row],[productID_Final]],product_REF[],3,FALSE)))),"NO MATCH")</f>
        <v>HOME APPLIANCES</v>
      </c>
      <c r="Z602" s="8" t="str">
        <f>IF(salesTable[[#This Row],[productCategory_final]]=CLEAN(UPPER(TRIM(salesTable[ProductCategory]))),salesTable[[#This Row],[productCategory_final]],"MISMATCH")</f>
        <v>HOME APPLIANCES</v>
      </c>
      <c r="AA602" s="8" t="str">
        <f>IF(salesTable[[#This Row],[CustomerID]]="","MISSING",IFERROR(VLOOKUP(salesTable[[#This Row],[CustomerID]],customer_REF[],1,FALSE),"NO MATCH"))</f>
        <v>C0029</v>
      </c>
      <c r="AB602" t="str">
        <f>CLEAN(UPPER(TRIM(IF(salesTable[[#This Row],[FirstName]]="","MISSING",IFERROR(VLOOKUP(salesTable[[#This Row],[CustomerID_final]],customer_REF[],2,FALSE),"NO MATCH")))))</f>
        <v>ESI</v>
      </c>
      <c r="AC602" s="8" t="str">
        <f>IF(salesTable[[#This Row],[customerFisrtName]]=CLEAN(UPPER(TRIM(salesTable[[#This Row],[customerFisrtName]]))),salesTable[[#This Row],[customerFisrtName]],"MISMATCH")</f>
        <v>ESI</v>
      </c>
      <c r="AD602" t="str">
        <f>CLEAN(UPPER(TRIM(IF(salesTable[[#This Row],[LastName]]="","MISSING",IFERROR(VLOOKUP(salesTable[[#This Row],[CustomerID_final]],customer_REF[],3,FALSE),"NO MATCH")))))</f>
        <v>MENSAH</v>
      </c>
      <c r="AE602" s="8" t="str">
        <f>IF(salesTable[[#This Row],[customerLastName]]=CLEAN(UPPER(TRIM(salesTable[[#This Row],[customerLastName]]))),salesTable[[#This Row],[customerLastName]],"MISMATCH")</f>
        <v>MENSAH</v>
      </c>
      <c r="AF602" s="8" t="str">
        <f>IF(salesTable[[#This Row],[Phone]]="","MISSING",0&amp;RIGHT(TRIM(SUBSTITUTE(SUBSTITUTE(SUBSTITUTE(salesTable[[#This Row],[Phone]],"+","")," ",""),"-","")),9))</f>
        <v>0541357939</v>
      </c>
      <c r="AG60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02" s="8">
        <f>IF(salesTable[[#This Row],[quantity_clean]]&gt;0,salesTable[[#This Row],[quantity_clean]],"INVALID")</f>
        <v>12</v>
      </c>
      <c r="AI602">
        <f>IF(OR(salesTable[[#This Row],[UnitPrice]]="",salesTable[[#This Row],[UnitPrice]]="N/A",salesTable[[#This Row],[UnitPrice]]="unknown"),"INVALID",VALUE(TRIM(SUBSTITUTE(SUBSTITUTE(salesTable[[#This Row],[UnitPrice]],",",""),"GH₵",""))))</f>
        <v>1350</v>
      </c>
      <c r="AJ602" s="8">
        <f>IF(salesTable[[#This Row],[unitPrice_clean]]&gt;0,salesTable[[#This Row],[unitPrice_clean]],"INVALID")</f>
        <v>1350</v>
      </c>
      <c r="AK602">
        <f>IF(salesTable[[#This Row],[Revenue]]="","MISSING",VALUE(TRIM(SUBSTITUTE(SUBSTITUTE(salesTable[[#This Row],[Revenue]],",",""),"GH₵",""))))</f>
        <v>16200</v>
      </c>
      <c r="AL602" s="8">
        <f>IFERROR(IF(ROUND(salesTable[[#This Row],[Quantity_final]]*salesTable[[#This Row],[UnitPrice_final]],2)=ROUND(salesTable[[#This Row],[revenue_clean]],2)=TRUE,salesTable[[#This Row],[revenue_clean]],"invalid"),"INVALID")</f>
        <v>16200</v>
      </c>
      <c r="AM602" s="19">
        <f>IF(ISNUMBER(salesTable[[#This Row],[OrderDate]]),salesTable[[#This Row],[OrderDate]],IFERROR(DATEVALUE(CLEAN(TRIM(SUBSTITUTE(salesTable[[#This Row],[OrderDate]],".","/")))),"CHECK"))</f>
        <v>45794</v>
      </c>
      <c r="AN6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45794</v>
      </c>
      <c r="AO6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GH-KUM-2025-00248</v>
      </c>
      <c r="AP6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2" s="8" t="str">
        <f>CLEAN(PROPER(TRIM(salesTable[[#This Row],[Email]])))</f>
        <v>Esi.Mensah20@Example.Com</v>
      </c>
      <c r="AR602" s="8" t="str">
        <f>CLEAN(TRIM(salesTable[[#This Row],[SourceFile]]))</f>
        <v>Agent_App_2025.csv</v>
      </c>
      <c r="AS6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2" s="8" t="str">
        <f>IF(salesTable[orderRef_final]&lt;&gt;"MISSING",salesTable[orderRef_final],"invalid")</f>
        <v>GH-KUM-2025-00248</v>
      </c>
    </row>
    <row r="603" spans="1:46" x14ac:dyDescent="0.3">
      <c r="A603" t="s">
        <v>1411</v>
      </c>
      <c r="B603" t="s">
        <v>1412</v>
      </c>
      <c r="C603" t="s">
        <v>1413</v>
      </c>
      <c r="D603" t="s">
        <v>65</v>
      </c>
      <c r="E603" t="s">
        <v>140</v>
      </c>
      <c r="F603" t="s">
        <v>38</v>
      </c>
      <c r="G603" t="s">
        <v>39</v>
      </c>
      <c r="H603" t="s">
        <v>719</v>
      </c>
      <c r="I603" t="s">
        <v>41</v>
      </c>
      <c r="J603" t="s">
        <v>442</v>
      </c>
      <c r="K603" t="s">
        <v>1087</v>
      </c>
      <c r="L603" t="s">
        <v>280</v>
      </c>
      <c r="M603">
        <v>3</v>
      </c>
      <c r="N603">
        <v>1900</v>
      </c>
      <c r="O603">
        <v>5700</v>
      </c>
      <c r="P603" t="s">
        <v>643</v>
      </c>
      <c r="Q603" t="s">
        <v>1414</v>
      </c>
      <c r="R603" t="s">
        <v>46</v>
      </c>
      <c r="S603" t="str">
        <f>IF(salesTable[[#This Row],[Region]]="","MISSING",IFERROR(VLOOKUP(salesTable[[#This Row],[Region]],region_ref[],2,FALSE),TRIM(CLEAN(UPPER(salesTable[[#This Row],[Region]])))))</f>
        <v>KUMASI</v>
      </c>
      <c r="T603" t="str">
        <f>IF(salesTable[[#This Row],[CustomerType]]="","MISSING",IFERROR(VLOOKUP(salesTable[[#This Row],[CustomerType]],customerType_Ref[],2,FALSE),TRIM(CLEAN(UPPER(salesTable[[#This Row],[CustomerType]])))))</f>
        <v>BUSINESS</v>
      </c>
      <c r="U603" t="str">
        <f>IF(salesTable[[#This Row],[SalesChannel]]="","MISSING",IFERROR(VLOOKUP(salesTable[[#This Row],[SalesChannel]],salesChannel_Ref[],2,FALSE),CLEAN(UPPER(TRIM(salesTable[SalesChannel])))))</f>
        <v>AGENT</v>
      </c>
      <c r="V603" t="str">
        <f>IF(salesTable[[#This Row],[PaymentMethod]]="","MISSING",IFERROR(VLOOKUP(salesTable[[#This Row],[PaymentMethod]],paymentMethod_REF[],2,FALSE), CLEAN(UPPER(TRIM(salesTable[[#This Row],[PaymentMethod]])))))</f>
        <v>CASH</v>
      </c>
      <c r="W603" s="8" t="str">
        <f>IF(salesTable[[#This Row],[ProductID]]="","MISSING",IFERROR(VLOOKUP(salesTable[[#This Row],[ProductID]],product_REF[],1,FALSE),"NO MATCH"))</f>
        <v>P006</v>
      </c>
      <c r="X603" s="8" t="str">
        <f>CLEAN(UPPER(TRIM(IF(salesTable[[#This Row],[ProductID]]="","MISSING",IFERROR(VLOOKUP(salesTable[[#This Row],[ProductID]],product_REF[],2,FALSE),"NO MATCH")))))</f>
        <v>STANDING DESK</v>
      </c>
      <c r="Y603" t="str">
        <f>IFERROR(CLEAN(UPPER(TRIM(VLOOKUP(salesTable[[#This Row],[productID_Final]],product_REF[],3,FALSE)))),"NO MATCH")</f>
        <v>FURNITURE</v>
      </c>
      <c r="Z603" s="8" t="str">
        <f>IF(salesTable[[#This Row],[productCategory_final]]=CLEAN(UPPER(TRIM(salesTable[ProductCategory]))),salesTable[[#This Row],[productCategory_final]],"MISMATCH")</f>
        <v>FURNITURE</v>
      </c>
      <c r="AA603" s="8" t="str">
        <f>IF(salesTable[[#This Row],[CustomerID]]="","MISSING",IFERROR(VLOOKUP(salesTable[[#This Row],[CustomerID]],customer_REF[],1,FALSE),"NO MATCH"))</f>
        <v>C0236</v>
      </c>
      <c r="AB603" t="str">
        <f>CLEAN(UPPER(TRIM(IF(salesTable[[#This Row],[FirstName]]="","MISSING",IFERROR(VLOOKUP(salesTable[[#This Row],[CustomerID_final]],customer_REF[],2,FALSE),"NO MATCH")))))</f>
        <v>NAA</v>
      </c>
      <c r="AC603" s="8" t="str">
        <f>IF(salesTable[[#This Row],[customerFisrtName]]=CLEAN(UPPER(TRIM(salesTable[[#This Row],[customerFisrtName]]))),salesTable[[#This Row],[customerFisrtName]],"MISMATCH")</f>
        <v>NAA</v>
      </c>
      <c r="AD603" t="str">
        <f>CLEAN(UPPER(TRIM(IF(salesTable[[#This Row],[LastName]]="","MISSING",IFERROR(VLOOKUP(salesTable[[#This Row],[CustomerID_final]],customer_REF[],3,FALSE),"NO MATCH")))))</f>
        <v>OWUSU</v>
      </c>
      <c r="AE603" s="8" t="str">
        <f>IF(salesTable[[#This Row],[customerLastName]]=CLEAN(UPPER(TRIM(salesTable[[#This Row],[customerLastName]]))),salesTable[[#This Row],[customerLastName]],"MISMATCH")</f>
        <v>OWUSU</v>
      </c>
      <c r="AF603" s="8" t="str">
        <f>IF(salesTable[[#This Row],[Phone]]="","MISSING",0&amp;RIGHT(TRIM(SUBSTITUTE(SUBSTITUTE(SUBSTITUTE(salesTable[[#This Row],[Phone]],"+","")," ",""),"-","")),9))</f>
        <v>0241234567</v>
      </c>
      <c r="AG60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03" s="8">
        <f>IF(salesTable[[#This Row],[quantity_clean]]&gt;0,salesTable[[#This Row],[quantity_clean]],"INVALID")</f>
        <v>3</v>
      </c>
      <c r="AI60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03" s="8">
        <f>IF(salesTable[[#This Row],[unitPrice_clean]]&gt;0,salesTable[[#This Row],[unitPrice_clean]],"INVALID")</f>
        <v>1900</v>
      </c>
      <c r="AK603">
        <f>IF(salesTable[[#This Row],[Revenue]]="","MISSING",VALUE(TRIM(SUBSTITUTE(SUBSTITUTE(salesTable[[#This Row],[Revenue]],",",""),"GH₵",""))))</f>
        <v>5700</v>
      </c>
      <c r="AL603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603" s="19">
        <f>IF(ISNUMBER(salesTable[[#This Row],[OrderDate]]),salesTable[[#This Row],[OrderDate]],IFERROR(DATEVALUE(CLEAN(TRIM(SUBSTITUTE(salesTable[[#This Row],[OrderDate]],".","/")))),"CHECK"))</f>
        <v>46012</v>
      </c>
      <c r="AN6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46012</v>
      </c>
      <c r="AO6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GH-KUM-2025-00261</v>
      </c>
      <c r="AP6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3" s="8" t="str">
        <f>CLEAN(PROPER(TRIM(salesTable[[#This Row],[Email]])))</f>
        <v>Naa.Owusu35@Example.Com</v>
      </c>
      <c r="AR603" s="8" t="str">
        <f>CLEAN(TRIM(salesTable[[#This Row],[SourceFile]]))</f>
        <v>Mobile_App_Export.csv</v>
      </c>
      <c r="AS6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3" s="8" t="str">
        <f>IF(salesTable[orderRef_final]&lt;&gt;"MISSING",salesTable[orderRef_final],"invalid")</f>
        <v>GH-KUM-2025-00261</v>
      </c>
    </row>
    <row r="604" spans="1:46" x14ac:dyDescent="0.3">
      <c r="A604" t="s">
        <v>5320</v>
      </c>
      <c r="B604" t="s">
        <v>5109</v>
      </c>
      <c r="C604" t="s">
        <v>737</v>
      </c>
      <c r="D604" t="s">
        <v>151</v>
      </c>
      <c r="E604" t="s">
        <v>51</v>
      </c>
      <c r="F604" t="s">
        <v>210</v>
      </c>
      <c r="G604" t="s">
        <v>191</v>
      </c>
      <c r="H604" t="s">
        <v>668</v>
      </c>
      <c r="I604" t="s">
        <v>279</v>
      </c>
      <c r="J604" t="s">
        <v>97</v>
      </c>
      <c r="K604" t="s">
        <v>98</v>
      </c>
      <c r="L604" t="s">
        <v>132</v>
      </c>
      <c r="M604">
        <v>11</v>
      </c>
      <c r="N604" t="s">
        <v>661</v>
      </c>
      <c r="O604">
        <v>18150</v>
      </c>
      <c r="P604" t="s">
        <v>5321</v>
      </c>
      <c r="Q604" t="s">
        <v>5322</v>
      </c>
      <c r="R604" t="s">
        <v>32</v>
      </c>
      <c r="S604" t="str">
        <f>IF(salesTable[[#This Row],[Region]]="","MISSING",IFERROR(VLOOKUP(salesTable[[#This Row],[Region]],region_ref[],2,FALSE),TRIM(CLEAN(UPPER(salesTable[[#This Row],[Region]])))))</f>
        <v>KUMASI</v>
      </c>
      <c r="T604" t="str">
        <f>IF(salesTable[[#This Row],[CustomerType]]="","MISSING",IFERROR(VLOOKUP(salesTable[[#This Row],[CustomerType]],customerType_Ref[],2,FALSE),TRIM(CLEAN(UPPER(salesTable[[#This Row],[CustomerType]])))))</f>
        <v>BUSINESS</v>
      </c>
      <c r="U604" t="str">
        <f>IF(salesTable[[#This Row],[SalesChannel]]="","MISSING",IFERROR(VLOOKUP(salesTable[[#This Row],[SalesChannel]],salesChannel_Ref[],2,FALSE),CLEAN(UPPER(TRIM(salesTable[SalesChannel])))))</f>
        <v>MOBILE APP</v>
      </c>
      <c r="V60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04" s="8" t="str">
        <f>IF(salesTable[[#This Row],[ProductID]]="","MISSING",IFERROR(VLOOKUP(salesTable[[#This Row],[ProductID]],product_REF[],1,FALSE),"NO MATCH"))</f>
        <v>P004</v>
      </c>
      <c r="X604" s="8" t="str">
        <f>CLEAN(UPPER(TRIM(IF(salesTable[[#This Row],[ProductID]]="","MISSING",IFERROR(VLOOKUP(salesTable[[#This Row],[ProductID]],product_REF[],2,FALSE),"NO MATCH")))))</f>
        <v>LASER PRINTER</v>
      </c>
      <c r="Y604" t="str">
        <f>IFERROR(CLEAN(UPPER(TRIM(VLOOKUP(salesTable[[#This Row],[productID_Final]],product_REF[],3,FALSE)))),"NO MATCH")</f>
        <v>OFFICE SUPPLIES</v>
      </c>
      <c r="Z604" s="8" t="str">
        <f>IF(salesTable[[#This Row],[productCategory_final]]=CLEAN(UPPER(TRIM(salesTable[ProductCategory]))),salesTable[[#This Row],[productCategory_final]],"MISMATCH")</f>
        <v>OFFICE SUPPLIES</v>
      </c>
      <c r="AA604" s="8" t="str">
        <f>IF(salesTable[[#This Row],[CustomerID]]="","MISSING",IFERROR(VLOOKUP(salesTable[[#This Row],[CustomerID]],customer_REF[],1,FALSE),"NO MATCH"))</f>
        <v>C0384</v>
      </c>
      <c r="AB604" t="str">
        <f>CLEAN(UPPER(TRIM(IF(salesTable[[#This Row],[FirstName]]="","MISSING",IFERROR(VLOOKUP(salesTable[[#This Row],[CustomerID_final]],customer_REF[],2,FALSE),"NO MATCH")))))</f>
        <v>KWAME</v>
      </c>
      <c r="AC604" s="8" t="str">
        <f>IF(salesTable[[#This Row],[customerFisrtName]]=CLEAN(UPPER(TRIM(salesTable[[#This Row],[customerFisrtName]]))),salesTable[[#This Row],[customerFisrtName]],"MISMATCH")</f>
        <v>KWAME</v>
      </c>
      <c r="AD604" t="str">
        <f>CLEAN(UPPER(TRIM(IF(salesTable[[#This Row],[LastName]]="","MISSING",IFERROR(VLOOKUP(salesTable[[#This Row],[CustomerID_final]],customer_REF[],3,FALSE),"NO MATCH")))))</f>
        <v>MENSAH</v>
      </c>
      <c r="AE604" s="8" t="str">
        <f>IF(salesTable[[#This Row],[customerLastName]]=CLEAN(UPPER(TRIM(salesTable[[#This Row],[customerLastName]]))),salesTable[[#This Row],[customerLastName]],"MISMATCH")</f>
        <v>MENSAH</v>
      </c>
      <c r="AF604" s="8" t="str">
        <f>IF(salesTable[[#This Row],[Phone]]="","MISSING",0&amp;RIGHT(TRIM(SUBSTITUTE(SUBSTITUTE(SUBSTITUTE(salesTable[[#This Row],[Phone]],"+","")," ",""),"-","")),9))</f>
        <v>0248448840</v>
      </c>
      <c r="AG60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04" s="8">
        <f>IF(salesTable[[#This Row],[quantity_clean]]&gt;0,salesTable[[#This Row],[quantity_clean]],"INVALID")</f>
        <v>11</v>
      </c>
      <c r="AI60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04" s="8">
        <f>IF(salesTable[[#This Row],[unitPrice_clean]]&gt;0,salesTable[[#This Row],[unitPrice_clean]],"INVALID")</f>
        <v>1650</v>
      </c>
      <c r="AK604">
        <f>IF(salesTable[[#This Row],[Revenue]]="","MISSING",VALUE(TRIM(SUBSTITUTE(SUBSTITUTE(salesTable[[#This Row],[Revenue]],",",""),"GH₵",""))))</f>
        <v>18150</v>
      </c>
      <c r="AL604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604" s="19">
        <f>IF(ISNUMBER(salesTable[[#This Row],[OrderDate]]),salesTable[[#This Row],[OrderDate]],IFERROR(DATEVALUE(CLEAN(TRIM(SUBSTITUTE(salesTable[[#This Row],[OrderDate]],".","/")))),"CHECK"))</f>
        <v>45689</v>
      </c>
      <c r="AN6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45689</v>
      </c>
      <c r="AO6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GH-KUM-2025-00285</v>
      </c>
      <c r="AP6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4" s="8" t="str">
        <f>CLEAN(PROPER(TRIM(salesTable[[#This Row],[Email]])))</f>
        <v>Kwame.Mensah31@Example.Com</v>
      </c>
      <c r="AR604" s="8" t="str">
        <f>CLEAN(TRIM(salesTable[[#This Row],[SourceFile]]))</f>
        <v>Agent_App_2025.csv</v>
      </c>
      <c r="AS6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4" s="8" t="str">
        <f>IF(salesTable[orderRef_final]&lt;&gt;"MISSING",salesTable[orderRef_final],"invalid")</f>
        <v>GH-KUM-2025-00285</v>
      </c>
    </row>
    <row r="605" spans="1:46" x14ac:dyDescent="0.3">
      <c r="A605" t="s">
        <v>5832</v>
      </c>
      <c r="B605" t="s">
        <v>2034</v>
      </c>
      <c r="C605" t="s">
        <v>498</v>
      </c>
      <c r="D605" t="s">
        <v>139</v>
      </c>
      <c r="E605" t="s">
        <v>129</v>
      </c>
      <c r="F605" t="s">
        <v>38</v>
      </c>
      <c r="G605" t="s">
        <v>239</v>
      </c>
      <c r="H605" t="s">
        <v>1728</v>
      </c>
      <c r="I605" t="s">
        <v>241</v>
      </c>
      <c r="J605" t="s">
        <v>221</v>
      </c>
      <c r="K605" t="s">
        <v>84</v>
      </c>
      <c r="L605" t="s">
        <v>182</v>
      </c>
      <c r="M605" t="s">
        <v>5833</v>
      </c>
      <c r="N605">
        <v>980</v>
      </c>
      <c r="O605">
        <v>1960</v>
      </c>
      <c r="P605" t="s">
        <v>5834</v>
      </c>
      <c r="Q605" t="s">
        <v>5835</v>
      </c>
      <c r="R605" t="s">
        <v>32</v>
      </c>
      <c r="S605" t="str">
        <f>IF(salesTable[[#This Row],[Region]]="","MISSING",IFERROR(VLOOKUP(salesTable[[#This Row],[Region]],region_ref[],2,FALSE),TRIM(CLEAN(UPPER(salesTable[[#This Row],[Region]])))))</f>
        <v>KUMASI</v>
      </c>
      <c r="T605" t="str">
        <f>IF(salesTable[[#This Row],[CustomerType]]="","MISSING",IFERROR(VLOOKUP(salesTable[[#This Row],[CustomerType]],customerType_Ref[],2,FALSE),TRIM(CLEAN(UPPER(salesTable[[#This Row],[CustomerType]])))))</f>
        <v>INDIVIDUAL</v>
      </c>
      <c r="U605" t="str">
        <f>IF(salesTable[[#This Row],[SalesChannel]]="","MISSING",IFERROR(VLOOKUP(salesTable[[#This Row],[SalesChannel]],salesChannel_Ref[],2,FALSE),CLEAN(UPPER(TRIM(salesTable[SalesChannel])))))</f>
        <v>AGENT</v>
      </c>
      <c r="V605" t="str">
        <f>IF(salesTable[[#This Row],[PaymentMethod]]="","MISSING",IFERROR(VLOOKUP(salesTable[[#This Row],[PaymentMethod]],paymentMethod_REF[],2,FALSE), CLEAN(UPPER(TRIM(salesTable[[#This Row],[PaymentMethod]])))))</f>
        <v>CASH</v>
      </c>
      <c r="W605" s="8" t="str">
        <f>IF(salesTable[[#This Row],[ProductID]]="","MISSING",IFERROR(VLOOKUP(salesTable[[#This Row],[ProductID]],product_REF[],1,FALSE),"NO MATCH"))</f>
        <v>P009</v>
      </c>
      <c r="X605" s="8" t="str">
        <f>CLEAN(UPPER(TRIM(IF(salesTable[[#This Row],[ProductID]]="","MISSING",IFERROR(VLOOKUP(salesTable[[#This Row],[ProductID]],product_REF[],2,FALSE),"NO MATCH")))))</f>
        <v>FILING CABINET</v>
      </c>
      <c r="Y605" t="str">
        <f>IFERROR(CLEAN(UPPER(TRIM(VLOOKUP(salesTable[[#This Row],[productID_Final]],product_REF[],3,FALSE)))),"NO MATCH")</f>
        <v>OFFICE SUPPLIES</v>
      </c>
      <c r="Z605" s="8" t="str">
        <f>IF(salesTable[[#This Row],[productCategory_final]]=CLEAN(UPPER(TRIM(salesTable[ProductCategory]))),salesTable[[#This Row],[productCategory_final]],"MISMATCH")</f>
        <v>OFFICE SUPPLIES</v>
      </c>
      <c r="AA605" s="8" t="str">
        <f>IF(salesTable[[#This Row],[CustomerID]]="","MISSING",IFERROR(VLOOKUP(salesTable[[#This Row],[CustomerID]],customer_REF[],1,FALSE),"NO MATCH"))</f>
        <v>C0107</v>
      </c>
      <c r="AB605" t="str">
        <f>CLEAN(UPPER(TRIM(IF(salesTable[[#This Row],[FirstName]]="","MISSING",IFERROR(VLOOKUP(salesTable[[#This Row],[CustomerID_final]],customer_REF[],2,FALSE),"NO MATCH")))))</f>
        <v>KOFI</v>
      </c>
      <c r="AC605" s="8" t="str">
        <f>IF(salesTable[[#This Row],[customerFisrtName]]=CLEAN(UPPER(TRIM(salesTable[[#This Row],[customerFisrtName]]))),salesTable[[#This Row],[customerFisrtName]],"MISMATCH")</f>
        <v>KOFI</v>
      </c>
      <c r="AD605" t="str">
        <f>CLEAN(UPPER(TRIM(IF(salesTable[[#This Row],[LastName]]="","MISSING",IFERROR(VLOOKUP(salesTable[[#This Row],[CustomerID_final]],customer_REF[],3,FALSE),"NO MATCH")))))</f>
        <v>BOATENG</v>
      </c>
      <c r="AE605" s="8" t="str">
        <f>IF(salesTable[[#This Row],[customerLastName]]=CLEAN(UPPER(TRIM(salesTable[[#This Row],[customerLastName]]))),salesTable[[#This Row],[customerLastName]],"MISMATCH")</f>
        <v>BOATENG</v>
      </c>
      <c r="AF605" s="8" t="str">
        <f>IF(salesTable[[#This Row],[Phone]]="","MISSING",0&amp;RIGHT(TRIM(SUBSTITUTE(SUBSTITUTE(SUBSTITUTE(salesTable[[#This Row],[Phone]],"+","")," ",""),"-","")),9))</f>
        <v>0204609491</v>
      </c>
      <c r="AG60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05" s="8">
        <f>IF(salesTable[[#This Row],[quantity_clean]]&gt;0,salesTable[[#This Row],[quantity_clean]],"INVALID")</f>
        <v>2</v>
      </c>
      <c r="AI60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05" s="8">
        <f>IF(salesTable[[#This Row],[unitPrice_clean]]&gt;0,salesTable[[#This Row],[unitPrice_clean]],"INVALID")</f>
        <v>980</v>
      </c>
      <c r="AK605">
        <f>IF(salesTable[[#This Row],[Revenue]]="","MISSING",VALUE(TRIM(SUBSTITUTE(SUBSTITUTE(salesTable[[#This Row],[Revenue]],",",""),"GH₵",""))))</f>
        <v>1960</v>
      </c>
      <c r="AL605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605" s="19">
        <f>IF(ISNUMBER(salesTable[[#This Row],[OrderDate]]),salesTable[[#This Row],[OrderDate]],IFERROR(DATEVALUE(CLEAN(TRIM(SUBSTITUTE(salesTable[[#This Row],[OrderDate]],".","/")))),"CHECK"))</f>
        <v>45705</v>
      </c>
      <c r="AN6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45705</v>
      </c>
      <c r="AO6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GH-KUM-2025-00302</v>
      </c>
      <c r="AP6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5" s="8" t="str">
        <f>CLEAN(PROPER(TRIM(salesTable[[#This Row],[Email]])))</f>
        <v>Kofi.Boateng61@Example.Com</v>
      </c>
      <c r="AR605" s="8" t="str">
        <f>CLEAN(TRIM(salesTable[[#This Row],[SourceFile]]))</f>
        <v>Agent_App_2025.csv</v>
      </c>
      <c r="AS6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5" s="8" t="str">
        <f>IF(salesTable[orderRef_final]&lt;&gt;"MISSING",salesTable[orderRef_final],"invalid")</f>
        <v>GH-KUM-2025-00302</v>
      </c>
    </row>
    <row r="606" spans="1:46" x14ac:dyDescent="0.3">
      <c r="A606" t="s">
        <v>1827</v>
      </c>
      <c r="B606" t="s">
        <v>1828</v>
      </c>
      <c r="C606" t="s">
        <v>404</v>
      </c>
      <c r="D606" t="s">
        <v>905</v>
      </c>
      <c r="E606" t="s">
        <v>51</v>
      </c>
      <c r="F606" t="s">
        <v>38</v>
      </c>
      <c r="G606" t="s">
        <v>24</v>
      </c>
      <c r="H606" t="s">
        <v>434</v>
      </c>
      <c r="I606" t="s">
        <v>26</v>
      </c>
      <c r="J606" t="s">
        <v>442</v>
      </c>
      <c r="K606" t="s">
        <v>98</v>
      </c>
      <c r="L606" t="s">
        <v>819</v>
      </c>
      <c r="M606">
        <v>1</v>
      </c>
      <c r="N606">
        <v>4200</v>
      </c>
      <c r="O606">
        <v>4200</v>
      </c>
      <c r="P606" t="s">
        <v>1829</v>
      </c>
      <c r="Q606" t="s">
        <v>1830</v>
      </c>
      <c r="R606" t="s">
        <v>157</v>
      </c>
      <c r="S606" t="str">
        <f>IF(salesTable[[#This Row],[Region]]="","MISSING",IFERROR(VLOOKUP(salesTable[[#This Row],[Region]],region_ref[],2,FALSE),TRIM(CLEAN(UPPER(salesTable[[#This Row],[Region]])))))</f>
        <v>KUMASI</v>
      </c>
      <c r="T606" t="str">
        <f>IF(salesTable[[#This Row],[CustomerType]]="","MISSING",IFERROR(VLOOKUP(salesTable[[#This Row],[CustomerType]],customerType_Ref[],2,FALSE),TRIM(CLEAN(UPPER(salesTable[[#This Row],[CustomerType]])))))</f>
        <v>BUSINESS</v>
      </c>
      <c r="U606" t="str">
        <f>IF(salesTable[[#This Row],[SalesChannel]]="","MISSING",IFERROR(VLOOKUP(salesTable[[#This Row],[SalesChannel]],salesChannel_Ref[],2,FALSE),CLEAN(UPPER(TRIM(salesTable[SalesChannel])))))</f>
        <v>MOBILE APP</v>
      </c>
      <c r="V60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06" s="8" t="str">
        <f>IF(salesTable[[#This Row],[ProductID]]="","MISSING",IFERROR(VLOOKUP(salesTable[[#This Row],[ProductID]],product_REF[],1,FALSE),"NO MATCH"))</f>
        <v>P001</v>
      </c>
      <c r="X606" s="8" t="str">
        <f>CLEAN(UPPER(TRIM(IF(salesTable[[#This Row],[ProductID]]="","MISSING",IFERROR(VLOOKUP(salesTable[[#This Row],[ProductID]],product_REF[],2,FALSE),"NO MATCH")))))</f>
        <v>LAPTOP PRO 14</v>
      </c>
      <c r="Y606" t="str">
        <f>IFERROR(CLEAN(UPPER(TRIM(VLOOKUP(salesTable[[#This Row],[productID_Final]],product_REF[],3,FALSE)))),"NO MATCH")</f>
        <v>ELECTRONICS</v>
      </c>
      <c r="Z606" s="8" t="str">
        <f>IF(salesTable[[#This Row],[productCategory_final]]=CLEAN(UPPER(TRIM(salesTable[ProductCategory]))),salesTable[[#This Row],[productCategory_final]],"MISMATCH")</f>
        <v>ELECTRONICS</v>
      </c>
      <c r="AA606" s="8" t="str">
        <f>IF(salesTable[[#This Row],[CustomerID]]="","MISSING",IFERROR(VLOOKUP(salesTable[[#This Row],[CustomerID]],customer_REF[],1,FALSE),"NO MATCH"))</f>
        <v>C0269</v>
      </c>
      <c r="AB606" t="str">
        <f>CLEAN(UPPER(TRIM(IF(salesTable[[#This Row],[FirstName]]="","MISSING",IFERROR(VLOOKUP(salesTable[[#This Row],[CustomerID_final]],customer_REF[],2,FALSE),"NO MATCH")))))</f>
        <v>KOFI</v>
      </c>
      <c r="AC606" s="8" t="str">
        <f>IF(salesTable[[#This Row],[customerFisrtName]]=CLEAN(UPPER(TRIM(salesTable[[#This Row],[customerFisrtName]]))),salesTable[[#This Row],[customerFisrtName]],"MISMATCH")</f>
        <v>KOFI</v>
      </c>
      <c r="AD606" t="str">
        <f>CLEAN(UPPER(TRIM(IF(salesTable[[#This Row],[LastName]]="","MISSING",IFERROR(VLOOKUP(salesTable[[#This Row],[CustomerID_final]],customer_REF[],3,FALSE),"NO MATCH")))))</f>
        <v>MENSAH</v>
      </c>
      <c r="AE606" s="8" t="str">
        <f>IF(salesTable[[#This Row],[customerLastName]]=CLEAN(UPPER(TRIM(salesTable[[#This Row],[customerLastName]]))),salesTable[[#This Row],[customerLastName]],"MISMATCH")</f>
        <v>MENSAH</v>
      </c>
      <c r="AF606" s="8" t="str">
        <f>IF(salesTable[[#This Row],[Phone]]="","MISSING",0&amp;RIGHT(TRIM(SUBSTITUTE(SUBSTITUTE(SUBSTITUTE(salesTable[[#This Row],[Phone]],"+","")," ",""),"-","")),9))</f>
        <v>0278794115</v>
      </c>
      <c r="AG60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06" s="8">
        <f>IF(salesTable[[#This Row],[quantity_clean]]&gt;0,salesTable[[#This Row],[quantity_clean]],"INVALID")</f>
        <v>1</v>
      </c>
      <c r="AI60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06" s="8">
        <f>IF(salesTable[[#This Row],[unitPrice_clean]]&gt;0,salesTable[[#This Row],[unitPrice_clean]],"INVALID")</f>
        <v>4200</v>
      </c>
      <c r="AK606">
        <f>IF(salesTable[[#This Row],[Revenue]]="","MISSING",VALUE(TRIM(SUBSTITUTE(SUBSTITUTE(salesTable[[#This Row],[Revenue]],",",""),"GH₵",""))))</f>
        <v>4200</v>
      </c>
      <c r="AL606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606" s="19">
        <f>IF(ISNUMBER(salesTable[[#This Row],[OrderDate]]),salesTable[[#This Row],[OrderDate]],IFERROR(DATEVALUE(CLEAN(TRIM(SUBSTITUTE(salesTable[[#This Row],[OrderDate]],".","/")))),"CHECK"))</f>
        <v>45856</v>
      </c>
      <c r="AN6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45856</v>
      </c>
      <c r="AO6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GH-KUM-2025-00308</v>
      </c>
      <c r="AP6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6" s="8" t="str">
        <f>CLEAN(PROPER(TRIM(salesTable[[#This Row],[Email]])))</f>
        <v>Kofi.Mensah20@Example.Com</v>
      </c>
      <c r="AR606" s="8" t="str">
        <f>CLEAN(TRIM(salesTable[[#This Row],[SourceFile]]))</f>
        <v>Online_Sales_2025.xlsx</v>
      </c>
      <c r="AS6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6" s="8" t="str">
        <f>IF(salesTable[orderRef_final]&lt;&gt;"MISSING",salesTable[orderRef_final],"invalid")</f>
        <v>GH-KUM-2025-00308</v>
      </c>
    </row>
    <row r="607" spans="1:46" x14ac:dyDescent="0.3">
      <c r="A607" t="s">
        <v>2518</v>
      </c>
      <c r="B607" t="s">
        <v>1303</v>
      </c>
      <c r="C607" t="s">
        <v>2519</v>
      </c>
      <c r="D607" t="s">
        <v>139</v>
      </c>
      <c r="E607" t="s">
        <v>237</v>
      </c>
      <c r="F607" t="s">
        <v>38</v>
      </c>
      <c r="G607" t="s">
        <v>303</v>
      </c>
      <c r="H607" t="s">
        <v>2000</v>
      </c>
      <c r="I607" t="s">
        <v>41</v>
      </c>
      <c r="J607" t="s">
        <v>27</v>
      </c>
      <c r="K607" t="s">
        <v>830</v>
      </c>
      <c r="L607" t="s">
        <v>58</v>
      </c>
      <c r="M607">
        <v>11</v>
      </c>
      <c r="N607">
        <v>2400</v>
      </c>
      <c r="O607">
        <v>26400</v>
      </c>
      <c r="P607" t="s">
        <v>2520</v>
      </c>
      <c r="Q607" t="s">
        <v>2521</v>
      </c>
      <c r="R607" t="s">
        <v>32</v>
      </c>
      <c r="S607" t="str">
        <f>IF(salesTable[[#This Row],[Region]]="","MISSING",IFERROR(VLOOKUP(salesTable[[#This Row],[Region]],region_ref[],2,FALSE),TRIM(CLEAN(UPPER(salesTable[[#This Row],[Region]])))))</f>
        <v>KUMASI</v>
      </c>
      <c r="T607" t="str">
        <f>IF(salesTable[[#This Row],[CustomerType]]="","MISSING",IFERROR(VLOOKUP(salesTable[[#This Row],[CustomerType]],customerType_Ref[],2,FALSE),TRIM(CLEAN(UPPER(salesTable[[#This Row],[CustomerType]])))))</f>
        <v>GOVERNMENT</v>
      </c>
      <c r="U607" t="str">
        <f>IF(salesTable[[#This Row],[SalesChannel]]="","MISSING",IFERROR(VLOOKUP(salesTable[[#This Row],[SalesChannel]],salesChannel_Ref[],2,FALSE),CLEAN(UPPER(TRIM(salesTable[SalesChannel])))))</f>
        <v>MOBILE APP</v>
      </c>
      <c r="V6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07" s="8" t="str">
        <f>IF(salesTable[[#This Row],[ProductID]]="","MISSING",IFERROR(VLOOKUP(salesTable[[#This Row],[ProductID]],product_REF[],1,FALSE),"NO MATCH"))</f>
        <v>P011</v>
      </c>
      <c r="X607" s="8" t="str">
        <f>CLEAN(UPPER(TRIM(IF(salesTable[[#This Row],[ProductID]]="","MISSING",IFERROR(VLOOKUP(salesTable[[#This Row],[ProductID]],product_REF[],2,FALSE),"NO MATCH")))))</f>
        <v>EXECUTIVE DESK</v>
      </c>
      <c r="Y607" t="str">
        <f>IFERROR(CLEAN(UPPER(TRIM(VLOOKUP(salesTable[[#This Row],[productID_Final]],product_REF[],3,FALSE)))),"NO MATCH")</f>
        <v>FURNITURE</v>
      </c>
      <c r="Z607" s="8" t="str">
        <f>IF(salesTable[[#This Row],[productCategory_final]]=CLEAN(UPPER(TRIM(salesTable[ProductCategory]))),salesTable[[#This Row],[productCategory_final]],"MISMATCH")</f>
        <v>FURNITURE</v>
      </c>
      <c r="AA607" s="8" t="str">
        <f>IF(salesTable[[#This Row],[CustomerID]]="","MISSING",IFERROR(VLOOKUP(salesTable[[#This Row],[CustomerID]],customer_REF[],1,FALSE),"NO MATCH"))</f>
        <v>C0121</v>
      </c>
      <c r="AB607" t="str">
        <f>CLEAN(UPPER(TRIM(IF(salesTable[[#This Row],[FirstName]]="","MISSING",IFERROR(VLOOKUP(salesTable[[#This Row],[CustomerID_final]],customer_REF[],2,FALSE),"NO MATCH")))))</f>
        <v>KOFI</v>
      </c>
      <c r="AC607" s="8" t="str">
        <f>IF(salesTable[[#This Row],[customerFisrtName]]=CLEAN(UPPER(TRIM(salesTable[[#This Row],[customerFisrtName]]))),salesTable[[#This Row],[customerFisrtName]],"MISMATCH")</f>
        <v>KOFI</v>
      </c>
      <c r="AD607" t="str">
        <f>CLEAN(UPPER(TRIM(IF(salesTable[[#This Row],[LastName]]="","MISSING",IFERROR(VLOOKUP(salesTable[[#This Row],[CustomerID_final]],customer_REF[],3,FALSE),"NO MATCH")))))</f>
        <v>APPIAH</v>
      </c>
      <c r="AE607" s="8" t="str">
        <f>IF(salesTable[[#This Row],[customerLastName]]=CLEAN(UPPER(TRIM(salesTable[[#This Row],[customerLastName]]))),salesTable[[#This Row],[customerLastName]],"MISMATCH")</f>
        <v>APPIAH</v>
      </c>
      <c r="AF607" s="8" t="str">
        <f>IF(salesTable[[#This Row],[Phone]]="","MISSING",0&amp;RIGHT(TRIM(SUBSTITUTE(SUBSTITUTE(SUBSTITUTE(salesTable[[#This Row],[Phone]],"+","")," ",""),"-","")),9))</f>
        <v>0595166055</v>
      </c>
      <c r="AG60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07" s="8">
        <f>IF(salesTable[[#This Row],[quantity_clean]]&gt;0,salesTable[[#This Row],[quantity_clean]],"INVALID")</f>
        <v>11</v>
      </c>
      <c r="AI60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607" s="8">
        <f>IF(salesTable[[#This Row],[unitPrice_clean]]&gt;0,salesTable[[#This Row],[unitPrice_clean]],"INVALID")</f>
        <v>2400</v>
      </c>
      <c r="AK607">
        <f>IF(salesTable[[#This Row],[Revenue]]="","MISSING",VALUE(TRIM(SUBSTITUTE(SUBSTITUTE(salesTable[[#This Row],[Revenue]],",",""),"GH₵",""))))</f>
        <v>26400</v>
      </c>
      <c r="AL607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607" s="19" t="str">
        <f>IF(ISNUMBER(salesTable[[#This Row],[OrderDate]]),salesTable[[#This Row],[OrderDate]],IFERROR(DATEVALUE(CLEAN(TRIM(SUBSTITUTE(salesTable[[#This Row],[OrderDate]],".","/")))),"CHECK"))</f>
        <v>CHECK</v>
      </c>
      <c r="AN60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GH-KUM-2025-00310</v>
      </c>
      <c r="AP6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7" s="8" t="str">
        <f>CLEAN(PROPER(TRIM(salesTable[[#This Row],[Email]])))</f>
        <v>Kofi.Appiah93@Example.Com</v>
      </c>
      <c r="AR607" s="8" t="str">
        <f>CLEAN(TRIM(salesTable[[#This Row],[SourceFile]]))</f>
        <v>Agent_App_2025.csv</v>
      </c>
      <c r="AS6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7" s="8" t="str">
        <f>IF(salesTable[orderRef_final]&lt;&gt;"MISSING",salesTable[orderRef_final],"invalid")</f>
        <v>GH-KUM-2025-00310</v>
      </c>
    </row>
    <row r="608" spans="1:46" x14ac:dyDescent="0.3">
      <c r="A608" t="s">
        <v>2465</v>
      </c>
      <c r="B608" t="s">
        <v>2466</v>
      </c>
      <c r="C608" t="s">
        <v>763</v>
      </c>
      <c r="D608" t="s">
        <v>50</v>
      </c>
      <c r="E608" t="s">
        <v>22</v>
      </c>
      <c r="F608" t="s">
        <v>38</v>
      </c>
      <c r="G608" t="s">
        <v>162</v>
      </c>
      <c r="H608" t="s">
        <v>500</v>
      </c>
      <c r="I608" t="s">
        <v>110</v>
      </c>
      <c r="J608" t="s">
        <v>393</v>
      </c>
      <c r="K608" t="s">
        <v>321</v>
      </c>
      <c r="L608" t="s">
        <v>819</v>
      </c>
      <c r="M608">
        <v>6</v>
      </c>
      <c r="N608">
        <v>620</v>
      </c>
      <c r="O608">
        <v>3720</v>
      </c>
      <c r="P608" t="s">
        <v>2467</v>
      </c>
      <c r="Q608" t="s">
        <v>2468</v>
      </c>
      <c r="R608" t="s">
        <v>46</v>
      </c>
      <c r="S608" t="str">
        <f>IF(salesTable[[#This Row],[Region]]="","MISSING",IFERROR(VLOOKUP(salesTable[[#This Row],[Region]],region_ref[],2,FALSE),TRIM(CLEAN(UPPER(salesTable[[#This Row],[Region]])))))</f>
        <v>KUMASI</v>
      </c>
      <c r="T608" t="str">
        <f>IF(salesTable[[#This Row],[CustomerType]]="","MISSING",IFERROR(VLOOKUP(salesTable[[#This Row],[CustomerType]],customerType_Ref[],2,FALSE),TRIM(CLEAN(UPPER(salesTable[[#This Row],[CustomerType]])))))</f>
        <v>BUSINESS</v>
      </c>
      <c r="U608" t="str">
        <f>IF(salesTable[[#This Row],[SalesChannel]]="","MISSING",IFERROR(VLOOKUP(salesTable[[#This Row],[SalesChannel]],salesChannel_Ref[],2,FALSE),CLEAN(UPPER(TRIM(salesTable[SalesChannel])))))</f>
        <v>ONLINE</v>
      </c>
      <c r="V60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08" s="8" t="str">
        <f>IF(salesTable[[#This Row],[ProductID]]="","MISSING",IFERROR(VLOOKUP(salesTable[[#This Row],[ProductID]],product_REF[],1,FALSE),"NO MATCH"))</f>
        <v>P012</v>
      </c>
      <c r="X608" s="8" t="str">
        <f>CLEAN(UPPER(TRIM(IF(salesTable[[#This Row],[ProductID]]="","MISSING",IFERROR(VLOOKUP(salesTable[[#This Row],[ProductID]],product_REF[],2,FALSE),"NO MATCH")))))</f>
        <v>BLENDER PLUS</v>
      </c>
      <c r="Y608" t="str">
        <f>IFERROR(CLEAN(UPPER(TRIM(VLOOKUP(salesTable[[#This Row],[productID_Final]],product_REF[],3,FALSE)))),"NO MATCH")</f>
        <v>HOME APPLIANCES</v>
      </c>
      <c r="Z608" s="8" t="str">
        <f>IF(salesTable[[#This Row],[productCategory_final]]=CLEAN(UPPER(TRIM(salesTable[ProductCategory]))),salesTable[[#This Row],[productCategory_final]],"MISMATCH")</f>
        <v>HOME APPLIANCES</v>
      </c>
      <c r="AA608" s="8" t="str">
        <f>IF(salesTable[[#This Row],[CustomerID]]="","MISSING",IFERROR(VLOOKUP(salesTable[[#This Row],[CustomerID]],customer_REF[],1,FALSE),"NO MATCH"))</f>
        <v>C0272</v>
      </c>
      <c r="AB608" t="str">
        <f>CLEAN(UPPER(TRIM(IF(salesTable[[#This Row],[FirstName]]="","MISSING",IFERROR(VLOOKUP(salesTable[[#This Row],[CustomerID_final]],customer_REF[],2,FALSE),"NO MATCH")))))</f>
        <v>AKOSUA</v>
      </c>
      <c r="AC608" s="8" t="str">
        <f>IF(salesTable[[#This Row],[customerFisrtName]]=CLEAN(UPPER(TRIM(salesTable[[#This Row],[customerFisrtName]]))),salesTable[[#This Row],[customerFisrtName]],"MISMATCH")</f>
        <v>AKOSUA</v>
      </c>
      <c r="AD608" t="str">
        <f>CLEAN(UPPER(TRIM(IF(salesTable[[#This Row],[LastName]]="","MISSING",IFERROR(VLOOKUP(salesTable[[#This Row],[CustomerID_final]],customer_REF[],3,FALSE),"NO MATCH")))))</f>
        <v>ARTHUR</v>
      </c>
      <c r="AE608" s="8" t="str">
        <f>IF(salesTable[[#This Row],[customerLastName]]=CLEAN(UPPER(TRIM(salesTable[[#This Row],[customerLastName]]))),salesTable[[#This Row],[customerLastName]],"MISMATCH")</f>
        <v>ARTHUR</v>
      </c>
      <c r="AF608" s="8" t="str">
        <f>IF(salesTable[[#This Row],[Phone]]="","MISSING",0&amp;RIGHT(TRIM(SUBSTITUTE(SUBSTITUTE(SUBSTITUTE(salesTable[[#This Row],[Phone]],"+","")," ",""),"-","")),9))</f>
        <v>0594799652</v>
      </c>
      <c r="AG60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08" s="8">
        <f>IF(salesTable[[#This Row],[quantity_clean]]&gt;0,salesTable[[#This Row],[quantity_clean]],"INVALID")</f>
        <v>6</v>
      </c>
      <c r="AI60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08" s="8">
        <f>IF(salesTable[[#This Row],[unitPrice_clean]]&gt;0,salesTable[[#This Row],[unitPrice_clean]],"INVALID")</f>
        <v>620</v>
      </c>
      <c r="AK608">
        <f>IF(salesTable[[#This Row],[Revenue]]="","MISSING",VALUE(TRIM(SUBSTITUTE(SUBSTITUTE(salesTable[[#This Row],[Revenue]],",",""),"GH₵",""))))</f>
        <v>3720</v>
      </c>
      <c r="AL608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608" s="19">
        <f>IF(ISNUMBER(salesTable[[#This Row],[OrderDate]]),salesTable[[#This Row],[OrderDate]],IFERROR(DATEVALUE(CLEAN(TRIM(SUBSTITUTE(salesTable[[#This Row],[OrderDate]],".","/")))),"CHECK"))</f>
        <v>45897</v>
      </c>
      <c r="AN6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45897</v>
      </c>
      <c r="AO6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GH-KUM-2025-00323</v>
      </c>
      <c r="AP6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8" s="8" t="str">
        <f>CLEAN(PROPER(TRIM(salesTable[[#This Row],[Email]])))</f>
        <v>Akosua.Arthur78@Example.Com</v>
      </c>
      <c r="AR608" s="8" t="str">
        <f>CLEAN(TRIM(salesTable[[#This Row],[SourceFile]]))</f>
        <v>Mobile_App_Export.csv</v>
      </c>
      <c r="AS6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8" s="8" t="str">
        <f>IF(salesTable[orderRef_final]&lt;&gt;"MISSING",salesTable[orderRef_final],"invalid")</f>
        <v>GH-KUM-2025-00323</v>
      </c>
    </row>
    <row r="609" spans="1:46" x14ac:dyDescent="0.3">
      <c r="A609" t="s">
        <v>6250</v>
      </c>
      <c r="B609" t="s">
        <v>3537</v>
      </c>
      <c r="C609" t="s">
        <v>318</v>
      </c>
      <c r="D609" t="s">
        <v>92</v>
      </c>
      <c r="E609" t="s">
        <v>190</v>
      </c>
      <c r="F609" t="s">
        <v>38</v>
      </c>
      <c r="G609" t="s">
        <v>68</v>
      </c>
      <c r="H609" t="s">
        <v>109</v>
      </c>
      <c r="I609" t="s">
        <v>230</v>
      </c>
      <c r="J609" t="s">
        <v>27</v>
      </c>
      <c r="K609" t="s">
        <v>98</v>
      </c>
      <c r="L609" t="s">
        <v>43</v>
      </c>
      <c r="M609">
        <v>1</v>
      </c>
      <c r="N609" t="s">
        <v>4217</v>
      </c>
      <c r="O609">
        <v>3600</v>
      </c>
      <c r="P609" t="s">
        <v>6251</v>
      </c>
      <c r="Q609" t="s">
        <v>6252</v>
      </c>
      <c r="R609" t="s">
        <v>46</v>
      </c>
      <c r="S609" t="str">
        <f>IF(salesTable[[#This Row],[Region]]="","MISSING",IFERROR(VLOOKUP(salesTable[[#This Row],[Region]],region_ref[],2,FALSE),TRIM(CLEAN(UPPER(salesTable[[#This Row],[Region]])))))</f>
        <v>KUMASI</v>
      </c>
      <c r="T609" t="str">
        <f>IF(salesTable[[#This Row],[CustomerType]]="","MISSING",IFERROR(VLOOKUP(salesTable[[#This Row],[CustomerType]],customerType_Ref[],2,FALSE),TRIM(CLEAN(UPPER(salesTable[[#This Row],[CustomerType]])))))</f>
        <v>GOVERNMENT</v>
      </c>
      <c r="U609" t="str">
        <f>IF(salesTable[[#This Row],[SalesChannel]]="","MISSING",IFERROR(VLOOKUP(salesTable[[#This Row],[SalesChannel]],salesChannel_Ref[],2,FALSE),CLEAN(UPPER(TRIM(salesTable[SalesChannel])))))</f>
        <v>MOBILE APP</v>
      </c>
      <c r="V60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09" s="8" t="str">
        <f>IF(salesTable[[#This Row],[ProductID]]="","MISSING",IFERROR(VLOOKUP(salesTable[[#This Row],[ProductID]],product_REF[],1,FALSE),"NO MATCH"))</f>
        <v>P010</v>
      </c>
      <c r="X609" s="8" t="str">
        <f>CLEAN(UPPER(TRIM(IF(salesTable[[#This Row],[ProductID]]="","MISSING",IFERROR(VLOOKUP(salesTable[[#This Row],[ProductID]],product_REF[],2,FALSE),"NO MATCH")))))</f>
        <v>AIR CONDITIONER</v>
      </c>
      <c r="Y609" t="str">
        <f>IFERROR(CLEAN(UPPER(TRIM(VLOOKUP(salesTable[[#This Row],[productID_Final]],product_REF[],3,FALSE)))),"NO MATCH")</f>
        <v>HOME APPLIANCES</v>
      </c>
      <c r="Z609" s="8" t="str">
        <f>IF(salesTable[[#This Row],[productCategory_final]]=CLEAN(UPPER(TRIM(salesTable[ProductCategory]))),salesTable[[#This Row],[productCategory_final]],"MISMATCH")</f>
        <v>HOME APPLIANCES</v>
      </c>
      <c r="AA609" s="8" t="str">
        <f>IF(salesTable[[#This Row],[CustomerID]]="","MISSING",IFERROR(VLOOKUP(salesTable[[#This Row],[CustomerID]],customer_REF[],1,FALSE),"NO MATCH"))</f>
        <v>C0252</v>
      </c>
      <c r="AB609" t="str">
        <f>CLEAN(UPPER(TRIM(IF(salesTable[[#This Row],[FirstName]]="","MISSING",IFERROR(VLOOKUP(salesTable[[#This Row],[CustomerID_final]],customer_REF[],2,FALSE),"NO MATCH")))))</f>
        <v>AMA</v>
      </c>
      <c r="AC609" s="8" t="str">
        <f>IF(salesTable[[#This Row],[customerFisrtName]]=CLEAN(UPPER(TRIM(salesTable[[#This Row],[customerFisrtName]]))),salesTable[[#This Row],[customerFisrtName]],"MISMATCH")</f>
        <v>AMA</v>
      </c>
      <c r="AD609" t="str">
        <f>CLEAN(UPPER(TRIM(IF(salesTable[[#This Row],[LastName]]="","MISSING",IFERROR(VLOOKUP(salesTable[[#This Row],[CustomerID_final]],customer_REF[],3,FALSE),"NO MATCH")))))</f>
        <v>ASARE</v>
      </c>
      <c r="AE609" s="8" t="str">
        <f>IF(salesTable[[#This Row],[customerLastName]]=CLEAN(UPPER(TRIM(salesTable[[#This Row],[customerLastName]]))),salesTable[[#This Row],[customerLastName]],"MISMATCH")</f>
        <v>ASARE</v>
      </c>
      <c r="AF609" s="8" t="str">
        <f>IF(salesTable[[#This Row],[Phone]]="","MISSING",0&amp;RIGHT(TRIM(SUBSTITUTE(SUBSTITUTE(SUBSTITUTE(salesTable[[#This Row],[Phone]],"+","")," ",""),"-","")),9))</f>
        <v>0262489173</v>
      </c>
      <c r="AG60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09" s="8">
        <f>IF(salesTable[[#This Row],[quantity_clean]]&gt;0,salesTable[[#This Row],[quantity_clean]],"INVALID")</f>
        <v>1</v>
      </c>
      <c r="AI60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609" s="8">
        <f>IF(salesTable[[#This Row],[unitPrice_clean]]&gt;0,salesTable[[#This Row],[unitPrice_clean]],"INVALID")</f>
        <v>3600</v>
      </c>
      <c r="AK609">
        <f>IF(salesTable[[#This Row],[Revenue]]="","MISSING",VALUE(TRIM(SUBSTITUTE(SUBSTITUTE(salesTable[[#This Row],[Revenue]],",",""),"GH₵",""))))</f>
        <v>3600</v>
      </c>
      <c r="AL609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609" s="19">
        <f>IF(ISNUMBER(salesTable[[#This Row],[OrderDate]]),salesTable[[#This Row],[OrderDate]],IFERROR(DATEVALUE(CLEAN(TRIM(SUBSTITUTE(salesTable[[#This Row],[OrderDate]],".","/")))),"CHECK"))</f>
        <v>45671</v>
      </c>
      <c r="AN6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45671</v>
      </c>
      <c r="AO6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GH-KUM-2025-00328</v>
      </c>
      <c r="AP6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09" s="8" t="str">
        <f>CLEAN(PROPER(TRIM(salesTable[[#This Row],[Email]])))</f>
        <v>Ama.Asare46@Example.Com</v>
      </c>
      <c r="AR609" s="8" t="str">
        <f>CLEAN(TRIM(salesTable[[#This Row],[SourceFile]]))</f>
        <v>Mobile_App_Export.csv</v>
      </c>
      <c r="AS6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09" s="8" t="str">
        <f>IF(salesTable[orderRef_final]&lt;&gt;"MISSING",salesTable[orderRef_final],"invalid")</f>
        <v>GH-KUM-2025-00328</v>
      </c>
    </row>
    <row r="610" spans="1:46" x14ac:dyDescent="0.3">
      <c r="A610" t="s">
        <v>1445</v>
      </c>
      <c r="B610" t="s">
        <v>1446</v>
      </c>
      <c r="C610" t="s">
        <v>1447</v>
      </c>
      <c r="D610" t="s">
        <v>151</v>
      </c>
      <c r="E610" t="s">
        <v>173</v>
      </c>
      <c r="F610" t="s">
        <v>38</v>
      </c>
      <c r="G610" t="s">
        <v>53</v>
      </c>
      <c r="H610" t="s">
        <v>648</v>
      </c>
      <c r="I610" t="s">
        <v>96</v>
      </c>
      <c r="J610" t="s">
        <v>27</v>
      </c>
      <c r="K610" t="s">
        <v>624</v>
      </c>
      <c r="L610" t="s">
        <v>165</v>
      </c>
      <c r="M610">
        <v>12</v>
      </c>
      <c r="N610">
        <v>180</v>
      </c>
      <c r="O610">
        <v>2160</v>
      </c>
      <c r="P610" t="s">
        <v>1448</v>
      </c>
      <c r="Q610" t="s">
        <v>1449</v>
      </c>
      <c r="R610" t="s">
        <v>32</v>
      </c>
      <c r="S610" t="str">
        <f>IF(salesTable[[#This Row],[Region]]="","MISSING",IFERROR(VLOOKUP(salesTable[[#This Row],[Region]],region_ref[],2,FALSE),TRIM(CLEAN(UPPER(salesTable[[#This Row],[Region]])))))</f>
        <v>KUMASI</v>
      </c>
      <c r="T610" t="str">
        <f>IF(salesTable[[#This Row],[CustomerType]]="","MISSING",IFERROR(VLOOKUP(salesTable[[#This Row],[CustomerType]],customerType_Ref[],2,FALSE),TRIM(CLEAN(UPPER(salesTable[[#This Row],[CustomerType]])))))</f>
        <v>GOVERNMENT</v>
      </c>
      <c r="U610" t="str">
        <f>IF(salesTable[[#This Row],[SalesChannel]]="","MISSING",IFERROR(VLOOKUP(salesTable[[#This Row],[SalesChannel]],salesChannel_Ref[],2,FALSE),CLEAN(UPPER(TRIM(salesTable[SalesChannel])))))</f>
        <v>IN-STORE</v>
      </c>
      <c r="V61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10" s="8" t="str">
        <f>IF(salesTable[[#This Row],[ProductID]]="","MISSING",IFERROR(VLOOKUP(salesTable[[#This Row],[ProductID]],product_REF[],1,FALSE),"NO MATCH"))</f>
        <v>P007</v>
      </c>
      <c r="X610" s="8" t="str">
        <f>CLEAN(UPPER(TRIM(IF(salesTable[[#This Row],[ProductID]]="","MISSING",IFERROR(VLOOKUP(salesTable[[#This Row],[ProductID]],product_REF[],2,FALSE),"NO MATCH")))))</f>
        <v>COTTON SHIRT</v>
      </c>
      <c r="Y610" t="str">
        <f>IFERROR(CLEAN(UPPER(TRIM(VLOOKUP(salesTable[[#This Row],[productID_Final]],product_REF[],3,FALSE)))),"NO MATCH")</f>
        <v>CLOTHING</v>
      </c>
      <c r="Z610" s="8" t="str">
        <f>IF(salesTable[[#This Row],[productCategory_final]]=CLEAN(UPPER(TRIM(salesTable[ProductCategory]))),salesTable[[#This Row],[productCategory_final]],"MISMATCH")</f>
        <v>CLOTHING</v>
      </c>
      <c r="AA610" s="8" t="str">
        <f>IF(salesTable[[#This Row],[CustomerID]]="","MISSING",IFERROR(VLOOKUP(salesTable[[#This Row],[CustomerID]],customer_REF[],1,FALSE),"NO MATCH"))</f>
        <v>C0073</v>
      </c>
      <c r="AB610" t="str">
        <f>CLEAN(UPPER(TRIM(IF(salesTable[[#This Row],[FirstName]]="","MISSING",IFERROR(VLOOKUP(salesTable[[#This Row],[CustomerID_final]],customer_REF[],2,FALSE),"NO MATCH")))))</f>
        <v>KWAME</v>
      </c>
      <c r="AC610" s="8" t="str">
        <f>IF(salesTable[[#This Row],[customerFisrtName]]=CLEAN(UPPER(TRIM(salesTable[[#This Row],[customerFisrtName]]))),salesTable[[#This Row],[customerFisrtName]],"MISMATCH")</f>
        <v>KWAME</v>
      </c>
      <c r="AD610" t="str">
        <f>CLEAN(UPPER(TRIM(IF(salesTable[[#This Row],[LastName]]="","MISSING",IFERROR(VLOOKUP(salesTable[[#This Row],[CustomerID_final]],customer_REF[],3,FALSE),"NO MATCH")))))</f>
        <v>OSEI</v>
      </c>
      <c r="AE610" s="8" t="str">
        <f>IF(salesTable[[#This Row],[customerLastName]]=CLEAN(UPPER(TRIM(salesTable[[#This Row],[customerLastName]]))),salesTable[[#This Row],[customerLastName]],"MISMATCH")</f>
        <v>OSEI</v>
      </c>
      <c r="AF610" s="8" t="str">
        <f>IF(salesTable[[#This Row],[Phone]]="","MISSING",0&amp;RIGHT(TRIM(SUBSTITUTE(SUBSTITUTE(SUBSTITUTE(salesTable[[#This Row],[Phone]],"+","")," ",""),"-","")),9))</f>
        <v>0548220602</v>
      </c>
      <c r="AG61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10" s="8">
        <f>IF(salesTable[[#This Row],[quantity_clean]]&gt;0,salesTable[[#This Row],[quantity_clean]],"INVALID")</f>
        <v>12</v>
      </c>
      <c r="AI61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10" s="8">
        <f>IF(salesTable[[#This Row],[unitPrice_clean]]&gt;0,salesTable[[#This Row],[unitPrice_clean]],"INVALID")</f>
        <v>180</v>
      </c>
      <c r="AK610">
        <f>IF(salesTable[[#This Row],[Revenue]]="","MISSING",VALUE(TRIM(SUBSTITUTE(SUBSTITUTE(salesTable[[#This Row],[Revenue]],",",""),"GH₵",""))))</f>
        <v>2160</v>
      </c>
      <c r="AL610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610" s="19" t="str">
        <f>IF(ISNUMBER(salesTable[[#This Row],[OrderDate]]),salesTable[[#This Row],[OrderDate]],IFERROR(DATEVALUE(CLEAN(TRIM(SUBSTITUTE(salesTable[[#This Row],[OrderDate]],".","/")))),"CHECK"))</f>
        <v>CHECK</v>
      </c>
      <c r="AN61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GH-KUM-2025-00337</v>
      </c>
      <c r="AP6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0" s="8" t="str">
        <f>CLEAN(PROPER(TRIM(salesTable[[#This Row],[Email]])))</f>
        <v>Kwame.Osei57@Example.Com</v>
      </c>
      <c r="AR610" s="8" t="str">
        <f>CLEAN(TRIM(salesTable[[#This Row],[SourceFile]]))</f>
        <v>Agent_App_2025.csv</v>
      </c>
      <c r="AS6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0" s="8" t="str">
        <f>IF(salesTable[orderRef_final]&lt;&gt;"MISSING",salesTable[orderRef_final],"invalid")</f>
        <v>GH-KUM-2025-00337</v>
      </c>
    </row>
    <row r="611" spans="1:46" x14ac:dyDescent="0.3">
      <c r="A611" t="s">
        <v>5789</v>
      </c>
      <c r="B611" t="s">
        <v>3736</v>
      </c>
      <c r="C611" t="s">
        <v>1055</v>
      </c>
      <c r="D611" t="s">
        <v>172</v>
      </c>
      <c r="E611" t="s">
        <v>1252</v>
      </c>
      <c r="F611" t="s">
        <v>38</v>
      </c>
      <c r="G611" t="s">
        <v>81</v>
      </c>
      <c r="H611" t="s">
        <v>425</v>
      </c>
      <c r="I611" t="s">
        <v>110</v>
      </c>
      <c r="J611" t="s">
        <v>27</v>
      </c>
      <c r="K611" t="s">
        <v>321</v>
      </c>
      <c r="L611" t="s">
        <v>353</v>
      </c>
      <c r="M611">
        <v>3</v>
      </c>
      <c r="N611">
        <v>1250</v>
      </c>
      <c r="O611">
        <v>3750</v>
      </c>
      <c r="P611" t="s">
        <v>5790</v>
      </c>
      <c r="Q611" t="s">
        <v>5791</v>
      </c>
      <c r="R611" t="s">
        <v>46</v>
      </c>
      <c r="S611" t="str">
        <f>IF(salesTable[[#This Row],[Region]]="","MISSING",IFERROR(VLOOKUP(salesTable[[#This Row],[Region]],region_ref[],2,FALSE),TRIM(CLEAN(UPPER(salesTable[[#This Row],[Region]])))))</f>
        <v>KUMASI</v>
      </c>
      <c r="T611" t="str">
        <f>IF(salesTable[[#This Row],[CustomerType]]="","MISSING",IFERROR(VLOOKUP(salesTable[[#This Row],[CustomerType]],customerType_Ref[],2,FALSE),TRIM(CLEAN(UPPER(salesTable[[#This Row],[CustomerType]])))))</f>
        <v>GOVERNMENT</v>
      </c>
      <c r="U611" t="str">
        <f>IF(salesTable[[#This Row],[SalesChannel]]="","MISSING",IFERROR(VLOOKUP(salesTable[[#This Row],[SalesChannel]],salesChannel_Ref[],2,FALSE),CLEAN(UPPER(TRIM(salesTable[SalesChannel])))))</f>
        <v>ONLINE</v>
      </c>
      <c r="V611" t="str">
        <f>IF(salesTable[[#This Row],[PaymentMethod]]="","MISSING",IFERROR(VLOOKUP(salesTable[[#This Row],[PaymentMethod]],paymentMethod_REF[],2,FALSE), CLEAN(UPPER(TRIM(salesTable[[#This Row],[PaymentMethod]])))))</f>
        <v>CASH</v>
      </c>
      <c r="W611" s="8" t="str">
        <f>IF(salesTable[[#This Row],[ProductID]]="","MISSING",IFERROR(VLOOKUP(salesTable[[#This Row],[ProductID]],product_REF[],1,FALSE),"NO MATCH"))</f>
        <v>P008</v>
      </c>
      <c r="X611" s="8" t="str">
        <f>CLEAN(UPPER(TRIM(IF(salesTable[[#This Row],[ProductID]]="","MISSING",IFERROR(VLOOKUP(salesTable[[#This Row],[ProductID]],product_REF[],2,FALSE),"NO MATCH")))))</f>
        <v>MICROWAVE 25L</v>
      </c>
      <c r="Y611" t="str">
        <f>IFERROR(CLEAN(UPPER(TRIM(VLOOKUP(salesTable[[#This Row],[productID_Final]],product_REF[],3,FALSE)))),"NO MATCH")</f>
        <v>HOME APPLIANCES</v>
      </c>
      <c r="Z611" s="8" t="str">
        <f>IF(salesTable[[#This Row],[productCategory_final]]=CLEAN(UPPER(TRIM(salesTable[ProductCategory]))),salesTable[[#This Row],[productCategory_final]],"MISMATCH")</f>
        <v>HOME APPLIANCES</v>
      </c>
      <c r="AA611" s="8" t="str">
        <f>IF(salesTable[[#This Row],[CustomerID]]="","MISSING",IFERROR(VLOOKUP(salesTable[[#This Row],[CustomerID]],customer_REF[],1,FALSE),"NO MATCH"))</f>
        <v>C0087</v>
      </c>
      <c r="AB611" t="str">
        <f>CLEAN(UPPER(TRIM(IF(salesTable[[#This Row],[FirstName]]="","MISSING",IFERROR(VLOOKUP(salesTable[[#This Row],[CustomerID_final]],customer_REF[],2,FALSE),"NO MATCH")))))</f>
        <v>DANIEL</v>
      </c>
      <c r="AC611" s="8" t="str">
        <f>IF(salesTable[[#This Row],[customerFisrtName]]=CLEAN(UPPER(TRIM(salesTable[[#This Row],[customerFisrtName]]))),salesTable[[#This Row],[customerFisrtName]],"MISMATCH")</f>
        <v>DANIEL</v>
      </c>
      <c r="AD611" t="str">
        <f>CLEAN(UPPER(TRIM(IF(salesTable[[#This Row],[LastName]]="","MISSING",IFERROR(VLOOKUP(salesTable[[#This Row],[CustomerID_final]],customer_REF[],3,FALSE),"NO MATCH")))))</f>
        <v>APPIAH</v>
      </c>
      <c r="AE611" s="8" t="str">
        <f>IF(salesTable[[#This Row],[customerLastName]]=CLEAN(UPPER(TRIM(salesTable[[#This Row],[customerLastName]]))),salesTable[[#This Row],[customerLastName]],"MISMATCH")</f>
        <v>APPIAH</v>
      </c>
      <c r="AF611" s="8" t="str">
        <f>IF(salesTable[[#This Row],[Phone]]="","MISSING",0&amp;RIGHT(TRIM(SUBSTITUTE(SUBSTITUTE(SUBSTITUTE(salesTable[[#This Row],[Phone]],"+","")," ",""),"-","")),9))</f>
        <v>0263645592</v>
      </c>
      <c r="AG61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11" s="8">
        <f>IF(salesTable[[#This Row],[quantity_clean]]&gt;0,salesTable[[#This Row],[quantity_clean]],"INVALID")</f>
        <v>3</v>
      </c>
      <c r="AI61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11" s="8">
        <f>IF(salesTable[[#This Row],[unitPrice_clean]]&gt;0,salesTable[[#This Row],[unitPrice_clean]],"INVALID")</f>
        <v>1250</v>
      </c>
      <c r="AK611">
        <f>IF(salesTable[[#This Row],[Revenue]]="","MISSING",VALUE(TRIM(SUBSTITUTE(SUBSTITUTE(salesTable[[#This Row],[Revenue]],",",""),"GH₵",""))))</f>
        <v>3750</v>
      </c>
      <c r="AL611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611" s="19">
        <f>IF(ISNUMBER(salesTable[[#This Row],[OrderDate]]),salesTable[[#This Row],[OrderDate]],IFERROR(DATEVALUE(CLEAN(TRIM(SUBSTITUTE(salesTable[[#This Row],[OrderDate]],".","/")))),"CHECK"))</f>
        <v>45968</v>
      </c>
      <c r="AN6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45968</v>
      </c>
      <c r="AO6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GH-KUM-2025-00351</v>
      </c>
      <c r="AP6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1" s="8" t="str">
        <f>CLEAN(PROPER(TRIM(salesTable[[#This Row],[Email]])))</f>
        <v>Daniel.Appiah79@Example.Com</v>
      </c>
      <c r="AR611" s="8" t="str">
        <f>CLEAN(TRIM(salesTable[[#This Row],[SourceFile]]))</f>
        <v>Mobile_App_Export.csv</v>
      </c>
      <c r="AS6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1" s="8" t="str">
        <f>IF(salesTable[orderRef_final]&lt;&gt;"MISSING",salesTable[orderRef_final],"invalid")</f>
        <v>GH-KUM-2025-00351</v>
      </c>
    </row>
    <row r="612" spans="1:46" x14ac:dyDescent="0.3">
      <c r="A612" t="s">
        <v>6135</v>
      </c>
      <c r="B612" t="s">
        <v>6136</v>
      </c>
      <c r="C612" t="s">
        <v>1526</v>
      </c>
      <c r="D612" t="s">
        <v>366</v>
      </c>
      <c r="E612" t="s">
        <v>173</v>
      </c>
      <c r="F612" t="s">
        <v>38</v>
      </c>
      <c r="G612" t="s">
        <v>162</v>
      </c>
      <c r="H612" t="s">
        <v>163</v>
      </c>
      <c r="I612" t="s">
        <v>110</v>
      </c>
      <c r="J612" t="s">
        <v>83</v>
      </c>
      <c r="K612" t="s">
        <v>660</v>
      </c>
      <c r="L612" t="s">
        <v>43</v>
      </c>
      <c r="M612">
        <v>12</v>
      </c>
      <c r="N612" t="s">
        <v>354</v>
      </c>
      <c r="O612">
        <v>7440</v>
      </c>
      <c r="P612" t="s">
        <v>6137</v>
      </c>
      <c r="Q612" t="s">
        <v>6138</v>
      </c>
      <c r="R612" t="s">
        <v>46</v>
      </c>
      <c r="S612" t="str">
        <f>IF(salesTable[[#This Row],[Region]]="","MISSING",IFERROR(VLOOKUP(salesTable[[#This Row],[Region]],region_ref[],2,FALSE),TRIM(CLEAN(UPPER(salesTable[[#This Row],[Region]])))))</f>
        <v>KUMASI</v>
      </c>
      <c r="T612" t="str">
        <f>IF(salesTable[[#This Row],[CustomerType]]="","MISSING",IFERROR(VLOOKUP(salesTable[[#This Row],[CustomerType]],customerType_Ref[],2,FALSE),TRIM(CLEAN(UPPER(salesTable[[#This Row],[CustomerType]])))))</f>
        <v>INDIVIDUAL</v>
      </c>
      <c r="U612" t="str">
        <f>IF(salesTable[[#This Row],[SalesChannel]]="","MISSING",IFERROR(VLOOKUP(salesTable[[#This Row],[SalesChannel]],salesChannel_Ref[],2,FALSE),CLEAN(UPPER(TRIM(salesTable[SalesChannel])))))</f>
        <v>MOBILE APP</v>
      </c>
      <c r="V61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12" s="8" t="str">
        <f>IF(salesTable[[#This Row],[ProductID]]="","MISSING",IFERROR(VLOOKUP(salesTable[[#This Row],[ProductID]],product_REF[],1,FALSE),"NO MATCH"))</f>
        <v>P012</v>
      </c>
      <c r="X612" s="8" t="str">
        <f>CLEAN(UPPER(TRIM(IF(salesTable[[#This Row],[ProductID]]="","MISSING",IFERROR(VLOOKUP(salesTable[[#This Row],[ProductID]],product_REF[],2,FALSE),"NO MATCH")))))</f>
        <v>BLENDER PLUS</v>
      </c>
      <c r="Y612" t="str">
        <f>IFERROR(CLEAN(UPPER(TRIM(VLOOKUP(salesTable[[#This Row],[productID_Final]],product_REF[],3,FALSE)))),"NO MATCH")</f>
        <v>HOME APPLIANCES</v>
      </c>
      <c r="Z612" s="8" t="str">
        <f>IF(salesTable[[#This Row],[productCategory_final]]=CLEAN(UPPER(TRIM(salesTable[ProductCategory]))),salesTable[[#This Row],[productCategory_final]],"MISMATCH")</f>
        <v>HOME APPLIANCES</v>
      </c>
      <c r="AA612" s="8" t="str">
        <f>IF(salesTable[[#This Row],[CustomerID]]="","MISSING",IFERROR(VLOOKUP(salesTable[[#This Row],[CustomerID]],customer_REF[],1,FALSE),"NO MATCH"))</f>
        <v>C0287</v>
      </c>
      <c r="AB612" t="str">
        <f>CLEAN(UPPER(TRIM(IF(salesTable[[#This Row],[FirstName]]="","MISSING",IFERROR(VLOOKUP(salesTable[[#This Row],[CustomerID_final]],customer_REF[],2,FALSE),"NO MATCH")))))</f>
        <v>ABENA</v>
      </c>
      <c r="AC612" s="8" t="str">
        <f>IF(salesTable[[#This Row],[customerFisrtName]]=CLEAN(UPPER(TRIM(salesTable[[#This Row],[customerFisrtName]]))),salesTable[[#This Row],[customerFisrtName]],"MISMATCH")</f>
        <v>ABENA</v>
      </c>
      <c r="AD612" t="str">
        <f>CLEAN(UPPER(TRIM(IF(salesTable[[#This Row],[LastName]]="","MISSING",IFERROR(VLOOKUP(salesTable[[#This Row],[CustomerID_final]],customer_REF[],3,FALSE),"NO MATCH")))))</f>
        <v>OSEI</v>
      </c>
      <c r="AE612" s="8" t="str">
        <f>IF(salesTable[[#This Row],[customerLastName]]=CLEAN(UPPER(TRIM(salesTable[[#This Row],[customerLastName]]))),salesTable[[#This Row],[customerLastName]],"MISMATCH")</f>
        <v>OSEI</v>
      </c>
      <c r="AF612" s="8" t="str">
        <f>IF(salesTable[[#This Row],[Phone]]="","MISSING",0&amp;RIGHT(TRIM(SUBSTITUTE(SUBSTITUTE(SUBSTITUTE(salesTable[[#This Row],[Phone]],"+","")," ",""),"-","")),9))</f>
        <v>0262897025</v>
      </c>
      <c r="AG61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12" s="8">
        <f>IF(salesTable[[#This Row],[quantity_clean]]&gt;0,salesTable[[#This Row],[quantity_clean]],"INVALID")</f>
        <v>12</v>
      </c>
      <c r="AI61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12" s="8">
        <f>IF(salesTable[[#This Row],[unitPrice_clean]]&gt;0,salesTable[[#This Row],[unitPrice_clean]],"INVALID")</f>
        <v>620</v>
      </c>
      <c r="AK612">
        <f>IF(salesTable[[#This Row],[Revenue]]="","MISSING",VALUE(TRIM(SUBSTITUTE(SUBSTITUTE(salesTable[[#This Row],[Revenue]],",",""),"GH₵",""))))</f>
        <v>7440</v>
      </c>
      <c r="AL612" s="8">
        <f>IFERROR(IF(ROUND(salesTable[[#This Row],[Quantity_final]]*salesTable[[#This Row],[UnitPrice_final]],2)=ROUND(salesTable[[#This Row],[revenue_clean]],2)=TRUE,salesTable[[#This Row],[revenue_clean]],"invalid"),"INVALID")</f>
        <v>7440</v>
      </c>
      <c r="AM612" s="19" t="str">
        <f>IF(ISNUMBER(salesTable[[#This Row],[OrderDate]]),salesTable[[#This Row],[OrderDate]],IFERROR(DATEVALUE(CLEAN(TRIM(SUBSTITUTE(salesTable[[#This Row],[OrderDate]],".","/")))),"CHECK"))</f>
        <v>CHECK</v>
      </c>
      <c r="AN61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GH-KUM-2025-00353</v>
      </c>
      <c r="AP6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2" s="8" t="str">
        <f>CLEAN(PROPER(TRIM(salesTable[[#This Row],[Email]])))</f>
        <v>Abena.Osei76@Example.Com</v>
      </c>
      <c r="AR612" s="8" t="str">
        <f>CLEAN(TRIM(salesTable[[#This Row],[SourceFile]]))</f>
        <v>Mobile_App_Export.csv</v>
      </c>
      <c r="AS6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2" s="8" t="str">
        <f>IF(salesTable[orderRef_final]&lt;&gt;"MISSING",salesTable[orderRef_final],"invalid")</f>
        <v>GH-KUM-2025-00353</v>
      </c>
    </row>
    <row r="613" spans="1:46" x14ac:dyDescent="0.3">
      <c r="A613" t="s">
        <v>4735</v>
      </c>
      <c r="B613" t="s">
        <v>4736</v>
      </c>
      <c r="C613" t="s">
        <v>1958</v>
      </c>
      <c r="D613" t="s">
        <v>21</v>
      </c>
      <c r="E613" t="s">
        <v>140</v>
      </c>
      <c r="F613" t="s">
        <v>38</v>
      </c>
      <c r="G613" t="s">
        <v>239</v>
      </c>
      <c r="H613" t="s">
        <v>240</v>
      </c>
      <c r="I613" t="s">
        <v>527</v>
      </c>
      <c r="J613" t="s">
        <v>501</v>
      </c>
      <c r="K613" t="s">
        <v>539</v>
      </c>
      <c r="L613" t="s">
        <v>58</v>
      </c>
      <c r="M613" t="s">
        <v>726</v>
      </c>
      <c r="N613" t="s">
        <v>133</v>
      </c>
      <c r="O613">
        <v>3920</v>
      </c>
      <c r="P613" t="s">
        <v>4737</v>
      </c>
      <c r="Q613" t="s">
        <v>4738</v>
      </c>
      <c r="R613" t="s">
        <v>32</v>
      </c>
      <c r="S613" t="str">
        <f>IF(salesTable[[#This Row],[Region]]="","MISSING",IFERROR(VLOOKUP(salesTable[[#This Row],[Region]],region_ref[],2,FALSE),TRIM(CLEAN(UPPER(salesTable[[#This Row],[Region]])))))</f>
        <v>KUMASI</v>
      </c>
      <c r="T613" t="str">
        <f>IF(salesTable[[#This Row],[CustomerType]]="","MISSING",IFERROR(VLOOKUP(salesTable[[#This Row],[CustomerType]],customerType_Ref[],2,FALSE),TRIM(CLEAN(UPPER(salesTable[[#This Row],[CustomerType]])))))</f>
        <v>GOVERNMENT</v>
      </c>
      <c r="U613" t="str">
        <f>IF(salesTable[[#This Row],[SalesChannel]]="","MISSING",IFERROR(VLOOKUP(salesTable[[#This Row],[SalesChannel]],salesChannel_Ref[],2,FALSE),CLEAN(UPPER(TRIM(salesTable[SalesChannel])))))</f>
        <v>AGENT</v>
      </c>
      <c r="V61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13" s="8" t="str">
        <f>IF(salesTable[[#This Row],[ProductID]]="","MISSING",IFERROR(VLOOKUP(salesTable[[#This Row],[ProductID]],product_REF[],1,FALSE),"NO MATCH"))</f>
        <v>P009</v>
      </c>
      <c r="X613" s="8" t="str">
        <f>CLEAN(UPPER(TRIM(IF(salesTable[[#This Row],[ProductID]]="","MISSING",IFERROR(VLOOKUP(salesTable[[#This Row],[ProductID]],product_REF[],2,FALSE),"NO MATCH")))))</f>
        <v>FILING CABINET</v>
      </c>
      <c r="Y613" t="str">
        <f>IFERROR(CLEAN(UPPER(TRIM(VLOOKUP(salesTable[[#This Row],[productID_Final]],product_REF[],3,FALSE)))),"NO MATCH")</f>
        <v>OFFICE SUPPLIES</v>
      </c>
      <c r="Z613" s="8" t="str">
        <f>IF(salesTable[[#This Row],[productCategory_final]]=CLEAN(UPPER(TRIM(salesTable[ProductCategory]))),salesTable[[#This Row],[productCategory_final]],"MISMATCH")</f>
        <v>OFFICE SUPPLIES</v>
      </c>
      <c r="AA613" s="8" t="str">
        <f>IF(salesTable[[#This Row],[CustomerID]]="","MISSING",IFERROR(VLOOKUP(salesTable[[#This Row],[CustomerID]],customer_REF[],1,FALSE),"NO MATCH"))</f>
        <v>C0005</v>
      </c>
      <c r="AB613" t="str">
        <f>CLEAN(UPPER(TRIM(IF(salesTable[[#This Row],[FirstName]]="","MISSING",IFERROR(VLOOKUP(salesTable[[#This Row],[CustomerID_final]],customer_REF[],2,FALSE),"NO MATCH")))))</f>
        <v>KOJO</v>
      </c>
      <c r="AC613" s="8" t="str">
        <f>IF(salesTable[[#This Row],[customerFisrtName]]=CLEAN(UPPER(TRIM(salesTable[[#This Row],[customerFisrtName]]))),salesTable[[#This Row],[customerFisrtName]],"MISMATCH")</f>
        <v>KOJO</v>
      </c>
      <c r="AD613" t="str">
        <f>CLEAN(UPPER(TRIM(IF(salesTable[[#This Row],[LastName]]="","MISSING",IFERROR(VLOOKUP(salesTable[[#This Row],[CustomerID_final]],customer_REF[],3,FALSE),"NO MATCH")))))</f>
        <v>OWUSU</v>
      </c>
      <c r="AE613" s="8" t="str">
        <f>IF(salesTable[[#This Row],[customerLastName]]=CLEAN(UPPER(TRIM(salesTable[[#This Row],[customerLastName]]))),salesTable[[#This Row],[customerLastName]],"MISMATCH")</f>
        <v>OWUSU</v>
      </c>
      <c r="AF613" s="8" t="str">
        <f>IF(salesTable[[#This Row],[Phone]]="","MISSING",0&amp;RIGHT(TRIM(SUBSTITUTE(SUBSTITUTE(SUBSTITUTE(salesTable[[#This Row],[Phone]],"+","")," ",""),"-","")),9))</f>
        <v>0595031877</v>
      </c>
      <c r="AG61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613" s="8">
        <f>IF(salesTable[[#This Row],[quantity_clean]]&gt;0,salesTable[[#This Row],[quantity_clean]],"INVALID")</f>
        <v>4</v>
      </c>
      <c r="AI613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613" s="8" t="str">
        <f>IF(salesTable[[#This Row],[unitPrice_clean]]&gt;0,salesTable[[#This Row],[unitPrice_clean]],"INVALID")</f>
        <v>INVALID</v>
      </c>
      <c r="AK613">
        <f>IF(salesTable[[#This Row],[Revenue]]="","MISSING",VALUE(TRIM(SUBSTITUTE(SUBSTITUTE(salesTable[[#This Row],[Revenue]],",",""),"GH₵",""))))</f>
        <v>3920</v>
      </c>
      <c r="AL61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13" s="19">
        <f>IF(ISNUMBER(salesTable[[#This Row],[OrderDate]]),salesTable[[#This Row],[OrderDate]],IFERROR(DATEVALUE(CLEAN(TRIM(SUBSTITUTE(salesTable[[#This Row],[OrderDate]],".","/")))),"CHECK"))</f>
        <v>46351</v>
      </c>
      <c r="AN61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GH-KUM-2025-00354</v>
      </c>
      <c r="AP6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3" s="8" t="str">
        <f>CLEAN(PROPER(TRIM(salesTable[[#This Row],[Email]])))</f>
        <v>Kojo.Owusu27@Example.Com</v>
      </c>
      <c r="AR613" s="8" t="str">
        <f>CLEAN(TRIM(salesTable[[#This Row],[SourceFile]]))</f>
        <v>Agent_App_2025.csv</v>
      </c>
      <c r="AS6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3" s="8" t="str">
        <f>IF(salesTable[orderRef_final]&lt;&gt;"MISSING",salesTable[orderRef_final],"invalid")</f>
        <v>GH-KUM-2025-00354</v>
      </c>
    </row>
    <row r="614" spans="1:46" x14ac:dyDescent="0.3">
      <c r="A614" t="s">
        <v>3381</v>
      </c>
      <c r="B614" t="s">
        <v>3205</v>
      </c>
      <c r="C614" t="s">
        <v>1099</v>
      </c>
      <c r="D614" t="s">
        <v>65</v>
      </c>
      <c r="E614" t="s">
        <v>93</v>
      </c>
      <c r="F614" t="s">
        <v>38</v>
      </c>
      <c r="G614" t="s">
        <v>120</v>
      </c>
      <c r="H614" t="s">
        <v>1432</v>
      </c>
      <c r="I614" t="s">
        <v>41</v>
      </c>
      <c r="J614" t="s">
        <v>27</v>
      </c>
      <c r="K614" t="s">
        <v>321</v>
      </c>
      <c r="L614" t="s">
        <v>58</v>
      </c>
      <c r="M614">
        <v>9</v>
      </c>
      <c r="N614" t="s">
        <v>123</v>
      </c>
      <c r="O614">
        <v>7650</v>
      </c>
      <c r="P614" t="s">
        <v>3382</v>
      </c>
      <c r="Q614" t="s">
        <v>3383</v>
      </c>
      <c r="R614" t="s">
        <v>157</v>
      </c>
      <c r="S614" t="str">
        <f>IF(salesTable[[#This Row],[Region]]="","MISSING",IFERROR(VLOOKUP(salesTable[[#This Row],[Region]],region_ref[],2,FALSE),TRIM(CLEAN(UPPER(salesTable[[#This Row],[Region]])))))</f>
        <v>KUMASI</v>
      </c>
      <c r="T614" t="str">
        <f>IF(salesTable[[#This Row],[CustomerType]]="","MISSING",IFERROR(VLOOKUP(salesTable[[#This Row],[CustomerType]],customerType_Ref[],2,FALSE),TRIM(CLEAN(UPPER(salesTable[[#This Row],[CustomerType]])))))</f>
        <v>GOVERNMENT</v>
      </c>
      <c r="U614" t="str">
        <f>IF(salesTable[[#This Row],[SalesChannel]]="","MISSING",IFERROR(VLOOKUP(salesTable[[#This Row],[SalesChannel]],salesChannel_Ref[],2,FALSE),CLEAN(UPPER(TRIM(salesTable[SalesChannel])))))</f>
        <v>ONLINE</v>
      </c>
      <c r="V61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14" s="8" t="str">
        <f>IF(salesTable[[#This Row],[ProductID]]="","MISSING",IFERROR(VLOOKUP(salesTable[[#This Row],[ProductID]],product_REF[],1,FALSE),"NO MATCH"))</f>
        <v>P002</v>
      </c>
      <c r="X614" s="8" t="str">
        <f>CLEAN(UPPER(TRIM(IF(salesTable[[#This Row],[ProductID]]="","MISSING",IFERROR(VLOOKUP(salesTable[[#This Row],[ProductID]],product_REF[],2,FALSE),"NO MATCH")))))</f>
        <v>OFFICE CHAIR</v>
      </c>
      <c r="Y614" t="str">
        <f>IFERROR(CLEAN(UPPER(TRIM(VLOOKUP(salesTable[[#This Row],[productID_Final]],product_REF[],3,FALSE)))),"NO MATCH")</f>
        <v>FURNITURE</v>
      </c>
      <c r="Z614" s="8" t="str">
        <f>IF(salesTable[[#This Row],[productCategory_final]]=CLEAN(UPPER(TRIM(salesTable[ProductCategory]))),salesTable[[#This Row],[productCategory_final]],"MISMATCH")</f>
        <v>FURNITURE</v>
      </c>
      <c r="AA614" s="8" t="str">
        <f>IF(salesTable[[#This Row],[CustomerID]]="","MISSING",IFERROR(VLOOKUP(salesTable[[#This Row],[CustomerID]],customer_REF[],1,FALSE),"NO MATCH"))</f>
        <v>C0077</v>
      </c>
      <c r="AB614" t="str">
        <f>CLEAN(UPPER(TRIM(IF(salesTable[[#This Row],[FirstName]]="","MISSING",IFERROR(VLOOKUP(salesTable[[#This Row],[CustomerID_final]],customer_REF[],2,FALSE),"NO MATCH")))))</f>
        <v>NAA</v>
      </c>
      <c r="AC614" s="8" t="str">
        <f>IF(salesTable[[#This Row],[customerFisrtName]]=CLEAN(UPPER(TRIM(salesTable[[#This Row],[customerFisrtName]]))),salesTable[[#This Row],[customerFisrtName]],"MISMATCH")</f>
        <v>NAA</v>
      </c>
      <c r="AD614" t="str">
        <f>CLEAN(UPPER(TRIM(IF(salesTable[[#This Row],[LastName]]="","MISSING",IFERROR(VLOOKUP(salesTable[[#This Row],[CustomerID_final]],customer_REF[],3,FALSE),"NO MATCH")))))</f>
        <v>BADU</v>
      </c>
      <c r="AE614" s="8" t="str">
        <f>IF(salesTable[[#This Row],[customerLastName]]=CLEAN(UPPER(TRIM(salesTable[[#This Row],[customerLastName]]))),salesTable[[#This Row],[customerLastName]],"MISMATCH")</f>
        <v>BADU</v>
      </c>
      <c r="AF614" s="8" t="str">
        <f>IF(salesTable[[#This Row],[Phone]]="","MISSING",0&amp;RIGHT(TRIM(SUBSTITUTE(SUBSTITUTE(SUBSTITUTE(salesTable[[#This Row],[Phone]],"+","")," ",""),"-","")),9))</f>
        <v>0547947855</v>
      </c>
      <c r="AG61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14" s="8">
        <f>IF(salesTable[[#This Row],[quantity_clean]]&gt;0,salesTable[[#This Row],[quantity_clean]],"INVALID")</f>
        <v>9</v>
      </c>
      <c r="AI61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614" s="8">
        <f>IF(salesTable[[#This Row],[unitPrice_clean]]&gt;0,salesTable[[#This Row],[unitPrice_clean]],"INVALID")</f>
        <v>850</v>
      </c>
      <c r="AK614">
        <f>IF(salesTable[[#This Row],[Revenue]]="","MISSING",VALUE(TRIM(SUBSTITUTE(SUBSTITUTE(salesTable[[#This Row],[Revenue]],",",""),"GH₵",""))))</f>
        <v>7650</v>
      </c>
      <c r="AL614" s="8">
        <f>IFERROR(IF(ROUND(salesTable[[#This Row],[Quantity_final]]*salesTable[[#This Row],[UnitPrice_final]],2)=ROUND(salesTable[[#This Row],[revenue_clean]],2)=TRUE,salesTable[[#This Row],[revenue_clean]],"invalid"),"INVALID")</f>
        <v>7650</v>
      </c>
      <c r="AM614" s="19">
        <f>IF(ISNUMBER(salesTable[[#This Row],[OrderDate]]),salesTable[[#This Row],[OrderDate]],IFERROR(DATEVALUE(CLEAN(TRIM(SUBSTITUTE(salesTable[[#This Row],[OrderDate]],".","/")))),"CHECK"))</f>
        <v>45924</v>
      </c>
      <c r="AN6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45924</v>
      </c>
      <c r="AO6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GH-KUM-2025-00364</v>
      </c>
      <c r="AP6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4" s="8" t="str">
        <f>CLEAN(PROPER(TRIM(salesTable[[#This Row],[Email]])))</f>
        <v>Naa.Badu18@Example.Com</v>
      </c>
      <c r="AR614" s="8" t="str">
        <f>CLEAN(TRIM(salesTable[[#This Row],[SourceFile]]))</f>
        <v>Online_Sales_2025.xlsx</v>
      </c>
      <c r="AS6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4" s="8" t="str">
        <f>IF(salesTable[orderRef_final]&lt;&gt;"MISSING",salesTable[orderRef_final],"invalid")</f>
        <v>GH-KUM-2025-00364</v>
      </c>
    </row>
    <row r="615" spans="1:46" x14ac:dyDescent="0.3">
      <c r="A615" t="s">
        <v>1103</v>
      </c>
      <c r="B615" t="s">
        <v>1104</v>
      </c>
      <c r="C615" t="s">
        <v>1105</v>
      </c>
      <c r="D615" t="s">
        <v>1106</v>
      </c>
      <c r="E615" t="s">
        <v>129</v>
      </c>
      <c r="F615" t="s">
        <v>38</v>
      </c>
      <c r="G615" t="s">
        <v>191</v>
      </c>
      <c r="H615" t="s">
        <v>278</v>
      </c>
      <c r="I615" t="s">
        <v>279</v>
      </c>
      <c r="J615" t="s">
        <v>337</v>
      </c>
      <c r="K615" t="s">
        <v>72</v>
      </c>
      <c r="L615" t="s">
        <v>132</v>
      </c>
      <c r="M615">
        <v>1</v>
      </c>
      <c r="N615">
        <v>1650</v>
      </c>
      <c r="O615">
        <v>1650</v>
      </c>
      <c r="P615" t="s">
        <v>1107</v>
      </c>
      <c r="Q615" t="s">
        <v>1108</v>
      </c>
      <c r="R615" t="s">
        <v>46</v>
      </c>
      <c r="S615" t="str">
        <f>IF(salesTable[[#This Row],[Region]]="","MISSING",IFERROR(VLOOKUP(salesTable[[#This Row],[Region]],region_ref[],2,FALSE),TRIM(CLEAN(UPPER(salesTable[[#This Row],[Region]])))))</f>
        <v>KUMASI</v>
      </c>
      <c r="T615" t="str">
        <f>IF(salesTable[[#This Row],[CustomerType]]="","MISSING",IFERROR(VLOOKUP(salesTable[[#This Row],[CustomerType]],customerType_Ref[],2,FALSE),TRIM(CLEAN(UPPER(salesTable[[#This Row],[CustomerType]])))))</f>
        <v>INDIVIDUAL</v>
      </c>
      <c r="U615" t="str">
        <f>IF(salesTable[[#This Row],[SalesChannel]]="","MISSING",IFERROR(VLOOKUP(salesTable[[#This Row],[SalesChannel]],salesChannel_Ref[],2,FALSE),CLEAN(UPPER(TRIM(salesTable[SalesChannel])))))</f>
        <v>IN-STORE</v>
      </c>
      <c r="V61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15" s="8" t="str">
        <f>IF(salesTable[[#This Row],[ProductID]]="","MISSING",IFERROR(VLOOKUP(salesTable[[#This Row],[ProductID]],product_REF[],1,FALSE),"NO MATCH"))</f>
        <v>P004</v>
      </c>
      <c r="X615" s="8" t="str">
        <f>CLEAN(UPPER(TRIM(IF(salesTable[[#This Row],[ProductID]]="","MISSING",IFERROR(VLOOKUP(salesTable[[#This Row],[ProductID]],product_REF[],2,FALSE),"NO MATCH")))))</f>
        <v>LASER PRINTER</v>
      </c>
      <c r="Y615" t="str">
        <f>IFERROR(CLEAN(UPPER(TRIM(VLOOKUP(salesTable[[#This Row],[productID_Final]],product_REF[],3,FALSE)))),"NO MATCH")</f>
        <v>OFFICE SUPPLIES</v>
      </c>
      <c r="Z615" s="8" t="str">
        <f>IF(salesTable[[#This Row],[productCategory_final]]=CLEAN(UPPER(TRIM(salesTable[ProductCategory]))),salesTable[[#This Row],[productCategory_final]],"MISMATCH")</f>
        <v>OFFICE SUPPLIES</v>
      </c>
      <c r="AA615" s="8" t="str">
        <f>IF(salesTable[[#This Row],[CustomerID]]="","MISSING",IFERROR(VLOOKUP(salesTable[[#This Row],[CustomerID]],customer_REF[],1,FALSE),"NO MATCH"))</f>
        <v>C0038</v>
      </c>
      <c r="AB615" t="str">
        <f>CLEAN(UPPER(TRIM(IF(salesTable[[#This Row],[FirstName]]="","MISSING",IFERROR(VLOOKUP(salesTable[[#This Row],[CustomerID_final]],customer_REF[],2,FALSE),"NO MATCH")))))</f>
        <v>ADWOA</v>
      </c>
      <c r="AC615" s="8" t="str">
        <f>IF(salesTable[[#This Row],[customerFisrtName]]=CLEAN(UPPER(TRIM(salesTable[[#This Row],[customerFisrtName]]))),salesTable[[#This Row],[customerFisrtName]],"MISMATCH")</f>
        <v>ADWOA</v>
      </c>
      <c r="AD615" t="str">
        <f>CLEAN(UPPER(TRIM(IF(salesTable[[#This Row],[LastName]]="","MISSING",IFERROR(VLOOKUP(salesTable[[#This Row],[CustomerID_final]],customer_REF[],3,FALSE),"NO MATCH")))))</f>
        <v>BOATENG</v>
      </c>
      <c r="AE615" s="8" t="str">
        <f>IF(salesTable[[#This Row],[customerLastName]]=CLEAN(UPPER(TRIM(salesTable[[#This Row],[customerLastName]]))),salesTable[[#This Row],[customerLastName]],"MISMATCH")</f>
        <v>BOATENG</v>
      </c>
      <c r="AF615" s="8" t="str">
        <f>IF(salesTable[[#This Row],[Phone]]="","MISSING",0&amp;RIGHT(TRIM(SUBSTITUTE(SUBSTITUTE(SUBSTITUTE(salesTable[[#This Row],[Phone]],"+","")," ",""),"-","")),9))</f>
        <v>0209546941</v>
      </c>
      <c r="AG61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15" s="8">
        <f>IF(salesTable[[#This Row],[quantity_clean]]&gt;0,salesTable[[#This Row],[quantity_clean]],"INVALID")</f>
        <v>1</v>
      </c>
      <c r="AI61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15" s="8">
        <f>IF(salesTable[[#This Row],[unitPrice_clean]]&gt;0,salesTable[[#This Row],[unitPrice_clean]],"INVALID")</f>
        <v>1650</v>
      </c>
      <c r="AK615">
        <f>IF(salesTable[[#This Row],[Revenue]]="","MISSING",VALUE(TRIM(SUBSTITUTE(SUBSTITUTE(salesTable[[#This Row],[Revenue]],",",""),"GH₵",""))))</f>
        <v>1650</v>
      </c>
      <c r="AL615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615" s="19" t="str">
        <f>IF(ISNUMBER(salesTable[[#This Row],[OrderDate]]),salesTable[[#This Row],[OrderDate]],IFERROR(DATEVALUE(CLEAN(TRIM(SUBSTITUTE(salesTable[[#This Row],[OrderDate]],".","/")))),"CHECK"))</f>
        <v>CHECK</v>
      </c>
      <c r="AN61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GH-KUM-2025-00367</v>
      </c>
      <c r="AP6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5" s="8" t="str">
        <f>CLEAN(PROPER(TRIM(salesTable[[#This Row],[Email]])))</f>
        <v>Adwoa.Boateng55@Example.Com</v>
      </c>
      <c r="AR615" s="8" t="str">
        <f>CLEAN(TRIM(salesTable[[#This Row],[SourceFile]]))</f>
        <v>Mobile_App_Export.csv</v>
      </c>
      <c r="AS6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5" s="8" t="str">
        <f>IF(salesTable[orderRef_final]&lt;&gt;"MISSING",salesTable[orderRef_final],"invalid")</f>
        <v>GH-KUM-2025-00367</v>
      </c>
    </row>
    <row r="616" spans="1:46" x14ac:dyDescent="0.3">
      <c r="A616" t="s">
        <v>3092</v>
      </c>
      <c r="B616" t="s">
        <v>3093</v>
      </c>
      <c r="C616" t="s">
        <v>138</v>
      </c>
      <c r="D616" t="s">
        <v>905</v>
      </c>
      <c r="F616" t="s">
        <v>38</v>
      </c>
      <c r="G616" t="s">
        <v>218</v>
      </c>
      <c r="H616" t="s">
        <v>3094</v>
      </c>
      <c r="I616" t="s">
        <v>26</v>
      </c>
      <c r="J616" t="s">
        <v>83</v>
      </c>
      <c r="K616" t="s">
        <v>57</v>
      </c>
      <c r="L616" t="s">
        <v>111</v>
      </c>
      <c r="M616" t="s">
        <v>202</v>
      </c>
      <c r="N616" t="s">
        <v>1528</v>
      </c>
      <c r="O616">
        <v>8400</v>
      </c>
      <c r="P616" t="s">
        <v>3095</v>
      </c>
      <c r="Q616" t="s">
        <v>3096</v>
      </c>
      <c r="R616" t="s">
        <v>46</v>
      </c>
      <c r="S616" t="str">
        <f>IF(salesTable[[#This Row],[Region]]="","MISSING",IFERROR(VLOOKUP(salesTable[[#This Row],[Region]],region_ref[],2,FALSE),TRIM(CLEAN(UPPER(salesTable[[#This Row],[Region]])))))</f>
        <v>KUMASI</v>
      </c>
      <c r="T616" t="str">
        <f>IF(salesTable[[#This Row],[CustomerType]]="","MISSING",IFERROR(VLOOKUP(salesTable[[#This Row],[CustomerType]],customerType_Ref[],2,FALSE),TRIM(CLEAN(UPPER(salesTable[[#This Row],[CustomerType]])))))</f>
        <v>INDIVIDUAL</v>
      </c>
      <c r="U616" t="str">
        <f>IF(salesTable[[#This Row],[SalesChannel]]="","MISSING",IFERROR(VLOOKUP(salesTable[[#This Row],[SalesChannel]],salesChannel_Ref[],2,FALSE),CLEAN(UPPER(TRIM(salesTable[SalesChannel])))))</f>
        <v>ONLINE</v>
      </c>
      <c r="V616" t="str">
        <f>IF(salesTable[[#This Row],[PaymentMethod]]="","MISSING",IFERROR(VLOOKUP(salesTable[[#This Row],[PaymentMethod]],paymentMethod_REF[],2,FALSE), CLEAN(UPPER(TRIM(salesTable[[#This Row],[PaymentMethod]])))))</f>
        <v>CARD</v>
      </c>
      <c r="W616" s="8" t="str">
        <f>IF(salesTable[[#This Row],[ProductID]]="","MISSING",IFERROR(VLOOKUP(salesTable[[#This Row],[ProductID]],product_REF[],1,FALSE),"NO MATCH"))</f>
        <v>P005</v>
      </c>
      <c r="X616" s="8" t="str">
        <f>CLEAN(UPPER(TRIM(IF(salesTable[[#This Row],[ProductID]]="","MISSING",IFERROR(VLOOKUP(salesTable[[#This Row],[ProductID]],product_REF[],2,FALSE),"NO MATCH")))))</f>
        <v>SMARTPHONE X</v>
      </c>
      <c r="Y616" t="str">
        <f>IFERROR(CLEAN(UPPER(TRIM(VLOOKUP(salesTable[[#This Row],[productID_Final]],product_REF[],3,FALSE)))),"NO MATCH")</f>
        <v>ELECTRONICS</v>
      </c>
      <c r="Z616" s="8" t="str">
        <f>IF(salesTable[[#This Row],[productCategory_final]]=CLEAN(UPPER(TRIM(salesTable[ProductCategory]))),salesTable[[#This Row],[productCategory_final]],"MISMATCH")</f>
        <v>ELECTRONICS</v>
      </c>
      <c r="AA616" s="8" t="str">
        <f>IF(salesTable[[#This Row],[CustomerID]]="","MISSING",IFERROR(VLOOKUP(salesTable[[#This Row],[CustomerID]],customer_REF[],1,FALSE),"NO MATCH"))</f>
        <v>C0162</v>
      </c>
      <c r="AB616" t="str">
        <f>CLEAN(UPPER(TRIM(IF(salesTable[[#This Row],[FirstName]]="","MISSING",IFERROR(VLOOKUP(salesTable[[#This Row],[CustomerID_final]],customer_REF[],2,FALSE),"NO MATCH")))))</f>
        <v>KOFI</v>
      </c>
      <c r="AC616" s="8" t="str">
        <f>IF(salesTable[[#This Row],[customerFisrtName]]=CLEAN(UPPER(TRIM(salesTable[[#This Row],[customerFisrtName]]))),salesTable[[#This Row],[customerFisrtName]],"MISMATCH")</f>
        <v>KOFI</v>
      </c>
      <c r="AD616" t="str">
        <f>CLEAN(UPPER(TRIM(IF(salesTable[[#This Row],[LastName]]="","MISSING",IFERROR(VLOOKUP(salesTable[[#This Row],[CustomerID_final]],customer_REF[],3,FALSE),"NO MATCH")))))</f>
        <v>MISSING</v>
      </c>
      <c r="AE616" s="8" t="str">
        <f>IF(salesTable[[#This Row],[customerLastName]]=CLEAN(UPPER(TRIM(salesTable[[#This Row],[customerLastName]]))),salesTable[[#This Row],[customerLastName]],"MISMATCH")</f>
        <v>MISSING</v>
      </c>
      <c r="AF616" s="8" t="str">
        <f>IF(salesTable[[#This Row],[Phone]]="","MISSING",0&amp;RIGHT(TRIM(SUBSTITUTE(SUBSTITUTE(SUBSTITUTE(salesTable[[#This Row],[Phone]],"+","")," ",""),"-","")),9))</f>
        <v>0501997107</v>
      </c>
      <c r="AG61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16" s="8">
        <f>IF(salesTable[[#This Row],[quantity_clean]]&gt;0,salesTable[[#This Row],[quantity_clean]],"INVALID")</f>
        <v>3</v>
      </c>
      <c r="AI61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616" s="8">
        <f>IF(salesTable[[#This Row],[unitPrice_clean]]&gt;0,salesTable[[#This Row],[unitPrice_clean]],"INVALID")</f>
        <v>2800</v>
      </c>
      <c r="AK616">
        <f>IF(salesTable[[#This Row],[Revenue]]="","MISSING",VALUE(TRIM(SUBSTITUTE(SUBSTITUTE(salesTable[[#This Row],[Revenue]],",",""),"GH₵",""))))</f>
        <v>8400</v>
      </c>
      <c r="AL616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616" s="19">
        <f>IF(ISNUMBER(salesTable[[#This Row],[OrderDate]]),salesTable[[#This Row],[OrderDate]],IFERROR(DATEVALUE(CLEAN(TRIM(SUBSTITUTE(salesTable[[#This Row],[OrderDate]],".","/")))),"CHECK"))</f>
        <v>45848</v>
      </c>
      <c r="AN6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45848</v>
      </c>
      <c r="AO6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GH-KUM-2025-00369</v>
      </c>
      <c r="AP6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6" s="8" t="str">
        <f>CLEAN(PROPER(TRIM(salesTable[[#This Row],[Email]])))</f>
        <v>Kofi.Owusu31@Example.Com</v>
      </c>
      <c r="AR616" s="8" t="str">
        <f>CLEAN(TRIM(salesTable[[#This Row],[SourceFile]]))</f>
        <v>Mobile_App_Export.csv</v>
      </c>
      <c r="AS6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6" s="8" t="str">
        <f>IF(salesTable[orderRef_final]&lt;&gt;"MISSING",salesTable[orderRef_final],"invalid")</f>
        <v>GH-KUM-2025-00369</v>
      </c>
    </row>
    <row r="617" spans="1:46" x14ac:dyDescent="0.3">
      <c r="A617" t="s">
        <v>377</v>
      </c>
      <c r="B617" t="s">
        <v>378</v>
      </c>
      <c r="C617" t="s">
        <v>379</v>
      </c>
      <c r="D617" t="s">
        <v>380</v>
      </c>
      <c r="E617" t="s">
        <v>381</v>
      </c>
      <c r="F617" t="s">
        <v>38</v>
      </c>
      <c r="G617" t="s">
        <v>24</v>
      </c>
      <c r="H617" t="s">
        <v>25</v>
      </c>
      <c r="I617" t="s">
        <v>382</v>
      </c>
      <c r="J617" t="s">
        <v>27</v>
      </c>
      <c r="K617" t="s">
        <v>84</v>
      </c>
      <c r="L617" t="s">
        <v>182</v>
      </c>
      <c r="M617" t="s">
        <v>383</v>
      </c>
      <c r="N617" t="s">
        <v>384</v>
      </c>
      <c r="O617">
        <v>29400</v>
      </c>
      <c r="P617" t="s">
        <v>385</v>
      </c>
      <c r="Q617" t="s">
        <v>386</v>
      </c>
      <c r="R617" t="s">
        <v>157</v>
      </c>
      <c r="S617" t="str">
        <f>IF(salesTable[[#This Row],[Region]]="","MISSING",IFERROR(VLOOKUP(salesTable[[#This Row],[Region]],region_ref[],2,FALSE),TRIM(CLEAN(UPPER(salesTable[[#This Row],[Region]])))))</f>
        <v>KUMASI</v>
      </c>
      <c r="T617" t="str">
        <f>IF(salesTable[[#This Row],[CustomerType]]="","MISSING",IFERROR(VLOOKUP(salesTable[[#This Row],[CustomerType]],customerType_Ref[],2,FALSE),TRIM(CLEAN(UPPER(salesTable[[#This Row],[CustomerType]])))))</f>
        <v>GOVERNMENT</v>
      </c>
      <c r="U617" t="str">
        <f>IF(salesTable[[#This Row],[SalesChannel]]="","MISSING",IFERROR(VLOOKUP(salesTable[[#This Row],[SalesChannel]],salesChannel_Ref[],2,FALSE),CLEAN(UPPER(TRIM(salesTable[SalesChannel])))))</f>
        <v>AGENT</v>
      </c>
      <c r="V617" t="str">
        <f>IF(salesTable[[#This Row],[PaymentMethod]]="","MISSING",IFERROR(VLOOKUP(salesTable[[#This Row],[PaymentMethod]],paymentMethod_REF[],2,FALSE), CLEAN(UPPER(TRIM(salesTable[[#This Row],[PaymentMethod]])))))</f>
        <v>CASH</v>
      </c>
      <c r="W617" s="8" t="str">
        <f>IF(salesTable[[#This Row],[ProductID]]="","MISSING",IFERROR(VLOOKUP(salesTable[[#This Row],[ProductID]],product_REF[],1,FALSE),"NO MATCH"))</f>
        <v>P001</v>
      </c>
      <c r="X617" s="8" t="str">
        <f>CLEAN(UPPER(TRIM(IF(salesTable[[#This Row],[ProductID]]="","MISSING",IFERROR(VLOOKUP(salesTable[[#This Row],[ProductID]],product_REF[],2,FALSE),"NO MATCH")))))</f>
        <v>LAPTOP PRO 14</v>
      </c>
      <c r="Y617" t="str">
        <f>IFERROR(CLEAN(UPPER(TRIM(VLOOKUP(salesTable[[#This Row],[productID_Final]],product_REF[],3,FALSE)))),"NO MATCH")</f>
        <v>ELECTRONICS</v>
      </c>
      <c r="Z617" s="8" t="str">
        <f>IF(salesTable[[#This Row],[productCategory_final]]=CLEAN(UPPER(TRIM(salesTable[ProductCategory]))),salesTable[[#This Row],[productCategory_final]],"MISMATCH")</f>
        <v>ELECTRONICS</v>
      </c>
      <c r="AA617" s="8" t="str">
        <f>IF(salesTable[[#This Row],[CustomerID]]="","MISSING",IFERROR(VLOOKUP(salesTable[[#This Row],[CustomerID]],customer_REF[],1,FALSE),"NO MATCH"))</f>
        <v>C0023</v>
      </c>
      <c r="AB617" t="str">
        <f>CLEAN(UPPER(TRIM(IF(salesTable[[#This Row],[FirstName]]="","MISSING",IFERROR(VLOOKUP(salesTable[[#This Row],[CustomerID_final]],customer_REF[],2,FALSE),"NO MATCH")))))</f>
        <v>DANIEL</v>
      </c>
      <c r="AC617" s="8" t="str">
        <f>IF(salesTable[[#This Row],[customerFisrtName]]=CLEAN(UPPER(TRIM(salesTable[[#This Row],[customerFisrtName]]))),salesTable[[#This Row],[customerFisrtName]],"MISMATCH")</f>
        <v>DANIEL</v>
      </c>
      <c r="AD617" t="str">
        <f>CLEAN(UPPER(TRIM(IF(salesTable[[#This Row],[LastName]]="","MISSING",IFERROR(VLOOKUP(salesTable[[#This Row],[CustomerID_final]],customer_REF[],3,FALSE),"NO MATCH")))))</f>
        <v>MENSAH</v>
      </c>
      <c r="AE617" s="8" t="str">
        <f>IF(salesTable[[#This Row],[customerLastName]]=CLEAN(UPPER(TRIM(salesTable[[#This Row],[customerLastName]]))),salesTable[[#This Row],[customerLastName]],"MISMATCH")</f>
        <v>MENSAH</v>
      </c>
      <c r="AF617" s="8" t="str">
        <f>IF(salesTable[[#This Row],[Phone]]="","MISSING",0&amp;RIGHT(TRIM(SUBSTITUTE(SUBSTITUTE(SUBSTITUTE(salesTable[[#This Row],[Phone]],"+","")," ",""),"-","")),9))</f>
        <v>0204666751</v>
      </c>
      <c r="AG61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17" s="8">
        <f>IF(salesTable[[#This Row],[quantity_clean]]&gt;0,salesTable[[#This Row],[quantity_clean]],"INVALID")</f>
        <v>7</v>
      </c>
      <c r="AI61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17" s="8">
        <f>IF(salesTable[[#This Row],[unitPrice_clean]]&gt;0,salesTable[[#This Row],[unitPrice_clean]],"INVALID")</f>
        <v>4200</v>
      </c>
      <c r="AK617">
        <f>IF(salesTable[[#This Row],[Revenue]]="","MISSING",VALUE(TRIM(SUBSTITUTE(SUBSTITUTE(salesTable[[#This Row],[Revenue]],",",""),"GH₵",""))))</f>
        <v>29400</v>
      </c>
      <c r="AL617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617" s="19" t="str">
        <f>IF(ISNUMBER(salesTable[[#This Row],[OrderDate]]),salesTable[[#This Row],[OrderDate]],IFERROR(DATEVALUE(CLEAN(TRIM(SUBSTITUTE(salesTable[[#This Row],[OrderDate]],".","/")))),"CHECK"))</f>
        <v>CHECK</v>
      </c>
      <c r="AN6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GH-KUM-2025-00373</v>
      </c>
      <c r="AP6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7" s="8" t="str">
        <f>CLEAN(PROPER(TRIM(salesTable[[#This Row],[Email]])))</f>
        <v>Daniel.Mensah64@Example.Con</v>
      </c>
      <c r="AR617" s="8" t="str">
        <f>CLEAN(TRIM(salesTable[[#This Row],[SourceFile]]))</f>
        <v>Online_Sales_2025.xlsx</v>
      </c>
      <c r="AS6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7" s="8" t="str">
        <f>IF(salesTable[orderRef_final]&lt;&gt;"MISSING",salesTable[orderRef_final],"invalid")</f>
        <v>GH-KUM-2025-00373</v>
      </c>
    </row>
    <row r="618" spans="1:46" x14ac:dyDescent="0.3">
      <c r="A618" t="s">
        <v>77</v>
      </c>
      <c r="B618" t="s">
        <v>78</v>
      </c>
      <c r="C618" t="s">
        <v>79</v>
      </c>
      <c r="D618" t="s">
        <v>80</v>
      </c>
      <c r="E618" t="s">
        <v>22</v>
      </c>
      <c r="F618" t="s">
        <v>38</v>
      </c>
      <c r="G618" t="s">
        <v>81</v>
      </c>
      <c r="H618" t="s">
        <v>82</v>
      </c>
      <c r="I618" t="s">
        <v>70</v>
      </c>
      <c r="J618" t="s">
        <v>83</v>
      </c>
      <c r="K618" t="s">
        <v>84</v>
      </c>
      <c r="L618" t="s">
        <v>85</v>
      </c>
      <c r="M618" t="s">
        <v>86</v>
      </c>
      <c r="N618">
        <v>1250</v>
      </c>
      <c r="O618">
        <v>6250</v>
      </c>
      <c r="P618" t="s">
        <v>87</v>
      </c>
      <c r="Q618" t="s">
        <v>88</v>
      </c>
      <c r="R618" t="s">
        <v>61</v>
      </c>
      <c r="S618" t="str">
        <f>IF(salesTable[[#This Row],[Region]]="","MISSING",IFERROR(VLOOKUP(salesTable[[#This Row],[Region]],region_ref[],2,FALSE),TRIM(CLEAN(UPPER(salesTable[[#This Row],[Region]])))))</f>
        <v>KUMASI</v>
      </c>
      <c r="T618" t="str">
        <f>IF(salesTable[[#This Row],[CustomerType]]="","MISSING",IFERROR(VLOOKUP(salesTable[[#This Row],[CustomerType]],customerType_Ref[],2,FALSE),TRIM(CLEAN(UPPER(salesTable[[#This Row],[CustomerType]])))))</f>
        <v>INDIVIDUAL</v>
      </c>
      <c r="U618" t="str">
        <f>IF(salesTable[[#This Row],[SalesChannel]]="","MISSING",IFERROR(VLOOKUP(salesTable[[#This Row],[SalesChannel]],salesChannel_Ref[],2,FALSE),CLEAN(UPPER(TRIM(salesTable[SalesChannel])))))</f>
        <v>AGENT</v>
      </c>
      <c r="V61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18" s="8" t="str">
        <f>IF(salesTable[[#This Row],[ProductID]]="","MISSING",IFERROR(VLOOKUP(salesTable[[#This Row],[ProductID]],product_REF[],1,FALSE),"NO MATCH"))</f>
        <v>P008</v>
      </c>
      <c r="X618" s="8" t="str">
        <f>CLEAN(UPPER(TRIM(IF(salesTable[[#This Row],[ProductID]]="","MISSING",IFERROR(VLOOKUP(salesTable[[#This Row],[ProductID]],product_REF[],2,FALSE),"NO MATCH")))))</f>
        <v>MICROWAVE 25L</v>
      </c>
      <c r="Y618" t="str">
        <f>IFERROR(CLEAN(UPPER(TRIM(VLOOKUP(salesTable[[#This Row],[productID_Final]],product_REF[],3,FALSE)))),"NO MATCH")</f>
        <v>HOME APPLIANCES</v>
      </c>
      <c r="Z618" s="8" t="str">
        <f>IF(salesTable[[#This Row],[productCategory_final]]=CLEAN(UPPER(TRIM(salesTable[ProductCategory]))),salesTable[[#This Row],[productCategory_final]],"MISMATCH")</f>
        <v>HOME APPLIANCES</v>
      </c>
      <c r="AA618" s="8" t="str">
        <f>IF(salesTable[[#This Row],[CustomerID]]="","MISSING",IFERROR(VLOOKUP(salesTable[[#This Row],[CustomerID]],customer_REF[],1,FALSE),"NO MATCH"))</f>
        <v>C0136</v>
      </c>
      <c r="AB618" t="str">
        <f>CLEAN(UPPER(TRIM(IF(salesTable[[#This Row],[FirstName]]="","MISSING",IFERROR(VLOOKUP(salesTable[[#This Row],[CustomerID_final]],customer_REF[],2,FALSE),"NO MATCH")))))</f>
        <v>ADWOA</v>
      </c>
      <c r="AC618" s="8" t="str">
        <f>IF(salesTable[[#This Row],[customerFisrtName]]=CLEAN(UPPER(TRIM(salesTable[[#This Row],[customerFisrtName]]))),salesTable[[#This Row],[customerFisrtName]],"MISMATCH")</f>
        <v>ADWOA</v>
      </c>
      <c r="AD618" t="str">
        <f>CLEAN(UPPER(TRIM(IF(salesTable[[#This Row],[LastName]]="","MISSING",IFERROR(VLOOKUP(salesTable[[#This Row],[CustomerID_final]],customer_REF[],3,FALSE),"NO MATCH")))))</f>
        <v>ARTHUR</v>
      </c>
      <c r="AE618" s="8" t="str">
        <f>IF(salesTable[[#This Row],[customerLastName]]=CLEAN(UPPER(TRIM(salesTable[[#This Row],[customerLastName]]))),salesTable[[#This Row],[customerLastName]],"MISMATCH")</f>
        <v>ARTHUR</v>
      </c>
      <c r="AF618" s="8" t="str">
        <f>IF(salesTable[[#This Row],[Phone]]="","MISSING",0&amp;RIGHT(TRIM(SUBSTITUTE(SUBSTITUTE(SUBSTITUTE(salesTable[[#This Row],[Phone]],"+","")," ",""),"-","")),9))</f>
        <v>0548490117</v>
      </c>
      <c r="AG61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18" s="8">
        <f>IF(salesTable[[#This Row],[quantity_clean]]&gt;0,salesTable[[#This Row],[quantity_clean]],"INVALID")</f>
        <v>5</v>
      </c>
      <c r="AI61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18" s="8">
        <f>IF(salesTable[[#This Row],[unitPrice_clean]]&gt;0,salesTable[[#This Row],[unitPrice_clean]],"INVALID")</f>
        <v>1250</v>
      </c>
      <c r="AK618">
        <f>IF(salesTable[[#This Row],[Revenue]]="","MISSING",VALUE(TRIM(SUBSTITUTE(SUBSTITUTE(salesTable[[#This Row],[Revenue]],",",""),"GH₵",""))))</f>
        <v>6250</v>
      </c>
      <c r="AL618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618" s="19">
        <f>IF(ISNUMBER(salesTable[[#This Row],[OrderDate]]),salesTable[[#This Row],[OrderDate]],IFERROR(DATEVALUE(CLEAN(TRIM(SUBSTITUTE(salesTable[[#This Row],[OrderDate]],".","/")))),"CHECK"))</f>
        <v>45978</v>
      </c>
      <c r="AN6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45978</v>
      </c>
      <c r="AO6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GH-KUM-2025-00374</v>
      </c>
      <c r="AP6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8" s="8" t="str">
        <f>CLEAN(PROPER(TRIM(salesTable[[#This Row],[Email]])))</f>
        <v>Adwoa.Arthur94@Example.Com</v>
      </c>
      <c r="AR618" s="8" t="str">
        <f>CLEAN(TRIM(salesTable[[#This Row],[SourceFile]]))</f>
        <v>Retail_POS_2025.csv</v>
      </c>
      <c r="AS6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8" s="8" t="str">
        <f>IF(salesTable[orderRef_final]&lt;&gt;"MISSING",salesTable[orderRef_final],"invalid")</f>
        <v>GH-KUM-2025-00374</v>
      </c>
    </row>
    <row r="619" spans="1:46" x14ac:dyDescent="0.3">
      <c r="A619" t="s">
        <v>3638</v>
      </c>
      <c r="B619" t="s">
        <v>3639</v>
      </c>
      <c r="C619" t="s">
        <v>2192</v>
      </c>
      <c r="D619" t="s">
        <v>80</v>
      </c>
      <c r="E619" t="s">
        <v>1550</v>
      </c>
      <c r="F619" t="s">
        <v>38</v>
      </c>
      <c r="G619" t="s">
        <v>191</v>
      </c>
      <c r="H619" t="s">
        <v>895</v>
      </c>
      <c r="I619" t="s">
        <v>527</v>
      </c>
      <c r="J619" t="s">
        <v>97</v>
      </c>
      <c r="K619" t="s">
        <v>84</v>
      </c>
      <c r="L619" t="s">
        <v>165</v>
      </c>
      <c r="M619">
        <v>6</v>
      </c>
      <c r="N619" t="s">
        <v>3640</v>
      </c>
      <c r="O619">
        <v>9900</v>
      </c>
      <c r="P619" t="s">
        <v>3641</v>
      </c>
      <c r="Q619" t="s">
        <v>3642</v>
      </c>
      <c r="R619" t="s">
        <v>61</v>
      </c>
      <c r="S619" t="str">
        <f>IF(salesTable[[#This Row],[Region]]="","MISSING",IFERROR(VLOOKUP(salesTable[[#This Row],[Region]],region_ref[],2,FALSE),TRIM(CLEAN(UPPER(salesTable[[#This Row],[Region]])))))</f>
        <v>KUMASI</v>
      </c>
      <c r="T619" t="str">
        <f>IF(salesTable[[#This Row],[CustomerType]]="","MISSING",IFERROR(VLOOKUP(salesTable[[#This Row],[CustomerType]],customerType_Ref[],2,FALSE),TRIM(CLEAN(UPPER(salesTable[[#This Row],[CustomerType]])))))</f>
        <v>BUSINESS</v>
      </c>
      <c r="U619" t="str">
        <f>IF(salesTable[[#This Row],[SalesChannel]]="","MISSING",IFERROR(VLOOKUP(salesTable[[#This Row],[SalesChannel]],salesChannel_Ref[],2,FALSE),CLEAN(UPPER(TRIM(salesTable[SalesChannel])))))</f>
        <v>AGENT</v>
      </c>
      <c r="V61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19" s="8" t="str">
        <f>IF(salesTable[[#This Row],[ProductID]]="","MISSING",IFERROR(VLOOKUP(salesTable[[#This Row],[ProductID]],product_REF[],1,FALSE),"NO MATCH"))</f>
        <v>P004</v>
      </c>
      <c r="X619" s="8" t="str">
        <f>CLEAN(UPPER(TRIM(IF(salesTable[[#This Row],[ProductID]]="","MISSING",IFERROR(VLOOKUP(salesTable[[#This Row],[ProductID]],product_REF[],2,FALSE),"NO MATCH")))))</f>
        <v>LASER PRINTER</v>
      </c>
      <c r="Y619" t="str">
        <f>IFERROR(CLEAN(UPPER(TRIM(VLOOKUP(salesTable[[#This Row],[productID_Final]],product_REF[],3,FALSE)))),"NO MATCH")</f>
        <v>OFFICE SUPPLIES</v>
      </c>
      <c r="Z619" s="8" t="str">
        <f>IF(salesTable[[#This Row],[productCategory_final]]=CLEAN(UPPER(TRIM(salesTable[ProductCategory]))),salesTable[[#This Row],[productCategory_final]],"MISMATCH")</f>
        <v>OFFICE SUPPLIES</v>
      </c>
      <c r="AA619" s="8" t="str">
        <f>IF(salesTable[[#This Row],[CustomerID]]="","MISSING",IFERROR(VLOOKUP(salesTable[[#This Row],[CustomerID]],customer_REF[],1,FALSE),"NO MATCH"))</f>
        <v>C0294</v>
      </c>
      <c r="AB619" t="str">
        <f>CLEAN(UPPER(TRIM(IF(salesTable[[#This Row],[FirstName]]="","MISSING",IFERROR(VLOOKUP(salesTable[[#This Row],[CustomerID_final]],customer_REF[],2,FALSE),"NO MATCH")))))</f>
        <v>ADWOA</v>
      </c>
      <c r="AC619" s="8" t="str">
        <f>IF(salesTable[[#This Row],[customerFisrtName]]=CLEAN(UPPER(TRIM(salesTable[[#This Row],[customerFisrtName]]))),salesTable[[#This Row],[customerFisrtName]],"MISMATCH")</f>
        <v>ADWOA</v>
      </c>
      <c r="AD619" t="str">
        <f>CLEAN(UPPER(TRIM(IF(salesTable[[#This Row],[LastName]]="","MISSING",IFERROR(VLOOKUP(salesTable[[#This Row],[CustomerID_final]],customer_REF[],3,FALSE),"NO MATCH")))))</f>
        <v>ANTWI</v>
      </c>
      <c r="AE619" s="8" t="str">
        <f>IF(salesTable[[#This Row],[customerLastName]]=CLEAN(UPPER(TRIM(salesTable[[#This Row],[customerLastName]]))),salesTable[[#This Row],[customerLastName]],"MISMATCH")</f>
        <v>ANTWI</v>
      </c>
      <c r="AF619" s="8" t="str">
        <f>IF(salesTable[[#This Row],[Phone]]="","MISSING",0&amp;RIGHT(TRIM(SUBSTITUTE(SUBSTITUTE(SUBSTITUTE(salesTable[[#This Row],[Phone]],"+","")," ",""),"-","")),9))</f>
        <v>0267753055</v>
      </c>
      <c r="AG61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19" s="8">
        <f>IF(salesTable[[#This Row],[quantity_clean]]&gt;0,salesTable[[#This Row],[quantity_clean]],"INVALID")</f>
        <v>6</v>
      </c>
      <c r="AI61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19" s="8">
        <f>IF(salesTable[[#This Row],[unitPrice_clean]]&gt;0,salesTable[[#This Row],[unitPrice_clean]],"INVALID")</f>
        <v>1650</v>
      </c>
      <c r="AK619">
        <f>IF(salesTable[[#This Row],[Revenue]]="","MISSING",VALUE(TRIM(SUBSTITUTE(SUBSTITUTE(salesTable[[#This Row],[Revenue]],",",""),"GH₵",""))))</f>
        <v>9900</v>
      </c>
      <c r="AL619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619" s="19" t="str">
        <f>IF(ISNUMBER(salesTable[[#This Row],[OrderDate]]),salesTable[[#This Row],[OrderDate]],IFERROR(DATEVALUE(CLEAN(TRIM(SUBSTITUTE(salesTable[[#This Row],[OrderDate]],".","/")))),"CHECK"))</f>
        <v>CHECK</v>
      </c>
      <c r="AN61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GH-KUM-2025-00400</v>
      </c>
      <c r="AP6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19" s="8" t="str">
        <f>CLEAN(PROPER(TRIM(salesTable[[#This Row],[Email]])))</f>
        <v>Adwoa.Antwi57@Example.Com</v>
      </c>
      <c r="AR619" s="8" t="str">
        <f>CLEAN(TRIM(salesTable[[#This Row],[SourceFile]]))</f>
        <v>Retail_POS_2025.csv</v>
      </c>
      <c r="AS6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19" s="8" t="str">
        <f>IF(salesTable[orderRef_final]&lt;&gt;"MISSING",salesTable[orderRef_final],"invalid")</f>
        <v>GH-KUM-2025-00400</v>
      </c>
    </row>
    <row r="620" spans="1:46" x14ac:dyDescent="0.3">
      <c r="A620" t="s">
        <v>1831</v>
      </c>
      <c r="B620" t="s">
        <v>1832</v>
      </c>
      <c r="C620" t="s">
        <v>1266</v>
      </c>
      <c r="D620" t="s">
        <v>92</v>
      </c>
      <c r="E620" t="s">
        <v>1628</v>
      </c>
      <c r="F620" t="s">
        <v>38</v>
      </c>
      <c r="G620" t="s">
        <v>39</v>
      </c>
      <c r="H620" t="s">
        <v>336</v>
      </c>
      <c r="I620" t="s">
        <v>1005</v>
      </c>
      <c r="J620" t="s">
        <v>221</v>
      </c>
      <c r="K620" t="s">
        <v>72</v>
      </c>
      <c r="L620" t="s">
        <v>58</v>
      </c>
      <c r="M620" t="s">
        <v>596</v>
      </c>
      <c r="N620" t="s">
        <v>133</v>
      </c>
      <c r="O620">
        <v>3800</v>
      </c>
      <c r="P620" t="s">
        <v>1833</v>
      </c>
      <c r="Q620" t="s">
        <v>1834</v>
      </c>
      <c r="R620" t="s">
        <v>157</v>
      </c>
      <c r="S620" t="str">
        <f>IF(salesTable[[#This Row],[Region]]="","MISSING",IFERROR(VLOOKUP(salesTable[[#This Row],[Region]],region_ref[],2,FALSE),TRIM(CLEAN(UPPER(salesTable[[#This Row],[Region]])))))</f>
        <v>KUMASI</v>
      </c>
      <c r="T620" t="str">
        <f>IF(salesTable[[#This Row],[CustomerType]]="","MISSING",IFERROR(VLOOKUP(salesTable[[#This Row],[CustomerType]],customerType_Ref[],2,FALSE),TRIM(CLEAN(UPPER(salesTable[[#This Row],[CustomerType]])))))</f>
        <v>INDIVIDUAL</v>
      </c>
      <c r="U620" t="str">
        <f>IF(salesTable[[#This Row],[SalesChannel]]="","MISSING",IFERROR(VLOOKUP(salesTable[[#This Row],[SalesChannel]],salesChannel_Ref[],2,FALSE),CLEAN(UPPER(TRIM(salesTable[SalesChannel])))))</f>
        <v>IN-STORE</v>
      </c>
      <c r="V6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20" s="8" t="str">
        <f>IF(salesTable[[#This Row],[ProductID]]="","MISSING",IFERROR(VLOOKUP(salesTable[[#This Row],[ProductID]],product_REF[],1,FALSE),"NO MATCH"))</f>
        <v>P006</v>
      </c>
      <c r="X620" s="8" t="str">
        <f>CLEAN(UPPER(TRIM(IF(salesTable[[#This Row],[ProductID]]="","MISSING",IFERROR(VLOOKUP(salesTable[[#This Row],[ProductID]],product_REF[],2,FALSE),"NO MATCH")))))</f>
        <v>STANDING DESK</v>
      </c>
      <c r="Y620" t="str">
        <f>IFERROR(CLEAN(UPPER(TRIM(VLOOKUP(salesTable[[#This Row],[productID_Final]],product_REF[],3,FALSE)))),"NO MATCH")</f>
        <v>FURNITURE</v>
      </c>
      <c r="Z620" s="8" t="str">
        <f>IF(salesTable[[#This Row],[productCategory_final]]=CLEAN(UPPER(TRIM(salesTable[ProductCategory]))),salesTable[[#This Row],[productCategory_final]],"MISMATCH")</f>
        <v>FURNITURE</v>
      </c>
      <c r="AA620" s="8" t="str">
        <f>IF(salesTable[[#This Row],[CustomerID]]="","MISSING",IFERROR(VLOOKUP(salesTable[[#This Row],[CustomerID]],customer_REF[],1,FALSE),"NO MATCH"))</f>
        <v>C0182</v>
      </c>
      <c r="AB620" t="str">
        <f>CLEAN(UPPER(TRIM(IF(salesTable[[#This Row],[FirstName]]="","MISSING",IFERROR(VLOOKUP(salesTable[[#This Row],[CustomerID_final]],customer_REF[],2,FALSE),"NO MATCH")))))</f>
        <v>AMA</v>
      </c>
      <c r="AC620" s="8" t="str">
        <f>IF(salesTable[[#This Row],[customerFisrtName]]=CLEAN(UPPER(TRIM(salesTable[[#This Row],[customerFisrtName]]))),salesTable[[#This Row],[customerFisrtName]],"MISMATCH")</f>
        <v>AMA</v>
      </c>
      <c r="AD620" t="str">
        <f>CLEAN(UPPER(TRIM(IF(salesTable[[#This Row],[LastName]]="","MISSING",IFERROR(VLOOKUP(salesTable[[#This Row],[CustomerID_final]],customer_REF[],3,FALSE),"NO MATCH")))))</f>
        <v>ASARE</v>
      </c>
      <c r="AE620" s="8" t="str">
        <f>IF(salesTable[[#This Row],[customerLastName]]=CLEAN(UPPER(TRIM(salesTable[[#This Row],[customerLastName]]))),salesTable[[#This Row],[customerLastName]],"MISMATCH")</f>
        <v>ASARE</v>
      </c>
      <c r="AF620" s="8" t="str">
        <f>IF(salesTable[[#This Row],[Phone]]="","MISSING",0&amp;RIGHT(TRIM(SUBSTITUTE(SUBSTITUTE(SUBSTITUTE(salesTable[[#This Row],[Phone]],"+","")," ",""),"-","")),9))</f>
        <v>0277139002</v>
      </c>
      <c r="AG62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20" s="8">
        <f>IF(salesTable[[#This Row],[quantity_clean]]&gt;0,salesTable[[#This Row],[quantity_clean]],"INVALID")</f>
        <v>2</v>
      </c>
      <c r="AI620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620" s="8" t="str">
        <f>IF(salesTable[[#This Row],[unitPrice_clean]]&gt;0,salesTable[[#This Row],[unitPrice_clean]],"INVALID")</f>
        <v>INVALID</v>
      </c>
      <c r="AK620">
        <f>IF(salesTable[[#This Row],[Revenue]]="","MISSING",VALUE(TRIM(SUBSTITUTE(SUBSTITUTE(salesTable[[#This Row],[Revenue]],",",""),"GH₵",""))))</f>
        <v>3800</v>
      </c>
      <c r="AL62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20" s="19">
        <f>IF(ISNUMBER(salesTable[[#This Row],[OrderDate]]),salesTable[[#This Row],[OrderDate]],IFERROR(DATEVALUE(CLEAN(TRIM(SUBSTITUTE(salesTable[[#This Row],[OrderDate]],".","/")))),"CHECK"))</f>
        <v>45820</v>
      </c>
      <c r="AN6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45820</v>
      </c>
      <c r="AO6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GH-KUM-2025-00420</v>
      </c>
      <c r="AP6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0" s="8" t="str">
        <f>CLEAN(PROPER(TRIM(salesTable[[#This Row],[Email]])))</f>
        <v>Ama.Asare47@Example.Com</v>
      </c>
      <c r="AR620" s="8" t="str">
        <f>CLEAN(TRIM(salesTable[[#This Row],[SourceFile]]))</f>
        <v>Online_Sales_2025.xlsx</v>
      </c>
      <c r="AS6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0" s="8" t="str">
        <f>IF(salesTable[orderRef_final]&lt;&gt;"MISSING",salesTable[orderRef_final],"invalid")</f>
        <v>GH-KUM-2025-00420</v>
      </c>
    </row>
    <row r="621" spans="1:46" x14ac:dyDescent="0.3">
      <c r="A621" t="s">
        <v>3152</v>
      </c>
      <c r="B621" t="s">
        <v>446</v>
      </c>
      <c r="C621" t="s">
        <v>1639</v>
      </c>
      <c r="D621" t="s">
        <v>411</v>
      </c>
      <c r="E621" t="s">
        <v>237</v>
      </c>
      <c r="F621" t="s">
        <v>38</v>
      </c>
      <c r="G621" t="s">
        <v>39</v>
      </c>
      <c r="H621" t="s">
        <v>336</v>
      </c>
      <c r="I621" t="s">
        <v>41</v>
      </c>
      <c r="J621" t="s">
        <v>221</v>
      </c>
      <c r="K621" t="s">
        <v>288</v>
      </c>
      <c r="L621" t="s">
        <v>522</v>
      </c>
      <c r="M621">
        <v>10</v>
      </c>
      <c r="N621">
        <v>1900</v>
      </c>
      <c r="O621">
        <v>19000</v>
      </c>
      <c r="P621" t="s">
        <v>3153</v>
      </c>
      <c r="Q621" t="s">
        <v>3154</v>
      </c>
      <c r="R621" t="s">
        <v>32</v>
      </c>
      <c r="S621" t="str">
        <f>IF(salesTable[[#This Row],[Region]]="","MISSING",IFERROR(VLOOKUP(salesTable[[#This Row],[Region]],region_ref[],2,FALSE),TRIM(CLEAN(UPPER(salesTable[[#This Row],[Region]])))))</f>
        <v>KUMASI</v>
      </c>
      <c r="T621" t="str">
        <f>IF(salesTable[[#This Row],[CustomerType]]="","MISSING",IFERROR(VLOOKUP(salesTable[[#This Row],[CustomerType]],customerType_Ref[],2,FALSE),TRIM(CLEAN(UPPER(salesTable[[#This Row],[CustomerType]])))))</f>
        <v>INDIVIDUAL</v>
      </c>
      <c r="U621" t="str">
        <f>IF(salesTable[[#This Row],[SalesChannel]]="","MISSING",IFERROR(VLOOKUP(salesTable[[#This Row],[SalesChannel]],salesChannel_Ref[],2,FALSE),CLEAN(UPPER(TRIM(salesTable[SalesChannel])))))</f>
        <v>AGENT</v>
      </c>
      <c r="V621" t="str">
        <f>IF(salesTable[[#This Row],[PaymentMethod]]="","MISSING",IFERROR(VLOOKUP(salesTable[[#This Row],[PaymentMethod]],paymentMethod_REF[],2,FALSE), CLEAN(UPPER(TRIM(salesTable[[#This Row],[PaymentMethod]])))))</f>
        <v>CARD</v>
      </c>
      <c r="W621" s="8" t="str">
        <f>IF(salesTable[[#This Row],[ProductID]]="","MISSING",IFERROR(VLOOKUP(salesTable[[#This Row],[ProductID]],product_REF[],1,FALSE),"NO MATCH"))</f>
        <v>P006</v>
      </c>
      <c r="X621" s="8" t="str">
        <f>CLEAN(UPPER(TRIM(IF(salesTable[[#This Row],[ProductID]]="","MISSING",IFERROR(VLOOKUP(salesTable[[#This Row],[ProductID]],product_REF[],2,FALSE),"NO MATCH")))))</f>
        <v>STANDING DESK</v>
      </c>
      <c r="Y621" t="str">
        <f>IFERROR(CLEAN(UPPER(TRIM(VLOOKUP(salesTable[[#This Row],[productID_Final]],product_REF[],3,FALSE)))),"NO MATCH")</f>
        <v>FURNITURE</v>
      </c>
      <c r="Z621" s="8" t="str">
        <f>IF(salesTable[[#This Row],[productCategory_final]]=CLEAN(UPPER(TRIM(salesTable[ProductCategory]))),salesTable[[#This Row],[productCategory_final]],"MISMATCH")</f>
        <v>FURNITURE</v>
      </c>
      <c r="AA621" s="8" t="str">
        <f>IF(salesTable[[#This Row],[CustomerID]]="","MISSING",IFERROR(VLOOKUP(salesTable[[#This Row],[CustomerID]],customer_REF[],1,FALSE),"NO MATCH"))</f>
        <v>C0230</v>
      </c>
      <c r="AB621" t="str">
        <f>CLEAN(UPPER(TRIM(IF(salesTable[[#This Row],[FirstName]]="","MISSING",IFERROR(VLOOKUP(salesTable[[#This Row],[CustomerID_final]],customer_REF[],2,FALSE),"NO MATCH")))))</f>
        <v>NAA</v>
      </c>
      <c r="AC621" s="8" t="str">
        <f>IF(salesTable[[#This Row],[customerFisrtName]]=CLEAN(UPPER(TRIM(salesTable[[#This Row],[customerFisrtName]]))),salesTable[[#This Row],[customerFisrtName]],"MISMATCH")</f>
        <v>NAA</v>
      </c>
      <c r="AD621" t="str">
        <f>CLEAN(UPPER(TRIM(IF(salesTable[[#This Row],[LastName]]="","MISSING",IFERROR(VLOOKUP(salesTable[[#This Row],[CustomerID_final]],customer_REF[],3,FALSE),"NO MATCH")))))</f>
        <v>APPIAH</v>
      </c>
      <c r="AE621" s="8" t="str">
        <f>IF(salesTable[[#This Row],[customerLastName]]=CLEAN(UPPER(TRIM(salesTable[[#This Row],[customerLastName]]))),salesTable[[#This Row],[customerLastName]],"MISMATCH")</f>
        <v>APPIAH</v>
      </c>
      <c r="AF621" s="8" t="str">
        <f>IF(salesTable[[#This Row],[Phone]]="","MISSING",0&amp;RIGHT(TRIM(SUBSTITUTE(SUBSTITUTE(SUBSTITUTE(salesTable[[#This Row],[Phone]],"+","")," ",""),"-","")),9))</f>
        <v>0244671957</v>
      </c>
      <c r="AG62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21" s="8">
        <f>IF(salesTable[[#This Row],[quantity_clean]]&gt;0,salesTable[[#This Row],[quantity_clean]],"INVALID")</f>
        <v>10</v>
      </c>
      <c r="AI621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21" s="8">
        <f>IF(salesTable[[#This Row],[unitPrice_clean]]&gt;0,salesTable[[#This Row],[unitPrice_clean]],"INVALID")</f>
        <v>1900</v>
      </c>
      <c r="AK621">
        <f>IF(salesTable[[#This Row],[Revenue]]="","MISSING",VALUE(TRIM(SUBSTITUTE(SUBSTITUTE(salesTable[[#This Row],[Revenue]],",",""),"GH₵",""))))</f>
        <v>19000</v>
      </c>
      <c r="AL621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621" s="19">
        <f>IF(ISNUMBER(salesTable[[#This Row],[OrderDate]]),salesTable[[#This Row],[OrderDate]],IFERROR(DATEVALUE(CLEAN(TRIM(SUBSTITUTE(salesTable[[#This Row],[OrderDate]],".","/")))),"CHECK"))</f>
        <v>45826</v>
      </c>
      <c r="AN6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45826</v>
      </c>
      <c r="AO6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GH-KUM-2025-00428</v>
      </c>
      <c r="AP6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1" s="8" t="str">
        <f>CLEAN(PROPER(TRIM(salesTable[[#This Row],[Email]])))</f>
        <v>Naa.Appiah11@Example.Com</v>
      </c>
      <c r="AR621" s="8" t="str">
        <f>CLEAN(TRIM(salesTable[[#This Row],[SourceFile]]))</f>
        <v>Agent_App_2025.csv</v>
      </c>
      <c r="AS6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1" s="8" t="str">
        <f>IF(salesTable[orderRef_final]&lt;&gt;"MISSING",salesTable[orderRef_final],"invalid")</f>
        <v>GH-KUM-2025-00428</v>
      </c>
    </row>
    <row r="622" spans="1:46" x14ac:dyDescent="0.3">
      <c r="A622" t="s">
        <v>6320</v>
      </c>
      <c r="B622" t="s">
        <v>6321</v>
      </c>
      <c r="C622" t="s">
        <v>653</v>
      </c>
      <c r="D622" t="s">
        <v>1341</v>
      </c>
      <c r="E622" t="s">
        <v>161</v>
      </c>
      <c r="F622" t="s">
        <v>1220</v>
      </c>
      <c r="G622" t="s">
        <v>53</v>
      </c>
      <c r="H622" t="s">
        <v>287</v>
      </c>
      <c r="I622" t="s">
        <v>1662</v>
      </c>
      <c r="J622" t="s">
        <v>27</v>
      </c>
      <c r="K622" t="s">
        <v>72</v>
      </c>
      <c r="L622" t="s">
        <v>165</v>
      </c>
      <c r="M622">
        <v>10</v>
      </c>
      <c r="N622">
        <v>180</v>
      </c>
      <c r="O622">
        <v>1800</v>
      </c>
      <c r="P622" t="s">
        <v>6322</v>
      </c>
      <c r="Q622" t="s">
        <v>6323</v>
      </c>
      <c r="R622" t="s">
        <v>61</v>
      </c>
      <c r="S622" t="str">
        <f>IF(salesTable[[#This Row],[Region]]="","MISSING",IFERROR(VLOOKUP(salesTable[[#This Row],[Region]],region_ref[],2,FALSE),TRIM(CLEAN(UPPER(salesTable[[#This Row],[Region]])))))</f>
        <v>KUMASI</v>
      </c>
      <c r="T622" t="str">
        <f>IF(salesTable[[#This Row],[CustomerType]]="","MISSING",IFERROR(VLOOKUP(salesTable[[#This Row],[CustomerType]],customerType_Ref[],2,FALSE),TRIM(CLEAN(UPPER(salesTable[[#This Row],[CustomerType]])))))</f>
        <v>GOVERNMENT</v>
      </c>
      <c r="U622" t="str">
        <f>IF(salesTable[[#This Row],[SalesChannel]]="","MISSING",IFERROR(VLOOKUP(salesTable[[#This Row],[SalesChannel]],salesChannel_Ref[],2,FALSE),CLEAN(UPPER(TRIM(salesTable[SalesChannel])))))</f>
        <v>IN-STORE</v>
      </c>
      <c r="V62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22" s="8" t="str">
        <f>IF(salesTable[[#This Row],[ProductID]]="","MISSING",IFERROR(VLOOKUP(salesTable[[#This Row],[ProductID]],product_REF[],1,FALSE),"NO MATCH"))</f>
        <v>P007</v>
      </c>
      <c r="X622" s="8" t="str">
        <f>CLEAN(UPPER(TRIM(IF(salesTable[[#This Row],[ProductID]]="","MISSING",IFERROR(VLOOKUP(salesTable[[#This Row],[ProductID]],product_REF[],2,FALSE),"NO MATCH")))))</f>
        <v>COTTON SHIRT</v>
      </c>
      <c r="Y622" t="str">
        <f>IFERROR(CLEAN(UPPER(TRIM(VLOOKUP(salesTable[[#This Row],[productID_Final]],product_REF[],3,FALSE)))),"NO MATCH")</f>
        <v>CLOTHING</v>
      </c>
      <c r="Z622" s="8" t="str">
        <f>IF(salesTable[[#This Row],[productCategory_final]]=CLEAN(UPPER(TRIM(salesTable[ProductCategory]))),salesTable[[#This Row],[productCategory_final]],"MISMATCH")</f>
        <v>CLOTHING</v>
      </c>
      <c r="AA622" s="8" t="str">
        <f>IF(salesTable[[#This Row],[CustomerID]]="","MISSING",IFERROR(VLOOKUP(salesTable[[#This Row],[CustomerID]],customer_REF[],1,FALSE),"NO MATCH"))</f>
        <v>C0335</v>
      </c>
      <c r="AB622" t="str">
        <f>CLEAN(UPPER(TRIM(IF(salesTable[[#This Row],[FirstName]]="","MISSING",IFERROR(VLOOKUP(salesTable[[#This Row],[CustomerID_final]],customer_REF[],2,FALSE),"NO MATCH")))))</f>
        <v>AMA</v>
      </c>
      <c r="AC622" s="8" t="str">
        <f>IF(salesTable[[#This Row],[customerFisrtName]]=CLEAN(UPPER(TRIM(salesTable[[#This Row],[customerFisrtName]]))),salesTable[[#This Row],[customerFisrtName]],"MISMATCH")</f>
        <v>AMA</v>
      </c>
      <c r="AD622" t="str">
        <f>CLEAN(UPPER(TRIM(IF(salesTable[[#This Row],[LastName]]="","MISSING",IFERROR(VLOOKUP(salesTable[[#This Row],[CustomerID_final]],customer_REF[],3,FALSE),"NO MATCH")))))</f>
        <v>ADDO</v>
      </c>
      <c r="AE622" s="8" t="str">
        <f>IF(salesTable[[#This Row],[customerLastName]]=CLEAN(UPPER(TRIM(salesTable[[#This Row],[customerLastName]]))),salesTable[[#This Row],[customerLastName]],"MISMATCH")</f>
        <v>ADDO</v>
      </c>
      <c r="AF622" s="8" t="str">
        <f>IF(salesTable[[#This Row],[Phone]]="","MISSING",0&amp;RIGHT(TRIM(SUBSTITUTE(SUBSTITUTE(SUBSTITUTE(salesTable[[#This Row],[Phone]],"+","")," ",""),"-","")),9))</f>
        <v>0249492528</v>
      </c>
      <c r="AG62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22" s="8">
        <f>IF(salesTable[[#This Row],[quantity_clean]]&gt;0,salesTable[[#This Row],[quantity_clean]],"INVALID")</f>
        <v>10</v>
      </c>
      <c r="AI62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22" s="8">
        <f>IF(salesTable[[#This Row],[unitPrice_clean]]&gt;0,salesTable[[#This Row],[unitPrice_clean]],"INVALID")</f>
        <v>180</v>
      </c>
      <c r="AK622">
        <f>IF(salesTable[[#This Row],[Revenue]]="","MISSING",VALUE(TRIM(SUBSTITUTE(SUBSTITUTE(salesTable[[#This Row],[Revenue]],",",""),"GH₵",""))))</f>
        <v>1800</v>
      </c>
      <c r="AL622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622" s="19">
        <f>IF(ISNUMBER(salesTable[[#This Row],[OrderDate]]),salesTable[[#This Row],[OrderDate]],IFERROR(DATEVALUE(CLEAN(TRIM(SUBSTITUTE(salesTable[[#This Row],[OrderDate]],".","/")))),"CHECK"))</f>
        <v>46282</v>
      </c>
      <c r="AN62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GH-KUM-2025-00431</v>
      </c>
      <c r="AP6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2" s="8" t="str">
        <f>CLEAN(PROPER(TRIM(salesTable[[#This Row],[Email]])))</f>
        <v>Ama.Addo44@Example.Com</v>
      </c>
      <c r="AR622" s="8" t="str">
        <f>CLEAN(TRIM(salesTable[[#This Row],[SourceFile]]))</f>
        <v>Retail_POS_2025.csv</v>
      </c>
      <c r="AS6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2" s="8" t="str">
        <f>IF(salesTable[orderRef_final]&lt;&gt;"MISSING",salesTable[orderRef_final],"invalid")</f>
        <v>GH-KUM-2025-00431</v>
      </c>
    </row>
    <row r="623" spans="1:46" x14ac:dyDescent="0.3">
      <c r="A623" t="s">
        <v>1866</v>
      </c>
      <c r="B623" t="s">
        <v>1867</v>
      </c>
      <c r="C623" t="s">
        <v>1868</v>
      </c>
      <c r="D623" t="s">
        <v>1304</v>
      </c>
      <c r="E623" t="s">
        <v>703</v>
      </c>
      <c r="F623" t="s">
        <v>1348</v>
      </c>
      <c r="G623" t="s">
        <v>142</v>
      </c>
      <c r="H623" t="s">
        <v>143</v>
      </c>
      <c r="I623" t="s">
        <v>26</v>
      </c>
      <c r="J623" t="s">
        <v>27</v>
      </c>
      <c r="K623" t="s">
        <v>660</v>
      </c>
      <c r="L623" t="s">
        <v>58</v>
      </c>
      <c r="M623">
        <v>7</v>
      </c>
      <c r="N623">
        <v>420</v>
      </c>
      <c r="O623">
        <v>2940</v>
      </c>
      <c r="P623" t="s">
        <v>1869</v>
      </c>
      <c r="Q623" t="s">
        <v>1870</v>
      </c>
      <c r="R623" t="s">
        <v>61</v>
      </c>
      <c r="S623" t="str">
        <f>IF(salesTable[[#This Row],[Region]]="","MISSING",IFERROR(VLOOKUP(salesTable[[#This Row],[Region]],region_ref[],2,FALSE),TRIM(CLEAN(UPPER(salesTable[[#This Row],[Region]])))))</f>
        <v>KUMASI</v>
      </c>
      <c r="T623" t="str">
        <f>IF(salesTable[[#This Row],[CustomerType]]="","MISSING",IFERROR(VLOOKUP(salesTable[[#This Row],[CustomerType]],customerType_Ref[],2,FALSE),TRIM(CLEAN(UPPER(salesTable[[#This Row],[CustomerType]])))))</f>
        <v>GOVERNMENT</v>
      </c>
      <c r="U623" t="str">
        <f>IF(salesTable[[#This Row],[SalesChannel]]="","MISSING",IFERROR(VLOOKUP(salesTable[[#This Row],[SalesChannel]],salesChannel_Ref[],2,FALSE),CLEAN(UPPER(TRIM(salesTable[SalesChannel])))))</f>
        <v>MOBILE APP</v>
      </c>
      <c r="V62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23" s="8" t="str">
        <f>IF(salesTable[[#This Row],[ProductID]]="","MISSING",IFERROR(VLOOKUP(salesTable[[#This Row],[ProductID]],product_REF[],1,FALSE),"NO MATCH"))</f>
        <v>P003</v>
      </c>
      <c r="X623" s="8" t="str">
        <f>CLEAN(UPPER(TRIM(IF(salesTable[[#This Row],[ProductID]]="","MISSING",IFERROR(VLOOKUP(salesTable[[#This Row],[ProductID]],product_REF[],2,FALSE),"NO MATCH")))))</f>
        <v>WIRELESS HEADSET</v>
      </c>
      <c r="Y623" t="str">
        <f>IFERROR(CLEAN(UPPER(TRIM(VLOOKUP(salesTable[[#This Row],[productID_Final]],product_REF[],3,FALSE)))),"NO MATCH")</f>
        <v>ELECTRONICS</v>
      </c>
      <c r="Z623" s="8" t="str">
        <f>IF(salesTable[[#This Row],[productCategory_final]]=CLEAN(UPPER(TRIM(salesTable[ProductCategory]))),salesTable[[#This Row],[productCategory_final]],"MISMATCH")</f>
        <v>ELECTRONICS</v>
      </c>
      <c r="AA623" s="8" t="str">
        <f>IF(salesTable[[#This Row],[CustomerID]]="","MISSING",IFERROR(VLOOKUP(salesTable[[#This Row],[CustomerID]],customer_REF[],1,FALSE),"NO MATCH"))</f>
        <v>C0024</v>
      </c>
      <c r="AB623" t="str">
        <f>CLEAN(UPPER(TRIM(IF(salesTable[[#This Row],[FirstName]]="","MISSING",IFERROR(VLOOKUP(salesTable[[#This Row],[CustomerID_final]],customer_REF[],2,FALSE),"NO MATCH")))))</f>
        <v>ABENA</v>
      </c>
      <c r="AC623" s="8" t="str">
        <f>IF(salesTable[[#This Row],[customerFisrtName]]=CLEAN(UPPER(TRIM(salesTable[[#This Row],[customerFisrtName]]))),salesTable[[#This Row],[customerFisrtName]],"MISMATCH")</f>
        <v>ABENA</v>
      </c>
      <c r="AD623" t="str">
        <f>CLEAN(UPPER(TRIM(IF(salesTable[[#This Row],[LastName]]="","MISSING",IFERROR(VLOOKUP(salesTable[[#This Row],[CustomerID_final]],customer_REF[],3,FALSE),"NO MATCH")))))</f>
        <v>OSEI</v>
      </c>
      <c r="AE623" s="8" t="str">
        <f>IF(salesTable[[#This Row],[customerLastName]]=CLEAN(UPPER(TRIM(salesTable[[#This Row],[customerLastName]]))),salesTable[[#This Row],[customerLastName]],"MISMATCH")</f>
        <v>OSEI</v>
      </c>
      <c r="AF623" s="8" t="str">
        <f>IF(salesTable[[#This Row],[Phone]]="","MISSING",0&amp;RIGHT(TRIM(SUBSTITUTE(SUBSTITUTE(SUBSTITUTE(salesTable[[#This Row],[Phone]],"+","")," ",""),"-","")),9))</f>
        <v>0541784932</v>
      </c>
      <c r="AG62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23" s="8">
        <f>IF(salesTable[[#This Row],[quantity_clean]]&gt;0,salesTable[[#This Row],[quantity_clean]],"INVALID")</f>
        <v>7</v>
      </c>
      <c r="AI62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623" s="8">
        <f>IF(salesTable[[#This Row],[unitPrice_clean]]&gt;0,salesTable[[#This Row],[unitPrice_clean]],"INVALID")</f>
        <v>420</v>
      </c>
      <c r="AK623">
        <f>IF(salesTable[[#This Row],[Revenue]]="","MISSING",VALUE(TRIM(SUBSTITUTE(SUBSTITUTE(salesTable[[#This Row],[Revenue]],",",""),"GH₵",""))))</f>
        <v>2940</v>
      </c>
      <c r="AL623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623" s="19">
        <f>IF(ISNUMBER(salesTable[[#This Row],[OrderDate]]),salesTable[[#This Row],[OrderDate]],IFERROR(DATEVALUE(CLEAN(TRIM(SUBSTITUTE(salesTable[[#This Row],[OrderDate]],".","/")))),"CHECK"))</f>
        <v>45803</v>
      </c>
      <c r="AN6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45803</v>
      </c>
      <c r="AO6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GH-KUM-2025-00437</v>
      </c>
      <c r="AP6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3" s="8" t="str">
        <f>CLEAN(PROPER(TRIM(salesTable[[#This Row],[Email]])))</f>
        <v>Abena.Osei35@Example.Com</v>
      </c>
      <c r="AR623" s="8" t="str">
        <f>CLEAN(TRIM(salesTable[[#This Row],[SourceFile]]))</f>
        <v>Retail_POS_2025.csv</v>
      </c>
      <c r="AS6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3" s="8" t="str">
        <f>IF(salesTable[orderRef_final]&lt;&gt;"MISSING",salesTable[orderRef_final],"invalid")</f>
        <v>GH-KUM-2025-00437</v>
      </c>
    </row>
    <row r="624" spans="1:46" x14ac:dyDescent="0.3">
      <c r="A624" t="s">
        <v>3019</v>
      </c>
      <c r="B624" t="s">
        <v>1890</v>
      </c>
      <c r="C624" t="s">
        <v>2731</v>
      </c>
      <c r="D624" t="s">
        <v>366</v>
      </c>
      <c r="E624" t="s">
        <v>22</v>
      </c>
      <c r="F624" t="s">
        <v>38</v>
      </c>
      <c r="G624" t="s">
        <v>53</v>
      </c>
      <c r="H624" t="s">
        <v>95</v>
      </c>
      <c r="I624" t="s">
        <v>96</v>
      </c>
      <c r="J624" t="s">
        <v>97</v>
      </c>
      <c r="K624" t="s">
        <v>84</v>
      </c>
      <c r="L624" t="s">
        <v>111</v>
      </c>
      <c r="M624">
        <v>6</v>
      </c>
      <c r="N624">
        <v>180</v>
      </c>
      <c r="O624">
        <v>1080</v>
      </c>
      <c r="P624" t="s">
        <v>3020</v>
      </c>
      <c r="Q624" t="s">
        <v>3021</v>
      </c>
      <c r="R624" t="s">
        <v>157</v>
      </c>
      <c r="S624" t="str">
        <f>IF(salesTable[[#This Row],[Region]]="","MISSING",IFERROR(VLOOKUP(salesTable[[#This Row],[Region]],region_ref[],2,FALSE),TRIM(CLEAN(UPPER(salesTable[[#This Row],[Region]])))))</f>
        <v>KUMASI</v>
      </c>
      <c r="T624" t="str">
        <f>IF(salesTable[[#This Row],[CustomerType]]="","MISSING",IFERROR(VLOOKUP(salesTable[[#This Row],[CustomerType]],customerType_Ref[],2,FALSE),TRIM(CLEAN(UPPER(salesTable[[#This Row],[CustomerType]])))))</f>
        <v>BUSINESS</v>
      </c>
      <c r="U624" t="str">
        <f>IF(salesTable[[#This Row],[SalesChannel]]="","MISSING",IFERROR(VLOOKUP(salesTable[[#This Row],[SalesChannel]],salesChannel_Ref[],2,FALSE),CLEAN(UPPER(TRIM(salesTable[SalesChannel])))))</f>
        <v>AGENT</v>
      </c>
      <c r="V624" t="str">
        <f>IF(salesTable[[#This Row],[PaymentMethod]]="","MISSING",IFERROR(VLOOKUP(salesTable[[#This Row],[PaymentMethod]],paymentMethod_REF[],2,FALSE), CLEAN(UPPER(TRIM(salesTable[[#This Row],[PaymentMethod]])))))</f>
        <v>CARD</v>
      </c>
      <c r="W624" s="8" t="str">
        <f>IF(salesTable[[#This Row],[ProductID]]="","MISSING",IFERROR(VLOOKUP(salesTable[[#This Row],[ProductID]],product_REF[],1,FALSE),"NO MATCH"))</f>
        <v>P007</v>
      </c>
      <c r="X624" s="8" t="str">
        <f>CLEAN(UPPER(TRIM(IF(salesTable[[#This Row],[ProductID]]="","MISSING",IFERROR(VLOOKUP(salesTable[[#This Row],[ProductID]],product_REF[],2,FALSE),"NO MATCH")))))</f>
        <v>COTTON SHIRT</v>
      </c>
      <c r="Y624" t="str">
        <f>IFERROR(CLEAN(UPPER(TRIM(VLOOKUP(salesTable[[#This Row],[productID_Final]],product_REF[],3,FALSE)))),"NO MATCH")</f>
        <v>CLOTHING</v>
      </c>
      <c r="Z624" s="8" t="str">
        <f>IF(salesTable[[#This Row],[productCategory_final]]=CLEAN(UPPER(TRIM(salesTable[ProductCategory]))),salesTable[[#This Row],[productCategory_final]],"MISMATCH")</f>
        <v>CLOTHING</v>
      </c>
      <c r="AA624" s="8" t="str">
        <f>IF(salesTable[[#This Row],[CustomerID]]="","MISSING",IFERROR(VLOOKUP(salesTable[[#This Row],[CustomerID]],customer_REF[],1,FALSE),"NO MATCH"))</f>
        <v>C0081</v>
      </c>
      <c r="AB624" t="str">
        <f>CLEAN(UPPER(TRIM(IF(salesTable[[#This Row],[FirstName]]="","MISSING",IFERROR(VLOOKUP(salesTable[[#This Row],[CustomerID_final]],customer_REF[],2,FALSE),"NO MATCH")))))</f>
        <v>ABENA</v>
      </c>
      <c r="AC624" s="8" t="str">
        <f>IF(salesTable[[#This Row],[customerFisrtName]]=CLEAN(UPPER(TRIM(salesTable[[#This Row],[customerFisrtName]]))),salesTable[[#This Row],[customerFisrtName]],"MISMATCH")</f>
        <v>ABENA</v>
      </c>
      <c r="AD624" t="str">
        <f>CLEAN(UPPER(TRIM(IF(salesTable[[#This Row],[LastName]]="","MISSING",IFERROR(VLOOKUP(salesTable[[#This Row],[CustomerID_final]],customer_REF[],3,FALSE),"NO MATCH")))))</f>
        <v>ARTHUR</v>
      </c>
      <c r="AE624" s="8" t="str">
        <f>IF(salesTable[[#This Row],[customerLastName]]=CLEAN(UPPER(TRIM(salesTable[[#This Row],[customerLastName]]))),salesTable[[#This Row],[customerLastName]],"MISMATCH")</f>
        <v>ARTHUR</v>
      </c>
      <c r="AF624" s="8" t="str">
        <f>IF(salesTable[[#This Row],[Phone]]="","MISSING",0&amp;RIGHT(TRIM(SUBSTITUTE(SUBSTITUTE(SUBSTITUTE(salesTable[[#This Row],[Phone]],"+","")," ",""),"-","")),9))</f>
        <v>0271985979</v>
      </c>
      <c r="AG62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24" s="8">
        <f>IF(salesTable[[#This Row],[quantity_clean]]&gt;0,salesTable[[#This Row],[quantity_clean]],"INVALID")</f>
        <v>6</v>
      </c>
      <c r="AI62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24" s="8">
        <f>IF(salesTable[[#This Row],[unitPrice_clean]]&gt;0,salesTable[[#This Row],[unitPrice_clean]],"INVALID")</f>
        <v>180</v>
      </c>
      <c r="AK624">
        <f>IF(salesTable[[#This Row],[Revenue]]="","MISSING",VALUE(TRIM(SUBSTITUTE(SUBSTITUTE(salesTable[[#This Row],[Revenue]],",",""),"GH₵",""))))</f>
        <v>1080</v>
      </c>
      <c r="AL624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624" s="19">
        <f>IF(ISNUMBER(salesTable[[#This Row],[OrderDate]]),salesTable[[#This Row],[OrderDate]],IFERROR(DATEVALUE(CLEAN(TRIM(SUBSTITUTE(salesTable[[#This Row],[OrderDate]],".","/")))),"CHECK"))</f>
        <v>45804</v>
      </c>
      <c r="AN6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45804</v>
      </c>
      <c r="AO6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GH-KUM-2025-00447</v>
      </c>
      <c r="AP6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4" s="8" t="str">
        <f>CLEAN(PROPER(TRIM(salesTable[[#This Row],[Email]])))</f>
        <v>Abena.Arthur2@Example.Com</v>
      </c>
      <c r="AR624" s="8" t="str">
        <f>CLEAN(TRIM(salesTable[[#This Row],[SourceFile]]))</f>
        <v>Online_Sales_2025.xlsx</v>
      </c>
      <c r="AS6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4" s="8" t="str">
        <f>IF(salesTable[orderRef_final]&lt;&gt;"MISSING",salesTable[orderRef_final],"invalid")</f>
        <v>GH-KUM-2025-00447</v>
      </c>
    </row>
    <row r="625" spans="1:46" x14ac:dyDescent="0.3">
      <c r="A625" t="s">
        <v>2021</v>
      </c>
      <c r="B625" t="s">
        <v>1623</v>
      </c>
      <c r="C625" t="s">
        <v>2022</v>
      </c>
      <c r="D625" t="s">
        <v>366</v>
      </c>
      <c r="E625" t="s">
        <v>93</v>
      </c>
      <c r="F625" t="s">
        <v>38</v>
      </c>
      <c r="G625" t="s">
        <v>53</v>
      </c>
      <c r="H625" t="s">
        <v>54</v>
      </c>
      <c r="I625" t="s">
        <v>96</v>
      </c>
      <c r="J625" t="s">
        <v>442</v>
      </c>
      <c r="K625" t="s">
        <v>1385</v>
      </c>
      <c r="L625" t="s">
        <v>565</v>
      </c>
      <c r="M625">
        <v>1</v>
      </c>
      <c r="N625">
        <v>180</v>
      </c>
      <c r="O625">
        <v>180</v>
      </c>
      <c r="P625" t="s">
        <v>2023</v>
      </c>
      <c r="Q625" t="s">
        <v>2024</v>
      </c>
      <c r="R625" t="s">
        <v>46</v>
      </c>
      <c r="S625" t="str">
        <f>IF(salesTable[[#This Row],[Region]]="","MISSING",IFERROR(VLOOKUP(salesTable[[#This Row],[Region]],region_ref[],2,FALSE),TRIM(CLEAN(UPPER(salesTable[[#This Row],[Region]])))))</f>
        <v>KUMASI</v>
      </c>
      <c r="T625" t="str">
        <f>IF(salesTable[[#This Row],[CustomerType]]="","MISSING",IFERROR(VLOOKUP(salesTable[[#This Row],[CustomerType]],customerType_Ref[],2,FALSE),TRIM(CLEAN(UPPER(salesTable[[#This Row],[CustomerType]])))))</f>
        <v>BUSINESS</v>
      </c>
      <c r="U625" t="str">
        <f>IF(salesTable[[#This Row],[SalesChannel]]="","MISSING",IFERROR(VLOOKUP(salesTable[[#This Row],[SalesChannel]],salesChannel_Ref[],2,FALSE),CLEAN(UPPER(TRIM(salesTable[SalesChannel])))))</f>
        <v>MOBILE APP</v>
      </c>
      <c r="V625" t="str">
        <f>IF(salesTable[[#This Row],[PaymentMethod]]="","MISSING",IFERROR(VLOOKUP(salesTable[[#This Row],[PaymentMethod]],paymentMethod_REF[],2,FALSE), CLEAN(UPPER(TRIM(salesTable[[#This Row],[PaymentMethod]])))))</f>
        <v>CARD</v>
      </c>
      <c r="W625" s="8" t="str">
        <f>IF(salesTable[[#This Row],[ProductID]]="","MISSING",IFERROR(VLOOKUP(salesTable[[#This Row],[ProductID]],product_REF[],1,FALSE),"NO MATCH"))</f>
        <v>P007</v>
      </c>
      <c r="X625" s="8" t="str">
        <f>CLEAN(UPPER(TRIM(IF(salesTable[[#This Row],[ProductID]]="","MISSING",IFERROR(VLOOKUP(salesTable[[#This Row],[ProductID]],product_REF[],2,FALSE),"NO MATCH")))))</f>
        <v>COTTON SHIRT</v>
      </c>
      <c r="Y625" t="str">
        <f>IFERROR(CLEAN(UPPER(TRIM(VLOOKUP(salesTable[[#This Row],[productID_Final]],product_REF[],3,FALSE)))),"NO MATCH")</f>
        <v>CLOTHING</v>
      </c>
      <c r="Z625" s="8" t="str">
        <f>IF(salesTable[[#This Row],[productCategory_final]]=CLEAN(UPPER(TRIM(salesTable[ProductCategory]))),salesTable[[#This Row],[productCategory_final]],"MISMATCH")</f>
        <v>CLOTHING</v>
      </c>
      <c r="AA625" s="8" t="str">
        <f>IF(salesTable[[#This Row],[CustomerID]]="","MISSING",IFERROR(VLOOKUP(salesTable[[#This Row],[CustomerID]],customer_REF[],1,FALSE),"NO MATCH"))</f>
        <v>C0344</v>
      </c>
      <c r="AB625" t="str">
        <f>CLEAN(UPPER(TRIM(IF(salesTable[[#This Row],[FirstName]]="","MISSING",IFERROR(VLOOKUP(salesTable[[#This Row],[CustomerID_final]],customer_REF[],2,FALSE),"NO MATCH")))))</f>
        <v>ABENA</v>
      </c>
      <c r="AC625" s="8" t="str">
        <f>IF(salesTable[[#This Row],[customerFisrtName]]=CLEAN(UPPER(TRIM(salesTable[[#This Row],[customerFisrtName]]))),salesTable[[#This Row],[customerFisrtName]],"MISMATCH")</f>
        <v>ABENA</v>
      </c>
      <c r="AD625" t="str">
        <f>CLEAN(UPPER(TRIM(IF(salesTable[[#This Row],[LastName]]="","MISSING",IFERROR(VLOOKUP(salesTable[[#This Row],[CustomerID_final]],customer_REF[],3,FALSE),"NO MATCH")))))</f>
        <v>BADU</v>
      </c>
      <c r="AE625" s="8" t="str">
        <f>IF(salesTable[[#This Row],[customerLastName]]=CLEAN(UPPER(TRIM(salesTable[[#This Row],[customerLastName]]))),salesTable[[#This Row],[customerLastName]],"MISMATCH")</f>
        <v>BADU</v>
      </c>
      <c r="AF625" s="8" t="str">
        <f>IF(salesTable[[#This Row],[Phone]]="","MISSING",0&amp;RIGHT(TRIM(SUBSTITUTE(SUBSTITUTE(SUBSTITUTE(salesTable[[#This Row],[Phone]],"+","")," ",""),"-","")),9))</f>
        <v>0553759482</v>
      </c>
      <c r="AG62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25" s="8">
        <f>IF(salesTable[[#This Row],[quantity_clean]]&gt;0,salesTable[[#This Row],[quantity_clean]],"INVALID")</f>
        <v>1</v>
      </c>
      <c r="AI62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25" s="8">
        <f>IF(salesTable[[#This Row],[unitPrice_clean]]&gt;0,salesTable[[#This Row],[unitPrice_clean]],"INVALID")</f>
        <v>180</v>
      </c>
      <c r="AK625">
        <f>IF(salesTable[[#This Row],[Revenue]]="","MISSING",VALUE(TRIM(SUBSTITUTE(SUBSTITUTE(salesTable[[#This Row],[Revenue]],",",""),"GH₵",""))))</f>
        <v>180</v>
      </c>
      <c r="AL625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625" s="19">
        <f>IF(ISNUMBER(salesTable[[#This Row],[OrderDate]]),salesTable[[#This Row],[OrderDate]],IFERROR(DATEVALUE(CLEAN(TRIM(SUBSTITUTE(salesTable[[#This Row],[OrderDate]],".","/")))),"CHECK"))</f>
        <v>45826</v>
      </c>
      <c r="AN6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45826</v>
      </c>
      <c r="AO6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GH-KUM-2025-00464</v>
      </c>
      <c r="AP6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5" s="8" t="str">
        <f>CLEAN(PROPER(TRIM(salesTable[[#This Row],[Email]])))</f>
        <v>Abena.Badu14@Example.Com</v>
      </c>
      <c r="AR625" s="8" t="str">
        <f>CLEAN(TRIM(salesTable[[#This Row],[SourceFile]]))</f>
        <v>Mobile_App_Export.csv</v>
      </c>
      <c r="AS6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5" s="8" t="str">
        <f>IF(salesTable[orderRef_final]&lt;&gt;"MISSING",salesTable[orderRef_final],"invalid")</f>
        <v>GH-KUM-2025-00464</v>
      </c>
    </row>
    <row r="626" spans="1:46" x14ac:dyDescent="0.3">
      <c r="A626" t="s">
        <v>5920</v>
      </c>
      <c r="B626" t="s">
        <v>5921</v>
      </c>
      <c r="C626" t="s">
        <v>20</v>
      </c>
      <c r="D626" t="s">
        <v>21</v>
      </c>
      <c r="E626" t="s">
        <v>22</v>
      </c>
      <c r="F626" t="s">
        <v>296</v>
      </c>
      <c r="G626" t="s">
        <v>120</v>
      </c>
      <c r="H626" t="s">
        <v>683</v>
      </c>
      <c r="I626" t="s">
        <v>41</v>
      </c>
      <c r="J626" t="s">
        <v>337</v>
      </c>
      <c r="K626" t="s">
        <v>98</v>
      </c>
      <c r="L626" t="s">
        <v>111</v>
      </c>
      <c r="M626">
        <v>12</v>
      </c>
      <c r="N626">
        <v>850</v>
      </c>
      <c r="O626">
        <v>10200</v>
      </c>
      <c r="P626" t="s">
        <v>5922</v>
      </c>
      <c r="Q626" t="s">
        <v>5923</v>
      </c>
      <c r="R626" t="s">
        <v>157</v>
      </c>
      <c r="S626" t="str">
        <f>IF(salesTable[[#This Row],[Region]]="","MISSING",IFERROR(VLOOKUP(salesTable[[#This Row],[Region]],region_ref[],2,FALSE),TRIM(CLEAN(UPPER(salesTable[[#This Row],[Region]])))))</f>
        <v>KUMASI</v>
      </c>
      <c r="T626" t="str">
        <f>IF(salesTable[[#This Row],[CustomerType]]="","MISSING",IFERROR(VLOOKUP(salesTable[[#This Row],[CustomerType]],customerType_Ref[],2,FALSE),TRIM(CLEAN(UPPER(salesTable[[#This Row],[CustomerType]])))))</f>
        <v>INDIVIDUAL</v>
      </c>
      <c r="U626" t="str">
        <f>IF(salesTable[[#This Row],[SalesChannel]]="","MISSING",IFERROR(VLOOKUP(salesTable[[#This Row],[SalesChannel]],salesChannel_Ref[],2,FALSE),CLEAN(UPPER(TRIM(salesTable[SalesChannel])))))</f>
        <v>MOBILE APP</v>
      </c>
      <c r="V626" t="str">
        <f>IF(salesTable[[#This Row],[PaymentMethod]]="","MISSING",IFERROR(VLOOKUP(salesTable[[#This Row],[PaymentMethod]],paymentMethod_REF[],2,FALSE), CLEAN(UPPER(TRIM(salesTable[[#This Row],[PaymentMethod]])))))</f>
        <v>CARD</v>
      </c>
      <c r="W626" s="8" t="str">
        <f>IF(salesTable[[#This Row],[ProductID]]="","MISSING",IFERROR(VLOOKUP(salesTable[[#This Row],[ProductID]],product_REF[],1,FALSE),"NO MATCH"))</f>
        <v>P002</v>
      </c>
      <c r="X626" s="8" t="str">
        <f>CLEAN(UPPER(TRIM(IF(salesTable[[#This Row],[ProductID]]="","MISSING",IFERROR(VLOOKUP(salesTable[[#This Row],[ProductID]],product_REF[],2,FALSE),"NO MATCH")))))</f>
        <v>OFFICE CHAIR</v>
      </c>
      <c r="Y626" t="str">
        <f>IFERROR(CLEAN(UPPER(TRIM(VLOOKUP(salesTable[[#This Row],[productID_Final]],product_REF[],3,FALSE)))),"NO MATCH")</f>
        <v>FURNITURE</v>
      </c>
      <c r="Z626" s="8" t="str">
        <f>IF(salesTable[[#This Row],[productCategory_final]]=CLEAN(UPPER(TRIM(salesTable[ProductCategory]))),salesTable[[#This Row],[productCategory_final]],"MISMATCH")</f>
        <v>FURNITURE</v>
      </c>
      <c r="AA626" s="8" t="str">
        <f>IF(salesTable[[#This Row],[CustomerID]]="","MISSING",IFERROR(VLOOKUP(salesTable[[#This Row],[CustomerID]],customer_REF[],1,FALSE),"NO MATCH"))</f>
        <v>C0149</v>
      </c>
      <c r="AB626" t="str">
        <f>CLEAN(UPPER(TRIM(IF(salesTable[[#This Row],[FirstName]]="","MISSING",IFERROR(VLOOKUP(salesTable[[#This Row],[CustomerID_final]],customer_REF[],2,FALSE),"NO MATCH")))))</f>
        <v>KOJO</v>
      </c>
      <c r="AC626" s="8" t="str">
        <f>IF(salesTable[[#This Row],[customerFisrtName]]=CLEAN(UPPER(TRIM(salesTable[[#This Row],[customerFisrtName]]))),salesTable[[#This Row],[customerFisrtName]],"MISMATCH")</f>
        <v>KOJO</v>
      </c>
      <c r="AD626" t="str">
        <f>CLEAN(UPPER(TRIM(IF(salesTable[[#This Row],[LastName]]="","MISSING",IFERROR(VLOOKUP(salesTable[[#This Row],[CustomerID_final]],customer_REF[],3,FALSE),"NO MATCH")))))</f>
        <v>ARTHUR</v>
      </c>
      <c r="AE626" s="8" t="str">
        <f>IF(salesTable[[#This Row],[customerLastName]]=CLEAN(UPPER(TRIM(salesTable[[#This Row],[customerLastName]]))),salesTable[[#This Row],[customerLastName]],"MISMATCH")</f>
        <v>ARTHUR</v>
      </c>
      <c r="AF626" s="8" t="str">
        <f>IF(salesTable[[#This Row],[Phone]]="","MISSING",0&amp;RIGHT(TRIM(SUBSTITUTE(SUBSTITUTE(SUBSTITUTE(salesTable[[#This Row],[Phone]],"+","")," ",""),"-","")),9))</f>
        <v>0554775400</v>
      </c>
      <c r="AG62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26" s="8">
        <f>IF(salesTable[[#This Row],[quantity_clean]]&gt;0,salesTable[[#This Row],[quantity_clean]],"INVALID")</f>
        <v>12</v>
      </c>
      <c r="AI62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626" s="8">
        <f>IF(salesTable[[#This Row],[unitPrice_clean]]&gt;0,salesTable[[#This Row],[unitPrice_clean]],"INVALID")</f>
        <v>850</v>
      </c>
      <c r="AK626">
        <f>IF(salesTable[[#This Row],[Revenue]]="","MISSING",VALUE(TRIM(SUBSTITUTE(SUBSTITUTE(salesTable[[#This Row],[Revenue]],",",""),"GH₵",""))))</f>
        <v>10200</v>
      </c>
      <c r="AL626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626" s="19">
        <f>IF(ISNUMBER(salesTable[[#This Row],[OrderDate]]),salesTable[[#This Row],[OrderDate]],IFERROR(DATEVALUE(CLEAN(TRIM(SUBSTITUTE(salesTable[[#This Row],[OrderDate]],".","/")))),"CHECK"))</f>
        <v>45901</v>
      </c>
      <c r="AN6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45901</v>
      </c>
      <c r="AO6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GH-KUM-2025-00465</v>
      </c>
      <c r="AP6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6" s="8" t="str">
        <f>CLEAN(PROPER(TRIM(salesTable[[#This Row],[Email]])))</f>
        <v>Kojo.Arthur98@Example.Com</v>
      </c>
      <c r="AR626" s="8" t="str">
        <f>CLEAN(TRIM(salesTable[[#This Row],[SourceFile]]))</f>
        <v>Online_Sales_2025.xlsx</v>
      </c>
      <c r="AS6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6" s="8" t="str">
        <f>IF(salesTable[orderRef_final]&lt;&gt;"MISSING",salesTable[orderRef_final],"invalid")</f>
        <v>GH-KUM-2025-00465</v>
      </c>
    </row>
    <row r="627" spans="1:46" x14ac:dyDescent="0.3">
      <c r="A627" t="s">
        <v>206</v>
      </c>
      <c r="B627" t="s">
        <v>207</v>
      </c>
      <c r="C627" t="s">
        <v>208</v>
      </c>
      <c r="D627" t="s">
        <v>209</v>
      </c>
      <c r="E627" t="s">
        <v>66</v>
      </c>
      <c r="F627" t="s">
        <v>210</v>
      </c>
      <c r="G627" t="s">
        <v>211</v>
      </c>
      <c r="H627" t="s">
        <v>143</v>
      </c>
      <c r="I627" t="s">
        <v>26</v>
      </c>
      <c r="J627" t="s">
        <v>27</v>
      </c>
      <c r="K627" t="s">
        <v>84</v>
      </c>
      <c r="L627" t="s">
        <v>182</v>
      </c>
      <c r="M627" t="s">
        <v>212</v>
      </c>
      <c r="N627">
        <v>420</v>
      </c>
      <c r="O627">
        <v>4200</v>
      </c>
      <c r="P627" t="s">
        <v>213</v>
      </c>
      <c r="Q627" t="s">
        <v>214</v>
      </c>
      <c r="R627" t="s">
        <v>157</v>
      </c>
      <c r="S627" t="str">
        <f>IF(salesTable[[#This Row],[Region]]="","MISSING",IFERROR(VLOOKUP(salesTable[[#This Row],[Region]],region_ref[],2,FALSE),TRIM(CLEAN(UPPER(salesTable[[#This Row],[Region]])))))</f>
        <v>KUMASI</v>
      </c>
      <c r="T627" t="str">
        <f>IF(salesTable[[#This Row],[CustomerType]]="","MISSING",IFERROR(VLOOKUP(salesTable[[#This Row],[CustomerType]],customerType_Ref[],2,FALSE),TRIM(CLEAN(UPPER(salesTable[[#This Row],[CustomerType]])))))</f>
        <v>GOVERNMENT</v>
      </c>
      <c r="U627" t="str">
        <f>IF(salesTable[[#This Row],[SalesChannel]]="","MISSING",IFERROR(VLOOKUP(salesTable[[#This Row],[SalesChannel]],salesChannel_Ref[],2,FALSE),CLEAN(UPPER(TRIM(salesTable[SalesChannel])))))</f>
        <v>AGENT</v>
      </c>
      <c r="V627" t="str">
        <f>IF(salesTable[[#This Row],[PaymentMethod]]="","MISSING",IFERROR(VLOOKUP(salesTable[[#This Row],[PaymentMethod]],paymentMethod_REF[],2,FALSE), CLEAN(UPPER(TRIM(salesTable[[#This Row],[PaymentMethod]])))))</f>
        <v>CASH</v>
      </c>
      <c r="W627" s="8" t="str">
        <f>IF(salesTable[[#This Row],[ProductID]]="","MISSING",IFERROR(VLOOKUP(salesTable[[#This Row],[ProductID]],product_REF[],1,FALSE),"NO MATCH"))</f>
        <v>NO MATCH</v>
      </c>
      <c r="X627" s="8" t="str">
        <f>CLEAN(UPPER(TRIM(IF(salesTable[[#This Row],[ProductID]]="","MISSING",IFERROR(VLOOKUP(salesTable[[#This Row],[ProductID]],product_REF[],2,FALSE),"NO MATCH")))))</f>
        <v>NO MATCH</v>
      </c>
      <c r="Y627" t="str">
        <f>IFERROR(CLEAN(UPPER(TRIM(VLOOKUP(salesTable[[#This Row],[productID_Final]],product_REF[],3,FALSE)))),"NO MATCH")</f>
        <v>NO MATCH</v>
      </c>
      <c r="Z627" s="8" t="str">
        <f>IF(salesTable[[#This Row],[productCategory_final]]=CLEAN(UPPER(TRIM(salesTable[ProductCategory]))),salesTable[[#This Row],[productCategory_final]],"MISMATCH")</f>
        <v>MISMATCH</v>
      </c>
      <c r="AA627" s="8" t="str">
        <f>IF(salesTable[[#This Row],[CustomerID]]="","MISSING",IFERROR(VLOOKUP(salesTable[[#This Row],[CustomerID]],customer_REF[],1,FALSE),"NO MATCH"))</f>
        <v>C0246</v>
      </c>
      <c r="AB627" t="str">
        <f>CLEAN(UPPER(TRIM(IF(salesTable[[#This Row],[FirstName]]="","MISSING",IFERROR(VLOOKUP(salesTable[[#This Row],[CustomerID_final]],customer_REF[],2,FALSE),"NO MATCH")))))</f>
        <v>ESI</v>
      </c>
      <c r="AC627" s="8" t="str">
        <f>IF(salesTable[[#This Row],[customerFisrtName]]=CLEAN(UPPER(TRIM(salesTable[[#This Row],[customerFisrtName]]))),salesTable[[#This Row],[customerFisrtName]],"MISMATCH")</f>
        <v>ESI</v>
      </c>
      <c r="AD627" t="str">
        <f>CLEAN(UPPER(TRIM(IF(salesTable[[#This Row],[LastName]]="","MISSING",IFERROR(VLOOKUP(salesTable[[#This Row],[CustomerID_final]],customer_REF[],3,FALSE),"NO MATCH")))))</f>
        <v>ASARE</v>
      </c>
      <c r="AE627" s="8" t="str">
        <f>IF(salesTable[[#This Row],[customerLastName]]=CLEAN(UPPER(TRIM(salesTable[[#This Row],[customerLastName]]))),salesTable[[#This Row],[customerLastName]],"MISMATCH")</f>
        <v>ASARE</v>
      </c>
      <c r="AF627" s="8" t="str">
        <f>IF(salesTable[[#This Row],[Phone]]="","MISSING",0&amp;RIGHT(TRIM(SUBSTITUTE(SUBSTITUTE(SUBSTITUTE(salesTable[[#This Row],[Phone]],"+","")," ",""),"-","")),9))</f>
        <v>0275251202</v>
      </c>
      <c r="AG62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27" s="8">
        <f>IF(salesTable[[#This Row],[quantity_clean]]&gt;0,salesTable[[#This Row],[quantity_clean]],"INVALID")</f>
        <v>10</v>
      </c>
      <c r="AI62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627" s="8">
        <f>IF(salesTable[[#This Row],[unitPrice_clean]]&gt;0,salesTable[[#This Row],[unitPrice_clean]],"INVALID")</f>
        <v>420</v>
      </c>
      <c r="AK627">
        <f>IF(salesTable[[#This Row],[Revenue]]="","MISSING",VALUE(TRIM(SUBSTITUTE(SUBSTITUTE(salesTable[[#This Row],[Revenue]],",",""),"GH₵",""))))</f>
        <v>4200</v>
      </c>
      <c r="AL627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627" s="19">
        <f>IF(ISNUMBER(salesTable[[#This Row],[OrderDate]]),salesTable[[#This Row],[OrderDate]],IFERROR(DATEVALUE(CLEAN(TRIM(SUBSTITUTE(salesTable[[#This Row],[OrderDate]],".","/")))),"CHECK"))</f>
        <v>45675</v>
      </c>
      <c r="AN6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45675</v>
      </c>
      <c r="AO6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GH-KUM-2025-00471</v>
      </c>
      <c r="AP6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7" s="8" t="str">
        <f>CLEAN(PROPER(TRIM(salesTable[[#This Row],[Email]])))</f>
        <v>Esi.Asare39@Example.Com</v>
      </c>
      <c r="AR627" s="8" t="str">
        <f>CLEAN(TRIM(salesTable[[#This Row],[SourceFile]]))</f>
        <v>Online_Sales_2025.xlsx</v>
      </c>
      <c r="AS6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7" s="8" t="str">
        <f>IF(salesTable[orderRef_final]&lt;&gt;"MISSING",salesTable[orderRef_final],"invalid")</f>
        <v>GH-KUM-2025-00471</v>
      </c>
    </row>
    <row r="628" spans="1:46" x14ac:dyDescent="0.3">
      <c r="A628" t="s">
        <v>5348</v>
      </c>
      <c r="B628" t="s">
        <v>2072</v>
      </c>
      <c r="C628" t="s">
        <v>920</v>
      </c>
      <c r="D628" t="s">
        <v>151</v>
      </c>
      <c r="E628" t="s">
        <v>381</v>
      </c>
      <c r="F628" t="s">
        <v>38</v>
      </c>
      <c r="G628" t="s">
        <v>239</v>
      </c>
      <c r="H628" t="s">
        <v>240</v>
      </c>
      <c r="I628" t="s">
        <v>279</v>
      </c>
      <c r="J628" t="s">
        <v>27</v>
      </c>
      <c r="K628" t="s">
        <v>1087</v>
      </c>
      <c r="L628" t="s">
        <v>58</v>
      </c>
      <c r="M628">
        <v>1</v>
      </c>
      <c r="N628">
        <v>980</v>
      </c>
      <c r="O628">
        <v>980</v>
      </c>
      <c r="P628" t="s">
        <v>5349</v>
      </c>
      <c r="Q628" t="s">
        <v>5350</v>
      </c>
      <c r="R628" t="s">
        <v>32</v>
      </c>
      <c r="S628" t="str">
        <f>IF(salesTable[[#This Row],[Region]]="","MISSING",IFERROR(VLOOKUP(salesTable[[#This Row],[Region]],region_ref[],2,FALSE),TRIM(CLEAN(UPPER(salesTable[[#This Row],[Region]])))))</f>
        <v>KUMASI</v>
      </c>
      <c r="T628" t="str">
        <f>IF(salesTable[[#This Row],[CustomerType]]="","MISSING",IFERROR(VLOOKUP(salesTable[[#This Row],[CustomerType]],customerType_Ref[],2,FALSE),TRIM(CLEAN(UPPER(salesTable[[#This Row],[CustomerType]])))))</f>
        <v>GOVERNMENT</v>
      </c>
      <c r="U628" t="str">
        <f>IF(salesTable[[#This Row],[SalesChannel]]="","MISSING",IFERROR(VLOOKUP(salesTable[[#This Row],[SalesChannel]],salesChannel_Ref[],2,FALSE),CLEAN(UPPER(TRIM(salesTable[SalesChannel])))))</f>
        <v>AGENT</v>
      </c>
      <c r="V62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28" s="8" t="str">
        <f>IF(salesTable[[#This Row],[ProductID]]="","MISSING",IFERROR(VLOOKUP(salesTable[[#This Row],[ProductID]],product_REF[],1,FALSE),"NO MATCH"))</f>
        <v>P009</v>
      </c>
      <c r="X628" s="8" t="str">
        <f>CLEAN(UPPER(TRIM(IF(salesTable[[#This Row],[ProductID]]="","MISSING",IFERROR(VLOOKUP(salesTable[[#This Row],[ProductID]],product_REF[],2,FALSE),"NO MATCH")))))</f>
        <v>FILING CABINET</v>
      </c>
      <c r="Y628" t="str">
        <f>IFERROR(CLEAN(UPPER(TRIM(VLOOKUP(salesTable[[#This Row],[productID_Final]],product_REF[],3,FALSE)))),"NO MATCH")</f>
        <v>OFFICE SUPPLIES</v>
      </c>
      <c r="Z628" s="8" t="str">
        <f>IF(salesTable[[#This Row],[productCategory_final]]=CLEAN(UPPER(TRIM(salesTable[ProductCategory]))),salesTable[[#This Row],[productCategory_final]],"MISMATCH")</f>
        <v>OFFICE SUPPLIES</v>
      </c>
      <c r="AA628" s="8" t="str">
        <f>IF(salesTable[[#This Row],[CustomerID]]="","MISSING",IFERROR(VLOOKUP(salesTable[[#This Row],[CustomerID]],customer_REF[],1,FALSE),"NO MATCH"))</f>
        <v>C0156</v>
      </c>
      <c r="AB628" t="str">
        <f>CLEAN(UPPER(TRIM(IF(salesTable[[#This Row],[FirstName]]="","MISSING",IFERROR(VLOOKUP(salesTable[[#This Row],[CustomerID_final]],customer_REF[],2,FALSE),"NO MATCH")))))</f>
        <v>KWAME</v>
      </c>
      <c r="AC628" s="8" t="str">
        <f>IF(salesTable[[#This Row],[customerFisrtName]]=CLEAN(UPPER(TRIM(salesTable[[#This Row],[customerFisrtName]]))),salesTable[[#This Row],[customerFisrtName]],"MISMATCH")</f>
        <v>KWAME</v>
      </c>
      <c r="AD628" t="str">
        <f>CLEAN(UPPER(TRIM(IF(salesTable[[#This Row],[LastName]]="","MISSING",IFERROR(VLOOKUP(salesTable[[#This Row],[CustomerID_final]],customer_REF[],3,FALSE),"NO MATCH")))))</f>
        <v>MENSAH</v>
      </c>
      <c r="AE628" s="8" t="str">
        <f>IF(salesTable[[#This Row],[customerLastName]]=CLEAN(UPPER(TRIM(salesTable[[#This Row],[customerLastName]]))),salesTable[[#This Row],[customerLastName]],"MISMATCH")</f>
        <v>MENSAH</v>
      </c>
      <c r="AF628" s="8" t="str">
        <f>IF(salesTable[[#This Row],[Phone]]="","MISSING",0&amp;RIGHT(TRIM(SUBSTITUTE(SUBSTITUTE(SUBSTITUTE(salesTable[[#This Row],[Phone]],"+","")," ",""),"-","")),9))</f>
        <v>0594290949</v>
      </c>
      <c r="AG62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28" s="8">
        <f>IF(salesTable[[#This Row],[quantity_clean]]&gt;0,salesTable[[#This Row],[quantity_clean]],"INVALID")</f>
        <v>1</v>
      </c>
      <c r="AI62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28" s="8">
        <f>IF(salesTable[[#This Row],[unitPrice_clean]]&gt;0,salesTable[[#This Row],[unitPrice_clean]],"INVALID")</f>
        <v>980</v>
      </c>
      <c r="AK628">
        <f>IF(salesTable[[#This Row],[Revenue]]="","MISSING",VALUE(TRIM(SUBSTITUTE(SUBSTITUTE(salesTable[[#This Row],[Revenue]],",",""),"GH₵",""))))</f>
        <v>980</v>
      </c>
      <c r="AL628" s="8">
        <f>IFERROR(IF(ROUND(salesTable[[#This Row],[Quantity_final]]*salesTable[[#This Row],[UnitPrice_final]],2)=ROUND(salesTable[[#This Row],[revenue_clean]],2)=TRUE,salesTable[[#This Row],[revenue_clean]],"invalid"),"INVALID")</f>
        <v>980</v>
      </c>
      <c r="AM628" s="19">
        <f>IF(ISNUMBER(salesTable[[#This Row],[OrderDate]]),salesTable[[#This Row],[OrderDate]],IFERROR(DATEVALUE(CLEAN(TRIM(SUBSTITUTE(salesTable[[#This Row],[OrderDate]],".","/")))),"CHECK"))</f>
        <v>45718</v>
      </c>
      <c r="AN6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45718</v>
      </c>
      <c r="AO6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GH-KUM-2025-00489</v>
      </c>
      <c r="AP6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8" s="8" t="str">
        <f>CLEAN(PROPER(TRIM(salesTable[[#This Row],[Email]])))</f>
        <v>Kwame.Mensah53@Example.Com</v>
      </c>
      <c r="AR628" s="8" t="str">
        <f>CLEAN(TRIM(salesTable[[#This Row],[SourceFile]]))</f>
        <v>Agent_App_2025.csv</v>
      </c>
      <c r="AS6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8" s="8" t="str">
        <f>IF(salesTable[orderRef_final]&lt;&gt;"MISSING",salesTable[orderRef_final],"invalid")</f>
        <v>GH-KUM-2025-00489</v>
      </c>
    </row>
    <row r="629" spans="1:46" x14ac:dyDescent="0.3">
      <c r="A629" t="s">
        <v>4987</v>
      </c>
      <c r="B629" t="s">
        <v>724</v>
      </c>
      <c r="C629" t="s">
        <v>595</v>
      </c>
      <c r="D629" t="s">
        <v>106</v>
      </c>
      <c r="E629" t="s">
        <v>1943</v>
      </c>
      <c r="F629" t="s">
        <v>1220</v>
      </c>
      <c r="G629" t="s">
        <v>53</v>
      </c>
      <c r="H629" t="s">
        <v>95</v>
      </c>
      <c r="I629" t="s">
        <v>1662</v>
      </c>
      <c r="J629" t="s">
        <v>501</v>
      </c>
      <c r="K629" t="s">
        <v>758</v>
      </c>
      <c r="L629" t="s">
        <v>58</v>
      </c>
      <c r="M629">
        <v>12</v>
      </c>
      <c r="N629" t="s">
        <v>847</v>
      </c>
      <c r="O629">
        <v>2160</v>
      </c>
      <c r="P629" t="s">
        <v>4988</v>
      </c>
      <c r="Q629" t="s">
        <v>598</v>
      </c>
      <c r="R629" t="s">
        <v>157</v>
      </c>
      <c r="S629" t="str">
        <f>IF(salesTable[[#This Row],[Region]]="","MISSING",IFERROR(VLOOKUP(salesTable[[#This Row],[Region]],region_ref[],2,FALSE),TRIM(CLEAN(UPPER(salesTable[[#This Row],[Region]])))))</f>
        <v>KUMASI</v>
      </c>
      <c r="T629" t="str">
        <f>IF(salesTable[[#This Row],[CustomerType]]="","MISSING",IFERROR(VLOOKUP(salesTable[[#This Row],[CustomerType]],customerType_Ref[],2,FALSE),TRIM(CLEAN(UPPER(salesTable[[#This Row],[CustomerType]])))))</f>
        <v>GOVERNMENT</v>
      </c>
      <c r="U629" t="str">
        <f>IF(salesTable[[#This Row],[SalesChannel]]="","MISSING",IFERROR(VLOOKUP(salesTable[[#This Row],[SalesChannel]],salesChannel_Ref[],2,FALSE),CLEAN(UPPER(TRIM(salesTable[SalesChannel])))))</f>
        <v>ONLINE</v>
      </c>
      <c r="V62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29" s="8" t="str">
        <f>IF(salesTable[[#This Row],[ProductID]]="","MISSING",IFERROR(VLOOKUP(salesTable[[#This Row],[ProductID]],product_REF[],1,FALSE),"NO MATCH"))</f>
        <v>P007</v>
      </c>
      <c r="X629" s="8" t="str">
        <f>CLEAN(UPPER(TRIM(IF(salesTable[[#This Row],[ProductID]]="","MISSING",IFERROR(VLOOKUP(salesTable[[#This Row],[ProductID]],product_REF[],2,FALSE),"NO MATCH")))))</f>
        <v>COTTON SHIRT</v>
      </c>
      <c r="Y629" t="str">
        <f>IFERROR(CLEAN(UPPER(TRIM(VLOOKUP(salesTable[[#This Row],[productID_Final]],product_REF[],3,FALSE)))),"NO MATCH")</f>
        <v>CLOTHING</v>
      </c>
      <c r="Z629" s="8" t="str">
        <f>IF(salesTable[[#This Row],[productCategory_final]]=CLEAN(UPPER(TRIM(salesTable[ProductCategory]))),salesTable[[#This Row],[productCategory_final]],"MISMATCH")</f>
        <v>CLOTHING</v>
      </c>
      <c r="AA629" s="8" t="str">
        <f>IF(salesTable[[#This Row],[CustomerID]]="","MISSING",IFERROR(VLOOKUP(salesTable[[#This Row],[CustomerID]],customer_REF[],1,FALSE),"NO MATCH"))</f>
        <v>C0059</v>
      </c>
      <c r="AB629" t="str">
        <f>CLEAN(UPPER(TRIM(IF(salesTable[[#This Row],[FirstName]]="","MISSING",IFERROR(VLOOKUP(salesTable[[#This Row],[CustomerID_final]],customer_REF[],2,FALSE),"NO MATCH")))))</f>
        <v>YAW</v>
      </c>
      <c r="AC629" s="8" t="str">
        <f>IF(salesTable[[#This Row],[customerFisrtName]]=CLEAN(UPPER(TRIM(salesTable[[#This Row],[customerFisrtName]]))),salesTable[[#This Row],[customerFisrtName]],"MISMATCH")</f>
        <v>YAW</v>
      </c>
      <c r="AD629" t="str">
        <f>CLEAN(UPPER(TRIM(IF(salesTable[[#This Row],[LastName]]="","MISSING",IFERROR(VLOOKUP(salesTable[[#This Row],[CustomerID_final]],customer_REF[],3,FALSE),"NO MATCH")))))</f>
        <v>APPIAH</v>
      </c>
      <c r="AE629" s="8" t="str">
        <f>IF(salesTable[[#This Row],[customerLastName]]=CLEAN(UPPER(TRIM(salesTable[[#This Row],[customerLastName]]))),salesTable[[#This Row],[customerLastName]],"MISMATCH")</f>
        <v>APPIAH</v>
      </c>
      <c r="AF629" s="8" t="str">
        <f>IF(salesTable[[#This Row],[Phone]]="","MISSING",0&amp;RIGHT(TRIM(SUBSTITUTE(SUBSTITUTE(SUBSTITUTE(salesTable[[#This Row],[Phone]],"+","")," ",""),"-","")),9))</f>
        <v>0501244399</v>
      </c>
      <c r="AG62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29" s="8">
        <f>IF(salesTable[[#This Row],[quantity_clean]]&gt;0,salesTable[[#This Row],[quantity_clean]],"INVALID")</f>
        <v>12</v>
      </c>
      <c r="AI62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29" s="8">
        <f>IF(salesTable[[#This Row],[unitPrice_clean]]&gt;0,salesTable[[#This Row],[unitPrice_clean]],"INVALID")</f>
        <v>180</v>
      </c>
      <c r="AK629">
        <f>IF(salesTable[[#This Row],[Revenue]]="","MISSING",VALUE(TRIM(SUBSTITUTE(SUBSTITUTE(salesTable[[#This Row],[Revenue]],",",""),"GH₵",""))))</f>
        <v>2160</v>
      </c>
      <c r="AL629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629" s="19">
        <f>IF(ISNUMBER(salesTable[[#This Row],[OrderDate]]),salesTable[[#This Row],[OrderDate]],IFERROR(DATEVALUE(CLEAN(TRIM(SUBSTITUTE(salesTable[[#This Row],[OrderDate]],".","/")))),"CHECK"))</f>
        <v>45754</v>
      </c>
      <c r="AN6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45754</v>
      </c>
      <c r="AO6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GH-KUM-2025-00496</v>
      </c>
      <c r="AP6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29" s="8" t="str">
        <f>CLEAN(PROPER(TRIM(salesTable[[#This Row],[Email]])))</f>
        <v>Yaw.Appiah61@Example.Com</v>
      </c>
      <c r="AR629" s="8" t="str">
        <f>CLEAN(TRIM(salesTable[[#This Row],[SourceFile]]))</f>
        <v>Online_Sales_2025.xlsx</v>
      </c>
      <c r="AS6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29" s="8" t="str">
        <f>IF(salesTable[orderRef_final]&lt;&gt;"MISSING",salesTable[orderRef_final],"invalid")</f>
        <v>GH-KUM-2025-00496</v>
      </c>
    </row>
    <row r="630" spans="1:46" x14ac:dyDescent="0.3">
      <c r="A630" t="s">
        <v>2348</v>
      </c>
      <c r="B630" t="s">
        <v>996</v>
      </c>
      <c r="C630" t="s">
        <v>91</v>
      </c>
      <c r="D630" t="s">
        <v>92</v>
      </c>
      <c r="E630" t="s">
        <v>93</v>
      </c>
      <c r="F630" t="s">
        <v>210</v>
      </c>
      <c r="G630" t="s">
        <v>53</v>
      </c>
      <c r="H630" t="s">
        <v>95</v>
      </c>
      <c r="I630" t="s">
        <v>96</v>
      </c>
      <c r="J630" t="s">
        <v>27</v>
      </c>
      <c r="K630" t="s">
        <v>57</v>
      </c>
      <c r="L630" t="s">
        <v>222</v>
      </c>
      <c r="M630">
        <v>9</v>
      </c>
      <c r="N630">
        <v>180</v>
      </c>
      <c r="O630">
        <v>1620</v>
      </c>
      <c r="P630" t="s">
        <v>2349</v>
      </c>
      <c r="Q630" t="s">
        <v>2350</v>
      </c>
      <c r="R630" t="s">
        <v>32</v>
      </c>
      <c r="S630" t="str">
        <f>IF(salesTable[[#This Row],[Region]]="","MISSING",IFERROR(VLOOKUP(salesTable[[#This Row],[Region]],region_ref[],2,FALSE),TRIM(CLEAN(UPPER(salesTable[[#This Row],[Region]])))))</f>
        <v>KUMASI</v>
      </c>
      <c r="T630" t="str">
        <f>IF(salesTable[[#This Row],[CustomerType]]="","MISSING",IFERROR(VLOOKUP(salesTable[[#This Row],[CustomerType]],customerType_Ref[],2,FALSE),TRIM(CLEAN(UPPER(salesTable[[#This Row],[CustomerType]])))))</f>
        <v>GOVERNMENT</v>
      </c>
      <c r="U630" t="str">
        <f>IF(salesTable[[#This Row],[SalesChannel]]="","MISSING",IFERROR(VLOOKUP(salesTable[[#This Row],[SalesChannel]],salesChannel_Ref[],2,FALSE),CLEAN(UPPER(TRIM(salesTable[SalesChannel])))))</f>
        <v>ONLINE</v>
      </c>
      <c r="V630" t="str">
        <f>IF(salesTable[[#This Row],[PaymentMethod]]="","MISSING",IFERROR(VLOOKUP(salesTable[[#This Row],[PaymentMethod]],paymentMethod_REF[],2,FALSE), CLEAN(UPPER(TRIM(salesTable[[#This Row],[PaymentMethod]])))))</f>
        <v>CASH</v>
      </c>
      <c r="W630" s="8" t="str">
        <f>IF(salesTable[[#This Row],[ProductID]]="","MISSING",IFERROR(VLOOKUP(salesTable[[#This Row],[ProductID]],product_REF[],1,FALSE),"NO MATCH"))</f>
        <v>P007</v>
      </c>
      <c r="X630" s="8" t="str">
        <f>CLEAN(UPPER(TRIM(IF(salesTable[[#This Row],[ProductID]]="","MISSING",IFERROR(VLOOKUP(salesTable[[#This Row],[ProductID]],product_REF[],2,FALSE),"NO MATCH")))))</f>
        <v>COTTON SHIRT</v>
      </c>
      <c r="Y630" t="str">
        <f>IFERROR(CLEAN(UPPER(TRIM(VLOOKUP(salesTable[[#This Row],[productID_Final]],product_REF[],3,FALSE)))),"NO MATCH")</f>
        <v>CLOTHING</v>
      </c>
      <c r="Z630" s="8" t="str">
        <f>IF(salesTable[[#This Row],[productCategory_final]]=CLEAN(UPPER(TRIM(salesTable[ProductCategory]))),salesTable[[#This Row],[productCategory_final]],"MISMATCH")</f>
        <v>CLOTHING</v>
      </c>
      <c r="AA630" s="8" t="str">
        <f>IF(salesTable[[#This Row],[CustomerID]]="","MISSING",IFERROR(VLOOKUP(salesTable[[#This Row],[CustomerID]],customer_REF[],1,FALSE),"NO MATCH"))</f>
        <v>C0211</v>
      </c>
      <c r="AB630" t="str">
        <f>CLEAN(UPPER(TRIM(IF(salesTable[[#This Row],[FirstName]]="","MISSING",IFERROR(VLOOKUP(salesTable[[#This Row],[CustomerID_final]],customer_REF[],2,FALSE),"NO MATCH")))))</f>
        <v>AMA</v>
      </c>
      <c r="AC630" s="8" t="str">
        <f>IF(salesTable[[#This Row],[customerFisrtName]]=CLEAN(UPPER(TRIM(salesTable[[#This Row],[customerFisrtName]]))),salesTable[[#This Row],[customerFisrtName]],"MISMATCH")</f>
        <v>AMA</v>
      </c>
      <c r="AD630" t="str">
        <f>CLEAN(UPPER(TRIM(IF(salesTable[[#This Row],[LastName]]="","MISSING",IFERROR(VLOOKUP(salesTable[[#This Row],[CustomerID_final]],customer_REF[],3,FALSE),"NO MATCH")))))</f>
        <v>BADU</v>
      </c>
      <c r="AE630" s="8" t="str">
        <f>IF(salesTable[[#This Row],[customerLastName]]=CLEAN(UPPER(TRIM(salesTable[[#This Row],[customerLastName]]))),salesTable[[#This Row],[customerLastName]],"MISMATCH")</f>
        <v>BADU</v>
      </c>
      <c r="AF630" s="8" t="str">
        <f>IF(salesTable[[#This Row],[Phone]]="","MISSING",0&amp;RIGHT(TRIM(SUBSTITUTE(SUBSTITUTE(SUBSTITUTE(salesTable[[#This Row],[Phone]],"+","")," ",""),"-","")),9))</f>
        <v>0557309803</v>
      </c>
      <c r="AG63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30" s="8">
        <f>IF(salesTable[[#This Row],[quantity_clean]]&gt;0,salesTable[[#This Row],[quantity_clean]],"INVALID")</f>
        <v>9</v>
      </c>
      <c r="AI63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30" s="8">
        <f>IF(salesTable[[#This Row],[unitPrice_clean]]&gt;0,salesTable[[#This Row],[unitPrice_clean]],"INVALID")</f>
        <v>180</v>
      </c>
      <c r="AK630">
        <f>IF(salesTable[[#This Row],[Revenue]]="","MISSING",VALUE(TRIM(SUBSTITUTE(SUBSTITUTE(salesTable[[#This Row],[Revenue]],",",""),"GH₵",""))))</f>
        <v>1620</v>
      </c>
      <c r="AL630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630" s="19" t="str">
        <f>IF(ISNUMBER(salesTable[[#This Row],[OrderDate]]),salesTable[[#This Row],[OrderDate]],IFERROR(DATEVALUE(CLEAN(TRIM(SUBSTITUTE(salesTable[[#This Row],[OrderDate]],".","/")))),"CHECK"))</f>
        <v>CHECK</v>
      </c>
      <c r="AN63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GH-KUM-2025-00498</v>
      </c>
      <c r="AP6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0" s="8" t="str">
        <f>CLEAN(PROPER(TRIM(salesTable[[#This Row],[Email]])))</f>
        <v>Ama.Badu93@Example.Con</v>
      </c>
      <c r="AR630" s="8" t="str">
        <f>CLEAN(TRIM(salesTable[[#This Row],[SourceFile]]))</f>
        <v>Agent_App_2025.csv</v>
      </c>
      <c r="AS6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0" s="8" t="str">
        <f>IF(salesTable[orderRef_final]&lt;&gt;"MISSING",salesTable[orderRef_final],"invalid")</f>
        <v>GH-KUM-2025-00498</v>
      </c>
    </row>
    <row r="631" spans="1:46" x14ac:dyDescent="0.3">
      <c r="A631" t="s">
        <v>3906</v>
      </c>
      <c r="B631" t="s">
        <v>3907</v>
      </c>
      <c r="C631" t="s">
        <v>1467</v>
      </c>
      <c r="D631" t="s">
        <v>172</v>
      </c>
      <c r="E631" t="s">
        <v>1988</v>
      </c>
      <c r="F631" t="s">
        <v>38</v>
      </c>
      <c r="G631" t="s">
        <v>303</v>
      </c>
      <c r="H631" t="s">
        <v>399</v>
      </c>
      <c r="I631" t="s">
        <v>41</v>
      </c>
      <c r="J631" t="s">
        <v>393</v>
      </c>
      <c r="K631" t="s">
        <v>84</v>
      </c>
      <c r="L631" t="s">
        <v>111</v>
      </c>
      <c r="M631" t="s">
        <v>426</v>
      </c>
      <c r="N631">
        <v>2400</v>
      </c>
      <c r="O631">
        <v>7200</v>
      </c>
      <c r="P631" t="s">
        <v>3908</v>
      </c>
      <c r="Q631" t="s">
        <v>3909</v>
      </c>
      <c r="R631" t="s">
        <v>61</v>
      </c>
      <c r="S631" t="str">
        <f>IF(salesTable[[#This Row],[Region]]="","MISSING",IFERROR(VLOOKUP(salesTable[[#This Row],[Region]],region_ref[],2,FALSE),TRIM(CLEAN(UPPER(salesTable[[#This Row],[Region]])))))</f>
        <v>KUMASI</v>
      </c>
      <c r="T631" t="str">
        <f>IF(salesTable[[#This Row],[CustomerType]]="","MISSING",IFERROR(VLOOKUP(salesTable[[#This Row],[CustomerType]],customerType_Ref[],2,FALSE),TRIM(CLEAN(UPPER(salesTable[[#This Row],[CustomerType]])))))</f>
        <v>BUSINESS</v>
      </c>
      <c r="U631" t="str">
        <f>IF(salesTable[[#This Row],[SalesChannel]]="","MISSING",IFERROR(VLOOKUP(salesTable[[#This Row],[SalesChannel]],salesChannel_Ref[],2,FALSE),CLEAN(UPPER(TRIM(salesTable[SalesChannel])))))</f>
        <v>AGENT</v>
      </c>
      <c r="V631" t="str">
        <f>IF(salesTable[[#This Row],[PaymentMethod]]="","MISSING",IFERROR(VLOOKUP(salesTable[[#This Row],[PaymentMethod]],paymentMethod_REF[],2,FALSE), CLEAN(UPPER(TRIM(salesTable[[#This Row],[PaymentMethod]])))))</f>
        <v>CARD</v>
      </c>
      <c r="W631" s="8" t="str">
        <f>IF(salesTable[[#This Row],[ProductID]]="","MISSING",IFERROR(VLOOKUP(salesTable[[#This Row],[ProductID]],product_REF[],1,FALSE),"NO MATCH"))</f>
        <v>P011</v>
      </c>
      <c r="X631" s="8" t="str">
        <f>CLEAN(UPPER(TRIM(IF(salesTable[[#This Row],[ProductID]]="","MISSING",IFERROR(VLOOKUP(salesTable[[#This Row],[ProductID]],product_REF[],2,FALSE),"NO MATCH")))))</f>
        <v>EXECUTIVE DESK</v>
      </c>
      <c r="Y631" t="str">
        <f>IFERROR(CLEAN(UPPER(TRIM(VLOOKUP(salesTable[[#This Row],[productID_Final]],product_REF[],3,FALSE)))),"NO MATCH")</f>
        <v>FURNITURE</v>
      </c>
      <c r="Z631" s="8" t="str">
        <f>IF(salesTable[[#This Row],[productCategory_final]]=CLEAN(UPPER(TRIM(salesTable[ProductCategory]))),salesTable[[#This Row],[productCategory_final]],"MISMATCH")</f>
        <v>FURNITURE</v>
      </c>
      <c r="AA631" s="8" t="str">
        <f>IF(salesTable[[#This Row],[CustomerID]]="","MISSING",IFERROR(VLOOKUP(salesTable[[#This Row],[CustomerID]],customer_REF[],1,FALSE),"NO MATCH"))</f>
        <v>C0382</v>
      </c>
      <c r="AB631" t="str">
        <f>CLEAN(UPPER(TRIM(IF(salesTable[[#This Row],[FirstName]]="","MISSING",IFERROR(VLOOKUP(salesTable[[#This Row],[CustomerID_final]],customer_REF[],2,FALSE),"NO MATCH")))))</f>
        <v>DANIEL</v>
      </c>
      <c r="AC631" s="8" t="str">
        <f>IF(salesTable[[#This Row],[customerFisrtName]]=CLEAN(UPPER(TRIM(salesTable[[#This Row],[customerFisrtName]]))),salesTable[[#This Row],[customerFisrtName]],"MISMATCH")</f>
        <v>DANIEL</v>
      </c>
      <c r="AD631" t="str">
        <f>CLEAN(UPPER(TRIM(IF(salesTable[[#This Row],[LastName]]="","MISSING",IFERROR(VLOOKUP(salesTable[[#This Row],[CustomerID_final]],customer_REF[],3,FALSE),"NO MATCH")))))</f>
        <v>BADU</v>
      </c>
      <c r="AE631" s="8" t="str">
        <f>IF(salesTable[[#This Row],[customerLastName]]=CLEAN(UPPER(TRIM(salesTable[[#This Row],[customerLastName]]))),salesTable[[#This Row],[customerLastName]],"MISMATCH")</f>
        <v>BADU</v>
      </c>
      <c r="AF631" s="8" t="str">
        <f>IF(salesTable[[#This Row],[Phone]]="","MISSING",0&amp;RIGHT(TRIM(SUBSTITUTE(SUBSTITUTE(SUBSTITUTE(salesTable[[#This Row],[Phone]],"+","")," ",""),"-","")),9))</f>
        <v>0508555901</v>
      </c>
      <c r="AG63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31" s="8">
        <f>IF(salesTable[[#This Row],[quantity_clean]]&gt;0,salesTable[[#This Row],[quantity_clean]],"INVALID")</f>
        <v>3</v>
      </c>
      <c r="AI63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631" s="8">
        <f>IF(salesTable[[#This Row],[unitPrice_clean]]&gt;0,salesTable[[#This Row],[unitPrice_clean]],"INVALID")</f>
        <v>2400</v>
      </c>
      <c r="AK631">
        <f>IF(salesTable[[#This Row],[Revenue]]="","MISSING",VALUE(TRIM(SUBSTITUTE(SUBSTITUTE(salesTable[[#This Row],[Revenue]],",",""),"GH₵",""))))</f>
        <v>7200</v>
      </c>
      <c r="AL631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631" s="19">
        <f>IF(ISNUMBER(salesTable[[#This Row],[OrderDate]]),salesTable[[#This Row],[OrderDate]],IFERROR(DATEVALUE(CLEAN(TRIM(SUBSTITUTE(salesTable[[#This Row],[OrderDate]],".","/")))),"CHECK"))</f>
        <v>45790</v>
      </c>
      <c r="AN6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45790</v>
      </c>
      <c r="AO6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GH-KUM-2025-00520</v>
      </c>
      <c r="AP6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1" s="8" t="str">
        <f>CLEAN(PROPER(TRIM(salesTable[[#This Row],[Email]])))</f>
        <v>Daniel.Badu25@Example.Com</v>
      </c>
      <c r="AR631" s="8" t="str">
        <f>CLEAN(TRIM(salesTable[[#This Row],[SourceFile]]))</f>
        <v>Retail_POS_2025.csv</v>
      </c>
      <c r="AS6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1" s="8" t="str">
        <f>IF(salesTable[orderRef_final]&lt;&gt;"MISSING",salesTable[orderRef_final],"invalid")</f>
        <v>GH-KUM-2025-00520</v>
      </c>
    </row>
    <row r="632" spans="1:46" x14ac:dyDescent="0.3">
      <c r="A632" t="s">
        <v>4302</v>
      </c>
      <c r="B632" t="s">
        <v>4303</v>
      </c>
      <c r="C632" t="s">
        <v>447</v>
      </c>
      <c r="D632" t="s">
        <v>423</v>
      </c>
      <c r="E632" t="s">
        <v>93</v>
      </c>
      <c r="F632" t="s">
        <v>38</v>
      </c>
      <c r="G632" t="s">
        <v>218</v>
      </c>
      <c r="H632" t="s">
        <v>1179</v>
      </c>
      <c r="I632" t="s">
        <v>220</v>
      </c>
      <c r="J632" t="s">
        <v>97</v>
      </c>
      <c r="K632" t="s">
        <v>1380</v>
      </c>
      <c r="L632" t="s">
        <v>775</v>
      </c>
      <c r="M632">
        <v>4</v>
      </c>
      <c r="N632">
        <v>2800</v>
      </c>
      <c r="O632">
        <v>11200</v>
      </c>
      <c r="P632" t="s">
        <v>4304</v>
      </c>
      <c r="Q632" t="s">
        <v>1191</v>
      </c>
      <c r="R632" t="s">
        <v>32</v>
      </c>
      <c r="S632" t="str">
        <f>IF(salesTable[[#This Row],[Region]]="","MISSING",IFERROR(VLOOKUP(salesTable[[#This Row],[Region]],region_ref[],2,FALSE),TRIM(CLEAN(UPPER(salesTable[[#This Row],[Region]])))))</f>
        <v>KUMASI</v>
      </c>
      <c r="T632" t="str">
        <f>IF(salesTable[[#This Row],[CustomerType]]="","MISSING",IFERROR(VLOOKUP(salesTable[[#This Row],[CustomerType]],customerType_Ref[],2,FALSE),TRIM(CLEAN(UPPER(salesTable[[#This Row],[CustomerType]])))))</f>
        <v>BUSINESS</v>
      </c>
      <c r="U632" t="str">
        <f>IF(salesTable[[#This Row],[SalesChannel]]="","MISSING",IFERROR(VLOOKUP(salesTable[[#This Row],[SalesChannel]],salesChannel_Ref[],2,FALSE),CLEAN(UPPER(TRIM(salesTable[SalesChannel])))))</f>
        <v>ONLINE</v>
      </c>
      <c r="V632" t="str">
        <f>IF(salesTable[[#This Row],[PaymentMethod]]="","MISSING",IFERROR(VLOOKUP(salesTable[[#This Row],[PaymentMethod]],paymentMethod_REF[],2,FALSE), CLEAN(UPPER(TRIM(salesTable[[#This Row],[PaymentMethod]])))))</f>
        <v>CARD</v>
      </c>
      <c r="W632" s="8" t="str">
        <f>IF(salesTable[[#This Row],[ProductID]]="","MISSING",IFERROR(VLOOKUP(salesTable[[#This Row],[ProductID]],product_REF[],1,FALSE),"NO MATCH"))</f>
        <v>P005</v>
      </c>
      <c r="X632" s="8" t="str">
        <f>CLEAN(UPPER(TRIM(IF(salesTable[[#This Row],[ProductID]]="","MISSING",IFERROR(VLOOKUP(salesTable[[#This Row],[ProductID]],product_REF[],2,FALSE),"NO MATCH")))))</f>
        <v>SMARTPHONE X</v>
      </c>
      <c r="Y632" t="str">
        <f>IFERROR(CLEAN(UPPER(TRIM(VLOOKUP(salesTable[[#This Row],[productID_Final]],product_REF[],3,FALSE)))),"NO MATCH")</f>
        <v>ELECTRONICS</v>
      </c>
      <c r="Z632" s="8" t="str">
        <f>IF(salesTable[[#This Row],[productCategory_final]]=CLEAN(UPPER(TRIM(salesTable[ProductCategory]))),salesTable[[#This Row],[productCategory_final]],"MISMATCH")</f>
        <v>ELECTRONICS</v>
      </c>
      <c r="AA632" s="8" t="str">
        <f>IF(salesTable[[#This Row],[CustomerID]]="","MISSING",IFERROR(VLOOKUP(salesTable[[#This Row],[CustomerID]],customer_REF[],1,FALSE),"NO MATCH"))</f>
        <v>C0071</v>
      </c>
      <c r="AB632" t="str">
        <f>CLEAN(UPPER(TRIM(IF(salesTable[[#This Row],[FirstName]]="","MISSING",IFERROR(VLOOKUP(salesTable[[#This Row],[CustomerID_final]],customer_REF[],2,FALSE),"NO MATCH")))))</f>
        <v>AMA</v>
      </c>
      <c r="AC632" s="8" t="str">
        <f>IF(salesTable[[#This Row],[customerFisrtName]]=CLEAN(UPPER(TRIM(salesTable[[#This Row],[customerFisrtName]]))),salesTable[[#This Row],[customerFisrtName]],"MISMATCH")</f>
        <v>AMA</v>
      </c>
      <c r="AD632" t="str">
        <f>CLEAN(UPPER(TRIM(IF(salesTable[[#This Row],[LastName]]="","MISSING",IFERROR(VLOOKUP(salesTable[[#This Row],[CustomerID_final]],customer_REF[],3,FALSE),"NO MATCH")))))</f>
        <v>BADU</v>
      </c>
      <c r="AE632" s="8" t="str">
        <f>IF(salesTable[[#This Row],[customerLastName]]=CLEAN(UPPER(TRIM(salesTable[[#This Row],[customerLastName]]))),salesTable[[#This Row],[customerLastName]],"MISMATCH")</f>
        <v>BADU</v>
      </c>
      <c r="AF632" s="8" t="str">
        <f>IF(salesTable[[#This Row],[Phone]]="","MISSING",0&amp;RIGHT(TRIM(SUBSTITUTE(SUBSTITUTE(SUBSTITUTE(salesTable[[#This Row],[Phone]],"+","")," ",""),"-","")),9))</f>
        <v>0592113178</v>
      </c>
      <c r="AG63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632" s="8">
        <f>IF(salesTable[[#This Row],[quantity_clean]]&gt;0,salesTable[[#This Row],[quantity_clean]],"INVALID")</f>
        <v>4</v>
      </c>
      <c r="AI63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632" s="8">
        <f>IF(salesTable[[#This Row],[unitPrice_clean]]&gt;0,salesTable[[#This Row],[unitPrice_clean]],"INVALID")</f>
        <v>2800</v>
      </c>
      <c r="AK632">
        <f>IF(salesTable[[#This Row],[Revenue]]="","MISSING",VALUE(TRIM(SUBSTITUTE(SUBSTITUTE(salesTable[[#This Row],[Revenue]],",",""),"GH₵",""))))</f>
        <v>11200</v>
      </c>
      <c r="AL632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632" s="19" t="str">
        <f>IF(ISNUMBER(salesTable[[#This Row],[OrderDate]]),salesTable[[#This Row],[OrderDate]],IFERROR(DATEVALUE(CLEAN(TRIM(SUBSTITUTE(salesTable[[#This Row],[OrderDate]],".","/")))),"CHECK"))</f>
        <v>CHECK</v>
      </c>
      <c r="AN63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GH-KUM-2025-00532</v>
      </c>
      <c r="AP6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2" s="8" t="str">
        <f>CLEAN(PROPER(TRIM(salesTable[[#This Row],[Email]])))</f>
        <v>Ama.Badu31@Example.Com</v>
      </c>
      <c r="AR632" s="8" t="str">
        <f>CLEAN(TRIM(salesTable[[#This Row],[SourceFile]]))</f>
        <v>Agent_App_2025.csv</v>
      </c>
      <c r="AS6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2" s="8" t="str">
        <f>IF(salesTable[orderRef_final]&lt;&gt;"MISSING",salesTable[orderRef_final],"invalid")</f>
        <v>GH-KUM-2025-00532</v>
      </c>
    </row>
    <row r="633" spans="1:46" x14ac:dyDescent="0.3">
      <c r="A633" t="s">
        <v>5862</v>
      </c>
      <c r="B633" t="s">
        <v>5863</v>
      </c>
      <c r="C633" t="s">
        <v>1526</v>
      </c>
      <c r="D633" t="s">
        <v>1184</v>
      </c>
      <c r="E633" t="s">
        <v>2410</v>
      </c>
      <c r="F633" t="s">
        <v>38</v>
      </c>
      <c r="G633" t="s">
        <v>191</v>
      </c>
      <c r="H633" t="s">
        <v>278</v>
      </c>
      <c r="I633" t="s">
        <v>279</v>
      </c>
      <c r="J633" t="s">
        <v>71</v>
      </c>
      <c r="K633" t="s">
        <v>72</v>
      </c>
      <c r="L633" t="s">
        <v>111</v>
      </c>
      <c r="M633" t="s">
        <v>74</v>
      </c>
      <c r="N633">
        <v>1650</v>
      </c>
      <c r="O633">
        <v>13200</v>
      </c>
      <c r="P633" t="s">
        <v>5864</v>
      </c>
      <c r="Q633" t="s">
        <v>5865</v>
      </c>
      <c r="R633" t="s">
        <v>32</v>
      </c>
      <c r="S633" t="str">
        <f>IF(salesTable[[#This Row],[Region]]="","MISSING",IFERROR(VLOOKUP(salesTable[[#This Row],[Region]],region_ref[],2,FALSE),TRIM(CLEAN(UPPER(salesTable[[#This Row],[Region]])))))</f>
        <v>KUMASI</v>
      </c>
      <c r="T633" t="str">
        <f>IF(salesTable[[#This Row],[CustomerType]]="","MISSING",IFERROR(VLOOKUP(salesTable[[#This Row],[CustomerType]],customerType_Ref[],2,FALSE),TRIM(CLEAN(UPPER(salesTable[[#This Row],[CustomerType]])))))</f>
        <v>INDIVIDUAL</v>
      </c>
      <c r="U633" t="str">
        <f>IF(salesTable[[#This Row],[SalesChannel]]="","MISSING",IFERROR(VLOOKUP(salesTable[[#This Row],[SalesChannel]],salesChannel_Ref[],2,FALSE),CLEAN(UPPER(TRIM(salesTable[SalesChannel])))))</f>
        <v>IN-STORE</v>
      </c>
      <c r="V633" t="str">
        <f>IF(salesTable[[#This Row],[PaymentMethod]]="","MISSING",IFERROR(VLOOKUP(salesTable[[#This Row],[PaymentMethod]],paymentMethod_REF[],2,FALSE), CLEAN(UPPER(TRIM(salesTable[[#This Row],[PaymentMethod]])))))</f>
        <v>CARD</v>
      </c>
      <c r="W633" s="8" t="str">
        <f>IF(salesTable[[#This Row],[ProductID]]="","MISSING",IFERROR(VLOOKUP(salesTable[[#This Row],[ProductID]],product_REF[],1,FALSE),"NO MATCH"))</f>
        <v>P004</v>
      </c>
      <c r="X633" s="8" t="str">
        <f>CLEAN(UPPER(TRIM(IF(salesTable[[#This Row],[ProductID]]="","MISSING",IFERROR(VLOOKUP(salesTable[[#This Row],[ProductID]],product_REF[],2,FALSE),"NO MATCH")))))</f>
        <v>LASER PRINTER</v>
      </c>
      <c r="Y633" t="str">
        <f>IFERROR(CLEAN(UPPER(TRIM(VLOOKUP(salesTable[[#This Row],[productID_Final]],product_REF[],3,FALSE)))),"NO MATCH")</f>
        <v>OFFICE SUPPLIES</v>
      </c>
      <c r="Z633" s="8" t="str">
        <f>IF(salesTable[[#This Row],[productCategory_final]]=CLEAN(UPPER(TRIM(salesTable[ProductCategory]))),salesTable[[#This Row],[productCategory_final]],"MISMATCH")</f>
        <v>OFFICE SUPPLIES</v>
      </c>
      <c r="AA633" s="8" t="str">
        <f>IF(salesTable[[#This Row],[CustomerID]]="","MISSING",IFERROR(VLOOKUP(salesTable[[#This Row],[CustomerID]],customer_REF[],1,FALSE),"NO MATCH"))</f>
        <v>C0287</v>
      </c>
      <c r="AB633" t="str">
        <f>CLEAN(UPPER(TRIM(IF(salesTable[[#This Row],[FirstName]]="","MISSING",IFERROR(VLOOKUP(salesTable[[#This Row],[CustomerID_final]],customer_REF[],2,FALSE),"NO MATCH")))))</f>
        <v>ABENA</v>
      </c>
      <c r="AC633" s="8" t="str">
        <f>IF(salesTable[[#This Row],[customerFisrtName]]=CLEAN(UPPER(TRIM(salesTable[[#This Row],[customerFisrtName]]))),salesTable[[#This Row],[customerFisrtName]],"MISMATCH")</f>
        <v>ABENA</v>
      </c>
      <c r="AD633" t="str">
        <f>CLEAN(UPPER(TRIM(IF(salesTable[[#This Row],[LastName]]="","MISSING",IFERROR(VLOOKUP(salesTable[[#This Row],[CustomerID_final]],customer_REF[],3,FALSE),"NO MATCH")))))</f>
        <v>OSEI</v>
      </c>
      <c r="AE633" s="8" t="str">
        <f>IF(salesTable[[#This Row],[customerLastName]]=CLEAN(UPPER(TRIM(salesTable[[#This Row],[customerLastName]]))),salesTable[[#This Row],[customerLastName]],"MISMATCH")</f>
        <v>OSEI</v>
      </c>
      <c r="AF633" s="8" t="str">
        <f>IF(salesTable[[#This Row],[Phone]]="","MISSING",0&amp;RIGHT(TRIM(SUBSTITUTE(SUBSTITUTE(SUBSTITUTE(salesTable[[#This Row],[Phone]],"+","")," ",""),"-","")),9))</f>
        <v>0276681557</v>
      </c>
      <c r="AG63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33" s="8">
        <f>IF(salesTable[[#This Row],[quantity_clean]]&gt;0,salesTable[[#This Row],[quantity_clean]],"INVALID")</f>
        <v>8</v>
      </c>
      <c r="AI633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33" s="8">
        <f>IF(salesTable[[#This Row],[unitPrice_clean]]&gt;0,salesTable[[#This Row],[unitPrice_clean]],"INVALID")</f>
        <v>1650</v>
      </c>
      <c r="AK633">
        <f>IF(salesTable[[#This Row],[Revenue]]="","MISSING",VALUE(TRIM(SUBSTITUTE(SUBSTITUTE(salesTable[[#This Row],[Revenue]],",",""),"GH₵",""))))</f>
        <v>13200</v>
      </c>
      <c r="AL633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633" s="19">
        <f>IF(ISNUMBER(salesTable[[#This Row],[OrderDate]]),salesTable[[#This Row],[OrderDate]],IFERROR(DATEVALUE(CLEAN(TRIM(SUBSTITUTE(salesTable[[#This Row],[OrderDate]],".","/")))),"CHECK"))</f>
        <v>45838</v>
      </c>
      <c r="AN6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45838</v>
      </c>
      <c r="AO6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GH-KUM-2025-00539</v>
      </c>
      <c r="AP6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3" s="8" t="str">
        <f>CLEAN(PROPER(TRIM(salesTable[[#This Row],[Email]])))</f>
        <v>Abena.Osei26@Example.Com</v>
      </c>
      <c r="AR633" s="8" t="str">
        <f>CLEAN(TRIM(salesTable[[#This Row],[SourceFile]]))</f>
        <v>Agent_App_2025.csv</v>
      </c>
      <c r="AS6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3" s="8" t="str">
        <f>IF(salesTable[orderRef_final]&lt;&gt;"MISSING",salesTable[orderRef_final],"invalid")</f>
        <v>GH-KUM-2025-00539</v>
      </c>
    </row>
    <row r="634" spans="1:46" x14ac:dyDescent="0.3">
      <c r="A634" t="s">
        <v>6312</v>
      </c>
      <c r="B634" t="s">
        <v>6313</v>
      </c>
      <c r="C634" t="s">
        <v>1199</v>
      </c>
      <c r="D634" t="s">
        <v>380</v>
      </c>
      <c r="E634" t="s">
        <v>37</v>
      </c>
      <c r="F634" t="s">
        <v>38</v>
      </c>
      <c r="G634" t="s">
        <v>39</v>
      </c>
      <c r="H634" t="s">
        <v>336</v>
      </c>
      <c r="I634" t="s">
        <v>41</v>
      </c>
      <c r="J634" t="s">
        <v>83</v>
      </c>
      <c r="K634" t="s">
        <v>458</v>
      </c>
      <c r="L634" t="s">
        <v>565</v>
      </c>
      <c r="M634" t="s">
        <v>74</v>
      </c>
      <c r="N634">
        <v>1900</v>
      </c>
      <c r="O634">
        <v>15200</v>
      </c>
      <c r="P634" t="s">
        <v>6314</v>
      </c>
      <c r="Q634" t="s">
        <v>6315</v>
      </c>
      <c r="R634" t="s">
        <v>61</v>
      </c>
      <c r="S634" t="str">
        <f>IF(salesTable[[#This Row],[Region]]="","MISSING",IFERROR(VLOOKUP(salesTable[[#This Row],[Region]],region_ref[],2,FALSE),TRIM(CLEAN(UPPER(salesTable[[#This Row],[Region]])))))</f>
        <v>KUMASI</v>
      </c>
      <c r="T634" t="str">
        <f>IF(salesTable[[#This Row],[CustomerType]]="","MISSING",IFERROR(VLOOKUP(salesTable[[#This Row],[CustomerType]],customerType_Ref[],2,FALSE),TRIM(CLEAN(UPPER(salesTable[[#This Row],[CustomerType]])))))</f>
        <v>INDIVIDUAL</v>
      </c>
      <c r="U634" t="str">
        <f>IF(salesTable[[#This Row],[SalesChannel]]="","MISSING",IFERROR(VLOOKUP(salesTable[[#This Row],[SalesChannel]],salesChannel_Ref[],2,FALSE),CLEAN(UPPER(TRIM(salesTable[SalesChannel])))))</f>
        <v>IN-STORE</v>
      </c>
      <c r="V634" t="str">
        <f>IF(salesTable[[#This Row],[PaymentMethod]]="","MISSING",IFERROR(VLOOKUP(salesTable[[#This Row],[PaymentMethod]],paymentMethod_REF[],2,FALSE), CLEAN(UPPER(TRIM(salesTable[[#This Row],[PaymentMethod]])))))</f>
        <v>CARD</v>
      </c>
      <c r="W634" s="8" t="str">
        <f>IF(salesTable[[#This Row],[ProductID]]="","MISSING",IFERROR(VLOOKUP(salesTable[[#This Row],[ProductID]],product_REF[],1,FALSE),"NO MATCH"))</f>
        <v>P006</v>
      </c>
      <c r="X634" s="8" t="str">
        <f>CLEAN(UPPER(TRIM(IF(salesTable[[#This Row],[ProductID]]="","MISSING",IFERROR(VLOOKUP(salesTable[[#This Row],[ProductID]],product_REF[],2,FALSE),"NO MATCH")))))</f>
        <v>STANDING DESK</v>
      </c>
      <c r="Y634" t="str">
        <f>IFERROR(CLEAN(UPPER(TRIM(VLOOKUP(salesTable[[#This Row],[productID_Final]],product_REF[],3,FALSE)))),"NO MATCH")</f>
        <v>FURNITURE</v>
      </c>
      <c r="Z634" s="8" t="str">
        <f>IF(salesTable[[#This Row],[productCategory_final]]=CLEAN(UPPER(TRIM(salesTable[ProductCategory]))),salesTable[[#This Row],[productCategory_final]],"MISMATCH")</f>
        <v>FURNITURE</v>
      </c>
      <c r="AA634" s="8" t="str">
        <f>IF(salesTable[[#This Row],[CustomerID]]="","MISSING",IFERROR(VLOOKUP(salesTable[[#This Row],[CustomerID]],customer_REF[],1,FALSE),"NO MATCH"))</f>
        <v>C0040</v>
      </c>
      <c r="AB634" t="str">
        <f>CLEAN(UPPER(TRIM(IF(salesTable[[#This Row],[FirstName]]="","MISSING",IFERROR(VLOOKUP(salesTable[[#This Row],[CustomerID_final]],customer_REF[],2,FALSE),"NO MATCH")))))</f>
        <v>DANIEL</v>
      </c>
      <c r="AC634" s="8" t="str">
        <f>IF(salesTable[[#This Row],[customerFisrtName]]=CLEAN(UPPER(TRIM(salesTable[[#This Row],[customerFisrtName]]))),salesTable[[#This Row],[customerFisrtName]],"MISMATCH")</f>
        <v>DANIEL</v>
      </c>
      <c r="AD634" t="str">
        <f>CLEAN(UPPER(TRIM(IF(salesTable[[#This Row],[LastName]]="","MISSING",IFERROR(VLOOKUP(salesTable[[#This Row],[CustomerID_final]],customer_REF[],3,FALSE),"NO MATCH")))))</f>
        <v>ANTWI</v>
      </c>
      <c r="AE634" s="8" t="str">
        <f>IF(salesTable[[#This Row],[customerLastName]]=CLEAN(UPPER(TRIM(salesTable[[#This Row],[customerLastName]]))),salesTable[[#This Row],[customerLastName]],"MISMATCH")</f>
        <v>ANTWI</v>
      </c>
      <c r="AF634" s="8" t="str">
        <f>IF(salesTable[[#This Row],[Phone]]="","MISSING",0&amp;RIGHT(TRIM(SUBSTITUTE(SUBSTITUTE(SUBSTITUTE(salesTable[[#This Row],[Phone]],"+","")," ",""),"-","")),9))</f>
        <v>0206501768</v>
      </c>
      <c r="AG63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34" s="8">
        <f>IF(salesTable[[#This Row],[quantity_clean]]&gt;0,salesTable[[#This Row],[quantity_clean]],"INVALID")</f>
        <v>8</v>
      </c>
      <c r="AI63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34" s="8">
        <f>IF(salesTable[[#This Row],[unitPrice_clean]]&gt;0,salesTable[[#This Row],[unitPrice_clean]],"INVALID")</f>
        <v>1900</v>
      </c>
      <c r="AK634">
        <f>IF(salesTable[[#This Row],[Revenue]]="","MISSING",VALUE(TRIM(SUBSTITUTE(SUBSTITUTE(salesTable[[#This Row],[Revenue]],",",""),"GH₵",""))))</f>
        <v>15200</v>
      </c>
      <c r="AL634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634" s="19">
        <f>IF(ISNUMBER(salesTable[[#This Row],[OrderDate]]),salesTable[[#This Row],[OrderDate]],IFERROR(DATEVALUE(CLEAN(TRIM(SUBSTITUTE(salesTable[[#This Row],[OrderDate]],".","/")))),"CHECK"))</f>
        <v>45633</v>
      </c>
      <c r="AN6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GH-KUM-2025-00540</v>
      </c>
      <c r="AP6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4" s="8" t="str">
        <f>CLEAN(PROPER(TRIM(salesTable[[#This Row],[Email]])))</f>
        <v>Daniel.Antwi66@Example.Com</v>
      </c>
      <c r="AR634" s="8" t="str">
        <f>CLEAN(TRIM(salesTable[[#This Row],[SourceFile]]))</f>
        <v>Retail_POS_2025.csv</v>
      </c>
      <c r="AS6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4" s="8" t="str">
        <f>IF(salesTable[orderRef_final]&lt;&gt;"MISSING",salesTable[orderRef_final],"invalid")</f>
        <v>GH-KUM-2025-00540</v>
      </c>
    </row>
    <row r="635" spans="1:46" x14ac:dyDescent="0.3">
      <c r="A635" t="s">
        <v>2857</v>
      </c>
      <c r="B635" t="s">
        <v>622</v>
      </c>
      <c r="C635" t="s">
        <v>2858</v>
      </c>
      <c r="D635" t="s">
        <v>905</v>
      </c>
      <c r="E635" t="s">
        <v>1640</v>
      </c>
      <c r="F635" t="s">
        <v>38</v>
      </c>
      <c r="G635" t="s">
        <v>239</v>
      </c>
      <c r="H635" t="s">
        <v>240</v>
      </c>
      <c r="I635" t="s">
        <v>279</v>
      </c>
      <c r="J635" t="s">
        <v>71</v>
      </c>
      <c r="K635" t="s">
        <v>57</v>
      </c>
      <c r="L635" t="s">
        <v>165</v>
      </c>
      <c r="M635">
        <v>6</v>
      </c>
      <c r="N635" t="s">
        <v>1508</v>
      </c>
      <c r="O635">
        <v>5880</v>
      </c>
      <c r="P635" t="s">
        <v>2859</v>
      </c>
      <c r="Q635" t="s">
        <v>2860</v>
      </c>
      <c r="R635" t="s">
        <v>46</v>
      </c>
      <c r="S635" t="str">
        <f>IF(salesTable[[#This Row],[Region]]="","MISSING",IFERROR(VLOOKUP(salesTable[[#This Row],[Region]],region_ref[],2,FALSE),TRIM(CLEAN(UPPER(salesTable[[#This Row],[Region]])))))</f>
        <v>KUMASI</v>
      </c>
      <c r="T635" t="str">
        <f>IF(salesTable[[#This Row],[CustomerType]]="","MISSING",IFERROR(VLOOKUP(salesTable[[#This Row],[CustomerType]],customerType_Ref[],2,FALSE),TRIM(CLEAN(UPPER(salesTable[[#This Row],[CustomerType]])))))</f>
        <v>INDIVIDUAL</v>
      </c>
      <c r="U635" t="str">
        <f>IF(salesTable[[#This Row],[SalesChannel]]="","MISSING",IFERROR(VLOOKUP(salesTable[[#This Row],[SalesChannel]],salesChannel_Ref[],2,FALSE),CLEAN(UPPER(TRIM(salesTable[SalesChannel])))))</f>
        <v>ONLINE</v>
      </c>
      <c r="V63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35" s="8" t="str">
        <f>IF(salesTable[[#This Row],[ProductID]]="","MISSING",IFERROR(VLOOKUP(salesTable[[#This Row],[ProductID]],product_REF[],1,FALSE),"NO MATCH"))</f>
        <v>P009</v>
      </c>
      <c r="X635" s="8" t="str">
        <f>CLEAN(UPPER(TRIM(IF(salesTable[[#This Row],[ProductID]]="","MISSING",IFERROR(VLOOKUP(salesTable[[#This Row],[ProductID]],product_REF[],2,FALSE),"NO MATCH")))))</f>
        <v>FILING CABINET</v>
      </c>
      <c r="Y635" t="str">
        <f>IFERROR(CLEAN(UPPER(TRIM(VLOOKUP(salesTable[[#This Row],[productID_Final]],product_REF[],3,FALSE)))),"NO MATCH")</f>
        <v>OFFICE SUPPLIES</v>
      </c>
      <c r="Z635" s="8" t="str">
        <f>IF(salesTable[[#This Row],[productCategory_final]]=CLEAN(UPPER(TRIM(salesTable[ProductCategory]))),salesTable[[#This Row],[productCategory_final]],"MISMATCH")</f>
        <v>OFFICE SUPPLIES</v>
      </c>
      <c r="AA635" s="8" t="str">
        <f>IF(salesTable[[#This Row],[CustomerID]]="","MISSING",IFERROR(VLOOKUP(salesTable[[#This Row],[CustomerID]],customer_REF[],1,FALSE),"NO MATCH"))</f>
        <v>C0305</v>
      </c>
      <c r="AB635" t="str">
        <f>CLEAN(UPPER(TRIM(IF(salesTable[[#This Row],[FirstName]]="","MISSING",IFERROR(VLOOKUP(salesTable[[#This Row],[CustomerID_final]],customer_REF[],2,FALSE),"NO MATCH")))))</f>
        <v>KOFI</v>
      </c>
      <c r="AC635" s="8" t="str">
        <f>IF(salesTable[[#This Row],[customerFisrtName]]=CLEAN(UPPER(TRIM(salesTable[[#This Row],[customerFisrtName]]))),salesTable[[#This Row],[customerFisrtName]],"MISMATCH")</f>
        <v>KOFI</v>
      </c>
      <c r="AD635" t="str">
        <f>CLEAN(UPPER(TRIM(IF(salesTable[[#This Row],[LastName]]="","MISSING",IFERROR(VLOOKUP(salesTable[[#This Row],[CustomerID_final]],customer_REF[],3,FALSE),"NO MATCH")))))</f>
        <v>APPIAH</v>
      </c>
      <c r="AE635" s="8" t="str">
        <f>IF(salesTable[[#This Row],[customerLastName]]=CLEAN(UPPER(TRIM(salesTable[[#This Row],[customerLastName]]))),salesTable[[#This Row],[customerLastName]],"MISMATCH")</f>
        <v>APPIAH</v>
      </c>
      <c r="AF635" s="8" t="str">
        <f>IF(salesTable[[#This Row],[Phone]]="","MISSING",0&amp;RIGHT(TRIM(SUBSTITUTE(SUBSTITUTE(SUBSTITUTE(salesTable[[#This Row],[Phone]],"+","")," ",""),"-","")),9))</f>
        <v>0543393589</v>
      </c>
      <c r="AG63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35" s="8">
        <f>IF(salesTable[[#This Row],[quantity_clean]]&gt;0,salesTable[[#This Row],[quantity_clean]],"INVALID")</f>
        <v>6</v>
      </c>
      <c r="AI63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35" s="8">
        <f>IF(salesTable[[#This Row],[unitPrice_clean]]&gt;0,salesTable[[#This Row],[unitPrice_clean]],"INVALID")</f>
        <v>980</v>
      </c>
      <c r="AK635">
        <f>IF(salesTable[[#This Row],[Revenue]]="","MISSING",VALUE(TRIM(SUBSTITUTE(SUBSTITUTE(salesTable[[#This Row],[Revenue]],",",""),"GH₵",""))))</f>
        <v>5880</v>
      </c>
      <c r="AL635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635" s="19">
        <f>IF(ISNUMBER(salesTable[[#This Row],[OrderDate]]),salesTable[[#This Row],[OrderDate]],IFERROR(DATEVALUE(CLEAN(TRIM(SUBSTITUTE(salesTable[[#This Row],[OrderDate]],".","/")))),"CHECK"))</f>
        <v>45716</v>
      </c>
      <c r="AN6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45716</v>
      </c>
      <c r="AO6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GH-KUM-2025-00543</v>
      </c>
      <c r="AP6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5" s="8" t="str">
        <f>CLEAN(PROPER(TRIM(salesTable[[#This Row],[Email]])))</f>
        <v>Kofi.Appiah42@Example.Com</v>
      </c>
      <c r="AR635" s="8" t="str">
        <f>CLEAN(TRIM(salesTable[[#This Row],[SourceFile]]))</f>
        <v>Mobile_App_Export.csv</v>
      </c>
      <c r="AS6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5" s="8" t="str">
        <f>IF(salesTable[orderRef_final]&lt;&gt;"MISSING",salesTable[orderRef_final],"invalid")</f>
        <v>GH-KUM-2025-00543</v>
      </c>
    </row>
    <row r="636" spans="1:46" x14ac:dyDescent="0.3">
      <c r="A636" t="s">
        <v>4753</v>
      </c>
      <c r="B636" t="s">
        <v>4754</v>
      </c>
      <c r="C636" t="s">
        <v>398</v>
      </c>
      <c r="D636" t="s">
        <v>708</v>
      </c>
      <c r="E636" t="s">
        <v>906</v>
      </c>
      <c r="F636" t="s">
        <v>38</v>
      </c>
      <c r="G636" t="s">
        <v>218</v>
      </c>
      <c r="H636" t="s">
        <v>312</v>
      </c>
      <c r="I636" t="s">
        <v>26</v>
      </c>
      <c r="J636" t="s">
        <v>27</v>
      </c>
      <c r="K636" t="s">
        <v>98</v>
      </c>
      <c r="L636" t="s">
        <v>182</v>
      </c>
      <c r="M636">
        <v>4</v>
      </c>
      <c r="N636">
        <v>2800</v>
      </c>
      <c r="O636">
        <v>11200</v>
      </c>
      <c r="P636" t="s">
        <v>4755</v>
      </c>
      <c r="Q636" t="s">
        <v>4756</v>
      </c>
      <c r="R636" t="s">
        <v>46</v>
      </c>
      <c r="S636" t="str">
        <f>IF(salesTable[[#This Row],[Region]]="","MISSING",IFERROR(VLOOKUP(salesTable[[#This Row],[Region]],region_ref[],2,FALSE),TRIM(CLEAN(UPPER(salesTable[[#This Row],[Region]])))))</f>
        <v>KUMASI</v>
      </c>
      <c r="T636" t="str">
        <f>IF(salesTable[[#This Row],[CustomerType]]="","MISSING",IFERROR(VLOOKUP(salesTable[[#This Row],[CustomerType]],customerType_Ref[],2,FALSE),TRIM(CLEAN(UPPER(salesTable[[#This Row],[CustomerType]])))))</f>
        <v>GOVERNMENT</v>
      </c>
      <c r="U636" t="str">
        <f>IF(salesTable[[#This Row],[SalesChannel]]="","MISSING",IFERROR(VLOOKUP(salesTable[[#This Row],[SalesChannel]],salesChannel_Ref[],2,FALSE),CLEAN(UPPER(TRIM(salesTable[SalesChannel])))))</f>
        <v>MOBILE APP</v>
      </c>
      <c r="V636" t="str">
        <f>IF(salesTable[[#This Row],[PaymentMethod]]="","MISSING",IFERROR(VLOOKUP(salesTable[[#This Row],[PaymentMethod]],paymentMethod_REF[],2,FALSE), CLEAN(UPPER(TRIM(salesTable[[#This Row],[PaymentMethod]])))))</f>
        <v>CASH</v>
      </c>
      <c r="W636" s="8" t="str">
        <f>IF(salesTable[[#This Row],[ProductID]]="","MISSING",IFERROR(VLOOKUP(salesTable[[#This Row],[ProductID]],product_REF[],1,FALSE),"NO MATCH"))</f>
        <v>P005</v>
      </c>
      <c r="X636" s="8" t="str">
        <f>CLEAN(UPPER(TRIM(IF(salesTable[[#This Row],[ProductID]]="","MISSING",IFERROR(VLOOKUP(salesTable[[#This Row],[ProductID]],product_REF[],2,FALSE),"NO MATCH")))))</f>
        <v>SMARTPHONE X</v>
      </c>
      <c r="Y636" t="str">
        <f>IFERROR(CLEAN(UPPER(TRIM(VLOOKUP(salesTable[[#This Row],[productID_Final]],product_REF[],3,FALSE)))),"NO MATCH")</f>
        <v>ELECTRONICS</v>
      </c>
      <c r="Z636" s="8" t="str">
        <f>IF(salesTable[[#This Row],[productCategory_final]]=CLEAN(UPPER(TRIM(salesTable[ProductCategory]))),salesTable[[#This Row],[productCategory_final]],"MISMATCH")</f>
        <v>ELECTRONICS</v>
      </c>
      <c r="AA636" s="8" t="str">
        <f>IF(salesTable[[#This Row],[CustomerID]]="","MISSING",IFERROR(VLOOKUP(salesTable[[#This Row],[CustomerID]],customer_REF[],1,FALSE),"NO MATCH"))</f>
        <v>C0217</v>
      </c>
      <c r="AB636" t="str">
        <f>CLEAN(UPPER(TRIM(IF(salesTable[[#This Row],[FirstName]]="","MISSING",IFERROR(VLOOKUP(salesTable[[#This Row],[CustomerID_final]],customer_REF[],2,FALSE),"NO MATCH")))))</f>
        <v>KWAME</v>
      </c>
      <c r="AC636" s="8" t="str">
        <f>IF(salesTable[[#This Row],[customerFisrtName]]=CLEAN(UPPER(TRIM(salesTable[[#This Row],[customerFisrtName]]))),salesTable[[#This Row],[customerFisrtName]],"MISMATCH")</f>
        <v>KWAME</v>
      </c>
      <c r="AD636" t="str">
        <f>CLEAN(UPPER(TRIM(IF(salesTable[[#This Row],[LastName]]="","MISSING",IFERROR(VLOOKUP(salesTable[[#This Row],[CustomerID_final]],customer_REF[],3,FALSE),"NO MATCH")))))</f>
        <v>OSEI</v>
      </c>
      <c r="AE636" s="8" t="str">
        <f>IF(salesTable[[#This Row],[customerLastName]]=CLEAN(UPPER(TRIM(salesTable[[#This Row],[customerLastName]]))),salesTable[[#This Row],[customerLastName]],"MISMATCH")</f>
        <v>OSEI</v>
      </c>
      <c r="AF636" s="8" t="str">
        <f>IF(salesTable[[#This Row],[Phone]]="","MISSING",0&amp;RIGHT(TRIM(SUBSTITUTE(SUBSTITUTE(SUBSTITUTE(salesTable[[#This Row],[Phone]],"+","")," ",""),"-","")),9))</f>
        <v>0557742259</v>
      </c>
      <c r="AG63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636" s="8">
        <f>IF(salesTable[[#This Row],[quantity_clean]]&gt;0,salesTable[[#This Row],[quantity_clean]],"INVALID")</f>
        <v>4</v>
      </c>
      <c r="AI63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636" s="8">
        <f>IF(salesTable[[#This Row],[unitPrice_clean]]&gt;0,salesTable[[#This Row],[unitPrice_clean]],"INVALID")</f>
        <v>2800</v>
      </c>
      <c r="AK636">
        <f>IF(salesTable[[#This Row],[Revenue]]="","MISSING",VALUE(TRIM(SUBSTITUTE(SUBSTITUTE(salesTable[[#This Row],[Revenue]],",",""),"GH₵",""))))</f>
        <v>11200</v>
      </c>
      <c r="AL636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636" s="19">
        <f>IF(ISNUMBER(salesTable[[#This Row],[OrderDate]]),salesTable[[#This Row],[OrderDate]],IFERROR(DATEVALUE(CLEAN(TRIM(SUBSTITUTE(salesTable[[#This Row],[OrderDate]],".","/")))),"CHECK"))</f>
        <v>45480</v>
      </c>
      <c r="AN63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GH-KUM-2025-00551</v>
      </c>
      <c r="AP6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6" s="8" t="str">
        <f>CLEAN(PROPER(TRIM(salesTable[[#This Row],[Email]])))</f>
        <v>Kwame.Osei7@Example.Com</v>
      </c>
      <c r="AR636" s="8" t="str">
        <f>CLEAN(TRIM(salesTable[[#This Row],[SourceFile]]))</f>
        <v>Mobile_App_Export.csv</v>
      </c>
      <c r="AS6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6" s="8" t="str">
        <f>IF(salesTable[orderRef_final]&lt;&gt;"MISSING",salesTable[orderRef_final],"invalid")</f>
        <v>GH-KUM-2025-00551</v>
      </c>
    </row>
    <row r="637" spans="1:46" x14ac:dyDescent="0.3">
      <c r="A637" t="s">
        <v>3655</v>
      </c>
      <c r="B637" t="s">
        <v>3656</v>
      </c>
      <c r="C637" t="s">
        <v>2035</v>
      </c>
      <c r="D637" t="s">
        <v>21</v>
      </c>
      <c r="E637" t="s">
        <v>140</v>
      </c>
      <c r="F637" t="s">
        <v>38</v>
      </c>
      <c r="G637" t="s">
        <v>53</v>
      </c>
      <c r="H637" t="s">
        <v>576</v>
      </c>
      <c r="I637" t="s">
        <v>96</v>
      </c>
      <c r="J637" t="s">
        <v>27</v>
      </c>
      <c r="K637" t="s">
        <v>72</v>
      </c>
      <c r="L637" t="s">
        <v>675</v>
      </c>
      <c r="M637" t="s">
        <v>846</v>
      </c>
      <c r="N637">
        <v>180</v>
      </c>
      <c r="O637">
        <v>180</v>
      </c>
      <c r="P637" t="s">
        <v>3657</v>
      </c>
      <c r="Q637" t="s">
        <v>3091</v>
      </c>
      <c r="R637" t="s">
        <v>46</v>
      </c>
      <c r="S637" t="str">
        <f>IF(salesTable[[#This Row],[Region]]="","MISSING",IFERROR(VLOOKUP(salesTable[[#This Row],[Region]],region_ref[],2,FALSE),TRIM(CLEAN(UPPER(salesTable[[#This Row],[Region]])))))</f>
        <v>KUMASI</v>
      </c>
      <c r="T637" t="str">
        <f>IF(salesTable[[#This Row],[CustomerType]]="","MISSING",IFERROR(VLOOKUP(salesTable[[#This Row],[CustomerType]],customerType_Ref[],2,FALSE),TRIM(CLEAN(UPPER(salesTable[[#This Row],[CustomerType]])))))</f>
        <v>GOVERNMENT</v>
      </c>
      <c r="U637" t="str">
        <f>IF(salesTable[[#This Row],[SalesChannel]]="","MISSING",IFERROR(VLOOKUP(salesTable[[#This Row],[SalesChannel]],salesChannel_Ref[],2,FALSE),CLEAN(UPPER(TRIM(salesTable[SalesChannel])))))</f>
        <v>IN-STORE</v>
      </c>
      <c r="V63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37" s="8" t="str">
        <f>IF(salesTable[[#This Row],[ProductID]]="","MISSING",IFERROR(VLOOKUP(salesTable[[#This Row],[ProductID]],product_REF[],1,FALSE),"NO MATCH"))</f>
        <v>P007</v>
      </c>
      <c r="X637" s="8" t="str">
        <f>CLEAN(UPPER(TRIM(IF(salesTable[[#This Row],[ProductID]]="","MISSING",IFERROR(VLOOKUP(salesTable[[#This Row],[ProductID]],product_REF[],2,FALSE),"NO MATCH")))))</f>
        <v>COTTON SHIRT</v>
      </c>
      <c r="Y637" t="str">
        <f>IFERROR(CLEAN(UPPER(TRIM(VLOOKUP(salesTable[[#This Row],[productID_Final]],product_REF[],3,FALSE)))),"NO MATCH")</f>
        <v>CLOTHING</v>
      </c>
      <c r="Z637" s="8" t="str">
        <f>IF(salesTable[[#This Row],[productCategory_final]]=CLEAN(UPPER(TRIM(salesTable[ProductCategory]))),salesTable[[#This Row],[productCategory_final]],"MISMATCH")</f>
        <v>CLOTHING</v>
      </c>
      <c r="AA637" s="8" t="str">
        <f>IF(salesTable[[#This Row],[CustomerID]]="","MISSING",IFERROR(VLOOKUP(salesTable[[#This Row],[CustomerID]],customer_REF[],1,FALSE),"NO MATCH"))</f>
        <v>C0085</v>
      </c>
      <c r="AB637" t="str">
        <f>CLEAN(UPPER(TRIM(IF(salesTable[[#This Row],[FirstName]]="","MISSING",IFERROR(VLOOKUP(salesTable[[#This Row],[CustomerID_final]],customer_REF[],2,FALSE),"NO MATCH")))))</f>
        <v>KOJO</v>
      </c>
      <c r="AC637" s="8" t="str">
        <f>IF(salesTable[[#This Row],[customerFisrtName]]=CLEAN(UPPER(TRIM(salesTable[[#This Row],[customerFisrtName]]))),salesTable[[#This Row],[customerFisrtName]],"MISMATCH")</f>
        <v>KOJO</v>
      </c>
      <c r="AD637" t="str">
        <f>CLEAN(UPPER(TRIM(IF(salesTable[[#This Row],[LastName]]="","MISSING",IFERROR(VLOOKUP(salesTable[[#This Row],[CustomerID_final]],customer_REF[],3,FALSE),"NO MATCH")))))</f>
        <v>OWUSU</v>
      </c>
      <c r="AE637" s="8" t="str">
        <f>IF(salesTable[[#This Row],[customerLastName]]=CLEAN(UPPER(TRIM(salesTable[[#This Row],[customerLastName]]))),salesTable[[#This Row],[customerLastName]],"MISMATCH")</f>
        <v>OWUSU</v>
      </c>
      <c r="AF637" s="8" t="str">
        <f>IF(salesTable[[#This Row],[Phone]]="","MISSING",0&amp;RIGHT(TRIM(SUBSTITUTE(SUBSTITUTE(SUBSTITUTE(salesTable[[#This Row],[Phone]],"+","")," ",""),"-","")),9))</f>
        <v>0503824156</v>
      </c>
      <c r="AG63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37" s="8">
        <f>IF(salesTable[[#This Row],[quantity_clean]]&gt;0,salesTable[[#This Row],[quantity_clean]],"INVALID")</f>
        <v>1</v>
      </c>
      <c r="AI63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37" s="8">
        <f>IF(salesTable[[#This Row],[unitPrice_clean]]&gt;0,salesTable[[#This Row],[unitPrice_clean]],"INVALID")</f>
        <v>180</v>
      </c>
      <c r="AK637">
        <f>IF(salesTable[[#This Row],[Revenue]]="","MISSING",VALUE(TRIM(SUBSTITUTE(SUBSTITUTE(salesTable[[#This Row],[Revenue]],",",""),"GH₵",""))))</f>
        <v>180</v>
      </c>
      <c r="AL637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637" s="19">
        <f>IF(ISNUMBER(salesTable[[#This Row],[OrderDate]]),salesTable[[#This Row],[OrderDate]],IFERROR(DATEVALUE(CLEAN(TRIM(SUBSTITUTE(salesTable[[#This Row],[OrderDate]],".","/")))),"CHECK"))</f>
        <v>46001</v>
      </c>
      <c r="AN6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46001</v>
      </c>
      <c r="AO6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GH-KUM-2025-00556</v>
      </c>
      <c r="AP6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7" s="8" t="str">
        <f>CLEAN(PROPER(TRIM(salesTable[[#This Row],[Email]])))</f>
        <v>Kojo.Owusu2@Example.Com</v>
      </c>
      <c r="AR637" s="8" t="str">
        <f>CLEAN(TRIM(salesTable[[#This Row],[SourceFile]]))</f>
        <v>Mobile_App_Export.csv</v>
      </c>
      <c r="AS6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7" s="8" t="str">
        <f>IF(salesTable[orderRef_final]&lt;&gt;"MISSING",salesTable[orderRef_final],"invalid")</f>
        <v>GH-KUM-2025-00556</v>
      </c>
    </row>
    <row r="638" spans="1:46" x14ac:dyDescent="0.3">
      <c r="A638" t="s">
        <v>4309</v>
      </c>
      <c r="B638" t="s">
        <v>4310</v>
      </c>
      <c r="C638" t="s">
        <v>79</v>
      </c>
      <c r="D638" t="s">
        <v>80</v>
      </c>
      <c r="E638" t="s">
        <v>22</v>
      </c>
      <c r="F638" t="s">
        <v>38</v>
      </c>
      <c r="G638" t="s">
        <v>218</v>
      </c>
      <c r="H638" t="s">
        <v>312</v>
      </c>
      <c r="I638" t="s">
        <v>382</v>
      </c>
      <c r="J638" t="s">
        <v>864</v>
      </c>
      <c r="K638" t="s">
        <v>84</v>
      </c>
      <c r="L638" t="s">
        <v>111</v>
      </c>
      <c r="M638">
        <v>6</v>
      </c>
      <c r="N638">
        <v>2800</v>
      </c>
      <c r="O638">
        <v>16800</v>
      </c>
      <c r="P638" t="s">
        <v>4311</v>
      </c>
      <c r="Q638" t="s">
        <v>4312</v>
      </c>
      <c r="R638" t="s">
        <v>46</v>
      </c>
      <c r="S638" t="str">
        <f>IF(salesTable[[#This Row],[Region]]="","MISSING",IFERROR(VLOOKUP(salesTable[[#This Row],[Region]],region_ref[],2,FALSE),TRIM(CLEAN(UPPER(salesTable[[#This Row],[Region]])))))</f>
        <v>KUMASI</v>
      </c>
      <c r="T638" t="str">
        <f>IF(salesTable[[#This Row],[CustomerType]]="","MISSING",IFERROR(VLOOKUP(salesTable[[#This Row],[CustomerType]],customerType_Ref[],2,FALSE),TRIM(CLEAN(UPPER(salesTable[[#This Row],[CustomerType]])))))</f>
        <v>INDIVIDUAL</v>
      </c>
      <c r="U638" t="str">
        <f>IF(salesTable[[#This Row],[SalesChannel]]="","MISSING",IFERROR(VLOOKUP(salesTable[[#This Row],[SalesChannel]],salesChannel_Ref[],2,FALSE),CLEAN(UPPER(TRIM(salesTable[SalesChannel])))))</f>
        <v>AGENT</v>
      </c>
      <c r="V638" t="str">
        <f>IF(salesTable[[#This Row],[PaymentMethod]]="","MISSING",IFERROR(VLOOKUP(salesTable[[#This Row],[PaymentMethod]],paymentMethod_REF[],2,FALSE), CLEAN(UPPER(TRIM(salesTable[[#This Row],[PaymentMethod]])))))</f>
        <v>CARD</v>
      </c>
      <c r="W638" s="8" t="str">
        <f>IF(salesTable[[#This Row],[ProductID]]="","MISSING",IFERROR(VLOOKUP(salesTable[[#This Row],[ProductID]],product_REF[],1,FALSE),"NO MATCH"))</f>
        <v>P005</v>
      </c>
      <c r="X638" s="8" t="str">
        <f>CLEAN(UPPER(TRIM(IF(salesTable[[#This Row],[ProductID]]="","MISSING",IFERROR(VLOOKUP(salesTable[[#This Row],[ProductID]],product_REF[],2,FALSE),"NO MATCH")))))</f>
        <v>SMARTPHONE X</v>
      </c>
      <c r="Y638" t="str">
        <f>IFERROR(CLEAN(UPPER(TRIM(VLOOKUP(salesTable[[#This Row],[productID_Final]],product_REF[],3,FALSE)))),"NO MATCH")</f>
        <v>ELECTRONICS</v>
      </c>
      <c r="Z638" s="8" t="str">
        <f>IF(salesTable[[#This Row],[productCategory_final]]=CLEAN(UPPER(TRIM(salesTable[ProductCategory]))),salesTable[[#This Row],[productCategory_final]],"MISMATCH")</f>
        <v>ELECTRONICS</v>
      </c>
      <c r="AA638" s="8" t="str">
        <f>IF(salesTable[[#This Row],[CustomerID]]="","MISSING",IFERROR(VLOOKUP(salesTable[[#This Row],[CustomerID]],customer_REF[],1,FALSE),"NO MATCH"))</f>
        <v>C0136</v>
      </c>
      <c r="AB638" t="str">
        <f>CLEAN(UPPER(TRIM(IF(salesTable[[#This Row],[FirstName]]="","MISSING",IFERROR(VLOOKUP(salesTable[[#This Row],[CustomerID_final]],customer_REF[],2,FALSE),"NO MATCH")))))</f>
        <v>ADWOA</v>
      </c>
      <c r="AC638" s="8" t="str">
        <f>IF(salesTable[[#This Row],[customerFisrtName]]=CLEAN(UPPER(TRIM(salesTable[[#This Row],[customerFisrtName]]))),salesTable[[#This Row],[customerFisrtName]],"MISMATCH")</f>
        <v>ADWOA</v>
      </c>
      <c r="AD638" t="str">
        <f>CLEAN(UPPER(TRIM(IF(salesTable[[#This Row],[LastName]]="","MISSING",IFERROR(VLOOKUP(salesTable[[#This Row],[CustomerID_final]],customer_REF[],3,FALSE),"NO MATCH")))))</f>
        <v>ARTHUR</v>
      </c>
      <c r="AE638" s="8" t="str">
        <f>IF(salesTable[[#This Row],[customerLastName]]=CLEAN(UPPER(TRIM(salesTable[[#This Row],[customerLastName]]))),salesTable[[#This Row],[customerLastName]],"MISMATCH")</f>
        <v>ARTHUR</v>
      </c>
      <c r="AF638" s="8" t="str">
        <f>IF(salesTable[[#This Row],[Phone]]="","MISSING",0&amp;RIGHT(TRIM(SUBSTITUTE(SUBSTITUTE(SUBSTITUTE(salesTable[[#This Row],[Phone]],"+","")," ",""),"-","")),9))</f>
        <v>0249749077</v>
      </c>
      <c r="AG63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38" s="8">
        <f>IF(salesTable[[#This Row],[quantity_clean]]&gt;0,salesTable[[#This Row],[quantity_clean]],"INVALID")</f>
        <v>6</v>
      </c>
      <c r="AI63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638" s="8">
        <f>IF(salesTable[[#This Row],[unitPrice_clean]]&gt;0,salesTable[[#This Row],[unitPrice_clean]],"INVALID")</f>
        <v>2800</v>
      </c>
      <c r="AK638">
        <f>IF(salesTable[[#This Row],[Revenue]]="","MISSING",VALUE(TRIM(SUBSTITUTE(SUBSTITUTE(salesTable[[#This Row],[Revenue]],",",""),"GH₵",""))))</f>
        <v>16800</v>
      </c>
      <c r="AL638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638" s="19">
        <f>IF(ISNUMBER(salesTable[[#This Row],[OrderDate]]),salesTable[[#This Row],[OrderDate]],IFERROR(DATEVALUE(CLEAN(TRIM(SUBSTITUTE(salesTable[[#This Row],[OrderDate]],".","/")))),"CHECK"))</f>
        <v>45927</v>
      </c>
      <c r="AN6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6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GH-KUM-2025-00560</v>
      </c>
      <c r="AP6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8" s="8" t="str">
        <f>CLEAN(PROPER(TRIM(salesTable[[#This Row],[Email]])))</f>
        <v>Adwoa.Arthur67@Example.Com</v>
      </c>
      <c r="AR638" s="8" t="str">
        <f>CLEAN(TRIM(salesTable[[#This Row],[SourceFile]]))</f>
        <v>Mobile_App_Export.csv</v>
      </c>
      <c r="AS6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8" s="8" t="str">
        <f>IF(salesTable[orderRef_final]&lt;&gt;"MISSING",salesTable[orderRef_final],"invalid")</f>
        <v>GH-KUM-2025-00560</v>
      </c>
    </row>
    <row r="639" spans="1:46" x14ac:dyDescent="0.3">
      <c r="A639" t="s">
        <v>1553</v>
      </c>
      <c r="B639" t="s">
        <v>1554</v>
      </c>
      <c r="C639" t="s">
        <v>1177</v>
      </c>
      <c r="D639" t="s">
        <v>1555</v>
      </c>
      <c r="E639" t="s">
        <v>93</v>
      </c>
      <c r="F639" t="s">
        <v>38</v>
      </c>
      <c r="G639" t="s">
        <v>120</v>
      </c>
      <c r="H639" t="s">
        <v>121</v>
      </c>
      <c r="I639" t="s">
        <v>41</v>
      </c>
      <c r="J639" t="s">
        <v>83</v>
      </c>
      <c r="K639" t="s">
        <v>98</v>
      </c>
      <c r="L639" t="s">
        <v>522</v>
      </c>
      <c r="M639">
        <v>12</v>
      </c>
      <c r="N639">
        <v>850</v>
      </c>
      <c r="O639">
        <v>10200</v>
      </c>
      <c r="P639" t="s">
        <v>1556</v>
      </c>
      <c r="Q639" t="s">
        <v>1557</v>
      </c>
      <c r="R639" t="s">
        <v>61</v>
      </c>
      <c r="S639" t="str">
        <f>IF(salesTable[[#This Row],[Region]]="","MISSING",IFERROR(VLOOKUP(salesTable[[#This Row],[Region]],region_ref[],2,FALSE),TRIM(CLEAN(UPPER(salesTable[[#This Row],[Region]])))))</f>
        <v>KUMASI</v>
      </c>
      <c r="T639" t="str">
        <f>IF(salesTable[[#This Row],[CustomerType]]="","MISSING",IFERROR(VLOOKUP(salesTable[[#This Row],[CustomerType]],customerType_Ref[],2,FALSE),TRIM(CLEAN(UPPER(salesTable[[#This Row],[CustomerType]])))))</f>
        <v>INDIVIDUAL</v>
      </c>
      <c r="U639" t="str">
        <f>IF(salesTable[[#This Row],[SalesChannel]]="","MISSING",IFERROR(VLOOKUP(salesTable[[#This Row],[SalesChannel]],salesChannel_Ref[],2,FALSE),CLEAN(UPPER(TRIM(salesTable[SalesChannel])))))</f>
        <v>MOBILE APP</v>
      </c>
      <c r="V639" t="str">
        <f>IF(salesTable[[#This Row],[PaymentMethod]]="","MISSING",IFERROR(VLOOKUP(salesTable[[#This Row],[PaymentMethod]],paymentMethod_REF[],2,FALSE), CLEAN(UPPER(TRIM(salesTable[[#This Row],[PaymentMethod]])))))</f>
        <v>CARD</v>
      </c>
      <c r="W639" s="8" t="str">
        <f>IF(salesTable[[#This Row],[ProductID]]="","MISSING",IFERROR(VLOOKUP(salesTable[[#This Row],[ProductID]],product_REF[],1,FALSE),"NO MATCH"))</f>
        <v>P002</v>
      </c>
      <c r="X639" s="8" t="str">
        <f>CLEAN(UPPER(TRIM(IF(salesTable[[#This Row],[ProductID]]="","MISSING",IFERROR(VLOOKUP(salesTable[[#This Row],[ProductID]],product_REF[],2,FALSE),"NO MATCH")))))</f>
        <v>OFFICE CHAIR</v>
      </c>
      <c r="Y639" t="str">
        <f>IFERROR(CLEAN(UPPER(TRIM(VLOOKUP(salesTable[[#This Row],[productID_Final]],product_REF[],3,FALSE)))),"NO MATCH")</f>
        <v>FURNITURE</v>
      </c>
      <c r="Z639" s="8" t="str">
        <f>IF(salesTable[[#This Row],[productCategory_final]]=CLEAN(UPPER(TRIM(salesTable[ProductCategory]))),salesTable[[#This Row],[productCategory_final]],"MISMATCH")</f>
        <v>FURNITURE</v>
      </c>
      <c r="AA639" s="8" t="str">
        <f>IF(salesTable[[#This Row],[CustomerID]]="","MISSING",IFERROR(VLOOKUP(salesTable[[#This Row],[CustomerID]],customer_REF[],1,FALSE),"NO MATCH"))</f>
        <v>C0346</v>
      </c>
      <c r="AB639" t="str">
        <f>CLEAN(UPPER(TRIM(IF(salesTable[[#This Row],[FirstName]]="","MISSING",IFERROR(VLOOKUP(salesTable[[#This Row],[CustomerID_final]],customer_REF[],2,FALSE),"NO MATCH")))))</f>
        <v>YAW</v>
      </c>
      <c r="AC639" s="8" t="str">
        <f>IF(salesTable[[#This Row],[customerFisrtName]]=CLEAN(UPPER(TRIM(salesTable[[#This Row],[customerFisrtName]]))),salesTable[[#This Row],[customerFisrtName]],"MISMATCH")</f>
        <v>YAW</v>
      </c>
      <c r="AD639" t="str">
        <f>CLEAN(UPPER(TRIM(IF(salesTable[[#This Row],[LastName]]="","MISSING",IFERROR(VLOOKUP(salesTable[[#This Row],[CustomerID_final]],customer_REF[],3,FALSE),"NO MATCH")))))</f>
        <v>BADU</v>
      </c>
      <c r="AE639" s="8" t="str">
        <f>IF(salesTable[[#This Row],[customerLastName]]=CLEAN(UPPER(TRIM(salesTable[[#This Row],[customerLastName]]))),salesTable[[#This Row],[customerLastName]],"MISMATCH")</f>
        <v>BADU</v>
      </c>
      <c r="AF639" s="8" t="str">
        <f>IF(salesTable[[#This Row],[Phone]]="","MISSING",0&amp;RIGHT(TRIM(SUBSTITUTE(SUBSTITUTE(SUBSTITUTE(salesTable[[#This Row],[Phone]],"+","")," ",""),"-","")),9))</f>
        <v>0557889583</v>
      </c>
      <c r="AG63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39" s="8">
        <f>IF(salesTable[[#This Row],[quantity_clean]]&gt;0,salesTable[[#This Row],[quantity_clean]],"INVALID")</f>
        <v>12</v>
      </c>
      <c r="AI63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639" s="8">
        <f>IF(salesTable[[#This Row],[unitPrice_clean]]&gt;0,salesTable[[#This Row],[unitPrice_clean]],"INVALID")</f>
        <v>850</v>
      </c>
      <c r="AK639">
        <f>IF(salesTable[[#This Row],[Revenue]]="","MISSING",VALUE(TRIM(SUBSTITUTE(SUBSTITUTE(salesTable[[#This Row],[Revenue]],",",""),"GH₵",""))))</f>
        <v>10200</v>
      </c>
      <c r="AL639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639" s="19">
        <f>IF(ISNUMBER(salesTable[[#This Row],[OrderDate]]),salesTable[[#This Row],[OrderDate]],IFERROR(DATEVALUE(CLEAN(TRIM(SUBSTITUTE(salesTable[[#This Row],[OrderDate]],".","/")))),"CHECK"))</f>
        <v>45662</v>
      </c>
      <c r="AN6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45662</v>
      </c>
      <c r="AO6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GH-KUM-2025-00562</v>
      </c>
      <c r="AP6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39" s="8" t="str">
        <f>CLEAN(PROPER(TRIM(salesTable[[#This Row],[Email]])))</f>
        <v>Yaw.Badu14@Example.Com</v>
      </c>
      <c r="AR639" s="8" t="str">
        <f>CLEAN(TRIM(salesTable[[#This Row],[SourceFile]]))</f>
        <v>Retail_POS_2025.csv</v>
      </c>
      <c r="AS6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39" s="8" t="str">
        <f>IF(salesTable[orderRef_final]&lt;&gt;"MISSING",salesTable[orderRef_final],"invalid")</f>
        <v>GH-KUM-2025-00562</v>
      </c>
    </row>
    <row r="640" spans="1:46" x14ac:dyDescent="0.3">
      <c r="A640" t="s">
        <v>2533</v>
      </c>
      <c r="B640" t="s">
        <v>2534</v>
      </c>
      <c r="C640" t="s">
        <v>1028</v>
      </c>
      <c r="D640" t="s">
        <v>92</v>
      </c>
      <c r="E640" t="s">
        <v>51</v>
      </c>
      <c r="F640" t="s">
        <v>38</v>
      </c>
      <c r="G640" t="s">
        <v>162</v>
      </c>
      <c r="H640" t="s">
        <v>163</v>
      </c>
      <c r="I640" t="s">
        <v>110</v>
      </c>
      <c r="J640" t="s">
        <v>71</v>
      </c>
      <c r="K640" t="s">
        <v>84</v>
      </c>
      <c r="L640" t="s">
        <v>111</v>
      </c>
      <c r="M640">
        <v>9</v>
      </c>
      <c r="N640">
        <v>620</v>
      </c>
      <c r="O640">
        <v>5080</v>
      </c>
      <c r="P640" t="s">
        <v>2535</v>
      </c>
      <c r="Q640" t="s">
        <v>2536</v>
      </c>
      <c r="R640" t="s">
        <v>32</v>
      </c>
      <c r="S640" t="str">
        <f>IF(salesTable[[#This Row],[Region]]="","MISSING",IFERROR(VLOOKUP(salesTable[[#This Row],[Region]],region_ref[],2,FALSE),TRIM(CLEAN(UPPER(salesTable[[#This Row],[Region]])))))</f>
        <v>KUMASI</v>
      </c>
      <c r="T640" t="str">
        <f>IF(salesTable[[#This Row],[CustomerType]]="","MISSING",IFERROR(VLOOKUP(salesTable[[#This Row],[CustomerType]],customerType_Ref[],2,FALSE),TRIM(CLEAN(UPPER(salesTable[[#This Row],[CustomerType]])))))</f>
        <v>INDIVIDUAL</v>
      </c>
      <c r="U640" t="str">
        <f>IF(salesTable[[#This Row],[SalesChannel]]="","MISSING",IFERROR(VLOOKUP(salesTable[[#This Row],[SalesChannel]],salesChannel_Ref[],2,FALSE),CLEAN(UPPER(TRIM(salesTable[SalesChannel])))))</f>
        <v>AGENT</v>
      </c>
      <c r="V640" t="str">
        <f>IF(salesTable[[#This Row],[PaymentMethod]]="","MISSING",IFERROR(VLOOKUP(salesTable[[#This Row],[PaymentMethod]],paymentMethod_REF[],2,FALSE), CLEAN(UPPER(TRIM(salesTable[[#This Row],[PaymentMethod]])))))</f>
        <v>CARD</v>
      </c>
      <c r="W640" s="8" t="str">
        <f>IF(salesTable[[#This Row],[ProductID]]="","MISSING",IFERROR(VLOOKUP(salesTable[[#This Row],[ProductID]],product_REF[],1,FALSE),"NO MATCH"))</f>
        <v>P012</v>
      </c>
      <c r="X640" s="8" t="str">
        <f>CLEAN(UPPER(TRIM(IF(salesTable[[#This Row],[ProductID]]="","MISSING",IFERROR(VLOOKUP(salesTable[[#This Row],[ProductID]],product_REF[],2,FALSE),"NO MATCH")))))</f>
        <v>BLENDER PLUS</v>
      </c>
      <c r="Y640" t="str">
        <f>IFERROR(CLEAN(UPPER(TRIM(VLOOKUP(salesTable[[#This Row],[productID_Final]],product_REF[],3,FALSE)))),"NO MATCH")</f>
        <v>HOME APPLIANCES</v>
      </c>
      <c r="Z640" s="8" t="str">
        <f>IF(salesTable[[#This Row],[productCategory_final]]=CLEAN(UPPER(TRIM(salesTable[ProductCategory]))),salesTable[[#This Row],[productCategory_final]],"MISMATCH")</f>
        <v>HOME APPLIANCES</v>
      </c>
      <c r="AA640" s="8" t="str">
        <f>IF(salesTable[[#This Row],[CustomerID]]="","MISSING",IFERROR(VLOOKUP(salesTable[[#This Row],[CustomerID]],customer_REF[],1,FALSE),"NO MATCH"))</f>
        <v>C0070</v>
      </c>
      <c r="AB640" t="str">
        <f>CLEAN(UPPER(TRIM(IF(salesTable[[#This Row],[FirstName]]="","MISSING",IFERROR(VLOOKUP(salesTable[[#This Row],[CustomerID_final]],customer_REF[],2,FALSE),"NO MATCH")))))</f>
        <v>AMA</v>
      </c>
      <c r="AC640" s="8" t="str">
        <f>IF(salesTable[[#This Row],[customerFisrtName]]=CLEAN(UPPER(TRIM(salesTable[[#This Row],[customerFisrtName]]))),salesTable[[#This Row],[customerFisrtName]],"MISMATCH")</f>
        <v>AMA</v>
      </c>
      <c r="AD640" t="str">
        <f>CLEAN(UPPER(TRIM(IF(salesTable[[#This Row],[LastName]]="","MISSING",IFERROR(VLOOKUP(salesTable[[#This Row],[CustomerID_final]],customer_REF[],3,FALSE),"NO MATCH")))))</f>
        <v>MENSAH</v>
      </c>
      <c r="AE640" s="8" t="str">
        <f>IF(salesTable[[#This Row],[customerLastName]]=CLEAN(UPPER(TRIM(salesTable[[#This Row],[customerLastName]]))),salesTable[[#This Row],[customerLastName]],"MISMATCH")</f>
        <v>MENSAH</v>
      </c>
      <c r="AF640" s="8" t="str">
        <f>IF(salesTable[[#This Row],[Phone]]="","MISSING",0&amp;RIGHT(TRIM(SUBSTITUTE(SUBSTITUTE(SUBSTITUTE(salesTable[[#This Row],[Phone]],"+","")," ",""),"-","")),9))</f>
        <v>0591132176</v>
      </c>
      <c r="AG64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40" s="8">
        <f>IF(salesTable[[#This Row],[quantity_clean]]&gt;0,salesTable[[#This Row],[quantity_clean]],"INVALID")</f>
        <v>9</v>
      </c>
      <c r="AI64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40" s="8">
        <f>IF(salesTable[[#This Row],[unitPrice_clean]]&gt;0,salesTable[[#This Row],[unitPrice_clean]],"INVALID")</f>
        <v>620</v>
      </c>
      <c r="AK640">
        <f>IF(salesTable[[#This Row],[Revenue]]="","MISSING",VALUE(TRIM(SUBSTITUTE(SUBSTITUTE(salesTable[[#This Row],[Revenue]],",",""),"GH₵",""))))</f>
        <v>5080</v>
      </c>
      <c r="AL64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40" s="19">
        <f>IF(ISNUMBER(salesTable[[#This Row],[OrderDate]]),salesTable[[#This Row],[OrderDate]],IFERROR(DATEVALUE(CLEAN(TRIM(SUBSTITUTE(salesTable[[#This Row],[OrderDate]],".","/")))),"CHECK"))</f>
        <v>45909</v>
      </c>
      <c r="AN6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45909</v>
      </c>
      <c r="AO6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GH-KUM-2025-00581</v>
      </c>
      <c r="AP6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0" s="8" t="str">
        <f>CLEAN(PROPER(TRIM(salesTable[[#This Row],[Email]])))</f>
        <v>Ama.Mensah35@Example.Com</v>
      </c>
      <c r="AR640" s="8" t="str">
        <f>CLEAN(TRIM(salesTable[[#This Row],[SourceFile]]))</f>
        <v>Agent_App_2025.csv</v>
      </c>
      <c r="AS6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0" s="8" t="str">
        <f>IF(salesTable[orderRef_final]&lt;&gt;"MISSING",salesTable[orderRef_final],"invalid")</f>
        <v>GH-KUM-2025-00581</v>
      </c>
    </row>
    <row r="641" spans="1:46" x14ac:dyDescent="0.3">
      <c r="A641" t="s">
        <v>2823</v>
      </c>
      <c r="B641" t="s">
        <v>2824</v>
      </c>
      <c r="C641" t="s">
        <v>2825</v>
      </c>
      <c r="D641" t="s">
        <v>641</v>
      </c>
      <c r="E641" t="s">
        <v>237</v>
      </c>
      <c r="F641" t="s">
        <v>618</v>
      </c>
      <c r="G641" t="s">
        <v>191</v>
      </c>
      <c r="H641" t="s">
        <v>278</v>
      </c>
      <c r="I641" t="s">
        <v>193</v>
      </c>
      <c r="J641" t="s">
        <v>510</v>
      </c>
      <c r="K641" t="s">
        <v>84</v>
      </c>
      <c r="L641" t="s">
        <v>111</v>
      </c>
      <c r="M641" t="s">
        <v>212</v>
      </c>
      <c r="N641">
        <v>1650</v>
      </c>
      <c r="O641">
        <v>16500</v>
      </c>
      <c r="P641" t="s">
        <v>2826</v>
      </c>
      <c r="Q641" t="s">
        <v>2827</v>
      </c>
      <c r="R641" t="s">
        <v>157</v>
      </c>
      <c r="S641" t="str">
        <f>IF(salesTable[[#This Row],[Region]]="","MISSING",IFERROR(VLOOKUP(salesTable[[#This Row],[Region]],region_ref[],2,FALSE),TRIM(CLEAN(UPPER(salesTable[[#This Row],[Region]])))))</f>
        <v>KUMASI</v>
      </c>
      <c r="T641" t="str">
        <f>IF(salesTable[[#This Row],[CustomerType]]="","MISSING",IFERROR(VLOOKUP(salesTable[[#This Row],[CustomerType]],customerType_Ref[],2,FALSE),TRIM(CLEAN(UPPER(salesTable[[#This Row],[CustomerType]])))))</f>
        <v>BUSINESS</v>
      </c>
      <c r="U641" t="str">
        <f>IF(salesTable[[#This Row],[SalesChannel]]="","MISSING",IFERROR(VLOOKUP(salesTable[[#This Row],[SalesChannel]],salesChannel_Ref[],2,FALSE),CLEAN(UPPER(TRIM(salesTable[SalesChannel])))))</f>
        <v>AGENT</v>
      </c>
      <c r="V641" t="str">
        <f>IF(salesTable[[#This Row],[PaymentMethod]]="","MISSING",IFERROR(VLOOKUP(salesTable[[#This Row],[PaymentMethod]],paymentMethod_REF[],2,FALSE), CLEAN(UPPER(TRIM(salesTable[[#This Row],[PaymentMethod]])))))</f>
        <v>CARD</v>
      </c>
      <c r="W641" s="8" t="str">
        <f>IF(salesTable[[#This Row],[ProductID]]="","MISSING",IFERROR(VLOOKUP(salesTable[[#This Row],[ProductID]],product_REF[],1,FALSE),"NO MATCH"))</f>
        <v>P004</v>
      </c>
      <c r="X641" s="8" t="str">
        <f>CLEAN(UPPER(TRIM(IF(salesTable[[#This Row],[ProductID]]="","MISSING",IFERROR(VLOOKUP(salesTable[[#This Row],[ProductID]],product_REF[],2,FALSE),"NO MATCH")))))</f>
        <v>LASER PRINTER</v>
      </c>
      <c r="Y641" t="str">
        <f>IFERROR(CLEAN(UPPER(TRIM(VLOOKUP(salesTable[[#This Row],[productID_Final]],product_REF[],3,FALSE)))),"NO MATCH")</f>
        <v>OFFICE SUPPLIES</v>
      </c>
      <c r="Z641" s="8" t="str">
        <f>IF(salesTable[[#This Row],[productCategory_final]]=CLEAN(UPPER(TRIM(salesTable[ProductCategory]))),salesTable[[#This Row],[productCategory_final]],"MISMATCH")</f>
        <v>OFFICE SUPPLIES</v>
      </c>
      <c r="AA641" s="8" t="str">
        <f>IF(salesTable[[#This Row],[CustomerID]]="","MISSING",IFERROR(VLOOKUP(salesTable[[#This Row],[CustomerID]],customer_REF[],1,FALSE),"NO MATCH"))</f>
        <v>C0090</v>
      </c>
      <c r="AB641" t="str">
        <f>CLEAN(UPPER(TRIM(IF(salesTable[[#This Row],[FirstName]]="","MISSING",IFERROR(VLOOKUP(salesTable[[#This Row],[CustomerID_final]],customer_REF[],2,FALSE),"NO MATCH")))))</f>
        <v>KOJO</v>
      </c>
      <c r="AC641" s="8" t="str">
        <f>IF(salesTable[[#This Row],[customerFisrtName]]=CLEAN(UPPER(TRIM(salesTable[[#This Row],[customerFisrtName]]))),salesTable[[#This Row],[customerFisrtName]],"MISMATCH")</f>
        <v>KOJO</v>
      </c>
      <c r="AD641" t="str">
        <f>CLEAN(UPPER(TRIM(IF(salesTable[[#This Row],[LastName]]="","MISSING",IFERROR(VLOOKUP(salesTable[[#This Row],[CustomerID_final]],customer_REF[],3,FALSE),"NO MATCH")))))</f>
        <v>APPIAH</v>
      </c>
      <c r="AE641" s="8" t="str">
        <f>IF(salesTable[[#This Row],[customerLastName]]=CLEAN(UPPER(TRIM(salesTable[[#This Row],[customerLastName]]))),salesTable[[#This Row],[customerLastName]],"MISMATCH")</f>
        <v>APPIAH</v>
      </c>
      <c r="AF641" s="8" t="str">
        <f>IF(salesTable[[#This Row],[Phone]]="","MISSING",0&amp;RIGHT(TRIM(SUBSTITUTE(SUBSTITUTE(SUBSTITUTE(salesTable[[#This Row],[Phone]],"+","")," ",""),"-","")),9))</f>
        <v>0555888049</v>
      </c>
      <c r="AG64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41" s="8">
        <f>IF(salesTable[[#This Row],[quantity_clean]]&gt;0,salesTable[[#This Row],[quantity_clean]],"INVALID")</f>
        <v>10</v>
      </c>
      <c r="AI64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41" s="8">
        <f>IF(salesTable[[#This Row],[unitPrice_clean]]&gt;0,salesTable[[#This Row],[unitPrice_clean]],"INVALID")</f>
        <v>1650</v>
      </c>
      <c r="AK641">
        <f>IF(salesTable[[#This Row],[Revenue]]="","MISSING",VALUE(TRIM(SUBSTITUTE(SUBSTITUTE(salesTable[[#This Row],[Revenue]],",",""),"GH₵",""))))</f>
        <v>16500</v>
      </c>
      <c r="AL641" s="8">
        <f>IFERROR(IF(ROUND(salesTable[[#This Row],[Quantity_final]]*salesTable[[#This Row],[UnitPrice_final]],2)=ROUND(salesTable[[#This Row],[revenue_clean]],2)=TRUE,salesTable[[#This Row],[revenue_clean]],"invalid"),"INVALID")</f>
        <v>16500</v>
      </c>
      <c r="AM641" s="19" t="str">
        <f>IF(ISNUMBER(salesTable[[#This Row],[OrderDate]]),salesTable[[#This Row],[OrderDate]],IFERROR(DATEVALUE(CLEAN(TRIM(SUBSTITUTE(salesTable[[#This Row],[OrderDate]],".","/")))),"CHECK"))</f>
        <v>CHECK</v>
      </c>
      <c r="AN64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GH-KUM-2025-00594</v>
      </c>
      <c r="AP6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1" s="8" t="str">
        <f>CLEAN(PROPER(TRIM(salesTable[[#This Row],[Email]])))</f>
        <v>Kojo.Appiah76@Example.Con</v>
      </c>
      <c r="AR641" s="8" t="str">
        <f>CLEAN(TRIM(salesTable[[#This Row],[SourceFile]]))</f>
        <v>Online_Sales_2025.xlsx</v>
      </c>
      <c r="AS6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1" s="8" t="str">
        <f>IF(salesTable[orderRef_final]&lt;&gt;"MISSING",salesTable[orderRef_final],"invalid")</f>
        <v>GH-KUM-2025-00594</v>
      </c>
    </row>
    <row r="642" spans="1:46" x14ac:dyDescent="0.3">
      <c r="A642" t="s">
        <v>3267</v>
      </c>
      <c r="B642" t="s">
        <v>3268</v>
      </c>
      <c r="C642" t="s">
        <v>105</v>
      </c>
      <c r="D642" t="s">
        <v>1178</v>
      </c>
      <c r="E642" t="s">
        <v>1988</v>
      </c>
      <c r="F642" t="s">
        <v>38</v>
      </c>
      <c r="G642" t="s">
        <v>191</v>
      </c>
      <c r="H642" t="s">
        <v>192</v>
      </c>
      <c r="I642" t="s">
        <v>279</v>
      </c>
      <c r="J642" t="s">
        <v>164</v>
      </c>
      <c r="K642" t="s">
        <v>57</v>
      </c>
      <c r="L642" t="s">
        <v>111</v>
      </c>
      <c r="M642">
        <v>11</v>
      </c>
      <c r="N642">
        <v>1650</v>
      </c>
      <c r="O642">
        <v>18150</v>
      </c>
      <c r="P642" t="s">
        <v>3269</v>
      </c>
      <c r="Q642" t="s">
        <v>3270</v>
      </c>
      <c r="R642" t="s">
        <v>32</v>
      </c>
      <c r="S642" t="str">
        <f>IF(salesTable[[#This Row],[Region]]="","MISSING",IFERROR(VLOOKUP(salesTable[[#This Row],[Region]],region_ref[],2,FALSE),TRIM(CLEAN(UPPER(salesTable[[#This Row],[Region]])))))</f>
        <v>KUMASI</v>
      </c>
      <c r="T642" t="str">
        <f>IF(salesTable[[#This Row],[CustomerType]]="","MISSING",IFERROR(VLOOKUP(salesTable[[#This Row],[CustomerType]],customerType_Ref[],2,FALSE),TRIM(CLEAN(UPPER(salesTable[[#This Row],[CustomerType]])))))</f>
        <v>INDIVIDUAL</v>
      </c>
      <c r="U642" t="str">
        <f>IF(salesTable[[#This Row],[SalesChannel]]="","MISSING",IFERROR(VLOOKUP(salesTable[[#This Row],[SalesChannel]],salesChannel_Ref[],2,FALSE),CLEAN(UPPER(TRIM(salesTable[SalesChannel])))))</f>
        <v>ONLINE</v>
      </c>
      <c r="V642" t="str">
        <f>IF(salesTable[[#This Row],[PaymentMethod]]="","MISSING",IFERROR(VLOOKUP(salesTable[[#This Row],[PaymentMethod]],paymentMethod_REF[],2,FALSE), CLEAN(UPPER(TRIM(salesTable[[#This Row],[PaymentMethod]])))))</f>
        <v>CARD</v>
      </c>
      <c r="W642" s="8" t="str">
        <f>IF(salesTable[[#This Row],[ProductID]]="","MISSING",IFERROR(VLOOKUP(salesTable[[#This Row],[ProductID]],product_REF[],1,FALSE),"NO MATCH"))</f>
        <v>P004</v>
      </c>
      <c r="X642" s="8" t="str">
        <f>CLEAN(UPPER(TRIM(IF(salesTable[[#This Row],[ProductID]]="","MISSING",IFERROR(VLOOKUP(salesTable[[#This Row],[ProductID]],product_REF[],2,FALSE),"NO MATCH")))))</f>
        <v>LASER PRINTER</v>
      </c>
      <c r="Y642" t="str">
        <f>IFERROR(CLEAN(UPPER(TRIM(VLOOKUP(salesTable[[#This Row],[productID_Final]],product_REF[],3,FALSE)))),"NO MATCH")</f>
        <v>OFFICE SUPPLIES</v>
      </c>
      <c r="Z642" s="8" t="str">
        <f>IF(salesTable[[#This Row],[productCategory_final]]=CLEAN(UPPER(TRIM(salesTable[ProductCategory]))),salesTable[[#This Row],[productCategory_final]],"MISMATCH")</f>
        <v>OFFICE SUPPLIES</v>
      </c>
      <c r="AA642" s="8" t="str">
        <f>IF(salesTable[[#This Row],[CustomerID]]="","MISSING",IFERROR(VLOOKUP(salesTable[[#This Row],[CustomerID]],customer_REF[],1,FALSE),"NO MATCH"))</f>
        <v>C0143</v>
      </c>
      <c r="AB642" t="str">
        <f>CLEAN(UPPER(TRIM(IF(salesTable[[#This Row],[FirstName]]="","MISSING",IFERROR(VLOOKUP(salesTable[[#This Row],[CustomerID_final]],customer_REF[],2,FALSE),"NO MATCH")))))</f>
        <v>YAW</v>
      </c>
      <c r="AC642" s="8" t="str">
        <f>IF(salesTable[[#This Row],[customerFisrtName]]=CLEAN(UPPER(TRIM(salesTable[[#This Row],[customerFisrtName]]))),salesTable[[#This Row],[customerFisrtName]],"MISMATCH")</f>
        <v>YAW</v>
      </c>
      <c r="AD642" t="str">
        <f>CLEAN(UPPER(TRIM(IF(salesTable[[#This Row],[LastName]]="","MISSING",IFERROR(VLOOKUP(salesTable[[#This Row],[CustomerID_final]],customer_REF[],3,FALSE),"NO MATCH")))))</f>
        <v>BADU</v>
      </c>
      <c r="AE642" s="8" t="str">
        <f>IF(salesTable[[#This Row],[customerLastName]]=CLEAN(UPPER(TRIM(salesTable[[#This Row],[customerLastName]]))),salesTable[[#This Row],[customerLastName]],"MISMATCH")</f>
        <v>BADU</v>
      </c>
      <c r="AF642" s="8" t="str">
        <f>IF(salesTable[[#This Row],[Phone]]="","MISSING",0&amp;RIGHT(TRIM(SUBSTITUTE(SUBSTITUTE(SUBSTITUTE(salesTable[[#This Row],[Phone]],"+","")," ",""),"-","")),9))</f>
        <v>0555527232</v>
      </c>
      <c r="AG64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42" s="8">
        <f>IF(salesTable[[#This Row],[quantity_clean]]&gt;0,salesTable[[#This Row],[quantity_clean]],"INVALID")</f>
        <v>11</v>
      </c>
      <c r="AI64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42" s="8">
        <f>IF(salesTable[[#This Row],[unitPrice_clean]]&gt;0,salesTable[[#This Row],[unitPrice_clean]],"INVALID")</f>
        <v>1650</v>
      </c>
      <c r="AK642">
        <f>IF(salesTable[[#This Row],[Revenue]]="","MISSING",VALUE(TRIM(SUBSTITUTE(SUBSTITUTE(salesTable[[#This Row],[Revenue]],",",""),"GH₵",""))))</f>
        <v>18150</v>
      </c>
      <c r="AL642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642" s="19">
        <f>IF(ISNUMBER(salesTable[[#This Row],[OrderDate]]),salesTable[[#This Row],[OrderDate]],IFERROR(DATEVALUE(CLEAN(TRIM(SUBSTITUTE(salesTable[[#This Row],[OrderDate]],".","/")))),"CHECK"))</f>
        <v>45767</v>
      </c>
      <c r="AN6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45767</v>
      </c>
      <c r="AO6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GH-KUM-2025-00597</v>
      </c>
      <c r="AP6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2" s="8" t="str">
        <f>CLEAN(PROPER(TRIM(salesTable[[#This Row],[Email]])))</f>
        <v>Yaw.Badu28@Example.Com</v>
      </c>
      <c r="AR642" s="8" t="str">
        <f>CLEAN(TRIM(salesTable[[#This Row],[SourceFile]]))</f>
        <v>Agent_App_2025.csv</v>
      </c>
      <c r="AS6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2" s="8" t="str">
        <f>IF(salesTable[orderRef_final]&lt;&gt;"MISSING",salesTable[orderRef_final],"invalid")</f>
        <v>GH-KUM-2025-00597</v>
      </c>
    </row>
    <row r="643" spans="1:46" x14ac:dyDescent="0.3">
      <c r="A643" t="s">
        <v>3189</v>
      </c>
      <c r="B643" t="s">
        <v>3190</v>
      </c>
      <c r="C643" t="s">
        <v>128</v>
      </c>
      <c r="D643" t="s">
        <v>92</v>
      </c>
      <c r="E643" t="s">
        <v>129</v>
      </c>
      <c r="F643" t="s">
        <v>618</v>
      </c>
      <c r="G643" t="s">
        <v>53</v>
      </c>
      <c r="H643" t="s">
        <v>95</v>
      </c>
      <c r="I643" t="s">
        <v>96</v>
      </c>
      <c r="J643" t="s">
        <v>97</v>
      </c>
      <c r="K643" t="s">
        <v>57</v>
      </c>
      <c r="L643" t="s">
        <v>675</v>
      </c>
      <c r="M643">
        <v>1</v>
      </c>
      <c r="N643">
        <v>180</v>
      </c>
      <c r="O643">
        <v>180</v>
      </c>
      <c r="P643" t="s">
        <v>3191</v>
      </c>
      <c r="Q643" t="s">
        <v>3192</v>
      </c>
      <c r="R643" t="s">
        <v>46</v>
      </c>
      <c r="S643" t="str">
        <f>IF(salesTable[[#This Row],[Region]]="","MISSING",IFERROR(VLOOKUP(salesTable[[#This Row],[Region]],region_ref[],2,FALSE),TRIM(CLEAN(UPPER(salesTable[[#This Row],[Region]])))))</f>
        <v>KUMASI</v>
      </c>
      <c r="T643" t="str">
        <f>IF(salesTable[[#This Row],[CustomerType]]="","MISSING",IFERROR(VLOOKUP(salesTable[[#This Row],[CustomerType]],customerType_Ref[],2,FALSE),TRIM(CLEAN(UPPER(salesTable[[#This Row],[CustomerType]])))))</f>
        <v>BUSINESS</v>
      </c>
      <c r="U643" t="str">
        <f>IF(salesTable[[#This Row],[SalesChannel]]="","MISSING",IFERROR(VLOOKUP(salesTable[[#This Row],[SalesChannel]],salesChannel_Ref[],2,FALSE),CLEAN(UPPER(TRIM(salesTable[SalesChannel])))))</f>
        <v>ONLINE</v>
      </c>
      <c r="V64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43" s="8" t="str">
        <f>IF(salesTable[[#This Row],[ProductID]]="","MISSING",IFERROR(VLOOKUP(salesTable[[#This Row],[ProductID]],product_REF[],1,FALSE),"NO MATCH"))</f>
        <v>P007</v>
      </c>
      <c r="X643" s="8" t="str">
        <f>CLEAN(UPPER(TRIM(IF(salesTable[[#This Row],[ProductID]]="","MISSING",IFERROR(VLOOKUP(salesTable[[#This Row],[ProductID]],product_REF[],2,FALSE),"NO MATCH")))))</f>
        <v>COTTON SHIRT</v>
      </c>
      <c r="Y643" t="str">
        <f>IFERROR(CLEAN(UPPER(TRIM(VLOOKUP(salesTable[[#This Row],[productID_Final]],product_REF[],3,FALSE)))),"NO MATCH")</f>
        <v>CLOTHING</v>
      </c>
      <c r="Z643" s="8" t="str">
        <f>IF(salesTable[[#This Row],[productCategory_final]]=CLEAN(UPPER(TRIM(salesTable[ProductCategory]))),salesTable[[#This Row],[productCategory_final]],"MISMATCH")</f>
        <v>CLOTHING</v>
      </c>
      <c r="AA643" s="8" t="str">
        <f>IF(salesTable[[#This Row],[CustomerID]]="","MISSING",IFERROR(VLOOKUP(salesTable[[#This Row],[CustomerID]],customer_REF[],1,FALSE),"NO MATCH"))</f>
        <v>C0291</v>
      </c>
      <c r="AB643" t="str">
        <f>CLEAN(UPPER(TRIM(IF(salesTable[[#This Row],[FirstName]]="","MISSING",IFERROR(VLOOKUP(salesTable[[#This Row],[CustomerID_final]],customer_REF[],2,FALSE),"NO MATCH")))))</f>
        <v>AMA</v>
      </c>
      <c r="AC643" s="8" t="str">
        <f>IF(salesTable[[#This Row],[customerFisrtName]]=CLEAN(UPPER(TRIM(salesTable[[#This Row],[customerFisrtName]]))),salesTable[[#This Row],[customerFisrtName]],"MISMATCH")</f>
        <v>AMA</v>
      </c>
      <c r="AD643" t="str">
        <f>CLEAN(UPPER(TRIM(IF(salesTable[[#This Row],[LastName]]="","MISSING",IFERROR(VLOOKUP(salesTable[[#This Row],[CustomerID_final]],customer_REF[],3,FALSE),"NO MATCH")))))</f>
        <v>BOATENG</v>
      </c>
      <c r="AE643" s="8" t="str">
        <f>IF(salesTable[[#This Row],[customerLastName]]=CLEAN(UPPER(TRIM(salesTable[[#This Row],[customerLastName]]))),salesTable[[#This Row],[customerLastName]],"MISMATCH")</f>
        <v>BOATENG</v>
      </c>
      <c r="AF643" s="8" t="str">
        <f>IF(salesTable[[#This Row],[Phone]]="","MISSING",0&amp;RIGHT(TRIM(SUBSTITUTE(SUBSTITUTE(SUBSTITUTE(salesTable[[#This Row],[Phone]],"+","")," ",""),"-","")),9))</f>
        <v>0593252939</v>
      </c>
      <c r="AG64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43" s="8">
        <f>IF(salesTable[[#This Row],[quantity_clean]]&gt;0,salesTable[[#This Row],[quantity_clean]],"INVALID")</f>
        <v>1</v>
      </c>
      <c r="AI64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43" s="8">
        <f>IF(salesTable[[#This Row],[unitPrice_clean]]&gt;0,salesTable[[#This Row],[unitPrice_clean]],"INVALID")</f>
        <v>180</v>
      </c>
      <c r="AK643">
        <f>IF(salesTable[[#This Row],[Revenue]]="","MISSING",VALUE(TRIM(SUBSTITUTE(SUBSTITUTE(salesTable[[#This Row],[Revenue]],",",""),"GH₵",""))))</f>
        <v>180</v>
      </c>
      <c r="AL643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643" s="19">
        <f>IF(ISNUMBER(salesTable[[#This Row],[OrderDate]]),salesTable[[#This Row],[OrderDate]],IFERROR(DATEVALUE(CLEAN(TRIM(SUBSTITUTE(salesTable[[#This Row],[OrderDate]],".","/")))),"CHECK"))</f>
        <v>45810</v>
      </c>
      <c r="AN6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45810</v>
      </c>
      <c r="AO6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GH-KUM-2025-00601</v>
      </c>
      <c r="AP6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3" s="8" t="str">
        <f>CLEAN(PROPER(TRIM(salesTable[[#This Row],[Email]])))</f>
        <v>Ama.Boateng29Example.Com</v>
      </c>
      <c r="AR643" s="8" t="str">
        <f>CLEAN(TRIM(salesTable[[#This Row],[SourceFile]]))</f>
        <v>Mobile_App_Export.csv</v>
      </c>
      <c r="AS6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3" s="8" t="str">
        <f>IF(salesTable[orderRef_final]&lt;&gt;"MISSING",salesTable[orderRef_final],"invalid")</f>
        <v>GH-KUM-2025-00601</v>
      </c>
    </row>
    <row r="644" spans="1:46" x14ac:dyDescent="0.3">
      <c r="A644" t="s">
        <v>514</v>
      </c>
      <c r="B644" t="s">
        <v>515</v>
      </c>
      <c r="C644" t="s">
        <v>35</v>
      </c>
      <c r="D644" t="s">
        <v>516</v>
      </c>
      <c r="E644" t="s">
        <v>37</v>
      </c>
      <c r="F644" t="s">
        <v>38</v>
      </c>
      <c r="G644" t="s">
        <v>24</v>
      </c>
      <c r="H644" t="s">
        <v>328</v>
      </c>
      <c r="I644" t="s">
        <v>26</v>
      </c>
      <c r="J644" t="s">
        <v>97</v>
      </c>
      <c r="K644" t="s">
        <v>98</v>
      </c>
      <c r="L644" t="s">
        <v>182</v>
      </c>
      <c r="M644">
        <v>6</v>
      </c>
      <c r="N644">
        <v>4200</v>
      </c>
      <c r="O644">
        <v>25200</v>
      </c>
      <c r="P644" t="s">
        <v>517</v>
      </c>
      <c r="Q644" t="s">
        <v>518</v>
      </c>
      <c r="R644" t="s">
        <v>46</v>
      </c>
      <c r="S644" t="str">
        <f>IF(salesTable[[#This Row],[Region]]="","MISSING",IFERROR(VLOOKUP(salesTable[[#This Row],[Region]],region_ref[],2,FALSE),TRIM(CLEAN(UPPER(salesTable[[#This Row],[Region]])))))</f>
        <v>KUMASI</v>
      </c>
      <c r="T644" t="str">
        <f>IF(salesTable[[#This Row],[CustomerType]]="","MISSING",IFERROR(VLOOKUP(salesTable[[#This Row],[CustomerType]],customerType_Ref[],2,FALSE),TRIM(CLEAN(UPPER(salesTable[[#This Row],[CustomerType]])))))</f>
        <v>BUSINESS</v>
      </c>
      <c r="U644" t="str">
        <f>IF(salesTable[[#This Row],[SalesChannel]]="","MISSING",IFERROR(VLOOKUP(salesTable[[#This Row],[SalesChannel]],salesChannel_Ref[],2,FALSE),CLEAN(UPPER(TRIM(salesTable[SalesChannel])))))</f>
        <v>MOBILE APP</v>
      </c>
      <c r="V644" t="str">
        <f>IF(salesTable[[#This Row],[PaymentMethod]]="","MISSING",IFERROR(VLOOKUP(salesTable[[#This Row],[PaymentMethod]],paymentMethod_REF[],2,FALSE), CLEAN(UPPER(TRIM(salesTable[[#This Row],[PaymentMethod]])))))</f>
        <v>CASH</v>
      </c>
      <c r="W644" s="8" t="str">
        <f>IF(salesTable[[#This Row],[ProductID]]="","MISSING",IFERROR(VLOOKUP(salesTable[[#This Row],[ProductID]],product_REF[],1,FALSE),"NO MATCH"))</f>
        <v>P001</v>
      </c>
      <c r="X644" s="8" t="str">
        <f>CLEAN(UPPER(TRIM(IF(salesTable[[#This Row],[ProductID]]="","MISSING",IFERROR(VLOOKUP(salesTable[[#This Row],[ProductID]],product_REF[],2,FALSE),"NO MATCH")))))</f>
        <v>LAPTOP PRO 14</v>
      </c>
      <c r="Y644" t="str">
        <f>IFERROR(CLEAN(UPPER(TRIM(VLOOKUP(salesTable[[#This Row],[productID_Final]],product_REF[],3,FALSE)))),"NO MATCH")</f>
        <v>ELECTRONICS</v>
      </c>
      <c r="Z644" s="8" t="str">
        <f>IF(salesTable[[#This Row],[productCategory_final]]=CLEAN(UPPER(TRIM(salesTable[ProductCategory]))),salesTable[[#This Row],[productCategory_final]],"MISMATCH")</f>
        <v>ELECTRONICS</v>
      </c>
      <c r="AA644" s="8" t="str">
        <f>IF(salesTable[[#This Row],[CustomerID]]="","MISSING",IFERROR(VLOOKUP(salesTable[[#This Row],[CustomerID]],customer_REF[],1,FALSE),"NO MATCH"))</f>
        <v>C0098</v>
      </c>
      <c r="AB644" t="str">
        <f>CLEAN(UPPER(TRIM(IF(salesTable[[#This Row],[FirstName]]="","MISSING",IFERROR(VLOOKUP(salesTable[[#This Row],[CustomerID_final]],customer_REF[],2,FALSE),"NO MATCH")))))</f>
        <v>AKOSUA</v>
      </c>
      <c r="AC644" s="8" t="str">
        <f>IF(salesTable[[#This Row],[customerFisrtName]]=CLEAN(UPPER(TRIM(salesTable[[#This Row],[customerFisrtName]]))),salesTable[[#This Row],[customerFisrtName]],"MISMATCH")</f>
        <v>AKOSUA</v>
      </c>
      <c r="AD644" t="str">
        <f>CLEAN(UPPER(TRIM(IF(salesTable[[#This Row],[LastName]]="","MISSING",IFERROR(VLOOKUP(salesTable[[#This Row],[CustomerID_final]],customer_REF[],3,FALSE),"NO MATCH")))))</f>
        <v>ANTWI</v>
      </c>
      <c r="AE644" s="8" t="str">
        <f>IF(salesTable[[#This Row],[customerLastName]]=CLEAN(UPPER(TRIM(salesTable[[#This Row],[customerLastName]]))),salesTable[[#This Row],[customerLastName]],"MISMATCH")</f>
        <v>ANTWI</v>
      </c>
      <c r="AF644" s="8" t="str">
        <f>IF(salesTable[[#This Row],[Phone]]="","MISSING",0&amp;RIGHT(TRIM(SUBSTITUTE(SUBSTITUTE(SUBSTITUTE(salesTable[[#This Row],[Phone]],"+","")," ",""),"-","")),9))</f>
        <v>0208721171</v>
      </c>
      <c r="AG64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44" s="8">
        <f>IF(salesTable[[#This Row],[quantity_clean]]&gt;0,salesTable[[#This Row],[quantity_clean]],"INVALID")</f>
        <v>6</v>
      </c>
      <c r="AI64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44" s="8">
        <f>IF(salesTable[[#This Row],[unitPrice_clean]]&gt;0,salesTable[[#This Row],[unitPrice_clean]],"INVALID")</f>
        <v>4200</v>
      </c>
      <c r="AK644">
        <f>IF(salesTable[[#This Row],[Revenue]]="","MISSING",VALUE(TRIM(SUBSTITUTE(SUBSTITUTE(salesTable[[#This Row],[Revenue]],",",""),"GH₵",""))))</f>
        <v>25200</v>
      </c>
      <c r="AL644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644" s="19">
        <f>IF(ISNUMBER(salesTable[[#This Row],[OrderDate]]),salesTable[[#This Row],[OrderDate]],IFERROR(DATEVALUE(CLEAN(TRIM(SUBSTITUTE(salesTable[[#This Row],[OrderDate]],".","/")))),"CHECK"))</f>
        <v>45883</v>
      </c>
      <c r="AN6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45883</v>
      </c>
      <c r="AO6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GH-KUM-2025-00614</v>
      </c>
      <c r="AP6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4" s="8" t="str">
        <f>CLEAN(PROPER(TRIM(salesTable[[#This Row],[Email]])))</f>
        <v>Akosua.Antwi44@Example.Com</v>
      </c>
      <c r="AR644" s="8" t="str">
        <f>CLEAN(TRIM(salesTable[[#This Row],[SourceFile]]))</f>
        <v>Mobile_App_Export.csv</v>
      </c>
      <c r="AS6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4" s="8" t="str">
        <f>IF(salesTable[orderRef_final]&lt;&gt;"MISSING",salesTable[orderRef_final],"invalid")</f>
        <v>GH-KUM-2025-00614</v>
      </c>
    </row>
    <row r="645" spans="1:46" x14ac:dyDescent="0.3">
      <c r="A645" t="s">
        <v>5750</v>
      </c>
      <c r="B645" t="s">
        <v>4565</v>
      </c>
      <c r="C645" t="s">
        <v>1299</v>
      </c>
      <c r="D645" t="s">
        <v>295</v>
      </c>
      <c r="E645" t="s">
        <v>1003</v>
      </c>
      <c r="F645" t="s">
        <v>38</v>
      </c>
      <c r="G645" t="s">
        <v>162</v>
      </c>
      <c r="H645" t="s">
        <v>500</v>
      </c>
      <c r="J645" t="s">
        <v>27</v>
      </c>
      <c r="K645" t="s">
        <v>98</v>
      </c>
      <c r="L645" t="s">
        <v>58</v>
      </c>
      <c r="M645" t="s">
        <v>577</v>
      </c>
      <c r="N645">
        <v>620</v>
      </c>
      <c r="O645">
        <v>7440</v>
      </c>
      <c r="P645" t="s">
        <v>5751</v>
      </c>
      <c r="Q645" t="s">
        <v>5752</v>
      </c>
      <c r="R645" t="s">
        <v>46</v>
      </c>
      <c r="S645" t="str">
        <f>IF(salesTable[[#This Row],[Region]]="","MISSING",IFERROR(VLOOKUP(salesTable[[#This Row],[Region]],region_ref[],2,FALSE),TRIM(CLEAN(UPPER(salesTable[[#This Row],[Region]])))))</f>
        <v>KUMASI</v>
      </c>
      <c r="T645" t="str">
        <f>IF(salesTable[[#This Row],[CustomerType]]="","MISSING",IFERROR(VLOOKUP(salesTable[[#This Row],[CustomerType]],customerType_Ref[],2,FALSE),TRIM(CLEAN(UPPER(salesTable[[#This Row],[CustomerType]])))))</f>
        <v>GOVERNMENT</v>
      </c>
      <c r="U645" t="str">
        <f>IF(salesTable[[#This Row],[SalesChannel]]="","MISSING",IFERROR(VLOOKUP(salesTable[[#This Row],[SalesChannel]],salesChannel_Ref[],2,FALSE),CLEAN(UPPER(TRIM(salesTable[SalesChannel])))))</f>
        <v>MOBILE APP</v>
      </c>
      <c r="V64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45" s="8" t="str">
        <f>IF(salesTable[[#This Row],[ProductID]]="","MISSING",IFERROR(VLOOKUP(salesTable[[#This Row],[ProductID]],product_REF[],1,FALSE),"NO MATCH"))</f>
        <v>P012</v>
      </c>
      <c r="X645" s="8" t="str">
        <f>CLEAN(UPPER(TRIM(IF(salesTable[[#This Row],[ProductID]]="","MISSING",IFERROR(VLOOKUP(salesTable[[#This Row],[ProductID]],product_REF[],2,FALSE),"NO MATCH")))))</f>
        <v>BLENDER PLUS</v>
      </c>
      <c r="Y645" t="str">
        <f>IFERROR(CLEAN(UPPER(TRIM(VLOOKUP(salesTable[[#This Row],[productID_Final]],product_REF[],3,FALSE)))),"NO MATCH")</f>
        <v>HOME APPLIANCES</v>
      </c>
      <c r="Z645" s="8" t="str">
        <f>IF(salesTable[[#This Row],[productCategory_final]]=CLEAN(UPPER(TRIM(salesTable[ProductCategory]))),salesTable[[#This Row],[productCategory_final]],"MISMATCH")</f>
        <v>MISMATCH</v>
      </c>
      <c r="AA645" s="8" t="str">
        <f>IF(salesTable[[#This Row],[CustomerID]]="","MISSING",IFERROR(VLOOKUP(salesTable[[#This Row],[CustomerID]],customer_REF[],1,FALSE),"NO MATCH"))</f>
        <v>C0237</v>
      </c>
      <c r="AB645" t="str">
        <f>CLEAN(UPPER(TRIM(IF(salesTable[[#This Row],[FirstName]]="","MISSING",IFERROR(VLOOKUP(salesTable[[#This Row],[CustomerID_final]],customer_REF[],2,FALSE),"NO MATCH")))))</f>
        <v>NAA</v>
      </c>
      <c r="AC645" s="8" t="str">
        <f>IF(salesTable[[#This Row],[customerFisrtName]]=CLEAN(UPPER(TRIM(salesTable[[#This Row],[customerFisrtName]]))),salesTable[[#This Row],[customerFisrtName]],"MISMATCH")</f>
        <v>NAA</v>
      </c>
      <c r="AD645" t="str">
        <f>CLEAN(UPPER(TRIM(IF(salesTable[[#This Row],[LastName]]="","MISSING",IFERROR(VLOOKUP(salesTable[[#This Row],[CustomerID_final]],customer_REF[],3,FALSE),"NO MATCH")))))</f>
        <v>ARTHUR</v>
      </c>
      <c r="AE645" s="8" t="str">
        <f>IF(salesTable[[#This Row],[customerLastName]]=CLEAN(UPPER(TRIM(salesTable[[#This Row],[customerLastName]]))),salesTable[[#This Row],[customerLastName]],"MISMATCH")</f>
        <v>ARTHUR</v>
      </c>
      <c r="AF645" s="8" t="str">
        <f>IF(salesTable[[#This Row],[Phone]]="","MISSING",0&amp;RIGHT(TRIM(SUBSTITUTE(SUBSTITUTE(SUBSTITUTE(salesTable[[#This Row],[Phone]],"+","")," ",""),"-","")),9))</f>
        <v>0555234389</v>
      </c>
      <c r="AG64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45" s="8">
        <f>IF(salesTable[[#This Row],[quantity_clean]]&gt;0,salesTable[[#This Row],[quantity_clean]],"INVALID")</f>
        <v>12</v>
      </c>
      <c r="AI64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45" s="8">
        <f>IF(salesTable[[#This Row],[unitPrice_clean]]&gt;0,salesTable[[#This Row],[unitPrice_clean]],"INVALID")</f>
        <v>620</v>
      </c>
      <c r="AK645">
        <f>IF(salesTable[[#This Row],[Revenue]]="","MISSING",VALUE(TRIM(SUBSTITUTE(SUBSTITUTE(salesTable[[#This Row],[Revenue]],",",""),"GH₵",""))))</f>
        <v>7440</v>
      </c>
      <c r="AL645" s="8">
        <f>IFERROR(IF(ROUND(salesTable[[#This Row],[Quantity_final]]*salesTable[[#This Row],[UnitPrice_final]],2)=ROUND(salesTable[[#This Row],[revenue_clean]],2)=TRUE,salesTable[[#This Row],[revenue_clean]],"invalid"),"INVALID")</f>
        <v>7440</v>
      </c>
      <c r="AM645" s="19">
        <f>IF(ISNUMBER(salesTable[[#This Row],[OrderDate]]),salesTable[[#This Row],[OrderDate]],IFERROR(DATEVALUE(CLEAN(TRIM(SUBSTITUTE(salesTable[[#This Row],[OrderDate]],".","/")))),"CHECK"))</f>
        <v>45909</v>
      </c>
      <c r="AN6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45909</v>
      </c>
      <c r="AO6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GH-KUM-2025-00618</v>
      </c>
      <c r="AP6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5" s="8" t="str">
        <f>CLEAN(PROPER(TRIM(salesTable[[#This Row],[Email]])))</f>
        <v>Naa.Arthur87@Example.Com</v>
      </c>
      <c r="AR645" s="8" t="str">
        <f>CLEAN(TRIM(salesTable[[#This Row],[SourceFile]]))</f>
        <v>Mobile_App_Export.csv</v>
      </c>
      <c r="AS6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5" s="8" t="str">
        <f>IF(salesTable[orderRef_final]&lt;&gt;"MISSING",salesTable[orderRef_final],"invalid")</f>
        <v>GH-KUM-2025-00618</v>
      </c>
    </row>
    <row r="646" spans="1:46" x14ac:dyDescent="0.3">
      <c r="A646" t="s">
        <v>2861</v>
      </c>
      <c r="B646" t="s">
        <v>1675</v>
      </c>
      <c r="C646" t="s">
        <v>1928</v>
      </c>
      <c r="D646" t="s">
        <v>21</v>
      </c>
      <c r="E646" t="s">
        <v>140</v>
      </c>
      <c r="F646" t="s">
        <v>210</v>
      </c>
      <c r="G646" t="s">
        <v>39</v>
      </c>
      <c r="H646" t="s">
        <v>392</v>
      </c>
      <c r="I646" t="s">
        <v>41</v>
      </c>
      <c r="J646" t="s">
        <v>305</v>
      </c>
      <c r="K646" t="s">
        <v>57</v>
      </c>
      <c r="L646" t="s">
        <v>111</v>
      </c>
      <c r="M646">
        <v>11</v>
      </c>
      <c r="N646">
        <v>1900</v>
      </c>
      <c r="O646">
        <v>20900</v>
      </c>
      <c r="P646" t="s">
        <v>2862</v>
      </c>
      <c r="Q646" t="s">
        <v>2863</v>
      </c>
      <c r="R646" t="s">
        <v>32</v>
      </c>
      <c r="S646" t="str">
        <f>IF(salesTable[[#This Row],[Region]]="","MISSING",IFERROR(VLOOKUP(salesTable[[#This Row],[Region]],region_ref[],2,FALSE),TRIM(CLEAN(UPPER(salesTable[[#This Row],[Region]])))))</f>
        <v>KUMASI</v>
      </c>
      <c r="T646" t="str">
        <f>IF(salesTable[[#This Row],[CustomerType]]="","MISSING",IFERROR(VLOOKUP(salesTable[[#This Row],[CustomerType]],customerType_Ref[],2,FALSE),TRIM(CLEAN(UPPER(salesTable[[#This Row],[CustomerType]])))))</f>
        <v>GOVERNMENT</v>
      </c>
      <c r="U646" t="str">
        <f>IF(salesTable[[#This Row],[SalesChannel]]="","MISSING",IFERROR(VLOOKUP(salesTable[[#This Row],[SalesChannel]],salesChannel_Ref[],2,FALSE),CLEAN(UPPER(TRIM(salesTable[SalesChannel])))))</f>
        <v>ONLINE</v>
      </c>
      <c r="V646" t="str">
        <f>IF(salesTable[[#This Row],[PaymentMethod]]="","MISSING",IFERROR(VLOOKUP(salesTable[[#This Row],[PaymentMethod]],paymentMethod_REF[],2,FALSE), CLEAN(UPPER(TRIM(salesTable[[#This Row],[PaymentMethod]])))))</f>
        <v>CARD</v>
      </c>
      <c r="W646" s="8" t="str">
        <f>IF(salesTable[[#This Row],[ProductID]]="","MISSING",IFERROR(VLOOKUP(salesTable[[#This Row],[ProductID]],product_REF[],1,FALSE),"NO MATCH"))</f>
        <v>P006</v>
      </c>
      <c r="X646" s="8" t="str">
        <f>CLEAN(UPPER(TRIM(IF(salesTable[[#This Row],[ProductID]]="","MISSING",IFERROR(VLOOKUP(salesTable[[#This Row],[ProductID]],product_REF[],2,FALSE),"NO MATCH")))))</f>
        <v>STANDING DESK</v>
      </c>
      <c r="Y646" t="str">
        <f>IFERROR(CLEAN(UPPER(TRIM(VLOOKUP(salesTable[[#This Row],[productID_Final]],product_REF[],3,FALSE)))),"NO MATCH")</f>
        <v>FURNITURE</v>
      </c>
      <c r="Z646" s="8" t="str">
        <f>IF(salesTable[[#This Row],[productCategory_final]]=CLEAN(UPPER(TRIM(salesTable[ProductCategory]))),salesTable[[#This Row],[productCategory_final]],"MISMATCH")</f>
        <v>FURNITURE</v>
      </c>
      <c r="AA646" s="8" t="str">
        <f>IF(salesTable[[#This Row],[CustomerID]]="","MISSING",IFERROR(VLOOKUP(salesTable[[#This Row],[CustomerID]],customer_REF[],1,FALSE),"NO MATCH"))</f>
        <v>C0280</v>
      </c>
      <c r="AB646" t="str">
        <f>CLEAN(UPPER(TRIM(IF(salesTable[[#This Row],[FirstName]]="","MISSING",IFERROR(VLOOKUP(salesTable[[#This Row],[CustomerID_final]],customer_REF[],2,FALSE),"NO MATCH")))))</f>
        <v>KOJO</v>
      </c>
      <c r="AC646" s="8" t="str">
        <f>IF(salesTable[[#This Row],[customerFisrtName]]=CLEAN(UPPER(TRIM(salesTable[[#This Row],[customerFisrtName]]))),salesTable[[#This Row],[customerFisrtName]],"MISMATCH")</f>
        <v>KOJO</v>
      </c>
      <c r="AD646" t="str">
        <f>CLEAN(UPPER(TRIM(IF(salesTable[[#This Row],[LastName]]="","MISSING",IFERROR(VLOOKUP(salesTable[[#This Row],[CustomerID_final]],customer_REF[],3,FALSE),"NO MATCH")))))</f>
        <v>OWUSU</v>
      </c>
      <c r="AE646" s="8" t="str">
        <f>IF(salesTable[[#This Row],[customerLastName]]=CLEAN(UPPER(TRIM(salesTable[[#This Row],[customerLastName]]))),salesTable[[#This Row],[customerLastName]],"MISMATCH")</f>
        <v>OWUSU</v>
      </c>
      <c r="AF646" s="8" t="str">
        <f>IF(salesTable[[#This Row],[Phone]]="","MISSING",0&amp;RIGHT(TRIM(SUBSTITUTE(SUBSTITUTE(SUBSTITUTE(salesTable[[#This Row],[Phone]],"+","")," ",""),"-","")),9))</f>
        <v>0501605348</v>
      </c>
      <c r="AG64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46" s="8">
        <f>IF(salesTable[[#This Row],[quantity_clean]]&gt;0,salesTable[[#This Row],[quantity_clean]],"INVALID")</f>
        <v>11</v>
      </c>
      <c r="AI64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46" s="8">
        <f>IF(salesTable[[#This Row],[unitPrice_clean]]&gt;0,salesTable[[#This Row],[unitPrice_clean]],"INVALID")</f>
        <v>1900</v>
      </c>
      <c r="AK646">
        <f>IF(salesTable[[#This Row],[Revenue]]="","MISSING",VALUE(TRIM(SUBSTITUTE(SUBSTITUTE(salesTable[[#This Row],[Revenue]],",",""),"GH₵",""))))</f>
        <v>20900</v>
      </c>
      <c r="AL646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646" s="19">
        <f>IF(ISNUMBER(salesTable[[#This Row],[OrderDate]]),salesTable[[#This Row],[OrderDate]],IFERROR(DATEVALUE(CLEAN(TRIM(SUBSTITUTE(salesTable[[#This Row],[OrderDate]],".","/")))),"CHECK"))</f>
        <v>45996</v>
      </c>
      <c r="AN6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45996</v>
      </c>
      <c r="AO6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GH-KUM-2025-00626</v>
      </c>
      <c r="AP6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6" s="8" t="str">
        <f>CLEAN(PROPER(TRIM(salesTable[[#This Row],[Email]])))</f>
        <v>Kojo.Owusu21@Example.Com</v>
      </c>
      <c r="AR646" s="8" t="str">
        <f>CLEAN(TRIM(salesTable[[#This Row],[SourceFile]]))</f>
        <v>Agent_App_2025.csv</v>
      </c>
      <c r="AS6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6" s="8" t="str">
        <f>IF(salesTable[orderRef_final]&lt;&gt;"MISSING",salesTable[orderRef_final],"invalid")</f>
        <v>GH-KUM-2025-00626</v>
      </c>
    </row>
    <row r="647" spans="1:46" x14ac:dyDescent="0.3">
      <c r="A647" t="s">
        <v>1679</v>
      </c>
      <c r="B647" t="s">
        <v>3693</v>
      </c>
      <c r="C647" t="s">
        <v>2285</v>
      </c>
      <c r="D647" t="s">
        <v>139</v>
      </c>
      <c r="E647" t="s">
        <v>22</v>
      </c>
      <c r="F647" t="s">
        <v>38</v>
      </c>
      <c r="G647" t="s">
        <v>81</v>
      </c>
      <c r="H647" t="s">
        <v>853</v>
      </c>
      <c r="I647" t="s">
        <v>450</v>
      </c>
      <c r="J647" t="s">
        <v>249</v>
      </c>
      <c r="K647" t="s">
        <v>72</v>
      </c>
      <c r="L647" t="s">
        <v>502</v>
      </c>
      <c r="M647">
        <v>6</v>
      </c>
      <c r="N647">
        <v>1250</v>
      </c>
      <c r="O647">
        <v>7500</v>
      </c>
      <c r="P647" t="s">
        <v>3694</v>
      </c>
      <c r="Q647" t="s">
        <v>3695</v>
      </c>
      <c r="R647" t="s">
        <v>46</v>
      </c>
      <c r="S647" t="str">
        <f>IF(salesTable[[#This Row],[Region]]="","MISSING",IFERROR(VLOOKUP(salesTable[[#This Row],[Region]],region_ref[],2,FALSE),TRIM(CLEAN(UPPER(salesTable[[#This Row],[Region]])))))</f>
        <v>KUMASI</v>
      </c>
      <c r="T647" t="str">
        <f>IF(salesTable[[#This Row],[CustomerType]]="","MISSING",IFERROR(VLOOKUP(salesTable[[#This Row],[CustomerType]],customerType_Ref[],2,FALSE),TRIM(CLEAN(UPPER(salesTable[[#This Row],[CustomerType]])))))</f>
        <v>GOVERNMENT</v>
      </c>
      <c r="U647" t="str">
        <f>IF(salesTable[[#This Row],[SalesChannel]]="","MISSING",IFERROR(VLOOKUP(salesTable[[#This Row],[SalesChannel]],salesChannel_Ref[],2,FALSE),CLEAN(UPPER(TRIM(salesTable[SalesChannel])))))</f>
        <v>IN-STORE</v>
      </c>
      <c r="V647" t="str">
        <f>IF(salesTable[[#This Row],[PaymentMethod]]="","MISSING",IFERROR(VLOOKUP(salesTable[[#This Row],[PaymentMethod]],paymentMethod_REF[],2,FALSE), CLEAN(UPPER(TRIM(salesTable[[#This Row],[PaymentMethod]])))))</f>
        <v>CASH</v>
      </c>
      <c r="W647" s="8" t="str">
        <f>IF(salesTable[[#This Row],[ProductID]]="","MISSING",IFERROR(VLOOKUP(salesTable[[#This Row],[ProductID]],product_REF[],1,FALSE),"NO MATCH"))</f>
        <v>P008</v>
      </c>
      <c r="X647" s="8" t="str">
        <f>CLEAN(UPPER(TRIM(IF(salesTable[[#This Row],[ProductID]]="","MISSING",IFERROR(VLOOKUP(salesTable[[#This Row],[ProductID]],product_REF[],2,FALSE),"NO MATCH")))))</f>
        <v>MICROWAVE 25L</v>
      </c>
      <c r="Y647" t="str">
        <f>IFERROR(CLEAN(UPPER(TRIM(VLOOKUP(salesTable[[#This Row],[productID_Final]],product_REF[],3,FALSE)))),"NO MATCH")</f>
        <v>HOME APPLIANCES</v>
      </c>
      <c r="Z647" s="8" t="str">
        <f>IF(salesTable[[#This Row],[productCategory_final]]=CLEAN(UPPER(TRIM(salesTable[ProductCategory]))),salesTable[[#This Row],[productCategory_final]],"MISMATCH")</f>
        <v>HOME APPLIANCES</v>
      </c>
      <c r="AA647" s="8" t="str">
        <f>IF(salesTable[[#This Row],[CustomerID]]="","MISSING",IFERROR(VLOOKUP(salesTable[[#This Row],[CustomerID]],customer_REF[],1,FALSE),"NO MATCH"))</f>
        <v>C0094</v>
      </c>
      <c r="AB647" t="str">
        <f>CLEAN(UPPER(TRIM(IF(salesTable[[#This Row],[FirstName]]="","MISSING",IFERROR(VLOOKUP(salesTable[[#This Row],[CustomerID_final]],customer_REF[],2,FALSE),"NO MATCH")))))</f>
        <v>KOFI</v>
      </c>
      <c r="AC647" s="8" t="str">
        <f>IF(salesTable[[#This Row],[customerFisrtName]]=CLEAN(UPPER(TRIM(salesTable[[#This Row],[customerFisrtName]]))),salesTable[[#This Row],[customerFisrtName]],"MISMATCH")</f>
        <v>KOFI</v>
      </c>
      <c r="AD647" t="str">
        <f>CLEAN(UPPER(TRIM(IF(salesTable[[#This Row],[LastName]]="","MISSING",IFERROR(VLOOKUP(salesTable[[#This Row],[CustomerID_final]],customer_REF[],3,FALSE),"NO MATCH")))))</f>
        <v>ARTHUR</v>
      </c>
      <c r="AE647" s="8" t="str">
        <f>IF(salesTable[[#This Row],[customerLastName]]=CLEAN(UPPER(TRIM(salesTable[[#This Row],[customerLastName]]))),salesTable[[#This Row],[customerLastName]],"MISMATCH")</f>
        <v>ARTHUR</v>
      </c>
      <c r="AF647" s="8" t="str">
        <f>IF(salesTable[[#This Row],[Phone]]="","MISSING",0&amp;RIGHT(TRIM(SUBSTITUTE(SUBSTITUTE(SUBSTITUTE(salesTable[[#This Row],[Phone]],"+","")," ",""),"-","")),9))</f>
        <v>0595984152</v>
      </c>
      <c r="AG64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47" s="8">
        <f>IF(salesTable[[#This Row],[quantity_clean]]&gt;0,salesTable[[#This Row],[quantity_clean]],"INVALID")</f>
        <v>6</v>
      </c>
      <c r="AI64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47" s="8">
        <f>IF(salesTable[[#This Row],[unitPrice_clean]]&gt;0,salesTable[[#This Row],[unitPrice_clean]],"INVALID")</f>
        <v>1250</v>
      </c>
      <c r="AK647">
        <f>IF(salesTable[[#This Row],[Revenue]]="","MISSING",VALUE(TRIM(SUBSTITUTE(SUBSTITUTE(salesTable[[#This Row],[Revenue]],",",""),"GH₵",""))))</f>
        <v>7500</v>
      </c>
      <c r="AL647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647" s="19">
        <f>IF(ISNUMBER(salesTable[[#This Row],[OrderDate]]),salesTable[[#This Row],[OrderDate]],IFERROR(DATEVALUE(CLEAN(TRIM(SUBSTITUTE(salesTable[[#This Row],[OrderDate]],".","/")))),"CHECK"))</f>
        <v>45879</v>
      </c>
      <c r="AN6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6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GH-KUM-2025-00631</v>
      </c>
      <c r="AP6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7" s="8" t="str">
        <f>CLEAN(PROPER(TRIM(salesTable[[#This Row],[Email]])))</f>
        <v>Kofi.Arthur16@Example.Com</v>
      </c>
      <c r="AR647" s="8" t="str">
        <f>CLEAN(TRIM(salesTable[[#This Row],[SourceFile]]))</f>
        <v>Mobile_App_Export.csv</v>
      </c>
      <c r="AS6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7" s="8" t="str">
        <f>IF(salesTable[orderRef_final]&lt;&gt;"MISSING",salesTable[orderRef_final],"invalid")</f>
        <v>GH-KUM-2025-00631</v>
      </c>
    </row>
    <row r="648" spans="1:46" x14ac:dyDescent="0.3">
      <c r="A648" t="s">
        <v>3465</v>
      </c>
      <c r="B648" t="s">
        <v>3466</v>
      </c>
      <c r="C648" t="s">
        <v>786</v>
      </c>
      <c r="D648" t="s">
        <v>977</v>
      </c>
      <c r="E648" t="s">
        <v>93</v>
      </c>
      <c r="F648" t="s">
        <v>296</v>
      </c>
      <c r="G648" t="s">
        <v>39</v>
      </c>
      <c r="H648" t="s">
        <v>336</v>
      </c>
      <c r="I648" t="s">
        <v>41</v>
      </c>
      <c r="J648" t="s">
        <v>97</v>
      </c>
      <c r="K648" t="s">
        <v>57</v>
      </c>
      <c r="L648" t="s">
        <v>182</v>
      </c>
      <c r="M648">
        <v>3</v>
      </c>
      <c r="N648">
        <v>1900</v>
      </c>
      <c r="O648">
        <v>5700</v>
      </c>
      <c r="P648" t="s">
        <v>3467</v>
      </c>
      <c r="Q648" t="s">
        <v>3468</v>
      </c>
      <c r="R648" t="s">
        <v>61</v>
      </c>
      <c r="S648" t="str">
        <f>IF(salesTable[[#This Row],[Region]]="","MISSING",IFERROR(VLOOKUP(salesTable[[#This Row],[Region]],region_ref[],2,FALSE),TRIM(CLEAN(UPPER(salesTable[[#This Row],[Region]])))))</f>
        <v>KUMASI</v>
      </c>
      <c r="T648" t="str">
        <f>IF(salesTable[[#This Row],[CustomerType]]="","MISSING",IFERROR(VLOOKUP(salesTable[[#This Row],[CustomerType]],customerType_Ref[],2,FALSE),TRIM(CLEAN(UPPER(salesTable[[#This Row],[CustomerType]])))))</f>
        <v>BUSINESS</v>
      </c>
      <c r="U648" t="str">
        <f>IF(salesTable[[#This Row],[SalesChannel]]="","MISSING",IFERROR(VLOOKUP(salesTable[[#This Row],[SalesChannel]],salesChannel_Ref[],2,FALSE),CLEAN(UPPER(TRIM(salesTable[SalesChannel])))))</f>
        <v>ONLINE</v>
      </c>
      <c r="V648" t="str">
        <f>IF(salesTable[[#This Row],[PaymentMethod]]="","MISSING",IFERROR(VLOOKUP(salesTable[[#This Row],[PaymentMethod]],paymentMethod_REF[],2,FALSE), CLEAN(UPPER(TRIM(salesTable[[#This Row],[PaymentMethod]])))))</f>
        <v>CASH</v>
      </c>
      <c r="W648" s="8" t="str">
        <f>IF(salesTable[[#This Row],[ProductID]]="","MISSING",IFERROR(VLOOKUP(salesTable[[#This Row],[ProductID]],product_REF[],1,FALSE),"NO MATCH"))</f>
        <v>P006</v>
      </c>
      <c r="X648" s="8" t="str">
        <f>CLEAN(UPPER(TRIM(IF(salesTable[[#This Row],[ProductID]]="","MISSING",IFERROR(VLOOKUP(salesTable[[#This Row],[ProductID]],product_REF[],2,FALSE),"NO MATCH")))))</f>
        <v>STANDING DESK</v>
      </c>
      <c r="Y648" t="str">
        <f>IFERROR(CLEAN(UPPER(TRIM(VLOOKUP(salesTable[[#This Row],[productID_Final]],product_REF[],3,FALSE)))),"NO MATCH")</f>
        <v>FURNITURE</v>
      </c>
      <c r="Z648" s="8" t="str">
        <f>IF(salesTable[[#This Row],[productCategory_final]]=CLEAN(UPPER(TRIM(salesTable[ProductCategory]))),salesTable[[#This Row],[productCategory_final]],"MISMATCH")</f>
        <v>FURNITURE</v>
      </c>
      <c r="AA648" s="8" t="str">
        <f>IF(salesTable[[#This Row],[CustomerID]]="","MISSING",IFERROR(VLOOKUP(salesTable[[#This Row],[CustomerID]],customer_REF[],1,FALSE),"NO MATCH"))</f>
        <v>C0067</v>
      </c>
      <c r="AB648" t="str">
        <f>CLEAN(UPPER(TRIM(IF(salesTable[[#This Row],[FirstName]]="","MISSING",IFERROR(VLOOKUP(salesTable[[#This Row],[CustomerID_final]],customer_REF[],2,FALSE),"NO MATCH")))))</f>
        <v>MICHAEL</v>
      </c>
      <c r="AC648" s="8" t="str">
        <f>IF(salesTable[[#This Row],[customerFisrtName]]=CLEAN(UPPER(TRIM(salesTable[[#This Row],[customerFisrtName]]))),salesTable[[#This Row],[customerFisrtName]],"MISMATCH")</f>
        <v>MICHAEL</v>
      </c>
      <c r="AD648" t="str">
        <f>CLEAN(UPPER(TRIM(IF(salesTable[[#This Row],[LastName]]="","MISSING",IFERROR(VLOOKUP(salesTable[[#This Row],[CustomerID_final]],customer_REF[],3,FALSE),"NO MATCH")))))</f>
        <v>BADU</v>
      </c>
      <c r="AE648" s="8" t="str">
        <f>IF(salesTable[[#This Row],[customerLastName]]=CLEAN(UPPER(TRIM(salesTable[[#This Row],[customerLastName]]))),salesTable[[#This Row],[customerLastName]],"MISMATCH")</f>
        <v>BADU</v>
      </c>
      <c r="AF648" s="8" t="str">
        <f>IF(salesTable[[#This Row],[Phone]]="","MISSING",0&amp;RIGHT(TRIM(SUBSTITUTE(SUBSTITUTE(SUBSTITUTE(salesTable[[#This Row],[Phone]],"+","")," ",""),"-","")),9))</f>
        <v>0598475132</v>
      </c>
      <c r="AG64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48" s="8">
        <f>IF(salesTable[[#This Row],[quantity_clean]]&gt;0,salesTable[[#This Row],[quantity_clean]],"INVALID")</f>
        <v>3</v>
      </c>
      <c r="AI64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48" s="8">
        <f>IF(salesTable[[#This Row],[unitPrice_clean]]&gt;0,salesTable[[#This Row],[unitPrice_clean]],"INVALID")</f>
        <v>1900</v>
      </c>
      <c r="AK648">
        <f>IF(salesTable[[#This Row],[Revenue]]="","MISSING",VALUE(TRIM(SUBSTITUTE(SUBSTITUTE(salesTable[[#This Row],[Revenue]],",",""),"GH₵",""))))</f>
        <v>5700</v>
      </c>
      <c r="AL648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648" s="19">
        <f>IF(ISNUMBER(salesTable[[#This Row],[OrderDate]]),salesTable[[#This Row],[OrderDate]],IFERROR(DATEVALUE(CLEAN(TRIM(SUBSTITUTE(salesTable[[#This Row],[OrderDate]],".","/")))),"CHECK"))</f>
        <v>45944</v>
      </c>
      <c r="AN6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45944</v>
      </c>
      <c r="AO6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GH-KUM-2025-00634</v>
      </c>
      <c r="AP6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8" s="8" t="str">
        <f>CLEAN(PROPER(TRIM(salesTable[[#This Row],[Email]])))</f>
        <v>Michael.Badu36@Example.Com</v>
      </c>
      <c r="AR648" s="8" t="str">
        <f>CLEAN(TRIM(salesTable[[#This Row],[SourceFile]]))</f>
        <v>Retail_POS_2025.csv</v>
      </c>
      <c r="AS6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8" s="8" t="str">
        <f>IF(salesTable[orderRef_final]&lt;&gt;"MISSING",salesTable[orderRef_final],"invalid")</f>
        <v>GH-KUM-2025-00634</v>
      </c>
    </row>
    <row r="649" spans="1:46" x14ac:dyDescent="0.3">
      <c r="A649" t="s">
        <v>3662</v>
      </c>
      <c r="B649" t="s">
        <v>3663</v>
      </c>
      <c r="C649" t="s">
        <v>1092</v>
      </c>
      <c r="D649" t="s">
        <v>641</v>
      </c>
      <c r="E649" t="s">
        <v>944</v>
      </c>
      <c r="F649" t="s">
        <v>38</v>
      </c>
      <c r="G649" t="s">
        <v>53</v>
      </c>
      <c r="H649" t="s">
        <v>95</v>
      </c>
      <c r="I649" t="s">
        <v>96</v>
      </c>
      <c r="J649" t="s">
        <v>510</v>
      </c>
      <c r="K649" t="s">
        <v>72</v>
      </c>
      <c r="L649" t="s">
        <v>502</v>
      </c>
      <c r="M649">
        <v>8</v>
      </c>
      <c r="N649">
        <v>180</v>
      </c>
      <c r="O649">
        <v>1440</v>
      </c>
      <c r="P649" t="s">
        <v>3664</v>
      </c>
      <c r="Q649" t="s">
        <v>3665</v>
      </c>
      <c r="R649" t="s">
        <v>61</v>
      </c>
      <c r="S649" t="str">
        <f>IF(salesTable[[#This Row],[Region]]="","MISSING",IFERROR(VLOOKUP(salesTable[[#This Row],[Region]],region_ref[],2,FALSE),TRIM(CLEAN(UPPER(salesTable[[#This Row],[Region]])))))</f>
        <v>KUMASI</v>
      </c>
      <c r="T649" t="str">
        <f>IF(salesTable[[#This Row],[CustomerType]]="","MISSING",IFERROR(VLOOKUP(salesTable[[#This Row],[CustomerType]],customerType_Ref[],2,FALSE),TRIM(CLEAN(UPPER(salesTable[[#This Row],[CustomerType]])))))</f>
        <v>BUSINESS</v>
      </c>
      <c r="U649" t="str">
        <f>IF(salesTable[[#This Row],[SalesChannel]]="","MISSING",IFERROR(VLOOKUP(salesTable[[#This Row],[SalesChannel]],salesChannel_Ref[],2,FALSE),CLEAN(UPPER(TRIM(salesTable[SalesChannel])))))</f>
        <v>IN-STORE</v>
      </c>
      <c r="V649" t="str">
        <f>IF(salesTable[[#This Row],[PaymentMethod]]="","MISSING",IFERROR(VLOOKUP(salesTable[[#This Row],[PaymentMethod]],paymentMethod_REF[],2,FALSE), CLEAN(UPPER(TRIM(salesTable[[#This Row],[PaymentMethod]])))))</f>
        <v>CASH</v>
      </c>
      <c r="W649" s="8" t="str">
        <f>IF(salesTable[[#This Row],[ProductID]]="","MISSING",IFERROR(VLOOKUP(salesTable[[#This Row],[ProductID]],product_REF[],1,FALSE),"NO MATCH"))</f>
        <v>P007</v>
      </c>
      <c r="X649" s="8" t="str">
        <f>CLEAN(UPPER(TRIM(IF(salesTable[[#This Row],[ProductID]]="","MISSING",IFERROR(VLOOKUP(salesTable[[#This Row],[ProductID]],product_REF[],2,FALSE),"NO MATCH")))))</f>
        <v>COTTON SHIRT</v>
      </c>
      <c r="Y649" t="str">
        <f>IFERROR(CLEAN(UPPER(TRIM(VLOOKUP(salesTable[[#This Row],[productID_Final]],product_REF[],3,FALSE)))),"NO MATCH")</f>
        <v>CLOTHING</v>
      </c>
      <c r="Z649" s="8" t="str">
        <f>IF(salesTable[[#This Row],[productCategory_final]]=CLEAN(UPPER(TRIM(salesTable[ProductCategory]))),salesTable[[#This Row],[productCategory_final]],"MISMATCH")</f>
        <v>CLOTHING</v>
      </c>
      <c r="AA649" s="8" t="str">
        <f>IF(salesTable[[#This Row],[CustomerID]]="","MISSING",IFERROR(VLOOKUP(salesTable[[#This Row],[CustomerID]],customer_REF[],1,FALSE),"NO MATCH"))</f>
        <v>C0069</v>
      </c>
      <c r="AB649" t="str">
        <f>CLEAN(UPPER(TRIM(IF(salesTable[[#This Row],[FirstName]]="","MISSING",IFERROR(VLOOKUP(salesTable[[#This Row],[CustomerID_final]],customer_REF[],2,FALSE),"NO MATCH")))))</f>
        <v>KOJO</v>
      </c>
      <c r="AC649" s="8" t="str">
        <f>IF(salesTable[[#This Row],[customerFisrtName]]=CLEAN(UPPER(TRIM(salesTable[[#This Row],[customerFisrtName]]))),salesTable[[#This Row],[customerFisrtName]],"MISMATCH")</f>
        <v>KOJO</v>
      </c>
      <c r="AD649" t="str">
        <f>CLEAN(UPPER(TRIM(IF(salesTable[[#This Row],[LastName]]="","MISSING",IFERROR(VLOOKUP(salesTable[[#This Row],[CustomerID_final]],customer_REF[],3,FALSE),"NO MATCH")))))</f>
        <v>ADDO</v>
      </c>
      <c r="AE649" s="8" t="str">
        <f>IF(salesTable[[#This Row],[customerLastName]]=CLEAN(UPPER(TRIM(salesTable[[#This Row],[customerLastName]]))),salesTable[[#This Row],[customerLastName]],"MISMATCH")</f>
        <v>ADDO</v>
      </c>
      <c r="AF649" s="8" t="str">
        <f>IF(salesTable[[#This Row],[Phone]]="","MISSING",0&amp;RIGHT(TRIM(SUBSTITUTE(SUBSTITUTE(SUBSTITUTE(salesTable[[#This Row],[Phone]],"+","")," ",""),"-","")),9))</f>
        <v>0206637199</v>
      </c>
      <c r="AG64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49" s="8">
        <f>IF(salesTable[[#This Row],[quantity_clean]]&gt;0,salesTable[[#This Row],[quantity_clean]],"INVALID")</f>
        <v>8</v>
      </c>
      <c r="AI64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49" s="8">
        <f>IF(salesTable[[#This Row],[unitPrice_clean]]&gt;0,salesTable[[#This Row],[unitPrice_clean]],"INVALID")</f>
        <v>180</v>
      </c>
      <c r="AK649">
        <f>IF(salesTable[[#This Row],[Revenue]]="","MISSING",VALUE(TRIM(SUBSTITUTE(SUBSTITUTE(salesTable[[#This Row],[Revenue]],",",""),"GH₵",""))))</f>
        <v>1440</v>
      </c>
      <c r="AL649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649" s="19" t="str">
        <f>IF(ISNUMBER(salesTable[[#This Row],[OrderDate]]),salesTable[[#This Row],[OrderDate]],IFERROR(DATEVALUE(CLEAN(TRIM(SUBSTITUTE(salesTable[[#This Row],[OrderDate]],".","/")))),"CHECK"))</f>
        <v>CHECK</v>
      </c>
      <c r="AN64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GH-KUM-2025-00637</v>
      </c>
      <c r="AP6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49" s="8" t="str">
        <f>CLEAN(PROPER(TRIM(salesTable[[#This Row],[Email]])))</f>
        <v>Kojo.Addo64@Example.Com</v>
      </c>
      <c r="AR649" s="8" t="str">
        <f>CLEAN(TRIM(salesTable[[#This Row],[SourceFile]]))</f>
        <v>Retail_POS_2025.csv</v>
      </c>
      <c r="AS6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49" s="8" t="str">
        <f>IF(salesTable[orderRef_final]&lt;&gt;"MISSING",salesTable[orderRef_final],"invalid")</f>
        <v>GH-KUM-2025-00637</v>
      </c>
    </row>
    <row r="650" spans="1:46" x14ac:dyDescent="0.3">
      <c r="A650" t="s">
        <v>5214</v>
      </c>
      <c r="B650" t="s">
        <v>5215</v>
      </c>
      <c r="C650" t="s">
        <v>3044</v>
      </c>
      <c r="D650" t="s">
        <v>172</v>
      </c>
      <c r="E650" t="s">
        <v>51</v>
      </c>
      <c r="F650" t="s">
        <v>38</v>
      </c>
      <c r="G650" t="s">
        <v>218</v>
      </c>
      <c r="H650" t="s">
        <v>3941</v>
      </c>
      <c r="I650" t="s">
        <v>26</v>
      </c>
      <c r="J650" t="s">
        <v>97</v>
      </c>
      <c r="K650" t="s">
        <v>98</v>
      </c>
      <c r="L650" t="s">
        <v>132</v>
      </c>
      <c r="M650" t="s">
        <v>5216</v>
      </c>
      <c r="N650" t="s">
        <v>5217</v>
      </c>
      <c r="O650">
        <v>19250</v>
      </c>
      <c r="P650" t="s">
        <v>5218</v>
      </c>
      <c r="Q650" t="s">
        <v>5219</v>
      </c>
      <c r="R650" t="s">
        <v>32</v>
      </c>
      <c r="S650" t="str">
        <f>IF(salesTable[[#This Row],[Region]]="","MISSING",IFERROR(VLOOKUP(salesTable[[#This Row],[Region]],region_ref[],2,FALSE),TRIM(CLEAN(UPPER(salesTable[[#This Row],[Region]])))))</f>
        <v>KUMASI</v>
      </c>
      <c r="T650" t="str">
        <f>IF(salesTable[[#This Row],[CustomerType]]="","MISSING",IFERROR(VLOOKUP(salesTable[[#This Row],[CustomerType]],customerType_Ref[],2,FALSE),TRIM(CLEAN(UPPER(salesTable[[#This Row],[CustomerType]])))))</f>
        <v>BUSINESS</v>
      </c>
      <c r="U650" t="str">
        <f>IF(salesTable[[#This Row],[SalesChannel]]="","MISSING",IFERROR(VLOOKUP(salesTable[[#This Row],[SalesChannel]],salesChannel_Ref[],2,FALSE),CLEAN(UPPER(TRIM(salesTable[SalesChannel])))))</f>
        <v>MOBILE APP</v>
      </c>
      <c r="V65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50" s="8" t="str">
        <f>IF(salesTable[[#This Row],[ProductID]]="","MISSING",IFERROR(VLOOKUP(salesTable[[#This Row],[ProductID]],product_REF[],1,FALSE),"NO MATCH"))</f>
        <v>P005</v>
      </c>
      <c r="X650" s="8" t="str">
        <f>CLEAN(UPPER(TRIM(IF(salesTable[[#This Row],[ProductID]]="","MISSING",IFERROR(VLOOKUP(salesTable[[#This Row],[ProductID]],product_REF[],2,FALSE),"NO MATCH")))))</f>
        <v>SMARTPHONE X</v>
      </c>
      <c r="Y650" t="str">
        <f>IFERROR(CLEAN(UPPER(TRIM(VLOOKUP(salesTable[[#This Row],[productID_Final]],product_REF[],3,FALSE)))),"NO MATCH")</f>
        <v>ELECTRONICS</v>
      </c>
      <c r="Z650" s="8" t="str">
        <f>IF(salesTable[[#This Row],[productCategory_final]]=CLEAN(UPPER(TRIM(salesTable[ProductCategory]))),salesTable[[#This Row],[productCategory_final]],"MISMATCH")</f>
        <v>ELECTRONICS</v>
      </c>
      <c r="AA650" s="8" t="str">
        <f>IF(salesTable[[#This Row],[CustomerID]]="","MISSING",IFERROR(VLOOKUP(salesTable[[#This Row],[CustomerID]],customer_REF[],1,FALSE),"NO MATCH"))</f>
        <v>C0345</v>
      </c>
      <c r="AB650" t="str">
        <f>CLEAN(UPPER(TRIM(IF(salesTable[[#This Row],[FirstName]]="","MISSING",IFERROR(VLOOKUP(salesTable[[#This Row],[CustomerID_final]],customer_REF[],2,FALSE),"NO MATCH")))))</f>
        <v>DANIEL</v>
      </c>
      <c r="AC650" s="8" t="str">
        <f>IF(salesTable[[#This Row],[customerFisrtName]]=CLEAN(UPPER(TRIM(salesTable[[#This Row],[customerFisrtName]]))),salesTable[[#This Row],[customerFisrtName]],"MISMATCH")</f>
        <v>DANIEL</v>
      </c>
      <c r="AD650" t="str">
        <f>CLEAN(UPPER(TRIM(IF(salesTable[[#This Row],[LastName]]="","MISSING",IFERROR(VLOOKUP(salesTable[[#This Row],[CustomerID_final]],customer_REF[],3,FALSE),"NO MATCH")))))</f>
        <v>MENSAH</v>
      </c>
      <c r="AE650" s="8" t="str">
        <f>IF(salesTable[[#This Row],[customerLastName]]=CLEAN(UPPER(TRIM(salesTable[[#This Row],[customerLastName]]))),salesTable[[#This Row],[customerLastName]],"MISMATCH")</f>
        <v>MENSAH</v>
      </c>
      <c r="AF650" s="8" t="str">
        <f>IF(salesTable[[#This Row],[Phone]]="","MISSING",0&amp;RIGHT(TRIM(SUBSTITUTE(SUBSTITUTE(SUBSTITUTE(salesTable[[#This Row],[Phone]],"+","")," ",""),"-","")),9))</f>
        <v>0275584318</v>
      </c>
      <c r="AG65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50" s="8">
        <f>IF(salesTable[[#This Row],[quantity_clean]]&gt;0,salesTable[[#This Row],[quantity_clean]],"INVALID")</f>
        <v>7</v>
      </c>
      <c r="AI650">
        <f>IF(OR(salesTable[[#This Row],[UnitPrice]]="",salesTable[[#This Row],[UnitPrice]]="N/A",salesTable[[#This Row],[UnitPrice]]="unknown"),"INVALID",VALUE(TRIM(SUBSTITUTE(SUBSTITUTE(salesTable[[#This Row],[UnitPrice]],",",""),"GH₵",""))))</f>
        <v>2750</v>
      </c>
      <c r="AJ650" s="8">
        <f>IF(salesTable[[#This Row],[unitPrice_clean]]&gt;0,salesTable[[#This Row],[unitPrice_clean]],"INVALID")</f>
        <v>2750</v>
      </c>
      <c r="AK650">
        <f>IF(salesTable[[#This Row],[Revenue]]="","MISSING",VALUE(TRIM(SUBSTITUTE(SUBSTITUTE(salesTable[[#This Row],[Revenue]],",",""),"GH₵",""))))</f>
        <v>19250</v>
      </c>
      <c r="AL650" s="8">
        <f>IFERROR(IF(ROUND(salesTable[[#This Row],[Quantity_final]]*salesTable[[#This Row],[UnitPrice_final]],2)=ROUND(salesTable[[#This Row],[revenue_clean]],2)=TRUE,salesTable[[#This Row],[revenue_clean]],"invalid"),"INVALID")</f>
        <v>19250</v>
      </c>
      <c r="AM650" s="19">
        <f>IF(ISNUMBER(salesTable[[#This Row],[OrderDate]]),salesTable[[#This Row],[OrderDate]],IFERROR(DATEVALUE(CLEAN(TRIM(SUBSTITUTE(salesTable[[#This Row],[OrderDate]],".","/")))),"CHECK"))</f>
        <v>46276</v>
      </c>
      <c r="AN65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GH-KUM-2025-00645</v>
      </c>
      <c r="AP6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0" s="8" t="str">
        <f>CLEAN(PROPER(TRIM(salesTable[[#This Row],[Email]])))</f>
        <v>Daniel.Mensah31@Example.Com</v>
      </c>
      <c r="AR650" s="8" t="str">
        <f>CLEAN(TRIM(salesTable[[#This Row],[SourceFile]]))</f>
        <v>Agent_App_2025.csv</v>
      </c>
      <c r="AS6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0" s="8" t="str">
        <f>IF(salesTable[orderRef_final]&lt;&gt;"MISSING",salesTable[orderRef_final],"invalid")</f>
        <v>GH-KUM-2025-00645</v>
      </c>
    </row>
    <row r="651" spans="1:46" x14ac:dyDescent="0.3">
      <c r="A651" t="s">
        <v>3455</v>
      </c>
      <c r="B651" t="s">
        <v>378</v>
      </c>
      <c r="C651" t="s">
        <v>1299</v>
      </c>
      <c r="D651" t="s">
        <v>65</v>
      </c>
      <c r="E651" t="s">
        <v>22</v>
      </c>
      <c r="F651" t="s">
        <v>210</v>
      </c>
      <c r="G651" t="s">
        <v>303</v>
      </c>
      <c r="H651" t="s">
        <v>399</v>
      </c>
      <c r="I651" t="s">
        <v>41</v>
      </c>
      <c r="J651" t="s">
        <v>97</v>
      </c>
      <c r="K651" t="s">
        <v>84</v>
      </c>
      <c r="L651" t="s">
        <v>165</v>
      </c>
      <c r="M651">
        <v>7</v>
      </c>
      <c r="N651">
        <v>2400</v>
      </c>
      <c r="O651">
        <v>16800</v>
      </c>
      <c r="P651" t="s">
        <v>3456</v>
      </c>
      <c r="Q651" t="s">
        <v>3457</v>
      </c>
      <c r="R651" t="s">
        <v>32</v>
      </c>
      <c r="S651" t="str">
        <f>IF(salesTable[[#This Row],[Region]]="","MISSING",IFERROR(VLOOKUP(salesTable[[#This Row],[Region]],region_ref[],2,FALSE),TRIM(CLEAN(UPPER(salesTable[[#This Row],[Region]])))))</f>
        <v>KUMASI</v>
      </c>
      <c r="T651" t="str">
        <f>IF(salesTable[[#This Row],[CustomerType]]="","MISSING",IFERROR(VLOOKUP(salesTable[[#This Row],[CustomerType]],customerType_Ref[],2,FALSE),TRIM(CLEAN(UPPER(salesTable[[#This Row],[CustomerType]])))))</f>
        <v>BUSINESS</v>
      </c>
      <c r="U651" t="str">
        <f>IF(salesTable[[#This Row],[SalesChannel]]="","MISSING",IFERROR(VLOOKUP(salesTable[[#This Row],[SalesChannel]],salesChannel_Ref[],2,FALSE),CLEAN(UPPER(TRIM(salesTable[SalesChannel])))))</f>
        <v>AGENT</v>
      </c>
      <c r="V65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51" s="8" t="str">
        <f>IF(salesTable[[#This Row],[ProductID]]="","MISSING",IFERROR(VLOOKUP(salesTable[[#This Row],[ProductID]],product_REF[],1,FALSE),"NO MATCH"))</f>
        <v>P011</v>
      </c>
      <c r="X651" s="8" t="str">
        <f>CLEAN(UPPER(TRIM(IF(salesTable[[#This Row],[ProductID]]="","MISSING",IFERROR(VLOOKUP(salesTable[[#This Row],[ProductID]],product_REF[],2,FALSE),"NO MATCH")))))</f>
        <v>EXECUTIVE DESK</v>
      </c>
      <c r="Y651" t="str">
        <f>IFERROR(CLEAN(UPPER(TRIM(VLOOKUP(salesTable[[#This Row],[productID_Final]],product_REF[],3,FALSE)))),"NO MATCH")</f>
        <v>FURNITURE</v>
      </c>
      <c r="Z651" s="8" t="str">
        <f>IF(salesTable[[#This Row],[productCategory_final]]=CLEAN(UPPER(TRIM(salesTable[ProductCategory]))),salesTable[[#This Row],[productCategory_final]],"MISMATCH")</f>
        <v>FURNITURE</v>
      </c>
      <c r="AA651" s="8" t="str">
        <f>IF(salesTable[[#This Row],[CustomerID]]="","MISSING",IFERROR(VLOOKUP(salesTable[[#This Row],[CustomerID]],customer_REF[],1,FALSE),"NO MATCH"))</f>
        <v>C0237</v>
      </c>
      <c r="AB651" t="str">
        <f>CLEAN(UPPER(TRIM(IF(salesTable[[#This Row],[FirstName]]="","MISSING",IFERROR(VLOOKUP(salesTable[[#This Row],[CustomerID_final]],customer_REF[],2,FALSE),"NO MATCH")))))</f>
        <v>NAA</v>
      </c>
      <c r="AC651" s="8" t="str">
        <f>IF(salesTable[[#This Row],[customerFisrtName]]=CLEAN(UPPER(TRIM(salesTable[[#This Row],[customerFisrtName]]))),salesTable[[#This Row],[customerFisrtName]],"MISMATCH")</f>
        <v>NAA</v>
      </c>
      <c r="AD651" t="str">
        <f>CLEAN(UPPER(TRIM(IF(salesTable[[#This Row],[LastName]]="","MISSING",IFERROR(VLOOKUP(salesTable[[#This Row],[CustomerID_final]],customer_REF[],3,FALSE),"NO MATCH")))))</f>
        <v>ARTHUR</v>
      </c>
      <c r="AE651" s="8" t="str">
        <f>IF(salesTable[[#This Row],[customerLastName]]=CLEAN(UPPER(TRIM(salesTable[[#This Row],[customerLastName]]))),salesTable[[#This Row],[customerLastName]],"MISMATCH")</f>
        <v>ARTHUR</v>
      </c>
      <c r="AF651" s="8" t="str">
        <f>IF(salesTable[[#This Row],[Phone]]="","MISSING",0&amp;RIGHT(TRIM(SUBSTITUTE(SUBSTITUTE(SUBSTITUTE(salesTable[[#This Row],[Phone]],"+","")," ",""),"-","")),9))</f>
        <v>0502113340</v>
      </c>
      <c r="AG65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51" s="8">
        <f>IF(salesTable[[#This Row],[quantity_clean]]&gt;0,salesTable[[#This Row],[quantity_clean]],"INVALID")</f>
        <v>7</v>
      </c>
      <c r="AI65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651" s="8">
        <f>IF(salesTable[[#This Row],[unitPrice_clean]]&gt;0,salesTable[[#This Row],[unitPrice_clean]],"INVALID")</f>
        <v>2400</v>
      </c>
      <c r="AK651">
        <f>IF(salesTable[[#This Row],[Revenue]]="","MISSING",VALUE(TRIM(SUBSTITUTE(SUBSTITUTE(salesTable[[#This Row],[Revenue]],",",""),"GH₵",""))))</f>
        <v>16800</v>
      </c>
      <c r="AL651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651" s="19" t="str">
        <f>IF(ISNUMBER(salesTable[[#This Row],[OrderDate]]),salesTable[[#This Row],[OrderDate]],IFERROR(DATEVALUE(CLEAN(TRIM(SUBSTITUTE(salesTable[[#This Row],[OrderDate]],".","/")))),"CHECK"))</f>
        <v>CHECK</v>
      </c>
      <c r="AN65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GH-KUM-2025-00650</v>
      </c>
      <c r="AP6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1" s="8" t="str">
        <f>CLEAN(PROPER(TRIM(salesTable[[#This Row],[Email]])))</f>
        <v>Naa.Arthur42@Example.Com</v>
      </c>
      <c r="AR651" s="8" t="str">
        <f>CLEAN(TRIM(salesTable[[#This Row],[SourceFile]]))</f>
        <v>Agent_App_2025.csv</v>
      </c>
      <c r="AS6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1" s="8" t="str">
        <f>IF(salesTable[orderRef_final]&lt;&gt;"MISSING",salesTable[orderRef_final],"invalid")</f>
        <v>GH-KUM-2025-00650</v>
      </c>
    </row>
    <row r="652" spans="1:46" x14ac:dyDescent="0.3">
      <c r="A652" t="s">
        <v>4894</v>
      </c>
      <c r="B652" t="s">
        <v>4895</v>
      </c>
      <c r="C652" t="s">
        <v>852</v>
      </c>
      <c r="D652" t="s">
        <v>366</v>
      </c>
      <c r="E652" t="s">
        <v>93</v>
      </c>
      <c r="F652" t="s">
        <v>38</v>
      </c>
      <c r="G652" t="s">
        <v>218</v>
      </c>
      <c r="H652" t="s">
        <v>312</v>
      </c>
      <c r="I652" t="s">
        <v>26</v>
      </c>
      <c r="J652" t="s">
        <v>83</v>
      </c>
      <c r="K652" t="s">
        <v>98</v>
      </c>
      <c r="L652" t="s">
        <v>182</v>
      </c>
      <c r="M652" t="s">
        <v>74</v>
      </c>
      <c r="N652" t="s">
        <v>133</v>
      </c>
      <c r="O652">
        <v>22400</v>
      </c>
      <c r="P652" t="s">
        <v>4896</v>
      </c>
      <c r="Q652" t="s">
        <v>4897</v>
      </c>
      <c r="R652" t="s">
        <v>46</v>
      </c>
      <c r="S652" t="str">
        <f>IF(salesTable[[#This Row],[Region]]="","MISSING",IFERROR(VLOOKUP(salesTable[[#This Row],[Region]],region_ref[],2,FALSE),TRIM(CLEAN(UPPER(salesTable[[#This Row],[Region]])))))</f>
        <v>KUMASI</v>
      </c>
      <c r="T652" t="str">
        <f>IF(salesTable[[#This Row],[CustomerType]]="","MISSING",IFERROR(VLOOKUP(salesTable[[#This Row],[CustomerType]],customerType_Ref[],2,FALSE),TRIM(CLEAN(UPPER(salesTable[[#This Row],[CustomerType]])))))</f>
        <v>INDIVIDUAL</v>
      </c>
      <c r="U652" t="str">
        <f>IF(salesTable[[#This Row],[SalesChannel]]="","MISSING",IFERROR(VLOOKUP(salesTable[[#This Row],[SalesChannel]],salesChannel_Ref[],2,FALSE),CLEAN(UPPER(TRIM(salesTable[SalesChannel])))))</f>
        <v>MOBILE APP</v>
      </c>
      <c r="V652" t="str">
        <f>IF(salesTable[[#This Row],[PaymentMethod]]="","MISSING",IFERROR(VLOOKUP(salesTable[[#This Row],[PaymentMethod]],paymentMethod_REF[],2,FALSE), CLEAN(UPPER(TRIM(salesTable[[#This Row],[PaymentMethod]])))))</f>
        <v>CASH</v>
      </c>
      <c r="W652" s="8" t="str">
        <f>IF(salesTable[[#This Row],[ProductID]]="","MISSING",IFERROR(VLOOKUP(salesTable[[#This Row],[ProductID]],product_REF[],1,FALSE),"NO MATCH"))</f>
        <v>P005</v>
      </c>
      <c r="X652" s="8" t="str">
        <f>CLEAN(UPPER(TRIM(IF(salesTable[[#This Row],[ProductID]]="","MISSING",IFERROR(VLOOKUP(salesTable[[#This Row],[ProductID]],product_REF[],2,FALSE),"NO MATCH")))))</f>
        <v>SMARTPHONE X</v>
      </c>
      <c r="Y652" t="str">
        <f>IFERROR(CLEAN(UPPER(TRIM(VLOOKUP(salesTable[[#This Row],[productID_Final]],product_REF[],3,FALSE)))),"NO MATCH")</f>
        <v>ELECTRONICS</v>
      </c>
      <c r="Z652" s="8" t="str">
        <f>IF(salesTable[[#This Row],[productCategory_final]]=CLEAN(UPPER(TRIM(salesTable[ProductCategory]))),salesTable[[#This Row],[productCategory_final]],"MISMATCH")</f>
        <v>ELECTRONICS</v>
      </c>
      <c r="AA652" s="8" t="str">
        <f>IF(salesTable[[#This Row],[CustomerID]]="","MISSING",IFERROR(VLOOKUP(salesTable[[#This Row],[CustomerID]],customer_REF[],1,FALSE),"NO MATCH"))</f>
        <v>C0044</v>
      </c>
      <c r="AB652" t="str">
        <f>CLEAN(UPPER(TRIM(IF(salesTable[[#This Row],[FirstName]]="","MISSING",IFERROR(VLOOKUP(salesTable[[#This Row],[CustomerID_final]],customer_REF[],2,FALSE),"NO MATCH")))))</f>
        <v>ABENA</v>
      </c>
      <c r="AC652" s="8" t="str">
        <f>IF(salesTable[[#This Row],[customerFisrtName]]=CLEAN(UPPER(TRIM(salesTable[[#This Row],[customerFisrtName]]))),salesTable[[#This Row],[customerFisrtName]],"MISMATCH")</f>
        <v>ABENA</v>
      </c>
      <c r="AD652" t="str">
        <f>CLEAN(UPPER(TRIM(IF(salesTable[[#This Row],[LastName]]="","MISSING",IFERROR(VLOOKUP(salesTable[[#This Row],[CustomerID_final]],customer_REF[],3,FALSE),"NO MATCH")))))</f>
        <v>BADU</v>
      </c>
      <c r="AE652" s="8" t="str">
        <f>IF(salesTable[[#This Row],[customerLastName]]=CLEAN(UPPER(TRIM(salesTable[[#This Row],[customerLastName]]))),salesTable[[#This Row],[customerLastName]],"MISMATCH")</f>
        <v>BADU</v>
      </c>
      <c r="AF652" s="8" t="str">
        <f>IF(salesTable[[#This Row],[Phone]]="","MISSING",0&amp;RIGHT(TRIM(SUBSTITUTE(SUBSTITUTE(SUBSTITUTE(salesTable[[#This Row],[Phone]],"+","")," ",""),"-","")),9))</f>
        <v>0552904134</v>
      </c>
      <c r="AG65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52" s="8">
        <f>IF(salesTable[[#This Row],[quantity_clean]]&gt;0,salesTable[[#This Row],[quantity_clean]],"INVALID")</f>
        <v>8</v>
      </c>
      <c r="AI652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652" s="8" t="str">
        <f>IF(salesTable[[#This Row],[unitPrice_clean]]&gt;0,salesTable[[#This Row],[unitPrice_clean]],"INVALID")</f>
        <v>INVALID</v>
      </c>
      <c r="AK652">
        <f>IF(salesTable[[#This Row],[Revenue]]="","MISSING",VALUE(TRIM(SUBSTITUTE(SUBSTITUTE(salesTable[[#This Row],[Revenue]],",",""),"GH₵",""))))</f>
        <v>22400</v>
      </c>
      <c r="AL65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52" s="19">
        <f>IF(ISNUMBER(salesTable[[#This Row],[OrderDate]]),salesTable[[#This Row],[OrderDate]],IFERROR(DATEVALUE(CLEAN(TRIM(SUBSTITUTE(salesTable[[#This Row],[OrderDate]],".","/")))),"CHECK"))</f>
        <v>46216</v>
      </c>
      <c r="AN65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GH-KUM-2025-00653</v>
      </c>
      <c r="AP6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2" s="8" t="str">
        <f>CLEAN(PROPER(TRIM(salesTable[[#This Row],[Email]])))</f>
        <v>Abena.Badu44@Example.Com</v>
      </c>
      <c r="AR652" s="8" t="str">
        <f>CLEAN(TRIM(salesTable[[#This Row],[SourceFile]]))</f>
        <v>Mobile_App_Export.csv</v>
      </c>
      <c r="AS6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2" s="8" t="str">
        <f>IF(salesTable[orderRef_final]&lt;&gt;"MISSING",salesTable[orderRef_final],"invalid")</f>
        <v>GH-KUM-2025-00653</v>
      </c>
    </row>
    <row r="653" spans="1:46" x14ac:dyDescent="0.3">
      <c r="A653" t="s">
        <v>5274</v>
      </c>
      <c r="B653" t="s">
        <v>5152</v>
      </c>
      <c r="C653" t="s">
        <v>4221</v>
      </c>
      <c r="D653" t="s">
        <v>80</v>
      </c>
      <c r="E653" t="s">
        <v>93</v>
      </c>
      <c r="F653" t="s">
        <v>38</v>
      </c>
      <c r="G653" t="s">
        <v>162</v>
      </c>
      <c r="H653" t="s">
        <v>163</v>
      </c>
      <c r="I653" t="s">
        <v>110</v>
      </c>
      <c r="J653" t="s">
        <v>492</v>
      </c>
      <c r="K653" t="s">
        <v>98</v>
      </c>
      <c r="L653" t="s">
        <v>502</v>
      </c>
      <c r="M653">
        <v>8</v>
      </c>
      <c r="N653">
        <v>620</v>
      </c>
      <c r="O653">
        <v>4960</v>
      </c>
      <c r="P653" t="s">
        <v>5275</v>
      </c>
      <c r="Q653" t="s">
        <v>5276</v>
      </c>
      <c r="R653" t="s">
        <v>32</v>
      </c>
      <c r="S653" t="str">
        <f>IF(salesTable[[#This Row],[Region]]="","MISSING",IFERROR(VLOOKUP(salesTable[[#This Row],[Region]],region_ref[],2,FALSE),TRIM(CLEAN(UPPER(salesTable[[#This Row],[Region]])))))</f>
        <v>KUMASI</v>
      </c>
      <c r="T653" t="str">
        <f>IF(salesTable[[#This Row],[CustomerType]]="","MISSING",IFERROR(VLOOKUP(salesTable[[#This Row],[CustomerType]],customerType_Ref[],2,FALSE),TRIM(CLEAN(UPPER(salesTable[[#This Row],[CustomerType]])))))</f>
        <v>BUSINESS</v>
      </c>
      <c r="U653" t="str">
        <f>IF(salesTable[[#This Row],[SalesChannel]]="","MISSING",IFERROR(VLOOKUP(salesTable[[#This Row],[SalesChannel]],salesChannel_Ref[],2,FALSE),CLEAN(UPPER(TRIM(salesTable[SalesChannel])))))</f>
        <v>MOBILE APP</v>
      </c>
      <c r="V653" t="str">
        <f>IF(salesTable[[#This Row],[PaymentMethod]]="","MISSING",IFERROR(VLOOKUP(salesTable[[#This Row],[PaymentMethod]],paymentMethod_REF[],2,FALSE), CLEAN(UPPER(TRIM(salesTable[[#This Row],[PaymentMethod]])))))</f>
        <v>CASH</v>
      </c>
      <c r="W653" s="8" t="str">
        <f>IF(salesTable[[#This Row],[ProductID]]="","MISSING",IFERROR(VLOOKUP(salesTable[[#This Row],[ProductID]],product_REF[],1,FALSE),"NO MATCH"))</f>
        <v>P012</v>
      </c>
      <c r="X653" s="8" t="str">
        <f>CLEAN(UPPER(TRIM(IF(salesTable[[#This Row],[ProductID]]="","MISSING",IFERROR(VLOOKUP(salesTable[[#This Row],[ProductID]],product_REF[],2,FALSE),"NO MATCH")))))</f>
        <v>BLENDER PLUS</v>
      </c>
      <c r="Y653" t="str">
        <f>IFERROR(CLEAN(UPPER(TRIM(VLOOKUP(salesTable[[#This Row],[productID_Final]],product_REF[],3,FALSE)))),"NO MATCH")</f>
        <v>HOME APPLIANCES</v>
      </c>
      <c r="Z653" s="8" t="str">
        <f>IF(salesTable[[#This Row],[productCategory_final]]=CLEAN(UPPER(TRIM(salesTable[ProductCategory]))),salesTable[[#This Row],[productCategory_final]],"MISMATCH")</f>
        <v>HOME APPLIANCES</v>
      </c>
      <c r="AA653" s="8" t="str">
        <f>IF(salesTable[[#This Row],[CustomerID]]="","MISSING",IFERROR(VLOOKUP(salesTable[[#This Row],[CustomerID]],customer_REF[],1,FALSE),"NO MATCH"))</f>
        <v>C0072</v>
      </c>
      <c r="AB653" t="str">
        <f>CLEAN(UPPER(TRIM(IF(salesTable[[#This Row],[FirstName]]="","MISSING",IFERROR(VLOOKUP(salesTable[[#This Row],[CustomerID_final]],customer_REF[],2,FALSE),"NO MATCH")))))</f>
        <v>ADWOA</v>
      </c>
      <c r="AC653" s="8" t="str">
        <f>IF(salesTable[[#This Row],[customerFisrtName]]=CLEAN(UPPER(TRIM(salesTable[[#This Row],[customerFisrtName]]))),salesTable[[#This Row],[customerFisrtName]],"MISMATCH")</f>
        <v>ADWOA</v>
      </c>
      <c r="AD653" t="str">
        <f>CLEAN(UPPER(TRIM(IF(salesTable[[#This Row],[LastName]]="","MISSING",IFERROR(VLOOKUP(salesTable[[#This Row],[CustomerID_final]],customer_REF[],3,FALSE),"NO MATCH")))))</f>
        <v>BADU</v>
      </c>
      <c r="AE653" s="8" t="str">
        <f>IF(salesTable[[#This Row],[customerLastName]]=CLEAN(UPPER(TRIM(salesTable[[#This Row],[customerLastName]]))),salesTable[[#This Row],[customerLastName]],"MISMATCH")</f>
        <v>BADU</v>
      </c>
      <c r="AF653" s="8" t="str">
        <f>IF(salesTable[[#This Row],[Phone]]="","MISSING",0&amp;RIGHT(TRIM(SUBSTITUTE(SUBSTITUTE(SUBSTITUTE(salesTable[[#This Row],[Phone]],"+","")," ",""),"-","")),9))</f>
        <v>0272460436</v>
      </c>
      <c r="AG65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53" s="8">
        <f>IF(salesTable[[#This Row],[quantity_clean]]&gt;0,salesTable[[#This Row],[quantity_clean]],"INVALID")</f>
        <v>8</v>
      </c>
      <c r="AI65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53" s="8">
        <f>IF(salesTable[[#This Row],[unitPrice_clean]]&gt;0,salesTable[[#This Row],[unitPrice_clean]],"INVALID")</f>
        <v>620</v>
      </c>
      <c r="AK653">
        <f>IF(salesTable[[#This Row],[Revenue]]="","MISSING",VALUE(TRIM(SUBSTITUTE(SUBSTITUTE(salesTable[[#This Row],[Revenue]],",",""),"GH₵",""))))</f>
        <v>4960</v>
      </c>
      <c r="AL653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653" s="19" t="str">
        <f>IF(ISNUMBER(salesTable[[#This Row],[OrderDate]]),salesTable[[#This Row],[OrderDate]],IFERROR(DATEVALUE(CLEAN(TRIM(SUBSTITUTE(salesTable[[#This Row],[OrderDate]],".","/")))),"CHECK"))</f>
        <v>CHECK</v>
      </c>
      <c r="AN65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GH-KUM-2025-00658</v>
      </c>
      <c r="AP6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3" s="8" t="str">
        <f>CLEAN(PROPER(TRIM(salesTable[[#This Row],[Email]])))</f>
        <v>Adwoa.Badu80@Example.Com</v>
      </c>
      <c r="AR653" s="8" t="str">
        <f>CLEAN(TRIM(salesTable[[#This Row],[SourceFile]]))</f>
        <v>Agent_App_2025.csv</v>
      </c>
      <c r="AS6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3" s="8" t="str">
        <f>IF(salesTable[orderRef_final]&lt;&gt;"MISSING",salesTable[orderRef_final],"invalid")</f>
        <v>GH-KUM-2025-00658</v>
      </c>
    </row>
    <row r="654" spans="1:46" x14ac:dyDescent="0.3">
      <c r="A654" t="s">
        <v>5112</v>
      </c>
      <c r="B654" t="s">
        <v>5113</v>
      </c>
      <c r="C654" t="s">
        <v>1717</v>
      </c>
      <c r="D654" t="s">
        <v>743</v>
      </c>
      <c r="E654" t="s">
        <v>1640</v>
      </c>
      <c r="F654" t="s">
        <v>210</v>
      </c>
      <c r="G654" t="s">
        <v>191</v>
      </c>
      <c r="H654" t="s">
        <v>278</v>
      </c>
      <c r="I654" t="s">
        <v>527</v>
      </c>
      <c r="J654" t="s">
        <v>97</v>
      </c>
      <c r="K654" t="s">
        <v>72</v>
      </c>
      <c r="L654" t="s">
        <v>182</v>
      </c>
      <c r="M654" t="s">
        <v>1522</v>
      </c>
      <c r="N654">
        <v>1650</v>
      </c>
      <c r="O654">
        <v>9900</v>
      </c>
      <c r="P654" t="s">
        <v>5114</v>
      </c>
      <c r="Q654" t="s">
        <v>5115</v>
      </c>
      <c r="R654" t="s">
        <v>61</v>
      </c>
      <c r="S654" t="str">
        <f>IF(salesTable[[#This Row],[Region]]="","MISSING",IFERROR(VLOOKUP(salesTable[[#This Row],[Region]],region_ref[],2,FALSE),TRIM(CLEAN(UPPER(salesTable[[#This Row],[Region]])))))</f>
        <v>KUMASI</v>
      </c>
      <c r="T654" t="str">
        <f>IF(salesTable[[#This Row],[CustomerType]]="","MISSING",IFERROR(VLOOKUP(salesTable[[#This Row],[CustomerType]],customerType_Ref[],2,FALSE),TRIM(CLEAN(UPPER(salesTable[[#This Row],[CustomerType]])))))</f>
        <v>BUSINESS</v>
      </c>
      <c r="U654" t="str">
        <f>IF(salesTable[[#This Row],[SalesChannel]]="","MISSING",IFERROR(VLOOKUP(salesTable[[#This Row],[SalesChannel]],salesChannel_Ref[],2,FALSE),CLEAN(UPPER(TRIM(salesTable[SalesChannel])))))</f>
        <v>IN-STORE</v>
      </c>
      <c r="V654" t="str">
        <f>IF(salesTable[[#This Row],[PaymentMethod]]="","MISSING",IFERROR(VLOOKUP(salesTable[[#This Row],[PaymentMethod]],paymentMethod_REF[],2,FALSE), CLEAN(UPPER(TRIM(salesTable[[#This Row],[PaymentMethod]])))))</f>
        <v>CASH</v>
      </c>
      <c r="W654" s="8" t="str">
        <f>IF(salesTable[[#This Row],[ProductID]]="","MISSING",IFERROR(VLOOKUP(salesTable[[#This Row],[ProductID]],product_REF[],1,FALSE),"NO MATCH"))</f>
        <v>P004</v>
      </c>
      <c r="X654" s="8" t="str">
        <f>CLEAN(UPPER(TRIM(IF(salesTable[[#This Row],[ProductID]]="","MISSING",IFERROR(VLOOKUP(salesTable[[#This Row],[ProductID]],product_REF[],2,FALSE),"NO MATCH")))))</f>
        <v>LASER PRINTER</v>
      </c>
      <c r="Y654" t="str">
        <f>IFERROR(CLEAN(UPPER(TRIM(VLOOKUP(salesTable[[#This Row],[productID_Final]],product_REF[],3,FALSE)))),"NO MATCH")</f>
        <v>OFFICE SUPPLIES</v>
      </c>
      <c r="Z654" s="8" t="str">
        <f>IF(salesTable[[#This Row],[productCategory_final]]=CLEAN(UPPER(TRIM(salesTable[ProductCategory]))),salesTable[[#This Row],[productCategory_final]],"MISMATCH")</f>
        <v>OFFICE SUPPLIES</v>
      </c>
      <c r="AA654" s="8" t="str">
        <f>IF(salesTable[[#This Row],[CustomerID]]="","MISSING",IFERROR(VLOOKUP(salesTable[[#This Row],[CustomerID]],customer_REF[],1,FALSE),"NO MATCH"))</f>
        <v>C0267</v>
      </c>
      <c r="AB654" t="str">
        <f>CLEAN(UPPER(TRIM(IF(salesTable[[#This Row],[FirstName]]="","MISSING",IFERROR(VLOOKUP(salesTable[[#This Row],[CustomerID_final]],customer_REF[],2,FALSE),"NO MATCH")))))</f>
        <v>ESI</v>
      </c>
      <c r="AC654" s="8" t="str">
        <f>IF(salesTable[[#This Row],[customerFisrtName]]=CLEAN(UPPER(TRIM(salesTable[[#This Row],[customerFisrtName]]))),salesTable[[#This Row],[customerFisrtName]],"MISMATCH")</f>
        <v>ESI</v>
      </c>
      <c r="AD654" t="str">
        <f>CLEAN(UPPER(TRIM(IF(salesTable[[#This Row],[LastName]]="","MISSING",IFERROR(VLOOKUP(salesTable[[#This Row],[CustomerID_final]],customer_REF[],3,FALSE),"NO MATCH")))))</f>
        <v>APPIAH</v>
      </c>
      <c r="AE654" s="8" t="str">
        <f>IF(salesTable[[#This Row],[customerLastName]]=CLEAN(UPPER(TRIM(salesTable[[#This Row],[customerLastName]]))),salesTable[[#This Row],[customerLastName]],"MISMATCH")</f>
        <v>APPIAH</v>
      </c>
      <c r="AF654" s="8" t="str">
        <f>IF(salesTable[[#This Row],[Phone]]="","MISSING",0&amp;RIGHT(TRIM(SUBSTITUTE(SUBSTITUTE(SUBSTITUTE(salesTable[[#This Row],[Phone]],"+","")," ",""),"-","")),9))</f>
        <v>0545865712</v>
      </c>
      <c r="AG65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54" s="8">
        <f>IF(salesTable[[#This Row],[quantity_clean]]&gt;0,salesTable[[#This Row],[quantity_clean]],"INVALID")</f>
        <v>6</v>
      </c>
      <c r="AI65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54" s="8">
        <f>IF(salesTable[[#This Row],[unitPrice_clean]]&gt;0,salesTable[[#This Row],[unitPrice_clean]],"INVALID")</f>
        <v>1650</v>
      </c>
      <c r="AK654">
        <f>IF(salesTable[[#This Row],[Revenue]]="","MISSING",VALUE(TRIM(SUBSTITUTE(SUBSTITUTE(salesTable[[#This Row],[Revenue]],",",""),"GH₵",""))))</f>
        <v>9900</v>
      </c>
      <c r="AL654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654" s="19" t="str">
        <f>IF(ISNUMBER(salesTable[[#This Row],[OrderDate]]),salesTable[[#This Row],[OrderDate]],IFERROR(DATEVALUE(CLEAN(TRIM(SUBSTITUTE(salesTable[[#This Row],[OrderDate]],".","/")))),"CHECK"))</f>
        <v>CHECK</v>
      </c>
      <c r="AN65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GH-KUM-2025-00668</v>
      </c>
      <c r="AP6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4" s="8" t="str">
        <f>CLEAN(PROPER(TRIM(salesTable[[#This Row],[Email]])))</f>
        <v>Esi.Appiah33@Example.Com</v>
      </c>
      <c r="AR654" s="8" t="str">
        <f>CLEAN(TRIM(salesTable[[#This Row],[SourceFile]]))</f>
        <v>Retail_POS_2025.csv</v>
      </c>
      <c r="AS6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4" s="8" t="str">
        <f>IF(salesTable[orderRef_final]&lt;&gt;"MISSING",salesTable[orderRef_final],"invalid")</f>
        <v>GH-KUM-2025-00668</v>
      </c>
    </row>
    <row r="655" spans="1:46" x14ac:dyDescent="0.3">
      <c r="A655" t="s">
        <v>2656</v>
      </c>
      <c r="B655" t="s">
        <v>2657</v>
      </c>
      <c r="C655" t="s">
        <v>1639</v>
      </c>
      <c r="D655" t="s">
        <v>1789</v>
      </c>
      <c r="E655" t="s">
        <v>744</v>
      </c>
      <c r="F655" t="s">
        <v>38</v>
      </c>
      <c r="G655" t="s">
        <v>81</v>
      </c>
      <c r="H655" t="s">
        <v>425</v>
      </c>
      <c r="I655" t="s">
        <v>110</v>
      </c>
      <c r="J655" t="s">
        <v>501</v>
      </c>
      <c r="K655" t="s">
        <v>72</v>
      </c>
      <c r="L655" t="s">
        <v>111</v>
      </c>
      <c r="M655">
        <v>3</v>
      </c>
      <c r="N655">
        <v>1250</v>
      </c>
      <c r="O655">
        <v>3750</v>
      </c>
      <c r="P655" t="s">
        <v>2658</v>
      </c>
      <c r="Q655" t="s">
        <v>2659</v>
      </c>
      <c r="R655" t="s">
        <v>157</v>
      </c>
      <c r="S655" t="str">
        <f>IF(salesTable[[#This Row],[Region]]="","MISSING",IFERROR(VLOOKUP(salesTable[[#This Row],[Region]],region_ref[],2,FALSE),TRIM(CLEAN(UPPER(salesTable[[#This Row],[Region]])))))</f>
        <v>KUMASI</v>
      </c>
      <c r="T655" t="str">
        <f>IF(salesTable[[#This Row],[CustomerType]]="","MISSING",IFERROR(VLOOKUP(salesTable[[#This Row],[CustomerType]],customerType_Ref[],2,FALSE),TRIM(CLEAN(UPPER(salesTable[[#This Row],[CustomerType]])))))</f>
        <v>GOVERNMENT</v>
      </c>
      <c r="U655" t="str">
        <f>IF(salesTable[[#This Row],[SalesChannel]]="","MISSING",IFERROR(VLOOKUP(salesTable[[#This Row],[SalesChannel]],salesChannel_Ref[],2,FALSE),CLEAN(UPPER(TRIM(salesTable[SalesChannel])))))</f>
        <v>IN-STORE</v>
      </c>
      <c r="V655" t="str">
        <f>IF(salesTable[[#This Row],[PaymentMethod]]="","MISSING",IFERROR(VLOOKUP(salesTable[[#This Row],[PaymentMethod]],paymentMethod_REF[],2,FALSE), CLEAN(UPPER(TRIM(salesTable[[#This Row],[PaymentMethod]])))))</f>
        <v>CARD</v>
      </c>
      <c r="W655" s="8" t="str">
        <f>IF(salesTable[[#This Row],[ProductID]]="","MISSING",IFERROR(VLOOKUP(salesTable[[#This Row],[ProductID]],product_REF[],1,FALSE),"NO MATCH"))</f>
        <v>P008</v>
      </c>
      <c r="X655" s="8" t="str">
        <f>CLEAN(UPPER(TRIM(IF(salesTable[[#This Row],[ProductID]]="","MISSING",IFERROR(VLOOKUP(salesTable[[#This Row],[ProductID]],product_REF[],2,FALSE),"NO MATCH")))))</f>
        <v>MICROWAVE 25L</v>
      </c>
      <c r="Y655" t="str">
        <f>IFERROR(CLEAN(UPPER(TRIM(VLOOKUP(salesTable[[#This Row],[productID_Final]],product_REF[],3,FALSE)))),"NO MATCH")</f>
        <v>HOME APPLIANCES</v>
      </c>
      <c r="Z655" s="8" t="str">
        <f>IF(salesTable[[#This Row],[productCategory_final]]=CLEAN(UPPER(TRIM(salesTable[ProductCategory]))),salesTable[[#This Row],[productCategory_final]],"MISMATCH")</f>
        <v>HOME APPLIANCES</v>
      </c>
      <c r="AA655" s="8" t="str">
        <f>IF(salesTable[[#This Row],[CustomerID]]="","MISSING",IFERROR(VLOOKUP(salesTable[[#This Row],[CustomerID]],customer_REF[],1,FALSE),"NO MATCH"))</f>
        <v>C0230</v>
      </c>
      <c r="AB655" t="str">
        <f>CLEAN(UPPER(TRIM(IF(salesTable[[#This Row],[FirstName]]="","MISSING",IFERROR(VLOOKUP(salesTable[[#This Row],[CustomerID_final]],customer_REF[],2,FALSE),"NO MATCH")))))</f>
        <v>NAA</v>
      </c>
      <c r="AC655" s="8" t="str">
        <f>IF(salesTable[[#This Row],[customerFisrtName]]=CLEAN(UPPER(TRIM(salesTable[[#This Row],[customerFisrtName]]))),salesTable[[#This Row],[customerFisrtName]],"MISMATCH")</f>
        <v>NAA</v>
      </c>
      <c r="AD655" t="str">
        <f>CLEAN(UPPER(TRIM(IF(salesTable[[#This Row],[LastName]]="","MISSING",IFERROR(VLOOKUP(salesTable[[#This Row],[CustomerID_final]],customer_REF[],3,FALSE),"NO MATCH")))))</f>
        <v>APPIAH</v>
      </c>
      <c r="AE655" s="8" t="str">
        <f>IF(salesTable[[#This Row],[customerLastName]]=CLEAN(UPPER(TRIM(salesTable[[#This Row],[customerLastName]]))),salesTable[[#This Row],[customerLastName]],"MISMATCH")</f>
        <v>APPIAH</v>
      </c>
      <c r="AF655" s="8" t="str">
        <f>IF(salesTable[[#This Row],[Phone]]="","MISSING",0&amp;RIGHT(TRIM(SUBSTITUTE(SUBSTITUTE(SUBSTITUTE(salesTable[[#This Row],[Phone]],"+","")," ",""),"-","")),9))</f>
        <v>0273738753</v>
      </c>
      <c r="AG65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55" s="8">
        <f>IF(salesTable[[#This Row],[quantity_clean]]&gt;0,salesTable[[#This Row],[quantity_clean]],"INVALID")</f>
        <v>3</v>
      </c>
      <c r="AI65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55" s="8">
        <f>IF(salesTable[[#This Row],[unitPrice_clean]]&gt;0,salesTable[[#This Row],[unitPrice_clean]],"INVALID")</f>
        <v>1250</v>
      </c>
      <c r="AK655">
        <f>IF(salesTable[[#This Row],[Revenue]]="","MISSING",VALUE(TRIM(SUBSTITUTE(SUBSTITUTE(salesTable[[#This Row],[Revenue]],",",""),"GH₵",""))))</f>
        <v>3750</v>
      </c>
      <c r="AL655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655" s="19" t="str">
        <f>IF(ISNUMBER(salesTable[[#This Row],[OrderDate]]),salesTable[[#This Row],[OrderDate]],IFERROR(DATEVALUE(CLEAN(TRIM(SUBSTITUTE(salesTable[[#This Row],[OrderDate]],".","/")))),"CHECK"))</f>
        <v>CHECK</v>
      </c>
      <c r="AN65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GH-KUM-2025-00677</v>
      </c>
      <c r="AP6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5" s="8" t="str">
        <f>CLEAN(PROPER(TRIM(salesTable[[#This Row],[Email]])))</f>
        <v>Naa.Appiah54@Example.Com</v>
      </c>
      <c r="AR655" s="8" t="str">
        <f>CLEAN(TRIM(salesTable[[#This Row],[SourceFile]]))</f>
        <v>Online_Sales_2025.xlsx</v>
      </c>
      <c r="AS6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5" s="8" t="str">
        <f>IF(salesTable[orderRef_final]&lt;&gt;"MISSING",salesTable[orderRef_final],"invalid")</f>
        <v>GH-KUM-2025-00677</v>
      </c>
    </row>
    <row r="656" spans="1:46" x14ac:dyDescent="0.3">
      <c r="A656" t="s">
        <v>4012</v>
      </c>
      <c r="B656" t="s">
        <v>4013</v>
      </c>
      <c r="C656" t="s">
        <v>3048</v>
      </c>
      <c r="D656" t="s">
        <v>743</v>
      </c>
      <c r="E656" t="s">
        <v>93</v>
      </c>
      <c r="F656" t="s">
        <v>38</v>
      </c>
      <c r="G656" t="s">
        <v>53</v>
      </c>
      <c r="H656" t="s">
        <v>576</v>
      </c>
      <c r="I656" t="s">
        <v>96</v>
      </c>
      <c r="J656" t="s">
        <v>27</v>
      </c>
      <c r="K656" t="s">
        <v>57</v>
      </c>
      <c r="L656" t="s">
        <v>182</v>
      </c>
      <c r="M656">
        <v>7</v>
      </c>
      <c r="N656" t="s">
        <v>2054</v>
      </c>
      <c r="O656">
        <v>1260</v>
      </c>
      <c r="P656" t="s">
        <v>4014</v>
      </c>
      <c r="Q656" t="s">
        <v>4015</v>
      </c>
      <c r="R656" t="s">
        <v>157</v>
      </c>
      <c r="S656" t="str">
        <f>IF(salesTable[[#This Row],[Region]]="","MISSING",IFERROR(VLOOKUP(salesTable[[#This Row],[Region]],region_ref[],2,FALSE),TRIM(CLEAN(UPPER(salesTable[[#This Row],[Region]])))))</f>
        <v>KUMASI</v>
      </c>
      <c r="T656" t="str">
        <f>IF(salesTable[[#This Row],[CustomerType]]="","MISSING",IFERROR(VLOOKUP(salesTable[[#This Row],[CustomerType]],customerType_Ref[],2,FALSE),TRIM(CLEAN(UPPER(salesTable[[#This Row],[CustomerType]])))))</f>
        <v>GOVERNMENT</v>
      </c>
      <c r="U656" t="str">
        <f>IF(salesTable[[#This Row],[SalesChannel]]="","MISSING",IFERROR(VLOOKUP(salesTable[[#This Row],[SalesChannel]],salesChannel_Ref[],2,FALSE),CLEAN(UPPER(TRIM(salesTable[SalesChannel])))))</f>
        <v>ONLINE</v>
      </c>
      <c r="V656" t="str">
        <f>IF(salesTable[[#This Row],[PaymentMethod]]="","MISSING",IFERROR(VLOOKUP(salesTable[[#This Row],[PaymentMethod]],paymentMethod_REF[],2,FALSE), CLEAN(UPPER(TRIM(salesTable[[#This Row],[PaymentMethod]])))))</f>
        <v>CASH</v>
      </c>
      <c r="W656" s="8" t="str">
        <f>IF(salesTable[[#This Row],[ProductID]]="","MISSING",IFERROR(VLOOKUP(salesTable[[#This Row],[ProductID]],product_REF[],1,FALSE),"NO MATCH"))</f>
        <v>P007</v>
      </c>
      <c r="X656" s="8" t="str">
        <f>CLEAN(UPPER(TRIM(IF(salesTable[[#This Row],[ProductID]]="","MISSING",IFERROR(VLOOKUP(salesTable[[#This Row],[ProductID]],product_REF[],2,FALSE),"NO MATCH")))))</f>
        <v>COTTON SHIRT</v>
      </c>
      <c r="Y656" t="str">
        <f>IFERROR(CLEAN(UPPER(TRIM(VLOOKUP(salesTable[[#This Row],[productID_Final]],product_REF[],3,FALSE)))),"NO MATCH")</f>
        <v>CLOTHING</v>
      </c>
      <c r="Z656" s="8" t="str">
        <f>IF(salesTable[[#This Row],[productCategory_final]]=CLEAN(UPPER(TRIM(salesTable[ProductCategory]))),salesTable[[#This Row],[productCategory_final]],"MISMATCH")</f>
        <v>CLOTHING</v>
      </c>
      <c r="AA656" s="8" t="str">
        <f>IF(salesTable[[#This Row],[CustomerID]]="","MISSING",IFERROR(VLOOKUP(salesTable[[#This Row],[CustomerID]],customer_REF[],1,FALSE),"NO MATCH"))</f>
        <v>C0008</v>
      </c>
      <c r="AB656" t="str">
        <f>CLEAN(UPPER(TRIM(IF(salesTable[[#This Row],[FirstName]]="","MISSING",IFERROR(VLOOKUP(salesTable[[#This Row],[CustomerID_final]],customer_REF[],2,FALSE),"NO MATCH")))))</f>
        <v>ESI</v>
      </c>
      <c r="AC656" s="8" t="str">
        <f>IF(salesTable[[#This Row],[customerFisrtName]]=CLEAN(UPPER(TRIM(salesTable[[#This Row],[customerFisrtName]]))),salesTable[[#This Row],[customerFisrtName]],"MISMATCH")</f>
        <v>ESI</v>
      </c>
      <c r="AD656" t="str">
        <f>CLEAN(UPPER(TRIM(IF(salesTable[[#This Row],[LastName]]="","MISSING",IFERROR(VLOOKUP(salesTable[[#This Row],[CustomerID_final]],customer_REF[],3,FALSE),"NO MATCH")))))</f>
        <v>BADU</v>
      </c>
      <c r="AE656" s="8" t="str">
        <f>IF(salesTable[[#This Row],[customerLastName]]=CLEAN(UPPER(TRIM(salesTable[[#This Row],[customerLastName]]))),salesTable[[#This Row],[customerLastName]],"MISMATCH")</f>
        <v>BADU</v>
      </c>
      <c r="AF656" s="8" t="str">
        <f>IF(salesTable[[#This Row],[Phone]]="","MISSING",0&amp;RIGHT(TRIM(SUBSTITUTE(SUBSTITUTE(SUBSTITUTE(salesTable[[#This Row],[Phone]],"+","")," ",""),"-","")),9))</f>
        <v>0507901553</v>
      </c>
      <c r="AG65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56" s="8">
        <f>IF(salesTable[[#This Row],[quantity_clean]]&gt;0,salesTable[[#This Row],[quantity_clean]],"INVALID")</f>
        <v>7</v>
      </c>
      <c r="AI65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56" s="8">
        <f>IF(salesTable[[#This Row],[unitPrice_clean]]&gt;0,salesTable[[#This Row],[unitPrice_clean]],"INVALID")</f>
        <v>180</v>
      </c>
      <c r="AK656">
        <f>IF(salesTable[[#This Row],[Revenue]]="","MISSING",VALUE(TRIM(SUBSTITUTE(SUBSTITUTE(salesTable[[#This Row],[Revenue]],",",""),"GH₵",""))))</f>
        <v>1260</v>
      </c>
      <c r="AL656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656" s="19" t="str">
        <f>IF(ISNUMBER(salesTable[[#This Row],[OrderDate]]),salesTable[[#This Row],[OrderDate]],IFERROR(DATEVALUE(CLEAN(TRIM(SUBSTITUTE(salesTable[[#This Row],[OrderDate]],".","/")))),"CHECK"))</f>
        <v>CHECK</v>
      </c>
      <c r="AN65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GH-KUM-2025-00681</v>
      </c>
      <c r="AP6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6" s="8" t="str">
        <f>CLEAN(PROPER(TRIM(salesTable[[#This Row],[Email]])))</f>
        <v>Esi.Badu89@Example.Com</v>
      </c>
      <c r="AR656" s="8" t="str">
        <f>CLEAN(TRIM(salesTable[[#This Row],[SourceFile]]))</f>
        <v>Online_Sales_2025.xlsx</v>
      </c>
      <c r="AS6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6" s="8" t="str">
        <f>IF(salesTable[orderRef_final]&lt;&gt;"MISSING",salesTable[orderRef_final],"invalid")</f>
        <v>GH-KUM-2025-00681</v>
      </c>
    </row>
    <row r="657" spans="1:46" x14ac:dyDescent="0.3">
      <c r="A657" t="s">
        <v>1777</v>
      </c>
      <c r="B657" t="s">
        <v>1778</v>
      </c>
      <c r="C657" t="s">
        <v>575</v>
      </c>
      <c r="D657" t="s">
        <v>92</v>
      </c>
      <c r="E657" t="s">
        <v>1779</v>
      </c>
      <c r="F657" t="s">
        <v>38</v>
      </c>
      <c r="G657" t="s">
        <v>81</v>
      </c>
      <c r="H657" t="s">
        <v>425</v>
      </c>
      <c r="I657" t="s">
        <v>110</v>
      </c>
      <c r="J657" t="s">
        <v>97</v>
      </c>
      <c r="K657" t="s">
        <v>98</v>
      </c>
      <c r="L657" t="s">
        <v>165</v>
      </c>
      <c r="M657" t="s">
        <v>607</v>
      </c>
      <c r="N657">
        <v>1250</v>
      </c>
      <c r="O657">
        <v>2500</v>
      </c>
      <c r="P657" t="s">
        <v>1780</v>
      </c>
      <c r="Q657" t="s">
        <v>1781</v>
      </c>
      <c r="R657" t="s">
        <v>157</v>
      </c>
      <c r="S657" t="str">
        <f>IF(salesTable[[#This Row],[Region]]="","MISSING",IFERROR(VLOOKUP(salesTable[[#This Row],[Region]],region_ref[],2,FALSE),TRIM(CLEAN(UPPER(salesTable[[#This Row],[Region]])))))</f>
        <v>KUMASI</v>
      </c>
      <c r="T657" t="str">
        <f>IF(salesTable[[#This Row],[CustomerType]]="","MISSING",IFERROR(VLOOKUP(salesTable[[#This Row],[CustomerType]],customerType_Ref[],2,FALSE),TRIM(CLEAN(UPPER(salesTable[[#This Row],[CustomerType]])))))</f>
        <v>BUSINESS</v>
      </c>
      <c r="U657" t="str">
        <f>IF(salesTable[[#This Row],[SalesChannel]]="","MISSING",IFERROR(VLOOKUP(salesTable[[#This Row],[SalesChannel]],salesChannel_Ref[],2,FALSE),CLEAN(UPPER(TRIM(salesTable[SalesChannel])))))</f>
        <v>MOBILE APP</v>
      </c>
      <c r="V65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57" s="8" t="str">
        <f>IF(salesTable[[#This Row],[ProductID]]="","MISSING",IFERROR(VLOOKUP(salesTable[[#This Row],[ProductID]],product_REF[],1,FALSE),"NO MATCH"))</f>
        <v>P008</v>
      </c>
      <c r="X657" s="8" t="str">
        <f>CLEAN(UPPER(TRIM(IF(salesTable[[#This Row],[ProductID]]="","MISSING",IFERROR(VLOOKUP(salesTable[[#This Row],[ProductID]],product_REF[],2,FALSE),"NO MATCH")))))</f>
        <v>MICROWAVE 25L</v>
      </c>
      <c r="Y657" t="str">
        <f>IFERROR(CLEAN(UPPER(TRIM(VLOOKUP(salesTable[[#This Row],[productID_Final]],product_REF[],3,FALSE)))),"NO MATCH")</f>
        <v>HOME APPLIANCES</v>
      </c>
      <c r="Z657" s="8" t="str">
        <f>IF(salesTable[[#This Row],[productCategory_final]]=CLEAN(UPPER(TRIM(salesTable[ProductCategory]))),salesTable[[#This Row],[productCategory_final]],"MISMATCH")</f>
        <v>HOME APPLIANCES</v>
      </c>
      <c r="AA657" s="8" t="str">
        <f>IF(salesTable[[#This Row],[CustomerID]]="","MISSING",IFERROR(VLOOKUP(salesTable[[#This Row],[CustomerID]],customer_REF[],1,FALSE),"NO MATCH"))</f>
        <v>C0349</v>
      </c>
      <c r="AB657" t="str">
        <f>CLEAN(UPPER(TRIM(IF(salesTable[[#This Row],[FirstName]]="","MISSING",IFERROR(VLOOKUP(salesTable[[#This Row],[CustomerID_final]],customer_REF[],2,FALSE),"NO MATCH")))))</f>
        <v>AMA</v>
      </c>
      <c r="AC657" s="8" t="str">
        <f>IF(salesTable[[#This Row],[customerFisrtName]]=CLEAN(UPPER(TRIM(salesTable[[#This Row],[customerFisrtName]]))),salesTable[[#This Row],[customerFisrtName]],"MISMATCH")</f>
        <v>AMA</v>
      </c>
      <c r="AD657" t="str">
        <f>CLEAN(UPPER(TRIM(IF(salesTable[[#This Row],[LastName]]="","MISSING",IFERROR(VLOOKUP(salesTable[[#This Row],[CustomerID_final]],customer_REF[],3,FALSE),"NO MATCH")))))</f>
        <v>BOATENG</v>
      </c>
      <c r="AE657" s="8" t="str">
        <f>IF(salesTable[[#This Row],[customerLastName]]=CLEAN(UPPER(TRIM(salesTable[[#This Row],[customerLastName]]))),salesTable[[#This Row],[customerLastName]],"MISMATCH")</f>
        <v>BOATENG</v>
      </c>
      <c r="AF657" s="8" t="str">
        <f>IF(salesTable[[#This Row],[Phone]]="","MISSING",0&amp;RIGHT(TRIM(SUBSTITUTE(SUBSTITUTE(SUBSTITUTE(salesTable[[#This Row],[Phone]],"+","")," ",""),"-","")),9))</f>
        <v>0206896204</v>
      </c>
      <c r="AG65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57" s="8">
        <f>IF(salesTable[[#This Row],[quantity_clean]]&gt;0,salesTable[[#This Row],[quantity_clean]],"INVALID")</f>
        <v>2</v>
      </c>
      <c r="AI65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57" s="8">
        <f>IF(salesTable[[#This Row],[unitPrice_clean]]&gt;0,salesTable[[#This Row],[unitPrice_clean]],"INVALID")</f>
        <v>1250</v>
      </c>
      <c r="AK657">
        <f>IF(salesTable[[#This Row],[Revenue]]="","MISSING",VALUE(TRIM(SUBSTITUTE(SUBSTITUTE(salesTable[[#This Row],[Revenue]],",",""),"GH₵",""))))</f>
        <v>2500</v>
      </c>
      <c r="AL657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657" s="19">
        <f>IF(ISNUMBER(salesTable[[#This Row],[OrderDate]]),salesTable[[#This Row],[OrderDate]],IFERROR(DATEVALUE(CLEAN(TRIM(SUBSTITUTE(salesTable[[#This Row],[OrderDate]],".","/")))),"CHECK"))</f>
        <v>46337</v>
      </c>
      <c r="AN65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GH-KUM-2025-00684</v>
      </c>
      <c r="AP6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7" s="8" t="str">
        <f>CLEAN(PROPER(TRIM(salesTable[[#This Row],[Email]])))</f>
        <v>Ama.Boateng82@Example.Com</v>
      </c>
      <c r="AR657" s="8" t="str">
        <f>CLEAN(TRIM(salesTable[[#This Row],[SourceFile]]))</f>
        <v>Online_Sales_2025.xlsx</v>
      </c>
      <c r="AS6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7" s="8" t="str">
        <f>IF(salesTable[orderRef_final]&lt;&gt;"MISSING",salesTable[orderRef_final],"invalid")</f>
        <v>GH-KUM-2025-00684</v>
      </c>
    </row>
    <row r="658" spans="1:46" x14ac:dyDescent="0.3">
      <c r="A658" t="s">
        <v>3682</v>
      </c>
      <c r="B658" t="s">
        <v>3612</v>
      </c>
      <c r="C658" t="s">
        <v>3683</v>
      </c>
      <c r="D658" t="s">
        <v>36</v>
      </c>
      <c r="E658" t="s">
        <v>161</v>
      </c>
      <c r="F658" t="s">
        <v>38</v>
      </c>
      <c r="G658" t="s">
        <v>303</v>
      </c>
      <c r="H658" t="s">
        <v>1852</v>
      </c>
      <c r="I658" t="s">
        <v>41</v>
      </c>
      <c r="J658" t="s">
        <v>97</v>
      </c>
      <c r="K658" t="s">
        <v>72</v>
      </c>
      <c r="L658" t="s">
        <v>29</v>
      </c>
      <c r="M658">
        <v>6</v>
      </c>
      <c r="N658">
        <v>2300</v>
      </c>
      <c r="O658">
        <v>13800</v>
      </c>
      <c r="P658" t="s">
        <v>3684</v>
      </c>
      <c r="Q658" t="s">
        <v>3685</v>
      </c>
      <c r="R658" t="s">
        <v>32</v>
      </c>
      <c r="S658" t="str">
        <f>IF(salesTable[[#This Row],[Region]]="","MISSING",IFERROR(VLOOKUP(salesTable[[#This Row],[Region]],region_ref[],2,FALSE),TRIM(CLEAN(UPPER(salesTable[[#This Row],[Region]])))))</f>
        <v>KUMASI</v>
      </c>
      <c r="T658" t="str">
        <f>IF(salesTable[[#This Row],[CustomerType]]="","MISSING",IFERROR(VLOOKUP(salesTable[[#This Row],[CustomerType]],customerType_Ref[],2,FALSE),TRIM(CLEAN(UPPER(salesTable[[#This Row],[CustomerType]])))))</f>
        <v>BUSINESS</v>
      </c>
      <c r="U658" t="str">
        <f>IF(salesTable[[#This Row],[SalesChannel]]="","MISSING",IFERROR(VLOOKUP(salesTable[[#This Row],[SalesChannel]],salesChannel_Ref[],2,FALSE),CLEAN(UPPER(TRIM(salesTable[SalesChannel])))))</f>
        <v>IN-STORE</v>
      </c>
      <c r="V65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58" s="8" t="str">
        <f>IF(salesTable[[#This Row],[ProductID]]="","MISSING",IFERROR(VLOOKUP(salesTable[[#This Row],[ProductID]],product_REF[],1,FALSE),"NO MATCH"))</f>
        <v>P011</v>
      </c>
      <c r="X658" s="8" t="str">
        <f>CLEAN(UPPER(TRIM(IF(salesTable[[#This Row],[ProductID]]="","MISSING",IFERROR(VLOOKUP(salesTable[[#This Row],[ProductID]],product_REF[],2,FALSE),"NO MATCH")))))</f>
        <v>EXECUTIVE DESK</v>
      </c>
      <c r="Y658" t="str">
        <f>IFERROR(CLEAN(UPPER(TRIM(VLOOKUP(salesTable[[#This Row],[productID_Final]],product_REF[],3,FALSE)))),"NO MATCH")</f>
        <v>FURNITURE</v>
      </c>
      <c r="Z658" s="8" t="str">
        <f>IF(salesTable[[#This Row],[productCategory_final]]=CLEAN(UPPER(TRIM(salesTable[ProductCategory]))),salesTable[[#This Row],[productCategory_final]],"MISMATCH")</f>
        <v>FURNITURE</v>
      </c>
      <c r="AA658" s="8" t="str">
        <f>IF(salesTable[[#This Row],[CustomerID]]="","MISSING",IFERROR(VLOOKUP(salesTable[[#This Row],[CustomerID]],customer_REF[],1,FALSE),"NO MATCH"))</f>
        <v>C0050</v>
      </c>
      <c r="AB658" t="str">
        <f>CLEAN(UPPER(TRIM(IF(salesTable[[#This Row],[FirstName]]="","MISSING",IFERROR(VLOOKUP(salesTable[[#This Row],[CustomerID_final]],customer_REF[],2,FALSE),"NO MATCH")))))</f>
        <v>AKOSUA</v>
      </c>
      <c r="AC658" s="8" t="str">
        <f>IF(salesTable[[#This Row],[customerFisrtName]]=CLEAN(UPPER(TRIM(salesTable[[#This Row],[customerFisrtName]]))),salesTable[[#This Row],[customerFisrtName]],"MISMATCH")</f>
        <v>AKOSUA</v>
      </c>
      <c r="AD658" t="str">
        <f>CLEAN(UPPER(TRIM(IF(salesTable[[#This Row],[LastName]]="","MISSING",IFERROR(VLOOKUP(salesTable[[#This Row],[CustomerID_final]],customer_REF[],3,FALSE),"NO MATCH")))))</f>
        <v>ADDO</v>
      </c>
      <c r="AE658" s="8" t="str">
        <f>IF(salesTable[[#This Row],[customerLastName]]=CLEAN(UPPER(TRIM(salesTable[[#This Row],[customerLastName]]))),salesTable[[#This Row],[customerLastName]],"MISMATCH")</f>
        <v>ADDO</v>
      </c>
      <c r="AF658" s="8" t="str">
        <f>IF(salesTable[[#This Row],[Phone]]="","MISSING",0&amp;RIGHT(TRIM(SUBSTITUTE(SUBSTITUTE(SUBSTITUTE(salesTable[[#This Row],[Phone]],"+","")," ",""),"-","")),9))</f>
        <v>0553158276</v>
      </c>
      <c r="AG65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58" s="8">
        <f>IF(salesTable[[#This Row],[quantity_clean]]&gt;0,salesTable[[#This Row],[quantity_clean]],"INVALID")</f>
        <v>6</v>
      </c>
      <c r="AI658">
        <f>IF(OR(salesTable[[#This Row],[UnitPrice]]="",salesTable[[#This Row],[UnitPrice]]="N/A",salesTable[[#This Row],[UnitPrice]]="unknown"),"INVALID",VALUE(TRIM(SUBSTITUTE(SUBSTITUTE(salesTable[[#This Row],[UnitPrice]],",",""),"GH₵",""))))</f>
        <v>2300</v>
      </c>
      <c r="AJ658" s="8">
        <f>IF(salesTable[[#This Row],[unitPrice_clean]]&gt;0,salesTable[[#This Row],[unitPrice_clean]],"INVALID")</f>
        <v>2300</v>
      </c>
      <c r="AK658">
        <f>IF(salesTable[[#This Row],[Revenue]]="","MISSING",VALUE(TRIM(SUBSTITUTE(SUBSTITUTE(salesTable[[#This Row],[Revenue]],",",""),"GH₵",""))))</f>
        <v>13800</v>
      </c>
      <c r="AL658" s="8">
        <f>IFERROR(IF(ROUND(salesTable[[#This Row],[Quantity_final]]*salesTable[[#This Row],[UnitPrice_final]],2)=ROUND(salesTable[[#This Row],[revenue_clean]],2)=TRUE,salesTable[[#This Row],[revenue_clean]],"invalid"),"INVALID")</f>
        <v>13800</v>
      </c>
      <c r="AM658" s="19">
        <f>IF(ISNUMBER(salesTable[[#This Row],[OrderDate]]),salesTable[[#This Row],[OrderDate]],IFERROR(DATEVALUE(CLEAN(TRIM(SUBSTITUTE(salesTable[[#This Row],[OrderDate]],".","/")))),"CHECK"))</f>
        <v>45872</v>
      </c>
      <c r="AN6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45872</v>
      </c>
      <c r="AO6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GH-KUM-2025-00686</v>
      </c>
      <c r="AP6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8" s="8" t="str">
        <f>CLEAN(PROPER(TRIM(salesTable[[#This Row],[Email]])))</f>
        <v>Akosua.Addo11@Example.Com</v>
      </c>
      <c r="AR658" s="8" t="str">
        <f>CLEAN(TRIM(salesTable[[#This Row],[SourceFile]]))</f>
        <v>Agent_App_2025.csv</v>
      </c>
      <c r="AS6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8" s="8" t="str">
        <f>IF(salesTable[orderRef_final]&lt;&gt;"MISSING",salesTable[orderRef_final],"invalid")</f>
        <v>GH-KUM-2025-00686</v>
      </c>
    </row>
    <row r="659" spans="1:46" x14ac:dyDescent="0.3">
      <c r="A659" t="s">
        <v>1068</v>
      </c>
      <c r="B659" t="s">
        <v>1069</v>
      </c>
      <c r="C659" t="s">
        <v>1070</v>
      </c>
      <c r="D659" t="s">
        <v>1071</v>
      </c>
      <c r="E659" t="s">
        <v>433</v>
      </c>
      <c r="F659" t="s">
        <v>38</v>
      </c>
      <c r="G659" t="s">
        <v>39</v>
      </c>
      <c r="H659" t="s">
        <v>336</v>
      </c>
      <c r="I659" t="s">
        <v>41</v>
      </c>
      <c r="J659" t="s">
        <v>221</v>
      </c>
      <c r="K659" t="s">
        <v>57</v>
      </c>
      <c r="L659" t="s">
        <v>819</v>
      </c>
      <c r="M659">
        <v>10</v>
      </c>
      <c r="N659" t="s">
        <v>1072</v>
      </c>
      <c r="O659">
        <v>19000</v>
      </c>
      <c r="P659" t="s">
        <v>1073</v>
      </c>
      <c r="Q659" t="s">
        <v>1074</v>
      </c>
      <c r="R659" t="s">
        <v>61</v>
      </c>
      <c r="S659" t="str">
        <f>IF(salesTable[[#This Row],[Region]]="","MISSING",IFERROR(VLOOKUP(salesTable[[#This Row],[Region]],region_ref[],2,FALSE),TRIM(CLEAN(UPPER(salesTable[[#This Row],[Region]])))))</f>
        <v>KUMASI</v>
      </c>
      <c r="T659" t="str">
        <f>IF(salesTable[[#This Row],[CustomerType]]="","MISSING",IFERROR(VLOOKUP(salesTable[[#This Row],[CustomerType]],customerType_Ref[],2,FALSE),TRIM(CLEAN(UPPER(salesTable[[#This Row],[CustomerType]])))))</f>
        <v>INDIVIDUAL</v>
      </c>
      <c r="U659" t="str">
        <f>IF(salesTable[[#This Row],[SalesChannel]]="","MISSING",IFERROR(VLOOKUP(salesTable[[#This Row],[SalesChannel]],salesChannel_Ref[],2,FALSE),CLEAN(UPPER(TRIM(salesTable[SalesChannel])))))</f>
        <v>ONLINE</v>
      </c>
      <c r="V65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59" s="8" t="str">
        <f>IF(salesTable[[#This Row],[ProductID]]="","MISSING",IFERROR(VLOOKUP(salesTable[[#This Row],[ProductID]],product_REF[],1,FALSE),"NO MATCH"))</f>
        <v>P006</v>
      </c>
      <c r="X659" s="8" t="str">
        <f>CLEAN(UPPER(TRIM(IF(salesTable[[#This Row],[ProductID]]="","MISSING",IFERROR(VLOOKUP(salesTable[[#This Row],[ProductID]],product_REF[],2,FALSE),"NO MATCH")))))</f>
        <v>STANDING DESK</v>
      </c>
      <c r="Y659" t="str">
        <f>IFERROR(CLEAN(UPPER(TRIM(VLOOKUP(salesTable[[#This Row],[productID_Final]],product_REF[],3,FALSE)))),"NO MATCH")</f>
        <v>FURNITURE</v>
      </c>
      <c r="Z659" s="8" t="str">
        <f>IF(salesTable[[#This Row],[productCategory_final]]=CLEAN(UPPER(TRIM(salesTable[ProductCategory]))),salesTable[[#This Row],[productCategory_final]],"MISMATCH")</f>
        <v>FURNITURE</v>
      </c>
      <c r="AA659" s="8" t="str">
        <f>IF(salesTable[[#This Row],[CustomerID]]="","MISSING",IFERROR(VLOOKUP(salesTable[[#This Row],[CustomerID]],customer_REF[],1,FALSE),"NO MATCH"))</f>
        <v>C0019</v>
      </c>
      <c r="AB659" t="str">
        <f>CLEAN(UPPER(TRIM(IF(salesTable[[#This Row],[FirstName]]="","MISSING",IFERROR(VLOOKUP(salesTable[[#This Row],[CustomerID_final]],customer_REF[],2,FALSE),"NO MATCH")))))</f>
        <v>KOFI</v>
      </c>
      <c r="AC659" s="8" t="str">
        <f>IF(salesTable[[#This Row],[customerFisrtName]]=CLEAN(UPPER(TRIM(salesTable[[#This Row],[customerFisrtName]]))),salesTable[[#This Row],[customerFisrtName]],"MISMATCH")</f>
        <v>KOFI</v>
      </c>
      <c r="AD659" t="str">
        <f>CLEAN(UPPER(TRIM(IF(salesTable[[#This Row],[LastName]]="","MISSING",IFERROR(VLOOKUP(salesTable[[#This Row],[CustomerID_final]],customer_REF[],3,FALSE),"NO MATCH")))))</f>
        <v>ASARE</v>
      </c>
      <c r="AE659" s="8" t="str">
        <f>IF(salesTable[[#This Row],[customerLastName]]=CLEAN(UPPER(TRIM(salesTable[[#This Row],[customerLastName]]))),salesTable[[#This Row],[customerLastName]],"MISMATCH")</f>
        <v>ASARE</v>
      </c>
      <c r="AF659" s="8" t="str">
        <f>IF(salesTable[[#This Row],[Phone]]="","MISSING",0&amp;RIGHT(TRIM(SUBSTITUTE(SUBSTITUTE(SUBSTITUTE(salesTable[[#This Row],[Phone]],"+","")," ",""),"-","")),9))</f>
        <v>0267804326</v>
      </c>
      <c r="AG65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59" s="8">
        <f>IF(salesTable[[#This Row],[quantity_clean]]&gt;0,salesTable[[#This Row],[quantity_clean]],"INVALID")</f>
        <v>10</v>
      </c>
      <c r="AI65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59" s="8">
        <f>IF(salesTable[[#This Row],[unitPrice_clean]]&gt;0,salesTable[[#This Row],[unitPrice_clean]],"INVALID")</f>
        <v>1900</v>
      </c>
      <c r="AK659">
        <f>IF(salesTable[[#This Row],[Revenue]]="","MISSING",VALUE(TRIM(SUBSTITUTE(SUBSTITUTE(salesTable[[#This Row],[Revenue]],",",""),"GH₵",""))))</f>
        <v>19000</v>
      </c>
      <c r="AL659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659" s="19" t="str">
        <f>IF(ISNUMBER(salesTable[[#This Row],[OrderDate]]),salesTable[[#This Row],[OrderDate]],IFERROR(DATEVALUE(CLEAN(TRIM(SUBSTITUTE(salesTable[[#This Row],[OrderDate]],".","/")))),"CHECK"))</f>
        <v>CHECK</v>
      </c>
      <c r="AN65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GH-KUM-2025-00687</v>
      </c>
      <c r="AP6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59" s="8" t="str">
        <f>CLEAN(PROPER(TRIM(salesTable[[#This Row],[Email]])))</f>
        <v>Kofi.Asare64@Example.Com</v>
      </c>
      <c r="AR659" s="8" t="str">
        <f>CLEAN(TRIM(salesTable[[#This Row],[SourceFile]]))</f>
        <v>Retail_POS_2025.csv</v>
      </c>
      <c r="AS6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59" s="8" t="str">
        <f>IF(salesTable[orderRef_final]&lt;&gt;"MISSING",salesTable[orderRef_final],"invalid")</f>
        <v>GH-KUM-2025-00687</v>
      </c>
    </row>
    <row r="660" spans="1:46" x14ac:dyDescent="0.3">
      <c r="A660" t="s">
        <v>4025</v>
      </c>
      <c r="B660" t="s">
        <v>4026</v>
      </c>
      <c r="C660" t="s">
        <v>469</v>
      </c>
      <c r="D660" t="s">
        <v>172</v>
      </c>
      <c r="E660" t="s">
        <v>1527</v>
      </c>
      <c r="F660" t="s">
        <v>38</v>
      </c>
      <c r="G660" t="s">
        <v>218</v>
      </c>
      <c r="H660" t="s">
        <v>3941</v>
      </c>
      <c r="I660" t="s">
        <v>382</v>
      </c>
      <c r="J660" t="s">
        <v>97</v>
      </c>
      <c r="K660" t="s">
        <v>84</v>
      </c>
      <c r="L660" t="s">
        <v>85</v>
      </c>
      <c r="M660">
        <v>5</v>
      </c>
      <c r="N660">
        <v>2800</v>
      </c>
      <c r="O660">
        <v>14000</v>
      </c>
      <c r="P660" t="s">
        <v>4027</v>
      </c>
      <c r="Q660" t="s">
        <v>4028</v>
      </c>
      <c r="R660" t="s">
        <v>46</v>
      </c>
      <c r="S660" t="str">
        <f>IF(salesTable[[#This Row],[Region]]="","MISSING",IFERROR(VLOOKUP(salesTable[[#This Row],[Region]],region_ref[],2,FALSE),TRIM(CLEAN(UPPER(salesTable[[#This Row],[Region]])))))</f>
        <v>KUMASI</v>
      </c>
      <c r="T660" t="str">
        <f>IF(salesTable[[#This Row],[CustomerType]]="","MISSING",IFERROR(VLOOKUP(salesTable[[#This Row],[CustomerType]],customerType_Ref[],2,FALSE),TRIM(CLEAN(UPPER(salesTable[[#This Row],[CustomerType]])))))</f>
        <v>BUSINESS</v>
      </c>
      <c r="U660" t="str">
        <f>IF(salesTable[[#This Row],[SalesChannel]]="","MISSING",IFERROR(VLOOKUP(salesTable[[#This Row],[SalesChannel]],salesChannel_Ref[],2,FALSE),CLEAN(UPPER(TRIM(salesTable[SalesChannel])))))</f>
        <v>AGENT</v>
      </c>
      <c r="V66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60" s="8" t="str">
        <f>IF(salesTable[[#This Row],[ProductID]]="","MISSING",IFERROR(VLOOKUP(salesTable[[#This Row],[ProductID]],product_REF[],1,FALSE),"NO MATCH"))</f>
        <v>P005</v>
      </c>
      <c r="X660" s="8" t="str">
        <f>CLEAN(UPPER(TRIM(IF(salesTable[[#This Row],[ProductID]]="","MISSING",IFERROR(VLOOKUP(salesTable[[#This Row],[ProductID]],product_REF[],2,FALSE),"NO MATCH")))))</f>
        <v>SMARTPHONE X</v>
      </c>
      <c r="Y660" t="str">
        <f>IFERROR(CLEAN(UPPER(TRIM(VLOOKUP(salesTable[[#This Row],[productID_Final]],product_REF[],3,FALSE)))),"NO MATCH")</f>
        <v>ELECTRONICS</v>
      </c>
      <c r="Z660" s="8" t="str">
        <f>IF(salesTable[[#This Row],[productCategory_final]]=CLEAN(UPPER(TRIM(salesTable[ProductCategory]))),salesTable[[#This Row],[productCategory_final]],"MISMATCH")</f>
        <v>ELECTRONICS</v>
      </c>
      <c r="AA660" s="8" t="str">
        <f>IF(salesTable[[#This Row],[CustomerID]]="","MISSING",IFERROR(VLOOKUP(salesTable[[#This Row],[CustomerID]],customer_REF[],1,FALSE),"NO MATCH"))</f>
        <v>C0133</v>
      </c>
      <c r="AB660" t="str">
        <f>CLEAN(UPPER(TRIM(IF(salesTable[[#This Row],[FirstName]]="","MISSING",IFERROR(VLOOKUP(salesTable[[#This Row],[CustomerID_final]],customer_REF[],2,FALSE),"NO MATCH")))))</f>
        <v>DANIEL</v>
      </c>
      <c r="AC660" s="8" t="str">
        <f>IF(salesTable[[#This Row],[customerFisrtName]]=CLEAN(UPPER(TRIM(salesTable[[#This Row],[customerFisrtName]]))),salesTable[[#This Row],[customerFisrtName]],"MISMATCH")</f>
        <v>DANIEL</v>
      </c>
      <c r="AD660" t="str">
        <f>CLEAN(UPPER(TRIM(IF(salesTable[[#This Row],[LastName]]="","MISSING",IFERROR(VLOOKUP(salesTable[[#This Row],[CustomerID_final]],customer_REF[],3,FALSE),"NO MATCH")))))</f>
        <v>OSEI</v>
      </c>
      <c r="AE660" s="8" t="str">
        <f>IF(salesTable[[#This Row],[customerLastName]]=CLEAN(UPPER(TRIM(salesTable[[#This Row],[customerLastName]]))),salesTable[[#This Row],[customerLastName]],"MISMATCH")</f>
        <v>OSEI</v>
      </c>
      <c r="AF660" s="8" t="str">
        <f>IF(salesTable[[#This Row],[Phone]]="","MISSING",0&amp;RIGHT(TRIM(SUBSTITUTE(SUBSTITUTE(SUBSTITUTE(salesTable[[#This Row],[Phone]],"+","")," ",""),"-","")),9))</f>
        <v>0593309453</v>
      </c>
      <c r="AG66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60" s="8">
        <f>IF(salesTable[[#This Row],[quantity_clean]]&gt;0,salesTable[[#This Row],[quantity_clean]],"INVALID")</f>
        <v>5</v>
      </c>
      <c r="AI66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660" s="8">
        <f>IF(salesTable[[#This Row],[unitPrice_clean]]&gt;0,salesTable[[#This Row],[unitPrice_clean]],"INVALID")</f>
        <v>2800</v>
      </c>
      <c r="AK660">
        <f>IF(salesTable[[#This Row],[Revenue]]="","MISSING",VALUE(TRIM(SUBSTITUTE(SUBSTITUTE(salesTable[[#This Row],[Revenue]],",",""),"GH₵",""))))</f>
        <v>14000</v>
      </c>
      <c r="AL660" s="8">
        <f>IFERROR(IF(ROUND(salesTable[[#This Row],[Quantity_final]]*salesTable[[#This Row],[UnitPrice_final]],2)=ROUND(salesTable[[#This Row],[revenue_clean]],2)=TRUE,salesTable[[#This Row],[revenue_clean]],"invalid"),"INVALID")</f>
        <v>14000</v>
      </c>
      <c r="AM660" s="19">
        <f>IF(ISNUMBER(salesTable[[#This Row],[OrderDate]]),salesTable[[#This Row],[OrderDate]],IFERROR(DATEVALUE(CLEAN(TRIM(SUBSTITUTE(salesTable[[#This Row],[OrderDate]],".","/")))),"CHECK"))</f>
        <v>45952</v>
      </c>
      <c r="AN6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45952</v>
      </c>
      <c r="AO6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GH-KUM-2025-00688</v>
      </c>
      <c r="AP6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0" s="8" t="str">
        <f>CLEAN(PROPER(TRIM(salesTable[[#This Row],[Email]])))</f>
        <v>Daniel.Osei41@Example.Com</v>
      </c>
      <c r="AR660" s="8" t="str">
        <f>CLEAN(TRIM(salesTable[[#This Row],[SourceFile]]))</f>
        <v>Mobile_App_Export.csv</v>
      </c>
      <c r="AS6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0" s="8" t="str">
        <f>IF(salesTable[orderRef_final]&lt;&gt;"MISSING",salesTable[orderRef_final],"invalid")</f>
        <v>GH-KUM-2025-00688</v>
      </c>
    </row>
    <row r="661" spans="1:46" x14ac:dyDescent="0.3">
      <c r="A661" t="s">
        <v>1693</v>
      </c>
      <c r="B661" t="s">
        <v>1694</v>
      </c>
      <c r="C661" t="s">
        <v>877</v>
      </c>
      <c r="D661" t="s">
        <v>21</v>
      </c>
      <c r="E661" t="s">
        <v>22</v>
      </c>
      <c r="F661" t="s">
        <v>296</v>
      </c>
      <c r="G661" t="s">
        <v>142</v>
      </c>
      <c r="H661" t="s">
        <v>1313</v>
      </c>
      <c r="I661" t="s">
        <v>26</v>
      </c>
      <c r="J661" t="s">
        <v>685</v>
      </c>
      <c r="K661" t="s">
        <v>42</v>
      </c>
      <c r="L661" t="s">
        <v>111</v>
      </c>
      <c r="M661">
        <v>5</v>
      </c>
      <c r="N661">
        <v>520</v>
      </c>
      <c r="O661">
        <v>2600</v>
      </c>
      <c r="P661" t="s">
        <v>1695</v>
      </c>
      <c r="Q661" t="s">
        <v>1696</v>
      </c>
      <c r="R661" t="s">
        <v>46</v>
      </c>
      <c r="S661" t="str">
        <f>IF(salesTable[[#This Row],[Region]]="","MISSING",IFERROR(VLOOKUP(salesTable[[#This Row],[Region]],region_ref[],2,FALSE),TRIM(CLEAN(UPPER(salesTable[[#This Row],[Region]])))))</f>
        <v>KUMASI</v>
      </c>
      <c r="T661" t="str">
        <f>IF(salesTable[[#This Row],[CustomerType]]="","MISSING",IFERROR(VLOOKUP(salesTable[[#This Row],[CustomerType]],customerType_Ref[],2,FALSE),TRIM(CLEAN(UPPER(salesTable[[#This Row],[CustomerType]])))))</f>
        <v>BUSINESS</v>
      </c>
      <c r="U661" t="str">
        <f>IF(salesTable[[#This Row],[SalesChannel]]="","MISSING",IFERROR(VLOOKUP(salesTable[[#This Row],[SalesChannel]],salesChannel_Ref[],2,FALSE),CLEAN(UPPER(TRIM(salesTable[SalesChannel])))))</f>
        <v>ONLINE</v>
      </c>
      <c r="V661" t="str">
        <f>IF(salesTable[[#This Row],[PaymentMethod]]="","MISSING",IFERROR(VLOOKUP(salesTable[[#This Row],[PaymentMethod]],paymentMethod_REF[],2,FALSE), CLEAN(UPPER(TRIM(salesTable[[#This Row],[PaymentMethod]])))))</f>
        <v>CARD</v>
      </c>
      <c r="W661" s="8" t="str">
        <f>IF(salesTable[[#This Row],[ProductID]]="","MISSING",IFERROR(VLOOKUP(salesTable[[#This Row],[ProductID]],product_REF[],1,FALSE),"NO MATCH"))</f>
        <v>P003</v>
      </c>
      <c r="X661" s="8" t="str">
        <f>CLEAN(UPPER(TRIM(IF(salesTable[[#This Row],[ProductID]]="","MISSING",IFERROR(VLOOKUP(salesTable[[#This Row],[ProductID]],product_REF[],2,FALSE),"NO MATCH")))))</f>
        <v>WIRELESS HEADSET</v>
      </c>
      <c r="Y661" t="str">
        <f>IFERROR(CLEAN(UPPER(TRIM(VLOOKUP(salesTable[[#This Row],[productID_Final]],product_REF[],3,FALSE)))),"NO MATCH")</f>
        <v>ELECTRONICS</v>
      </c>
      <c r="Z661" s="8" t="str">
        <f>IF(salesTable[[#This Row],[productCategory_final]]=CLEAN(UPPER(TRIM(salesTable[ProductCategory]))),salesTable[[#This Row],[productCategory_final]],"MISMATCH")</f>
        <v>ELECTRONICS</v>
      </c>
      <c r="AA661" s="8" t="str">
        <f>IF(salesTable[[#This Row],[CustomerID]]="","MISSING",IFERROR(VLOOKUP(salesTable[[#This Row],[CustomerID]],customer_REF[],1,FALSE),"NO MATCH"))</f>
        <v>C0212</v>
      </c>
      <c r="AB661" t="str">
        <f>CLEAN(UPPER(TRIM(IF(salesTable[[#This Row],[FirstName]]="","MISSING",IFERROR(VLOOKUP(salesTable[[#This Row],[CustomerID_final]],customer_REF[],2,FALSE),"NO MATCH")))))</f>
        <v>KOJO</v>
      </c>
      <c r="AC661" s="8" t="str">
        <f>IF(salesTable[[#This Row],[customerFisrtName]]=CLEAN(UPPER(TRIM(salesTable[[#This Row],[customerFisrtName]]))),salesTable[[#This Row],[customerFisrtName]],"MISMATCH")</f>
        <v>KOJO</v>
      </c>
      <c r="AD661" t="str">
        <f>CLEAN(UPPER(TRIM(IF(salesTable[[#This Row],[LastName]]="","MISSING",IFERROR(VLOOKUP(salesTable[[#This Row],[CustomerID_final]],customer_REF[],3,FALSE),"NO MATCH")))))</f>
        <v>ARTHUR</v>
      </c>
      <c r="AE661" s="8" t="str">
        <f>IF(salesTable[[#This Row],[customerLastName]]=CLEAN(UPPER(TRIM(salesTable[[#This Row],[customerLastName]]))),salesTable[[#This Row],[customerLastName]],"MISMATCH")</f>
        <v>ARTHUR</v>
      </c>
      <c r="AF661" s="8" t="str">
        <f>IF(salesTable[[#This Row],[Phone]]="","MISSING",0&amp;RIGHT(TRIM(SUBSTITUTE(SUBSTITUTE(SUBSTITUTE(salesTable[[#This Row],[Phone]],"+","")," ",""),"-","")),9))</f>
        <v>0506239949</v>
      </c>
      <c r="AG66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61" s="8">
        <f>IF(salesTable[[#This Row],[quantity_clean]]&gt;0,salesTable[[#This Row],[quantity_clean]],"INVALID")</f>
        <v>5</v>
      </c>
      <c r="AI661">
        <f>IF(OR(salesTable[[#This Row],[UnitPrice]]="",salesTable[[#This Row],[UnitPrice]]="N/A",salesTable[[#This Row],[UnitPrice]]="unknown"),"INVALID",VALUE(TRIM(SUBSTITUTE(SUBSTITUTE(salesTable[[#This Row],[UnitPrice]],",",""),"GH₵",""))))</f>
        <v>520</v>
      </c>
      <c r="AJ661" s="8">
        <f>IF(salesTable[[#This Row],[unitPrice_clean]]&gt;0,salesTable[[#This Row],[unitPrice_clean]],"INVALID")</f>
        <v>520</v>
      </c>
      <c r="AK661">
        <f>IF(salesTable[[#This Row],[Revenue]]="","MISSING",VALUE(TRIM(SUBSTITUTE(SUBSTITUTE(salesTable[[#This Row],[Revenue]],",",""),"GH₵",""))))</f>
        <v>2600</v>
      </c>
      <c r="AL661" s="8">
        <f>IFERROR(IF(ROUND(salesTable[[#This Row],[Quantity_final]]*salesTable[[#This Row],[UnitPrice_final]],2)=ROUND(salesTable[[#This Row],[revenue_clean]],2)=TRUE,salesTable[[#This Row],[revenue_clean]],"invalid"),"INVALID")</f>
        <v>2600</v>
      </c>
      <c r="AM661" s="19">
        <f>IF(ISNUMBER(salesTable[[#This Row],[OrderDate]]),salesTable[[#This Row],[OrderDate]],IFERROR(DATEVALUE(CLEAN(TRIM(SUBSTITUTE(salesTable[[#This Row],[OrderDate]],".","/")))),"CHECK"))</f>
        <v>45764</v>
      </c>
      <c r="AN6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45764</v>
      </c>
      <c r="AO6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GH-KUM-2025-00692</v>
      </c>
      <c r="AP6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1" s="8" t="str">
        <f>CLEAN(PROPER(TRIM(salesTable[[#This Row],[Email]])))</f>
        <v>Kojo.Arthur89@Example.Com</v>
      </c>
      <c r="AR661" s="8" t="str">
        <f>CLEAN(TRIM(salesTable[[#This Row],[SourceFile]]))</f>
        <v>Mobile_App_Export.csv</v>
      </c>
      <c r="AS6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1" s="8" t="str">
        <f>IF(salesTable[orderRef_final]&lt;&gt;"MISSING",salesTable[orderRef_final],"invalid")</f>
        <v>GH-KUM-2025-00692</v>
      </c>
    </row>
    <row r="662" spans="1:46" x14ac:dyDescent="0.3">
      <c r="A662" t="s">
        <v>1182</v>
      </c>
      <c r="B662" t="s">
        <v>1064</v>
      </c>
      <c r="C662" t="s">
        <v>1183</v>
      </c>
      <c r="D662" t="s">
        <v>1184</v>
      </c>
      <c r="E662" t="s">
        <v>129</v>
      </c>
      <c r="F662" t="s">
        <v>38</v>
      </c>
      <c r="G662" t="s">
        <v>191</v>
      </c>
      <c r="H662" t="s">
        <v>278</v>
      </c>
      <c r="I662" t="s">
        <v>279</v>
      </c>
      <c r="J662" t="s">
        <v>27</v>
      </c>
      <c r="K662" t="s">
        <v>57</v>
      </c>
      <c r="L662" t="s">
        <v>522</v>
      </c>
      <c r="M662">
        <v>11</v>
      </c>
      <c r="N662" t="s">
        <v>1185</v>
      </c>
      <c r="O662">
        <v>18150</v>
      </c>
      <c r="P662" t="s">
        <v>1186</v>
      </c>
      <c r="Q662" t="s">
        <v>1187</v>
      </c>
      <c r="R662" t="s">
        <v>32</v>
      </c>
      <c r="S662" t="str">
        <f>IF(salesTable[[#This Row],[Region]]="","MISSING",IFERROR(VLOOKUP(salesTable[[#This Row],[Region]],region_ref[],2,FALSE),TRIM(CLEAN(UPPER(salesTable[[#This Row],[Region]])))))</f>
        <v>KUMASI</v>
      </c>
      <c r="T662" t="str">
        <f>IF(salesTable[[#This Row],[CustomerType]]="","MISSING",IFERROR(VLOOKUP(salesTable[[#This Row],[CustomerType]],customerType_Ref[],2,FALSE),TRIM(CLEAN(UPPER(salesTable[[#This Row],[CustomerType]])))))</f>
        <v>GOVERNMENT</v>
      </c>
      <c r="U662" t="str">
        <f>IF(salesTable[[#This Row],[SalesChannel]]="","MISSING",IFERROR(VLOOKUP(salesTable[[#This Row],[SalesChannel]],salesChannel_Ref[],2,FALSE),CLEAN(UPPER(TRIM(salesTable[SalesChannel])))))</f>
        <v>ONLINE</v>
      </c>
      <c r="V662" t="str">
        <f>IF(salesTable[[#This Row],[PaymentMethod]]="","MISSING",IFERROR(VLOOKUP(salesTable[[#This Row],[PaymentMethod]],paymentMethod_REF[],2,FALSE), CLEAN(UPPER(TRIM(salesTable[[#This Row],[PaymentMethod]])))))</f>
        <v>CARD</v>
      </c>
      <c r="W662" s="8" t="str">
        <f>IF(salesTable[[#This Row],[ProductID]]="","MISSING",IFERROR(VLOOKUP(salesTable[[#This Row],[ProductID]],product_REF[],1,FALSE),"NO MATCH"))</f>
        <v>P004</v>
      </c>
      <c r="X662" s="8" t="str">
        <f>CLEAN(UPPER(TRIM(IF(salesTable[[#This Row],[ProductID]]="","MISSING",IFERROR(VLOOKUP(salesTable[[#This Row],[ProductID]],product_REF[],2,FALSE),"NO MATCH")))))</f>
        <v>LASER PRINTER</v>
      </c>
      <c r="Y662" t="str">
        <f>IFERROR(CLEAN(UPPER(TRIM(VLOOKUP(salesTable[[#This Row],[productID_Final]],product_REF[],3,FALSE)))),"NO MATCH")</f>
        <v>OFFICE SUPPLIES</v>
      </c>
      <c r="Z662" s="8" t="str">
        <f>IF(salesTable[[#This Row],[productCategory_final]]=CLEAN(UPPER(TRIM(salesTable[ProductCategory]))),salesTable[[#This Row],[productCategory_final]],"MISMATCH")</f>
        <v>OFFICE SUPPLIES</v>
      </c>
      <c r="AA662" s="8" t="str">
        <f>IF(salesTable[[#This Row],[CustomerID]]="","MISSING",IFERROR(VLOOKUP(salesTable[[#This Row],[CustomerID]],customer_REF[],1,FALSE),"NO MATCH"))</f>
        <v>C0216</v>
      </c>
      <c r="AB662" t="str">
        <f>CLEAN(UPPER(TRIM(IF(salesTable[[#This Row],[FirstName]]="","MISSING",IFERROR(VLOOKUP(salesTable[[#This Row],[CustomerID_final]],customer_REF[],2,FALSE),"NO MATCH")))))</f>
        <v>ABENA</v>
      </c>
      <c r="AC662" s="8" t="str">
        <f>IF(salesTable[[#This Row],[customerFisrtName]]=CLEAN(UPPER(TRIM(salesTable[[#This Row],[customerFisrtName]]))),salesTable[[#This Row],[customerFisrtName]],"MISMATCH")</f>
        <v>ABENA</v>
      </c>
      <c r="AD662" t="str">
        <f>CLEAN(UPPER(TRIM(IF(salesTable[[#This Row],[LastName]]="","MISSING",IFERROR(VLOOKUP(salesTable[[#This Row],[CustomerID_final]],customer_REF[],3,FALSE),"NO MATCH")))))</f>
        <v>BOATENG</v>
      </c>
      <c r="AE662" s="8" t="str">
        <f>IF(salesTable[[#This Row],[customerLastName]]=CLEAN(UPPER(TRIM(salesTable[[#This Row],[customerLastName]]))),salesTable[[#This Row],[customerLastName]],"MISMATCH")</f>
        <v>BOATENG</v>
      </c>
      <c r="AF662" s="8" t="str">
        <f>IF(salesTable[[#This Row],[Phone]]="","MISSING",0&amp;RIGHT(TRIM(SUBSTITUTE(SUBSTITUTE(SUBSTITUTE(salesTable[[#This Row],[Phone]],"+","")," ",""),"-","")),9))</f>
        <v>0558256703</v>
      </c>
      <c r="AG66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62" s="8">
        <f>IF(salesTable[[#This Row],[quantity_clean]]&gt;0,salesTable[[#This Row],[quantity_clean]],"INVALID")</f>
        <v>11</v>
      </c>
      <c r="AI66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662" s="8">
        <f>IF(salesTable[[#This Row],[unitPrice_clean]]&gt;0,salesTable[[#This Row],[unitPrice_clean]],"INVALID")</f>
        <v>1650</v>
      </c>
      <c r="AK662">
        <f>IF(salesTable[[#This Row],[Revenue]]="","MISSING",VALUE(TRIM(SUBSTITUTE(SUBSTITUTE(salesTable[[#This Row],[Revenue]],",",""),"GH₵",""))))</f>
        <v>18150</v>
      </c>
      <c r="AL662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662" s="19">
        <f>IF(ISNUMBER(salesTable[[#This Row],[OrderDate]]),salesTable[[#This Row],[OrderDate]],IFERROR(DATEVALUE(CLEAN(TRIM(SUBSTITUTE(salesTable[[#This Row],[OrderDate]],".","/")))),"CHECK"))</f>
        <v>45665</v>
      </c>
      <c r="AN6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45665</v>
      </c>
      <c r="AO6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GH-KUM-2025-00704</v>
      </c>
      <c r="AP6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2" s="8" t="str">
        <f>CLEAN(PROPER(TRIM(salesTable[[#This Row],[Email]])))</f>
        <v>Abena.Boateng70Example.Com</v>
      </c>
      <c r="AR662" s="8" t="str">
        <f>CLEAN(TRIM(salesTable[[#This Row],[SourceFile]]))</f>
        <v>Agent_App_2025.csv</v>
      </c>
      <c r="AS6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2" s="8" t="str">
        <f>IF(salesTable[orderRef_final]&lt;&gt;"MISSING",salesTable[orderRef_final],"invalid")</f>
        <v>GH-KUM-2025-00704</v>
      </c>
    </row>
    <row r="663" spans="1:46" x14ac:dyDescent="0.3">
      <c r="A663" t="s">
        <v>3366</v>
      </c>
      <c r="B663" t="s">
        <v>3367</v>
      </c>
      <c r="C663" t="s">
        <v>3329</v>
      </c>
      <c r="D663" t="s">
        <v>106</v>
      </c>
      <c r="E663" t="s">
        <v>140</v>
      </c>
      <c r="F663" t="s">
        <v>38</v>
      </c>
      <c r="G663" t="s">
        <v>68</v>
      </c>
      <c r="H663" t="s">
        <v>109</v>
      </c>
      <c r="I663" t="s">
        <v>230</v>
      </c>
      <c r="J663" t="s">
        <v>393</v>
      </c>
      <c r="K663" t="s">
        <v>72</v>
      </c>
      <c r="L663" t="s">
        <v>182</v>
      </c>
      <c r="M663">
        <v>11</v>
      </c>
      <c r="N663" t="s">
        <v>1319</v>
      </c>
      <c r="O663">
        <v>39600</v>
      </c>
      <c r="P663" t="s">
        <v>3368</v>
      </c>
      <c r="Q663" t="s">
        <v>3369</v>
      </c>
      <c r="R663" t="s">
        <v>32</v>
      </c>
      <c r="S663" t="str">
        <f>IF(salesTable[[#This Row],[Region]]="","MISSING",IFERROR(VLOOKUP(salesTable[[#This Row],[Region]],region_ref[],2,FALSE),TRIM(CLEAN(UPPER(salesTable[[#This Row],[Region]])))))</f>
        <v>KUMASI</v>
      </c>
      <c r="T663" t="str">
        <f>IF(salesTable[[#This Row],[CustomerType]]="","MISSING",IFERROR(VLOOKUP(salesTable[[#This Row],[CustomerType]],customerType_Ref[],2,FALSE),TRIM(CLEAN(UPPER(salesTable[[#This Row],[CustomerType]])))))</f>
        <v>BUSINESS</v>
      </c>
      <c r="U663" t="str">
        <f>IF(salesTable[[#This Row],[SalesChannel]]="","MISSING",IFERROR(VLOOKUP(salesTable[[#This Row],[SalesChannel]],salesChannel_Ref[],2,FALSE),CLEAN(UPPER(TRIM(salesTable[SalesChannel])))))</f>
        <v>IN-STORE</v>
      </c>
      <c r="V663" t="str">
        <f>IF(salesTable[[#This Row],[PaymentMethod]]="","MISSING",IFERROR(VLOOKUP(salesTable[[#This Row],[PaymentMethod]],paymentMethod_REF[],2,FALSE), CLEAN(UPPER(TRIM(salesTable[[#This Row],[PaymentMethod]])))))</f>
        <v>CASH</v>
      </c>
      <c r="W663" s="8" t="str">
        <f>IF(salesTable[[#This Row],[ProductID]]="","MISSING",IFERROR(VLOOKUP(salesTable[[#This Row],[ProductID]],product_REF[],1,FALSE),"NO MATCH"))</f>
        <v>P010</v>
      </c>
      <c r="X663" s="8" t="str">
        <f>CLEAN(UPPER(TRIM(IF(salesTable[[#This Row],[ProductID]]="","MISSING",IFERROR(VLOOKUP(salesTable[[#This Row],[ProductID]],product_REF[],2,FALSE),"NO MATCH")))))</f>
        <v>AIR CONDITIONER</v>
      </c>
      <c r="Y663" t="str">
        <f>IFERROR(CLEAN(UPPER(TRIM(VLOOKUP(salesTable[[#This Row],[productID_Final]],product_REF[],3,FALSE)))),"NO MATCH")</f>
        <v>HOME APPLIANCES</v>
      </c>
      <c r="Z663" s="8" t="str">
        <f>IF(salesTable[[#This Row],[productCategory_final]]=CLEAN(UPPER(TRIM(salesTable[ProductCategory]))),salesTable[[#This Row],[productCategory_final]],"MISMATCH")</f>
        <v>HOME APPLIANCES</v>
      </c>
      <c r="AA663" s="8" t="str">
        <f>IF(salesTable[[#This Row],[CustomerID]]="","MISSING",IFERROR(VLOOKUP(salesTable[[#This Row],[CustomerID]],customer_REF[],1,FALSE),"NO MATCH"))</f>
        <v>C0276</v>
      </c>
      <c r="AB663" t="str">
        <f>CLEAN(UPPER(TRIM(IF(salesTable[[#This Row],[FirstName]]="","MISSING",IFERROR(VLOOKUP(salesTable[[#This Row],[CustomerID_final]],customer_REF[],2,FALSE),"NO MATCH")))))</f>
        <v>YAW</v>
      </c>
      <c r="AC663" s="8" t="str">
        <f>IF(salesTable[[#This Row],[customerFisrtName]]=CLEAN(UPPER(TRIM(salesTable[[#This Row],[customerFisrtName]]))),salesTable[[#This Row],[customerFisrtName]],"MISMATCH")</f>
        <v>YAW</v>
      </c>
      <c r="AD663" t="str">
        <f>CLEAN(UPPER(TRIM(IF(salesTable[[#This Row],[LastName]]="","MISSING",IFERROR(VLOOKUP(salesTable[[#This Row],[CustomerID_final]],customer_REF[],3,FALSE),"NO MATCH")))))</f>
        <v>OWUSU</v>
      </c>
      <c r="AE663" s="8" t="str">
        <f>IF(salesTable[[#This Row],[customerLastName]]=CLEAN(UPPER(TRIM(salesTable[[#This Row],[customerLastName]]))),salesTable[[#This Row],[customerLastName]],"MISMATCH")</f>
        <v>OWUSU</v>
      </c>
      <c r="AF663" s="8" t="str">
        <f>IF(salesTable[[#This Row],[Phone]]="","MISSING",0&amp;RIGHT(TRIM(SUBSTITUTE(SUBSTITUTE(SUBSTITUTE(salesTable[[#This Row],[Phone]],"+","")," ",""),"-","")),9))</f>
        <v>0272803588</v>
      </c>
      <c r="AG66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63" s="8">
        <f>IF(salesTable[[#This Row],[quantity_clean]]&gt;0,salesTable[[#This Row],[quantity_clean]],"INVALID")</f>
        <v>11</v>
      </c>
      <c r="AI66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663" s="8">
        <f>IF(salesTable[[#This Row],[unitPrice_clean]]&gt;0,salesTable[[#This Row],[unitPrice_clean]],"INVALID")</f>
        <v>3600</v>
      </c>
      <c r="AK663">
        <f>IF(salesTable[[#This Row],[Revenue]]="","MISSING",VALUE(TRIM(SUBSTITUTE(SUBSTITUTE(salesTable[[#This Row],[Revenue]],",",""),"GH₵",""))))</f>
        <v>39600</v>
      </c>
      <c r="AL663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663" s="19" t="str">
        <f>IF(ISNUMBER(salesTable[[#This Row],[OrderDate]]),salesTable[[#This Row],[OrderDate]],IFERROR(DATEVALUE(CLEAN(TRIM(SUBSTITUTE(salesTable[[#This Row],[OrderDate]],".","/")))),"CHECK"))</f>
        <v>CHECK</v>
      </c>
      <c r="AN66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GH-KUM-2025-00706</v>
      </c>
      <c r="AP6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3" s="8" t="str">
        <f>CLEAN(PROPER(TRIM(salesTable[[#This Row],[Email]])))</f>
        <v>Yaw.Owusu99@Example.Com</v>
      </c>
      <c r="AR663" s="8" t="str">
        <f>CLEAN(TRIM(salesTable[[#This Row],[SourceFile]]))</f>
        <v>Agent_App_2025.csv</v>
      </c>
      <c r="AS6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3" s="8" t="str">
        <f>IF(salesTable[orderRef_final]&lt;&gt;"MISSING",salesTable[orderRef_final],"invalid")</f>
        <v>GH-KUM-2025-00706</v>
      </c>
    </row>
    <row r="664" spans="1:46" x14ac:dyDescent="0.3">
      <c r="A664" t="s">
        <v>1302</v>
      </c>
      <c r="B664" t="s">
        <v>1303</v>
      </c>
      <c r="C664" t="s">
        <v>431</v>
      </c>
      <c r="D664" t="s">
        <v>1304</v>
      </c>
      <c r="E664" t="s">
        <v>66</v>
      </c>
      <c r="F664" t="s">
        <v>38</v>
      </c>
      <c r="G664" t="s">
        <v>39</v>
      </c>
      <c r="H664" t="s">
        <v>336</v>
      </c>
      <c r="I664" t="s">
        <v>41</v>
      </c>
      <c r="J664" t="s">
        <v>83</v>
      </c>
      <c r="K664" t="s">
        <v>57</v>
      </c>
      <c r="L664" t="s">
        <v>522</v>
      </c>
      <c r="M664" t="s">
        <v>607</v>
      </c>
      <c r="N664">
        <v>1900</v>
      </c>
      <c r="O664">
        <v>3800</v>
      </c>
      <c r="P664" t="s">
        <v>1305</v>
      </c>
      <c r="Q664" t="s">
        <v>1306</v>
      </c>
      <c r="R664" t="s">
        <v>61</v>
      </c>
      <c r="S664" t="str">
        <f>IF(salesTable[[#This Row],[Region]]="","MISSING",IFERROR(VLOOKUP(salesTable[[#This Row],[Region]],region_ref[],2,FALSE),TRIM(CLEAN(UPPER(salesTable[[#This Row],[Region]])))))</f>
        <v>KUMASI</v>
      </c>
      <c r="T664" t="str">
        <f>IF(salesTable[[#This Row],[CustomerType]]="","MISSING",IFERROR(VLOOKUP(salesTable[[#This Row],[CustomerType]],customerType_Ref[],2,FALSE),TRIM(CLEAN(UPPER(salesTable[[#This Row],[CustomerType]])))))</f>
        <v>INDIVIDUAL</v>
      </c>
      <c r="U664" t="str">
        <f>IF(salesTable[[#This Row],[SalesChannel]]="","MISSING",IFERROR(VLOOKUP(salesTable[[#This Row],[SalesChannel]],salesChannel_Ref[],2,FALSE),CLEAN(UPPER(TRIM(salesTable[SalesChannel])))))</f>
        <v>ONLINE</v>
      </c>
      <c r="V664" t="str">
        <f>IF(salesTable[[#This Row],[PaymentMethod]]="","MISSING",IFERROR(VLOOKUP(salesTable[[#This Row],[PaymentMethod]],paymentMethod_REF[],2,FALSE), CLEAN(UPPER(TRIM(salesTable[[#This Row],[PaymentMethod]])))))</f>
        <v>CARD</v>
      </c>
      <c r="W664" s="8" t="str">
        <f>IF(salesTable[[#This Row],[ProductID]]="","MISSING",IFERROR(VLOOKUP(salesTable[[#This Row],[ProductID]],product_REF[],1,FALSE),"NO MATCH"))</f>
        <v>P006</v>
      </c>
      <c r="X664" s="8" t="str">
        <f>CLEAN(UPPER(TRIM(IF(salesTable[[#This Row],[ProductID]]="","MISSING",IFERROR(VLOOKUP(salesTable[[#This Row],[ProductID]],product_REF[],2,FALSE),"NO MATCH")))))</f>
        <v>STANDING DESK</v>
      </c>
      <c r="Y664" t="str">
        <f>IFERROR(CLEAN(UPPER(TRIM(VLOOKUP(salesTable[[#This Row],[productID_Final]],product_REF[],3,FALSE)))),"NO MATCH")</f>
        <v>FURNITURE</v>
      </c>
      <c r="Z664" s="8" t="str">
        <f>IF(salesTable[[#This Row],[productCategory_final]]=CLEAN(UPPER(TRIM(salesTable[ProductCategory]))),salesTable[[#This Row],[productCategory_final]],"MISMATCH")</f>
        <v>FURNITURE</v>
      </c>
      <c r="AA664" s="8" t="str">
        <f>IF(salesTable[[#This Row],[CustomerID]]="","MISSING",IFERROR(VLOOKUP(salesTable[[#This Row],[CustomerID]],customer_REF[],1,FALSE),"NO MATCH"))</f>
        <v>C0323</v>
      </c>
      <c r="AB664" t="str">
        <f>CLEAN(UPPER(TRIM(IF(salesTable[[#This Row],[FirstName]]="","MISSING",IFERROR(VLOOKUP(salesTable[[#This Row],[CustomerID_final]],customer_REF[],2,FALSE),"NO MATCH")))))</f>
        <v>ABENA</v>
      </c>
      <c r="AC664" s="8" t="str">
        <f>IF(salesTable[[#This Row],[customerFisrtName]]=CLEAN(UPPER(TRIM(salesTable[[#This Row],[customerFisrtName]]))),salesTable[[#This Row],[customerFisrtName]],"MISMATCH")</f>
        <v>ABENA</v>
      </c>
      <c r="AD664" t="str">
        <f>CLEAN(UPPER(TRIM(IF(salesTable[[#This Row],[LastName]]="","MISSING",IFERROR(VLOOKUP(salesTable[[#This Row],[CustomerID_final]],customer_REF[],3,FALSE),"NO MATCH")))))</f>
        <v>ASARE</v>
      </c>
      <c r="AE664" s="8" t="str">
        <f>IF(salesTable[[#This Row],[customerLastName]]=CLEAN(UPPER(TRIM(salesTable[[#This Row],[customerLastName]]))),salesTable[[#This Row],[customerLastName]],"MISMATCH")</f>
        <v>ASARE</v>
      </c>
      <c r="AF664" s="8" t="str">
        <f>IF(salesTable[[#This Row],[Phone]]="","MISSING",0&amp;RIGHT(TRIM(SUBSTITUTE(SUBSTITUTE(SUBSTITUTE(salesTable[[#This Row],[Phone]],"+","")," ",""),"-","")),9))</f>
        <v>0246393240</v>
      </c>
      <c r="AG66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64" s="8">
        <f>IF(salesTable[[#This Row],[quantity_clean]]&gt;0,salesTable[[#This Row],[quantity_clean]],"INVALID")</f>
        <v>2</v>
      </c>
      <c r="AI66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664" s="8">
        <f>IF(salesTable[[#This Row],[unitPrice_clean]]&gt;0,salesTable[[#This Row],[unitPrice_clean]],"INVALID")</f>
        <v>1900</v>
      </c>
      <c r="AK664">
        <f>IF(salesTable[[#This Row],[Revenue]]="","MISSING",VALUE(TRIM(SUBSTITUTE(SUBSTITUTE(salesTable[[#This Row],[Revenue]],",",""),"GH₵",""))))</f>
        <v>3800</v>
      </c>
      <c r="AL664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664" s="19" t="str">
        <f>IF(ISNUMBER(salesTable[[#This Row],[OrderDate]]),salesTable[[#This Row],[OrderDate]],IFERROR(DATEVALUE(CLEAN(TRIM(SUBSTITUTE(salesTable[[#This Row],[OrderDate]],".","/")))),"CHECK"))</f>
        <v>CHECK</v>
      </c>
      <c r="AN66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GH-KUM-2025-0070h</v>
      </c>
      <c r="AP6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4" s="8" t="str">
        <f>CLEAN(PROPER(TRIM(salesTable[[#This Row],[Email]])))</f>
        <v>Abena.Asare36@Example.Com</v>
      </c>
      <c r="AR664" s="8" t="str">
        <f>CLEAN(TRIM(salesTable[[#This Row],[SourceFile]]))</f>
        <v>Retail_POS_2025.csv</v>
      </c>
      <c r="AS6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4" s="8" t="str">
        <f>IF(salesTable[orderRef_final]&lt;&gt;"MISSING",salesTable[orderRef_final],"invalid")</f>
        <v>GH-KUM-2025-0070h</v>
      </c>
    </row>
    <row r="665" spans="1:46" x14ac:dyDescent="0.3">
      <c r="A665" t="s">
        <v>4171</v>
      </c>
      <c r="B665" t="s">
        <v>4172</v>
      </c>
      <c r="C665" t="s">
        <v>2791</v>
      </c>
      <c r="D665" t="s">
        <v>209</v>
      </c>
      <c r="E665" t="s">
        <v>161</v>
      </c>
      <c r="F665" t="s">
        <v>38</v>
      </c>
      <c r="G665" t="s">
        <v>68</v>
      </c>
      <c r="H665" t="s">
        <v>109</v>
      </c>
      <c r="I665" t="s">
        <v>110</v>
      </c>
      <c r="J665" t="s">
        <v>83</v>
      </c>
      <c r="K665" t="s">
        <v>57</v>
      </c>
      <c r="L665" t="s">
        <v>58</v>
      </c>
      <c r="M665">
        <v>5</v>
      </c>
      <c r="N665">
        <v>3600</v>
      </c>
      <c r="O665">
        <v>18000</v>
      </c>
      <c r="P665" t="s">
        <v>4173</v>
      </c>
      <c r="Q665" t="s">
        <v>4174</v>
      </c>
      <c r="R665" t="s">
        <v>46</v>
      </c>
      <c r="S665" t="str">
        <f>IF(salesTable[[#This Row],[Region]]="","MISSING",IFERROR(VLOOKUP(salesTable[[#This Row],[Region]],region_ref[],2,FALSE),TRIM(CLEAN(UPPER(salesTable[[#This Row],[Region]])))))</f>
        <v>KUMASI</v>
      </c>
      <c r="T665" t="str">
        <f>IF(salesTable[[#This Row],[CustomerType]]="","MISSING",IFERROR(VLOOKUP(salesTable[[#This Row],[CustomerType]],customerType_Ref[],2,FALSE),TRIM(CLEAN(UPPER(salesTable[[#This Row],[CustomerType]])))))</f>
        <v>INDIVIDUAL</v>
      </c>
      <c r="U665" t="str">
        <f>IF(salesTable[[#This Row],[SalesChannel]]="","MISSING",IFERROR(VLOOKUP(salesTable[[#This Row],[SalesChannel]],salesChannel_Ref[],2,FALSE),CLEAN(UPPER(TRIM(salesTable[SalesChannel])))))</f>
        <v>ONLINE</v>
      </c>
      <c r="V66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65" s="8" t="str">
        <f>IF(salesTable[[#This Row],[ProductID]]="","MISSING",IFERROR(VLOOKUP(salesTable[[#This Row],[ProductID]],product_REF[],1,FALSE),"NO MATCH"))</f>
        <v>P010</v>
      </c>
      <c r="X665" s="8" t="str">
        <f>CLEAN(UPPER(TRIM(IF(salesTable[[#This Row],[ProductID]]="","MISSING",IFERROR(VLOOKUP(salesTable[[#This Row],[ProductID]],product_REF[],2,FALSE),"NO MATCH")))))</f>
        <v>AIR CONDITIONER</v>
      </c>
      <c r="Y665" t="str">
        <f>IFERROR(CLEAN(UPPER(TRIM(VLOOKUP(salesTable[[#This Row],[productID_Final]],product_REF[],3,FALSE)))),"NO MATCH")</f>
        <v>HOME APPLIANCES</v>
      </c>
      <c r="Z665" s="8" t="str">
        <f>IF(salesTable[[#This Row],[productCategory_final]]=CLEAN(UPPER(TRIM(salesTable[ProductCategory]))),salesTable[[#This Row],[productCategory_final]],"MISMATCH")</f>
        <v>HOME APPLIANCES</v>
      </c>
      <c r="AA665" s="8" t="str">
        <f>IF(salesTable[[#This Row],[CustomerID]]="","MISSING",IFERROR(VLOOKUP(salesTable[[#This Row],[CustomerID]],customer_REF[],1,FALSE),"NO MATCH"))</f>
        <v>C0315</v>
      </c>
      <c r="AB665" t="str">
        <f>CLEAN(UPPER(TRIM(IF(salesTable[[#This Row],[FirstName]]="","MISSING",IFERROR(VLOOKUP(salesTable[[#This Row],[CustomerID_final]],customer_REF[],2,FALSE),"NO MATCH")))))</f>
        <v>ESI</v>
      </c>
      <c r="AC665" s="8" t="str">
        <f>IF(salesTable[[#This Row],[customerFisrtName]]=CLEAN(UPPER(TRIM(salesTable[[#This Row],[customerFisrtName]]))),salesTable[[#This Row],[customerFisrtName]],"MISMATCH")</f>
        <v>ESI</v>
      </c>
      <c r="AD665" t="str">
        <f>CLEAN(UPPER(TRIM(IF(salesTable[[#This Row],[LastName]]="","MISSING",IFERROR(VLOOKUP(salesTable[[#This Row],[CustomerID_final]],customer_REF[],3,FALSE),"NO MATCH")))))</f>
        <v>ADDO</v>
      </c>
      <c r="AE665" s="8" t="str">
        <f>IF(salesTable[[#This Row],[customerLastName]]=CLEAN(UPPER(TRIM(salesTable[[#This Row],[customerLastName]]))),salesTable[[#This Row],[customerLastName]],"MISMATCH")</f>
        <v>ADDO</v>
      </c>
      <c r="AF665" s="8" t="str">
        <f>IF(salesTable[[#This Row],[Phone]]="","MISSING",0&amp;RIGHT(TRIM(SUBSTITUTE(SUBSTITUTE(SUBSTITUTE(salesTable[[#This Row],[Phone]],"+","")," ",""),"-","")),9))</f>
        <v>0503331367</v>
      </c>
      <c r="AG66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65" s="8">
        <f>IF(salesTable[[#This Row],[quantity_clean]]&gt;0,salesTable[[#This Row],[quantity_clean]],"INVALID")</f>
        <v>5</v>
      </c>
      <c r="AI66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665" s="8">
        <f>IF(salesTable[[#This Row],[unitPrice_clean]]&gt;0,salesTable[[#This Row],[unitPrice_clean]],"INVALID")</f>
        <v>3600</v>
      </c>
      <c r="AK665">
        <f>IF(salesTable[[#This Row],[Revenue]]="","MISSING",VALUE(TRIM(SUBSTITUTE(SUBSTITUTE(salesTable[[#This Row],[Revenue]],",",""),"GH₵",""))))</f>
        <v>18000</v>
      </c>
      <c r="AL665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665" s="19" t="str">
        <f>IF(ISNUMBER(salesTable[[#This Row],[OrderDate]]),salesTable[[#This Row],[OrderDate]],IFERROR(DATEVALUE(CLEAN(TRIM(SUBSTITUTE(salesTable[[#This Row],[OrderDate]],".","/")))),"CHECK"))</f>
        <v>CHECK</v>
      </c>
      <c r="AN66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GH-KUM-2025-00718</v>
      </c>
      <c r="AP6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5" s="8" t="str">
        <f>CLEAN(PROPER(TRIM(salesTable[[#This Row],[Email]])))</f>
        <v>Esi.Addo47@Example.Com</v>
      </c>
      <c r="AR665" s="8" t="str">
        <f>CLEAN(TRIM(salesTable[[#This Row],[SourceFile]]))</f>
        <v>Mobile_App_Export.csv</v>
      </c>
      <c r="AS6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5" s="8" t="str">
        <f>IF(salesTable[orderRef_final]&lt;&gt;"MISSING",salesTable[orderRef_final],"invalid")</f>
        <v>GH-KUM-2025-00718</v>
      </c>
    </row>
    <row r="666" spans="1:46" x14ac:dyDescent="0.3">
      <c r="A666" t="s">
        <v>2887</v>
      </c>
      <c r="B666" t="s">
        <v>2888</v>
      </c>
      <c r="C666" t="s">
        <v>2889</v>
      </c>
      <c r="D666" t="s">
        <v>50</v>
      </c>
      <c r="E666" t="s">
        <v>1472</v>
      </c>
      <c r="F666" t="s">
        <v>38</v>
      </c>
      <c r="G666" t="s">
        <v>162</v>
      </c>
      <c r="H666" t="s">
        <v>500</v>
      </c>
      <c r="I666" t="s">
        <v>70</v>
      </c>
      <c r="J666" t="s">
        <v>221</v>
      </c>
      <c r="K666" t="s">
        <v>84</v>
      </c>
      <c r="L666" t="s">
        <v>522</v>
      </c>
      <c r="M666">
        <v>8</v>
      </c>
      <c r="N666">
        <v>620</v>
      </c>
      <c r="O666">
        <v>4860</v>
      </c>
      <c r="P666" t="s">
        <v>2890</v>
      </c>
      <c r="Q666" t="s">
        <v>2891</v>
      </c>
      <c r="R666" t="s">
        <v>46</v>
      </c>
      <c r="S666" t="str">
        <f>IF(salesTable[[#This Row],[Region]]="","MISSING",IFERROR(VLOOKUP(salesTable[[#This Row],[Region]],region_ref[],2,FALSE),TRIM(CLEAN(UPPER(salesTable[[#This Row],[Region]])))))</f>
        <v>KUMASI</v>
      </c>
      <c r="T666" t="str">
        <f>IF(salesTable[[#This Row],[CustomerType]]="","MISSING",IFERROR(VLOOKUP(salesTable[[#This Row],[CustomerType]],customerType_Ref[],2,FALSE),TRIM(CLEAN(UPPER(salesTable[[#This Row],[CustomerType]])))))</f>
        <v>INDIVIDUAL</v>
      </c>
      <c r="U666" t="str">
        <f>IF(salesTable[[#This Row],[SalesChannel]]="","MISSING",IFERROR(VLOOKUP(salesTable[[#This Row],[SalesChannel]],salesChannel_Ref[],2,FALSE),CLEAN(UPPER(TRIM(salesTable[SalesChannel])))))</f>
        <v>AGENT</v>
      </c>
      <c r="V666" t="str">
        <f>IF(salesTable[[#This Row],[PaymentMethod]]="","MISSING",IFERROR(VLOOKUP(salesTable[[#This Row],[PaymentMethod]],paymentMethod_REF[],2,FALSE), CLEAN(UPPER(TRIM(salesTable[[#This Row],[PaymentMethod]])))))</f>
        <v>CARD</v>
      </c>
      <c r="W666" s="8" t="str">
        <f>IF(salesTable[[#This Row],[ProductID]]="","MISSING",IFERROR(VLOOKUP(salesTable[[#This Row],[ProductID]],product_REF[],1,FALSE),"NO MATCH"))</f>
        <v>P012</v>
      </c>
      <c r="X666" s="8" t="str">
        <f>CLEAN(UPPER(TRIM(IF(salesTable[[#This Row],[ProductID]]="","MISSING",IFERROR(VLOOKUP(salesTable[[#This Row],[ProductID]],product_REF[],2,FALSE),"NO MATCH")))))</f>
        <v>BLENDER PLUS</v>
      </c>
      <c r="Y666" t="str">
        <f>IFERROR(CLEAN(UPPER(TRIM(VLOOKUP(salesTable[[#This Row],[productID_Final]],product_REF[],3,FALSE)))),"NO MATCH")</f>
        <v>HOME APPLIANCES</v>
      </c>
      <c r="Z666" s="8" t="str">
        <f>IF(salesTable[[#This Row],[productCategory_final]]=CLEAN(UPPER(TRIM(salesTable[ProductCategory]))),salesTable[[#This Row],[productCategory_final]],"MISMATCH")</f>
        <v>HOME APPLIANCES</v>
      </c>
      <c r="AA666" s="8" t="str">
        <f>IF(salesTable[[#This Row],[CustomerID]]="","MISSING",IFERROR(VLOOKUP(salesTable[[#This Row],[CustomerID]],customer_REF[],1,FALSE),"NO MATCH"))</f>
        <v>C0209</v>
      </c>
      <c r="AB666" t="str">
        <f>CLEAN(UPPER(TRIM(IF(salesTable[[#This Row],[FirstName]]="","MISSING",IFERROR(VLOOKUP(salesTable[[#This Row],[CustomerID_final]],customer_REF[],2,FALSE),"NO MATCH")))))</f>
        <v>AKOSUA</v>
      </c>
      <c r="AC666" s="8" t="str">
        <f>IF(salesTable[[#This Row],[customerFisrtName]]=CLEAN(UPPER(TRIM(salesTable[[#This Row],[customerFisrtName]]))),salesTable[[#This Row],[customerFisrtName]],"MISMATCH")</f>
        <v>AKOSUA</v>
      </c>
      <c r="AD666" t="str">
        <f>CLEAN(UPPER(TRIM(IF(salesTable[[#This Row],[LastName]]="","MISSING",IFERROR(VLOOKUP(salesTable[[#This Row],[CustomerID_final]],customer_REF[],3,FALSE),"NO MATCH")))))</f>
        <v>MENSAH</v>
      </c>
      <c r="AE666" s="8" t="str">
        <f>IF(salesTable[[#This Row],[customerLastName]]=CLEAN(UPPER(TRIM(salesTable[[#This Row],[customerLastName]]))),salesTable[[#This Row],[customerLastName]],"MISMATCH")</f>
        <v>MENSAH</v>
      </c>
      <c r="AF666" s="8" t="str">
        <f>IF(salesTable[[#This Row],[Phone]]="","MISSING",0&amp;RIGHT(TRIM(SUBSTITUTE(SUBSTITUTE(SUBSTITUTE(salesTable[[#This Row],[Phone]],"+","")," ",""),"-","")),9))</f>
        <v>0246713618</v>
      </c>
      <c r="AG66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66" s="8">
        <f>IF(salesTable[[#This Row],[quantity_clean]]&gt;0,salesTable[[#This Row],[quantity_clean]],"INVALID")</f>
        <v>8</v>
      </c>
      <c r="AI66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66" s="8">
        <f>IF(salesTable[[#This Row],[unitPrice_clean]]&gt;0,salesTable[[#This Row],[unitPrice_clean]],"INVALID")</f>
        <v>620</v>
      </c>
      <c r="AK666">
        <f>IF(salesTable[[#This Row],[Revenue]]="","MISSING",VALUE(TRIM(SUBSTITUTE(SUBSTITUTE(salesTable[[#This Row],[Revenue]],",",""),"GH₵",""))))</f>
        <v>4860</v>
      </c>
      <c r="AL66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66" s="19">
        <f>IF(ISNUMBER(salesTable[[#This Row],[OrderDate]]),salesTable[[#This Row],[OrderDate]],IFERROR(DATEVALUE(CLEAN(TRIM(SUBSTITUTE(salesTable[[#This Row],[OrderDate]],".","/")))),"CHECK"))</f>
        <v>45884</v>
      </c>
      <c r="AN6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45884</v>
      </c>
      <c r="AO6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GH-KUM-2025-00719</v>
      </c>
      <c r="AP6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6" s="8" t="str">
        <f>CLEAN(PROPER(TRIM(salesTable[[#This Row],[Email]])))</f>
        <v>Akosua.Mensah57@Example.Com</v>
      </c>
      <c r="AR666" s="8" t="str">
        <f>CLEAN(TRIM(salesTable[[#This Row],[SourceFile]]))</f>
        <v>Mobile_App_Export.csv</v>
      </c>
      <c r="AS6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6" s="8" t="str">
        <f>IF(salesTable[orderRef_final]&lt;&gt;"MISSING",salesTable[orderRef_final],"invalid")</f>
        <v>GH-KUM-2025-00719</v>
      </c>
    </row>
    <row r="667" spans="1:46" x14ac:dyDescent="0.3">
      <c r="A667" t="s">
        <v>4905</v>
      </c>
      <c r="B667" t="s">
        <v>1352</v>
      </c>
      <c r="C667" t="s">
        <v>4221</v>
      </c>
      <c r="D667" t="s">
        <v>80</v>
      </c>
      <c r="E667" t="s">
        <v>508</v>
      </c>
      <c r="F667" t="s">
        <v>38</v>
      </c>
      <c r="G667" t="s">
        <v>53</v>
      </c>
      <c r="H667" t="s">
        <v>576</v>
      </c>
      <c r="I667" t="s">
        <v>96</v>
      </c>
      <c r="J667" t="s">
        <v>864</v>
      </c>
      <c r="K667" t="s">
        <v>57</v>
      </c>
      <c r="L667" t="s">
        <v>182</v>
      </c>
      <c r="M667" t="s">
        <v>2308</v>
      </c>
      <c r="N667">
        <v>180</v>
      </c>
      <c r="O667">
        <v>1980</v>
      </c>
      <c r="P667" t="s">
        <v>4906</v>
      </c>
      <c r="Q667" t="s">
        <v>4907</v>
      </c>
      <c r="R667" t="s">
        <v>157</v>
      </c>
      <c r="S667" t="str">
        <f>IF(salesTable[[#This Row],[Region]]="","MISSING",IFERROR(VLOOKUP(salesTable[[#This Row],[Region]],region_ref[],2,FALSE),TRIM(CLEAN(UPPER(salesTable[[#This Row],[Region]])))))</f>
        <v>KUMASI</v>
      </c>
      <c r="T667" t="str">
        <f>IF(salesTable[[#This Row],[CustomerType]]="","MISSING",IFERROR(VLOOKUP(salesTable[[#This Row],[CustomerType]],customerType_Ref[],2,FALSE),TRIM(CLEAN(UPPER(salesTable[[#This Row],[CustomerType]])))))</f>
        <v>INDIVIDUAL</v>
      </c>
      <c r="U667" t="str">
        <f>IF(salesTable[[#This Row],[SalesChannel]]="","MISSING",IFERROR(VLOOKUP(salesTable[[#This Row],[SalesChannel]],salesChannel_Ref[],2,FALSE),CLEAN(UPPER(TRIM(salesTable[SalesChannel])))))</f>
        <v>ONLINE</v>
      </c>
      <c r="V667" t="str">
        <f>IF(salesTable[[#This Row],[PaymentMethod]]="","MISSING",IFERROR(VLOOKUP(salesTable[[#This Row],[PaymentMethod]],paymentMethod_REF[],2,FALSE), CLEAN(UPPER(TRIM(salesTable[[#This Row],[PaymentMethod]])))))</f>
        <v>CASH</v>
      </c>
      <c r="W667" s="8" t="str">
        <f>IF(salesTable[[#This Row],[ProductID]]="","MISSING",IFERROR(VLOOKUP(salesTable[[#This Row],[ProductID]],product_REF[],1,FALSE),"NO MATCH"))</f>
        <v>P007</v>
      </c>
      <c r="X667" s="8" t="str">
        <f>CLEAN(UPPER(TRIM(IF(salesTable[[#This Row],[ProductID]]="","MISSING",IFERROR(VLOOKUP(salesTable[[#This Row],[ProductID]],product_REF[],2,FALSE),"NO MATCH")))))</f>
        <v>COTTON SHIRT</v>
      </c>
      <c r="Y667" t="str">
        <f>IFERROR(CLEAN(UPPER(TRIM(VLOOKUP(salesTable[[#This Row],[productID_Final]],product_REF[],3,FALSE)))),"NO MATCH")</f>
        <v>CLOTHING</v>
      </c>
      <c r="Z667" s="8" t="str">
        <f>IF(salesTable[[#This Row],[productCategory_final]]=CLEAN(UPPER(TRIM(salesTable[ProductCategory]))),salesTable[[#This Row],[productCategory_final]],"MISMATCH")</f>
        <v>CLOTHING</v>
      </c>
      <c r="AA667" s="8" t="str">
        <f>IF(salesTable[[#This Row],[CustomerID]]="","MISSING",IFERROR(VLOOKUP(salesTable[[#This Row],[CustomerID]],customer_REF[],1,FALSE),"NO MATCH"))</f>
        <v>C0072</v>
      </c>
      <c r="AB667" t="str">
        <f>CLEAN(UPPER(TRIM(IF(salesTable[[#This Row],[FirstName]]="","MISSING",IFERROR(VLOOKUP(salesTable[[#This Row],[CustomerID_final]],customer_REF[],2,FALSE),"NO MATCH")))))</f>
        <v>ADWOA</v>
      </c>
      <c r="AC667" s="8" t="str">
        <f>IF(salesTable[[#This Row],[customerFisrtName]]=CLEAN(UPPER(TRIM(salesTable[[#This Row],[customerFisrtName]]))),salesTable[[#This Row],[customerFisrtName]],"MISMATCH")</f>
        <v>ADWOA</v>
      </c>
      <c r="AD667" t="str">
        <f>CLEAN(UPPER(TRIM(IF(salesTable[[#This Row],[LastName]]="","MISSING",IFERROR(VLOOKUP(salesTable[[#This Row],[CustomerID_final]],customer_REF[],3,FALSE),"NO MATCH")))))</f>
        <v>BADU</v>
      </c>
      <c r="AE667" s="8" t="str">
        <f>IF(salesTable[[#This Row],[customerLastName]]=CLEAN(UPPER(TRIM(salesTable[[#This Row],[customerLastName]]))),salesTable[[#This Row],[customerLastName]],"MISMATCH")</f>
        <v>BADU</v>
      </c>
      <c r="AF667" s="8" t="str">
        <f>IF(salesTable[[#This Row],[Phone]]="","MISSING",0&amp;RIGHT(TRIM(SUBSTITUTE(SUBSTITUTE(SUBSTITUTE(salesTable[[#This Row],[Phone]],"+","")," ",""),"-","")),9))</f>
        <v>0246744524</v>
      </c>
      <c r="AG66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67" s="8">
        <f>IF(salesTable[[#This Row],[quantity_clean]]&gt;0,salesTable[[#This Row],[quantity_clean]],"INVALID")</f>
        <v>11</v>
      </c>
      <c r="AI66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67" s="8">
        <f>IF(salesTable[[#This Row],[unitPrice_clean]]&gt;0,salesTable[[#This Row],[unitPrice_clean]],"INVALID")</f>
        <v>180</v>
      </c>
      <c r="AK667">
        <f>IF(salesTable[[#This Row],[Revenue]]="","MISSING",VALUE(TRIM(SUBSTITUTE(SUBSTITUTE(salesTable[[#This Row],[Revenue]],",",""),"GH₵",""))))</f>
        <v>1980</v>
      </c>
      <c r="AL667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667" s="19" t="str">
        <f>IF(ISNUMBER(salesTable[[#This Row],[OrderDate]]),salesTable[[#This Row],[OrderDate]],IFERROR(DATEVALUE(CLEAN(TRIM(SUBSTITUTE(salesTable[[#This Row],[OrderDate]],".","/")))),"CHECK"))</f>
        <v>CHECK</v>
      </c>
      <c r="AN6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GH-KUM-2025-00725</v>
      </c>
      <c r="AP6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7" s="8" t="str">
        <f>CLEAN(PROPER(TRIM(salesTable[[#This Row],[Email]])))</f>
        <v>Adwoa.Badu3@Example.Com</v>
      </c>
      <c r="AR667" s="8" t="str">
        <f>CLEAN(TRIM(salesTable[[#This Row],[SourceFile]]))</f>
        <v>Online_Sales_2025.xlsx</v>
      </c>
      <c r="AS6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7" s="8" t="str">
        <f>IF(salesTable[orderRef_final]&lt;&gt;"MISSING",salesTable[orderRef_final],"invalid")</f>
        <v>GH-KUM-2025-00725</v>
      </c>
    </row>
    <row r="668" spans="1:46" x14ac:dyDescent="0.3">
      <c r="A668" t="s">
        <v>2421</v>
      </c>
      <c r="B668" t="s">
        <v>2422</v>
      </c>
      <c r="C668" t="s">
        <v>2423</v>
      </c>
      <c r="D668" t="s">
        <v>992</v>
      </c>
      <c r="E668" t="s">
        <v>22</v>
      </c>
      <c r="F668" t="s">
        <v>38</v>
      </c>
      <c r="G668" t="s">
        <v>239</v>
      </c>
      <c r="H668" t="s">
        <v>240</v>
      </c>
      <c r="I668" t="s">
        <v>193</v>
      </c>
      <c r="J668" t="s">
        <v>27</v>
      </c>
      <c r="K668" t="s">
        <v>98</v>
      </c>
      <c r="L668" t="s">
        <v>565</v>
      </c>
      <c r="M668">
        <v>8</v>
      </c>
      <c r="N668" t="s">
        <v>1508</v>
      </c>
      <c r="O668">
        <v>7840</v>
      </c>
      <c r="P668" t="s">
        <v>2424</v>
      </c>
      <c r="Q668" t="s">
        <v>2425</v>
      </c>
      <c r="R668" t="s">
        <v>61</v>
      </c>
      <c r="S668" t="str">
        <f>IF(salesTable[[#This Row],[Region]]="","MISSING",IFERROR(VLOOKUP(salesTable[[#This Row],[Region]],region_ref[],2,FALSE),TRIM(CLEAN(UPPER(salesTable[[#This Row],[Region]])))))</f>
        <v>KUMASI</v>
      </c>
      <c r="T668" t="str">
        <f>IF(salesTable[[#This Row],[CustomerType]]="","MISSING",IFERROR(VLOOKUP(salesTable[[#This Row],[CustomerType]],customerType_Ref[],2,FALSE),TRIM(CLEAN(UPPER(salesTable[[#This Row],[CustomerType]])))))</f>
        <v>GOVERNMENT</v>
      </c>
      <c r="U668" t="str">
        <f>IF(salesTable[[#This Row],[SalesChannel]]="","MISSING",IFERROR(VLOOKUP(salesTable[[#This Row],[SalesChannel]],salesChannel_Ref[],2,FALSE),CLEAN(UPPER(TRIM(salesTable[SalesChannel])))))</f>
        <v>MOBILE APP</v>
      </c>
      <c r="V668" t="str">
        <f>IF(salesTable[[#This Row],[PaymentMethod]]="","MISSING",IFERROR(VLOOKUP(salesTable[[#This Row],[PaymentMethod]],paymentMethod_REF[],2,FALSE), CLEAN(UPPER(TRIM(salesTable[[#This Row],[PaymentMethod]])))))</f>
        <v>CARD</v>
      </c>
      <c r="W668" s="8" t="str">
        <f>IF(salesTable[[#This Row],[ProductID]]="","MISSING",IFERROR(VLOOKUP(salesTable[[#This Row],[ProductID]],product_REF[],1,FALSE),"NO MATCH"))</f>
        <v>P009</v>
      </c>
      <c r="X668" s="8" t="str">
        <f>CLEAN(UPPER(TRIM(IF(salesTable[[#This Row],[ProductID]]="","MISSING",IFERROR(VLOOKUP(salesTable[[#This Row],[ProductID]],product_REF[],2,FALSE),"NO MATCH")))))</f>
        <v>FILING CABINET</v>
      </c>
      <c r="Y668" t="str">
        <f>IFERROR(CLEAN(UPPER(TRIM(VLOOKUP(salesTable[[#This Row],[productID_Final]],product_REF[],3,FALSE)))),"NO MATCH")</f>
        <v>OFFICE SUPPLIES</v>
      </c>
      <c r="Z668" s="8" t="str">
        <f>IF(salesTable[[#This Row],[productCategory_final]]=CLEAN(UPPER(TRIM(salesTable[ProductCategory]))),salesTable[[#This Row],[productCategory_final]],"MISMATCH")</f>
        <v>OFFICE SUPPLIES</v>
      </c>
      <c r="AA668" s="8" t="str">
        <f>IF(salesTable[[#This Row],[CustomerID]]="","MISSING",IFERROR(VLOOKUP(salesTable[[#This Row],[CustomerID]],customer_REF[],1,FALSE),"NO MATCH"))</f>
        <v>C0203</v>
      </c>
      <c r="AB668" t="str">
        <f>CLEAN(UPPER(TRIM(IF(salesTable[[#This Row],[FirstName]]="","MISSING",IFERROR(VLOOKUP(salesTable[[#This Row],[CustomerID_final]],customer_REF[],2,FALSE),"NO MATCH")))))</f>
        <v>KWAME</v>
      </c>
      <c r="AC668" s="8" t="str">
        <f>IF(salesTable[[#This Row],[customerFisrtName]]=CLEAN(UPPER(TRIM(salesTable[[#This Row],[customerFisrtName]]))),salesTable[[#This Row],[customerFisrtName]],"MISMATCH")</f>
        <v>KWAME</v>
      </c>
      <c r="AD668" t="str">
        <f>CLEAN(UPPER(TRIM(IF(salesTable[[#This Row],[LastName]]="","MISSING",IFERROR(VLOOKUP(salesTable[[#This Row],[CustomerID_final]],customer_REF[],3,FALSE),"NO MATCH")))))</f>
        <v>ARTHUR</v>
      </c>
      <c r="AE668" s="8" t="str">
        <f>IF(salesTable[[#This Row],[customerLastName]]=CLEAN(UPPER(TRIM(salesTable[[#This Row],[customerLastName]]))),salesTable[[#This Row],[customerLastName]],"MISMATCH")</f>
        <v>ARTHUR</v>
      </c>
      <c r="AF668" s="8" t="str">
        <f>IF(salesTable[[#This Row],[Phone]]="","MISSING",0&amp;RIGHT(TRIM(SUBSTITUTE(SUBSTITUTE(SUBSTITUTE(salesTable[[#This Row],[Phone]],"+","")," ",""),"-","")),9))</f>
        <v>0542197472</v>
      </c>
      <c r="AG66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68" s="8">
        <f>IF(salesTable[[#This Row],[quantity_clean]]&gt;0,salesTable[[#This Row],[quantity_clean]],"INVALID")</f>
        <v>8</v>
      </c>
      <c r="AI66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68" s="8">
        <f>IF(salesTable[[#This Row],[unitPrice_clean]]&gt;0,salesTable[[#This Row],[unitPrice_clean]],"INVALID")</f>
        <v>980</v>
      </c>
      <c r="AK668">
        <f>IF(salesTable[[#This Row],[Revenue]]="","MISSING",VALUE(TRIM(SUBSTITUTE(SUBSTITUTE(salesTable[[#This Row],[Revenue]],",",""),"GH₵",""))))</f>
        <v>7840</v>
      </c>
      <c r="AL668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668" s="19">
        <f>IF(ISNUMBER(salesTable[[#This Row],[OrderDate]]),salesTable[[#This Row],[OrderDate]],IFERROR(DATEVALUE(CLEAN(TRIM(SUBSTITUTE(salesTable[[#This Row],[OrderDate]],".","/")))),"CHECK"))</f>
        <v>45735</v>
      </c>
      <c r="AN6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45735</v>
      </c>
      <c r="AO6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GH-KUM-2025-00731</v>
      </c>
      <c r="AP6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8" s="8" t="str">
        <f>CLEAN(PROPER(TRIM(salesTable[[#This Row],[Email]])))</f>
        <v>Kwame.Arthur71@Example.Com</v>
      </c>
      <c r="AR668" s="8" t="str">
        <f>CLEAN(TRIM(salesTable[[#This Row],[SourceFile]]))</f>
        <v>Retail_POS_2025.csv</v>
      </c>
      <c r="AS6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8" s="8" t="str">
        <f>IF(salesTable[orderRef_final]&lt;&gt;"MISSING",salesTable[orderRef_final],"invalid")</f>
        <v>GH-KUM-2025-00731</v>
      </c>
    </row>
    <row r="669" spans="1:46" x14ac:dyDescent="0.3">
      <c r="A669" t="s">
        <v>4614</v>
      </c>
      <c r="B669" t="s">
        <v>4615</v>
      </c>
      <c r="C669" t="s">
        <v>537</v>
      </c>
      <c r="D669" t="s">
        <v>271</v>
      </c>
      <c r="E669" t="s">
        <v>286</v>
      </c>
      <c r="F669" t="s">
        <v>38</v>
      </c>
      <c r="G669" t="s">
        <v>81</v>
      </c>
      <c r="H669" t="s">
        <v>425</v>
      </c>
      <c r="I669" t="s">
        <v>110</v>
      </c>
      <c r="J669" t="s">
        <v>56</v>
      </c>
      <c r="K669" t="s">
        <v>57</v>
      </c>
      <c r="L669" t="s">
        <v>111</v>
      </c>
      <c r="M669" t="s">
        <v>360</v>
      </c>
      <c r="N669" t="s">
        <v>540</v>
      </c>
      <c r="O669">
        <v>11250</v>
      </c>
      <c r="P669" t="s">
        <v>4616</v>
      </c>
      <c r="Q669" t="s">
        <v>4617</v>
      </c>
      <c r="R669" t="s">
        <v>61</v>
      </c>
      <c r="S669" t="str">
        <f>IF(salesTable[[#This Row],[Region]]="","MISSING",IFERROR(VLOOKUP(salesTable[[#This Row],[Region]],region_ref[],2,FALSE),TRIM(CLEAN(UPPER(salesTable[[#This Row],[Region]])))))</f>
        <v>KUMASI</v>
      </c>
      <c r="T669" t="str">
        <f>IF(salesTable[[#This Row],[CustomerType]]="","MISSING",IFERROR(VLOOKUP(salesTable[[#This Row],[CustomerType]],customerType_Ref[],2,FALSE),TRIM(CLEAN(UPPER(salesTable[[#This Row],[CustomerType]])))))</f>
        <v>GOVERNMENT</v>
      </c>
      <c r="U669" t="str">
        <f>IF(salesTable[[#This Row],[SalesChannel]]="","MISSING",IFERROR(VLOOKUP(salesTable[[#This Row],[SalesChannel]],salesChannel_Ref[],2,FALSE),CLEAN(UPPER(TRIM(salesTable[SalesChannel])))))</f>
        <v>ONLINE</v>
      </c>
      <c r="V669" t="str">
        <f>IF(salesTable[[#This Row],[PaymentMethod]]="","MISSING",IFERROR(VLOOKUP(salesTable[[#This Row],[PaymentMethod]],paymentMethod_REF[],2,FALSE), CLEAN(UPPER(TRIM(salesTable[[#This Row],[PaymentMethod]])))))</f>
        <v>CARD</v>
      </c>
      <c r="W669" s="8" t="str">
        <f>IF(salesTable[[#This Row],[ProductID]]="","MISSING",IFERROR(VLOOKUP(salesTable[[#This Row],[ProductID]],product_REF[],1,FALSE),"NO MATCH"))</f>
        <v>P008</v>
      </c>
      <c r="X669" s="8" t="str">
        <f>CLEAN(UPPER(TRIM(IF(salesTable[[#This Row],[ProductID]]="","MISSING",IFERROR(VLOOKUP(salesTable[[#This Row],[ProductID]],product_REF[],2,FALSE),"NO MATCH")))))</f>
        <v>MICROWAVE 25L</v>
      </c>
      <c r="Y669" t="str">
        <f>IFERROR(CLEAN(UPPER(TRIM(VLOOKUP(salesTable[[#This Row],[productID_Final]],product_REF[],3,FALSE)))),"NO MATCH")</f>
        <v>HOME APPLIANCES</v>
      </c>
      <c r="Z669" s="8" t="str">
        <f>IF(salesTable[[#This Row],[productCategory_final]]=CLEAN(UPPER(TRIM(salesTable[ProductCategory]))),salesTable[[#This Row],[productCategory_final]],"MISMATCH")</f>
        <v>HOME APPLIANCES</v>
      </c>
      <c r="AA669" s="8" t="str">
        <f>IF(salesTable[[#This Row],[CustomerID]]="","MISSING",IFERROR(VLOOKUP(salesTable[[#This Row],[CustomerID]],customer_REF[],1,FALSE),"NO MATCH"))</f>
        <v>C0369</v>
      </c>
      <c r="AB669" t="str">
        <f>CLEAN(UPPER(TRIM(IF(salesTable[[#This Row],[FirstName]]="","MISSING",IFERROR(VLOOKUP(salesTable[[#This Row],[CustomerID_final]],customer_REF[],2,FALSE),"NO MATCH")))))</f>
        <v>MICHAEL</v>
      </c>
      <c r="AC669" s="8" t="str">
        <f>IF(salesTable[[#This Row],[customerFisrtName]]=CLEAN(UPPER(TRIM(salesTable[[#This Row],[customerFisrtName]]))),salesTable[[#This Row],[customerFisrtName]],"MISMATCH")</f>
        <v>MICHAEL</v>
      </c>
      <c r="AD669" t="str">
        <f>CLEAN(UPPER(TRIM(IF(salesTable[[#This Row],[LastName]]="","MISSING",IFERROR(VLOOKUP(salesTable[[#This Row],[CustomerID_final]],customer_REF[],3,FALSE),"NO MATCH")))))</f>
        <v>ANTWI</v>
      </c>
      <c r="AE669" s="8" t="str">
        <f>IF(salesTable[[#This Row],[customerLastName]]=CLEAN(UPPER(TRIM(salesTable[[#This Row],[customerLastName]]))),salesTable[[#This Row],[customerLastName]],"MISMATCH")</f>
        <v>ANTWI</v>
      </c>
      <c r="AF669" s="8" t="str">
        <f>IF(salesTable[[#This Row],[Phone]]="","MISSING",0&amp;RIGHT(TRIM(SUBSTITUTE(SUBSTITUTE(SUBSTITUTE(salesTable[[#This Row],[Phone]],"+","")," ",""),"-","")),9))</f>
        <v>0551075825</v>
      </c>
      <c r="AG66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69" s="8">
        <f>IF(salesTable[[#This Row],[quantity_clean]]&gt;0,salesTable[[#This Row],[quantity_clean]],"INVALID")</f>
        <v>9</v>
      </c>
      <c r="AI66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69" s="8">
        <f>IF(salesTable[[#This Row],[unitPrice_clean]]&gt;0,salesTable[[#This Row],[unitPrice_clean]],"INVALID")</f>
        <v>1250</v>
      </c>
      <c r="AK669">
        <f>IF(salesTable[[#This Row],[Revenue]]="","MISSING",VALUE(TRIM(SUBSTITUTE(SUBSTITUTE(salesTable[[#This Row],[Revenue]],",",""),"GH₵",""))))</f>
        <v>11250</v>
      </c>
      <c r="AL669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669" s="19" t="str">
        <f>IF(ISNUMBER(salesTable[[#This Row],[OrderDate]]),salesTable[[#This Row],[OrderDate]],IFERROR(DATEVALUE(CLEAN(TRIM(SUBSTITUTE(salesTable[[#This Row],[OrderDate]],".","/")))),"CHECK"))</f>
        <v>CHECK</v>
      </c>
      <c r="AN66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GH-KUM-2025-00739</v>
      </c>
      <c r="AP6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69" s="8" t="str">
        <f>CLEAN(PROPER(TRIM(salesTable[[#This Row],[Email]])))</f>
        <v>Michael.Antwi29@Example.Com</v>
      </c>
      <c r="AR669" s="8" t="str">
        <f>CLEAN(TRIM(salesTable[[#This Row],[SourceFile]]))</f>
        <v>Retail_POS_2025.csv</v>
      </c>
      <c r="AS6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69" s="8" t="str">
        <f>IF(salesTable[orderRef_final]&lt;&gt;"MISSING",salesTable[orderRef_final],"invalid")</f>
        <v>GH-KUM-2025-00739</v>
      </c>
    </row>
    <row r="670" spans="1:46" x14ac:dyDescent="0.3">
      <c r="A670" t="s">
        <v>4759</v>
      </c>
      <c r="B670" t="s">
        <v>4760</v>
      </c>
      <c r="C670" t="s">
        <v>2239</v>
      </c>
      <c r="D670" t="s">
        <v>80</v>
      </c>
      <c r="E670" t="s">
        <v>405</v>
      </c>
      <c r="F670" t="s">
        <v>1348</v>
      </c>
      <c r="G670" t="s">
        <v>239</v>
      </c>
      <c r="H670" t="s">
        <v>417</v>
      </c>
      <c r="I670" t="s">
        <v>279</v>
      </c>
      <c r="J670" t="s">
        <v>97</v>
      </c>
      <c r="K670" t="s">
        <v>98</v>
      </c>
      <c r="L670" t="s">
        <v>58</v>
      </c>
      <c r="M670">
        <v>7</v>
      </c>
      <c r="N670">
        <v>980</v>
      </c>
      <c r="O670">
        <v>6860</v>
      </c>
      <c r="P670" t="s">
        <v>4761</v>
      </c>
      <c r="Q670" t="s">
        <v>4762</v>
      </c>
      <c r="R670" t="s">
        <v>46</v>
      </c>
      <c r="S670" t="str">
        <f>IF(salesTable[[#This Row],[Region]]="","MISSING",IFERROR(VLOOKUP(salesTable[[#This Row],[Region]],region_ref[],2,FALSE),TRIM(CLEAN(UPPER(salesTable[[#This Row],[Region]])))))</f>
        <v>KUMASI</v>
      </c>
      <c r="T670" t="str">
        <f>IF(salesTable[[#This Row],[CustomerType]]="","MISSING",IFERROR(VLOOKUP(salesTable[[#This Row],[CustomerType]],customerType_Ref[],2,FALSE),TRIM(CLEAN(UPPER(salesTable[[#This Row],[CustomerType]])))))</f>
        <v>BUSINESS</v>
      </c>
      <c r="U670" t="str">
        <f>IF(salesTable[[#This Row],[SalesChannel]]="","MISSING",IFERROR(VLOOKUP(salesTable[[#This Row],[SalesChannel]],salesChannel_Ref[],2,FALSE),CLEAN(UPPER(TRIM(salesTable[SalesChannel])))))</f>
        <v>MOBILE APP</v>
      </c>
      <c r="V67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70" s="8" t="str">
        <f>IF(salesTable[[#This Row],[ProductID]]="","MISSING",IFERROR(VLOOKUP(salesTable[[#This Row],[ProductID]],product_REF[],1,FALSE),"NO MATCH"))</f>
        <v>P009</v>
      </c>
      <c r="X670" s="8" t="str">
        <f>CLEAN(UPPER(TRIM(IF(salesTable[[#This Row],[ProductID]]="","MISSING",IFERROR(VLOOKUP(salesTable[[#This Row],[ProductID]],product_REF[],2,FALSE),"NO MATCH")))))</f>
        <v>FILING CABINET</v>
      </c>
      <c r="Y670" t="str">
        <f>IFERROR(CLEAN(UPPER(TRIM(VLOOKUP(salesTable[[#This Row],[productID_Final]],product_REF[],3,FALSE)))),"NO MATCH")</f>
        <v>OFFICE SUPPLIES</v>
      </c>
      <c r="Z670" s="8" t="str">
        <f>IF(salesTable[[#This Row],[productCategory_final]]=CLEAN(UPPER(TRIM(salesTable[ProductCategory]))),salesTable[[#This Row],[productCategory_final]],"MISMATCH")</f>
        <v>OFFICE SUPPLIES</v>
      </c>
      <c r="AA670" s="8" t="str">
        <f>IF(salesTable[[#This Row],[CustomerID]]="","MISSING",IFERROR(VLOOKUP(salesTable[[#This Row],[CustomerID]],customer_REF[],1,FALSE),"NO MATCH"))</f>
        <v>C0253</v>
      </c>
      <c r="AB670" t="str">
        <f>CLEAN(UPPER(TRIM(IF(salesTable[[#This Row],[FirstName]]="","MISSING",IFERROR(VLOOKUP(salesTable[[#This Row],[CustomerID_final]],customer_REF[],2,FALSE),"NO MATCH")))))</f>
        <v>ADWOA</v>
      </c>
      <c r="AC670" s="8" t="str">
        <f>IF(salesTable[[#This Row],[customerFisrtName]]=CLEAN(UPPER(TRIM(salesTable[[#This Row],[customerFisrtName]]))),salesTable[[#This Row],[customerFisrtName]],"MISMATCH")</f>
        <v>ADWOA</v>
      </c>
      <c r="AD670" t="str">
        <f>CLEAN(UPPER(TRIM(IF(salesTable[[#This Row],[LastName]]="","MISSING",IFERROR(VLOOKUP(salesTable[[#This Row],[CustomerID_final]],customer_REF[],3,FALSE),"NO MATCH")))))</f>
        <v>MENSAH</v>
      </c>
      <c r="AE670" s="8" t="str">
        <f>IF(salesTable[[#This Row],[customerLastName]]=CLEAN(UPPER(TRIM(salesTable[[#This Row],[customerLastName]]))),salesTable[[#This Row],[customerLastName]],"MISMATCH")</f>
        <v>MENSAH</v>
      </c>
      <c r="AF670" s="8" t="str">
        <f>IF(salesTable[[#This Row],[Phone]]="","MISSING",0&amp;RIGHT(TRIM(SUBSTITUTE(SUBSTITUTE(SUBSTITUTE(salesTable[[#This Row],[Phone]],"+","")," ",""),"-","")),9))</f>
        <v>0504205913</v>
      </c>
      <c r="AG67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70" s="8">
        <f>IF(salesTable[[#This Row],[quantity_clean]]&gt;0,salesTable[[#This Row],[quantity_clean]],"INVALID")</f>
        <v>7</v>
      </c>
      <c r="AI67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70" s="8">
        <f>IF(salesTable[[#This Row],[unitPrice_clean]]&gt;0,salesTable[[#This Row],[unitPrice_clean]],"INVALID")</f>
        <v>980</v>
      </c>
      <c r="AK670">
        <f>IF(salesTable[[#This Row],[Revenue]]="","MISSING",VALUE(TRIM(SUBSTITUTE(SUBSTITUTE(salesTable[[#This Row],[Revenue]],",",""),"GH₵",""))))</f>
        <v>6860</v>
      </c>
      <c r="AL670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670" s="19">
        <f>IF(ISNUMBER(salesTable[[#This Row],[OrderDate]]),salesTable[[#This Row],[OrderDate]],IFERROR(DATEVALUE(CLEAN(TRIM(SUBSTITUTE(salesTable[[#This Row],[OrderDate]],".","/")))),"CHECK"))</f>
        <v>45559</v>
      </c>
      <c r="AN67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GH-KUM-2025-00741</v>
      </c>
      <c r="AP6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0" s="8" t="str">
        <f>CLEAN(PROPER(TRIM(salesTable[[#This Row],[Email]])))</f>
        <v>Adwoa.Mensah96@Example.Com</v>
      </c>
      <c r="AR670" s="8" t="str">
        <f>CLEAN(TRIM(salesTable[[#This Row],[SourceFile]]))</f>
        <v>Mobile_App_Export.csv</v>
      </c>
      <c r="AS6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0" s="8" t="str">
        <f>IF(salesTable[orderRef_final]&lt;&gt;"MISSING",salesTable[orderRef_final],"invalid")</f>
        <v>GH-KUM-2025-00741</v>
      </c>
    </row>
    <row r="671" spans="1:46" x14ac:dyDescent="0.3">
      <c r="A671" t="s">
        <v>3816</v>
      </c>
      <c r="B671" t="s">
        <v>3817</v>
      </c>
      <c r="C671" t="s">
        <v>301</v>
      </c>
      <c r="D671" t="s">
        <v>92</v>
      </c>
      <c r="E671" t="s">
        <v>161</v>
      </c>
      <c r="F671" t="s">
        <v>38</v>
      </c>
      <c r="G671" t="s">
        <v>239</v>
      </c>
      <c r="H671" t="s">
        <v>240</v>
      </c>
      <c r="I671" t="s">
        <v>279</v>
      </c>
      <c r="J671" t="s">
        <v>249</v>
      </c>
      <c r="K671" t="s">
        <v>98</v>
      </c>
      <c r="L671" t="s">
        <v>799</v>
      </c>
      <c r="M671">
        <v>7</v>
      </c>
      <c r="N671">
        <v>980</v>
      </c>
      <c r="O671">
        <v>6860</v>
      </c>
      <c r="P671" t="s">
        <v>3818</v>
      </c>
      <c r="Q671" t="s">
        <v>3819</v>
      </c>
      <c r="R671" t="s">
        <v>46</v>
      </c>
      <c r="S671" t="str">
        <f>IF(salesTable[[#This Row],[Region]]="","MISSING",IFERROR(VLOOKUP(salesTable[[#This Row],[Region]],region_ref[],2,FALSE),TRIM(CLEAN(UPPER(salesTable[[#This Row],[Region]])))))</f>
        <v>KUMASI</v>
      </c>
      <c r="T671" t="str">
        <f>IF(salesTable[[#This Row],[CustomerType]]="","MISSING",IFERROR(VLOOKUP(salesTable[[#This Row],[CustomerType]],customerType_Ref[],2,FALSE),TRIM(CLEAN(UPPER(salesTable[[#This Row],[CustomerType]])))))</f>
        <v>GOVERNMENT</v>
      </c>
      <c r="U671" t="str">
        <f>IF(salesTable[[#This Row],[SalesChannel]]="","MISSING",IFERROR(VLOOKUP(salesTable[[#This Row],[SalesChannel]],salesChannel_Ref[],2,FALSE),CLEAN(UPPER(TRIM(salesTable[SalesChannel])))))</f>
        <v>MOBILE APP</v>
      </c>
      <c r="V671" t="str">
        <f>IF(salesTable[[#This Row],[PaymentMethod]]="","MISSING",IFERROR(VLOOKUP(salesTable[[#This Row],[PaymentMethod]],paymentMethod_REF[],2,FALSE), CLEAN(UPPER(TRIM(salesTable[[#This Row],[PaymentMethod]])))))</f>
        <v>CASH</v>
      </c>
      <c r="W671" s="8" t="str">
        <f>IF(salesTable[[#This Row],[ProductID]]="","MISSING",IFERROR(VLOOKUP(salesTable[[#This Row],[ProductID]],product_REF[],1,FALSE),"NO MATCH"))</f>
        <v>P009</v>
      </c>
      <c r="X671" s="8" t="str">
        <f>CLEAN(UPPER(TRIM(IF(salesTable[[#This Row],[ProductID]]="","MISSING",IFERROR(VLOOKUP(salesTable[[#This Row],[ProductID]],product_REF[],2,FALSE),"NO MATCH")))))</f>
        <v>FILING CABINET</v>
      </c>
      <c r="Y671" t="str">
        <f>IFERROR(CLEAN(UPPER(TRIM(VLOOKUP(salesTable[[#This Row],[productID_Final]],product_REF[],3,FALSE)))),"NO MATCH")</f>
        <v>OFFICE SUPPLIES</v>
      </c>
      <c r="Z671" s="8" t="str">
        <f>IF(salesTable[[#This Row],[productCategory_final]]=CLEAN(UPPER(TRIM(salesTable[ProductCategory]))),salesTable[[#This Row],[productCategory_final]],"MISMATCH")</f>
        <v>OFFICE SUPPLIES</v>
      </c>
      <c r="AA671" s="8" t="str">
        <f>IF(salesTable[[#This Row],[CustomerID]]="","MISSING",IFERROR(VLOOKUP(salesTable[[#This Row],[CustomerID]],customer_REF[],1,FALSE),"NO MATCH"))</f>
        <v>C0248</v>
      </c>
      <c r="AB671" t="str">
        <f>CLEAN(UPPER(TRIM(IF(salesTable[[#This Row],[FirstName]]="","MISSING",IFERROR(VLOOKUP(salesTable[[#This Row],[CustomerID_final]],customer_REF[],2,FALSE),"NO MATCH")))))</f>
        <v>AMA</v>
      </c>
      <c r="AC671" s="8" t="str">
        <f>IF(salesTable[[#This Row],[customerFisrtName]]=CLEAN(UPPER(TRIM(salesTable[[#This Row],[customerFisrtName]]))),salesTable[[#This Row],[customerFisrtName]],"MISMATCH")</f>
        <v>AMA</v>
      </c>
      <c r="AD671" t="str">
        <f>CLEAN(UPPER(TRIM(IF(salesTable[[#This Row],[LastName]]="","MISSING",IFERROR(VLOOKUP(salesTable[[#This Row],[CustomerID_final]],customer_REF[],3,FALSE),"NO MATCH")))))</f>
        <v>ADDO</v>
      </c>
      <c r="AE671" s="8" t="str">
        <f>IF(salesTable[[#This Row],[customerLastName]]=CLEAN(UPPER(TRIM(salesTable[[#This Row],[customerLastName]]))),salesTable[[#This Row],[customerLastName]],"MISMATCH")</f>
        <v>ADDO</v>
      </c>
      <c r="AF671" s="8" t="str">
        <f>IF(salesTable[[#This Row],[Phone]]="","MISSING",0&amp;RIGHT(TRIM(SUBSTITUTE(SUBSTITUTE(SUBSTITUTE(salesTable[[#This Row],[Phone]],"+","")," ",""),"-","")),9))</f>
        <v>0263319138</v>
      </c>
      <c r="AG67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71" s="8">
        <f>IF(salesTable[[#This Row],[quantity_clean]]&gt;0,salesTable[[#This Row],[quantity_clean]],"INVALID")</f>
        <v>7</v>
      </c>
      <c r="AI67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71" s="8">
        <f>IF(salesTable[[#This Row],[unitPrice_clean]]&gt;0,salesTable[[#This Row],[unitPrice_clean]],"INVALID")</f>
        <v>980</v>
      </c>
      <c r="AK671">
        <f>IF(salesTable[[#This Row],[Revenue]]="","MISSING",VALUE(TRIM(SUBSTITUTE(SUBSTITUTE(salesTable[[#This Row],[Revenue]],",",""),"GH₵",""))))</f>
        <v>6860</v>
      </c>
      <c r="AL671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671" s="19">
        <f>IF(ISNUMBER(salesTable[[#This Row],[OrderDate]]),salesTable[[#This Row],[OrderDate]],IFERROR(DATEVALUE(CLEAN(TRIM(SUBSTITUTE(salesTable[[#This Row],[OrderDate]],".","/")))),"CHECK"))</f>
        <v>45965</v>
      </c>
      <c r="AN6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45965</v>
      </c>
      <c r="AO6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GH-KUM-2025-00742</v>
      </c>
      <c r="AP6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1" s="8" t="str">
        <f>CLEAN(PROPER(TRIM(salesTable[[#This Row],[Email]])))</f>
        <v>Ama.Addo26@Example.Com</v>
      </c>
      <c r="AR671" s="8" t="str">
        <f>CLEAN(TRIM(salesTable[[#This Row],[SourceFile]]))</f>
        <v>Mobile_App_Export.csv</v>
      </c>
      <c r="AS6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1" s="8" t="str">
        <f>IF(salesTable[orderRef_final]&lt;&gt;"MISSING",salesTable[orderRef_final],"invalid")</f>
        <v>GH-KUM-2025-00742</v>
      </c>
    </row>
    <row r="672" spans="1:46" x14ac:dyDescent="0.3">
      <c r="A672" t="s">
        <v>5209</v>
      </c>
      <c r="B672" t="s">
        <v>5210</v>
      </c>
      <c r="C672" t="s">
        <v>1502</v>
      </c>
      <c r="D672" t="s">
        <v>366</v>
      </c>
      <c r="E672" t="s">
        <v>22</v>
      </c>
      <c r="F672" t="s">
        <v>38</v>
      </c>
      <c r="G672" t="s">
        <v>53</v>
      </c>
      <c r="H672" t="s">
        <v>287</v>
      </c>
      <c r="I672" t="s">
        <v>96</v>
      </c>
      <c r="J672" t="s">
        <v>97</v>
      </c>
      <c r="K672" t="s">
        <v>830</v>
      </c>
      <c r="L672" t="s">
        <v>111</v>
      </c>
      <c r="M672" t="s">
        <v>5211</v>
      </c>
      <c r="N672">
        <v>180</v>
      </c>
      <c r="O672">
        <v>1800</v>
      </c>
      <c r="P672" t="s">
        <v>5212</v>
      </c>
      <c r="Q672" t="s">
        <v>5213</v>
      </c>
      <c r="R672" t="s">
        <v>32</v>
      </c>
      <c r="S672" t="str">
        <f>IF(salesTable[[#This Row],[Region]]="","MISSING",IFERROR(VLOOKUP(salesTable[[#This Row],[Region]],region_ref[],2,FALSE),TRIM(CLEAN(UPPER(salesTable[[#This Row],[Region]])))))</f>
        <v>KUMASI</v>
      </c>
      <c r="T672" t="str">
        <f>IF(salesTable[[#This Row],[CustomerType]]="","MISSING",IFERROR(VLOOKUP(salesTable[[#This Row],[CustomerType]],customerType_Ref[],2,FALSE),TRIM(CLEAN(UPPER(salesTable[[#This Row],[CustomerType]])))))</f>
        <v>BUSINESS</v>
      </c>
      <c r="U672" t="str">
        <f>IF(salesTable[[#This Row],[SalesChannel]]="","MISSING",IFERROR(VLOOKUP(salesTable[[#This Row],[SalesChannel]],salesChannel_Ref[],2,FALSE),CLEAN(UPPER(TRIM(salesTable[SalesChannel])))))</f>
        <v>MOBILE APP</v>
      </c>
      <c r="V672" t="str">
        <f>IF(salesTable[[#This Row],[PaymentMethod]]="","MISSING",IFERROR(VLOOKUP(salesTable[[#This Row],[PaymentMethod]],paymentMethod_REF[],2,FALSE), CLEAN(UPPER(TRIM(salesTable[[#This Row],[PaymentMethod]])))))</f>
        <v>CARD</v>
      </c>
      <c r="W672" s="8" t="str">
        <f>IF(salesTable[[#This Row],[ProductID]]="","MISSING",IFERROR(VLOOKUP(salesTable[[#This Row],[ProductID]],product_REF[],1,FALSE),"NO MATCH"))</f>
        <v>P007</v>
      </c>
      <c r="X672" s="8" t="str">
        <f>CLEAN(UPPER(TRIM(IF(salesTable[[#This Row],[ProductID]]="","MISSING",IFERROR(VLOOKUP(salesTable[[#This Row],[ProductID]],product_REF[],2,FALSE),"NO MATCH")))))</f>
        <v>COTTON SHIRT</v>
      </c>
      <c r="Y672" t="str">
        <f>IFERROR(CLEAN(UPPER(TRIM(VLOOKUP(salesTable[[#This Row],[productID_Final]],product_REF[],3,FALSE)))),"NO MATCH")</f>
        <v>CLOTHING</v>
      </c>
      <c r="Z672" s="8" t="str">
        <f>IF(salesTable[[#This Row],[productCategory_final]]=CLEAN(UPPER(TRIM(salesTable[ProductCategory]))),salesTable[[#This Row],[productCategory_final]],"MISMATCH")</f>
        <v>CLOTHING</v>
      </c>
      <c r="AA672" s="8" t="str">
        <f>IF(salesTable[[#This Row],[CustomerID]]="","MISSING",IFERROR(VLOOKUP(salesTable[[#This Row],[CustomerID]],customer_REF[],1,FALSE),"NO MATCH"))</f>
        <v>C0031</v>
      </c>
      <c r="AB672" t="str">
        <f>CLEAN(UPPER(TRIM(IF(salesTable[[#This Row],[FirstName]]="","MISSING",IFERROR(VLOOKUP(salesTable[[#This Row],[CustomerID_final]],customer_REF[],2,FALSE),"NO MATCH")))))</f>
        <v>ABENA</v>
      </c>
      <c r="AC672" s="8" t="str">
        <f>IF(salesTable[[#This Row],[customerFisrtName]]=CLEAN(UPPER(TRIM(salesTable[[#This Row],[customerFisrtName]]))),salesTable[[#This Row],[customerFisrtName]],"MISMATCH")</f>
        <v>ABENA</v>
      </c>
      <c r="AD672" t="str">
        <f>CLEAN(UPPER(TRIM(IF(salesTable[[#This Row],[LastName]]="","MISSING",IFERROR(VLOOKUP(salesTable[[#This Row],[CustomerID_final]],customer_REF[],3,FALSE),"NO MATCH")))))</f>
        <v>ARTHUR</v>
      </c>
      <c r="AE672" s="8" t="str">
        <f>IF(salesTable[[#This Row],[customerLastName]]=CLEAN(UPPER(TRIM(salesTable[[#This Row],[customerLastName]]))),salesTable[[#This Row],[customerLastName]],"MISMATCH")</f>
        <v>ARTHUR</v>
      </c>
      <c r="AF672" s="8" t="str">
        <f>IF(salesTable[[#This Row],[Phone]]="","MISSING",0&amp;RIGHT(TRIM(SUBSTITUTE(SUBSTITUTE(SUBSTITUTE(salesTable[[#This Row],[Phone]],"+","")," ",""),"-","")),9))</f>
        <v>0244110639</v>
      </c>
      <c r="AG67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72" s="8">
        <f>IF(salesTable[[#This Row],[quantity_clean]]&gt;0,salesTable[[#This Row],[quantity_clean]],"INVALID")</f>
        <v>10</v>
      </c>
      <c r="AI67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72" s="8">
        <f>IF(salesTable[[#This Row],[unitPrice_clean]]&gt;0,salesTable[[#This Row],[unitPrice_clean]],"INVALID")</f>
        <v>180</v>
      </c>
      <c r="AK672">
        <f>IF(salesTable[[#This Row],[Revenue]]="","MISSING",VALUE(TRIM(SUBSTITUTE(SUBSTITUTE(salesTable[[#This Row],[Revenue]],",",""),"GH₵",""))))</f>
        <v>1800</v>
      </c>
      <c r="AL672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672" s="19">
        <f>IF(ISNUMBER(salesTable[[#This Row],[OrderDate]]),salesTable[[#This Row],[OrderDate]],IFERROR(DATEVALUE(CLEAN(TRIM(SUBSTITUTE(salesTable[[#This Row],[OrderDate]],".","/")))),"CHECK"))</f>
        <v>45721</v>
      </c>
      <c r="AN6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45721</v>
      </c>
      <c r="AO6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GH-KUM-2025-00743</v>
      </c>
      <c r="AP6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2" s="8" t="str">
        <f>CLEAN(PROPER(TRIM(salesTable[[#This Row],[Email]])))</f>
        <v>Abena.Arthur31@Example.Com</v>
      </c>
      <c r="AR672" s="8" t="str">
        <f>CLEAN(TRIM(salesTable[[#This Row],[SourceFile]]))</f>
        <v>Agent_App_2025.csv</v>
      </c>
      <c r="AS6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2" s="8" t="str">
        <f>IF(salesTable[orderRef_final]&lt;&gt;"MISSING",salesTable[orderRef_final],"invalid")</f>
        <v>GH-KUM-2025-00743</v>
      </c>
    </row>
    <row r="673" spans="1:46" x14ac:dyDescent="0.3">
      <c r="A673" t="s">
        <v>2301</v>
      </c>
      <c r="B673" t="s">
        <v>2302</v>
      </c>
      <c r="C673" t="s">
        <v>490</v>
      </c>
      <c r="D673" t="s">
        <v>106</v>
      </c>
      <c r="E673" t="s">
        <v>129</v>
      </c>
      <c r="F673" t="s">
        <v>38</v>
      </c>
      <c r="G673" t="s">
        <v>68</v>
      </c>
      <c r="H673" t="s">
        <v>109</v>
      </c>
      <c r="I673" t="s">
        <v>450</v>
      </c>
      <c r="J673" t="s">
        <v>83</v>
      </c>
      <c r="K673" t="s">
        <v>84</v>
      </c>
      <c r="L673" t="s">
        <v>165</v>
      </c>
      <c r="M673">
        <v>7</v>
      </c>
      <c r="N673">
        <v>3600</v>
      </c>
      <c r="O673">
        <v>25200</v>
      </c>
      <c r="P673" t="s">
        <v>2303</v>
      </c>
      <c r="Q673" t="s">
        <v>2304</v>
      </c>
      <c r="R673" t="s">
        <v>61</v>
      </c>
      <c r="S673" t="str">
        <f>IF(salesTable[[#This Row],[Region]]="","MISSING",IFERROR(VLOOKUP(salesTable[[#This Row],[Region]],region_ref[],2,FALSE),TRIM(CLEAN(UPPER(salesTable[[#This Row],[Region]])))))</f>
        <v>KUMASI</v>
      </c>
      <c r="T673" t="str">
        <f>IF(salesTable[[#This Row],[CustomerType]]="","MISSING",IFERROR(VLOOKUP(salesTable[[#This Row],[CustomerType]],customerType_Ref[],2,FALSE),TRIM(CLEAN(UPPER(salesTable[[#This Row],[CustomerType]])))))</f>
        <v>INDIVIDUAL</v>
      </c>
      <c r="U673" t="str">
        <f>IF(salesTable[[#This Row],[SalesChannel]]="","MISSING",IFERROR(VLOOKUP(salesTable[[#This Row],[SalesChannel]],salesChannel_Ref[],2,FALSE),CLEAN(UPPER(TRIM(salesTable[SalesChannel])))))</f>
        <v>AGENT</v>
      </c>
      <c r="V67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73" s="8" t="str">
        <f>IF(salesTable[[#This Row],[ProductID]]="","MISSING",IFERROR(VLOOKUP(salesTable[[#This Row],[ProductID]],product_REF[],1,FALSE),"NO MATCH"))</f>
        <v>P010</v>
      </c>
      <c r="X673" s="8" t="str">
        <f>CLEAN(UPPER(TRIM(IF(salesTable[[#This Row],[ProductID]]="","MISSING",IFERROR(VLOOKUP(salesTable[[#This Row],[ProductID]],product_REF[],2,FALSE),"NO MATCH")))))</f>
        <v>AIR CONDITIONER</v>
      </c>
      <c r="Y673" t="str">
        <f>IFERROR(CLEAN(UPPER(TRIM(VLOOKUP(salesTable[[#This Row],[productID_Final]],product_REF[],3,FALSE)))),"NO MATCH")</f>
        <v>HOME APPLIANCES</v>
      </c>
      <c r="Z673" s="8" t="str">
        <f>IF(salesTable[[#This Row],[productCategory_final]]=CLEAN(UPPER(TRIM(salesTable[ProductCategory]))),salesTable[[#This Row],[productCategory_final]],"MISMATCH")</f>
        <v>HOME APPLIANCES</v>
      </c>
      <c r="AA673" s="8" t="str">
        <f>IF(salesTable[[#This Row],[CustomerID]]="","MISSING",IFERROR(VLOOKUP(salesTable[[#This Row],[CustomerID]],customer_REF[],1,FALSE),"NO MATCH"))</f>
        <v>C0051</v>
      </c>
      <c r="AB673" t="str">
        <f>CLEAN(UPPER(TRIM(IF(salesTable[[#This Row],[FirstName]]="","MISSING",IFERROR(VLOOKUP(salesTable[[#This Row],[CustomerID_final]],customer_REF[],2,FALSE),"NO MATCH")))))</f>
        <v>YAW</v>
      </c>
      <c r="AC673" s="8" t="str">
        <f>IF(salesTable[[#This Row],[customerFisrtName]]=CLEAN(UPPER(TRIM(salesTable[[#This Row],[customerFisrtName]]))),salesTable[[#This Row],[customerFisrtName]],"MISMATCH")</f>
        <v>YAW</v>
      </c>
      <c r="AD673" t="str">
        <f>CLEAN(UPPER(TRIM(IF(salesTable[[#This Row],[LastName]]="","MISSING",IFERROR(VLOOKUP(salesTable[[#This Row],[CustomerID_final]],customer_REF[],3,FALSE),"NO MATCH")))))</f>
        <v>BOATENG</v>
      </c>
      <c r="AE673" s="8" t="str">
        <f>IF(salesTable[[#This Row],[customerLastName]]=CLEAN(UPPER(TRIM(salesTable[[#This Row],[customerLastName]]))),salesTable[[#This Row],[customerLastName]],"MISMATCH")</f>
        <v>BOATENG</v>
      </c>
      <c r="AF673" s="8" t="str">
        <f>IF(salesTable[[#This Row],[Phone]]="","MISSING",0&amp;RIGHT(TRIM(SUBSTITUTE(SUBSTITUTE(SUBSTITUTE(salesTable[[#This Row],[Phone]],"+","")," ",""),"-","")),9))</f>
        <v>0591380564</v>
      </c>
      <c r="AG67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73" s="8">
        <f>IF(salesTable[[#This Row],[quantity_clean]]&gt;0,salesTable[[#This Row],[quantity_clean]],"INVALID")</f>
        <v>7</v>
      </c>
      <c r="AI67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673" s="8">
        <f>IF(salesTable[[#This Row],[unitPrice_clean]]&gt;0,salesTable[[#This Row],[unitPrice_clean]],"INVALID")</f>
        <v>3600</v>
      </c>
      <c r="AK673">
        <f>IF(salesTable[[#This Row],[Revenue]]="","MISSING",VALUE(TRIM(SUBSTITUTE(SUBSTITUTE(salesTable[[#This Row],[Revenue]],",",""),"GH₵",""))))</f>
        <v>25200</v>
      </c>
      <c r="AL673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673" s="19">
        <f>IF(ISNUMBER(salesTable[[#This Row],[OrderDate]]),salesTable[[#This Row],[OrderDate]],IFERROR(DATEVALUE(CLEAN(TRIM(SUBSTITUTE(salesTable[[#This Row],[OrderDate]],".","/")))),"CHECK"))</f>
        <v>45991</v>
      </c>
      <c r="AN6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45991</v>
      </c>
      <c r="AO6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GH-KUM-2025-00749</v>
      </c>
      <c r="AP6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3" s="8" t="str">
        <f>CLEAN(PROPER(TRIM(salesTable[[#This Row],[Email]])))</f>
        <v>Yaw.Boateng26@Example.Com</v>
      </c>
      <c r="AR673" s="8" t="str">
        <f>CLEAN(TRIM(salesTable[[#This Row],[SourceFile]]))</f>
        <v>Retail_POS_2025.csv</v>
      </c>
      <c r="AS6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3" s="8" t="str">
        <f>IF(salesTable[orderRef_final]&lt;&gt;"MISSING",salesTable[orderRef_final],"invalid")</f>
        <v>GH-KUM-2025-00749</v>
      </c>
    </row>
    <row r="674" spans="1:46" x14ac:dyDescent="0.3">
      <c r="A674" t="s">
        <v>2013</v>
      </c>
      <c r="B674" t="s">
        <v>2014</v>
      </c>
      <c r="C674" t="s">
        <v>1358</v>
      </c>
      <c r="D674" t="s">
        <v>583</v>
      </c>
      <c r="E674" t="s">
        <v>173</v>
      </c>
      <c r="F674" t="s">
        <v>38</v>
      </c>
      <c r="G674" t="s">
        <v>120</v>
      </c>
      <c r="H674" t="s">
        <v>1959</v>
      </c>
      <c r="I674" t="s">
        <v>41</v>
      </c>
      <c r="J674" t="s">
        <v>492</v>
      </c>
      <c r="K674" t="s">
        <v>288</v>
      </c>
      <c r="L674" t="s">
        <v>775</v>
      </c>
      <c r="M674" t="s">
        <v>596</v>
      </c>
      <c r="N674">
        <v>850</v>
      </c>
      <c r="O674">
        <v>1700</v>
      </c>
      <c r="P674" t="s">
        <v>643</v>
      </c>
      <c r="Q674" t="s">
        <v>2015</v>
      </c>
      <c r="R674" t="s">
        <v>46</v>
      </c>
      <c r="S674" t="str">
        <f>IF(salesTable[[#This Row],[Region]]="","MISSING",IFERROR(VLOOKUP(salesTable[[#This Row],[Region]],region_ref[],2,FALSE),TRIM(CLEAN(UPPER(salesTable[[#This Row],[Region]])))))</f>
        <v>KUMASI</v>
      </c>
      <c r="T674" t="str">
        <f>IF(salesTable[[#This Row],[CustomerType]]="","MISSING",IFERROR(VLOOKUP(salesTable[[#This Row],[CustomerType]],customerType_Ref[],2,FALSE),TRIM(CLEAN(UPPER(salesTable[[#This Row],[CustomerType]])))))</f>
        <v>BUSINESS</v>
      </c>
      <c r="U674" t="str">
        <f>IF(salesTable[[#This Row],[SalesChannel]]="","MISSING",IFERROR(VLOOKUP(salesTable[[#This Row],[SalesChannel]],salesChannel_Ref[],2,FALSE),CLEAN(UPPER(TRIM(salesTable[SalesChannel])))))</f>
        <v>AGENT</v>
      </c>
      <c r="V674" t="str">
        <f>IF(salesTable[[#This Row],[PaymentMethod]]="","MISSING",IFERROR(VLOOKUP(salesTable[[#This Row],[PaymentMethod]],paymentMethod_REF[],2,FALSE), CLEAN(UPPER(TRIM(salesTable[[#This Row],[PaymentMethod]])))))</f>
        <v>CARD</v>
      </c>
      <c r="W674" s="8" t="str">
        <f>IF(salesTable[[#This Row],[ProductID]]="","MISSING",IFERROR(VLOOKUP(salesTable[[#This Row],[ProductID]],product_REF[],1,FALSE),"NO MATCH"))</f>
        <v>P002</v>
      </c>
      <c r="X674" s="8" t="str">
        <f>CLEAN(UPPER(TRIM(IF(salesTable[[#This Row],[ProductID]]="","MISSING",IFERROR(VLOOKUP(salesTable[[#This Row],[ProductID]],product_REF[],2,FALSE),"NO MATCH")))))</f>
        <v>OFFICE CHAIR</v>
      </c>
      <c r="Y674" t="str">
        <f>IFERROR(CLEAN(UPPER(TRIM(VLOOKUP(salesTable[[#This Row],[productID_Final]],product_REF[],3,FALSE)))),"NO MATCH")</f>
        <v>FURNITURE</v>
      </c>
      <c r="Z674" s="8" t="str">
        <f>IF(salesTable[[#This Row],[productCategory_final]]=CLEAN(UPPER(TRIM(salesTable[ProductCategory]))),salesTable[[#This Row],[productCategory_final]],"MISMATCH")</f>
        <v>FURNITURE</v>
      </c>
      <c r="AA674" s="8" t="str">
        <f>IF(salesTable[[#This Row],[CustomerID]]="","MISSING",IFERROR(VLOOKUP(salesTable[[#This Row],[CustomerID]],customer_REF[],1,FALSE),"NO MATCH"))</f>
        <v>C0279</v>
      </c>
      <c r="AB674" t="str">
        <f>CLEAN(UPPER(TRIM(IF(salesTable[[#This Row],[FirstName]]="","MISSING",IFERROR(VLOOKUP(salesTable[[#This Row],[CustomerID_final]],customer_REF[],2,FALSE),"NO MATCH")))))</f>
        <v>MICHAEL</v>
      </c>
      <c r="AC674" s="8" t="str">
        <f>IF(salesTable[[#This Row],[customerFisrtName]]=CLEAN(UPPER(TRIM(salesTable[[#This Row],[customerFisrtName]]))),salesTable[[#This Row],[customerFisrtName]],"MISMATCH")</f>
        <v>MICHAEL</v>
      </c>
      <c r="AD674" t="str">
        <f>CLEAN(UPPER(TRIM(IF(salesTable[[#This Row],[LastName]]="","MISSING",IFERROR(VLOOKUP(salesTable[[#This Row],[CustomerID_final]],customer_REF[],3,FALSE),"NO MATCH")))))</f>
        <v>OSEI</v>
      </c>
      <c r="AE674" s="8" t="str">
        <f>IF(salesTable[[#This Row],[customerLastName]]=CLEAN(UPPER(TRIM(salesTable[[#This Row],[customerLastName]]))),salesTable[[#This Row],[customerLastName]],"MISMATCH")</f>
        <v>OSEI</v>
      </c>
      <c r="AF674" s="8" t="str">
        <f>IF(salesTable[[#This Row],[Phone]]="","MISSING",0&amp;RIGHT(TRIM(SUBSTITUTE(SUBSTITUTE(SUBSTITUTE(salesTable[[#This Row],[Phone]],"+","")," ",""),"-","")),9))</f>
        <v>0241234567</v>
      </c>
      <c r="AG67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674" s="8">
        <f>IF(salesTable[[#This Row],[quantity_clean]]&gt;0,salesTable[[#This Row],[quantity_clean]],"INVALID")</f>
        <v>2</v>
      </c>
      <c r="AI67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674" s="8">
        <f>IF(salesTable[[#This Row],[unitPrice_clean]]&gt;0,salesTable[[#This Row],[unitPrice_clean]],"INVALID")</f>
        <v>850</v>
      </c>
      <c r="AK674">
        <f>IF(salesTable[[#This Row],[Revenue]]="","MISSING",VALUE(TRIM(SUBSTITUTE(SUBSTITUTE(salesTable[[#This Row],[Revenue]],",",""),"GH₵",""))))</f>
        <v>1700</v>
      </c>
      <c r="AL674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674" s="19">
        <f>IF(ISNUMBER(salesTable[[#This Row],[OrderDate]]),salesTable[[#This Row],[OrderDate]],IFERROR(DATEVALUE(CLEAN(TRIM(SUBSTITUTE(salesTable[[#This Row],[OrderDate]],".","/")))),"CHECK"))</f>
        <v>45985</v>
      </c>
      <c r="AN6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45985</v>
      </c>
      <c r="AO6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GH-KUM-2025-00766</v>
      </c>
      <c r="AP6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4" s="8" t="str">
        <f>CLEAN(PROPER(TRIM(salesTable[[#This Row],[Email]])))</f>
        <v>Michael.Osei74@Example.Con</v>
      </c>
      <c r="AR674" s="8" t="str">
        <f>CLEAN(TRIM(salesTable[[#This Row],[SourceFile]]))</f>
        <v>Mobile_App_Export.csv</v>
      </c>
      <c r="AS6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4" s="8" t="str">
        <f>IF(salesTable[orderRef_final]&lt;&gt;"MISSING",salesTable[orderRef_final],"invalid")</f>
        <v>GH-KUM-2025-00766</v>
      </c>
    </row>
    <row r="675" spans="1:46" x14ac:dyDescent="0.3">
      <c r="A675" t="s">
        <v>5943</v>
      </c>
      <c r="B675" t="s">
        <v>5944</v>
      </c>
      <c r="C675" t="s">
        <v>617</v>
      </c>
      <c r="D675" t="s">
        <v>926</v>
      </c>
      <c r="E675" t="s">
        <v>237</v>
      </c>
      <c r="F675" t="s">
        <v>1220</v>
      </c>
      <c r="G675" t="s">
        <v>68</v>
      </c>
      <c r="H675" t="s">
        <v>985</v>
      </c>
      <c r="I675" t="s">
        <v>110</v>
      </c>
      <c r="J675" t="s">
        <v>83</v>
      </c>
      <c r="K675" t="s">
        <v>57</v>
      </c>
      <c r="L675" t="s">
        <v>165</v>
      </c>
      <c r="M675">
        <v>8</v>
      </c>
      <c r="N675">
        <v>3600</v>
      </c>
      <c r="O675">
        <v>28800</v>
      </c>
      <c r="P675" t="s">
        <v>5945</v>
      </c>
      <c r="Q675" t="s">
        <v>5946</v>
      </c>
      <c r="R675" t="s">
        <v>157</v>
      </c>
      <c r="S675" t="str">
        <f>IF(salesTable[[#This Row],[Region]]="","MISSING",IFERROR(VLOOKUP(salesTable[[#This Row],[Region]],region_ref[],2,FALSE),TRIM(CLEAN(UPPER(salesTable[[#This Row],[Region]])))))</f>
        <v>KUMASI</v>
      </c>
      <c r="T675" t="str">
        <f>IF(salesTable[[#This Row],[CustomerType]]="","MISSING",IFERROR(VLOOKUP(salesTable[[#This Row],[CustomerType]],customerType_Ref[],2,FALSE),TRIM(CLEAN(UPPER(salesTable[[#This Row],[CustomerType]])))))</f>
        <v>INDIVIDUAL</v>
      </c>
      <c r="U675" t="str">
        <f>IF(salesTable[[#This Row],[SalesChannel]]="","MISSING",IFERROR(VLOOKUP(salesTable[[#This Row],[SalesChannel]],salesChannel_Ref[],2,FALSE),CLEAN(UPPER(TRIM(salesTable[SalesChannel])))))</f>
        <v>ONLINE</v>
      </c>
      <c r="V67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75" s="8" t="str">
        <f>IF(salesTable[[#This Row],[ProductID]]="","MISSING",IFERROR(VLOOKUP(salesTable[[#This Row],[ProductID]],product_REF[],1,FALSE),"NO MATCH"))</f>
        <v>P010</v>
      </c>
      <c r="X675" s="8" t="str">
        <f>CLEAN(UPPER(TRIM(IF(salesTable[[#This Row],[ProductID]]="","MISSING",IFERROR(VLOOKUP(salesTable[[#This Row],[ProductID]],product_REF[],2,FALSE),"NO MATCH")))))</f>
        <v>AIR CONDITIONER</v>
      </c>
      <c r="Y675" t="str">
        <f>IFERROR(CLEAN(UPPER(TRIM(VLOOKUP(salesTable[[#This Row],[productID_Final]],product_REF[],3,FALSE)))),"NO MATCH")</f>
        <v>HOME APPLIANCES</v>
      </c>
      <c r="Z675" s="8" t="str">
        <f>IF(salesTable[[#This Row],[productCategory_final]]=CLEAN(UPPER(TRIM(salesTable[ProductCategory]))),salesTable[[#This Row],[productCategory_final]],"MISMATCH")</f>
        <v>HOME APPLIANCES</v>
      </c>
      <c r="AA675" s="8" t="str">
        <f>IF(salesTable[[#This Row],[CustomerID]]="","MISSING",IFERROR(VLOOKUP(salesTable[[#This Row],[CustomerID]],customer_REF[],1,FALSE),"NO MATCH"))</f>
        <v>C0265</v>
      </c>
      <c r="AB675" t="str">
        <f>CLEAN(UPPER(TRIM(IF(salesTable[[#This Row],[FirstName]]="","MISSING",IFERROR(VLOOKUP(salesTable[[#This Row],[CustomerID_final]],customer_REF[],2,FALSE),"NO MATCH")))))</f>
        <v>AKOSUA</v>
      </c>
      <c r="AC675" s="8" t="str">
        <f>IF(salesTable[[#This Row],[customerFisrtName]]=CLEAN(UPPER(TRIM(salesTable[[#This Row],[customerFisrtName]]))),salesTable[[#This Row],[customerFisrtName]],"MISMATCH")</f>
        <v>AKOSUA</v>
      </c>
      <c r="AD675" t="str">
        <f>CLEAN(UPPER(TRIM(IF(salesTable[[#This Row],[LastName]]="","MISSING",IFERROR(VLOOKUP(salesTable[[#This Row],[CustomerID_final]],customer_REF[],3,FALSE),"NO MATCH")))))</f>
        <v>APPIAH</v>
      </c>
      <c r="AE675" s="8" t="str">
        <f>IF(salesTable[[#This Row],[customerLastName]]=CLEAN(UPPER(TRIM(salesTable[[#This Row],[customerLastName]]))),salesTable[[#This Row],[customerLastName]],"MISMATCH")</f>
        <v>APPIAH</v>
      </c>
      <c r="AF675" s="8" t="str">
        <f>IF(salesTable[[#This Row],[Phone]]="","MISSING",0&amp;RIGHT(TRIM(SUBSTITUTE(SUBSTITUTE(SUBSTITUTE(salesTable[[#This Row],[Phone]],"+","")," ",""),"-","")),9))</f>
        <v>0244090582</v>
      </c>
      <c r="AG67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75" s="8">
        <f>IF(salesTable[[#This Row],[quantity_clean]]&gt;0,salesTable[[#This Row],[quantity_clean]],"INVALID")</f>
        <v>8</v>
      </c>
      <c r="AI67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675" s="8">
        <f>IF(salesTable[[#This Row],[unitPrice_clean]]&gt;0,salesTable[[#This Row],[unitPrice_clean]],"INVALID")</f>
        <v>3600</v>
      </c>
      <c r="AK675">
        <f>IF(salesTable[[#This Row],[Revenue]]="","MISSING",VALUE(TRIM(SUBSTITUTE(SUBSTITUTE(salesTable[[#This Row],[Revenue]],",",""),"GH₵",""))))</f>
        <v>28800</v>
      </c>
      <c r="AL675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675" s="19">
        <f>IF(ISNUMBER(salesTable[[#This Row],[OrderDate]]),salesTable[[#This Row],[OrderDate]],IFERROR(DATEVALUE(CLEAN(TRIM(SUBSTITUTE(salesTable[[#This Row],[OrderDate]],".","/")))),"CHECK"))</f>
        <v>46278</v>
      </c>
      <c r="AN67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GH-KUM-2025-00768</v>
      </c>
      <c r="AP6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5" s="8" t="str">
        <f>CLEAN(PROPER(TRIM(salesTable[[#This Row],[Email]])))</f>
        <v>Akosua.Appiah66@Example.Com</v>
      </c>
      <c r="AR675" s="8" t="str">
        <f>CLEAN(TRIM(salesTable[[#This Row],[SourceFile]]))</f>
        <v>Online_Sales_2025.xlsx</v>
      </c>
      <c r="AS6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5" s="8" t="str">
        <f>IF(salesTable[orderRef_final]&lt;&gt;"MISSING",salesTable[orderRef_final],"invalid")</f>
        <v>GH-KUM-2025-00768</v>
      </c>
    </row>
    <row r="676" spans="1:46" x14ac:dyDescent="0.3">
      <c r="A676" t="s">
        <v>6120</v>
      </c>
      <c r="B676" t="s">
        <v>2561</v>
      </c>
      <c r="C676" t="s">
        <v>285</v>
      </c>
      <c r="D676" t="s">
        <v>80</v>
      </c>
      <c r="E676" t="s">
        <v>37</v>
      </c>
      <c r="F676" t="s">
        <v>38</v>
      </c>
      <c r="G676" t="s">
        <v>239</v>
      </c>
      <c r="H676" t="s">
        <v>240</v>
      </c>
      <c r="I676" t="s">
        <v>1762</v>
      </c>
      <c r="J676" t="s">
        <v>27</v>
      </c>
      <c r="K676" t="s">
        <v>28</v>
      </c>
      <c r="L676" t="s">
        <v>165</v>
      </c>
      <c r="M676" t="s">
        <v>654</v>
      </c>
      <c r="N676">
        <v>980</v>
      </c>
      <c r="O676">
        <v>2940</v>
      </c>
      <c r="P676" t="s">
        <v>6121</v>
      </c>
      <c r="Q676" t="s">
        <v>6122</v>
      </c>
      <c r="R676" t="s">
        <v>32</v>
      </c>
      <c r="S676" t="str">
        <f>IF(salesTable[[#This Row],[Region]]="","MISSING",IFERROR(VLOOKUP(salesTable[[#This Row],[Region]],region_ref[],2,FALSE),TRIM(CLEAN(UPPER(salesTable[[#This Row],[Region]])))))</f>
        <v>KUMASI</v>
      </c>
      <c r="T676" t="str">
        <f>IF(salesTable[[#This Row],[CustomerType]]="","MISSING",IFERROR(VLOOKUP(salesTable[[#This Row],[CustomerType]],customerType_Ref[],2,FALSE),TRIM(CLEAN(UPPER(salesTable[[#This Row],[CustomerType]])))))</f>
        <v>GOVERNMENT</v>
      </c>
      <c r="U676" t="str">
        <f>IF(salesTable[[#This Row],[SalesChannel]]="","MISSING",IFERROR(VLOOKUP(salesTable[[#This Row],[SalesChannel]],salesChannel_Ref[],2,FALSE),CLEAN(UPPER(TRIM(salesTable[SalesChannel])))))</f>
        <v>IN-STORE</v>
      </c>
      <c r="V67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76" s="8" t="str">
        <f>IF(salesTable[[#This Row],[ProductID]]="","MISSING",IFERROR(VLOOKUP(salesTable[[#This Row],[ProductID]],product_REF[],1,FALSE),"NO MATCH"))</f>
        <v>P009</v>
      </c>
      <c r="X676" s="8" t="str">
        <f>CLEAN(UPPER(TRIM(IF(salesTable[[#This Row],[ProductID]]="","MISSING",IFERROR(VLOOKUP(salesTable[[#This Row],[ProductID]],product_REF[],2,FALSE),"NO MATCH")))))</f>
        <v>FILING CABINET</v>
      </c>
      <c r="Y676" t="str">
        <f>IFERROR(CLEAN(UPPER(TRIM(VLOOKUP(salesTable[[#This Row],[productID_Final]],product_REF[],3,FALSE)))),"NO MATCH")</f>
        <v>OFFICE SUPPLIES</v>
      </c>
      <c r="Z676" s="8" t="str">
        <f>IF(salesTable[[#This Row],[productCategory_final]]=CLEAN(UPPER(TRIM(salesTable[ProductCategory]))),salesTable[[#This Row],[productCategory_final]],"MISMATCH")</f>
        <v>OFFICE SUPPLIES</v>
      </c>
      <c r="AA676" s="8" t="str">
        <f>IF(salesTable[[#This Row],[CustomerID]]="","MISSING",IFERROR(VLOOKUP(salesTable[[#This Row],[CustomerID]],customer_REF[],1,FALSE),"NO MATCH"))</f>
        <v>C0194</v>
      </c>
      <c r="AB676" t="str">
        <f>CLEAN(UPPER(TRIM(IF(salesTable[[#This Row],[FirstName]]="","MISSING",IFERROR(VLOOKUP(salesTable[[#This Row],[CustomerID_final]],customer_REF[],2,FALSE),"NO MATCH")))))</f>
        <v>ADWOA</v>
      </c>
      <c r="AC676" s="8" t="str">
        <f>IF(salesTable[[#This Row],[customerFisrtName]]=CLEAN(UPPER(TRIM(salesTable[[#This Row],[customerFisrtName]]))),salesTable[[#This Row],[customerFisrtName]],"MISMATCH")</f>
        <v>ADWOA</v>
      </c>
      <c r="AD676" t="str">
        <f>CLEAN(UPPER(TRIM(IF(salesTable[[#This Row],[LastName]]="","MISSING",IFERROR(VLOOKUP(salesTable[[#This Row],[CustomerID_final]],customer_REF[],3,FALSE),"NO MATCH")))))</f>
        <v>ANTWI</v>
      </c>
      <c r="AE676" s="8" t="str">
        <f>IF(salesTable[[#This Row],[customerLastName]]=CLEAN(UPPER(TRIM(salesTable[[#This Row],[customerLastName]]))),salesTable[[#This Row],[customerLastName]],"MISMATCH")</f>
        <v>ANTWI</v>
      </c>
      <c r="AF676" s="8" t="str">
        <f>IF(salesTable[[#This Row],[Phone]]="","MISSING",0&amp;RIGHT(TRIM(SUBSTITUTE(SUBSTITUTE(SUBSTITUTE(salesTable[[#This Row],[Phone]],"+","")," ",""),"-","")),9))</f>
        <v>0592579809</v>
      </c>
      <c r="AG67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76" s="8">
        <f>IF(salesTable[[#This Row],[quantity_clean]]&gt;0,salesTable[[#This Row],[quantity_clean]],"INVALID")</f>
        <v>3</v>
      </c>
      <c r="AI67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76" s="8">
        <f>IF(salesTable[[#This Row],[unitPrice_clean]]&gt;0,salesTable[[#This Row],[unitPrice_clean]],"INVALID")</f>
        <v>980</v>
      </c>
      <c r="AK676">
        <f>IF(salesTable[[#This Row],[Revenue]]="","MISSING",VALUE(TRIM(SUBSTITUTE(SUBSTITUTE(salesTable[[#This Row],[Revenue]],",",""),"GH₵",""))))</f>
        <v>2940</v>
      </c>
      <c r="AL676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676" s="19">
        <f>IF(ISNUMBER(salesTable[[#This Row],[OrderDate]]),salesTable[[#This Row],[OrderDate]],IFERROR(DATEVALUE(CLEAN(TRIM(SUBSTITUTE(salesTable[[#This Row],[OrderDate]],".","/")))),"CHECK"))</f>
        <v>45900</v>
      </c>
      <c r="AN6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45900</v>
      </c>
      <c r="AO6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GH-KUM-2025-00769</v>
      </c>
      <c r="AP6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6" s="8" t="str">
        <f>CLEAN(PROPER(TRIM(salesTable[[#This Row],[Email]])))</f>
        <v>Adwoa.Antwi71@Example.Com</v>
      </c>
      <c r="AR676" s="8" t="str">
        <f>CLEAN(TRIM(salesTable[[#This Row],[SourceFile]]))</f>
        <v>Agent_App_2025.csv</v>
      </c>
      <c r="AS6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6" s="8" t="str">
        <f>IF(salesTable[orderRef_final]&lt;&gt;"MISSING",salesTable[orderRef_final],"invalid")</f>
        <v>GH-KUM-2025-00769</v>
      </c>
    </row>
    <row r="677" spans="1:46" x14ac:dyDescent="0.3">
      <c r="A677" t="s">
        <v>5947</v>
      </c>
      <c r="B677" t="s">
        <v>749</v>
      </c>
      <c r="C677" t="s">
        <v>1153</v>
      </c>
      <c r="D677" t="s">
        <v>65</v>
      </c>
      <c r="E677" t="s">
        <v>811</v>
      </c>
      <c r="F677" t="s">
        <v>38</v>
      </c>
      <c r="G677" t="s">
        <v>24</v>
      </c>
      <c r="H677" t="s">
        <v>434</v>
      </c>
      <c r="I677" t="s">
        <v>26</v>
      </c>
      <c r="J677" t="s">
        <v>510</v>
      </c>
      <c r="K677" t="s">
        <v>174</v>
      </c>
      <c r="L677" t="s">
        <v>111</v>
      </c>
      <c r="M677">
        <v>7</v>
      </c>
      <c r="N677">
        <v>4200</v>
      </c>
      <c r="O677">
        <v>29400</v>
      </c>
      <c r="P677" t="s">
        <v>5948</v>
      </c>
      <c r="Q677" t="s">
        <v>5949</v>
      </c>
      <c r="R677" t="s">
        <v>46</v>
      </c>
      <c r="S677" t="str">
        <f>IF(salesTable[[#This Row],[Region]]="","MISSING",IFERROR(VLOOKUP(salesTable[[#This Row],[Region]],region_ref[],2,FALSE),TRIM(CLEAN(UPPER(salesTable[[#This Row],[Region]])))))</f>
        <v>KUMASI</v>
      </c>
      <c r="T677" t="str">
        <f>IF(salesTable[[#This Row],[CustomerType]]="","MISSING",IFERROR(VLOOKUP(salesTable[[#This Row],[CustomerType]],customerType_Ref[],2,FALSE),TRIM(CLEAN(UPPER(salesTable[[#This Row],[CustomerType]])))))</f>
        <v>BUSINESS</v>
      </c>
      <c r="U677" t="str">
        <f>IF(salesTable[[#This Row],[SalesChannel]]="","MISSING",IFERROR(VLOOKUP(salesTable[[#This Row],[SalesChannel]],salesChannel_Ref[],2,FALSE),CLEAN(UPPER(TRIM(salesTable[SalesChannel])))))</f>
        <v>IN-STORE</v>
      </c>
      <c r="V677" t="str">
        <f>IF(salesTable[[#This Row],[PaymentMethod]]="","MISSING",IFERROR(VLOOKUP(salesTable[[#This Row],[PaymentMethod]],paymentMethod_REF[],2,FALSE), CLEAN(UPPER(TRIM(salesTable[[#This Row],[PaymentMethod]])))))</f>
        <v>CARD</v>
      </c>
      <c r="W677" s="8" t="str">
        <f>IF(salesTable[[#This Row],[ProductID]]="","MISSING",IFERROR(VLOOKUP(salesTable[[#This Row],[ProductID]],product_REF[],1,FALSE),"NO MATCH"))</f>
        <v>P001</v>
      </c>
      <c r="X677" s="8" t="str">
        <f>CLEAN(UPPER(TRIM(IF(salesTable[[#This Row],[ProductID]]="","MISSING",IFERROR(VLOOKUP(salesTable[[#This Row],[ProductID]],product_REF[],2,FALSE),"NO MATCH")))))</f>
        <v>LAPTOP PRO 14</v>
      </c>
      <c r="Y677" t="str">
        <f>IFERROR(CLEAN(UPPER(TRIM(VLOOKUP(salesTable[[#This Row],[productID_Final]],product_REF[],3,FALSE)))),"NO MATCH")</f>
        <v>ELECTRONICS</v>
      </c>
      <c r="Z677" s="8" t="str">
        <f>IF(salesTable[[#This Row],[productCategory_final]]=CLEAN(UPPER(TRIM(salesTable[ProductCategory]))),salesTable[[#This Row],[productCategory_final]],"MISMATCH")</f>
        <v>ELECTRONICS</v>
      </c>
      <c r="AA677" s="8" t="str">
        <f>IF(salesTable[[#This Row],[CustomerID]]="","MISSING",IFERROR(VLOOKUP(salesTable[[#This Row],[CustomerID]],customer_REF[],1,FALSE),"NO MATCH"))</f>
        <v>C0174</v>
      </c>
      <c r="AB677" t="str">
        <f>CLEAN(UPPER(TRIM(IF(salesTable[[#This Row],[FirstName]]="","MISSING",IFERROR(VLOOKUP(salesTable[[#This Row],[CustomerID_final]],customer_REF[],2,FALSE),"NO MATCH")))))</f>
        <v>NAA</v>
      </c>
      <c r="AC677" s="8" t="str">
        <f>IF(salesTable[[#This Row],[customerFisrtName]]=CLEAN(UPPER(TRIM(salesTable[[#This Row],[customerFisrtName]]))),salesTable[[#This Row],[customerFisrtName]],"MISMATCH")</f>
        <v>NAA</v>
      </c>
      <c r="AD677" t="str">
        <f>CLEAN(UPPER(TRIM(IF(salesTable[[#This Row],[LastName]]="","MISSING",IFERROR(VLOOKUP(salesTable[[#This Row],[CustomerID_final]],customer_REF[],3,FALSE),"NO MATCH")))))</f>
        <v>ASARE</v>
      </c>
      <c r="AE677" s="8" t="str">
        <f>IF(salesTable[[#This Row],[customerLastName]]=CLEAN(UPPER(TRIM(salesTable[[#This Row],[customerLastName]]))),salesTable[[#This Row],[customerLastName]],"MISMATCH")</f>
        <v>ASARE</v>
      </c>
      <c r="AF677" s="8" t="str">
        <f>IF(salesTable[[#This Row],[Phone]]="","MISSING",0&amp;RIGHT(TRIM(SUBSTITUTE(SUBSTITUTE(SUBSTITUTE(salesTable[[#This Row],[Phone]],"+","")," ",""),"-","")),9))</f>
        <v>0264789705</v>
      </c>
      <c r="AG67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77" s="8">
        <f>IF(salesTable[[#This Row],[quantity_clean]]&gt;0,salesTable[[#This Row],[quantity_clean]],"INVALID")</f>
        <v>7</v>
      </c>
      <c r="AI67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77" s="8">
        <f>IF(salesTable[[#This Row],[unitPrice_clean]]&gt;0,salesTable[[#This Row],[unitPrice_clean]],"INVALID")</f>
        <v>4200</v>
      </c>
      <c r="AK677">
        <f>IF(salesTable[[#This Row],[Revenue]]="","MISSING",VALUE(TRIM(SUBSTITUTE(SUBSTITUTE(salesTable[[#This Row],[Revenue]],",",""),"GH₵",""))))</f>
        <v>29400</v>
      </c>
      <c r="AL677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677" s="19">
        <f>IF(ISNUMBER(salesTable[[#This Row],[OrderDate]]),salesTable[[#This Row],[OrderDate]],IFERROR(DATEVALUE(CLEAN(TRIM(SUBSTITUTE(salesTable[[#This Row],[OrderDate]],".","/")))),"CHECK"))</f>
        <v>45772</v>
      </c>
      <c r="AN6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45772</v>
      </c>
      <c r="AO6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GH-KUM-2025-00774</v>
      </c>
      <c r="AP6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7" s="8" t="str">
        <f>CLEAN(PROPER(TRIM(salesTable[[#This Row],[Email]])))</f>
        <v>Naa.Asare36@Example.Com</v>
      </c>
      <c r="AR677" s="8" t="str">
        <f>CLEAN(TRIM(salesTable[[#This Row],[SourceFile]]))</f>
        <v>Mobile_App_Export.csv</v>
      </c>
      <c r="AS6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7" s="8" t="str">
        <f>IF(salesTable[orderRef_final]&lt;&gt;"MISSING",salesTable[orderRef_final],"invalid")</f>
        <v>GH-KUM-2025-00774</v>
      </c>
    </row>
    <row r="678" spans="1:46" x14ac:dyDescent="0.3">
      <c r="A678" t="s">
        <v>4801</v>
      </c>
      <c r="B678" t="s">
        <v>4802</v>
      </c>
      <c r="C678" t="s">
        <v>2459</v>
      </c>
      <c r="D678" t="s">
        <v>366</v>
      </c>
      <c r="E678" t="s">
        <v>906</v>
      </c>
      <c r="F678" t="s">
        <v>38</v>
      </c>
      <c r="G678" t="s">
        <v>239</v>
      </c>
      <c r="H678" t="s">
        <v>240</v>
      </c>
      <c r="I678" t="s">
        <v>279</v>
      </c>
      <c r="J678" t="s">
        <v>393</v>
      </c>
      <c r="K678" t="s">
        <v>98</v>
      </c>
      <c r="L678" t="s">
        <v>58</v>
      </c>
      <c r="M678">
        <v>5</v>
      </c>
      <c r="N678">
        <v>980</v>
      </c>
      <c r="O678">
        <v>4900</v>
      </c>
      <c r="P678" t="s">
        <v>4803</v>
      </c>
      <c r="Q678" t="s">
        <v>4804</v>
      </c>
      <c r="R678" t="s">
        <v>61</v>
      </c>
      <c r="S678" t="str">
        <f>IF(salesTable[[#This Row],[Region]]="","MISSING",IFERROR(VLOOKUP(salesTable[[#This Row],[Region]],region_ref[],2,FALSE),TRIM(CLEAN(UPPER(salesTable[[#This Row],[Region]])))))</f>
        <v>KUMASI</v>
      </c>
      <c r="T678" t="str">
        <f>IF(salesTable[[#This Row],[CustomerType]]="","MISSING",IFERROR(VLOOKUP(salesTable[[#This Row],[CustomerType]],customerType_Ref[],2,FALSE),TRIM(CLEAN(UPPER(salesTable[[#This Row],[CustomerType]])))))</f>
        <v>BUSINESS</v>
      </c>
      <c r="U678" t="str">
        <f>IF(salesTable[[#This Row],[SalesChannel]]="","MISSING",IFERROR(VLOOKUP(salesTable[[#This Row],[SalesChannel]],salesChannel_Ref[],2,FALSE),CLEAN(UPPER(TRIM(salesTable[SalesChannel])))))</f>
        <v>MOBILE APP</v>
      </c>
      <c r="V67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78" s="8" t="str">
        <f>IF(salesTable[[#This Row],[ProductID]]="","MISSING",IFERROR(VLOOKUP(salesTable[[#This Row],[ProductID]],product_REF[],1,FALSE),"NO MATCH"))</f>
        <v>P009</v>
      </c>
      <c r="X678" s="8" t="str">
        <f>CLEAN(UPPER(TRIM(IF(salesTable[[#This Row],[ProductID]]="","MISSING",IFERROR(VLOOKUP(salesTable[[#This Row],[ProductID]],product_REF[],2,FALSE),"NO MATCH")))))</f>
        <v>FILING CABINET</v>
      </c>
      <c r="Y678" t="str">
        <f>IFERROR(CLEAN(UPPER(TRIM(VLOOKUP(salesTable[[#This Row],[productID_Final]],product_REF[],3,FALSE)))),"NO MATCH")</f>
        <v>OFFICE SUPPLIES</v>
      </c>
      <c r="Z678" s="8" t="str">
        <f>IF(salesTable[[#This Row],[productCategory_final]]=CLEAN(UPPER(TRIM(salesTable[ProductCategory]))),salesTable[[#This Row],[productCategory_final]],"MISMATCH")</f>
        <v>OFFICE SUPPLIES</v>
      </c>
      <c r="AA678" s="8" t="str">
        <f>IF(salesTable[[#This Row],[CustomerID]]="","MISSING",IFERROR(VLOOKUP(salesTable[[#This Row],[CustomerID]],customer_REF[],1,FALSE),"NO MATCH"))</f>
        <v>C0120</v>
      </c>
      <c r="AB678" t="str">
        <f>CLEAN(UPPER(TRIM(IF(salesTable[[#This Row],[FirstName]]="","MISSING",IFERROR(VLOOKUP(salesTable[[#This Row],[CustomerID_final]],customer_REF[],2,FALSE),"NO MATCH")))))</f>
        <v>ABENA</v>
      </c>
      <c r="AC678" s="8" t="str">
        <f>IF(salesTable[[#This Row],[customerFisrtName]]=CLEAN(UPPER(TRIM(salesTable[[#This Row],[customerFisrtName]]))),salesTable[[#This Row],[customerFisrtName]],"MISMATCH")</f>
        <v>ABENA</v>
      </c>
      <c r="AD678" t="str">
        <f>CLEAN(UPPER(TRIM(IF(salesTable[[#This Row],[LastName]]="","MISSING",IFERROR(VLOOKUP(salesTable[[#This Row],[CustomerID_final]],customer_REF[],3,FALSE),"NO MATCH")))))</f>
        <v>OSEI</v>
      </c>
      <c r="AE678" s="8" t="str">
        <f>IF(salesTable[[#This Row],[customerLastName]]=CLEAN(UPPER(TRIM(salesTable[[#This Row],[customerLastName]]))),salesTable[[#This Row],[customerLastName]],"MISMATCH")</f>
        <v>OSEI</v>
      </c>
      <c r="AF678" s="8" t="str">
        <f>IF(salesTable[[#This Row],[Phone]]="","MISSING",0&amp;RIGHT(TRIM(SUBSTITUTE(SUBSTITUTE(SUBSTITUTE(salesTable[[#This Row],[Phone]],"+","")," ",""),"-","")),9))</f>
        <v>0262170357</v>
      </c>
      <c r="AG67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78" s="8">
        <f>IF(salesTable[[#This Row],[quantity_clean]]&gt;0,salesTable[[#This Row],[quantity_clean]],"INVALID")</f>
        <v>5</v>
      </c>
      <c r="AI67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78" s="8">
        <f>IF(salesTable[[#This Row],[unitPrice_clean]]&gt;0,salesTable[[#This Row],[unitPrice_clean]],"INVALID")</f>
        <v>980</v>
      </c>
      <c r="AK678">
        <f>IF(salesTable[[#This Row],[Revenue]]="","MISSING",VALUE(TRIM(SUBSTITUTE(SUBSTITUTE(salesTable[[#This Row],[Revenue]],",",""),"GH₵",""))))</f>
        <v>4900</v>
      </c>
      <c r="AL678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678" s="19">
        <f>IF(ISNUMBER(salesTable[[#This Row],[OrderDate]]),salesTable[[#This Row],[OrderDate]],IFERROR(DATEVALUE(CLEAN(TRIM(SUBSTITUTE(salesTable[[#This Row],[OrderDate]],".","/")))),"CHECK"))</f>
        <v>46008</v>
      </c>
      <c r="AN6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46008</v>
      </c>
      <c r="AO6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GH-KUM-2025-00802</v>
      </c>
      <c r="AP6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8" s="8" t="str">
        <f>CLEAN(PROPER(TRIM(salesTable[[#This Row],[Email]])))</f>
        <v>Abena.Osei86@Example.Com</v>
      </c>
      <c r="AR678" s="8" t="str">
        <f>CLEAN(TRIM(salesTable[[#This Row],[SourceFile]]))</f>
        <v>Retail_POS_2025.csv</v>
      </c>
      <c r="AS6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8" s="8" t="str">
        <f>IF(salesTable[orderRef_final]&lt;&gt;"MISSING",salesTable[orderRef_final],"invalid")</f>
        <v>GH-KUM-2025-00802</v>
      </c>
    </row>
    <row r="679" spans="1:46" x14ac:dyDescent="0.3">
      <c r="A679" t="s">
        <v>1345</v>
      </c>
      <c r="B679" t="s">
        <v>1346</v>
      </c>
      <c r="C679" t="s">
        <v>1347</v>
      </c>
      <c r="D679" t="s">
        <v>151</v>
      </c>
      <c r="E679" t="s">
        <v>107</v>
      </c>
      <c r="F679" t="s">
        <v>1348</v>
      </c>
      <c r="G679" t="s">
        <v>81</v>
      </c>
      <c r="H679" t="s">
        <v>425</v>
      </c>
      <c r="I679" t="s">
        <v>110</v>
      </c>
      <c r="J679" t="s">
        <v>97</v>
      </c>
      <c r="K679" t="s">
        <v>98</v>
      </c>
      <c r="L679" t="s">
        <v>111</v>
      </c>
      <c r="M679">
        <v>1</v>
      </c>
      <c r="N679" t="s">
        <v>540</v>
      </c>
      <c r="O679">
        <v>1250</v>
      </c>
      <c r="P679" t="s">
        <v>1349</v>
      </c>
      <c r="Q679" t="s">
        <v>1350</v>
      </c>
      <c r="R679" t="s">
        <v>61</v>
      </c>
      <c r="S679" t="str">
        <f>IF(salesTable[[#This Row],[Region]]="","MISSING",IFERROR(VLOOKUP(salesTable[[#This Row],[Region]],region_ref[],2,FALSE),TRIM(CLEAN(UPPER(salesTable[[#This Row],[Region]])))))</f>
        <v>KUMASI</v>
      </c>
      <c r="T679" t="str">
        <f>IF(salesTable[[#This Row],[CustomerType]]="","MISSING",IFERROR(VLOOKUP(salesTable[[#This Row],[CustomerType]],customerType_Ref[],2,FALSE),TRIM(CLEAN(UPPER(salesTable[[#This Row],[CustomerType]])))))</f>
        <v>BUSINESS</v>
      </c>
      <c r="U679" t="str">
        <f>IF(salesTable[[#This Row],[SalesChannel]]="","MISSING",IFERROR(VLOOKUP(salesTable[[#This Row],[SalesChannel]],salesChannel_Ref[],2,FALSE),CLEAN(UPPER(TRIM(salesTable[SalesChannel])))))</f>
        <v>MOBILE APP</v>
      </c>
      <c r="V679" t="str">
        <f>IF(salesTable[[#This Row],[PaymentMethod]]="","MISSING",IFERROR(VLOOKUP(salesTable[[#This Row],[PaymentMethod]],paymentMethod_REF[],2,FALSE), CLEAN(UPPER(TRIM(salesTable[[#This Row],[PaymentMethod]])))))</f>
        <v>CARD</v>
      </c>
      <c r="W679" s="8" t="str">
        <f>IF(salesTable[[#This Row],[ProductID]]="","MISSING",IFERROR(VLOOKUP(salesTable[[#This Row],[ProductID]],product_REF[],1,FALSE),"NO MATCH"))</f>
        <v>P008</v>
      </c>
      <c r="X679" s="8" t="str">
        <f>CLEAN(UPPER(TRIM(IF(salesTable[[#This Row],[ProductID]]="","MISSING",IFERROR(VLOOKUP(salesTable[[#This Row],[ProductID]],product_REF[],2,FALSE),"NO MATCH")))))</f>
        <v>MICROWAVE 25L</v>
      </c>
      <c r="Y679" t="str">
        <f>IFERROR(CLEAN(UPPER(TRIM(VLOOKUP(salesTable[[#This Row],[productID_Final]],product_REF[],3,FALSE)))),"NO MATCH")</f>
        <v>HOME APPLIANCES</v>
      </c>
      <c r="Z679" s="8" t="str">
        <f>IF(salesTable[[#This Row],[productCategory_final]]=CLEAN(UPPER(TRIM(salesTable[ProductCategory]))),salesTable[[#This Row],[productCategory_final]],"MISMATCH")</f>
        <v>HOME APPLIANCES</v>
      </c>
      <c r="AA679" s="8" t="str">
        <f>IF(salesTable[[#This Row],[CustomerID]]="","MISSING",IFERROR(VLOOKUP(salesTable[[#This Row],[CustomerID]],customer_REF[],1,FALSE),"NO MATCH"))</f>
        <v>C0274</v>
      </c>
      <c r="AB679" t="str">
        <f>CLEAN(UPPER(TRIM(IF(salesTable[[#This Row],[FirstName]]="","MISSING",IFERROR(VLOOKUP(salesTable[[#This Row],[CustomerID_final]],customer_REF[],2,FALSE),"NO MATCH")))))</f>
        <v>KWAME</v>
      </c>
      <c r="AC679" s="8" t="str">
        <f>IF(salesTable[[#This Row],[customerFisrtName]]=CLEAN(UPPER(TRIM(salesTable[[#This Row],[customerFisrtName]]))),salesTable[[#This Row],[customerFisrtName]],"MISMATCH")</f>
        <v>KWAME</v>
      </c>
      <c r="AD679" t="str">
        <f>CLEAN(UPPER(TRIM(IF(salesTable[[#This Row],[LastName]]="","MISSING",IFERROR(VLOOKUP(salesTable[[#This Row],[CustomerID_final]],customer_REF[],3,FALSE),"NO MATCH")))))</f>
        <v>BADU</v>
      </c>
      <c r="AE679" s="8" t="str">
        <f>IF(salesTable[[#This Row],[customerLastName]]=CLEAN(UPPER(TRIM(salesTable[[#This Row],[customerLastName]]))),salesTable[[#This Row],[customerLastName]],"MISMATCH")</f>
        <v>BADU</v>
      </c>
      <c r="AF679" s="8" t="str">
        <f>IF(salesTable[[#This Row],[Phone]]="","MISSING",0&amp;RIGHT(TRIM(SUBSTITUTE(SUBSTITUTE(SUBSTITUTE(salesTable[[#This Row],[Phone]],"+","")," ",""),"-","")),9))</f>
        <v>0548655611</v>
      </c>
      <c r="AG67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79" s="8">
        <f>IF(salesTable[[#This Row],[quantity_clean]]&gt;0,salesTable[[#This Row],[quantity_clean]],"INVALID")</f>
        <v>1</v>
      </c>
      <c r="AI67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79" s="8">
        <f>IF(salesTable[[#This Row],[unitPrice_clean]]&gt;0,salesTable[[#This Row],[unitPrice_clean]],"INVALID")</f>
        <v>1250</v>
      </c>
      <c r="AK679">
        <f>IF(salesTable[[#This Row],[Revenue]]="","MISSING",VALUE(TRIM(SUBSTITUTE(SUBSTITUTE(salesTable[[#This Row],[Revenue]],",",""),"GH₵",""))))</f>
        <v>1250</v>
      </c>
      <c r="AL679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679" s="19">
        <f>IF(ISNUMBER(salesTable[[#This Row],[OrderDate]]),salesTable[[#This Row],[OrderDate]],IFERROR(DATEVALUE(CLEAN(TRIM(SUBSTITUTE(salesTable[[#This Row],[OrderDate]],".","/")))),"CHECK"))</f>
        <v>45894</v>
      </c>
      <c r="AN6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45894</v>
      </c>
      <c r="AO6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GH-KUM-2025-00808</v>
      </c>
      <c r="AP6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79" s="8" t="str">
        <f>CLEAN(PROPER(TRIM(salesTable[[#This Row],[Email]])))</f>
        <v>Kwame.Badu11@Example.Com</v>
      </c>
      <c r="AR679" s="8" t="str">
        <f>CLEAN(TRIM(salesTable[[#This Row],[SourceFile]]))</f>
        <v>Retail_POS_2025.csv</v>
      </c>
      <c r="AS6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79" s="8" t="str">
        <f>IF(salesTable[orderRef_final]&lt;&gt;"MISSING",salesTable[orderRef_final],"invalid")</f>
        <v>GH-KUM-2025-00808</v>
      </c>
    </row>
    <row r="680" spans="1:46" x14ac:dyDescent="0.3">
      <c r="A680" t="s">
        <v>2841</v>
      </c>
      <c r="B680" t="s">
        <v>2842</v>
      </c>
      <c r="C680" t="s">
        <v>227</v>
      </c>
      <c r="D680" t="s">
        <v>151</v>
      </c>
      <c r="E680" t="s">
        <v>190</v>
      </c>
      <c r="F680" t="s">
        <v>1220</v>
      </c>
      <c r="G680" t="s">
        <v>24</v>
      </c>
      <c r="H680" t="s">
        <v>434</v>
      </c>
      <c r="I680" t="s">
        <v>131</v>
      </c>
      <c r="J680" t="s">
        <v>27</v>
      </c>
      <c r="K680" t="s">
        <v>98</v>
      </c>
      <c r="L680" t="s">
        <v>43</v>
      </c>
      <c r="M680" t="s">
        <v>1902</v>
      </c>
      <c r="N680" t="s">
        <v>330</v>
      </c>
      <c r="O680">
        <v>37800</v>
      </c>
      <c r="P680" t="s">
        <v>2843</v>
      </c>
      <c r="Q680" t="s">
        <v>2844</v>
      </c>
      <c r="R680" t="s">
        <v>157</v>
      </c>
      <c r="S680" t="str">
        <f>IF(salesTable[[#This Row],[Region]]="","MISSING",IFERROR(VLOOKUP(salesTable[[#This Row],[Region]],region_ref[],2,FALSE),TRIM(CLEAN(UPPER(salesTable[[#This Row],[Region]])))))</f>
        <v>KUMASI</v>
      </c>
      <c r="T680" t="str">
        <f>IF(salesTable[[#This Row],[CustomerType]]="","MISSING",IFERROR(VLOOKUP(salesTable[[#This Row],[CustomerType]],customerType_Ref[],2,FALSE),TRIM(CLEAN(UPPER(salesTable[[#This Row],[CustomerType]])))))</f>
        <v>GOVERNMENT</v>
      </c>
      <c r="U680" t="str">
        <f>IF(salesTable[[#This Row],[SalesChannel]]="","MISSING",IFERROR(VLOOKUP(salesTable[[#This Row],[SalesChannel]],salesChannel_Ref[],2,FALSE),CLEAN(UPPER(TRIM(salesTable[SalesChannel])))))</f>
        <v>MOBILE APP</v>
      </c>
      <c r="V68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80" s="8" t="str">
        <f>IF(salesTable[[#This Row],[ProductID]]="","MISSING",IFERROR(VLOOKUP(salesTable[[#This Row],[ProductID]],product_REF[],1,FALSE),"NO MATCH"))</f>
        <v>P001</v>
      </c>
      <c r="X680" s="8" t="str">
        <f>CLEAN(UPPER(TRIM(IF(salesTable[[#This Row],[ProductID]]="","MISSING",IFERROR(VLOOKUP(salesTable[[#This Row],[ProductID]],product_REF[],2,FALSE),"NO MATCH")))))</f>
        <v>LAPTOP PRO 14</v>
      </c>
      <c r="Y680" t="str">
        <f>IFERROR(CLEAN(UPPER(TRIM(VLOOKUP(salesTable[[#This Row],[productID_Final]],product_REF[],3,FALSE)))),"NO MATCH")</f>
        <v>ELECTRONICS</v>
      </c>
      <c r="Z680" s="8" t="str">
        <f>IF(salesTable[[#This Row],[productCategory_final]]=CLEAN(UPPER(TRIM(salesTable[ProductCategory]))),salesTable[[#This Row],[productCategory_final]],"MISMATCH")</f>
        <v>ELECTRONICS</v>
      </c>
      <c r="AA680" s="8" t="str">
        <f>IF(salesTable[[#This Row],[CustomerID]]="","MISSING",IFERROR(VLOOKUP(salesTable[[#This Row],[CustomerID]],customer_REF[],1,FALSE),"NO MATCH"))</f>
        <v>C0166</v>
      </c>
      <c r="AB680" t="str">
        <f>CLEAN(UPPER(TRIM(IF(salesTable[[#This Row],[FirstName]]="","MISSING",IFERROR(VLOOKUP(salesTable[[#This Row],[CustomerID_final]],customer_REF[],2,FALSE),"NO MATCH")))))</f>
        <v>KWAME</v>
      </c>
      <c r="AC680" s="8" t="str">
        <f>IF(salesTable[[#This Row],[customerFisrtName]]=CLEAN(UPPER(TRIM(salesTable[[#This Row],[customerFisrtName]]))),salesTable[[#This Row],[customerFisrtName]],"MISMATCH")</f>
        <v>KWAME</v>
      </c>
      <c r="AD680" t="str">
        <f>CLEAN(UPPER(TRIM(IF(salesTable[[#This Row],[LastName]]="","MISSING",IFERROR(VLOOKUP(salesTable[[#This Row],[CustomerID_final]],customer_REF[],3,FALSE),"NO MATCH")))))</f>
        <v>ASARE</v>
      </c>
      <c r="AE680" s="8" t="str">
        <f>IF(salesTable[[#This Row],[customerLastName]]=CLEAN(UPPER(TRIM(salesTable[[#This Row],[customerLastName]]))),salesTable[[#This Row],[customerLastName]],"MISMATCH")</f>
        <v>ASARE</v>
      </c>
      <c r="AF680" s="8" t="str">
        <f>IF(salesTable[[#This Row],[Phone]]="","MISSING",0&amp;RIGHT(TRIM(SUBSTITUTE(SUBSTITUTE(SUBSTITUTE(salesTable[[#This Row],[Phone]],"+","")," ",""),"-","")),9))</f>
        <v>0559088333</v>
      </c>
      <c r="AG68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80" s="8">
        <f>IF(salesTable[[#This Row],[quantity_clean]]&gt;0,salesTable[[#This Row],[quantity_clean]],"INVALID")</f>
        <v>9</v>
      </c>
      <c r="AI68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80" s="8">
        <f>IF(salesTable[[#This Row],[unitPrice_clean]]&gt;0,salesTable[[#This Row],[unitPrice_clean]],"INVALID")</f>
        <v>4200</v>
      </c>
      <c r="AK680">
        <f>IF(salesTable[[#This Row],[Revenue]]="","MISSING",VALUE(TRIM(SUBSTITUTE(SUBSTITUTE(salesTable[[#This Row],[Revenue]],",",""),"GH₵",""))))</f>
        <v>37800</v>
      </c>
      <c r="AL680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680" s="19">
        <f>IF(ISNUMBER(salesTable[[#This Row],[OrderDate]]),salesTable[[#This Row],[OrderDate]],IFERROR(DATEVALUE(CLEAN(TRIM(SUBSTITUTE(salesTable[[#This Row],[OrderDate]],".","/")))),"CHECK"))</f>
        <v>45704</v>
      </c>
      <c r="AN6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6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GH-KUM-2025-00819</v>
      </c>
      <c r="AP6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0" s="8" t="str">
        <f>CLEAN(PROPER(TRIM(salesTable[[#This Row],[Email]])))</f>
        <v>Kwame.Asare93@Example.Com</v>
      </c>
      <c r="AR680" s="8" t="str">
        <f>CLEAN(TRIM(salesTable[[#This Row],[SourceFile]]))</f>
        <v>Online_Sales_2025.xlsx</v>
      </c>
      <c r="AS6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0" s="8" t="str">
        <f>IF(salesTable[orderRef_final]&lt;&gt;"MISSING",salesTable[orderRef_final],"invalid")</f>
        <v>GH-KUM-2025-00819</v>
      </c>
    </row>
    <row r="681" spans="1:46" x14ac:dyDescent="0.3">
      <c r="A681" t="s">
        <v>2564</v>
      </c>
      <c r="B681" t="s">
        <v>2565</v>
      </c>
      <c r="C681" t="s">
        <v>2100</v>
      </c>
      <c r="D681" t="s">
        <v>366</v>
      </c>
      <c r="E681" t="s">
        <v>152</v>
      </c>
      <c r="F681" t="s">
        <v>38</v>
      </c>
      <c r="G681" t="s">
        <v>142</v>
      </c>
      <c r="H681" t="s">
        <v>143</v>
      </c>
      <c r="I681" t="s">
        <v>382</v>
      </c>
      <c r="J681" t="s">
        <v>27</v>
      </c>
      <c r="K681" t="s">
        <v>458</v>
      </c>
      <c r="L681" t="s">
        <v>43</v>
      </c>
      <c r="M681" t="s">
        <v>726</v>
      </c>
      <c r="N681">
        <v>420</v>
      </c>
      <c r="O681">
        <v>1680</v>
      </c>
      <c r="P681" t="s">
        <v>2566</v>
      </c>
      <c r="Q681" t="s">
        <v>2567</v>
      </c>
      <c r="R681" t="s">
        <v>32</v>
      </c>
      <c r="S681" t="str">
        <f>IF(salesTable[[#This Row],[Region]]="","MISSING",IFERROR(VLOOKUP(salesTable[[#This Row],[Region]],region_ref[],2,FALSE),TRIM(CLEAN(UPPER(salesTable[[#This Row],[Region]])))))</f>
        <v>KUMASI</v>
      </c>
      <c r="T681" t="str">
        <f>IF(salesTable[[#This Row],[CustomerType]]="","MISSING",IFERROR(VLOOKUP(salesTable[[#This Row],[CustomerType]],customerType_Ref[],2,FALSE),TRIM(CLEAN(UPPER(salesTable[[#This Row],[CustomerType]])))))</f>
        <v>GOVERNMENT</v>
      </c>
      <c r="U681" t="str">
        <f>IF(salesTable[[#This Row],[SalesChannel]]="","MISSING",IFERROR(VLOOKUP(salesTable[[#This Row],[SalesChannel]],salesChannel_Ref[],2,FALSE),CLEAN(UPPER(TRIM(salesTable[SalesChannel])))))</f>
        <v>IN-STORE</v>
      </c>
      <c r="V6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81" s="8" t="str">
        <f>IF(salesTable[[#This Row],[ProductID]]="","MISSING",IFERROR(VLOOKUP(salesTable[[#This Row],[ProductID]],product_REF[],1,FALSE),"NO MATCH"))</f>
        <v>P003</v>
      </c>
      <c r="X681" s="8" t="str">
        <f>CLEAN(UPPER(TRIM(IF(salesTable[[#This Row],[ProductID]]="","MISSING",IFERROR(VLOOKUP(salesTable[[#This Row],[ProductID]],product_REF[],2,FALSE),"NO MATCH")))))</f>
        <v>WIRELESS HEADSET</v>
      </c>
      <c r="Y681" t="str">
        <f>IFERROR(CLEAN(UPPER(TRIM(VLOOKUP(salesTable[[#This Row],[productID_Final]],product_REF[],3,FALSE)))),"NO MATCH")</f>
        <v>ELECTRONICS</v>
      </c>
      <c r="Z681" s="8" t="str">
        <f>IF(salesTable[[#This Row],[productCategory_final]]=CLEAN(UPPER(TRIM(salesTable[ProductCategory]))),salesTable[[#This Row],[productCategory_final]],"MISMATCH")</f>
        <v>ELECTRONICS</v>
      </c>
      <c r="AA681" s="8" t="str">
        <f>IF(salesTable[[#This Row],[CustomerID]]="","MISSING",IFERROR(VLOOKUP(salesTable[[#This Row],[CustomerID]],customer_REF[],1,FALSE),"NO MATCH"))</f>
        <v>C0326</v>
      </c>
      <c r="AB681" t="str">
        <f>CLEAN(UPPER(TRIM(IF(salesTable[[#This Row],[FirstName]]="","MISSING",IFERROR(VLOOKUP(salesTable[[#This Row],[CustomerID_final]],customer_REF[],2,FALSE),"NO MATCH")))))</f>
        <v>ABENA</v>
      </c>
      <c r="AC681" s="8" t="str">
        <f>IF(salesTable[[#This Row],[customerFisrtName]]=CLEAN(UPPER(TRIM(salesTable[[#This Row],[customerFisrtName]]))),salesTable[[#This Row],[customerFisrtName]],"MISMATCH")</f>
        <v>ABENA</v>
      </c>
      <c r="AD681" t="str">
        <f>CLEAN(UPPER(TRIM(IF(salesTable[[#This Row],[LastName]]="","MISSING",IFERROR(VLOOKUP(salesTable[[#This Row],[CustomerID_final]],customer_REF[],3,FALSE),"NO MATCH")))))</f>
        <v>OWUSU</v>
      </c>
      <c r="AE681" s="8" t="str">
        <f>IF(salesTable[[#This Row],[customerLastName]]=CLEAN(UPPER(TRIM(salesTable[[#This Row],[customerLastName]]))),salesTable[[#This Row],[customerLastName]],"MISMATCH")</f>
        <v>OWUSU</v>
      </c>
      <c r="AF681" s="8" t="str">
        <f>IF(salesTable[[#This Row],[Phone]]="","MISSING",0&amp;RIGHT(TRIM(SUBSTITUTE(SUBSTITUTE(SUBSTITUTE(salesTable[[#This Row],[Phone]],"+","")," ",""),"-","")),9))</f>
        <v>0277933899</v>
      </c>
      <c r="AG68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681" s="8">
        <f>IF(salesTable[[#This Row],[quantity_clean]]&gt;0,salesTable[[#This Row],[quantity_clean]],"INVALID")</f>
        <v>4</v>
      </c>
      <c r="AI68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681" s="8">
        <f>IF(salesTable[[#This Row],[unitPrice_clean]]&gt;0,salesTable[[#This Row],[unitPrice_clean]],"INVALID")</f>
        <v>420</v>
      </c>
      <c r="AK681">
        <f>IF(salesTable[[#This Row],[Revenue]]="","MISSING",VALUE(TRIM(SUBSTITUTE(SUBSTITUTE(salesTable[[#This Row],[Revenue]],",",""),"GH₵",""))))</f>
        <v>1680</v>
      </c>
      <c r="AL681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681" s="19">
        <f>IF(ISNUMBER(salesTable[[#This Row],[OrderDate]]),salesTable[[#This Row],[OrderDate]],IFERROR(DATEVALUE(CLEAN(TRIM(SUBSTITUTE(salesTable[[#This Row],[OrderDate]],".","/")))),"CHECK"))</f>
        <v>45833</v>
      </c>
      <c r="AN6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45833</v>
      </c>
      <c r="AO6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GH-KUM-2025-00835</v>
      </c>
      <c r="AP6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1" s="8" t="str">
        <f>CLEAN(PROPER(TRIM(salesTable[[#This Row],[Email]])))</f>
        <v>Abena.Owusu37@Example.Com</v>
      </c>
      <c r="AR681" s="8" t="str">
        <f>CLEAN(TRIM(salesTable[[#This Row],[SourceFile]]))</f>
        <v>Agent_App_2025.csv</v>
      </c>
      <c r="AS6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1" s="8" t="str">
        <f>IF(salesTable[orderRef_final]&lt;&gt;"MISSING",salesTable[orderRef_final],"invalid")</f>
        <v>GH-KUM-2025-00835</v>
      </c>
    </row>
    <row r="682" spans="1:46" x14ac:dyDescent="0.3">
      <c r="A682" t="s">
        <v>6064</v>
      </c>
      <c r="B682" t="s">
        <v>6065</v>
      </c>
      <c r="C682" t="s">
        <v>601</v>
      </c>
      <c r="D682" t="s">
        <v>92</v>
      </c>
      <c r="E682" t="s">
        <v>161</v>
      </c>
      <c r="F682" t="s">
        <v>38</v>
      </c>
      <c r="G682" t="s">
        <v>24</v>
      </c>
      <c r="H682" t="s">
        <v>434</v>
      </c>
      <c r="I682" t="s">
        <v>220</v>
      </c>
      <c r="J682" t="s">
        <v>97</v>
      </c>
      <c r="K682" t="s">
        <v>84</v>
      </c>
      <c r="L682" t="s">
        <v>73</v>
      </c>
      <c r="M682" t="s">
        <v>212</v>
      </c>
      <c r="N682">
        <v>4200</v>
      </c>
      <c r="O682">
        <v>42000</v>
      </c>
      <c r="P682" t="s">
        <v>6066</v>
      </c>
      <c r="Q682" t="s">
        <v>307</v>
      </c>
      <c r="R682" t="s">
        <v>46</v>
      </c>
      <c r="S682" t="str">
        <f>IF(salesTable[[#This Row],[Region]]="","MISSING",IFERROR(VLOOKUP(salesTable[[#This Row],[Region]],region_ref[],2,FALSE),TRIM(CLEAN(UPPER(salesTable[[#This Row],[Region]])))))</f>
        <v>KUMASI</v>
      </c>
      <c r="T682" t="str">
        <f>IF(salesTable[[#This Row],[CustomerType]]="","MISSING",IFERROR(VLOOKUP(salesTable[[#This Row],[CustomerType]],customerType_Ref[],2,FALSE),TRIM(CLEAN(UPPER(salesTable[[#This Row],[CustomerType]])))))</f>
        <v>BUSINESS</v>
      </c>
      <c r="U682" t="str">
        <f>IF(salesTable[[#This Row],[SalesChannel]]="","MISSING",IFERROR(VLOOKUP(salesTable[[#This Row],[SalesChannel]],salesChannel_Ref[],2,FALSE),CLEAN(UPPER(TRIM(salesTable[SalesChannel])))))</f>
        <v>AGENT</v>
      </c>
      <c r="V682" t="str">
        <f>IF(salesTable[[#This Row],[PaymentMethod]]="","MISSING",IFERROR(VLOOKUP(salesTable[[#This Row],[PaymentMethod]],paymentMethod_REF[],2,FALSE), CLEAN(UPPER(TRIM(salesTable[[#This Row],[PaymentMethod]])))))</f>
        <v>CARD</v>
      </c>
      <c r="W682" s="8" t="str">
        <f>IF(salesTable[[#This Row],[ProductID]]="","MISSING",IFERROR(VLOOKUP(salesTable[[#This Row],[ProductID]],product_REF[],1,FALSE),"NO MATCH"))</f>
        <v>P001</v>
      </c>
      <c r="X682" s="8" t="str">
        <f>CLEAN(UPPER(TRIM(IF(salesTable[[#This Row],[ProductID]]="","MISSING",IFERROR(VLOOKUP(salesTable[[#This Row],[ProductID]],product_REF[],2,FALSE),"NO MATCH")))))</f>
        <v>LAPTOP PRO 14</v>
      </c>
      <c r="Y682" t="str">
        <f>IFERROR(CLEAN(UPPER(TRIM(VLOOKUP(salesTable[[#This Row],[productID_Final]],product_REF[],3,FALSE)))),"NO MATCH")</f>
        <v>ELECTRONICS</v>
      </c>
      <c r="Z682" s="8" t="str">
        <f>IF(salesTable[[#This Row],[productCategory_final]]=CLEAN(UPPER(TRIM(salesTable[ProductCategory]))),salesTable[[#This Row],[productCategory_final]],"MISMATCH")</f>
        <v>ELECTRONICS</v>
      </c>
      <c r="AA682" s="8" t="str">
        <f>IF(salesTable[[#This Row],[CustomerID]]="","MISSING",IFERROR(VLOOKUP(salesTable[[#This Row],[CustomerID]],customer_REF[],1,FALSE),"NO MATCH"))</f>
        <v>C0288</v>
      </c>
      <c r="AB682" t="str">
        <f>CLEAN(UPPER(TRIM(IF(salesTable[[#This Row],[FirstName]]="","MISSING",IFERROR(VLOOKUP(salesTable[[#This Row],[CustomerID_final]],customer_REF[],2,FALSE),"NO MATCH")))))</f>
        <v>AMA</v>
      </c>
      <c r="AC682" s="8" t="str">
        <f>IF(salesTable[[#This Row],[customerFisrtName]]=CLEAN(UPPER(TRIM(salesTable[[#This Row],[customerFisrtName]]))),salesTable[[#This Row],[customerFisrtName]],"MISMATCH")</f>
        <v>AMA</v>
      </c>
      <c r="AD682" t="str">
        <f>CLEAN(UPPER(TRIM(IF(salesTable[[#This Row],[LastName]]="","MISSING",IFERROR(VLOOKUP(salesTable[[#This Row],[CustomerID_final]],customer_REF[],3,FALSE),"NO MATCH")))))</f>
        <v>ADDO</v>
      </c>
      <c r="AE682" s="8" t="str">
        <f>IF(salesTable[[#This Row],[customerLastName]]=CLEAN(UPPER(TRIM(salesTable[[#This Row],[customerLastName]]))),salesTable[[#This Row],[customerLastName]],"MISMATCH")</f>
        <v>ADDO</v>
      </c>
      <c r="AF682" s="8" t="str">
        <f>IF(salesTable[[#This Row],[Phone]]="","MISSING",0&amp;RIGHT(TRIM(SUBSTITUTE(SUBSTITUTE(SUBSTITUTE(salesTable[[#This Row],[Phone]],"+","")," ",""),"-","")),9))</f>
        <v>0249431555</v>
      </c>
      <c r="AG68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82" s="8">
        <f>IF(salesTable[[#This Row],[quantity_clean]]&gt;0,salesTable[[#This Row],[quantity_clean]],"INVALID")</f>
        <v>10</v>
      </c>
      <c r="AI68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82" s="8">
        <f>IF(salesTable[[#This Row],[unitPrice_clean]]&gt;0,salesTable[[#This Row],[unitPrice_clean]],"INVALID")</f>
        <v>4200</v>
      </c>
      <c r="AK682">
        <f>IF(salesTable[[#This Row],[Revenue]]="","MISSING",VALUE(TRIM(SUBSTITUTE(SUBSTITUTE(salesTable[[#This Row],[Revenue]],",",""),"GH₵",""))))</f>
        <v>42000</v>
      </c>
      <c r="AL682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682" s="19">
        <f>IF(ISNUMBER(salesTable[[#This Row],[OrderDate]]),salesTable[[#This Row],[OrderDate]],IFERROR(DATEVALUE(CLEAN(TRIM(SUBSTITUTE(salesTable[[#This Row],[OrderDate]],".","/")))),"CHECK"))</f>
        <v>46337</v>
      </c>
      <c r="AN68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GH-KUM-2025-00836</v>
      </c>
      <c r="AP6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2" s="8" t="str">
        <f>CLEAN(PROPER(TRIM(salesTable[[#This Row],[Email]])))</f>
        <v>Ama.Addo52@Example.Com</v>
      </c>
      <c r="AR682" s="8" t="str">
        <f>CLEAN(TRIM(salesTable[[#This Row],[SourceFile]]))</f>
        <v>Mobile_App_Export.csv</v>
      </c>
      <c r="AS6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2" s="8" t="str">
        <f>IF(salesTable[orderRef_final]&lt;&gt;"MISSING",salesTable[orderRef_final],"invalid")</f>
        <v>GH-KUM-2025-00836</v>
      </c>
    </row>
    <row r="683" spans="1:46" x14ac:dyDescent="0.3">
      <c r="A683" t="s">
        <v>615</v>
      </c>
      <c r="B683" t="s">
        <v>616</v>
      </c>
      <c r="C683" t="s">
        <v>617</v>
      </c>
      <c r="D683" t="s">
        <v>50</v>
      </c>
      <c r="E683" t="s">
        <v>441</v>
      </c>
      <c r="F683" t="s">
        <v>618</v>
      </c>
      <c r="G683" t="s">
        <v>303</v>
      </c>
      <c r="H683" t="s">
        <v>399</v>
      </c>
      <c r="I683" t="s">
        <v>41</v>
      </c>
      <c r="J683" t="s">
        <v>97</v>
      </c>
      <c r="K683" t="s">
        <v>493</v>
      </c>
      <c r="L683" t="s">
        <v>58</v>
      </c>
      <c r="M683">
        <v>10</v>
      </c>
      <c r="N683" t="s">
        <v>553</v>
      </c>
      <c r="O683">
        <v>24000</v>
      </c>
      <c r="P683" t="s">
        <v>619</v>
      </c>
      <c r="Q683" t="s">
        <v>620</v>
      </c>
      <c r="R683" t="s">
        <v>46</v>
      </c>
      <c r="S683" t="str">
        <f>IF(salesTable[[#This Row],[Region]]="","MISSING",IFERROR(VLOOKUP(salesTable[[#This Row],[Region]],region_ref[],2,FALSE),TRIM(CLEAN(UPPER(salesTable[[#This Row],[Region]])))))</f>
        <v>KUMASI</v>
      </c>
      <c r="T683" t="str">
        <f>IF(salesTable[[#This Row],[CustomerType]]="","MISSING",IFERROR(VLOOKUP(salesTable[[#This Row],[CustomerType]],customerType_Ref[],2,FALSE),TRIM(CLEAN(UPPER(salesTable[[#This Row],[CustomerType]])))))</f>
        <v>BUSINESS</v>
      </c>
      <c r="U683" t="str">
        <f>IF(salesTable[[#This Row],[SalesChannel]]="","MISSING",IFERROR(VLOOKUP(salesTable[[#This Row],[SalesChannel]],salesChannel_Ref[],2,FALSE),CLEAN(UPPER(TRIM(salesTable[SalesChannel])))))</f>
        <v>AGENT</v>
      </c>
      <c r="V6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83" s="8" t="str">
        <f>IF(salesTable[[#This Row],[ProductID]]="","MISSING",IFERROR(VLOOKUP(salesTable[[#This Row],[ProductID]],product_REF[],1,FALSE),"NO MATCH"))</f>
        <v>P011</v>
      </c>
      <c r="X683" s="8" t="str">
        <f>CLEAN(UPPER(TRIM(IF(salesTable[[#This Row],[ProductID]]="","MISSING",IFERROR(VLOOKUP(salesTable[[#This Row],[ProductID]],product_REF[],2,FALSE),"NO MATCH")))))</f>
        <v>EXECUTIVE DESK</v>
      </c>
      <c r="Y683" t="str">
        <f>IFERROR(CLEAN(UPPER(TRIM(VLOOKUP(salesTable[[#This Row],[productID_Final]],product_REF[],3,FALSE)))),"NO MATCH")</f>
        <v>FURNITURE</v>
      </c>
      <c r="Z683" s="8" t="str">
        <f>IF(salesTable[[#This Row],[productCategory_final]]=CLEAN(UPPER(TRIM(salesTable[ProductCategory]))),salesTable[[#This Row],[productCategory_final]],"MISMATCH")</f>
        <v>FURNITURE</v>
      </c>
      <c r="AA683" s="8" t="str">
        <f>IF(salesTable[[#This Row],[CustomerID]]="","MISSING",IFERROR(VLOOKUP(salesTable[[#This Row],[CustomerID]],customer_REF[],1,FALSE),"NO MATCH"))</f>
        <v>C0265</v>
      </c>
      <c r="AB683" t="str">
        <f>CLEAN(UPPER(TRIM(IF(salesTable[[#This Row],[FirstName]]="","MISSING",IFERROR(VLOOKUP(salesTable[[#This Row],[CustomerID_final]],customer_REF[],2,FALSE),"NO MATCH")))))</f>
        <v>AKOSUA</v>
      </c>
      <c r="AC683" s="8" t="str">
        <f>IF(salesTable[[#This Row],[customerFisrtName]]=CLEAN(UPPER(TRIM(salesTable[[#This Row],[customerFisrtName]]))),salesTable[[#This Row],[customerFisrtName]],"MISMATCH")</f>
        <v>AKOSUA</v>
      </c>
      <c r="AD683" t="str">
        <f>CLEAN(UPPER(TRIM(IF(salesTable[[#This Row],[LastName]]="","MISSING",IFERROR(VLOOKUP(salesTable[[#This Row],[CustomerID_final]],customer_REF[],3,FALSE),"NO MATCH")))))</f>
        <v>APPIAH</v>
      </c>
      <c r="AE683" s="8" t="str">
        <f>IF(salesTable[[#This Row],[customerLastName]]=CLEAN(UPPER(TRIM(salesTable[[#This Row],[customerLastName]]))),salesTable[[#This Row],[customerLastName]],"MISMATCH")</f>
        <v>APPIAH</v>
      </c>
      <c r="AF683" s="8" t="str">
        <f>IF(salesTable[[#This Row],[Phone]]="","MISSING",0&amp;RIGHT(TRIM(SUBSTITUTE(SUBSTITUTE(SUBSTITUTE(salesTable[[#This Row],[Phone]],"+","")," ",""),"-","")),9))</f>
        <v>0507730669</v>
      </c>
      <c r="AG68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83" s="8">
        <f>IF(salesTable[[#This Row],[quantity_clean]]&gt;0,salesTable[[#This Row],[quantity_clean]],"INVALID")</f>
        <v>10</v>
      </c>
      <c r="AI68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683" s="8">
        <f>IF(salesTable[[#This Row],[unitPrice_clean]]&gt;0,salesTable[[#This Row],[unitPrice_clean]],"INVALID")</f>
        <v>2400</v>
      </c>
      <c r="AK683">
        <f>IF(salesTable[[#This Row],[Revenue]]="","MISSING",VALUE(TRIM(SUBSTITUTE(SUBSTITUTE(salesTable[[#This Row],[Revenue]],",",""),"GH₵",""))))</f>
        <v>24000</v>
      </c>
      <c r="AL683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683" s="19">
        <f>IF(ISNUMBER(salesTable[[#This Row],[OrderDate]]),salesTable[[#This Row],[OrderDate]],IFERROR(DATEVALUE(CLEAN(TRIM(SUBSTITUTE(salesTable[[#This Row],[OrderDate]],".","/")))),"CHECK"))</f>
        <v>45829</v>
      </c>
      <c r="AN6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45829</v>
      </c>
      <c r="AO6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GH-KUM-2025-00838</v>
      </c>
      <c r="AP6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3" s="8" t="str">
        <f>CLEAN(PROPER(TRIM(salesTable[[#This Row],[Email]])))</f>
        <v>Akosua.Appiah94@Example.Com</v>
      </c>
      <c r="AR683" s="8" t="str">
        <f>CLEAN(TRIM(salesTable[[#This Row],[SourceFile]]))</f>
        <v>Mobile_App_Export.csv</v>
      </c>
      <c r="AS6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3" s="8" t="str">
        <f>IF(salesTable[orderRef_final]&lt;&gt;"MISSING",salesTable[orderRef_final],"invalid")</f>
        <v>GH-KUM-2025-00838</v>
      </c>
    </row>
    <row r="684" spans="1:46" x14ac:dyDescent="0.3">
      <c r="A684" t="s">
        <v>2547</v>
      </c>
      <c r="B684" t="s">
        <v>2548</v>
      </c>
      <c r="C684" t="s">
        <v>2112</v>
      </c>
      <c r="D684" t="s">
        <v>151</v>
      </c>
      <c r="E684" t="s">
        <v>66</v>
      </c>
      <c r="F684" t="s">
        <v>38</v>
      </c>
      <c r="G684" t="s">
        <v>191</v>
      </c>
      <c r="H684" t="s">
        <v>278</v>
      </c>
      <c r="I684" t="s">
        <v>279</v>
      </c>
      <c r="J684" t="s">
        <v>442</v>
      </c>
      <c r="K684" t="s">
        <v>174</v>
      </c>
      <c r="L684" t="s">
        <v>154</v>
      </c>
      <c r="M684">
        <v>5</v>
      </c>
      <c r="N684">
        <v>-50</v>
      </c>
      <c r="O684">
        <v>8250</v>
      </c>
      <c r="P684" t="s">
        <v>2549</v>
      </c>
      <c r="Q684" t="s">
        <v>2550</v>
      </c>
      <c r="R684" t="s">
        <v>61</v>
      </c>
      <c r="S684" t="str">
        <f>IF(salesTable[[#This Row],[Region]]="","MISSING",IFERROR(VLOOKUP(salesTable[[#This Row],[Region]],region_ref[],2,FALSE),TRIM(CLEAN(UPPER(salesTable[[#This Row],[Region]])))))</f>
        <v>KUMASI</v>
      </c>
      <c r="T684" t="str">
        <f>IF(salesTable[[#This Row],[CustomerType]]="","MISSING",IFERROR(VLOOKUP(salesTable[[#This Row],[CustomerType]],customerType_Ref[],2,FALSE),TRIM(CLEAN(UPPER(salesTable[[#This Row],[CustomerType]])))))</f>
        <v>BUSINESS</v>
      </c>
      <c r="U684" t="str">
        <f>IF(salesTable[[#This Row],[SalesChannel]]="","MISSING",IFERROR(VLOOKUP(salesTable[[#This Row],[SalesChannel]],salesChannel_Ref[],2,FALSE),CLEAN(UPPER(TRIM(salesTable[SalesChannel])))))</f>
        <v>IN-STORE</v>
      </c>
      <c r="V68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84" s="8" t="str">
        <f>IF(salesTable[[#This Row],[ProductID]]="","MISSING",IFERROR(VLOOKUP(salesTable[[#This Row],[ProductID]],product_REF[],1,FALSE),"NO MATCH"))</f>
        <v>P004</v>
      </c>
      <c r="X684" s="8" t="str">
        <f>CLEAN(UPPER(TRIM(IF(salesTable[[#This Row],[ProductID]]="","MISSING",IFERROR(VLOOKUP(salesTable[[#This Row],[ProductID]],product_REF[],2,FALSE),"NO MATCH")))))</f>
        <v>LASER PRINTER</v>
      </c>
      <c r="Y684" t="str">
        <f>IFERROR(CLEAN(UPPER(TRIM(VLOOKUP(salesTable[[#This Row],[productID_Final]],product_REF[],3,FALSE)))),"NO MATCH")</f>
        <v>OFFICE SUPPLIES</v>
      </c>
      <c r="Z684" s="8" t="str">
        <f>IF(salesTable[[#This Row],[productCategory_final]]=CLEAN(UPPER(TRIM(salesTable[ProductCategory]))),salesTable[[#This Row],[productCategory_final]],"MISMATCH")</f>
        <v>OFFICE SUPPLIES</v>
      </c>
      <c r="AA684" s="8" t="str">
        <f>IF(salesTable[[#This Row],[CustomerID]]="","MISSING",IFERROR(VLOOKUP(salesTable[[#This Row],[CustomerID]],customer_REF[],1,FALSE),"NO MATCH"))</f>
        <v>C0240</v>
      </c>
      <c r="AB684" t="str">
        <f>CLEAN(UPPER(TRIM(IF(salesTable[[#This Row],[FirstName]]="","MISSING",IFERROR(VLOOKUP(salesTable[[#This Row],[CustomerID_final]],customer_REF[],2,FALSE),"NO MATCH")))))</f>
        <v>KWAME</v>
      </c>
      <c r="AC684" s="8" t="str">
        <f>IF(salesTable[[#This Row],[customerFisrtName]]=CLEAN(UPPER(TRIM(salesTable[[#This Row],[customerFisrtName]]))),salesTable[[#This Row],[customerFisrtName]],"MISMATCH")</f>
        <v>KWAME</v>
      </c>
      <c r="AD684" t="str">
        <f>CLEAN(UPPER(TRIM(IF(salesTable[[#This Row],[LastName]]="","MISSING",IFERROR(VLOOKUP(salesTable[[#This Row],[CustomerID_final]],customer_REF[],3,FALSE),"NO MATCH")))))</f>
        <v>ASARE</v>
      </c>
      <c r="AE684" s="8" t="str">
        <f>IF(salesTable[[#This Row],[customerLastName]]=CLEAN(UPPER(TRIM(salesTable[[#This Row],[customerLastName]]))),salesTable[[#This Row],[customerLastName]],"MISMATCH")</f>
        <v>ASARE</v>
      </c>
      <c r="AF684" s="8" t="str">
        <f>IF(salesTable[[#This Row],[Phone]]="","MISSING",0&amp;RIGHT(TRIM(SUBSTITUTE(SUBSTITUTE(SUBSTITUTE(salesTable[[#This Row],[Phone]],"+","")," ",""),"-","")),9))</f>
        <v>0597661202</v>
      </c>
      <c r="AG68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84" s="8">
        <f>IF(salesTable[[#This Row],[quantity_clean]]&gt;0,salesTable[[#This Row],[quantity_clean]],"INVALID")</f>
        <v>5</v>
      </c>
      <c r="AI684">
        <f>IF(OR(salesTable[[#This Row],[UnitPrice]]="",salesTable[[#This Row],[UnitPrice]]="N/A",salesTable[[#This Row],[UnitPrice]]="unknown"),"INVALID",VALUE(TRIM(SUBSTITUTE(SUBSTITUTE(salesTable[[#This Row],[UnitPrice]],",",""),"GH₵",""))))</f>
        <v>-50</v>
      </c>
      <c r="AJ684" s="8" t="str">
        <f>IF(salesTable[[#This Row],[unitPrice_clean]]&gt;0,salesTable[[#This Row],[unitPrice_clean]],"INVALID")</f>
        <v>INVALID</v>
      </c>
      <c r="AK684">
        <f>IF(salesTable[[#This Row],[Revenue]]="","MISSING",VALUE(TRIM(SUBSTITUTE(SUBSTITUTE(salesTable[[#This Row],[Revenue]],",",""),"GH₵",""))))</f>
        <v>8250</v>
      </c>
      <c r="AL68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84" s="19">
        <f>IF(ISNUMBER(salesTable[[#This Row],[OrderDate]]),salesTable[[#This Row],[OrderDate]],IFERROR(DATEVALUE(CLEAN(TRIM(SUBSTITUTE(salesTable[[#This Row],[OrderDate]],".","/")))),"CHECK"))</f>
        <v>45894</v>
      </c>
      <c r="AN6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45894</v>
      </c>
      <c r="AO6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GH-KUM-2025-00843</v>
      </c>
      <c r="AP6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4" s="8" t="str">
        <f>CLEAN(PROPER(TRIM(salesTable[[#This Row],[Email]])))</f>
        <v>Kwame.Asare17@Example.Com</v>
      </c>
      <c r="AR684" s="8" t="str">
        <f>CLEAN(TRIM(salesTable[[#This Row],[SourceFile]]))</f>
        <v>Retail_POS_2025.csv</v>
      </c>
      <c r="AS6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4" s="8" t="str">
        <f>IF(salesTable[orderRef_final]&lt;&gt;"MISSING",salesTable[orderRef_final],"invalid")</f>
        <v>GH-KUM-2025-00843</v>
      </c>
    </row>
    <row r="685" spans="1:46" x14ac:dyDescent="0.3">
      <c r="A685" t="s">
        <v>711</v>
      </c>
      <c r="B685" t="s">
        <v>712</v>
      </c>
      <c r="C685" t="s">
        <v>713</v>
      </c>
      <c r="D685" t="s">
        <v>106</v>
      </c>
      <c r="E685" t="s">
        <v>161</v>
      </c>
      <c r="F685" t="s">
        <v>38</v>
      </c>
      <c r="G685" t="s">
        <v>303</v>
      </c>
      <c r="H685" t="s">
        <v>399</v>
      </c>
      <c r="I685" t="s">
        <v>374</v>
      </c>
      <c r="J685" t="s">
        <v>337</v>
      </c>
      <c r="K685" t="s">
        <v>98</v>
      </c>
      <c r="L685" t="s">
        <v>111</v>
      </c>
      <c r="M685">
        <v>1</v>
      </c>
      <c r="N685">
        <v>2400</v>
      </c>
      <c r="O685">
        <v>2400</v>
      </c>
      <c r="P685" t="s">
        <v>714</v>
      </c>
      <c r="Q685" t="s">
        <v>715</v>
      </c>
      <c r="R685" t="s">
        <v>157</v>
      </c>
      <c r="S685" t="str">
        <f>IF(salesTable[[#This Row],[Region]]="","MISSING",IFERROR(VLOOKUP(salesTable[[#This Row],[Region]],region_ref[],2,FALSE),TRIM(CLEAN(UPPER(salesTable[[#This Row],[Region]])))))</f>
        <v>KUMASI</v>
      </c>
      <c r="T685" t="str">
        <f>IF(salesTable[[#This Row],[CustomerType]]="","MISSING",IFERROR(VLOOKUP(salesTable[[#This Row],[CustomerType]],customerType_Ref[],2,FALSE),TRIM(CLEAN(UPPER(salesTable[[#This Row],[CustomerType]])))))</f>
        <v>INDIVIDUAL</v>
      </c>
      <c r="U685" t="str">
        <f>IF(salesTable[[#This Row],[SalesChannel]]="","MISSING",IFERROR(VLOOKUP(salesTable[[#This Row],[SalesChannel]],salesChannel_Ref[],2,FALSE),CLEAN(UPPER(TRIM(salesTable[SalesChannel])))))</f>
        <v>MOBILE APP</v>
      </c>
      <c r="V685" t="str">
        <f>IF(salesTable[[#This Row],[PaymentMethod]]="","MISSING",IFERROR(VLOOKUP(salesTable[[#This Row],[PaymentMethod]],paymentMethod_REF[],2,FALSE), CLEAN(UPPER(TRIM(salesTable[[#This Row],[PaymentMethod]])))))</f>
        <v>CARD</v>
      </c>
      <c r="W685" s="8" t="str">
        <f>IF(salesTable[[#This Row],[ProductID]]="","MISSING",IFERROR(VLOOKUP(salesTable[[#This Row],[ProductID]],product_REF[],1,FALSE),"NO MATCH"))</f>
        <v>P011</v>
      </c>
      <c r="X685" s="8" t="str">
        <f>CLEAN(UPPER(TRIM(IF(salesTable[[#This Row],[ProductID]]="","MISSING",IFERROR(VLOOKUP(salesTable[[#This Row],[ProductID]],product_REF[],2,FALSE),"NO MATCH")))))</f>
        <v>EXECUTIVE DESK</v>
      </c>
      <c r="Y685" t="str">
        <f>IFERROR(CLEAN(UPPER(TRIM(VLOOKUP(salesTable[[#This Row],[productID_Final]],product_REF[],3,FALSE)))),"NO MATCH")</f>
        <v>FURNITURE</v>
      </c>
      <c r="Z685" s="8" t="str">
        <f>IF(salesTable[[#This Row],[productCategory_final]]=CLEAN(UPPER(TRIM(salesTable[ProductCategory]))),salesTable[[#This Row],[productCategory_final]],"MISMATCH")</f>
        <v>FURNITURE</v>
      </c>
      <c r="AA685" s="8" t="str">
        <f>IF(salesTable[[#This Row],[CustomerID]]="","MISSING",IFERROR(VLOOKUP(salesTable[[#This Row],[CustomerID]],customer_REF[],1,FALSE),"NO MATCH"))</f>
        <v>C0293</v>
      </c>
      <c r="AB685" t="str">
        <f>CLEAN(UPPER(TRIM(IF(salesTable[[#This Row],[FirstName]]="","MISSING",IFERROR(VLOOKUP(salesTable[[#This Row],[CustomerID_final]],customer_REF[],2,FALSE),"NO MATCH")))))</f>
        <v>YAW</v>
      </c>
      <c r="AC685" s="8" t="str">
        <f>IF(salesTable[[#This Row],[customerFisrtName]]=CLEAN(UPPER(TRIM(salesTable[[#This Row],[customerFisrtName]]))),salesTable[[#This Row],[customerFisrtName]],"MISMATCH")</f>
        <v>YAW</v>
      </c>
      <c r="AD685" t="str">
        <f>CLEAN(UPPER(TRIM(IF(salesTable[[#This Row],[LastName]]="","MISSING",IFERROR(VLOOKUP(salesTable[[#This Row],[CustomerID_final]],customer_REF[],3,FALSE),"NO MATCH")))))</f>
        <v>ADDO</v>
      </c>
      <c r="AE685" s="8" t="str">
        <f>IF(salesTable[[#This Row],[customerLastName]]=CLEAN(UPPER(TRIM(salesTable[[#This Row],[customerLastName]]))),salesTable[[#This Row],[customerLastName]],"MISMATCH")</f>
        <v>ADDO</v>
      </c>
      <c r="AF685" s="8" t="str">
        <f>IF(salesTable[[#This Row],[Phone]]="","MISSING",0&amp;RIGHT(TRIM(SUBSTITUTE(SUBSTITUTE(SUBSTITUTE(salesTable[[#This Row],[Phone]],"+","")," ",""),"-","")),9))</f>
        <v>0204730586</v>
      </c>
      <c r="AG68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85" s="8">
        <f>IF(salesTable[[#This Row],[quantity_clean]]&gt;0,salesTable[[#This Row],[quantity_clean]],"INVALID")</f>
        <v>1</v>
      </c>
      <c r="AI68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685" s="8">
        <f>IF(salesTable[[#This Row],[unitPrice_clean]]&gt;0,salesTable[[#This Row],[unitPrice_clean]],"INVALID")</f>
        <v>2400</v>
      </c>
      <c r="AK685">
        <f>IF(salesTable[[#This Row],[Revenue]]="","MISSING",VALUE(TRIM(SUBSTITUTE(SUBSTITUTE(salesTable[[#This Row],[Revenue]],",",""),"GH₵",""))))</f>
        <v>2400</v>
      </c>
      <c r="AL685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685" s="19">
        <f>IF(ISNUMBER(salesTable[[#This Row],[OrderDate]]),salesTable[[#This Row],[OrderDate]],IFERROR(DATEVALUE(CLEAN(TRIM(SUBSTITUTE(salesTable[[#This Row],[OrderDate]],".","/")))),"CHECK"))</f>
        <v>45931</v>
      </c>
      <c r="AN6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45931</v>
      </c>
      <c r="AO6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GH-KUM-2025-00853</v>
      </c>
      <c r="AP6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5" s="8" t="str">
        <f>CLEAN(PROPER(TRIM(salesTable[[#This Row],[Email]])))</f>
        <v>Yaw.Addo78@Example.Com</v>
      </c>
      <c r="AR685" s="8" t="str">
        <f>CLEAN(TRIM(salesTable[[#This Row],[SourceFile]]))</f>
        <v>Online_Sales_2025.xlsx</v>
      </c>
      <c r="AS6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5" s="8" t="str">
        <f>IF(salesTable[orderRef_final]&lt;&gt;"MISSING",salesTable[orderRef_final],"invalid")</f>
        <v>GH-KUM-2025-00853</v>
      </c>
    </row>
    <row r="686" spans="1:46" x14ac:dyDescent="0.3">
      <c r="A686" t="s">
        <v>3891</v>
      </c>
      <c r="B686" t="s">
        <v>3892</v>
      </c>
      <c r="C686" t="s">
        <v>894</v>
      </c>
      <c r="D686" t="s">
        <v>65</v>
      </c>
      <c r="E686" t="s">
        <v>22</v>
      </c>
      <c r="F686" t="s">
        <v>38</v>
      </c>
      <c r="G686" t="s">
        <v>162</v>
      </c>
      <c r="H686" t="s">
        <v>163</v>
      </c>
      <c r="I686" t="s">
        <v>230</v>
      </c>
      <c r="J686" t="s">
        <v>97</v>
      </c>
      <c r="K686" t="s">
        <v>98</v>
      </c>
      <c r="L686" t="s">
        <v>182</v>
      </c>
      <c r="M686">
        <v>11</v>
      </c>
      <c r="N686">
        <v>620</v>
      </c>
      <c r="O686">
        <v>6820</v>
      </c>
      <c r="P686" t="s">
        <v>3893</v>
      </c>
      <c r="Q686" t="s">
        <v>3894</v>
      </c>
      <c r="R686" t="s">
        <v>157</v>
      </c>
      <c r="S686" t="str">
        <f>IF(salesTable[[#This Row],[Region]]="","MISSING",IFERROR(VLOOKUP(salesTable[[#This Row],[Region]],region_ref[],2,FALSE),TRIM(CLEAN(UPPER(salesTable[[#This Row],[Region]])))))</f>
        <v>KUMASI</v>
      </c>
      <c r="T686" t="str">
        <f>IF(salesTable[[#This Row],[CustomerType]]="","MISSING",IFERROR(VLOOKUP(salesTable[[#This Row],[CustomerType]],customerType_Ref[],2,FALSE),TRIM(CLEAN(UPPER(salesTable[[#This Row],[CustomerType]])))))</f>
        <v>BUSINESS</v>
      </c>
      <c r="U686" t="str">
        <f>IF(salesTable[[#This Row],[SalesChannel]]="","MISSING",IFERROR(VLOOKUP(salesTable[[#This Row],[SalesChannel]],salesChannel_Ref[],2,FALSE),CLEAN(UPPER(TRIM(salesTable[SalesChannel])))))</f>
        <v>MOBILE APP</v>
      </c>
      <c r="V686" t="str">
        <f>IF(salesTable[[#This Row],[PaymentMethod]]="","MISSING",IFERROR(VLOOKUP(salesTable[[#This Row],[PaymentMethod]],paymentMethod_REF[],2,FALSE), CLEAN(UPPER(TRIM(salesTable[[#This Row],[PaymentMethod]])))))</f>
        <v>CASH</v>
      </c>
      <c r="W686" s="8" t="str">
        <f>IF(salesTable[[#This Row],[ProductID]]="","MISSING",IFERROR(VLOOKUP(salesTable[[#This Row],[ProductID]],product_REF[],1,FALSE),"NO MATCH"))</f>
        <v>P012</v>
      </c>
      <c r="X686" s="8" t="str">
        <f>CLEAN(UPPER(TRIM(IF(salesTable[[#This Row],[ProductID]]="","MISSING",IFERROR(VLOOKUP(salesTable[[#This Row],[ProductID]],product_REF[],2,FALSE),"NO MATCH")))))</f>
        <v>BLENDER PLUS</v>
      </c>
      <c r="Y686" t="str">
        <f>IFERROR(CLEAN(UPPER(TRIM(VLOOKUP(salesTable[[#This Row],[productID_Final]],product_REF[],3,FALSE)))),"NO MATCH")</f>
        <v>HOME APPLIANCES</v>
      </c>
      <c r="Z686" s="8" t="str">
        <f>IF(salesTable[[#This Row],[productCategory_final]]=CLEAN(UPPER(TRIM(salesTable[ProductCategory]))),salesTable[[#This Row],[productCategory_final]],"MISMATCH")</f>
        <v>HOME APPLIANCES</v>
      </c>
      <c r="AA686" s="8" t="str">
        <f>IF(salesTable[[#This Row],[CustomerID]]="","MISSING",IFERROR(VLOOKUP(salesTable[[#This Row],[CustomerID]],customer_REF[],1,FALSE),"NO MATCH"))</f>
        <v>C0100</v>
      </c>
      <c r="AB686" t="str">
        <f>CLEAN(UPPER(TRIM(IF(salesTable[[#This Row],[FirstName]]="","MISSING",IFERROR(VLOOKUP(salesTable[[#This Row],[CustomerID_final]],customer_REF[],2,FALSE),"NO MATCH")))))</f>
        <v>NAA</v>
      </c>
      <c r="AC686" s="8" t="str">
        <f>IF(salesTable[[#This Row],[customerFisrtName]]=CLEAN(UPPER(TRIM(salesTable[[#This Row],[customerFisrtName]]))),salesTable[[#This Row],[customerFisrtName]],"MISMATCH")</f>
        <v>NAA</v>
      </c>
      <c r="AD686" t="str">
        <f>CLEAN(UPPER(TRIM(IF(salesTable[[#This Row],[LastName]]="","MISSING",IFERROR(VLOOKUP(salesTable[[#This Row],[CustomerID_final]],customer_REF[],3,FALSE),"NO MATCH")))))</f>
        <v>ARTHUR</v>
      </c>
      <c r="AE686" s="8" t="str">
        <f>IF(salesTable[[#This Row],[customerLastName]]=CLEAN(UPPER(TRIM(salesTable[[#This Row],[customerLastName]]))),salesTable[[#This Row],[customerLastName]],"MISMATCH")</f>
        <v>ARTHUR</v>
      </c>
      <c r="AF686" s="8" t="str">
        <f>IF(salesTable[[#This Row],[Phone]]="","MISSING",0&amp;RIGHT(TRIM(SUBSTITUTE(SUBSTITUTE(SUBSTITUTE(salesTable[[#This Row],[Phone]],"+","")," ",""),"-","")),9))</f>
        <v>0277213657</v>
      </c>
      <c r="AG68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686" s="8">
        <f>IF(salesTable[[#This Row],[quantity_clean]]&gt;0,salesTable[[#This Row],[quantity_clean]],"INVALID")</f>
        <v>11</v>
      </c>
      <c r="AI68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86" s="8">
        <f>IF(salesTable[[#This Row],[unitPrice_clean]]&gt;0,salesTable[[#This Row],[unitPrice_clean]],"INVALID")</f>
        <v>620</v>
      </c>
      <c r="AK686">
        <f>IF(salesTable[[#This Row],[Revenue]]="","MISSING",VALUE(TRIM(SUBSTITUTE(SUBSTITUTE(salesTable[[#This Row],[Revenue]],",",""),"GH₵",""))))</f>
        <v>6820</v>
      </c>
      <c r="AL686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686" s="19">
        <f>IF(ISNUMBER(salesTable[[#This Row],[OrderDate]]),salesTable[[#This Row],[OrderDate]],IFERROR(DATEVALUE(CLEAN(TRIM(SUBSTITUTE(salesTable[[#This Row],[OrderDate]],".","/")))),"CHECK"))</f>
        <v>45780</v>
      </c>
      <c r="AN6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45780</v>
      </c>
      <c r="AO6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GH-KUM-2025-00859</v>
      </c>
      <c r="AP6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6" s="8" t="str">
        <f>CLEAN(PROPER(TRIM(salesTable[[#This Row],[Email]])))</f>
        <v>Naa.Arthur67@Example.Com</v>
      </c>
      <c r="AR686" s="8" t="str">
        <f>CLEAN(TRIM(salesTable[[#This Row],[SourceFile]]))</f>
        <v>Online_Sales_2025.xlsx</v>
      </c>
      <c r="AS6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6" s="8" t="str">
        <f>IF(salesTable[orderRef_final]&lt;&gt;"MISSING",salesTable[orderRef_final],"invalid")</f>
        <v>GH-KUM-2025-00859</v>
      </c>
    </row>
    <row r="687" spans="1:46" x14ac:dyDescent="0.3">
      <c r="A687" t="s">
        <v>1782</v>
      </c>
      <c r="B687" t="s">
        <v>1783</v>
      </c>
      <c r="C687" t="s">
        <v>1784</v>
      </c>
      <c r="D687" t="s">
        <v>366</v>
      </c>
      <c r="E687" t="s">
        <v>978</v>
      </c>
      <c r="F687" t="s">
        <v>38</v>
      </c>
      <c r="G687" t="s">
        <v>120</v>
      </c>
      <c r="H687" t="s">
        <v>121</v>
      </c>
      <c r="I687" t="s">
        <v>374</v>
      </c>
      <c r="J687" t="s">
        <v>27</v>
      </c>
      <c r="K687" t="s">
        <v>72</v>
      </c>
      <c r="L687" t="s">
        <v>182</v>
      </c>
      <c r="M687">
        <v>3</v>
      </c>
      <c r="N687">
        <v>850</v>
      </c>
      <c r="O687">
        <v>2550</v>
      </c>
      <c r="P687" t="s">
        <v>1785</v>
      </c>
      <c r="Q687" t="s">
        <v>1786</v>
      </c>
      <c r="R687" t="s">
        <v>157</v>
      </c>
      <c r="S687" t="str">
        <f>IF(salesTable[[#This Row],[Region]]="","MISSING",IFERROR(VLOOKUP(salesTable[[#This Row],[Region]],region_ref[],2,FALSE),TRIM(CLEAN(UPPER(salesTable[[#This Row],[Region]])))))</f>
        <v>KUMASI</v>
      </c>
      <c r="T687" t="str">
        <f>IF(salesTable[[#This Row],[CustomerType]]="","MISSING",IFERROR(VLOOKUP(salesTable[[#This Row],[CustomerType]],customerType_Ref[],2,FALSE),TRIM(CLEAN(UPPER(salesTable[[#This Row],[CustomerType]])))))</f>
        <v>GOVERNMENT</v>
      </c>
      <c r="U687" t="str">
        <f>IF(salesTable[[#This Row],[SalesChannel]]="","MISSING",IFERROR(VLOOKUP(salesTable[[#This Row],[SalesChannel]],salesChannel_Ref[],2,FALSE),CLEAN(UPPER(TRIM(salesTable[SalesChannel])))))</f>
        <v>IN-STORE</v>
      </c>
      <c r="V687" t="str">
        <f>IF(salesTable[[#This Row],[PaymentMethod]]="","MISSING",IFERROR(VLOOKUP(salesTable[[#This Row],[PaymentMethod]],paymentMethod_REF[],2,FALSE), CLEAN(UPPER(TRIM(salesTable[[#This Row],[PaymentMethod]])))))</f>
        <v>CASH</v>
      </c>
      <c r="W687" s="8" t="str">
        <f>IF(salesTable[[#This Row],[ProductID]]="","MISSING",IFERROR(VLOOKUP(salesTable[[#This Row],[ProductID]],product_REF[],1,FALSE),"NO MATCH"))</f>
        <v>P002</v>
      </c>
      <c r="X687" s="8" t="str">
        <f>CLEAN(UPPER(TRIM(IF(salesTable[[#This Row],[ProductID]]="","MISSING",IFERROR(VLOOKUP(salesTable[[#This Row],[ProductID]],product_REF[],2,FALSE),"NO MATCH")))))</f>
        <v>OFFICE CHAIR</v>
      </c>
      <c r="Y687" t="str">
        <f>IFERROR(CLEAN(UPPER(TRIM(VLOOKUP(salesTable[[#This Row],[productID_Final]],product_REF[],3,FALSE)))),"NO MATCH")</f>
        <v>FURNITURE</v>
      </c>
      <c r="Z687" s="8" t="str">
        <f>IF(salesTable[[#This Row],[productCategory_final]]=CLEAN(UPPER(TRIM(salesTable[ProductCategory]))),salesTable[[#This Row],[productCategory_final]],"MISMATCH")</f>
        <v>FURNITURE</v>
      </c>
      <c r="AA687" s="8" t="str">
        <f>IF(salesTable[[#This Row],[CustomerID]]="","MISSING",IFERROR(VLOOKUP(salesTable[[#This Row],[CustomerID]],customer_REF[],1,FALSE),"NO MATCH"))</f>
        <v>C0353</v>
      </c>
      <c r="AB687" t="str">
        <f>CLEAN(UPPER(TRIM(IF(salesTable[[#This Row],[FirstName]]="","MISSING",IFERROR(VLOOKUP(salesTable[[#This Row],[CustomerID_final]],customer_REF[],2,FALSE),"NO MATCH")))))</f>
        <v>ABENA</v>
      </c>
      <c r="AC687" s="8" t="str">
        <f>IF(salesTable[[#This Row],[customerFisrtName]]=CLEAN(UPPER(TRIM(salesTable[[#This Row],[customerFisrtName]]))),salesTable[[#This Row],[customerFisrtName]],"MISMATCH")</f>
        <v>ABENA</v>
      </c>
      <c r="AD687" t="str">
        <f>CLEAN(UPPER(TRIM(IF(salesTable[[#This Row],[LastName]]="","MISSING",IFERROR(VLOOKUP(salesTable[[#This Row],[CustomerID_final]],customer_REF[],3,FALSE),"NO MATCH")))))</f>
        <v>MENSAH</v>
      </c>
      <c r="AE687" s="8" t="str">
        <f>IF(salesTable[[#This Row],[customerLastName]]=CLEAN(UPPER(TRIM(salesTable[[#This Row],[customerLastName]]))),salesTable[[#This Row],[customerLastName]],"MISMATCH")</f>
        <v>MENSAH</v>
      </c>
      <c r="AF687" s="8" t="str">
        <f>IF(salesTable[[#This Row],[Phone]]="","MISSING",0&amp;RIGHT(TRIM(SUBSTITUTE(SUBSTITUTE(SUBSTITUTE(salesTable[[#This Row],[Phone]],"+","")," ",""),"-","")),9))</f>
        <v>0504226977</v>
      </c>
      <c r="AG68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87" s="8">
        <f>IF(salesTable[[#This Row],[quantity_clean]]&gt;0,salesTable[[#This Row],[quantity_clean]],"INVALID")</f>
        <v>3</v>
      </c>
      <c r="AI68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687" s="8">
        <f>IF(salesTable[[#This Row],[unitPrice_clean]]&gt;0,salesTable[[#This Row],[unitPrice_clean]],"INVALID")</f>
        <v>850</v>
      </c>
      <c r="AK687">
        <f>IF(salesTable[[#This Row],[Revenue]]="","MISSING",VALUE(TRIM(SUBSTITUTE(SUBSTITUTE(salesTable[[#This Row],[Revenue]],",",""),"GH₵",""))))</f>
        <v>2550</v>
      </c>
      <c r="AL687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687" s="19">
        <f>IF(ISNUMBER(salesTable[[#This Row],[OrderDate]]),salesTable[[#This Row],[OrderDate]],IFERROR(DATEVALUE(CLEAN(TRIM(SUBSTITUTE(salesTable[[#This Row],[OrderDate]],".","/")))),"CHECK"))</f>
        <v>46094</v>
      </c>
      <c r="AN68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GH-KUM-2025-00863</v>
      </c>
      <c r="AP6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7" s="8" t="str">
        <f>CLEAN(PROPER(TRIM(salesTable[[#This Row],[Email]])))</f>
        <v>Abena.Mensah63@Example.Com</v>
      </c>
      <c r="AR687" s="8" t="str">
        <f>CLEAN(TRIM(salesTable[[#This Row],[SourceFile]]))</f>
        <v>Online_Sales_2025.xlsx</v>
      </c>
      <c r="AS6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7" s="8" t="str">
        <f>IF(salesTable[orderRef_final]&lt;&gt;"MISSING",salesTable[orderRef_final],"invalid")</f>
        <v>GH-KUM-2025-00863</v>
      </c>
    </row>
    <row r="688" spans="1:46" x14ac:dyDescent="0.3">
      <c r="A688" t="s">
        <v>3204</v>
      </c>
      <c r="B688" t="s">
        <v>3205</v>
      </c>
      <c r="C688" t="s">
        <v>3206</v>
      </c>
      <c r="D688" t="s">
        <v>80</v>
      </c>
      <c r="E688" t="s">
        <v>286</v>
      </c>
      <c r="F688" t="s">
        <v>38</v>
      </c>
      <c r="G688" t="s">
        <v>239</v>
      </c>
      <c r="H688" t="s">
        <v>240</v>
      </c>
      <c r="I688" t="s">
        <v>241</v>
      </c>
      <c r="J688" t="s">
        <v>27</v>
      </c>
      <c r="K688" t="s">
        <v>57</v>
      </c>
      <c r="L688" t="s">
        <v>165</v>
      </c>
      <c r="M688">
        <v>9</v>
      </c>
      <c r="N688">
        <v>980</v>
      </c>
      <c r="O688">
        <v>8820</v>
      </c>
      <c r="P688" t="s">
        <v>3207</v>
      </c>
      <c r="Q688" t="s">
        <v>3208</v>
      </c>
      <c r="R688" t="s">
        <v>32</v>
      </c>
      <c r="S688" t="str">
        <f>IF(salesTable[[#This Row],[Region]]="","MISSING",IFERROR(VLOOKUP(salesTable[[#This Row],[Region]],region_ref[],2,FALSE),TRIM(CLEAN(UPPER(salesTable[[#This Row],[Region]])))))</f>
        <v>KUMASI</v>
      </c>
      <c r="T688" t="str">
        <f>IF(salesTable[[#This Row],[CustomerType]]="","MISSING",IFERROR(VLOOKUP(salesTable[[#This Row],[CustomerType]],customerType_Ref[],2,FALSE),TRIM(CLEAN(UPPER(salesTable[[#This Row],[CustomerType]])))))</f>
        <v>GOVERNMENT</v>
      </c>
      <c r="U688" t="str">
        <f>IF(salesTable[[#This Row],[SalesChannel]]="","MISSING",IFERROR(VLOOKUP(salesTable[[#This Row],[SalesChannel]],salesChannel_Ref[],2,FALSE),CLEAN(UPPER(TRIM(salesTable[SalesChannel])))))</f>
        <v>ONLINE</v>
      </c>
      <c r="V68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88" s="8" t="str">
        <f>IF(salesTable[[#This Row],[ProductID]]="","MISSING",IFERROR(VLOOKUP(salesTable[[#This Row],[ProductID]],product_REF[],1,FALSE),"NO MATCH"))</f>
        <v>P009</v>
      </c>
      <c r="X688" s="8" t="str">
        <f>CLEAN(UPPER(TRIM(IF(salesTable[[#This Row],[ProductID]]="","MISSING",IFERROR(VLOOKUP(salesTable[[#This Row],[ProductID]],product_REF[],2,FALSE),"NO MATCH")))))</f>
        <v>FILING CABINET</v>
      </c>
      <c r="Y688" t="str">
        <f>IFERROR(CLEAN(UPPER(TRIM(VLOOKUP(salesTable[[#This Row],[productID_Final]],product_REF[],3,FALSE)))),"NO MATCH")</f>
        <v>OFFICE SUPPLIES</v>
      </c>
      <c r="Z688" s="8" t="str">
        <f>IF(salesTable[[#This Row],[productCategory_final]]=CLEAN(UPPER(TRIM(salesTable[ProductCategory]))),salesTable[[#This Row],[productCategory_final]],"MISMATCH")</f>
        <v>OFFICE SUPPLIES</v>
      </c>
      <c r="AA688" s="8" t="str">
        <f>IF(salesTable[[#This Row],[CustomerID]]="","MISSING",IFERROR(VLOOKUP(salesTable[[#This Row],[CustomerID]],customer_REF[],1,FALSE),"NO MATCH"))</f>
        <v>C0062</v>
      </c>
      <c r="AB688" t="str">
        <f>CLEAN(UPPER(TRIM(IF(salesTable[[#This Row],[FirstName]]="","MISSING",IFERROR(VLOOKUP(salesTable[[#This Row],[CustomerID_final]],customer_REF[],2,FALSE),"NO MATCH")))))</f>
        <v>ADWOA</v>
      </c>
      <c r="AC688" s="8" t="str">
        <f>IF(salesTable[[#This Row],[customerFisrtName]]=CLEAN(UPPER(TRIM(salesTable[[#This Row],[customerFisrtName]]))),salesTable[[#This Row],[customerFisrtName]],"MISMATCH")</f>
        <v>ADWOA</v>
      </c>
      <c r="AD688" t="str">
        <f>CLEAN(UPPER(TRIM(IF(salesTable[[#This Row],[LastName]]="","MISSING",IFERROR(VLOOKUP(salesTable[[#This Row],[CustomerID_final]],customer_REF[],3,FALSE),"NO MATCH")))))</f>
        <v>ANTWI</v>
      </c>
      <c r="AE688" s="8" t="str">
        <f>IF(salesTable[[#This Row],[customerLastName]]=CLEAN(UPPER(TRIM(salesTable[[#This Row],[customerLastName]]))),salesTable[[#This Row],[customerLastName]],"MISMATCH")</f>
        <v>ANTWI</v>
      </c>
      <c r="AF688" s="8" t="str">
        <f>IF(salesTable[[#This Row],[Phone]]="","MISSING",0&amp;RIGHT(TRIM(SUBSTITUTE(SUBSTITUTE(SUBSTITUTE(salesTable[[#This Row],[Phone]],"+","")," ",""),"-","")),9))</f>
        <v>0544652835</v>
      </c>
      <c r="AG68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88" s="8">
        <f>IF(salesTable[[#This Row],[quantity_clean]]&gt;0,salesTable[[#This Row],[quantity_clean]],"INVALID")</f>
        <v>9</v>
      </c>
      <c r="AI68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88" s="8">
        <f>IF(salesTable[[#This Row],[unitPrice_clean]]&gt;0,salesTable[[#This Row],[unitPrice_clean]],"INVALID")</f>
        <v>980</v>
      </c>
      <c r="AK688">
        <f>IF(salesTable[[#This Row],[Revenue]]="","MISSING",VALUE(TRIM(SUBSTITUTE(SUBSTITUTE(salesTable[[#This Row],[Revenue]],",",""),"GH₵",""))))</f>
        <v>8820</v>
      </c>
      <c r="AL688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688" s="19">
        <f>IF(ISNUMBER(salesTable[[#This Row],[OrderDate]]),salesTable[[#This Row],[OrderDate]],IFERROR(DATEVALUE(CLEAN(TRIM(SUBSTITUTE(salesTable[[#This Row],[OrderDate]],".","/")))),"CHECK"))</f>
        <v>45924</v>
      </c>
      <c r="AN6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45924</v>
      </c>
      <c r="AO6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GH-KUM-2025-00871</v>
      </c>
      <c r="AP6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8" s="8" t="str">
        <f>CLEAN(PROPER(TRIM(salesTable[[#This Row],[Email]])))</f>
        <v>Adwoa.Antwi51@Example.Com</v>
      </c>
      <c r="AR688" s="8" t="str">
        <f>CLEAN(TRIM(salesTable[[#This Row],[SourceFile]]))</f>
        <v>Agent_App_2025.csv</v>
      </c>
      <c r="AS6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8" s="8" t="str">
        <f>IF(salesTable[orderRef_final]&lt;&gt;"MISSING",salesTable[orderRef_final],"invalid")</f>
        <v>GH-KUM-2025-00871</v>
      </c>
    </row>
    <row r="689" spans="1:46" x14ac:dyDescent="0.3">
      <c r="A689" t="s">
        <v>843</v>
      </c>
      <c r="B689" t="s">
        <v>844</v>
      </c>
      <c r="C689" t="s">
        <v>845</v>
      </c>
      <c r="D689" t="s">
        <v>151</v>
      </c>
      <c r="E689" t="s">
        <v>173</v>
      </c>
      <c r="F689" t="s">
        <v>210</v>
      </c>
      <c r="G689" t="s">
        <v>53</v>
      </c>
      <c r="H689" t="s">
        <v>576</v>
      </c>
      <c r="I689" t="s">
        <v>96</v>
      </c>
      <c r="J689" t="s">
        <v>97</v>
      </c>
      <c r="K689" t="s">
        <v>84</v>
      </c>
      <c r="L689" t="s">
        <v>502</v>
      </c>
      <c r="M689" t="s">
        <v>846</v>
      </c>
      <c r="N689" t="s">
        <v>847</v>
      </c>
      <c r="O689">
        <v>180</v>
      </c>
      <c r="P689" t="s">
        <v>848</v>
      </c>
      <c r="Q689" t="s">
        <v>849</v>
      </c>
      <c r="R689" t="s">
        <v>46</v>
      </c>
      <c r="S689" t="str">
        <f>IF(salesTable[[#This Row],[Region]]="","MISSING",IFERROR(VLOOKUP(salesTable[[#This Row],[Region]],region_ref[],2,FALSE),TRIM(CLEAN(UPPER(salesTable[[#This Row],[Region]])))))</f>
        <v>KUMASI</v>
      </c>
      <c r="T689" t="str">
        <f>IF(salesTable[[#This Row],[CustomerType]]="","MISSING",IFERROR(VLOOKUP(salesTable[[#This Row],[CustomerType]],customerType_Ref[],2,FALSE),TRIM(CLEAN(UPPER(salesTable[[#This Row],[CustomerType]])))))</f>
        <v>BUSINESS</v>
      </c>
      <c r="U689" t="str">
        <f>IF(salesTable[[#This Row],[SalesChannel]]="","MISSING",IFERROR(VLOOKUP(salesTable[[#This Row],[SalesChannel]],salesChannel_Ref[],2,FALSE),CLEAN(UPPER(TRIM(salesTable[SalesChannel])))))</f>
        <v>AGENT</v>
      </c>
      <c r="V689" t="str">
        <f>IF(salesTable[[#This Row],[PaymentMethod]]="","MISSING",IFERROR(VLOOKUP(salesTable[[#This Row],[PaymentMethod]],paymentMethod_REF[],2,FALSE), CLEAN(UPPER(TRIM(salesTable[[#This Row],[PaymentMethod]])))))</f>
        <v>CASH</v>
      </c>
      <c r="W689" s="8" t="str">
        <f>IF(salesTable[[#This Row],[ProductID]]="","MISSING",IFERROR(VLOOKUP(salesTable[[#This Row],[ProductID]],product_REF[],1,FALSE),"NO MATCH"))</f>
        <v>P007</v>
      </c>
      <c r="X689" s="8" t="str">
        <f>CLEAN(UPPER(TRIM(IF(salesTable[[#This Row],[ProductID]]="","MISSING",IFERROR(VLOOKUP(salesTable[[#This Row],[ProductID]],product_REF[],2,FALSE),"NO MATCH")))))</f>
        <v>COTTON SHIRT</v>
      </c>
      <c r="Y689" t="str">
        <f>IFERROR(CLEAN(UPPER(TRIM(VLOOKUP(salesTable[[#This Row],[productID_Final]],product_REF[],3,FALSE)))),"NO MATCH")</f>
        <v>CLOTHING</v>
      </c>
      <c r="Z689" s="8" t="str">
        <f>IF(salesTable[[#This Row],[productCategory_final]]=CLEAN(UPPER(TRIM(salesTable[ProductCategory]))),salesTable[[#This Row],[productCategory_final]],"MISMATCH")</f>
        <v>CLOTHING</v>
      </c>
      <c r="AA689" s="8" t="str">
        <f>IF(salesTable[[#This Row],[CustomerID]]="","MISSING",IFERROR(VLOOKUP(salesTable[[#This Row],[CustomerID]],customer_REF[],1,FALSE),"NO MATCH"))</f>
        <v>NO MATCH</v>
      </c>
      <c r="AB689" t="str">
        <f>CLEAN(UPPER(TRIM(IF(salesTable[[#This Row],[FirstName]]="","MISSING",IFERROR(VLOOKUP(salesTable[[#This Row],[CustomerID_final]],customer_REF[],2,FALSE),"NO MATCH")))))</f>
        <v>NO MATCH</v>
      </c>
      <c r="AC689" s="8" t="str">
        <f>IF(salesTable[[#This Row],[customerFisrtName]]=CLEAN(UPPER(TRIM(salesTable[[#This Row],[customerFisrtName]]))),salesTable[[#This Row],[customerFisrtName]],"MISMATCH")</f>
        <v>NO MATCH</v>
      </c>
      <c r="AD689" t="str">
        <f>CLEAN(UPPER(TRIM(IF(salesTable[[#This Row],[LastName]]="","MISSING",IFERROR(VLOOKUP(salesTable[[#This Row],[CustomerID_final]],customer_REF[],3,FALSE),"NO MATCH")))))</f>
        <v>NO MATCH</v>
      </c>
      <c r="AE689" s="8" t="str">
        <f>IF(salesTable[[#This Row],[customerLastName]]=CLEAN(UPPER(TRIM(salesTable[[#This Row],[customerLastName]]))),salesTable[[#This Row],[customerLastName]],"MISMATCH")</f>
        <v>NO MATCH</v>
      </c>
      <c r="AF689" s="8" t="str">
        <f>IF(salesTable[[#This Row],[Phone]]="","MISSING",0&amp;RIGHT(TRIM(SUBSTITUTE(SUBSTITUTE(SUBSTITUTE(salesTable[[#This Row],[Phone]],"+","")," ",""),"-","")),9))</f>
        <v>0277636849</v>
      </c>
      <c r="AG68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689" s="8">
        <f>IF(salesTable[[#This Row],[quantity_clean]]&gt;0,salesTable[[#This Row],[quantity_clean]],"INVALID")</f>
        <v>1</v>
      </c>
      <c r="AI68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689" s="8">
        <f>IF(salesTable[[#This Row],[unitPrice_clean]]&gt;0,salesTable[[#This Row],[unitPrice_clean]],"INVALID")</f>
        <v>180</v>
      </c>
      <c r="AK689">
        <f>IF(salesTable[[#This Row],[Revenue]]="","MISSING",VALUE(TRIM(SUBSTITUTE(SUBSTITUTE(salesTable[[#This Row],[Revenue]],",",""),"GH₵",""))))</f>
        <v>180</v>
      </c>
      <c r="AL689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689" s="19">
        <f>IF(ISNUMBER(salesTable[[#This Row],[OrderDate]]),salesTable[[#This Row],[OrderDate]],IFERROR(DATEVALUE(CLEAN(TRIM(SUBSTITUTE(salesTable[[#This Row],[OrderDate]],".","/")))),"CHECK"))</f>
        <v>45833</v>
      </c>
      <c r="AN6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45833</v>
      </c>
      <c r="AO6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GH-KUM-2025-00878</v>
      </c>
      <c r="AP6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89" s="8" t="str">
        <f>CLEAN(PROPER(TRIM(salesTable[[#This Row],[Email]])))</f>
        <v>Kwame.Osei88@Example.Com</v>
      </c>
      <c r="AR689" s="8" t="str">
        <f>CLEAN(TRIM(salesTable[[#This Row],[SourceFile]]))</f>
        <v>Mobile_App_Export.csv</v>
      </c>
      <c r="AS6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89" s="8" t="str">
        <f>IF(salesTable[orderRef_final]&lt;&gt;"MISSING",salesTable[orderRef_final],"invalid")</f>
        <v>GH-KUM-2025-00878</v>
      </c>
    </row>
    <row r="690" spans="1:46" x14ac:dyDescent="0.3">
      <c r="A690" t="s">
        <v>5087</v>
      </c>
      <c r="B690" t="s">
        <v>5088</v>
      </c>
      <c r="C690" t="s">
        <v>2035</v>
      </c>
      <c r="E690" t="s">
        <v>140</v>
      </c>
      <c r="F690" t="s">
        <v>296</v>
      </c>
      <c r="G690" t="s">
        <v>142</v>
      </c>
      <c r="H690" t="s">
        <v>367</v>
      </c>
      <c r="I690" t="s">
        <v>329</v>
      </c>
      <c r="J690" t="s">
        <v>97</v>
      </c>
      <c r="K690" t="s">
        <v>98</v>
      </c>
      <c r="L690" t="s">
        <v>280</v>
      </c>
      <c r="M690">
        <v>6</v>
      </c>
      <c r="N690">
        <v>420</v>
      </c>
      <c r="O690">
        <v>2520</v>
      </c>
      <c r="P690" t="s">
        <v>5089</v>
      </c>
      <c r="Q690" t="s">
        <v>5090</v>
      </c>
      <c r="R690" t="s">
        <v>46</v>
      </c>
      <c r="S690" t="str">
        <f>IF(salesTable[[#This Row],[Region]]="","MISSING",IFERROR(VLOOKUP(salesTable[[#This Row],[Region]],region_ref[],2,FALSE),TRIM(CLEAN(UPPER(salesTable[[#This Row],[Region]])))))</f>
        <v>KUMASI</v>
      </c>
      <c r="T690" t="str">
        <f>IF(salesTable[[#This Row],[CustomerType]]="","MISSING",IFERROR(VLOOKUP(salesTable[[#This Row],[CustomerType]],customerType_Ref[],2,FALSE),TRIM(CLEAN(UPPER(salesTable[[#This Row],[CustomerType]])))))</f>
        <v>BUSINESS</v>
      </c>
      <c r="U690" t="str">
        <f>IF(salesTable[[#This Row],[SalesChannel]]="","MISSING",IFERROR(VLOOKUP(salesTable[[#This Row],[SalesChannel]],salesChannel_Ref[],2,FALSE),CLEAN(UPPER(TRIM(salesTable[SalesChannel])))))</f>
        <v>MOBILE APP</v>
      </c>
      <c r="V690" t="str">
        <f>IF(salesTable[[#This Row],[PaymentMethod]]="","MISSING",IFERROR(VLOOKUP(salesTable[[#This Row],[PaymentMethod]],paymentMethod_REF[],2,FALSE), CLEAN(UPPER(TRIM(salesTable[[#This Row],[PaymentMethod]])))))</f>
        <v>CASH</v>
      </c>
      <c r="W690" s="8" t="str">
        <f>IF(salesTable[[#This Row],[ProductID]]="","MISSING",IFERROR(VLOOKUP(salesTable[[#This Row],[ProductID]],product_REF[],1,FALSE),"NO MATCH"))</f>
        <v>P003</v>
      </c>
      <c r="X690" s="8" t="str">
        <f>CLEAN(UPPER(TRIM(IF(salesTable[[#This Row],[ProductID]]="","MISSING",IFERROR(VLOOKUP(salesTable[[#This Row],[ProductID]],product_REF[],2,FALSE),"NO MATCH")))))</f>
        <v>WIRELESS HEADSET</v>
      </c>
      <c r="Y690" t="str">
        <f>IFERROR(CLEAN(UPPER(TRIM(VLOOKUP(salesTable[[#This Row],[productID_Final]],product_REF[],3,FALSE)))),"NO MATCH")</f>
        <v>ELECTRONICS</v>
      </c>
      <c r="Z690" s="8" t="str">
        <f>IF(salesTable[[#This Row],[productCategory_final]]=CLEAN(UPPER(TRIM(salesTable[ProductCategory]))),salesTable[[#This Row],[productCategory_final]],"MISMATCH")</f>
        <v>ELECTRONICS</v>
      </c>
      <c r="AA690" s="8" t="str">
        <f>IF(salesTable[[#This Row],[CustomerID]]="","MISSING",IFERROR(VLOOKUP(salesTable[[#This Row],[CustomerID]],customer_REF[],1,FALSE),"NO MATCH"))</f>
        <v>C0085</v>
      </c>
      <c r="AB690" t="str">
        <f>CLEAN(UPPER(TRIM(IF(salesTable[[#This Row],[FirstName]]="","MISSING",IFERROR(VLOOKUP(salesTable[[#This Row],[CustomerID_final]],customer_REF[],2,FALSE),"NO MATCH")))))</f>
        <v>MISSING</v>
      </c>
      <c r="AC690" s="8" t="str">
        <f>IF(salesTable[[#This Row],[customerFisrtName]]=CLEAN(UPPER(TRIM(salesTable[[#This Row],[customerFisrtName]]))),salesTable[[#This Row],[customerFisrtName]],"MISMATCH")</f>
        <v>MISSING</v>
      </c>
      <c r="AD690" t="str">
        <f>CLEAN(UPPER(TRIM(IF(salesTable[[#This Row],[LastName]]="","MISSING",IFERROR(VLOOKUP(salesTable[[#This Row],[CustomerID_final]],customer_REF[],3,FALSE),"NO MATCH")))))</f>
        <v>OWUSU</v>
      </c>
      <c r="AE690" s="8" t="str">
        <f>IF(salesTable[[#This Row],[customerLastName]]=CLEAN(UPPER(TRIM(salesTable[[#This Row],[customerLastName]]))),salesTable[[#This Row],[customerLastName]],"MISMATCH")</f>
        <v>OWUSU</v>
      </c>
      <c r="AF690" s="8" t="str">
        <f>IF(salesTable[[#This Row],[Phone]]="","MISSING",0&amp;RIGHT(TRIM(SUBSTITUTE(SUBSTITUTE(SUBSTITUTE(salesTable[[#This Row],[Phone]],"+","")," ",""),"-","")),9))</f>
        <v>0597174354</v>
      </c>
      <c r="AG69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690" s="8">
        <f>IF(salesTable[[#This Row],[quantity_clean]]&gt;0,salesTable[[#This Row],[quantity_clean]],"INVALID")</f>
        <v>6</v>
      </c>
      <c r="AI69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690" s="8">
        <f>IF(salesTable[[#This Row],[unitPrice_clean]]&gt;0,salesTable[[#This Row],[unitPrice_clean]],"INVALID")</f>
        <v>420</v>
      </c>
      <c r="AK690">
        <f>IF(salesTable[[#This Row],[Revenue]]="","MISSING",VALUE(TRIM(SUBSTITUTE(SUBSTITUTE(salesTable[[#This Row],[Revenue]],",",""),"GH₵",""))))</f>
        <v>2520</v>
      </c>
      <c r="AL690" s="8">
        <f>IFERROR(IF(ROUND(salesTable[[#This Row],[Quantity_final]]*salesTable[[#This Row],[UnitPrice_final]],2)=ROUND(salesTable[[#This Row],[revenue_clean]],2)=TRUE,salesTable[[#This Row],[revenue_clean]],"invalid"),"INVALID")</f>
        <v>2520</v>
      </c>
      <c r="AM690" s="19">
        <f>IF(ISNUMBER(salesTable[[#This Row],[OrderDate]]),salesTable[[#This Row],[OrderDate]],IFERROR(DATEVALUE(CLEAN(TRIM(SUBSTITUTE(salesTable[[#This Row],[OrderDate]],".","/")))),"CHECK"))</f>
        <v>45943</v>
      </c>
      <c r="AN6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45943</v>
      </c>
      <c r="AO6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GH-KUM-2025-00889</v>
      </c>
      <c r="AP6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0" s="8" t="str">
        <f>CLEAN(PROPER(TRIM(salesTable[[#This Row],[Email]])))</f>
        <v>Kojo.Owusu95@Example.Com</v>
      </c>
      <c r="AR690" s="8" t="str">
        <f>CLEAN(TRIM(salesTable[[#This Row],[SourceFile]]))</f>
        <v>Mobile_App_Export.csv</v>
      </c>
      <c r="AS6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0" s="8" t="str">
        <f>IF(salesTable[orderRef_final]&lt;&gt;"MISSING",salesTable[orderRef_final],"invalid")</f>
        <v>GH-KUM-2025-00889</v>
      </c>
    </row>
    <row r="691" spans="1:46" x14ac:dyDescent="0.3">
      <c r="A691" t="s">
        <v>2819</v>
      </c>
      <c r="B691" t="s">
        <v>2820</v>
      </c>
      <c r="C691" t="s">
        <v>2186</v>
      </c>
      <c r="D691" t="s">
        <v>271</v>
      </c>
      <c r="E691" t="s">
        <v>140</v>
      </c>
      <c r="F691" t="s">
        <v>210</v>
      </c>
      <c r="G691" t="s">
        <v>81</v>
      </c>
      <c r="H691" t="s">
        <v>425</v>
      </c>
      <c r="I691" t="s">
        <v>110</v>
      </c>
      <c r="J691" t="s">
        <v>56</v>
      </c>
      <c r="K691" t="s">
        <v>84</v>
      </c>
      <c r="L691" t="s">
        <v>182</v>
      </c>
      <c r="M691" t="s">
        <v>133</v>
      </c>
      <c r="N691">
        <v>1250</v>
      </c>
      <c r="O691">
        <v>13750</v>
      </c>
      <c r="P691" t="s">
        <v>2821</v>
      </c>
      <c r="Q691" t="s">
        <v>2822</v>
      </c>
      <c r="R691" t="s">
        <v>61</v>
      </c>
      <c r="S691" t="str">
        <f>IF(salesTable[[#This Row],[Region]]="","MISSING",IFERROR(VLOOKUP(salesTable[[#This Row],[Region]],region_ref[],2,FALSE),TRIM(CLEAN(UPPER(salesTable[[#This Row],[Region]])))))</f>
        <v>KUMASI</v>
      </c>
      <c r="T691" t="str">
        <f>IF(salesTable[[#This Row],[CustomerType]]="","MISSING",IFERROR(VLOOKUP(salesTable[[#This Row],[CustomerType]],customerType_Ref[],2,FALSE),TRIM(CLEAN(UPPER(salesTable[[#This Row],[CustomerType]])))))</f>
        <v>GOVERNMENT</v>
      </c>
      <c r="U691" t="str">
        <f>IF(salesTable[[#This Row],[SalesChannel]]="","MISSING",IFERROR(VLOOKUP(salesTable[[#This Row],[SalesChannel]],salesChannel_Ref[],2,FALSE),CLEAN(UPPER(TRIM(salesTable[SalesChannel])))))</f>
        <v>AGENT</v>
      </c>
      <c r="V691" t="str">
        <f>IF(salesTable[[#This Row],[PaymentMethod]]="","MISSING",IFERROR(VLOOKUP(salesTable[[#This Row],[PaymentMethod]],paymentMethod_REF[],2,FALSE), CLEAN(UPPER(TRIM(salesTable[[#This Row],[PaymentMethod]])))))</f>
        <v>CASH</v>
      </c>
      <c r="W691" s="8" t="str">
        <f>IF(salesTable[[#This Row],[ProductID]]="","MISSING",IFERROR(VLOOKUP(salesTable[[#This Row],[ProductID]],product_REF[],1,FALSE),"NO MATCH"))</f>
        <v>P008</v>
      </c>
      <c r="X691" s="8" t="str">
        <f>CLEAN(UPPER(TRIM(IF(salesTable[[#This Row],[ProductID]]="","MISSING",IFERROR(VLOOKUP(salesTable[[#This Row],[ProductID]],product_REF[],2,FALSE),"NO MATCH")))))</f>
        <v>MICROWAVE 25L</v>
      </c>
      <c r="Y691" t="str">
        <f>IFERROR(CLEAN(UPPER(TRIM(VLOOKUP(salesTable[[#This Row],[productID_Final]],product_REF[],3,FALSE)))),"NO MATCH")</f>
        <v>HOME APPLIANCES</v>
      </c>
      <c r="Z691" s="8" t="str">
        <f>IF(salesTable[[#This Row],[productCategory_final]]=CLEAN(UPPER(TRIM(salesTable[ProductCategory]))),salesTable[[#This Row],[productCategory_final]],"MISMATCH")</f>
        <v>HOME APPLIANCES</v>
      </c>
      <c r="AA691" s="8" t="str">
        <f>IF(salesTable[[#This Row],[CustomerID]]="","MISSING",IFERROR(VLOOKUP(salesTable[[#This Row],[CustomerID]],customer_REF[],1,FALSE),"NO MATCH"))</f>
        <v>C0380</v>
      </c>
      <c r="AB691" t="str">
        <f>CLEAN(UPPER(TRIM(IF(salesTable[[#This Row],[FirstName]]="","MISSING",IFERROR(VLOOKUP(salesTable[[#This Row],[CustomerID_final]],customer_REF[],2,FALSE),"NO MATCH")))))</f>
        <v>MICHAEL</v>
      </c>
      <c r="AC691" s="8" t="str">
        <f>IF(salesTable[[#This Row],[customerFisrtName]]=CLEAN(UPPER(TRIM(salesTable[[#This Row],[customerFisrtName]]))),salesTable[[#This Row],[customerFisrtName]],"MISMATCH")</f>
        <v>MICHAEL</v>
      </c>
      <c r="AD691" t="str">
        <f>CLEAN(UPPER(TRIM(IF(salesTable[[#This Row],[LastName]]="","MISSING",IFERROR(VLOOKUP(salesTable[[#This Row],[CustomerID_final]],customer_REF[],3,FALSE),"NO MATCH")))))</f>
        <v>OWUSU</v>
      </c>
      <c r="AE691" s="8" t="str">
        <f>IF(salesTable[[#This Row],[customerLastName]]=CLEAN(UPPER(TRIM(salesTable[[#This Row],[customerLastName]]))),salesTable[[#This Row],[customerLastName]],"MISMATCH")</f>
        <v>OWUSU</v>
      </c>
      <c r="AF691" s="8" t="str">
        <f>IF(salesTable[[#This Row],[Phone]]="","MISSING",0&amp;RIGHT(TRIM(SUBSTITUTE(SUBSTITUTE(SUBSTITUTE(salesTable[[#This Row],[Phone]],"+","")," ",""),"-","")),9))</f>
        <v>0248176248</v>
      </c>
      <c r="AG69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691" s="8" t="str">
        <f>IF(salesTable[[#This Row],[quantity_clean]]&gt;0,salesTable[[#This Row],[quantity_clean]],"INVALID")</f>
        <v>INVALID</v>
      </c>
      <c r="AI69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91" s="8">
        <f>IF(salesTable[[#This Row],[unitPrice_clean]]&gt;0,salesTable[[#This Row],[unitPrice_clean]],"INVALID")</f>
        <v>1250</v>
      </c>
      <c r="AK691">
        <f>IF(salesTable[[#This Row],[Revenue]]="","MISSING",VALUE(TRIM(SUBSTITUTE(SUBSTITUTE(salesTable[[#This Row],[Revenue]],",",""),"GH₵",""))))</f>
        <v>13750</v>
      </c>
      <c r="AL69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691" s="19" t="str">
        <f>IF(ISNUMBER(salesTable[[#This Row],[OrderDate]]),salesTable[[#This Row],[OrderDate]],IFERROR(DATEVALUE(CLEAN(TRIM(SUBSTITUTE(salesTable[[#This Row],[OrderDate]],".","/")))),"CHECK"))</f>
        <v>CHECK</v>
      </c>
      <c r="AN69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GH-KUM-2025-00895</v>
      </c>
      <c r="AP6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1" s="8" t="str">
        <f>CLEAN(PROPER(TRIM(salesTable[[#This Row],[Email]])))</f>
        <v>Michael.Owusu38@Example.Com</v>
      </c>
      <c r="AR691" s="8" t="str">
        <f>CLEAN(TRIM(salesTable[[#This Row],[SourceFile]]))</f>
        <v>Retail_POS_2025.csv</v>
      </c>
      <c r="AS6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1" s="8" t="str">
        <f>IF(salesTable[orderRef_final]&lt;&gt;"MISSING",salesTable[orderRef_final],"invalid")</f>
        <v>GH-KUM-2025-00895</v>
      </c>
    </row>
    <row r="692" spans="1:46" x14ac:dyDescent="0.3">
      <c r="A692" t="s">
        <v>4016</v>
      </c>
      <c r="B692" t="s">
        <v>4017</v>
      </c>
      <c r="C692" t="s">
        <v>2239</v>
      </c>
      <c r="D692" t="s">
        <v>390</v>
      </c>
      <c r="E692" t="s">
        <v>51</v>
      </c>
      <c r="F692" t="s">
        <v>38</v>
      </c>
      <c r="G692" t="s">
        <v>191</v>
      </c>
      <c r="H692" t="s">
        <v>278</v>
      </c>
      <c r="I692" t="s">
        <v>781</v>
      </c>
      <c r="J692" t="s">
        <v>83</v>
      </c>
      <c r="K692" t="s">
        <v>174</v>
      </c>
      <c r="L692" t="s">
        <v>182</v>
      </c>
      <c r="M692">
        <v>5</v>
      </c>
      <c r="N692">
        <v>1750</v>
      </c>
      <c r="O692">
        <v>8750</v>
      </c>
      <c r="P692" t="s">
        <v>4018</v>
      </c>
      <c r="Q692" t="s">
        <v>4019</v>
      </c>
      <c r="R692" t="s">
        <v>157</v>
      </c>
      <c r="S692" t="str">
        <f>IF(salesTable[[#This Row],[Region]]="","MISSING",IFERROR(VLOOKUP(salesTable[[#This Row],[Region]],region_ref[],2,FALSE),TRIM(CLEAN(UPPER(salesTable[[#This Row],[Region]])))))</f>
        <v>KUMASI</v>
      </c>
      <c r="T692" t="str">
        <f>IF(salesTable[[#This Row],[CustomerType]]="","MISSING",IFERROR(VLOOKUP(salesTable[[#This Row],[CustomerType]],customerType_Ref[],2,FALSE),TRIM(CLEAN(UPPER(salesTable[[#This Row],[CustomerType]])))))</f>
        <v>INDIVIDUAL</v>
      </c>
      <c r="U692" t="str">
        <f>IF(salesTable[[#This Row],[SalesChannel]]="","MISSING",IFERROR(VLOOKUP(salesTable[[#This Row],[SalesChannel]],salesChannel_Ref[],2,FALSE),CLEAN(UPPER(TRIM(salesTable[SalesChannel])))))</f>
        <v>IN-STORE</v>
      </c>
      <c r="V692" t="str">
        <f>IF(salesTable[[#This Row],[PaymentMethod]]="","MISSING",IFERROR(VLOOKUP(salesTable[[#This Row],[PaymentMethod]],paymentMethod_REF[],2,FALSE), CLEAN(UPPER(TRIM(salesTable[[#This Row],[PaymentMethod]])))))</f>
        <v>CASH</v>
      </c>
      <c r="W692" s="8" t="str">
        <f>IF(salesTable[[#This Row],[ProductID]]="","MISSING",IFERROR(VLOOKUP(salesTable[[#This Row],[ProductID]],product_REF[],1,FALSE),"NO MATCH"))</f>
        <v>P004</v>
      </c>
      <c r="X692" s="8" t="str">
        <f>CLEAN(UPPER(TRIM(IF(salesTable[[#This Row],[ProductID]]="","MISSING",IFERROR(VLOOKUP(salesTable[[#This Row],[ProductID]],product_REF[],2,FALSE),"NO MATCH")))))</f>
        <v>LASER PRINTER</v>
      </c>
      <c r="Y692" t="str">
        <f>IFERROR(CLEAN(UPPER(TRIM(VLOOKUP(salesTable[[#This Row],[productID_Final]],product_REF[],3,FALSE)))),"NO MATCH")</f>
        <v>OFFICE SUPPLIES</v>
      </c>
      <c r="Z692" s="8" t="str">
        <f>IF(salesTable[[#This Row],[productCategory_final]]=CLEAN(UPPER(TRIM(salesTable[ProductCategory]))),salesTable[[#This Row],[productCategory_final]],"MISMATCH")</f>
        <v>OFFICE SUPPLIES</v>
      </c>
      <c r="AA692" s="8" t="str">
        <f>IF(salesTable[[#This Row],[CustomerID]]="","MISSING",IFERROR(VLOOKUP(salesTable[[#This Row],[CustomerID]],customer_REF[],1,FALSE),"NO MATCH"))</f>
        <v>C0253</v>
      </c>
      <c r="AB692" t="str">
        <f>CLEAN(UPPER(TRIM(IF(salesTable[[#This Row],[FirstName]]="","MISSING",IFERROR(VLOOKUP(salesTable[[#This Row],[CustomerID_final]],customer_REF[],2,FALSE),"NO MATCH")))))</f>
        <v>ADWOA</v>
      </c>
      <c r="AC692" s="8" t="str">
        <f>IF(salesTable[[#This Row],[customerFisrtName]]=CLEAN(UPPER(TRIM(salesTable[[#This Row],[customerFisrtName]]))),salesTable[[#This Row],[customerFisrtName]],"MISMATCH")</f>
        <v>ADWOA</v>
      </c>
      <c r="AD692" t="str">
        <f>CLEAN(UPPER(TRIM(IF(salesTable[[#This Row],[LastName]]="","MISSING",IFERROR(VLOOKUP(salesTable[[#This Row],[CustomerID_final]],customer_REF[],3,FALSE),"NO MATCH")))))</f>
        <v>MENSAH</v>
      </c>
      <c r="AE692" s="8" t="str">
        <f>IF(salesTable[[#This Row],[customerLastName]]=CLEAN(UPPER(TRIM(salesTable[[#This Row],[customerLastName]]))),salesTable[[#This Row],[customerLastName]],"MISMATCH")</f>
        <v>MENSAH</v>
      </c>
      <c r="AF692" s="8" t="str">
        <f>IF(salesTable[[#This Row],[Phone]]="","MISSING",0&amp;RIGHT(TRIM(SUBSTITUTE(SUBSTITUTE(SUBSTITUTE(salesTable[[#This Row],[Phone]],"+","")," ",""),"-","")),9))</f>
        <v>0555954004</v>
      </c>
      <c r="AG69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692" s="8">
        <f>IF(salesTable[[#This Row],[quantity_clean]]&gt;0,salesTable[[#This Row],[quantity_clean]],"INVALID")</f>
        <v>5</v>
      </c>
      <c r="AI692">
        <f>IF(OR(salesTable[[#This Row],[UnitPrice]]="",salesTable[[#This Row],[UnitPrice]]="N/A",salesTable[[#This Row],[UnitPrice]]="unknown"),"INVALID",VALUE(TRIM(SUBSTITUTE(SUBSTITUTE(salesTable[[#This Row],[UnitPrice]],",",""),"GH₵",""))))</f>
        <v>1750</v>
      </c>
      <c r="AJ692" s="8">
        <f>IF(salesTable[[#This Row],[unitPrice_clean]]&gt;0,salesTable[[#This Row],[unitPrice_clean]],"INVALID")</f>
        <v>1750</v>
      </c>
      <c r="AK692">
        <f>IF(salesTable[[#This Row],[Revenue]]="","MISSING",VALUE(TRIM(SUBSTITUTE(SUBSTITUTE(salesTable[[#This Row],[Revenue]],",",""),"GH₵",""))))</f>
        <v>8750</v>
      </c>
      <c r="AL692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692" s="19">
        <f>IF(ISNUMBER(salesTable[[#This Row],[OrderDate]]),salesTable[[#This Row],[OrderDate]],IFERROR(DATEVALUE(CLEAN(TRIM(SUBSTITUTE(salesTable[[#This Row],[OrderDate]],".","/")))),"CHECK"))</f>
        <v>45774</v>
      </c>
      <c r="AN6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45774</v>
      </c>
      <c r="AO6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GH-KUM-2025-00897</v>
      </c>
      <c r="AP6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2" s="8" t="str">
        <f>CLEAN(PROPER(TRIM(salesTable[[#This Row],[Email]])))</f>
        <v>Adwoa.Mensah40@Example.Com</v>
      </c>
      <c r="AR692" s="8" t="str">
        <f>CLEAN(TRIM(salesTable[[#This Row],[SourceFile]]))</f>
        <v>Online_Sales_2025.xlsx</v>
      </c>
      <c r="AS6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2" s="8" t="str">
        <f>IF(salesTable[orderRef_final]&lt;&gt;"MISSING",salesTable[orderRef_final],"invalid")</f>
        <v>GH-KUM-2025-00897</v>
      </c>
    </row>
    <row r="693" spans="1:46" x14ac:dyDescent="0.3">
      <c r="A693" t="s">
        <v>3868</v>
      </c>
      <c r="B693" t="s">
        <v>1950</v>
      </c>
      <c r="C693" t="s">
        <v>318</v>
      </c>
      <c r="D693" t="s">
        <v>1219</v>
      </c>
      <c r="E693" t="s">
        <v>811</v>
      </c>
      <c r="F693" t="s">
        <v>38</v>
      </c>
      <c r="G693" t="s">
        <v>239</v>
      </c>
      <c r="H693" t="s">
        <v>1728</v>
      </c>
      <c r="I693" t="s">
        <v>527</v>
      </c>
      <c r="J693" t="s">
        <v>27</v>
      </c>
      <c r="K693" t="s">
        <v>458</v>
      </c>
      <c r="L693" t="s">
        <v>182</v>
      </c>
      <c r="M693">
        <v>10</v>
      </c>
      <c r="N693">
        <v>980</v>
      </c>
      <c r="O693">
        <v>9800</v>
      </c>
      <c r="P693" t="s">
        <v>3869</v>
      </c>
      <c r="Q693" t="s">
        <v>3870</v>
      </c>
      <c r="R693" t="s">
        <v>61</v>
      </c>
      <c r="S693" t="str">
        <f>IF(salesTable[[#This Row],[Region]]="","MISSING",IFERROR(VLOOKUP(salesTable[[#This Row],[Region]],region_ref[],2,FALSE),TRIM(CLEAN(UPPER(salesTable[[#This Row],[Region]])))))</f>
        <v>KUMASI</v>
      </c>
      <c r="T693" t="str">
        <f>IF(salesTable[[#This Row],[CustomerType]]="","MISSING",IFERROR(VLOOKUP(salesTable[[#This Row],[CustomerType]],customerType_Ref[],2,FALSE),TRIM(CLEAN(UPPER(salesTable[[#This Row],[CustomerType]])))))</f>
        <v>GOVERNMENT</v>
      </c>
      <c r="U693" t="str">
        <f>IF(salesTable[[#This Row],[SalesChannel]]="","MISSING",IFERROR(VLOOKUP(salesTable[[#This Row],[SalesChannel]],salesChannel_Ref[],2,FALSE),CLEAN(UPPER(TRIM(salesTable[SalesChannel])))))</f>
        <v>IN-STORE</v>
      </c>
      <c r="V693" t="str">
        <f>IF(salesTable[[#This Row],[PaymentMethod]]="","MISSING",IFERROR(VLOOKUP(salesTable[[#This Row],[PaymentMethod]],paymentMethod_REF[],2,FALSE), CLEAN(UPPER(TRIM(salesTable[[#This Row],[PaymentMethod]])))))</f>
        <v>CASH</v>
      </c>
      <c r="W693" s="8" t="str">
        <f>IF(salesTable[[#This Row],[ProductID]]="","MISSING",IFERROR(VLOOKUP(salesTable[[#This Row],[ProductID]],product_REF[],1,FALSE),"NO MATCH"))</f>
        <v>P009</v>
      </c>
      <c r="X693" s="8" t="str">
        <f>CLEAN(UPPER(TRIM(IF(salesTable[[#This Row],[ProductID]]="","MISSING",IFERROR(VLOOKUP(salesTable[[#This Row],[ProductID]],product_REF[],2,FALSE),"NO MATCH")))))</f>
        <v>FILING CABINET</v>
      </c>
      <c r="Y693" t="str">
        <f>IFERROR(CLEAN(UPPER(TRIM(VLOOKUP(salesTable[[#This Row],[productID_Final]],product_REF[],3,FALSE)))),"NO MATCH")</f>
        <v>OFFICE SUPPLIES</v>
      </c>
      <c r="Z693" s="8" t="str">
        <f>IF(salesTable[[#This Row],[productCategory_final]]=CLEAN(UPPER(TRIM(salesTable[ProductCategory]))),salesTable[[#This Row],[productCategory_final]],"MISMATCH")</f>
        <v>OFFICE SUPPLIES</v>
      </c>
      <c r="AA693" s="8" t="str">
        <f>IF(salesTable[[#This Row],[CustomerID]]="","MISSING",IFERROR(VLOOKUP(salesTable[[#This Row],[CustomerID]],customer_REF[],1,FALSE),"NO MATCH"))</f>
        <v>C0252</v>
      </c>
      <c r="AB693" t="str">
        <f>CLEAN(UPPER(TRIM(IF(salesTable[[#This Row],[FirstName]]="","MISSING",IFERROR(VLOOKUP(salesTable[[#This Row],[CustomerID_final]],customer_REF[],2,FALSE),"NO MATCH")))))</f>
        <v>AMA</v>
      </c>
      <c r="AC693" s="8" t="str">
        <f>IF(salesTable[[#This Row],[customerFisrtName]]=CLEAN(UPPER(TRIM(salesTable[[#This Row],[customerFisrtName]]))),salesTable[[#This Row],[customerFisrtName]],"MISMATCH")</f>
        <v>AMA</v>
      </c>
      <c r="AD693" t="str">
        <f>CLEAN(UPPER(TRIM(IF(salesTable[[#This Row],[LastName]]="","MISSING",IFERROR(VLOOKUP(salesTable[[#This Row],[CustomerID_final]],customer_REF[],3,FALSE),"NO MATCH")))))</f>
        <v>ASARE</v>
      </c>
      <c r="AE693" s="8" t="str">
        <f>IF(salesTable[[#This Row],[customerLastName]]=CLEAN(UPPER(TRIM(salesTable[[#This Row],[customerLastName]]))),salesTable[[#This Row],[customerLastName]],"MISMATCH")</f>
        <v>ASARE</v>
      </c>
      <c r="AF693" s="8" t="str">
        <f>IF(salesTable[[#This Row],[Phone]]="","MISSING",0&amp;RIGHT(TRIM(SUBSTITUTE(SUBSTITUTE(SUBSTITUTE(salesTable[[#This Row],[Phone]],"+","")," ",""),"-","")),9))</f>
        <v>0593605389</v>
      </c>
      <c r="AG69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693" s="8">
        <f>IF(salesTable[[#This Row],[quantity_clean]]&gt;0,salesTable[[#This Row],[quantity_clean]],"INVALID")</f>
        <v>10</v>
      </c>
      <c r="AI69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693" s="8">
        <f>IF(salesTable[[#This Row],[unitPrice_clean]]&gt;0,salesTable[[#This Row],[unitPrice_clean]],"INVALID")</f>
        <v>980</v>
      </c>
      <c r="AK693">
        <f>IF(salesTable[[#This Row],[Revenue]]="","MISSING",VALUE(TRIM(SUBSTITUTE(SUBSTITUTE(salesTable[[#This Row],[Revenue]],",",""),"GH₵",""))))</f>
        <v>9800</v>
      </c>
      <c r="AL693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693" s="19">
        <f>IF(ISNUMBER(salesTable[[#This Row],[OrderDate]]),salesTable[[#This Row],[OrderDate]],IFERROR(DATEVALUE(CLEAN(TRIM(SUBSTITUTE(salesTable[[#This Row],[OrderDate]],".","/")))),"CHECK"))</f>
        <v>45914</v>
      </c>
      <c r="AN6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45914</v>
      </c>
      <c r="AO6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GH-KUM-2025-00905</v>
      </c>
      <c r="AP6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3" s="8" t="str">
        <f>CLEAN(PROPER(TRIM(salesTable[[#This Row],[Email]])))</f>
        <v>Ama.Asare60@Example.Com</v>
      </c>
      <c r="AR693" s="8" t="str">
        <f>CLEAN(TRIM(salesTable[[#This Row],[SourceFile]]))</f>
        <v>Retail_POS_2025.csv</v>
      </c>
      <c r="AS6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3" s="8" t="str">
        <f>IF(salesTable[orderRef_final]&lt;&gt;"MISSING",salesTable[orderRef_final],"invalid")</f>
        <v>GH-KUM-2025-00905</v>
      </c>
    </row>
    <row r="694" spans="1:46" x14ac:dyDescent="0.3">
      <c r="A694" t="s">
        <v>3446</v>
      </c>
      <c r="B694" t="s">
        <v>3447</v>
      </c>
      <c r="C694" t="s">
        <v>1646</v>
      </c>
      <c r="D694" t="s">
        <v>139</v>
      </c>
      <c r="E694" t="s">
        <v>37</v>
      </c>
      <c r="F694" t="s">
        <v>38</v>
      </c>
      <c r="G694" t="s">
        <v>162</v>
      </c>
      <c r="H694" t="s">
        <v>3448</v>
      </c>
      <c r="I694" t="s">
        <v>110</v>
      </c>
      <c r="J694" t="s">
        <v>83</v>
      </c>
      <c r="K694" t="s">
        <v>57</v>
      </c>
      <c r="L694" t="s">
        <v>58</v>
      </c>
      <c r="M694">
        <v>8</v>
      </c>
      <c r="N694">
        <v>620</v>
      </c>
      <c r="O694">
        <v>4960</v>
      </c>
      <c r="P694" t="s">
        <v>3449</v>
      </c>
      <c r="Q694" t="s">
        <v>3450</v>
      </c>
      <c r="R694" t="s">
        <v>46</v>
      </c>
      <c r="S694" t="str">
        <f>IF(salesTable[[#This Row],[Region]]="","MISSING",IFERROR(VLOOKUP(salesTable[[#This Row],[Region]],region_ref[],2,FALSE),TRIM(CLEAN(UPPER(salesTable[[#This Row],[Region]])))))</f>
        <v>KUMASI</v>
      </c>
      <c r="T694" t="str">
        <f>IF(salesTable[[#This Row],[CustomerType]]="","MISSING",IFERROR(VLOOKUP(salesTable[[#This Row],[CustomerType]],customerType_Ref[],2,FALSE),TRIM(CLEAN(UPPER(salesTable[[#This Row],[CustomerType]])))))</f>
        <v>INDIVIDUAL</v>
      </c>
      <c r="U694" t="str">
        <f>IF(salesTable[[#This Row],[SalesChannel]]="","MISSING",IFERROR(VLOOKUP(salesTable[[#This Row],[SalesChannel]],salesChannel_Ref[],2,FALSE),CLEAN(UPPER(TRIM(salesTable[SalesChannel])))))</f>
        <v>ONLINE</v>
      </c>
      <c r="V69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94" s="8" t="str">
        <f>IF(salesTable[[#This Row],[ProductID]]="","MISSING",IFERROR(VLOOKUP(salesTable[[#This Row],[ProductID]],product_REF[],1,FALSE),"NO MATCH"))</f>
        <v>P012</v>
      </c>
      <c r="X694" s="8" t="str">
        <f>CLEAN(UPPER(TRIM(IF(salesTable[[#This Row],[ProductID]]="","MISSING",IFERROR(VLOOKUP(salesTable[[#This Row],[ProductID]],product_REF[],2,FALSE),"NO MATCH")))))</f>
        <v>BLENDER PLUS</v>
      </c>
      <c r="Y694" t="str">
        <f>IFERROR(CLEAN(UPPER(TRIM(VLOOKUP(salesTable[[#This Row],[productID_Final]],product_REF[],3,FALSE)))),"NO MATCH")</f>
        <v>HOME APPLIANCES</v>
      </c>
      <c r="Z694" s="8" t="str">
        <f>IF(salesTable[[#This Row],[productCategory_final]]=CLEAN(UPPER(TRIM(salesTable[ProductCategory]))),salesTable[[#This Row],[productCategory_final]],"MISMATCH")</f>
        <v>HOME APPLIANCES</v>
      </c>
      <c r="AA694" s="8" t="str">
        <f>IF(salesTable[[#This Row],[CustomerID]]="","MISSING",IFERROR(VLOOKUP(salesTable[[#This Row],[CustomerID]],customer_REF[],1,FALSE),"NO MATCH"))</f>
        <v>C0356</v>
      </c>
      <c r="AB694" t="str">
        <f>CLEAN(UPPER(TRIM(IF(salesTable[[#This Row],[FirstName]]="","MISSING",IFERROR(VLOOKUP(salesTable[[#This Row],[CustomerID_final]],customer_REF[],2,FALSE),"NO MATCH")))))</f>
        <v>KOFI</v>
      </c>
      <c r="AC694" s="8" t="str">
        <f>IF(salesTable[[#This Row],[customerFisrtName]]=CLEAN(UPPER(TRIM(salesTable[[#This Row],[customerFisrtName]]))),salesTable[[#This Row],[customerFisrtName]],"MISMATCH")</f>
        <v>KOFI</v>
      </c>
      <c r="AD694" t="str">
        <f>CLEAN(UPPER(TRIM(IF(salesTable[[#This Row],[LastName]]="","MISSING",IFERROR(VLOOKUP(salesTable[[#This Row],[CustomerID_final]],customer_REF[],3,FALSE),"NO MATCH")))))</f>
        <v>ANTWI</v>
      </c>
      <c r="AE694" s="8" t="str">
        <f>IF(salesTable[[#This Row],[customerLastName]]=CLEAN(UPPER(TRIM(salesTable[[#This Row],[customerLastName]]))),salesTable[[#This Row],[customerLastName]],"MISMATCH")</f>
        <v>ANTWI</v>
      </c>
      <c r="AF694" s="8" t="str">
        <f>IF(salesTable[[#This Row],[Phone]]="","MISSING",0&amp;RIGHT(TRIM(SUBSTITUTE(SUBSTITUTE(SUBSTITUTE(salesTable[[#This Row],[Phone]],"+","")," ",""),"-","")),9))</f>
        <v>0543511974</v>
      </c>
      <c r="AG69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694" s="8">
        <f>IF(salesTable[[#This Row],[quantity_clean]]&gt;0,salesTable[[#This Row],[quantity_clean]],"INVALID")</f>
        <v>8</v>
      </c>
      <c r="AI69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694" s="8">
        <f>IF(salesTable[[#This Row],[unitPrice_clean]]&gt;0,salesTable[[#This Row],[unitPrice_clean]],"INVALID")</f>
        <v>620</v>
      </c>
      <c r="AK694">
        <f>IF(salesTable[[#This Row],[Revenue]]="","MISSING",VALUE(TRIM(SUBSTITUTE(SUBSTITUTE(salesTable[[#This Row],[Revenue]],",",""),"GH₵",""))))</f>
        <v>4960</v>
      </c>
      <c r="AL694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694" s="19">
        <f>IF(ISNUMBER(salesTable[[#This Row],[OrderDate]]),salesTable[[#This Row],[OrderDate]],IFERROR(DATEVALUE(CLEAN(TRIM(SUBSTITUTE(salesTable[[#This Row],[OrderDate]],".","/")))),"CHECK"))</f>
        <v>45662</v>
      </c>
      <c r="AN6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45662</v>
      </c>
      <c r="AO6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GH-KUM-2025-00909</v>
      </c>
      <c r="AP6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4" s="8" t="str">
        <f>CLEAN(PROPER(TRIM(salesTable[[#This Row],[Email]])))</f>
        <v>Kofi.Antwi97@Example.Com</v>
      </c>
      <c r="AR694" s="8" t="str">
        <f>CLEAN(TRIM(salesTable[[#This Row],[SourceFile]]))</f>
        <v>Mobile_App_Export.csv</v>
      </c>
      <c r="AS6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4" s="8" t="str">
        <f>IF(salesTable[orderRef_final]&lt;&gt;"MISSING",salesTable[orderRef_final],"invalid")</f>
        <v>GH-KUM-2025-00909</v>
      </c>
    </row>
    <row r="695" spans="1:46" x14ac:dyDescent="0.3">
      <c r="A695" t="s">
        <v>5527</v>
      </c>
      <c r="B695" t="s">
        <v>5528</v>
      </c>
      <c r="C695" t="s">
        <v>4262</v>
      </c>
      <c r="D695" t="s">
        <v>635</v>
      </c>
      <c r="E695" t="s">
        <v>949</v>
      </c>
      <c r="F695" t="s">
        <v>38</v>
      </c>
      <c r="G695" t="s">
        <v>218</v>
      </c>
      <c r="H695" t="s">
        <v>1179</v>
      </c>
      <c r="I695" t="s">
        <v>26</v>
      </c>
      <c r="J695" t="s">
        <v>221</v>
      </c>
      <c r="K695" t="s">
        <v>72</v>
      </c>
      <c r="L695" t="s">
        <v>111</v>
      </c>
      <c r="M695" t="s">
        <v>2945</v>
      </c>
      <c r="N695">
        <v>2800</v>
      </c>
      <c r="O695">
        <v>25200</v>
      </c>
      <c r="P695" t="s">
        <v>5529</v>
      </c>
      <c r="Q695" t="s">
        <v>5530</v>
      </c>
      <c r="R695" t="s">
        <v>46</v>
      </c>
      <c r="S695" t="str">
        <f>IF(salesTable[[#This Row],[Region]]="","MISSING",IFERROR(VLOOKUP(salesTable[[#This Row],[Region]],region_ref[],2,FALSE),TRIM(CLEAN(UPPER(salesTable[[#This Row],[Region]])))))</f>
        <v>KUMASI</v>
      </c>
      <c r="T695" t="str">
        <f>IF(salesTable[[#This Row],[CustomerType]]="","MISSING",IFERROR(VLOOKUP(salesTable[[#This Row],[CustomerType]],customerType_Ref[],2,FALSE),TRIM(CLEAN(UPPER(salesTable[[#This Row],[CustomerType]])))))</f>
        <v>INDIVIDUAL</v>
      </c>
      <c r="U695" t="str">
        <f>IF(salesTable[[#This Row],[SalesChannel]]="","MISSING",IFERROR(VLOOKUP(salesTable[[#This Row],[SalesChannel]],salesChannel_Ref[],2,FALSE),CLEAN(UPPER(TRIM(salesTable[SalesChannel])))))</f>
        <v>IN-STORE</v>
      </c>
      <c r="V695" t="str">
        <f>IF(salesTable[[#This Row],[PaymentMethod]]="","MISSING",IFERROR(VLOOKUP(salesTable[[#This Row],[PaymentMethod]],paymentMethod_REF[],2,FALSE), CLEAN(UPPER(TRIM(salesTable[[#This Row],[PaymentMethod]])))))</f>
        <v>CARD</v>
      </c>
      <c r="W695" s="8" t="str">
        <f>IF(salesTable[[#This Row],[ProductID]]="","MISSING",IFERROR(VLOOKUP(salesTable[[#This Row],[ProductID]],product_REF[],1,FALSE),"NO MATCH"))</f>
        <v>P005</v>
      </c>
      <c r="X695" s="8" t="str">
        <f>CLEAN(UPPER(TRIM(IF(salesTable[[#This Row],[ProductID]]="","MISSING",IFERROR(VLOOKUP(salesTable[[#This Row],[ProductID]],product_REF[],2,FALSE),"NO MATCH")))))</f>
        <v>SMARTPHONE X</v>
      </c>
      <c r="Y695" t="str">
        <f>IFERROR(CLEAN(UPPER(TRIM(VLOOKUP(salesTable[[#This Row],[productID_Final]],product_REF[],3,FALSE)))),"NO MATCH")</f>
        <v>ELECTRONICS</v>
      </c>
      <c r="Z695" s="8" t="str">
        <f>IF(salesTable[[#This Row],[productCategory_final]]=CLEAN(UPPER(TRIM(salesTable[ProductCategory]))),salesTable[[#This Row],[productCategory_final]],"MISMATCH")</f>
        <v>ELECTRONICS</v>
      </c>
      <c r="AA695" s="8" t="str">
        <f>IF(salesTable[[#This Row],[CustomerID]]="","MISSING",IFERROR(VLOOKUP(salesTable[[#This Row],[CustomerID]],customer_REF[],1,FALSE),"NO MATCH"))</f>
        <v>C0367</v>
      </c>
      <c r="AB695" t="str">
        <f>CLEAN(UPPER(TRIM(IF(salesTable[[#This Row],[FirstName]]="","MISSING",IFERROR(VLOOKUP(salesTable[[#This Row],[CustomerID_final]],customer_REF[],2,FALSE),"NO MATCH")))))</f>
        <v>KOJO</v>
      </c>
      <c r="AC695" s="8" t="str">
        <f>IF(salesTable[[#This Row],[customerFisrtName]]=CLEAN(UPPER(TRIM(salesTable[[#This Row],[customerFisrtName]]))),salesTable[[#This Row],[customerFisrtName]],"MISMATCH")</f>
        <v>KOJO</v>
      </c>
      <c r="AD695" t="str">
        <f>CLEAN(UPPER(TRIM(IF(salesTable[[#This Row],[LastName]]="","MISSING",IFERROR(VLOOKUP(salesTable[[#This Row],[CustomerID_final]],customer_REF[],3,FALSE),"NO MATCH")))))</f>
        <v>ASARE</v>
      </c>
      <c r="AE695" s="8" t="str">
        <f>IF(salesTable[[#This Row],[customerLastName]]=CLEAN(UPPER(TRIM(salesTable[[#This Row],[customerLastName]]))),salesTable[[#This Row],[customerLastName]],"MISMATCH")</f>
        <v>ASARE</v>
      </c>
      <c r="AF695" s="8" t="str">
        <f>IF(salesTable[[#This Row],[Phone]]="","MISSING",0&amp;RIGHT(TRIM(SUBSTITUTE(SUBSTITUTE(SUBSTITUTE(salesTable[[#This Row],[Phone]],"+","")," ",""),"-","")),9))</f>
        <v>0509005008</v>
      </c>
      <c r="AG69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695" s="8">
        <f>IF(salesTable[[#This Row],[quantity_clean]]&gt;0,salesTable[[#This Row],[quantity_clean]],"INVALID")</f>
        <v>9</v>
      </c>
      <c r="AI69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695" s="8">
        <f>IF(salesTable[[#This Row],[unitPrice_clean]]&gt;0,salesTable[[#This Row],[unitPrice_clean]],"INVALID")</f>
        <v>2800</v>
      </c>
      <c r="AK695">
        <f>IF(salesTable[[#This Row],[Revenue]]="","MISSING",VALUE(TRIM(SUBSTITUTE(SUBSTITUTE(salesTable[[#This Row],[Revenue]],",",""),"GH₵",""))))</f>
        <v>25200</v>
      </c>
      <c r="AL695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695" s="19">
        <f>IF(ISNUMBER(salesTable[[#This Row],[OrderDate]]),salesTable[[#This Row],[OrderDate]],IFERROR(DATEVALUE(CLEAN(TRIM(SUBSTITUTE(salesTable[[#This Row],[OrderDate]],".","/")))),"CHECK"))</f>
        <v>45373</v>
      </c>
      <c r="AN69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GH-KUM-2025-00944</v>
      </c>
      <c r="AP6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5" s="8" t="str">
        <f>CLEAN(PROPER(TRIM(salesTable[[#This Row],[Email]])))</f>
        <v>Kojo.Asare82@Example.Com</v>
      </c>
      <c r="AR695" s="8" t="str">
        <f>CLEAN(TRIM(salesTable[[#This Row],[SourceFile]]))</f>
        <v>Mobile_App_Export.csv</v>
      </c>
      <c r="AS6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5" s="8" t="str">
        <f>IF(salesTable[orderRef_final]&lt;&gt;"MISSING",salesTable[orderRef_final],"invalid")</f>
        <v>GH-KUM-2025-00944</v>
      </c>
    </row>
    <row r="696" spans="1:46" x14ac:dyDescent="0.3">
      <c r="A696" t="s">
        <v>5363</v>
      </c>
      <c r="B696" t="s">
        <v>5364</v>
      </c>
      <c r="C696" t="s">
        <v>5352</v>
      </c>
      <c r="D696" t="s">
        <v>3114</v>
      </c>
      <c r="E696" t="s">
        <v>129</v>
      </c>
      <c r="F696" t="s">
        <v>618</v>
      </c>
      <c r="G696" t="s">
        <v>24</v>
      </c>
      <c r="H696" t="s">
        <v>434</v>
      </c>
      <c r="I696" t="s">
        <v>26</v>
      </c>
      <c r="J696" t="s">
        <v>305</v>
      </c>
      <c r="K696" t="s">
        <v>57</v>
      </c>
      <c r="L696" t="s">
        <v>280</v>
      </c>
      <c r="M696">
        <v>3</v>
      </c>
      <c r="N696">
        <v>4200</v>
      </c>
      <c r="O696">
        <v>12600</v>
      </c>
      <c r="P696" t="s">
        <v>5365</v>
      </c>
      <c r="Q696" t="s">
        <v>5366</v>
      </c>
      <c r="R696" t="s">
        <v>32</v>
      </c>
      <c r="S696" t="str">
        <f>IF(salesTable[[#This Row],[Region]]="","MISSING",IFERROR(VLOOKUP(salesTable[[#This Row],[Region]],region_ref[],2,FALSE),TRIM(CLEAN(UPPER(salesTable[[#This Row],[Region]])))))</f>
        <v>KUMASI</v>
      </c>
      <c r="T696" t="str">
        <f>IF(salesTable[[#This Row],[CustomerType]]="","MISSING",IFERROR(VLOOKUP(salesTable[[#This Row],[CustomerType]],customerType_Ref[],2,FALSE),TRIM(CLEAN(UPPER(salesTable[[#This Row],[CustomerType]])))))</f>
        <v>GOVERNMENT</v>
      </c>
      <c r="U696" t="str">
        <f>IF(salesTable[[#This Row],[SalesChannel]]="","MISSING",IFERROR(VLOOKUP(salesTable[[#This Row],[SalesChannel]],salesChannel_Ref[],2,FALSE),CLEAN(UPPER(TRIM(salesTable[SalesChannel])))))</f>
        <v>ONLINE</v>
      </c>
      <c r="V696" t="str">
        <f>IF(salesTable[[#This Row],[PaymentMethod]]="","MISSING",IFERROR(VLOOKUP(salesTable[[#This Row],[PaymentMethod]],paymentMethod_REF[],2,FALSE), CLEAN(UPPER(TRIM(salesTable[[#This Row],[PaymentMethod]])))))</f>
        <v>CASH</v>
      </c>
      <c r="W696" s="8" t="str">
        <f>IF(salesTable[[#This Row],[ProductID]]="","MISSING",IFERROR(VLOOKUP(salesTable[[#This Row],[ProductID]],product_REF[],1,FALSE),"NO MATCH"))</f>
        <v>P001</v>
      </c>
      <c r="X696" s="8" t="str">
        <f>CLEAN(UPPER(TRIM(IF(salesTable[[#This Row],[ProductID]]="","MISSING",IFERROR(VLOOKUP(salesTable[[#This Row],[ProductID]],product_REF[],2,FALSE),"NO MATCH")))))</f>
        <v>LAPTOP PRO 14</v>
      </c>
      <c r="Y696" t="str">
        <f>IFERROR(CLEAN(UPPER(TRIM(VLOOKUP(salesTable[[#This Row],[productID_Final]],product_REF[],3,FALSE)))),"NO MATCH")</f>
        <v>ELECTRONICS</v>
      </c>
      <c r="Z696" s="8" t="str">
        <f>IF(salesTable[[#This Row],[productCategory_final]]=CLEAN(UPPER(TRIM(salesTable[ProductCategory]))),salesTable[[#This Row],[productCategory_final]],"MISMATCH")</f>
        <v>ELECTRONICS</v>
      </c>
      <c r="AA696" s="8" t="str">
        <f>IF(salesTable[[#This Row],[CustomerID]]="","MISSING",IFERROR(VLOOKUP(salesTable[[#This Row],[CustomerID]],customer_REF[],1,FALSE),"NO MATCH"))</f>
        <v>C0226</v>
      </c>
      <c r="AB696" t="str">
        <f>CLEAN(UPPER(TRIM(IF(salesTable[[#This Row],[FirstName]]="","MISSING",IFERROR(VLOOKUP(salesTable[[#This Row],[CustomerID_final]],customer_REF[],2,FALSE),"NO MATCH")))))</f>
        <v>KOFI</v>
      </c>
      <c r="AC696" s="8" t="str">
        <f>IF(salesTable[[#This Row],[customerFisrtName]]=CLEAN(UPPER(TRIM(salesTable[[#This Row],[customerFisrtName]]))),salesTable[[#This Row],[customerFisrtName]],"MISMATCH")</f>
        <v>KOFI</v>
      </c>
      <c r="AD696" t="str">
        <f>CLEAN(UPPER(TRIM(IF(salesTable[[#This Row],[LastName]]="","MISSING",IFERROR(VLOOKUP(salesTable[[#This Row],[CustomerID_final]],customer_REF[],3,FALSE),"NO MATCH")))))</f>
        <v>BOATENG</v>
      </c>
      <c r="AE696" s="8" t="str">
        <f>IF(salesTable[[#This Row],[customerLastName]]=CLEAN(UPPER(TRIM(salesTable[[#This Row],[customerLastName]]))),salesTable[[#This Row],[customerLastName]],"MISMATCH")</f>
        <v>BOATENG</v>
      </c>
      <c r="AF696" s="8" t="str">
        <f>IF(salesTable[[#This Row],[Phone]]="","MISSING",0&amp;RIGHT(TRIM(SUBSTITUTE(SUBSTITUTE(SUBSTITUTE(salesTable[[#This Row],[Phone]],"+","")," ",""),"-","")),9))</f>
        <v>0265614566</v>
      </c>
      <c r="AG69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696" s="8">
        <f>IF(salesTable[[#This Row],[quantity_clean]]&gt;0,salesTable[[#This Row],[quantity_clean]],"INVALID")</f>
        <v>3</v>
      </c>
      <c r="AI69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696" s="8">
        <f>IF(salesTable[[#This Row],[unitPrice_clean]]&gt;0,salesTable[[#This Row],[unitPrice_clean]],"INVALID")</f>
        <v>4200</v>
      </c>
      <c r="AK696">
        <f>IF(salesTable[[#This Row],[Revenue]]="","MISSING",VALUE(TRIM(SUBSTITUTE(SUBSTITUTE(salesTable[[#This Row],[Revenue]],",",""),"GH₵",""))))</f>
        <v>12600</v>
      </c>
      <c r="AL696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696" s="19">
        <f>IF(ISNUMBER(salesTable[[#This Row],[OrderDate]]),salesTable[[#This Row],[OrderDate]],IFERROR(DATEVALUE(CLEAN(TRIM(SUBSTITUTE(salesTable[[#This Row],[OrderDate]],".","/")))),"CHECK"))</f>
        <v>45897</v>
      </c>
      <c r="AN6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45897</v>
      </c>
      <c r="AO6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GH-KUM-2025-00959</v>
      </c>
      <c r="AP6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6" s="8" t="str">
        <f>CLEAN(PROPER(TRIM(salesTable[[#This Row],[Email]])))</f>
        <v>Kofi.Boateng46@Example.Com</v>
      </c>
      <c r="AR696" s="8" t="str">
        <f>CLEAN(TRIM(salesTable[[#This Row],[SourceFile]]))</f>
        <v>Agent_App_2025.csv</v>
      </c>
      <c r="AS6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6" s="8" t="str">
        <f>IF(salesTable[orderRef_final]&lt;&gt;"MISSING",salesTable[orderRef_final],"invalid")</f>
        <v>GH-KUM-2025-00959</v>
      </c>
    </row>
    <row r="697" spans="1:46" x14ac:dyDescent="0.3">
      <c r="A697" t="s">
        <v>1311</v>
      </c>
      <c r="B697" t="s">
        <v>1312</v>
      </c>
      <c r="C697" t="s">
        <v>877</v>
      </c>
      <c r="D697" t="s">
        <v>21</v>
      </c>
      <c r="E697" t="s">
        <v>263</v>
      </c>
      <c r="F697" t="s">
        <v>38</v>
      </c>
      <c r="G697" t="s">
        <v>142</v>
      </c>
      <c r="H697" t="s">
        <v>1313</v>
      </c>
      <c r="I697" t="s">
        <v>26</v>
      </c>
      <c r="J697" t="s">
        <v>97</v>
      </c>
      <c r="K697" t="s">
        <v>257</v>
      </c>
      <c r="L697" t="s">
        <v>165</v>
      </c>
      <c r="M697">
        <v>7</v>
      </c>
      <c r="N697">
        <v>420</v>
      </c>
      <c r="O697">
        <v>2940</v>
      </c>
      <c r="P697" t="s">
        <v>1314</v>
      </c>
      <c r="Q697" t="s">
        <v>1315</v>
      </c>
      <c r="R697" t="s">
        <v>46</v>
      </c>
      <c r="S697" t="str">
        <f>IF(salesTable[[#This Row],[Region]]="","MISSING",IFERROR(VLOOKUP(salesTable[[#This Row],[Region]],region_ref[],2,FALSE),TRIM(CLEAN(UPPER(salesTable[[#This Row],[Region]])))))</f>
        <v>KUMASI</v>
      </c>
      <c r="T697" t="str">
        <f>IF(salesTable[[#This Row],[CustomerType]]="","MISSING",IFERROR(VLOOKUP(salesTable[[#This Row],[CustomerType]],customerType_Ref[],2,FALSE),TRIM(CLEAN(UPPER(salesTable[[#This Row],[CustomerType]])))))</f>
        <v>BUSINESS</v>
      </c>
      <c r="U697" t="str">
        <f>IF(salesTable[[#This Row],[SalesChannel]]="","MISSING",IFERROR(VLOOKUP(salesTable[[#This Row],[SalesChannel]],salesChannel_Ref[],2,FALSE),CLEAN(UPPER(TRIM(salesTable[SalesChannel])))))</f>
        <v>ONLINE</v>
      </c>
      <c r="V69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697" s="8" t="str">
        <f>IF(salesTable[[#This Row],[ProductID]]="","MISSING",IFERROR(VLOOKUP(salesTable[[#This Row],[ProductID]],product_REF[],1,FALSE),"NO MATCH"))</f>
        <v>P003</v>
      </c>
      <c r="X697" s="8" t="str">
        <f>CLEAN(UPPER(TRIM(IF(salesTable[[#This Row],[ProductID]]="","MISSING",IFERROR(VLOOKUP(salesTable[[#This Row],[ProductID]],product_REF[],2,FALSE),"NO MATCH")))))</f>
        <v>WIRELESS HEADSET</v>
      </c>
      <c r="Y697" t="str">
        <f>IFERROR(CLEAN(UPPER(TRIM(VLOOKUP(salesTable[[#This Row],[productID_Final]],product_REF[],3,FALSE)))),"NO MATCH")</f>
        <v>ELECTRONICS</v>
      </c>
      <c r="Z697" s="8" t="str">
        <f>IF(salesTable[[#This Row],[productCategory_final]]=CLEAN(UPPER(TRIM(salesTable[ProductCategory]))),salesTable[[#This Row],[productCategory_final]],"MISMATCH")</f>
        <v>ELECTRONICS</v>
      </c>
      <c r="AA697" s="8" t="str">
        <f>IF(salesTable[[#This Row],[CustomerID]]="","MISSING",IFERROR(VLOOKUP(salesTable[[#This Row],[CustomerID]],customer_REF[],1,FALSE),"NO MATCH"))</f>
        <v>C0212</v>
      </c>
      <c r="AB697" t="str">
        <f>CLEAN(UPPER(TRIM(IF(salesTable[[#This Row],[FirstName]]="","MISSING",IFERROR(VLOOKUP(salesTable[[#This Row],[CustomerID_final]],customer_REF[],2,FALSE),"NO MATCH")))))</f>
        <v>KOJO</v>
      </c>
      <c r="AC697" s="8" t="str">
        <f>IF(salesTable[[#This Row],[customerFisrtName]]=CLEAN(UPPER(TRIM(salesTable[[#This Row],[customerFisrtName]]))),salesTable[[#This Row],[customerFisrtName]],"MISMATCH")</f>
        <v>KOJO</v>
      </c>
      <c r="AD697" t="str">
        <f>CLEAN(UPPER(TRIM(IF(salesTable[[#This Row],[LastName]]="","MISSING",IFERROR(VLOOKUP(salesTable[[#This Row],[CustomerID_final]],customer_REF[],3,FALSE),"NO MATCH")))))</f>
        <v>ARTHUR</v>
      </c>
      <c r="AE697" s="8" t="str">
        <f>IF(salesTable[[#This Row],[customerLastName]]=CLEAN(UPPER(TRIM(salesTable[[#This Row],[customerLastName]]))),salesTable[[#This Row],[customerLastName]],"MISMATCH")</f>
        <v>ARTHUR</v>
      </c>
      <c r="AF697" s="8" t="str">
        <f>IF(salesTable[[#This Row],[Phone]]="","MISSING",0&amp;RIGHT(TRIM(SUBSTITUTE(SUBSTITUTE(SUBSTITUTE(salesTable[[#This Row],[Phone]],"+","")," ",""),"-","")),9))</f>
        <v>0241265875</v>
      </c>
      <c r="AG69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97" s="8">
        <f>IF(salesTable[[#This Row],[quantity_clean]]&gt;0,salesTable[[#This Row],[quantity_clean]],"INVALID")</f>
        <v>7</v>
      </c>
      <c r="AI69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697" s="8">
        <f>IF(salesTable[[#This Row],[unitPrice_clean]]&gt;0,salesTable[[#This Row],[unitPrice_clean]],"INVALID")</f>
        <v>420</v>
      </c>
      <c r="AK697">
        <f>IF(salesTable[[#This Row],[Revenue]]="","MISSING",VALUE(TRIM(SUBSTITUTE(SUBSTITUTE(salesTable[[#This Row],[Revenue]],",",""),"GH₵",""))))</f>
        <v>2940</v>
      </c>
      <c r="AL697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697" s="19">
        <f>IF(ISNUMBER(salesTable[[#This Row],[OrderDate]]),salesTable[[#This Row],[OrderDate]],IFERROR(DATEVALUE(CLEAN(TRIM(SUBSTITUTE(salesTable[[#This Row],[OrderDate]],".","/")))),"CHECK"))</f>
        <v>45829</v>
      </c>
      <c r="AN6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45829</v>
      </c>
      <c r="AO6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GH-KUM-2025-00964</v>
      </c>
      <c r="AP6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7" s="8" t="str">
        <f>CLEAN(PROPER(TRIM(salesTable[[#This Row],[Email]])))</f>
        <v>Kojo.Arthur95@Example.Com</v>
      </c>
      <c r="AR697" s="8" t="str">
        <f>CLEAN(TRIM(salesTable[[#This Row],[SourceFile]]))</f>
        <v>Mobile_App_Export.csv</v>
      </c>
      <c r="AS6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7" s="8" t="str">
        <f>IF(salesTable[orderRef_final]&lt;&gt;"MISSING",salesTable[orderRef_final],"invalid")</f>
        <v>GH-KUM-2025-00964</v>
      </c>
    </row>
    <row r="698" spans="1:46" x14ac:dyDescent="0.3">
      <c r="A698" t="s">
        <v>5095</v>
      </c>
      <c r="B698" t="s">
        <v>5096</v>
      </c>
      <c r="C698" t="s">
        <v>5097</v>
      </c>
      <c r="D698" t="s">
        <v>1457</v>
      </c>
      <c r="E698" t="s">
        <v>1943</v>
      </c>
      <c r="F698" t="s">
        <v>210</v>
      </c>
      <c r="G698" t="s">
        <v>81</v>
      </c>
      <c r="H698" t="s">
        <v>425</v>
      </c>
      <c r="I698" t="s">
        <v>110</v>
      </c>
      <c r="J698" t="s">
        <v>83</v>
      </c>
      <c r="K698" t="s">
        <v>98</v>
      </c>
      <c r="L698" t="s">
        <v>338</v>
      </c>
      <c r="M698">
        <v>7</v>
      </c>
      <c r="N698">
        <v>1250</v>
      </c>
      <c r="O698">
        <v>8750</v>
      </c>
      <c r="P698" t="s">
        <v>5098</v>
      </c>
      <c r="Q698" t="s">
        <v>5099</v>
      </c>
      <c r="R698" t="s">
        <v>46</v>
      </c>
      <c r="S698" t="str">
        <f>IF(salesTable[[#This Row],[Region]]="","MISSING",IFERROR(VLOOKUP(salesTable[[#This Row],[Region]],region_ref[],2,FALSE),TRIM(CLEAN(UPPER(salesTable[[#This Row],[Region]])))))</f>
        <v>KUMASI</v>
      </c>
      <c r="T698" t="str">
        <f>IF(salesTable[[#This Row],[CustomerType]]="","MISSING",IFERROR(VLOOKUP(salesTable[[#This Row],[CustomerType]],customerType_Ref[],2,FALSE),TRIM(CLEAN(UPPER(salesTable[[#This Row],[CustomerType]])))))</f>
        <v>INDIVIDUAL</v>
      </c>
      <c r="U698" t="str">
        <f>IF(salesTable[[#This Row],[SalesChannel]]="","MISSING",IFERROR(VLOOKUP(salesTable[[#This Row],[SalesChannel]],salesChannel_Ref[],2,FALSE),CLEAN(UPPER(TRIM(salesTable[SalesChannel])))))</f>
        <v>MOBILE APP</v>
      </c>
      <c r="V69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98" s="8" t="str">
        <f>IF(salesTable[[#This Row],[ProductID]]="","MISSING",IFERROR(VLOOKUP(salesTable[[#This Row],[ProductID]],product_REF[],1,FALSE),"NO MATCH"))</f>
        <v>P008</v>
      </c>
      <c r="X698" s="8" t="str">
        <f>CLEAN(UPPER(TRIM(IF(salesTable[[#This Row],[ProductID]]="","MISSING",IFERROR(VLOOKUP(salesTable[[#This Row],[ProductID]],product_REF[],2,FALSE),"NO MATCH")))))</f>
        <v>MICROWAVE 25L</v>
      </c>
      <c r="Y698" t="str">
        <f>IFERROR(CLEAN(UPPER(TRIM(VLOOKUP(salesTable[[#This Row],[productID_Final]],product_REF[],3,FALSE)))),"NO MATCH")</f>
        <v>HOME APPLIANCES</v>
      </c>
      <c r="Z698" s="8" t="str">
        <f>IF(salesTable[[#This Row],[productCategory_final]]=CLEAN(UPPER(TRIM(salesTable[ProductCategory]))),salesTable[[#This Row],[productCategory_final]],"MISMATCH")</f>
        <v>HOME APPLIANCES</v>
      </c>
      <c r="AA698" s="8" t="str">
        <f>IF(salesTable[[#This Row],[CustomerID]]="","MISSING",IFERROR(VLOOKUP(salesTable[[#This Row],[CustomerID]],customer_REF[],1,FALSE),"NO MATCH"))</f>
        <v>C0190</v>
      </c>
      <c r="AB698" t="str">
        <f>CLEAN(UPPER(TRIM(IF(salesTable[[#This Row],[FirstName]]="","MISSING",IFERROR(VLOOKUP(salesTable[[#This Row],[CustomerID_final]],customer_REF[],2,FALSE),"NO MATCH")))))</f>
        <v>DANIEL</v>
      </c>
      <c r="AC698" s="8" t="str">
        <f>IF(salesTable[[#This Row],[customerFisrtName]]=CLEAN(UPPER(TRIM(salesTable[[#This Row],[customerFisrtName]]))),salesTable[[#This Row],[customerFisrtName]],"MISMATCH")</f>
        <v>DANIEL</v>
      </c>
      <c r="AD698" t="str">
        <f>CLEAN(UPPER(TRIM(IF(salesTable[[#This Row],[LastName]]="","MISSING",IFERROR(VLOOKUP(salesTable[[#This Row],[CustomerID_final]],customer_REF[],3,FALSE),"NO MATCH")))))</f>
        <v>APPIAH</v>
      </c>
      <c r="AE698" s="8" t="str">
        <f>IF(salesTable[[#This Row],[customerLastName]]=CLEAN(UPPER(TRIM(salesTable[[#This Row],[customerLastName]]))),salesTable[[#This Row],[customerLastName]],"MISMATCH")</f>
        <v>APPIAH</v>
      </c>
      <c r="AF698" s="8" t="str">
        <f>IF(salesTable[[#This Row],[Phone]]="","MISSING",0&amp;RIGHT(TRIM(SUBSTITUTE(SUBSTITUTE(SUBSTITUTE(salesTable[[#This Row],[Phone]],"+","")," ",""),"-","")),9))</f>
        <v>0208515533</v>
      </c>
      <c r="AG69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698" s="8">
        <f>IF(salesTable[[#This Row],[quantity_clean]]&gt;0,salesTable[[#This Row],[quantity_clean]],"INVALID")</f>
        <v>7</v>
      </c>
      <c r="AI69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698" s="8">
        <f>IF(salesTable[[#This Row],[unitPrice_clean]]&gt;0,salesTable[[#This Row],[unitPrice_clean]],"INVALID")</f>
        <v>1250</v>
      </c>
      <c r="AK698">
        <f>IF(salesTable[[#This Row],[Revenue]]="","MISSING",VALUE(TRIM(SUBSTITUTE(SUBSTITUTE(salesTable[[#This Row],[Revenue]],",",""),"GH₵",""))))</f>
        <v>8750</v>
      </c>
      <c r="AL698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698" s="19" t="str">
        <f>IF(ISNUMBER(salesTable[[#This Row],[OrderDate]]),salesTable[[#This Row],[OrderDate]],IFERROR(DATEVALUE(CLEAN(TRIM(SUBSTITUTE(salesTable[[#This Row],[OrderDate]],".","/")))),"CHECK"))</f>
        <v>CHECK</v>
      </c>
      <c r="AN69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6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GH-KUM-2025-00966</v>
      </c>
      <c r="AP6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8" s="8" t="str">
        <f>CLEAN(PROPER(TRIM(salesTable[[#This Row],[Email]])))</f>
        <v>Daniel.Appiah92@Example.Com</v>
      </c>
      <c r="AR698" s="8" t="str">
        <f>CLEAN(TRIM(salesTable[[#This Row],[SourceFile]]))</f>
        <v>Mobile_App_Export.csv</v>
      </c>
      <c r="AS6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8" s="8" t="str">
        <f>IF(salesTable[orderRef_final]&lt;&gt;"MISSING",salesTable[orderRef_final],"invalid")</f>
        <v>GH-KUM-2025-00966</v>
      </c>
    </row>
    <row r="699" spans="1:46" x14ac:dyDescent="0.3">
      <c r="A699" t="s">
        <v>4341</v>
      </c>
      <c r="B699" t="s">
        <v>4342</v>
      </c>
      <c r="C699" t="s">
        <v>4343</v>
      </c>
      <c r="D699" t="s">
        <v>271</v>
      </c>
      <c r="E699" t="s">
        <v>22</v>
      </c>
      <c r="F699" t="s">
        <v>296</v>
      </c>
      <c r="G699" t="s">
        <v>218</v>
      </c>
      <c r="H699" t="s">
        <v>219</v>
      </c>
      <c r="I699" t="s">
        <v>26</v>
      </c>
      <c r="J699" t="s">
        <v>501</v>
      </c>
      <c r="K699" t="s">
        <v>98</v>
      </c>
      <c r="L699" t="s">
        <v>451</v>
      </c>
      <c r="M699">
        <v>12</v>
      </c>
      <c r="N699">
        <v>2750</v>
      </c>
      <c r="O699">
        <v>33000</v>
      </c>
      <c r="P699" t="s">
        <v>4344</v>
      </c>
      <c r="Q699" t="s">
        <v>4345</v>
      </c>
      <c r="R699" t="s">
        <v>157</v>
      </c>
      <c r="S699" t="str">
        <f>IF(salesTable[[#This Row],[Region]]="","MISSING",IFERROR(VLOOKUP(salesTable[[#This Row],[Region]],region_ref[],2,FALSE),TRIM(CLEAN(UPPER(salesTable[[#This Row],[Region]])))))</f>
        <v>KUMASI</v>
      </c>
      <c r="T699" t="str">
        <f>IF(salesTable[[#This Row],[CustomerType]]="","MISSING",IFERROR(VLOOKUP(salesTable[[#This Row],[CustomerType]],customerType_Ref[],2,FALSE),TRIM(CLEAN(UPPER(salesTable[[#This Row],[CustomerType]])))))</f>
        <v>GOVERNMENT</v>
      </c>
      <c r="U699" t="str">
        <f>IF(salesTable[[#This Row],[SalesChannel]]="","MISSING",IFERROR(VLOOKUP(salesTable[[#This Row],[SalesChannel]],salesChannel_Ref[],2,FALSE),CLEAN(UPPER(TRIM(salesTable[SalesChannel])))))</f>
        <v>MOBILE APP</v>
      </c>
      <c r="V69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699" s="8" t="str">
        <f>IF(salesTable[[#This Row],[ProductID]]="","MISSING",IFERROR(VLOOKUP(salesTable[[#This Row],[ProductID]],product_REF[],1,FALSE),"NO MATCH"))</f>
        <v>P005</v>
      </c>
      <c r="X699" s="8" t="str">
        <f>CLEAN(UPPER(TRIM(IF(salesTable[[#This Row],[ProductID]]="","MISSING",IFERROR(VLOOKUP(salesTable[[#This Row],[ProductID]],product_REF[],2,FALSE),"NO MATCH")))))</f>
        <v>SMARTPHONE X</v>
      </c>
      <c r="Y699" t="str">
        <f>IFERROR(CLEAN(UPPER(TRIM(VLOOKUP(salesTable[[#This Row],[productID_Final]],product_REF[],3,FALSE)))),"NO MATCH")</f>
        <v>ELECTRONICS</v>
      </c>
      <c r="Z699" s="8" t="str">
        <f>IF(salesTable[[#This Row],[productCategory_final]]=CLEAN(UPPER(TRIM(salesTable[ProductCategory]))),salesTable[[#This Row],[productCategory_final]],"MISMATCH")</f>
        <v>ELECTRONICS</v>
      </c>
      <c r="AA699" s="8" t="str">
        <f>IF(salesTable[[#This Row],[CustomerID]]="","MISSING",IFERROR(VLOOKUP(salesTable[[#This Row],[CustomerID]],customer_REF[],1,FALSE),"NO MATCH"))</f>
        <v>C0146</v>
      </c>
      <c r="AB699" t="str">
        <f>CLEAN(UPPER(TRIM(IF(salesTable[[#This Row],[FirstName]]="","MISSING",IFERROR(VLOOKUP(salesTable[[#This Row],[CustomerID_final]],customer_REF[],2,FALSE),"NO MATCH")))))</f>
        <v>MICHAEL</v>
      </c>
      <c r="AC699" s="8" t="str">
        <f>IF(salesTable[[#This Row],[customerFisrtName]]=CLEAN(UPPER(TRIM(salesTable[[#This Row],[customerFisrtName]]))),salesTable[[#This Row],[customerFisrtName]],"MISMATCH")</f>
        <v>MICHAEL</v>
      </c>
      <c r="AD699" t="str">
        <f>CLEAN(UPPER(TRIM(IF(salesTable[[#This Row],[LastName]]="","MISSING",IFERROR(VLOOKUP(salesTable[[#This Row],[CustomerID_final]],customer_REF[],3,FALSE),"NO MATCH")))))</f>
        <v>ARTHUR</v>
      </c>
      <c r="AE699" s="8" t="str">
        <f>IF(salesTable[[#This Row],[customerLastName]]=CLEAN(UPPER(TRIM(salesTable[[#This Row],[customerLastName]]))),salesTable[[#This Row],[customerLastName]],"MISMATCH")</f>
        <v>ARTHUR</v>
      </c>
      <c r="AF699" s="8" t="str">
        <f>IF(salesTable[[#This Row],[Phone]]="","MISSING",0&amp;RIGHT(TRIM(SUBSTITUTE(SUBSTITUTE(SUBSTITUTE(salesTable[[#This Row],[Phone]],"+","")," ",""),"-","")),9))</f>
        <v>0501869498</v>
      </c>
      <c r="AG69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699" s="8">
        <f>IF(salesTable[[#This Row],[quantity_clean]]&gt;0,salesTable[[#This Row],[quantity_clean]],"INVALID")</f>
        <v>12</v>
      </c>
      <c r="AI699">
        <f>IF(OR(salesTable[[#This Row],[UnitPrice]]="",salesTable[[#This Row],[UnitPrice]]="N/A",salesTable[[#This Row],[UnitPrice]]="unknown"),"INVALID",VALUE(TRIM(SUBSTITUTE(SUBSTITUTE(salesTable[[#This Row],[UnitPrice]],",",""),"GH₵",""))))</f>
        <v>2750</v>
      </c>
      <c r="AJ699" s="8">
        <f>IF(salesTable[[#This Row],[unitPrice_clean]]&gt;0,salesTable[[#This Row],[unitPrice_clean]],"INVALID")</f>
        <v>2750</v>
      </c>
      <c r="AK699">
        <f>IF(salesTable[[#This Row],[Revenue]]="","MISSING",VALUE(TRIM(SUBSTITUTE(SUBSTITUTE(salesTable[[#This Row],[Revenue]],",",""),"GH₵",""))))</f>
        <v>33000</v>
      </c>
      <c r="AL699" s="8">
        <f>IFERROR(IF(ROUND(salesTable[[#This Row],[Quantity_final]]*salesTable[[#This Row],[UnitPrice_final]],2)=ROUND(salesTable[[#This Row],[revenue_clean]],2)=TRUE,salesTable[[#This Row],[revenue_clean]],"invalid"),"INVALID")</f>
        <v>33000</v>
      </c>
      <c r="AM699" s="19">
        <f>IF(ISNUMBER(salesTable[[#This Row],[OrderDate]]),salesTable[[#This Row],[OrderDate]],IFERROR(DATEVALUE(CLEAN(TRIM(SUBSTITUTE(salesTable[[#This Row],[OrderDate]],".","/")))),"CHECK"))</f>
        <v>45989</v>
      </c>
      <c r="AN6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45989</v>
      </c>
      <c r="AO6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GH-KUM-2025-00975</v>
      </c>
      <c r="AP6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699" s="8" t="str">
        <f>CLEAN(PROPER(TRIM(salesTable[[#This Row],[Email]])))</f>
        <v>Michael.Arthur98@Example.Com</v>
      </c>
      <c r="AR699" s="8" t="str">
        <f>CLEAN(TRIM(salesTable[[#This Row],[SourceFile]]))</f>
        <v>Online_Sales_2025.xlsx</v>
      </c>
      <c r="AS6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699" s="8" t="str">
        <f>IF(salesTable[orderRef_final]&lt;&gt;"MISSING",salesTable[orderRef_final],"invalid")</f>
        <v>GH-KUM-2025-00975</v>
      </c>
    </row>
    <row r="700" spans="1:46" x14ac:dyDescent="0.3">
      <c r="A700" t="s">
        <v>6025</v>
      </c>
      <c r="B700" t="s">
        <v>6026</v>
      </c>
      <c r="C700" t="s">
        <v>1676</v>
      </c>
      <c r="D700" t="s">
        <v>21</v>
      </c>
      <c r="E700" t="s">
        <v>161</v>
      </c>
      <c r="F700" t="s">
        <v>38</v>
      </c>
      <c r="G700" t="s">
        <v>218</v>
      </c>
      <c r="H700" t="s">
        <v>312</v>
      </c>
      <c r="I700" t="s">
        <v>382</v>
      </c>
      <c r="J700" t="s">
        <v>97</v>
      </c>
      <c r="K700" t="s">
        <v>257</v>
      </c>
      <c r="L700" t="s">
        <v>182</v>
      </c>
      <c r="M700">
        <v>5</v>
      </c>
      <c r="N700" t="s">
        <v>1698</v>
      </c>
      <c r="O700">
        <v>14000</v>
      </c>
      <c r="P700" t="s">
        <v>6027</v>
      </c>
      <c r="Q700" t="s">
        <v>6028</v>
      </c>
      <c r="R700" t="s">
        <v>157</v>
      </c>
      <c r="S700" t="str">
        <f>IF(salesTable[[#This Row],[Region]]="","MISSING",IFERROR(VLOOKUP(salesTable[[#This Row],[Region]],region_ref[],2,FALSE),TRIM(CLEAN(UPPER(salesTable[[#This Row],[Region]])))))</f>
        <v>KUMASI</v>
      </c>
      <c r="T700" t="str">
        <f>IF(salesTable[[#This Row],[CustomerType]]="","MISSING",IFERROR(VLOOKUP(salesTable[[#This Row],[CustomerType]],customerType_Ref[],2,FALSE),TRIM(CLEAN(UPPER(salesTable[[#This Row],[CustomerType]])))))</f>
        <v>BUSINESS</v>
      </c>
      <c r="U700" t="str">
        <f>IF(salesTable[[#This Row],[SalesChannel]]="","MISSING",IFERROR(VLOOKUP(salesTable[[#This Row],[SalesChannel]],salesChannel_Ref[],2,FALSE),CLEAN(UPPER(TRIM(salesTable[SalesChannel])))))</f>
        <v>ONLINE</v>
      </c>
      <c r="V700" t="str">
        <f>IF(salesTable[[#This Row],[PaymentMethod]]="","MISSING",IFERROR(VLOOKUP(salesTable[[#This Row],[PaymentMethod]],paymentMethod_REF[],2,FALSE), CLEAN(UPPER(TRIM(salesTable[[#This Row],[PaymentMethod]])))))</f>
        <v>CASH</v>
      </c>
      <c r="W700" s="8" t="str">
        <f>IF(salesTable[[#This Row],[ProductID]]="","MISSING",IFERROR(VLOOKUP(salesTable[[#This Row],[ProductID]],product_REF[],1,FALSE),"NO MATCH"))</f>
        <v>P005</v>
      </c>
      <c r="X700" s="8" t="str">
        <f>CLEAN(UPPER(TRIM(IF(salesTable[[#This Row],[ProductID]]="","MISSING",IFERROR(VLOOKUP(salesTable[[#This Row],[ProductID]],product_REF[],2,FALSE),"NO MATCH")))))</f>
        <v>SMARTPHONE X</v>
      </c>
      <c r="Y700" t="str">
        <f>IFERROR(CLEAN(UPPER(TRIM(VLOOKUP(salesTable[[#This Row],[productID_Final]],product_REF[],3,FALSE)))),"NO MATCH")</f>
        <v>ELECTRONICS</v>
      </c>
      <c r="Z700" s="8" t="str">
        <f>IF(salesTable[[#This Row],[productCategory_final]]=CLEAN(UPPER(TRIM(salesTable[ProductCategory]))),salesTable[[#This Row],[productCategory_final]],"MISMATCH")</f>
        <v>ELECTRONICS</v>
      </c>
      <c r="AA700" s="8" t="str">
        <f>IF(salesTable[[#This Row],[CustomerID]]="","MISSING",IFERROR(VLOOKUP(salesTable[[#This Row],[CustomerID]],customer_REF[],1,FALSE),"NO MATCH"))</f>
        <v>C0052</v>
      </c>
      <c r="AB700" t="str">
        <f>CLEAN(UPPER(TRIM(IF(salesTable[[#This Row],[FirstName]]="","MISSING",IFERROR(VLOOKUP(salesTable[[#This Row],[CustomerID_final]],customer_REF[],2,FALSE),"NO MATCH")))))</f>
        <v>KOJO</v>
      </c>
      <c r="AC700" s="8" t="str">
        <f>IF(salesTable[[#This Row],[customerFisrtName]]=CLEAN(UPPER(TRIM(salesTable[[#This Row],[customerFisrtName]]))),salesTable[[#This Row],[customerFisrtName]],"MISMATCH")</f>
        <v>KOJO</v>
      </c>
      <c r="AD700" t="str">
        <f>CLEAN(UPPER(TRIM(IF(salesTable[[#This Row],[LastName]]="","MISSING",IFERROR(VLOOKUP(salesTable[[#This Row],[CustomerID_final]],customer_REF[],3,FALSE),"NO MATCH")))))</f>
        <v>ADDO</v>
      </c>
      <c r="AE700" s="8" t="str">
        <f>IF(salesTable[[#This Row],[customerLastName]]=CLEAN(UPPER(TRIM(salesTable[[#This Row],[customerLastName]]))),salesTable[[#This Row],[customerLastName]],"MISMATCH")</f>
        <v>ADDO</v>
      </c>
      <c r="AF700" s="8" t="str">
        <f>IF(salesTable[[#This Row],[Phone]]="","MISSING",0&amp;RIGHT(TRIM(SUBSTITUTE(SUBSTITUTE(SUBSTITUTE(salesTable[[#This Row],[Phone]],"+","")," ",""),"-","")),9))</f>
        <v>0558388997</v>
      </c>
      <c r="AG70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00" s="8">
        <f>IF(salesTable[[#This Row],[quantity_clean]]&gt;0,salesTable[[#This Row],[quantity_clean]],"INVALID")</f>
        <v>5</v>
      </c>
      <c r="AI70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700" s="8">
        <f>IF(salesTable[[#This Row],[unitPrice_clean]]&gt;0,salesTable[[#This Row],[unitPrice_clean]],"INVALID")</f>
        <v>2800</v>
      </c>
      <c r="AK700">
        <f>IF(salesTable[[#This Row],[Revenue]]="","MISSING",VALUE(TRIM(SUBSTITUTE(SUBSTITUTE(salesTable[[#This Row],[Revenue]],",",""),"GH₵",""))))</f>
        <v>14000</v>
      </c>
      <c r="AL700" s="8">
        <f>IFERROR(IF(ROUND(salesTable[[#This Row],[Quantity_final]]*salesTable[[#This Row],[UnitPrice_final]],2)=ROUND(salesTable[[#This Row],[revenue_clean]],2)=TRUE,salesTable[[#This Row],[revenue_clean]],"invalid"),"INVALID")</f>
        <v>14000</v>
      </c>
      <c r="AM700" s="19" t="str">
        <f>IF(ISNUMBER(salesTable[[#This Row],[OrderDate]]),salesTable[[#This Row],[OrderDate]],IFERROR(DATEVALUE(CLEAN(TRIM(SUBSTITUTE(salesTable[[#This Row],[OrderDate]],".","/")))),"CHECK"))</f>
        <v>CHECK</v>
      </c>
      <c r="AN70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GH-KUM-2025-00979</v>
      </c>
      <c r="AP7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0" s="8" t="str">
        <f>CLEAN(PROPER(TRIM(salesTable[[#This Row],[Email]])))</f>
        <v>Kojo.Addo6@Example.Com</v>
      </c>
      <c r="AR700" s="8" t="str">
        <f>CLEAN(TRIM(salesTable[[#This Row],[SourceFile]]))</f>
        <v>Online_Sales_2025.xlsx</v>
      </c>
      <c r="AS7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0" s="8" t="str">
        <f>IF(salesTable[orderRef_final]&lt;&gt;"MISSING",salesTable[orderRef_final],"invalid")</f>
        <v>GH-KUM-2025-00979</v>
      </c>
    </row>
    <row r="701" spans="1:46" x14ac:dyDescent="0.3">
      <c r="A701" t="s">
        <v>5084</v>
      </c>
      <c r="B701" t="s">
        <v>1446</v>
      </c>
      <c r="C701" t="s">
        <v>447</v>
      </c>
      <c r="D701" t="s">
        <v>302</v>
      </c>
      <c r="E701" t="s">
        <v>552</v>
      </c>
      <c r="F701" t="s">
        <v>38</v>
      </c>
      <c r="G701" t="s">
        <v>162</v>
      </c>
      <c r="H701" t="s">
        <v>163</v>
      </c>
      <c r="I701" t="s">
        <v>230</v>
      </c>
      <c r="J701" t="s">
        <v>83</v>
      </c>
      <c r="K701" t="s">
        <v>57</v>
      </c>
      <c r="L701" t="s">
        <v>111</v>
      </c>
      <c r="M701">
        <v>9</v>
      </c>
      <c r="N701">
        <v>720</v>
      </c>
      <c r="O701">
        <v>6480</v>
      </c>
      <c r="P701" t="s">
        <v>5085</v>
      </c>
      <c r="Q701" t="s">
        <v>5086</v>
      </c>
      <c r="R701" t="s">
        <v>46</v>
      </c>
      <c r="S701" t="str">
        <f>IF(salesTable[[#This Row],[Region]]="","MISSING",IFERROR(VLOOKUP(salesTable[[#This Row],[Region]],region_ref[],2,FALSE),TRIM(CLEAN(UPPER(salesTable[[#This Row],[Region]])))))</f>
        <v>KUMASI</v>
      </c>
      <c r="T701" t="str">
        <f>IF(salesTable[[#This Row],[CustomerType]]="","MISSING",IFERROR(VLOOKUP(salesTable[[#This Row],[CustomerType]],customerType_Ref[],2,FALSE),TRIM(CLEAN(UPPER(salesTable[[#This Row],[CustomerType]])))))</f>
        <v>INDIVIDUAL</v>
      </c>
      <c r="U701" t="str">
        <f>IF(salesTable[[#This Row],[SalesChannel]]="","MISSING",IFERROR(VLOOKUP(salesTable[[#This Row],[SalesChannel]],salesChannel_Ref[],2,FALSE),CLEAN(UPPER(TRIM(salesTable[SalesChannel])))))</f>
        <v>ONLINE</v>
      </c>
      <c r="V701" t="str">
        <f>IF(salesTable[[#This Row],[PaymentMethod]]="","MISSING",IFERROR(VLOOKUP(salesTable[[#This Row],[PaymentMethod]],paymentMethod_REF[],2,FALSE), CLEAN(UPPER(TRIM(salesTable[[#This Row],[PaymentMethod]])))))</f>
        <v>CARD</v>
      </c>
      <c r="W701" s="8" t="str">
        <f>IF(salesTable[[#This Row],[ProductID]]="","MISSING",IFERROR(VLOOKUP(salesTable[[#This Row],[ProductID]],product_REF[],1,FALSE),"NO MATCH"))</f>
        <v>P012</v>
      </c>
      <c r="X701" s="8" t="str">
        <f>CLEAN(UPPER(TRIM(IF(salesTable[[#This Row],[ProductID]]="","MISSING",IFERROR(VLOOKUP(salesTable[[#This Row],[ProductID]],product_REF[],2,FALSE),"NO MATCH")))))</f>
        <v>BLENDER PLUS</v>
      </c>
      <c r="Y701" t="str">
        <f>IFERROR(CLEAN(UPPER(TRIM(VLOOKUP(salesTable[[#This Row],[productID_Final]],product_REF[],3,FALSE)))),"NO MATCH")</f>
        <v>HOME APPLIANCES</v>
      </c>
      <c r="Z701" s="8" t="str">
        <f>IF(salesTable[[#This Row],[productCategory_final]]=CLEAN(UPPER(TRIM(salesTable[ProductCategory]))),salesTable[[#This Row],[productCategory_final]],"MISMATCH")</f>
        <v>HOME APPLIANCES</v>
      </c>
      <c r="AA701" s="8" t="str">
        <f>IF(salesTable[[#This Row],[CustomerID]]="","MISSING",IFERROR(VLOOKUP(salesTable[[#This Row],[CustomerID]],customer_REF[],1,FALSE),"NO MATCH"))</f>
        <v>C0071</v>
      </c>
      <c r="AB701" t="str">
        <f>CLEAN(UPPER(TRIM(IF(salesTable[[#This Row],[FirstName]]="","MISSING",IFERROR(VLOOKUP(salesTable[[#This Row],[CustomerID_final]],customer_REF[],2,FALSE),"NO MATCH")))))</f>
        <v>AMA</v>
      </c>
      <c r="AC701" s="8" t="str">
        <f>IF(salesTable[[#This Row],[customerFisrtName]]=CLEAN(UPPER(TRIM(salesTable[[#This Row],[customerFisrtName]]))),salesTable[[#This Row],[customerFisrtName]],"MISMATCH")</f>
        <v>AMA</v>
      </c>
      <c r="AD701" t="str">
        <f>CLEAN(UPPER(TRIM(IF(salesTable[[#This Row],[LastName]]="","MISSING",IFERROR(VLOOKUP(salesTable[[#This Row],[CustomerID_final]],customer_REF[],3,FALSE),"NO MATCH")))))</f>
        <v>BADU</v>
      </c>
      <c r="AE701" s="8" t="str">
        <f>IF(salesTable[[#This Row],[customerLastName]]=CLEAN(UPPER(TRIM(salesTable[[#This Row],[customerLastName]]))),salesTable[[#This Row],[customerLastName]],"MISMATCH")</f>
        <v>BADU</v>
      </c>
      <c r="AF701" s="8" t="str">
        <f>IF(salesTable[[#This Row],[Phone]]="","MISSING",0&amp;RIGHT(TRIM(SUBSTITUTE(SUBSTITUTE(SUBSTITUTE(salesTable[[#This Row],[Phone]],"+","")," ",""),"-","")),9))</f>
        <v>0593251425</v>
      </c>
      <c r="AG70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01" s="8">
        <f>IF(salesTable[[#This Row],[quantity_clean]]&gt;0,salesTable[[#This Row],[quantity_clean]],"INVALID")</f>
        <v>9</v>
      </c>
      <c r="AI701">
        <f>IF(OR(salesTable[[#This Row],[UnitPrice]]="",salesTable[[#This Row],[UnitPrice]]="N/A",salesTable[[#This Row],[UnitPrice]]="unknown"),"INVALID",VALUE(TRIM(SUBSTITUTE(SUBSTITUTE(salesTable[[#This Row],[UnitPrice]],",",""),"GH₵",""))))</f>
        <v>720</v>
      </c>
      <c r="AJ701" s="8">
        <f>IF(salesTable[[#This Row],[unitPrice_clean]]&gt;0,salesTable[[#This Row],[unitPrice_clean]],"INVALID")</f>
        <v>720</v>
      </c>
      <c r="AK701">
        <f>IF(salesTable[[#This Row],[Revenue]]="","MISSING",VALUE(TRIM(SUBSTITUTE(SUBSTITUTE(salesTable[[#This Row],[Revenue]],",",""),"GH₵",""))))</f>
        <v>6480</v>
      </c>
      <c r="AL701" s="8">
        <f>IFERROR(IF(ROUND(salesTable[[#This Row],[Quantity_final]]*salesTable[[#This Row],[UnitPrice_final]],2)=ROUND(salesTable[[#This Row],[revenue_clean]],2)=TRUE,salesTable[[#This Row],[revenue_clean]],"invalid"),"INVALID")</f>
        <v>6480</v>
      </c>
      <c r="AM701" s="19" t="str">
        <f>IF(ISNUMBER(salesTable[[#This Row],[OrderDate]]),salesTable[[#This Row],[OrderDate]],IFERROR(DATEVALUE(CLEAN(TRIM(SUBSTITUTE(salesTable[[#This Row],[OrderDate]],".","/")))),"CHECK"))</f>
        <v>CHECK</v>
      </c>
      <c r="AN70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GH-KUM-2025-00987</v>
      </c>
      <c r="AP7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1" s="8" t="str">
        <f>CLEAN(PROPER(TRIM(salesTable[[#This Row],[Email]])))</f>
        <v>Ama.Badu87@Example.Com</v>
      </c>
      <c r="AR701" s="8" t="str">
        <f>CLEAN(TRIM(salesTable[[#This Row],[SourceFile]]))</f>
        <v>Mobile_App_Export.csv</v>
      </c>
      <c r="AS7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1" s="8" t="str">
        <f>IF(salesTable[orderRef_final]&lt;&gt;"MISSING",salesTable[orderRef_final],"invalid")</f>
        <v>GH-KUM-2025-00987</v>
      </c>
    </row>
    <row r="702" spans="1:46" x14ac:dyDescent="0.3">
      <c r="A702" t="s">
        <v>2319</v>
      </c>
      <c r="B702" t="s">
        <v>2320</v>
      </c>
      <c r="C702" t="s">
        <v>2321</v>
      </c>
      <c r="D702" t="s">
        <v>810</v>
      </c>
      <c r="E702" t="s">
        <v>2101</v>
      </c>
      <c r="F702" t="s">
        <v>38</v>
      </c>
      <c r="G702" t="s">
        <v>239</v>
      </c>
      <c r="H702" t="s">
        <v>240</v>
      </c>
      <c r="I702" t="s">
        <v>241</v>
      </c>
      <c r="J702" t="s">
        <v>97</v>
      </c>
      <c r="K702" t="s">
        <v>57</v>
      </c>
      <c r="L702" t="s">
        <v>799</v>
      </c>
      <c r="M702">
        <v>6</v>
      </c>
      <c r="N702">
        <v>980</v>
      </c>
      <c r="O702">
        <v>5880</v>
      </c>
      <c r="P702" t="s">
        <v>2322</v>
      </c>
      <c r="Q702" t="s">
        <v>2323</v>
      </c>
      <c r="R702" t="s">
        <v>32</v>
      </c>
      <c r="S702" t="str">
        <f>IF(salesTable[[#This Row],[Region]]="","MISSING",IFERROR(VLOOKUP(salesTable[[#This Row],[Region]],region_ref[],2,FALSE),TRIM(CLEAN(UPPER(salesTable[[#This Row],[Region]])))))</f>
        <v>KUMASI</v>
      </c>
      <c r="T702" t="str">
        <f>IF(salesTable[[#This Row],[CustomerType]]="","MISSING",IFERROR(VLOOKUP(salesTable[[#This Row],[CustomerType]],customerType_Ref[],2,FALSE),TRIM(CLEAN(UPPER(salesTable[[#This Row],[CustomerType]])))))</f>
        <v>BUSINESS</v>
      </c>
      <c r="U702" t="str">
        <f>IF(salesTable[[#This Row],[SalesChannel]]="","MISSING",IFERROR(VLOOKUP(salesTable[[#This Row],[SalesChannel]],salesChannel_Ref[],2,FALSE),CLEAN(UPPER(TRIM(salesTable[SalesChannel])))))</f>
        <v>ONLINE</v>
      </c>
      <c r="V702" t="str">
        <f>IF(salesTable[[#This Row],[PaymentMethod]]="","MISSING",IFERROR(VLOOKUP(salesTable[[#This Row],[PaymentMethod]],paymentMethod_REF[],2,FALSE), CLEAN(UPPER(TRIM(salesTable[[#This Row],[PaymentMethod]])))))</f>
        <v>CASH</v>
      </c>
      <c r="W702" s="8" t="str">
        <f>IF(salesTable[[#This Row],[ProductID]]="","MISSING",IFERROR(VLOOKUP(salesTable[[#This Row],[ProductID]],product_REF[],1,FALSE),"NO MATCH"))</f>
        <v>P009</v>
      </c>
      <c r="X702" s="8" t="str">
        <f>CLEAN(UPPER(TRIM(IF(salesTable[[#This Row],[ProductID]]="","MISSING",IFERROR(VLOOKUP(salesTable[[#This Row],[ProductID]],product_REF[],2,FALSE),"NO MATCH")))))</f>
        <v>FILING CABINET</v>
      </c>
      <c r="Y702" t="str">
        <f>IFERROR(CLEAN(UPPER(TRIM(VLOOKUP(salesTable[[#This Row],[productID_Final]],product_REF[],3,FALSE)))),"NO MATCH")</f>
        <v>OFFICE SUPPLIES</v>
      </c>
      <c r="Z702" s="8" t="str">
        <f>IF(salesTable[[#This Row],[productCategory_final]]=CLEAN(UPPER(TRIM(salesTable[ProductCategory]))),salesTable[[#This Row],[productCategory_final]],"MISMATCH")</f>
        <v>OFFICE SUPPLIES</v>
      </c>
      <c r="AA702" s="8" t="str">
        <f>IF(salesTable[[#This Row],[CustomerID]]="","MISSING",IFERROR(VLOOKUP(salesTable[[#This Row],[CustomerID]],customer_REF[],1,FALSE),"NO MATCH"))</f>
        <v>C0006</v>
      </c>
      <c r="AB702" t="str">
        <f>CLEAN(UPPER(TRIM(IF(salesTable[[#This Row],[FirstName]]="","MISSING",IFERROR(VLOOKUP(salesTable[[#This Row],[CustomerID_final]],customer_REF[],2,FALSE),"NO MATCH")))))</f>
        <v>DANIEL</v>
      </c>
      <c r="AC702" s="8" t="str">
        <f>IF(salesTable[[#This Row],[customerFisrtName]]=CLEAN(UPPER(TRIM(salesTable[[#This Row],[customerFisrtName]]))),salesTable[[#This Row],[customerFisrtName]],"MISMATCH")</f>
        <v>DANIEL</v>
      </c>
      <c r="AD702" t="str">
        <f>CLEAN(UPPER(TRIM(IF(salesTable[[#This Row],[LastName]]="","MISSING",IFERROR(VLOOKUP(salesTable[[#This Row],[CustomerID_final]],customer_REF[],3,FALSE),"NO MATCH")))))</f>
        <v>OWUSU</v>
      </c>
      <c r="AE702" s="8" t="str">
        <f>IF(salesTable[[#This Row],[customerLastName]]=CLEAN(UPPER(TRIM(salesTable[[#This Row],[customerLastName]]))),salesTable[[#This Row],[customerLastName]],"MISMATCH")</f>
        <v>OWUSU</v>
      </c>
      <c r="AF702" s="8" t="str">
        <f>IF(salesTable[[#This Row],[Phone]]="","MISSING",0&amp;RIGHT(TRIM(SUBSTITUTE(SUBSTITUTE(SUBSTITUTE(salesTable[[#This Row],[Phone]],"+","")," ",""),"-","")),9))</f>
        <v>0541493247</v>
      </c>
      <c r="AG70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02" s="8">
        <f>IF(salesTable[[#This Row],[quantity_clean]]&gt;0,salesTable[[#This Row],[quantity_clean]],"INVALID")</f>
        <v>6</v>
      </c>
      <c r="AI70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702" s="8">
        <f>IF(salesTable[[#This Row],[unitPrice_clean]]&gt;0,salesTable[[#This Row],[unitPrice_clean]],"INVALID")</f>
        <v>980</v>
      </c>
      <c r="AK702">
        <f>IF(salesTable[[#This Row],[Revenue]]="","MISSING",VALUE(TRIM(SUBSTITUTE(SUBSTITUTE(salesTable[[#This Row],[Revenue]],",",""),"GH₵",""))))</f>
        <v>5880</v>
      </c>
      <c r="AL702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702" s="19" t="str">
        <f>IF(ISNUMBER(salesTable[[#This Row],[OrderDate]]),salesTable[[#This Row],[OrderDate]],IFERROR(DATEVALUE(CLEAN(TRIM(SUBSTITUTE(salesTable[[#This Row],[OrderDate]],".","/")))),"CHECK"))</f>
        <v>CHECK</v>
      </c>
      <c r="AN70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GH-KUM-2025-00992</v>
      </c>
      <c r="AP7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2" s="8" t="str">
        <f>CLEAN(PROPER(TRIM(salesTable[[#This Row],[Email]])))</f>
        <v>Daniel.Owusu36@Example.Com</v>
      </c>
      <c r="AR702" s="8" t="str">
        <f>CLEAN(TRIM(salesTable[[#This Row],[SourceFile]]))</f>
        <v>Agent_App_2025.csv</v>
      </c>
      <c r="AS7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2" s="8" t="str">
        <f>IF(salesTable[orderRef_final]&lt;&gt;"MISSING",salesTable[orderRef_final],"invalid")</f>
        <v>GH-KUM-2025-00992</v>
      </c>
    </row>
    <row r="703" spans="1:46" x14ac:dyDescent="0.3">
      <c r="A703" t="s">
        <v>4224</v>
      </c>
      <c r="B703" t="s">
        <v>4225</v>
      </c>
      <c r="C703" t="s">
        <v>3341</v>
      </c>
      <c r="D703" t="s">
        <v>50</v>
      </c>
      <c r="E703" t="s">
        <v>1628</v>
      </c>
      <c r="F703" t="s">
        <v>1220</v>
      </c>
      <c r="G703" t="s">
        <v>24</v>
      </c>
      <c r="H703" t="s">
        <v>434</v>
      </c>
      <c r="I703" t="s">
        <v>26</v>
      </c>
      <c r="J703" t="s">
        <v>305</v>
      </c>
      <c r="K703" t="s">
        <v>72</v>
      </c>
      <c r="L703" t="s">
        <v>165</v>
      </c>
      <c r="M703" t="s">
        <v>74</v>
      </c>
      <c r="N703">
        <v>4200</v>
      </c>
      <c r="O703">
        <v>33600</v>
      </c>
      <c r="P703" t="s">
        <v>4226</v>
      </c>
      <c r="Q703" t="s">
        <v>4227</v>
      </c>
      <c r="R703" t="s">
        <v>61</v>
      </c>
      <c r="S703" t="str">
        <f>IF(salesTable[[#This Row],[Region]]="","MISSING",IFERROR(VLOOKUP(salesTable[[#This Row],[Region]],region_ref[],2,FALSE),TRIM(CLEAN(UPPER(salesTable[[#This Row],[Region]])))))</f>
        <v>KUMASI</v>
      </c>
      <c r="T703" t="str">
        <f>IF(salesTable[[#This Row],[CustomerType]]="","MISSING",IFERROR(VLOOKUP(salesTable[[#This Row],[CustomerType]],customerType_Ref[],2,FALSE),TRIM(CLEAN(UPPER(salesTable[[#This Row],[CustomerType]])))))</f>
        <v>GOVERNMENT</v>
      </c>
      <c r="U703" t="str">
        <f>IF(salesTable[[#This Row],[SalesChannel]]="","MISSING",IFERROR(VLOOKUP(salesTable[[#This Row],[SalesChannel]],salesChannel_Ref[],2,FALSE),CLEAN(UPPER(TRIM(salesTable[SalesChannel])))))</f>
        <v>IN-STORE</v>
      </c>
      <c r="V70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03" s="8" t="str">
        <f>IF(salesTable[[#This Row],[ProductID]]="","MISSING",IFERROR(VLOOKUP(salesTable[[#This Row],[ProductID]],product_REF[],1,FALSE),"NO MATCH"))</f>
        <v>P001</v>
      </c>
      <c r="X703" s="8" t="str">
        <f>CLEAN(UPPER(TRIM(IF(salesTable[[#This Row],[ProductID]]="","MISSING",IFERROR(VLOOKUP(salesTable[[#This Row],[ProductID]],product_REF[],2,FALSE),"NO MATCH")))))</f>
        <v>LAPTOP PRO 14</v>
      </c>
      <c r="Y703" t="str">
        <f>IFERROR(CLEAN(UPPER(TRIM(VLOOKUP(salesTable[[#This Row],[productID_Final]],product_REF[],3,FALSE)))),"NO MATCH")</f>
        <v>ELECTRONICS</v>
      </c>
      <c r="Z703" s="8" t="str">
        <f>IF(salesTable[[#This Row],[productCategory_final]]=CLEAN(UPPER(TRIM(salesTable[ProductCategory]))),salesTable[[#This Row],[productCategory_final]],"MISMATCH")</f>
        <v>ELECTRONICS</v>
      </c>
      <c r="AA703" s="8" t="str">
        <f>IF(salesTable[[#This Row],[CustomerID]]="","MISSING",IFERROR(VLOOKUP(salesTable[[#This Row],[CustomerID]],customer_REF[],1,FALSE),"NO MATCH"))</f>
        <v>C0386</v>
      </c>
      <c r="AB703" t="str">
        <f>CLEAN(UPPER(TRIM(IF(salesTable[[#This Row],[FirstName]]="","MISSING",IFERROR(VLOOKUP(salesTable[[#This Row],[CustomerID_final]],customer_REF[],2,FALSE),"NO MATCH")))))</f>
        <v>AKOSUA</v>
      </c>
      <c r="AC703" s="8" t="str">
        <f>IF(salesTable[[#This Row],[customerFisrtName]]=CLEAN(UPPER(TRIM(salesTable[[#This Row],[customerFisrtName]]))),salesTable[[#This Row],[customerFisrtName]],"MISMATCH")</f>
        <v>AKOSUA</v>
      </c>
      <c r="AD703" t="str">
        <f>CLEAN(UPPER(TRIM(IF(salesTable[[#This Row],[LastName]]="","MISSING",IFERROR(VLOOKUP(salesTable[[#This Row],[CustomerID_final]],customer_REF[],3,FALSE),"NO MATCH")))))</f>
        <v>ASARE</v>
      </c>
      <c r="AE703" s="8" t="str">
        <f>IF(salesTable[[#This Row],[customerLastName]]=CLEAN(UPPER(TRIM(salesTable[[#This Row],[customerLastName]]))),salesTable[[#This Row],[customerLastName]],"MISMATCH")</f>
        <v>ASARE</v>
      </c>
      <c r="AF703" s="8" t="str">
        <f>IF(salesTable[[#This Row],[Phone]]="","MISSING",0&amp;RIGHT(TRIM(SUBSTITUTE(SUBSTITUTE(SUBSTITUTE(salesTable[[#This Row],[Phone]],"+","")," ",""),"-","")),9))</f>
        <v>0267959393</v>
      </c>
      <c r="AG70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03" s="8">
        <f>IF(salesTable[[#This Row],[quantity_clean]]&gt;0,salesTable[[#This Row],[quantity_clean]],"INVALID")</f>
        <v>8</v>
      </c>
      <c r="AI70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03" s="8">
        <f>IF(salesTable[[#This Row],[unitPrice_clean]]&gt;0,salesTable[[#This Row],[unitPrice_clean]],"INVALID")</f>
        <v>4200</v>
      </c>
      <c r="AK703">
        <f>IF(salesTable[[#This Row],[Revenue]]="","MISSING",VALUE(TRIM(SUBSTITUTE(SUBSTITUTE(salesTable[[#This Row],[Revenue]],",",""),"GH₵",""))))</f>
        <v>33600</v>
      </c>
      <c r="AL703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703" s="19">
        <f>IF(ISNUMBER(salesTable[[#This Row],[OrderDate]]),salesTable[[#This Row],[OrderDate]],IFERROR(DATEVALUE(CLEAN(TRIM(SUBSTITUTE(salesTable[[#This Row],[OrderDate]],".","/")))),"CHECK"))</f>
        <v>45841</v>
      </c>
      <c r="AN7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45841</v>
      </c>
      <c r="AO7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GH-KUM-2025-00999</v>
      </c>
      <c r="AP7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3" s="8" t="str">
        <f>CLEAN(PROPER(TRIM(salesTable[[#This Row],[Email]])))</f>
        <v>Akosua.Asare43@Example.Com</v>
      </c>
      <c r="AR703" s="8" t="str">
        <f>CLEAN(TRIM(salesTable[[#This Row],[SourceFile]]))</f>
        <v>Retail_POS_2025.csv</v>
      </c>
      <c r="AS7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3" s="8" t="str">
        <f>IF(salesTable[orderRef_final]&lt;&gt;"MISSING",salesTable[orderRef_final],"invalid")</f>
        <v>GH-KUM-2025-00999</v>
      </c>
    </row>
    <row r="704" spans="1:46" x14ac:dyDescent="0.3">
      <c r="A704" t="s">
        <v>4773</v>
      </c>
      <c r="B704" t="s">
        <v>4774</v>
      </c>
      <c r="C704" t="s">
        <v>4523</v>
      </c>
      <c r="D704" t="s">
        <v>80</v>
      </c>
      <c r="E704" t="s">
        <v>552</v>
      </c>
      <c r="F704" t="s">
        <v>38</v>
      </c>
      <c r="G704" t="s">
        <v>162</v>
      </c>
      <c r="H704" t="s">
        <v>1802</v>
      </c>
      <c r="I704" t="s">
        <v>110</v>
      </c>
      <c r="J704" t="s">
        <v>97</v>
      </c>
      <c r="K704" t="s">
        <v>288</v>
      </c>
      <c r="L704" t="s">
        <v>111</v>
      </c>
      <c r="M704" t="s">
        <v>99</v>
      </c>
      <c r="N704" t="s">
        <v>133</v>
      </c>
      <c r="O704">
        <v>6820</v>
      </c>
      <c r="P704" t="s">
        <v>4775</v>
      </c>
      <c r="Q704" t="s">
        <v>4776</v>
      </c>
      <c r="R704" t="s">
        <v>32</v>
      </c>
      <c r="S704" t="str">
        <f>IF(salesTable[[#This Row],[Region]]="","MISSING",IFERROR(VLOOKUP(salesTable[[#This Row],[Region]],region_ref[],2,FALSE),TRIM(CLEAN(UPPER(salesTable[[#This Row],[Region]])))))</f>
        <v>KUMASI</v>
      </c>
      <c r="T704" t="str">
        <f>IF(salesTable[[#This Row],[CustomerType]]="","MISSING",IFERROR(VLOOKUP(salesTable[[#This Row],[CustomerType]],customerType_Ref[],2,FALSE),TRIM(CLEAN(UPPER(salesTable[[#This Row],[CustomerType]])))))</f>
        <v>BUSINESS</v>
      </c>
      <c r="U704" t="str">
        <f>IF(salesTable[[#This Row],[SalesChannel]]="","MISSING",IFERROR(VLOOKUP(salesTable[[#This Row],[SalesChannel]],salesChannel_Ref[],2,FALSE),CLEAN(UPPER(TRIM(salesTable[SalesChannel])))))</f>
        <v>AGENT</v>
      </c>
      <c r="V704" t="str">
        <f>IF(salesTable[[#This Row],[PaymentMethod]]="","MISSING",IFERROR(VLOOKUP(salesTable[[#This Row],[PaymentMethod]],paymentMethod_REF[],2,FALSE), CLEAN(UPPER(TRIM(salesTable[[#This Row],[PaymentMethod]])))))</f>
        <v>CARD</v>
      </c>
      <c r="W704" s="8" t="str">
        <f>IF(salesTable[[#This Row],[ProductID]]="","MISSING",IFERROR(VLOOKUP(salesTable[[#This Row],[ProductID]],product_REF[],1,FALSE),"NO MATCH"))</f>
        <v>P012</v>
      </c>
      <c r="X704" s="8" t="str">
        <f>CLEAN(UPPER(TRIM(IF(salesTable[[#This Row],[ProductID]]="","MISSING",IFERROR(VLOOKUP(salesTable[[#This Row],[ProductID]],product_REF[],2,FALSE),"NO MATCH")))))</f>
        <v>BLENDER PLUS</v>
      </c>
      <c r="Y704" t="str">
        <f>IFERROR(CLEAN(UPPER(TRIM(VLOOKUP(salesTable[[#This Row],[productID_Final]],product_REF[],3,FALSE)))),"NO MATCH")</f>
        <v>HOME APPLIANCES</v>
      </c>
      <c r="Z704" s="8" t="str">
        <f>IF(salesTable[[#This Row],[productCategory_final]]=CLEAN(UPPER(TRIM(salesTable[ProductCategory]))),salesTable[[#This Row],[productCategory_final]],"MISMATCH")</f>
        <v>HOME APPLIANCES</v>
      </c>
      <c r="AA704" s="8" t="str">
        <f>IF(salesTable[[#This Row],[CustomerID]]="","MISSING",IFERROR(VLOOKUP(salesTable[[#This Row],[CustomerID]],customer_REF[],1,FALSE),"NO MATCH"))</f>
        <v>C0046</v>
      </c>
      <c r="AB704" t="str">
        <f>CLEAN(UPPER(TRIM(IF(salesTable[[#This Row],[FirstName]]="","MISSING",IFERROR(VLOOKUP(salesTable[[#This Row],[CustomerID_final]],customer_REF[],2,FALSE),"NO MATCH")))))</f>
        <v>ADWOA</v>
      </c>
      <c r="AC704" s="8" t="str">
        <f>IF(salesTable[[#This Row],[customerFisrtName]]=CLEAN(UPPER(TRIM(salesTable[[#This Row],[customerFisrtName]]))),salesTable[[#This Row],[customerFisrtName]],"MISMATCH")</f>
        <v>ADWOA</v>
      </c>
      <c r="AD704" t="str">
        <f>CLEAN(UPPER(TRIM(IF(salesTable[[#This Row],[LastName]]="","MISSING",IFERROR(VLOOKUP(salesTable[[#This Row],[CustomerID_final]],customer_REF[],3,FALSE),"NO MATCH")))))</f>
        <v>BADU</v>
      </c>
      <c r="AE704" s="8" t="str">
        <f>IF(salesTable[[#This Row],[customerLastName]]=CLEAN(UPPER(TRIM(salesTable[[#This Row],[customerLastName]]))),salesTable[[#This Row],[customerLastName]],"MISMATCH")</f>
        <v>BADU</v>
      </c>
      <c r="AF704" s="8" t="str">
        <f>IF(salesTable[[#This Row],[Phone]]="","MISSING",0&amp;RIGHT(TRIM(SUBSTITUTE(SUBSTITUTE(SUBSTITUTE(salesTable[[#This Row],[Phone]],"+","")," ",""),"-","")),9))</f>
        <v>0592925492</v>
      </c>
      <c r="AG70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04" s="8">
        <f>IF(salesTable[[#This Row],[quantity_clean]]&gt;0,salesTable[[#This Row],[quantity_clean]],"INVALID")</f>
        <v>11</v>
      </c>
      <c r="AI704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704" s="8" t="str">
        <f>IF(salesTable[[#This Row],[unitPrice_clean]]&gt;0,salesTable[[#This Row],[unitPrice_clean]],"INVALID")</f>
        <v>INVALID</v>
      </c>
      <c r="AK704">
        <f>IF(salesTable[[#This Row],[Revenue]]="","MISSING",VALUE(TRIM(SUBSTITUTE(SUBSTITUTE(salesTable[[#This Row],[Revenue]],",",""),"GH₵",""))))</f>
        <v>6820</v>
      </c>
      <c r="AL70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04" s="19" t="str">
        <f>IF(ISNUMBER(salesTable[[#This Row],[OrderDate]]),salesTable[[#This Row],[OrderDate]],IFERROR(DATEVALUE(CLEAN(TRIM(SUBSTITUTE(salesTable[[#This Row],[OrderDate]],".","/")))),"CHECK"))</f>
        <v>CHECK</v>
      </c>
      <c r="AN70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GH-KUM-2025-01005</v>
      </c>
      <c r="AP7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4" s="8" t="str">
        <f>CLEAN(PROPER(TRIM(salesTable[[#This Row],[Email]])))</f>
        <v>Adwoa.Badu60Example.Com</v>
      </c>
      <c r="AR704" s="8" t="str">
        <f>CLEAN(TRIM(salesTable[[#This Row],[SourceFile]]))</f>
        <v>Agent_App_2025.csv</v>
      </c>
      <c r="AS7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4" s="8" t="str">
        <f>IF(salesTable[orderRef_final]&lt;&gt;"MISSING",salesTable[orderRef_final],"invalid")</f>
        <v>GH-KUM-2025-01005</v>
      </c>
    </row>
    <row r="705" spans="1:46" x14ac:dyDescent="0.3">
      <c r="A705" t="s">
        <v>4294</v>
      </c>
      <c r="B705" t="s">
        <v>4295</v>
      </c>
      <c r="C705" t="s">
        <v>2454</v>
      </c>
      <c r="D705" t="s">
        <v>1756</v>
      </c>
      <c r="E705" t="s">
        <v>37</v>
      </c>
      <c r="F705" t="s">
        <v>38</v>
      </c>
      <c r="G705" t="s">
        <v>53</v>
      </c>
      <c r="H705" t="s">
        <v>95</v>
      </c>
      <c r="I705" t="s">
        <v>55</v>
      </c>
      <c r="J705" t="s">
        <v>27</v>
      </c>
      <c r="K705" t="s">
        <v>72</v>
      </c>
      <c r="L705" t="s">
        <v>502</v>
      </c>
      <c r="M705" t="s">
        <v>133</v>
      </c>
      <c r="N705">
        <v>180</v>
      </c>
      <c r="O705">
        <v>1800</v>
      </c>
      <c r="P705" t="s">
        <v>4296</v>
      </c>
      <c r="Q705" t="s">
        <v>4297</v>
      </c>
      <c r="R705" t="s">
        <v>61</v>
      </c>
      <c r="S705" t="str">
        <f>IF(salesTable[[#This Row],[Region]]="","MISSING",IFERROR(VLOOKUP(salesTable[[#This Row],[Region]],region_ref[],2,FALSE),TRIM(CLEAN(UPPER(salesTable[[#This Row],[Region]])))))</f>
        <v>KUMASI</v>
      </c>
      <c r="T705" t="str">
        <f>IF(salesTable[[#This Row],[CustomerType]]="","MISSING",IFERROR(VLOOKUP(salesTable[[#This Row],[CustomerType]],customerType_Ref[],2,FALSE),TRIM(CLEAN(UPPER(salesTable[[#This Row],[CustomerType]])))))</f>
        <v>GOVERNMENT</v>
      </c>
      <c r="U705" t="str">
        <f>IF(salesTable[[#This Row],[SalesChannel]]="","MISSING",IFERROR(VLOOKUP(salesTable[[#This Row],[SalesChannel]],salesChannel_Ref[],2,FALSE),CLEAN(UPPER(TRIM(salesTable[SalesChannel])))))</f>
        <v>IN-STORE</v>
      </c>
      <c r="V705" t="str">
        <f>IF(salesTable[[#This Row],[PaymentMethod]]="","MISSING",IFERROR(VLOOKUP(salesTable[[#This Row],[PaymentMethod]],paymentMethod_REF[],2,FALSE), CLEAN(UPPER(TRIM(salesTable[[#This Row],[PaymentMethod]])))))</f>
        <v>CASH</v>
      </c>
      <c r="W705" s="8" t="str">
        <f>IF(salesTable[[#This Row],[ProductID]]="","MISSING",IFERROR(VLOOKUP(salesTable[[#This Row],[ProductID]],product_REF[],1,FALSE),"NO MATCH"))</f>
        <v>P007</v>
      </c>
      <c r="X705" s="8" t="str">
        <f>CLEAN(UPPER(TRIM(IF(salesTable[[#This Row],[ProductID]]="","MISSING",IFERROR(VLOOKUP(salesTable[[#This Row],[ProductID]],product_REF[],2,FALSE),"NO MATCH")))))</f>
        <v>COTTON SHIRT</v>
      </c>
      <c r="Y705" t="str">
        <f>IFERROR(CLEAN(UPPER(TRIM(VLOOKUP(salesTable[[#This Row],[productID_Final]],product_REF[],3,FALSE)))),"NO MATCH")</f>
        <v>CLOTHING</v>
      </c>
      <c r="Z705" s="8" t="str">
        <f>IF(salesTable[[#This Row],[productCategory_final]]=CLEAN(UPPER(TRIM(salesTable[ProductCategory]))),salesTable[[#This Row],[productCategory_final]],"MISMATCH")</f>
        <v>CLOTHING</v>
      </c>
      <c r="AA705" s="8" t="str">
        <f>IF(salesTable[[#This Row],[CustomerID]]="","MISSING",IFERROR(VLOOKUP(salesTable[[#This Row],[CustomerID]],customer_REF[],1,FALSE),"NO MATCH"))</f>
        <v>C0250</v>
      </c>
      <c r="AB705" t="str">
        <f>CLEAN(UPPER(TRIM(IF(salesTable[[#This Row],[FirstName]]="","MISSING",IFERROR(VLOOKUP(salesTable[[#This Row],[CustomerID_final]],customer_REF[],2,FALSE),"NO MATCH")))))</f>
        <v>AKOSUA</v>
      </c>
      <c r="AC705" s="8" t="str">
        <f>IF(salesTable[[#This Row],[customerFisrtName]]=CLEAN(UPPER(TRIM(salesTable[[#This Row],[customerFisrtName]]))),salesTable[[#This Row],[customerFisrtName]],"MISMATCH")</f>
        <v>AKOSUA</v>
      </c>
      <c r="AD705" t="str">
        <f>CLEAN(UPPER(TRIM(IF(salesTable[[#This Row],[LastName]]="","MISSING",IFERROR(VLOOKUP(salesTable[[#This Row],[CustomerID_final]],customer_REF[],3,FALSE),"NO MATCH")))))</f>
        <v>ANTWI</v>
      </c>
      <c r="AE705" s="8" t="str">
        <f>IF(salesTable[[#This Row],[customerLastName]]=CLEAN(UPPER(TRIM(salesTable[[#This Row],[customerLastName]]))),salesTable[[#This Row],[customerLastName]],"MISMATCH")</f>
        <v>ANTWI</v>
      </c>
      <c r="AF705" s="8" t="str">
        <f>IF(salesTable[[#This Row],[Phone]]="","MISSING",0&amp;RIGHT(TRIM(SUBSTITUTE(SUBSTITUTE(SUBSTITUTE(salesTable[[#This Row],[Phone]],"+","")," ",""),"-","")),9))</f>
        <v>0593552197</v>
      </c>
      <c r="AG70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705" s="8" t="str">
        <f>IF(salesTable[[#This Row],[quantity_clean]]&gt;0,salesTable[[#This Row],[quantity_clean]],"INVALID")</f>
        <v>INVALID</v>
      </c>
      <c r="AI70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05" s="8">
        <f>IF(salesTable[[#This Row],[unitPrice_clean]]&gt;0,salesTable[[#This Row],[unitPrice_clean]],"INVALID")</f>
        <v>180</v>
      </c>
      <c r="AK705">
        <f>IF(salesTable[[#This Row],[Revenue]]="","MISSING",VALUE(TRIM(SUBSTITUTE(SUBSTITUTE(salesTable[[#This Row],[Revenue]],",",""),"GH₵",""))))</f>
        <v>1800</v>
      </c>
      <c r="AL70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05" s="19">
        <f>IF(ISNUMBER(salesTable[[#This Row],[OrderDate]]),salesTable[[#This Row],[OrderDate]],IFERROR(DATEVALUE(CLEAN(TRIM(SUBSTITUTE(salesTable[[#This Row],[OrderDate]],".","/")))),"CHECK"))</f>
        <v>45817</v>
      </c>
      <c r="AN7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45817</v>
      </c>
      <c r="AO7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GH-KUM-2025-01012</v>
      </c>
      <c r="AP7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5" s="8" t="str">
        <f>CLEAN(PROPER(TRIM(salesTable[[#This Row],[Email]])))</f>
        <v>Akosua.Antwi42Example.Com</v>
      </c>
      <c r="AR705" s="8" t="str">
        <f>CLEAN(TRIM(salesTable[[#This Row],[SourceFile]]))</f>
        <v>Retail_POS_2025.csv</v>
      </c>
      <c r="AS7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5" s="8" t="str">
        <f>IF(salesTable[orderRef_final]&lt;&gt;"MISSING",salesTable[orderRef_final],"invalid")</f>
        <v>GH-KUM-2025-01012</v>
      </c>
    </row>
    <row r="706" spans="1:46" x14ac:dyDescent="0.3">
      <c r="A706" t="s">
        <v>6324</v>
      </c>
      <c r="B706" t="s">
        <v>5360</v>
      </c>
      <c r="C706" t="s">
        <v>804</v>
      </c>
      <c r="D706" t="s">
        <v>380</v>
      </c>
      <c r="E706" t="s">
        <v>129</v>
      </c>
      <c r="F706" t="s">
        <v>38</v>
      </c>
      <c r="G706" t="s">
        <v>303</v>
      </c>
      <c r="H706" t="s">
        <v>399</v>
      </c>
      <c r="I706" t="s">
        <v>41</v>
      </c>
      <c r="J706" t="s">
        <v>27</v>
      </c>
      <c r="K706" t="s">
        <v>84</v>
      </c>
      <c r="L706" t="s">
        <v>111</v>
      </c>
      <c r="M706">
        <v>10</v>
      </c>
      <c r="N706">
        <v>2400</v>
      </c>
      <c r="O706">
        <v>24000</v>
      </c>
      <c r="P706" t="s">
        <v>6325</v>
      </c>
      <c r="Q706" t="s">
        <v>6326</v>
      </c>
      <c r="R706" t="s">
        <v>61</v>
      </c>
      <c r="S706" t="str">
        <f>IF(salesTable[[#This Row],[Region]]="","MISSING",IFERROR(VLOOKUP(salesTable[[#This Row],[Region]],region_ref[],2,FALSE),TRIM(CLEAN(UPPER(salesTable[[#This Row],[Region]])))))</f>
        <v>KUMASI</v>
      </c>
      <c r="T706" t="str">
        <f>IF(salesTable[[#This Row],[CustomerType]]="","MISSING",IFERROR(VLOOKUP(salesTable[[#This Row],[CustomerType]],customerType_Ref[],2,FALSE),TRIM(CLEAN(UPPER(salesTable[[#This Row],[CustomerType]])))))</f>
        <v>GOVERNMENT</v>
      </c>
      <c r="U706" t="str">
        <f>IF(salesTable[[#This Row],[SalesChannel]]="","MISSING",IFERROR(VLOOKUP(salesTable[[#This Row],[SalesChannel]],salesChannel_Ref[],2,FALSE),CLEAN(UPPER(TRIM(salesTable[SalesChannel])))))</f>
        <v>AGENT</v>
      </c>
      <c r="V706" t="str">
        <f>IF(salesTable[[#This Row],[PaymentMethod]]="","MISSING",IFERROR(VLOOKUP(salesTable[[#This Row],[PaymentMethod]],paymentMethod_REF[],2,FALSE), CLEAN(UPPER(TRIM(salesTable[[#This Row],[PaymentMethod]])))))</f>
        <v>CARD</v>
      </c>
      <c r="W706" s="8" t="str">
        <f>IF(salesTable[[#This Row],[ProductID]]="","MISSING",IFERROR(VLOOKUP(salesTable[[#This Row],[ProductID]],product_REF[],1,FALSE),"NO MATCH"))</f>
        <v>P011</v>
      </c>
      <c r="X706" s="8" t="str">
        <f>CLEAN(UPPER(TRIM(IF(salesTable[[#This Row],[ProductID]]="","MISSING",IFERROR(VLOOKUP(salesTable[[#This Row],[ProductID]],product_REF[],2,FALSE),"NO MATCH")))))</f>
        <v>EXECUTIVE DESK</v>
      </c>
      <c r="Y706" t="str">
        <f>IFERROR(CLEAN(UPPER(TRIM(VLOOKUP(salesTable[[#This Row],[productID_Final]],product_REF[],3,FALSE)))),"NO MATCH")</f>
        <v>FURNITURE</v>
      </c>
      <c r="Z706" s="8" t="str">
        <f>IF(salesTable[[#This Row],[productCategory_final]]=CLEAN(UPPER(TRIM(salesTable[ProductCategory]))),salesTable[[#This Row],[productCategory_final]],"MISMATCH")</f>
        <v>FURNITURE</v>
      </c>
      <c r="AA706" s="8" t="str">
        <f>IF(salesTable[[#This Row],[CustomerID]]="","MISSING",IFERROR(VLOOKUP(salesTable[[#This Row],[CustomerID]],customer_REF[],1,FALSE),"NO MATCH"))</f>
        <v>C0131</v>
      </c>
      <c r="AB706" t="str">
        <f>CLEAN(UPPER(TRIM(IF(salesTable[[#This Row],[FirstName]]="","MISSING",IFERROR(VLOOKUP(salesTable[[#This Row],[CustomerID_final]],customer_REF[],2,FALSE),"NO MATCH")))))</f>
        <v>DANIEL</v>
      </c>
      <c r="AC706" s="8" t="str">
        <f>IF(salesTable[[#This Row],[customerFisrtName]]=CLEAN(UPPER(TRIM(salesTable[[#This Row],[customerFisrtName]]))),salesTable[[#This Row],[customerFisrtName]],"MISMATCH")</f>
        <v>DANIEL</v>
      </c>
      <c r="AD706" t="str">
        <f>CLEAN(UPPER(TRIM(IF(salesTable[[#This Row],[LastName]]="","MISSING",IFERROR(VLOOKUP(salesTable[[#This Row],[CustomerID_final]],customer_REF[],3,FALSE),"NO MATCH")))))</f>
        <v>BOATENG</v>
      </c>
      <c r="AE706" s="8" t="str">
        <f>IF(salesTable[[#This Row],[customerLastName]]=CLEAN(UPPER(TRIM(salesTable[[#This Row],[customerLastName]]))),salesTable[[#This Row],[customerLastName]],"MISMATCH")</f>
        <v>BOATENG</v>
      </c>
      <c r="AF706" s="8" t="str">
        <f>IF(salesTable[[#This Row],[Phone]]="","MISSING",0&amp;RIGHT(TRIM(SUBSTITUTE(SUBSTITUTE(SUBSTITUTE(salesTable[[#This Row],[Phone]],"+","")," ",""),"-","")),9))</f>
        <v>0206136508</v>
      </c>
      <c r="AG70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06" s="8">
        <f>IF(salesTable[[#This Row],[quantity_clean]]&gt;0,salesTable[[#This Row],[quantity_clean]],"INVALID")</f>
        <v>10</v>
      </c>
      <c r="AI70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06" s="8">
        <f>IF(salesTable[[#This Row],[unitPrice_clean]]&gt;0,salesTable[[#This Row],[unitPrice_clean]],"INVALID")</f>
        <v>2400</v>
      </c>
      <c r="AK706">
        <f>IF(salesTable[[#This Row],[Revenue]]="","MISSING",VALUE(TRIM(SUBSTITUTE(SUBSTITUTE(salesTable[[#This Row],[Revenue]],",",""),"GH₵",""))))</f>
        <v>24000</v>
      </c>
      <c r="AL706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706" s="19">
        <f>IF(ISNUMBER(salesTable[[#This Row],[OrderDate]]),salesTable[[#This Row],[OrderDate]],IFERROR(DATEVALUE(CLEAN(TRIM(SUBSTITUTE(salesTable[[#This Row],[OrderDate]],".","/")))),"CHECK"))</f>
        <v>45748</v>
      </c>
      <c r="AN7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45748</v>
      </c>
      <c r="AO7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GH-KUM-2025-01017</v>
      </c>
      <c r="AP7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6" s="8" t="str">
        <f>CLEAN(PROPER(TRIM(salesTable[[#This Row],[Email]])))</f>
        <v>Daniel.Boateng3@Example.Com</v>
      </c>
      <c r="AR706" s="8" t="str">
        <f>CLEAN(TRIM(salesTable[[#This Row],[SourceFile]]))</f>
        <v>Retail_POS_2025.csv</v>
      </c>
      <c r="AS7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6" s="8" t="str">
        <f>IF(salesTable[orderRef_final]&lt;&gt;"MISSING",salesTable[orderRef_final],"invalid")</f>
        <v>GH-KUM-2025-01017</v>
      </c>
    </row>
    <row r="707" spans="1:46" x14ac:dyDescent="0.3">
      <c r="A707" t="s">
        <v>4915</v>
      </c>
      <c r="B707" t="s">
        <v>1774</v>
      </c>
      <c r="C707" t="s">
        <v>2307</v>
      </c>
      <c r="D707" t="s">
        <v>905</v>
      </c>
      <c r="E707" t="s">
        <v>433</v>
      </c>
      <c r="F707" t="s">
        <v>38</v>
      </c>
      <c r="G707" t="s">
        <v>24</v>
      </c>
      <c r="H707" t="s">
        <v>434</v>
      </c>
      <c r="I707" t="s">
        <v>26</v>
      </c>
      <c r="J707" t="s">
        <v>27</v>
      </c>
      <c r="K707" t="s">
        <v>72</v>
      </c>
      <c r="L707" t="s">
        <v>182</v>
      </c>
      <c r="M707">
        <v>1</v>
      </c>
      <c r="N707" t="s">
        <v>4916</v>
      </c>
      <c r="O707">
        <v>4150</v>
      </c>
      <c r="P707" t="s">
        <v>4917</v>
      </c>
      <c r="Q707" t="s">
        <v>4918</v>
      </c>
      <c r="R707" t="s">
        <v>157</v>
      </c>
      <c r="S707" t="str">
        <f>IF(salesTable[[#This Row],[Region]]="","MISSING",IFERROR(VLOOKUP(salesTable[[#This Row],[Region]],region_ref[],2,FALSE),TRIM(CLEAN(UPPER(salesTable[[#This Row],[Region]])))))</f>
        <v>KUMASI</v>
      </c>
      <c r="T707" t="str">
        <f>IF(salesTable[[#This Row],[CustomerType]]="","MISSING",IFERROR(VLOOKUP(salesTable[[#This Row],[CustomerType]],customerType_Ref[],2,FALSE),TRIM(CLEAN(UPPER(salesTable[[#This Row],[CustomerType]])))))</f>
        <v>GOVERNMENT</v>
      </c>
      <c r="U707" t="str">
        <f>IF(salesTable[[#This Row],[SalesChannel]]="","MISSING",IFERROR(VLOOKUP(salesTable[[#This Row],[SalesChannel]],salesChannel_Ref[],2,FALSE),CLEAN(UPPER(TRIM(salesTable[SalesChannel])))))</f>
        <v>IN-STORE</v>
      </c>
      <c r="V707" t="str">
        <f>IF(salesTable[[#This Row],[PaymentMethod]]="","MISSING",IFERROR(VLOOKUP(salesTable[[#This Row],[PaymentMethod]],paymentMethod_REF[],2,FALSE), CLEAN(UPPER(TRIM(salesTable[[#This Row],[PaymentMethod]])))))</f>
        <v>CASH</v>
      </c>
      <c r="W707" s="8" t="str">
        <f>IF(salesTable[[#This Row],[ProductID]]="","MISSING",IFERROR(VLOOKUP(salesTable[[#This Row],[ProductID]],product_REF[],1,FALSE),"NO MATCH"))</f>
        <v>P001</v>
      </c>
      <c r="X707" s="8" t="str">
        <f>CLEAN(UPPER(TRIM(IF(salesTable[[#This Row],[ProductID]]="","MISSING",IFERROR(VLOOKUP(salesTable[[#This Row],[ProductID]],product_REF[],2,FALSE),"NO MATCH")))))</f>
        <v>LAPTOP PRO 14</v>
      </c>
      <c r="Y707" t="str">
        <f>IFERROR(CLEAN(UPPER(TRIM(VLOOKUP(salesTable[[#This Row],[productID_Final]],product_REF[],3,FALSE)))),"NO MATCH")</f>
        <v>ELECTRONICS</v>
      </c>
      <c r="Z707" s="8" t="str">
        <f>IF(salesTable[[#This Row],[productCategory_final]]=CLEAN(UPPER(TRIM(salesTable[ProductCategory]))),salesTable[[#This Row],[productCategory_final]],"MISMATCH")</f>
        <v>ELECTRONICS</v>
      </c>
      <c r="AA707" s="8" t="str">
        <f>IF(salesTable[[#This Row],[CustomerID]]="","MISSING",IFERROR(VLOOKUP(salesTable[[#This Row],[CustomerID]],customer_REF[],1,FALSE),"NO MATCH"))</f>
        <v>C0033</v>
      </c>
      <c r="AB707" t="str">
        <f>CLEAN(UPPER(TRIM(IF(salesTable[[#This Row],[FirstName]]="","MISSING",IFERROR(VLOOKUP(salesTable[[#This Row],[CustomerID_final]],customer_REF[],2,FALSE),"NO MATCH")))))</f>
        <v>KOFI</v>
      </c>
      <c r="AC707" s="8" t="str">
        <f>IF(salesTable[[#This Row],[customerFisrtName]]=CLEAN(UPPER(TRIM(salesTable[[#This Row],[customerFisrtName]]))),salesTable[[#This Row],[customerFisrtName]],"MISMATCH")</f>
        <v>KOFI</v>
      </c>
      <c r="AD707" t="str">
        <f>CLEAN(UPPER(TRIM(IF(salesTable[[#This Row],[LastName]]="","MISSING",IFERROR(VLOOKUP(salesTable[[#This Row],[CustomerID_final]],customer_REF[],3,FALSE),"NO MATCH")))))</f>
        <v>ASARE</v>
      </c>
      <c r="AE707" s="8" t="str">
        <f>IF(salesTable[[#This Row],[customerLastName]]=CLEAN(UPPER(TRIM(salesTable[[#This Row],[customerLastName]]))),salesTable[[#This Row],[customerLastName]],"MISMATCH")</f>
        <v>ASARE</v>
      </c>
      <c r="AF707" s="8" t="str">
        <f>IF(salesTable[[#This Row],[Phone]]="","MISSING",0&amp;RIGHT(TRIM(SUBSTITUTE(SUBSTITUTE(SUBSTITUTE(salesTable[[#This Row],[Phone]],"+","")," ",""),"-","")),9))</f>
        <v>0596521536</v>
      </c>
      <c r="AG70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07" s="8">
        <f>IF(salesTable[[#This Row],[quantity_clean]]&gt;0,salesTable[[#This Row],[quantity_clean]],"INVALID")</f>
        <v>1</v>
      </c>
      <c r="AI707">
        <f>IF(OR(salesTable[[#This Row],[UnitPrice]]="",salesTable[[#This Row],[UnitPrice]]="N/A",salesTable[[#This Row],[UnitPrice]]="unknown"),"INVALID",VALUE(TRIM(SUBSTITUTE(SUBSTITUTE(salesTable[[#This Row],[UnitPrice]],",",""),"GH₵",""))))</f>
        <v>4150</v>
      </c>
      <c r="AJ707" s="8">
        <f>IF(salesTable[[#This Row],[unitPrice_clean]]&gt;0,salesTable[[#This Row],[unitPrice_clean]],"INVALID")</f>
        <v>4150</v>
      </c>
      <c r="AK707">
        <f>IF(salesTable[[#This Row],[Revenue]]="","MISSING",VALUE(TRIM(SUBSTITUTE(SUBSTITUTE(salesTable[[#This Row],[Revenue]],",",""),"GH₵",""))))</f>
        <v>4150</v>
      </c>
      <c r="AL707" s="8">
        <f>IFERROR(IF(ROUND(salesTable[[#This Row],[Quantity_final]]*salesTable[[#This Row],[UnitPrice_final]],2)=ROUND(salesTable[[#This Row],[revenue_clean]],2)=TRUE,salesTable[[#This Row],[revenue_clean]],"invalid"),"INVALID")</f>
        <v>4150</v>
      </c>
      <c r="AM707" s="19">
        <f>IF(ISNUMBER(salesTable[[#This Row],[OrderDate]]),salesTable[[#This Row],[OrderDate]],IFERROR(DATEVALUE(CLEAN(TRIM(SUBSTITUTE(salesTable[[#This Row],[OrderDate]],".","/")))),"CHECK"))</f>
        <v>45713</v>
      </c>
      <c r="AN7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45713</v>
      </c>
      <c r="AO7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GH-KUM-2025-01027</v>
      </c>
      <c r="AP7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7" s="8" t="str">
        <f>CLEAN(PROPER(TRIM(salesTable[[#This Row],[Email]])))</f>
        <v>Kofi.Asare99@Example.Com</v>
      </c>
      <c r="AR707" s="8" t="str">
        <f>CLEAN(TRIM(salesTable[[#This Row],[SourceFile]]))</f>
        <v>Online_Sales_2025.xlsx</v>
      </c>
      <c r="AS7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7" s="8" t="str">
        <f>IF(salesTable[orderRef_final]&lt;&gt;"MISSING",salesTable[orderRef_final],"invalid")</f>
        <v>GH-KUM-2025-01027</v>
      </c>
    </row>
    <row r="708" spans="1:46" x14ac:dyDescent="0.3">
      <c r="A708" t="s">
        <v>4797</v>
      </c>
      <c r="B708" t="s">
        <v>2829</v>
      </c>
      <c r="C708" t="s">
        <v>49</v>
      </c>
      <c r="D708" t="s">
        <v>1756</v>
      </c>
      <c r="E708" t="s">
        <v>51</v>
      </c>
      <c r="F708" t="s">
        <v>38</v>
      </c>
      <c r="G708" t="s">
        <v>24</v>
      </c>
      <c r="H708" t="s">
        <v>434</v>
      </c>
      <c r="I708" t="s">
        <v>26</v>
      </c>
      <c r="J708" t="s">
        <v>83</v>
      </c>
      <c r="K708" t="s">
        <v>57</v>
      </c>
      <c r="L708" t="s">
        <v>182</v>
      </c>
      <c r="M708" t="s">
        <v>4798</v>
      </c>
      <c r="N708">
        <v>4200</v>
      </c>
      <c r="O708">
        <v>16800</v>
      </c>
      <c r="P708" t="s">
        <v>4799</v>
      </c>
      <c r="Q708" t="s">
        <v>4800</v>
      </c>
      <c r="R708" t="s">
        <v>32</v>
      </c>
      <c r="S708" t="str">
        <f>IF(salesTable[[#This Row],[Region]]="","MISSING",IFERROR(VLOOKUP(salesTable[[#This Row],[Region]],region_ref[],2,FALSE),TRIM(CLEAN(UPPER(salesTable[[#This Row],[Region]])))))</f>
        <v>KUMASI</v>
      </c>
      <c r="T708" t="str">
        <f>IF(salesTable[[#This Row],[CustomerType]]="","MISSING",IFERROR(VLOOKUP(salesTable[[#This Row],[CustomerType]],customerType_Ref[],2,FALSE),TRIM(CLEAN(UPPER(salesTable[[#This Row],[CustomerType]])))))</f>
        <v>INDIVIDUAL</v>
      </c>
      <c r="U708" t="str">
        <f>IF(salesTable[[#This Row],[SalesChannel]]="","MISSING",IFERROR(VLOOKUP(salesTable[[#This Row],[SalesChannel]],salesChannel_Ref[],2,FALSE),CLEAN(UPPER(TRIM(salesTable[SalesChannel])))))</f>
        <v>ONLINE</v>
      </c>
      <c r="V708" t="str">
        <f>IF(salesTable[[#This Row],[PaymentMethod]]="","MISSING",IFERROR(VLOOKUP(salesTable[[#This Row],[PaymentMethod]],paymentMethod_REF[],2,FALSE), CLEAN(UPPER(TRIM(salesTable[[#This Row],[PaymentMethod]])))))</f>
        <v>CASH</v>
      </c>
      <c r="W708" s="8" t="str">
        <f>IF(salesTable[[#This Row],[ProductID]]="","MISSING",IFERROR(VLOOKUP(salesTable[[#This Row],[ProductID]],product_REF[],1,FALSE),"NO MATCH"))</f>
        <v>P001</v>
      </c>
      <c r="X708" s="8" t="str">
        <f>CLEAN(UPPER(TRIM(IF(salesTable[[#This Row],[ProductID]]="","MISSING",IFERROR(VLOOKUP(salesTable[[#This Row],[ProductID]],product_REF[],2,FALSE),"NO MATCH")))))</f>
        <v>LAPTOP PRO 14</v>
      </c>
      <c r="Y708" t="str">
        <f>IFERROR(CLEAN(UPPER(TRIM(VLOOKUP(salesTable[[#This Row],[productID_Final]],product_REF[],3,FALSE)))),"NO MATCH")</f>
        <v>ELECTRONICS</v>
      </c>
      <c r="Z708" s="8" t="str">
        <f>IF(salesTable[[#This Row],[productCategory_final]]=CLEAN(UPPER(TRIM(salesTable[ProductCategory]))),salesTable[[#This Row],[productCategory_final]],"MISMATCH")</f>
        <v>ELECTRONICS</v>
      </c>
      <c r="AA708" s="8" t="str">
        <f>IF(salesTable[[#This Row],[CustomerID]]="","MISSING",IFERROR(VLOOKUP(salesTable[[#This Row],[CustomerID]],customer_REF[],1,FALSE),"NO MATCH"))</f>
        <v>C0393</v>
      </c>
      <c r="AB708" t="str">
        <f>CLEAN(UPPER(TRIM(IF(salesTable[[#This Row],[FirstName]]="","MISSING",IFERROR(VLOOKUP(salesTable[[#This Row],[CustomerID_final]],customer_REF[],2,FALSE),"NO MATCH")))))</f>
        <v>AKOSUA</v>
      </c>
      <c r="AC708" s="8" t="str">
        <f>IF(salesTable[[#This Row],[customerFisrtName]]=CLEAN(UPPER(TRIM(salesTable[[#This Row],[customerFisrtName]]))),salesTable[[#This Row],[customerFisrtName]],"MISMATCH")</f>
        <v>AKOSUA</v>
      </c>
      <c r="AD708" t="str">
        <f>CLEAN(UPPER(TRIM(IF(salesTable[[#This Row],[LastName]]="","MISSING",IFERROR(VLOOKUP(salesTable[[#This Row],[CustomerID_final]],customer_REF[],3,FALSE),"NO MATCH")))))</f>
        <v>MENSAH</v>
      </c>
      <c r="AE708" s="8" t="str">
        <f>IF(salesTable[[#This Row],[customerLastName]]=CLEAN(UPPER(TRIM(salesTable[[#This Row],[customerLastName]]))),salesTable[[#This Row],[customerLastName]],"MISMATCH")</f>
        <v>MENSAH</v>
      </c>
      <c r="AF708" s="8" t="str">
        <f>IF(salesTable[[#This Row],[Phone]]="","MISSING",0&amp;RIGHT(TRIM(SUBSTITUTE(SUBSTITUTE(SUBSTITUTE(salesTable[[#This Row],[Phone]],"+","")," ",""),"-","")),9))</f>
        <v>0279100604</v>
      </c>
      <c r="AG70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08" s="8">
        <f>IF(salesTable[[#This Row],[quantity_clean]]&gt;0,salesTable[[#This Row],[quantity_clean]],"INVALID")</f>
        <v>4</v>
      </c>
      <c r="AI70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08" s="8">
        <f>IF(salesTable[[#This Row],[unitPrice_clean]]&gt;0,salesTable[[#This Row],[unitPrice_clean]],"INVALID")</f>
        <v>4200</v>
      </c>
      <c r="AK708">
        <f>IF(salesTable[[#This Row],[Revenue]]="","MISSING",VALUE(TRIM(SUBSTITUTE(SUBSTITUTE(salesTable[[#This Row],[Revenue]],",",""),"GH₵",""))))</f>
        <v>16800</v>
      </c>
      <c r="AL708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708" s="19">
        <f>IF(ISNUMBER(salesTable[[#This Row],[OrderDate]]),salesTable[[#This Row],[OrderDate]],IFERROR(DATEVALUE(CLEAN(TRIM(SUBSTITUTE(salesTable[[#This Row],[OrderDate]],".","/")))),"CHECK"))</f>
        <v>45749</v>
      </c>
      <c r="AN7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45749</v>
      </c>
      <c r="AO7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GH-KUM-2025-01065</v>
      </c>
      <c r="AP7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8" s="8" t="str">
        <f>CLEAN(PROPER(TRIM(salesTable[[#This Row],[Email]])))</f>
        <v>Akosua.Mensah8@Example.Com</v>
      </c>
      <c r="AR708" s="8" t="str">
        <f>CLEAN(TRIM(salesTable[[#This Row],[SourceFile]]))</f>
        <v>Agent_App_2025.csv</v>
      </c>
      <c r="AS7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8" s="8" t="str">
        <f>IF(salesTable[orderRef_final]&lt;&gt;"MISSING",salesTable[orderRef_final],"invalid")</f>
        <v>GH-KUM-2025-01065</v>
      </c>
    </row>
    <row r="709" spans="1:46" x14ac:dyDescent="0.3">
      <c r="A709" t="s">
        <v>3861</v>
      </c>
      <c r="B709" t="s">
        <v>1638</v>
      </c>
      <c r="C709" t="s">
        <v>1028</v>
      </c>
      <c r="D709" t="s">
        <v>423</v>
      </c>
      <c r="E709" t="s">
        <v>1121</v>
      </c>
      <c r="F709" t="s">
        <v>38</v>
      </c>
      <c r="G709" t="s">
        <v>218</v>
      </c>
      <c r="H709" t="s">
        <v>312</v>
      </c>
      <c r="I709" t="s">
        <v>382</v>
      </c>
      <c r="J709" t="s">
        <v>83</v>
      </c>
      <c r="K709" t="s">
        <v>1087</v>
      </c>
      <c r="L709" t="s">
        <v>222</v>
      </c>
      <c r="M709">
        <v>1</v>
      </c>
      <c r="N709">
        <v>2800</v>
      </c>
      <c r="O709">
        <v>2800</v>
      </c>
      <c r="P709" t="s">
        <v>3862</v>
      </c>
      <c r="Q709" t="s">
        <v>3863</v>
      </c>
      <c r="R709" t="s">
        <v>46</v>
      </c>
      <c r="S709" t="str">
        <f>IF(salesTable[[#This Row],[Region]]="","MISSING",IFERROR(VLOOKUP(salesTable[[#This Row],[Region]],region_ref[],2,FALSE),TRIM(CLEAN(UPPER(salesTable[[#This Row],[Region]])))))</f>
        <v>KUMASI</v>
      </c>
      <c r="T709" t="str">
        <f>IF(salesTable[[#This Row],[CustomerType]]="","MISSING",IFERROR(VLOOKUP(salesTable[[#This Row],[CustomerType]],customerType_Ref[],2,FALSE),TRIM(CLEAN(UPPER(salesTable[[#This Row],[CustomerType]])))))</f>
        <v>INDIVIDUAL</v>
      </c>
      <c r="U709" t="str">
        <f>IF(salesTable[[#This Row],[SalesChannel]]="","MISSING",IFERROR(VLOOKUP(salesTable[[#This Row],[SalesChannel]],salesChannel_Ref[],2,FALSE),CLEAN(UPPER(TRIM(salesTable[SalesChannel])))))</f>
        <v>AGENT</v>
      </c>
      <c r="V709" t="str">
        <f>IF(salesTable[[#This Row],[PaymentMethod]]="","MISSING",IFERROR(VLOOKUP(salesTable[[#This Row],[PaymentMethod]],paymentMethod_REF[],2,FALSE), CLEAN(UPPER(TRIM(salesTable[[#This Row],[PaymentMethod]])))))</f>
        <v>CASH</v>
      </c>
      <c r="W709" s="8" t="str">
        <f>IF(salesTable[[#This Row],[ProductID]]="","MISSING",IFERROR(VLOOKUP(salesTable[[#This Row],[ProductID]],product_REF[],1,FALSE),"NO MATCH"))</f>
        <v>P005</v>
      </c>
      <c r="X709" s="8" t="str">
        <f>CLEAN(UPPER(TRIM(IF(salesTable[[#This Row],[ProductID]]="","MISSING",IFERROR(VLOOKUP(salesTable[[#This Row],[ProductID]],product_REF[],2,FALSE),"NO MATCH")))))</f>
        <v>SMARTPHONE X</v>
      </c>
      <c r="Y709" t="str">
        <f>IFERROR(CLEAN(UPPER(TRIM(VLOOKUP(salesTable[[#This Row],[productID_Final]],product_REF[],3,FALSE)))),"NO MATCH")</f>
        <v>ELECTRONICS</v>
      </c>
      <c r="Z709" s="8" t="str">
        <f>IF(salesTable[[#This Row],[productCategory_final]]=CLEAN(UPPER(TRIM(salesTable[ProductCategory]))),salesTable[[#This Row],[productCategory_final]],"MISMATCH")</f>
        <v>ELECTRONICS</v>
      </c>
      <c r="AA709" s="8" t="str">
        <f>IF(salesTable[[#This Row],[CustomerID]]="","MISSING",IFERROR(VLOOKUP(salesTable[[#This Row],[CustomerID]],customer_REF[],1,FALSE),"NO MATCH"))</f>
        <v>C0070</v>
      </c>
      <c r="AB709" t="str">
        <f>CLEAN(UPPER(TRIM(IF(salesTable[[#This Row],[FirstName]]="","MISSING",IFERROR(VLOOKUP(salesTable[[#This Row],[CustomerID_final]],customer_REF[],2,FALSE),"NO MATCH")))))</f>
        <v>AMA</v>
      </c>
      <c r="AC709" s="8" t="str">
        <f>IF(salesTable[[#This Row],[customerFisrtName]]=CLEAN(UPPER(TRIM(salesTable[[#This Row],[customerFisrtName]]))),salesTable[[#This Row],[customerFisrtName]],"MISMATCH")</f>
        <v>AMA</v>
      </c>
      <c r="AD709" t="str">
        <f>CLEAN(UPPER(TRIM(IF(salesTable[[#This Row],[LastName]]="","MISSING",IFERROR(VLOOKUP(salesTable[[#This Row],[CustomerID_final]],customer_REF[],3,FALSE),"NO MATCH")))))</f>
        <v>MENSAH</v>
      </c>
      <c r="AE709" s="8" t="str">
        <f>IF(salesTable[[#This Row],[customerLastName]]=CLEAN(UPPER(TRIM(salesTable[[#This Row],[customerLastName]]))),salesTable[[#This Row],[customerLastName]],"MISMATCH")</f>
        <v>MENSAH</v>
      </c>
      <c r="AF709" s="8" t="str">
        <f>IF(salesTable[[#This Row],[Phone]]="","MISSING",0&amp;RIGHT(TRIM(SUBSTITUTE(SUBSTITUTE(SUBSTITUTE(salesTable[[#This Row],[Phone]],"+","")," ",""),"-","")),9))</f>
        <v>0242105171</v>
      </c>
      <c r="AG70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09" s="8">
        <f>IF(salesTable[[#This Row],[quantity_clean]]&gt;0,salesTable[[#This Row],[quantity_clean]],"INVALID")</f>
        <v>1</v>
      </c>
      <c r="AI70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709" s="8">
        <f>IF(salesTable[[#This Row],[unitPrice_clean]]&gt;0,salesTable[[#This Row],[unitPrice_clean]],"INVALID")</f>
        <v>2800</v>
      </c>
      <c r="AK709">
        <f>IF(salesTable[[#This Row],[Revenue]]="","MISSING",VALUE(TRIM(SUBSTITUTE(SUBSTITUTE(salesTable[[#This Row],[Revenue]],",",""),"GH₵",""))))</f>
        <v>2800</v>
      </c>
      <c r="AL709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709" s="19">
        <f>IF(ISNUMBER(salesTable[[#This Row],[OrderDate]]),salesTable[[#This Row],[OrderDate]],IFERROR(DATEVALUE(CLEAN(TRIM(SUBSTITUTE(salesTable[[#This Row],[OrderDate]],".","/")))),"CHECK"))</f>
        <v>45721</v>
      </c>
      <c r="AN7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45721</v>
      </c>
      <c r="AO7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GH-KUM-2025-01074</v>
      </c>
      <c r="AP7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09" s="8" t="str">
        <f>CLEAN(PROPER(TRIM(salesTable[[#This Row],[Email]])))</f>
        <v>Ama.Mensah44Example.Com</v>
      </c>
      <c r="AR709" s="8" t="str">
        <f>CLEAN(TRIM(salesTable[[#This Row],[SourceFile]]))</f>
        <v>Mobile_App_Export.csv</v>
      </c>
      <c r="AS7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09" s="8" t="str">
        <f>IF(salesTable[orderRef_final]&lt;&gt;"MISSING",salesTable[orderRef_final],"invalid")</f>
        <v>GH-KUM-2025-01074</v>
      </c>
    </row>
    <row r="710" spans="1:46" x14ac:dyDescent="0.3">
      <c r="A710" t="s">
        <v>6175</v>
      </c>
      <c r="B710" t="s">
        <v>6176</v>
      </c>
      <c r="C710" t="s">
        <v>863</v>
      </c>
      <c r="D710" t="s">
        <v>21</v>
      </c>
      <c r="E710" t="s">
        <v>93</v>
      </c>
      <c r="F710" t="s">
        <v>38</v>
      </c>
      <c r="G710" t="s">
        <v>24</v>
      </c>
      <c r="H710" t="s">
        <v>769</v>
      </c>
      <c r="I710" t="s">
        <v>26</v>
      </c>
      <c r="J710" t="s">
        <v>83</v>
      </c>
      <c r="K710" t="s">
        <v>57</v>
      </c>
      <c r="L710" t="s">
        <v>111</v>
      </c>
      <c r="M710">
        <v>7</v>
      </c>
      <c r="N710">
        <v>4200</v>
      </c>
      <c r="O710">
        <v>29400</v>
      </c>
      <c r="P710" t="s">
        <v>6177</v>
      </c>
      <c r="Q710" t="s">
        <v>6178</v>
      </c>
      <c r="R710" t="s">
        <v>32</v>
      </c>
      <c r="S710" t="str">
        <f>IF(salesTable[[#This Row],[Region]]="","MISSING",IFERROR(VLOOKUP(salesTable[[#This Row],[Region]],region_ref[],2,FALSE),TRIM(CLEAN(UPPER(salesTable[[#This Row],[Region]])))))</f>
        <v>KUMASI</v>
      </c>
      <c r="T710" t="str">
        <f>IF(salesTable[[#This Row],[CustomerType]]="","MISSING",IFERROR(VLOOKUP(salesTable[[#This Row],[CustomerType]],customerType_Ref[],2,FALSE),TRIM(CLEAN(UPPER(salesTable[[#This Row],[CustomerType]])))))</f>
        <v>INDIVIDUAL</v>
      </c>
      <c r="U710" t="str">
        <f>IF(salesTable[[#This Row],[SalesChannel]]="","MISSING",IFERROR(VLOOKUP(salesTable[[#This Row],[SalesChannel]],salesChannel_Ref[],2,FALSE),CLEAN(UPPER(TRIM(salesTable[SalesChannel])))))</f>
        <v>ONLINE</v>
      </c>
      <c r="V710" t="str">
        <f>IF(salesTable[[#This Row],[PaymentMethod]]="","MISSING",IFERROR(VLOOKUP(salesTable[[#This Row],[PaymentMethod]],paymentMethod_REF[],2,FALSE), CLEAN(UPPER(TRIM(salesTable[[#This Row],[PaymentMethod]])))))</f>
        <v>CARD</v>
      </c>
      <c r="W710" s="8" t="str">
        <f>IF(salesTable[[#This Row],[ProductID]]="","MISSING",IFERROR(VLOOKUP(salesTable[[#This Row],[ProductID]],product_REF[],1,FALSE),"NO MATCH"))</f>
        <v>P001</v>
      </c>
      <c r="X710" s="8" t="str">
        <f>CLEAN(UPPER(TRIM(IF(salesTable[[#This Row],[ProductID]]="","MISSING",IFERROR(VLOOKUP(salesTable[[#This Row],[ProductID]],product_REF[],2,FALSE),"NO MATCH")))))</f>
        <v>LAPTOP PRO 14</v>
      </c>
      <c r="Y710" t="str">
        <f>IFERROR(CLEAN(UPPER(TRIM(VLOOKUP(salesTable[[#This Row],[productID_Final]],product_REF[],3,FALSE)))),"NO MATCH")</f>
        <v>ELECTRONICS</v>
      </c>
      <c r="Z710" s="8" t="str">
        <f>IF(salesTable[[#This Row],[productCategory_final]]=CLEAN(UPPER(TRIM(salesTable[ProductCategory]))),salesTable[[#This Row],[productCategory_final]],"MISMATCH")</f>
        <v>ELECTRONICS</v>
      </c>
      <c r="AA710" s="8" t="str">
        <f>IF(salesTable[[#This Row],[CustomerID]]="","MISSING",IFERROR(VLOOKUP(salesTable[[#This Row],[CustomerID]],customer_REF[],1,FALSE),"NO MATCH"))</f>
        <v>C0017</v>
      </c>
      <c r="AB710" t="str">
        <f>CLEAN(UPPER(TRIM(IF(salesTable[[#This Row],[FirstName]]="","MISSING",IFERROR(VLOOKUP(salesTable[[#This Row],[CustomerID_final]],customer_REF[],2,FALSE),"NO MATCH")))))</f>
        <v>KOJO</v>
      </c>
      <c r="AC710" s="8" t="str">
        <f>IF(salesTable[[#This Row],[customerFisrtName]]=CLEAN(UPPER(TRIM(salesTable[[#This Row],[customerFisrtName]]))),salesTable[[#This Row],[customerFisrtName]],"MISMATCH")</f>
        <v>KOJO</v>
      </c>
      <c r="AD710" t="str">
        <f>CLEAN(UPPER(TRIM(IF(salesTable[[#This Row],[LastName]]="","MISSING",IFERROR(VLOOKUP(salesTable[[#This Row],[CustomerID_final]],customer_REF[],3,FALSE),"NO MATCH")))))</f>
        <v>BADU</v>
      </c>
      <c r="AE710" s="8" t="str">
        <f>IF(salesTable[[#This Row],[customerLastName]]=CLEAN(UPPER(TRIM(salesTable[[#This Row],[customerLastName]]))),salesTable[[#This Row],[customerLastName]],"MISMATCH")</f>
        <v>BADU</v>
      </c>
      <c r="AF710" s="8" t="str">
        <f>IF(salesTable[[#This Row],[Phone]]="","MISSING",0&amp;RIGHT(TRIM(SUBSTITUTE(SUBSTITUTE(SUBSTITUTE(salesTable[[#This Row],[Phone]],"+","")," ",""),"-","")),9))</f>
        <v>0266701954</v>
      </c>
      <c r="AG71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10" s="8">
        <f>IF(salesTable[[#This Row],[quantity_clean]]&gt;0,salesTable[[#This Row],[quantity_clean]],"INVALID")</f>
        <v>7</v>
      </c>
      <c r="AI71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10" s="8">
        <f>IF(salesTable[[#This Row],[unitPrice_clean]]&gt;0,salesTable[[#This Row],[unitPrice_clean]],"INVALID")</f>
        <v>4200</v>
      </c>
      <c r="AK710">
        <f>IF(salesTable[[#This Row],[Revenue]]="","MISSING",VALUE(TRIM(SUBSTITUTE(SUBSTITUTE(salesTable[[#This Row],[Revenue]],",",""),"GH₵",""))))</f>
        <v>29400</v>
      </c>
      <c r="AL710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710" s="19" t="str">
        <f>IF(ISNUMBER(salesTable[[#This Row],[OrderDate]]),salesTable[[#This Row],[OrderDate]],IFERROR(DATEVALUE(CLEAN(TRIM(SUBSTITUTE(salesTable[[#This Row],[OrderDate]],".","/")))),"CHECK"))</f>
        <v>CHECK</v>
      </c>
      <c r="AN71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GH-KUM-2025-01087</v>
      </c>
      <c r="AP7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0" s="8" t="str">
        <f>CLEAN(PROPER(TRIM(salesTable[[#This Row],[Email]])))</f>
        <v>Kojo.Badu72@Example.Com</v>
      </c>
      <c r="AR710" s="8" t="str">
        <f>CLEAN(TRIM(salesTable[[#This Row],[SourceFile]]))</f>
        <v>Agent_App_2025.csv</v>
      </c>
      <c r="AS7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0" s="8" t="str">
        <f>IF(salesTable[orderRef_final]&lt;&gt;"MISSING",salesTable[orderRef_final],"invalid")</f>
        <v>GH-KUM-2025-01087</v>
      </c>
    </row>
    <row r="711" spans="1:46" x14ac:dyDescent="0.3">
      <c r="A711" t="s">
        <v>3853</v>
      </c>
      <c r="B711" t="s">
        <v>3854</v>
      </c>
      <c r="C711" t="s">
        <v>961</v>
      </c>
      <c r="D711" t="s">
        <v>366</v>
      </c>
      <c r="E711" t="s">
        <v>140</v>
      </c>
      <c r="F711" t="s">
        <v>38</v>
      </c>
      <c r="G711" t="s">
        <v>142</v>
      </c>
      <c r="H711" t="s">
        <v>143</v>
      </c>
      <c r="I711" t="s">
        <v>26</v>
      </c>
      <c r="J711" t="s">
        <v>27</v>
      </c>
      <c r="K711" t="s">
        <v>72</v>
      </c>
      <c r="L711" t="s">
        <v>799</v>
      </c>
      <c r="M711">
        <v>9</v>
      </c>
      <c r="N711">
        <v>420</v>
      </c>
      <c r="O711">
        <v>3780</v>
      </c>
      <c r="P711" t="s">
        <v>3855</v>
      </c>
      <c r="Q711" t="s">
        <v>3856</v>
      </c>
      <c r="R711" t="s">
        <v>61</v>
      </c>
      <c r="S711" t="str">
        <f>IF(salesTable[[#This Row],[Region]]="","MISSING",IFERROR(VLOOKUP(salesTable[[#This Row],[Region]],region_ref[],2,FALSE),TRIM(CLEAN(UPPER(salesTable[[#This Row],[Region]])))))</f>
        <v>KUMASI</v>
      </c>
      <c r="T711" t="str">
        <f>IF(salesTable[[#This Row],[CustomerType]]="","MISSING",IFERROR(VLOOKUP(salesTable[[#This Row],[CustomerType]],customerType_Ref[],2,FALSE),TRIM(CLEAN(UPPER(salesTable[[#This Row],[CustomerType]])))))</f>
        <v>GOVERNMENT</v>
      </c>
      <c r="U711" t="str">
        <f>IF(salesTable[[#This Row],[SalesChannel]]="","MISSING",IFERROR(VLOOKUP(salesTable[[#This Row],[SalesChannel]],salesChannel_Ref[],2,FALSE),CLEAN(UPPER(TRIM(salesTable[SalesChannel])))))</f>
        <v>IN-STORE</v>
      </c>
      <c r="V711" t="str">
        <f>IF(salesTable[[#This Row],[PaymentMethod]]="","MISSING",IFERROR(VLOOKUP(salesTable[[#This Row],[PaymentMethod]],paymentMethod_REF[],2,FALSE), CLEAN(UPPER(TRIM(salesTable[[#This Row],[PaymentMethod]])))))</f>
        <v>CASH</v>
      </c>
      <c r="W711" s="8" t="str">
        <f>IF(salesTable[[#This Row],[ProductID]]="","MISSING",IFERROR(VLOOKUP(salesTable[[#This Row],[ProductID]],product_REF[],1,FALSE),"NO MATCH"))</f>
        <v>P003</v>
      </c>
      <c r="X711" s="8" t="str">
        <f>CLEAN(UPPER(TRIM(IF(salesTable[[#This Row],[ProductID]]="","MISSING",IFERROR(VLOOKUP(salesTable[[#This Row],[ProductID]],product_REF[],2,FALSE),"NO MATCH")))))</f>
        <v>WIRELESS HEADSET</v>
      </c>
      <c r="Y711" t="str">
        <f>IFERROR(CLEAN(UPPER(TRIM(VLOOKUP(salesTable[[#This Row],[productID_Final]],product_REF[],3,FALSE)))),"NO MATCH")</f>
        <v>ELECTRONICS</v>
      </c>
      <c r="Z711" s="8" t="str">
        <f>IF(salesTable[[#This Row],[productCategory_final]]=CLEAN(UPPER(TRIM(salesTable[ProductCategory]))),salesTable[[#This Row],[productCategory_final]],"MISMATCH")</f>
        <v>ELECTRONICS</v>
      </c>
      <c r="AA711" s="8" t="str">
        <f>IF(salesTable[[#This Row],[CustomerID]]="","MISSING",IFERROR(VLOOKUP(salesTable[[#This Row],[CustomerID]],customer_REF[],1,FALSE),"NO MATCH"))</f>
        <v>C0053</v>
      </c>
      <c r="AB711" t="str">
        <f>CLEAN(UPPER(TRIM(IF(salesTable[[#This Row],[FirstName]]="","MISSING",IFERROR(VLOOKUP(salesTable[[#This Row],[CustomerID_final]],customer_REF[],2,FALSE),"NO MATCH")))))</f>
        <v>ABENA</v>
      </c>
      <c r="AC711" s="8" t="str">
        <f>IF(salesTable[[#This Row],[customerFisrtName]]=CLEAN(UPPER(TRIM(salesTable[[#This Row],[customerFisrtName]]))),salesTable[[#This Row],[customerFisrtName]],"MISMATCH")</f>
        <v>ABENA</v>
      </c>
      <c r="AD711" t="str">
        <f>CLEAN(UPPER(TRIM(IF(salesTable[[#This Row],[LastName]]="","MISSING",IFERROR(VLOOKUP(salesTable[[#This Row],[CustomerID_final]],customer_REF[],3,FALSE),"NO MATCH")))))</f>
        <v>OWUSU</v>
      </c>
      <c r="AE711" s="8" t="str">
        <f>IF(salesTable[[#This Row],[customerLastName]]=CLEAN(UPPER(TRIM(salesTable[[#This Row],[customerLastName]]))),salesTable[[#This Row],[customerLastName]],"MISMATCH")</f>
        <v>OWUSU</v>
      </c>
      <c r="AF711" s="8" t="str">
        <f>IF(salesTable[[#This Row],[Phone]]="","MISSING",0&amp;RIGHT(TRIM(SUBSTITUTE(SUBSTITUTE(SUBSTITUTE(salesTable[[#This Row],[Phone]],"+","")," ",""),"-","")),9))</f>
        <v>0272759185</v>
      </c>
      <c r="AG71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11" s="8">
        <f>IF(salesTable[[#This Row],[quantity_clean]]&gt;0,salesTable[[#This Row],[quantity_clean]],"INVALID")</f>
        <v>9</v>
      </c>
      <c r="AI71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11" s="8">
        <f>IF(salesTable[[#This Row],[unitPrice_clean]]&gt;0,salesTable[[#This Row],[unitPrice_clean]],"INVALID")</f>
        <v>420</v>
      </c>
      <c r="AK711">
        <f>IF(salesTable[[#This Row],[Revenue]]="","MISSING",VALUE(TRIM(SUBSTITUTE(SUBSTITUTE(salesTable[[#This Row],[Revenue]],",",""),"GH₵",""))))</f>
        <v>3780</v>
      </c>
      <c r="AL711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711" s="19">
        <f>IF(ISNUMBER(salesTable[[#This Row],[OrderDate]]),salesTable[[#This Row],[OrderDate]],IFERROR(DATEVALUE(CLEAN(TRIM(SUBSTITUTE(salesTable[[#This Row],[OrderDate]],".","/")))),"CHECK"))</f>
        <v>45954</v>
      </c>
      <c r="AN7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45954</v>
      </c>
      <c r="AO7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GH-KUM-2025-01107</v>
      </c>
      <c r="AP7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1" s="8" t="str">
        <f>CLEAN(PROPER(TRIM(salesTable[[#This Row],[Email]])))</f>
        <v>Abena.Owusu93@Example.Com</v>
      </c>
      <c r="AR711" s="8" t="str">
        <f>CLEAN(TRIM(salesTable[[#This Row],[SourceFile]]))</f>
        <v>Retail_POS_2025.csv</v>
      </c>
      <c r="AS7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1" s="8" t="str">
        <f>IF(salesTable[orderRef_final]&lt;&gt;"MISSING",salesTable[orderRef_final],"invalid")</f>
        <v>GH-KUM-2025-01107</v>
      </c>
    </row>
    <row r="712" spans="1:46" x14ac:dyDescent="0.3">
      <c r="A712" t="s">
        <v>6061</v>
      </c>
      <c r="B712" t="s">
        <v>5486</v>
      </c>
      <c r="C712" t="s">
        <v>2335</v>
      </c>
      <c r="D712" t="s">
        <v>21</v>
      </c>
      <c r="E712" t="s">
        <v>22</v>
      </c>
      <c r="F712" t="s">
        <v>38</v>
      </c>
      <c r="G712" t="s">
        <v>120</v>
      </c>
      <c r="H712" t="s">
        <v>121</v>
      </c>
      <c r="I712" t="s">
        <v>684</v>
      </c>
      <c r="J712" t="s">
        <v>27</v>
      </c>
      <c r="K712" t="s">
        <v>921</v>
      </c>
      <c r="L712" t="s">
        <v>154</v>
      </c>
      <c r="M712">
        <v>-12</v>
      </c>
      <c r="N712">
        <v>850</v>
      </c>
      <c r="O712">
        <v>10200</v>
      </c>
      <c r="P712" t="s">
        <v>6062</v>
      </c>
      <c r="Q712" t="s">
        <v>6063</v>
      </c>
      <c r="R712" t="s">
        <v>32</v>
      </c>
      <c r="S712" t="str">
        <f>IF(salesTable[[#This Row],[Region]]="","MISSING",IFERROR(VLOOKUP(salesTable[[#This Row],[Region]],region_ref[],2,FALSE),TRIM(CLEAN(UPPER(salesTable[[#This Row],[Region]])))))</f>
        <v>KUMASI</v>
      </c>
      <c r="T712" t="str">
        <f>IF(salesTable[[#This Row],[CustomerType]]="","MISSING",IFERROR(VLOOKUP(salesTable[[#This Row],[CustomerType]],customerType_Ref[],2,FALSE),TRIM(CLEAN(UPPER(salesTable[[#This Row],[CustomerType]])))))</f>
        <v>GOVERNMENT</v>
      </c>
      <c r="U712" t="str">
        <f>IF(salesTable[[#This Row],[SalesChannel]]="","MISSING",IFERROR(VLOOKUP(salesTable[[#This Row],[SalesChannel]],salesChannel_Ref[],2,FALSE),CLEAN(UPPER(TRIM(salesTable[SalesChannel])))))</f>
        <v>MOBILE APP</v>
      </c>
      <c r="V71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12" s="8" t="str">
        <f>IF(salesTable[[#This Row],[ProductID]]="","MISSING",IFERROR(VLOOKUP(salesTable[[#This Row],[ProductID]],product_REF[],1,FALSE),"NO MATCH"))</f>
        <v>P002</v>
      </c>
      <c r="X712" s="8" t="str">
        <f>CLEAN(UPPER(TRIM(IF(salesTable[[#This Row],[ProductID]]="","MISSING",IFERROR(VLOOKUP(salesTable[[#This Row],[ProductID]],product_REF[],2,FALSE),"NO MATCH")))))</f>
        <v>OFFICE CHAIR</v>
      </c>
      <c r="Y712" t="str">
        <f>IFERROR(CLEAN(UPPER(TRIM(VLOOKUP(salesTable[[#This Row],[productID_Final]],product_REF[],3,FALSE)))),"NO MATCH")</f>
        <v>FURNITURE</v>
      </c>
      <c r="Z712" s="8" t="str">
        <f>IF(salesTable[[#This Row],[productCategory_final]]=CLEAN(UPPER(TRIM(salesTable[ProductCategory]))),salesTable[[#This Row],[productCategory_final]],"MISMATCH")</f>
        <v>FURNITURE</v>
      </c>
      <c r="AA712" s="8" t="str">
        <f>IF(salesTable[[#This Row],[CustomerID]]="","MISSING",IFERROR(VLOOKUP(salesTable[[#This Row],[CustomerID]],customer_REF[],1,FALSE),"NO MATCH"))</f>
        <v>C0357</v>
      </c>
      <c r="AB712" t="str">
        <f>CLEAN(UPPER(TRIM(IF(salesTable[[#This Row],[FirstName]]="","MISSING",IFERROR(VLOOKUP(salesTable[[#This Row],[CustomerID_final]],customer_REF[],2,FALSE),"NO MATCH")))))</f>
        <v>KOJO</v>
      </c>
      <c r="AC712" s="8" t="str">
        <f>IF(salesTable[[#This Row],[customerFisrtName]]=CLEAN(UPPER(TRIM(salesTable[[#This Row],[customerFisrtName]]))),salesTable[[#This Row],[customerFisrtName]],"MISMATCH")</f>
        <v>KOJO</v>
      </c>
      <c r="AD712" t="str">
        <f>CLEAN(UPPER(TRIM(IF(salesTable[[#This Row],[LastName]]="","MISSING",IFERROR(VLOOKUP(salesTable[[#This Row],[CustomerID_final]],customer_REF[],3,FALSE),"NO MATCH")))))</f>
        <v>ARTHUR</v>
      </c>
      <c r="AE712" s="8" t="str">
        <f>IF(salesTable[[#This Row],[customerLastName]]=CLEAN(UPPER(TRIM(salesTable[[#This Row],[customerLastName]]))),salesTable[[#This Row],[customerLastName]],"MISMATCH")</f>
        <v>ARTHUR</v>
      </c>
      <c r="AF712" s="8" t="str">
        <f>IF(salesTable[[#This Row],[Phone]]="","MISSING",0&amp;RIGHT(TRIM(SUBSTITUTE(SUBSTITUTE(SUBSTITUTE(salesTable[[#This Row],[Phone]],"+","")," ",""),"-","")),9))</f>
        <v>0507792790</v>
      </c>
      <c r="AG712">
        <f>IF(OR(salesTable[[#This Row],[Quantity]]="",salesTable[[#This Row],[Quantity]]="N/A",salesTable[[#This Row],[Quantity]]="abc"),"INVALID",VALUE(TRIM(SUBSTITUTE(SUBSTITUTE(salesTable[[#This Row],[Quantity]],",",""),"GH₵",""))))</f>
        <v>-12</v>
      </c>
      <c r="AH712" s="8" t="str">
        <f>IF(salesTable[[#This Row],[quantity_clean]]&gt;0,salesTable[[#This Row],[quantity_clean]],"INVALID")</f>
        <v>INVALID</v>
      </c>
      <c r="AI71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712" s="8">
        <f>IF(salesTable[[#This Row],[unitPrice_clean]]&gt;0,salesTable[[#This Row],[unitPrice_clean]],"INVALID")</f>
        <v>850</v>
      </c>
      <c r="AK712">
        <f>IF(salesTable[[#This Row],[Revenue]]="","MISSING",VALUE(TRIM(SUBSTITUTE(SUBSTITUTE(salesTable[[#This Row],[Revenue]],",",""),"GH₵",""))))</f>
        <v>10200</v>
      </c>
      <c r="AL71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12" s="19">
        <f>IF(ISNUMBER(salesTable[[#This Row],[OrderDate]]),salesTable[[#This Row],[OrderDate]],IFERROR(DATEVALUE(CLEAN(TRIM(SUBSTITUTE(salesTable[[#This Row],[OrderDate]],".","/")))),"CHECK"))</f>
        <v>45687</v>
      </c>
      <c r="AN7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45687</v>
      </c>
      <c r="AO7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GH-KUM-2025-01109</v>
      </c>
      <c r="AP7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2" s="8" t="str">
        <f>CLEAN(PROPER(TRIM(salesTable[[#This Row],[Email]])))</f>
        <v>Kojo.Arthur49@Example.Com</v>
      </c>
      <c r="AR712" s="8" t="str">
        <f>CLEAN(TRIM(salesTable[[#This Row],[SourceFile]]))</f>
        <v>Agent_App_2025.csv</v>
      </c>
      <c r="AS7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2" s="8" t="str">
        <f>IF(salesTable[orderRef_final]&lt;&gt;"MISSING",salesTable[orderRef_final],"invalid")</f>
        <v>GH-KUM-2025-01109</v>
      </c>
    </row>
    <row r="713" spans="1:46" x14ac:dyDescent="0.3">
      <c r="A713" t="s">
        <v>5045</v>
      </c>
      <c r="B713" t="s">
        <v>5046</v>
      </c>
      <c r="C713" t="s">
        <v>1560</v>
      </c>
      <c r="D713" t="s">
        <v>139</v>
      </c>
      <c r="E713" t="s">
        <v>22</v>
      </c>
      <c r="F713" t="s">
        <v>38</v>
      </c>
      <c r="G713" t="s">
        <v>239</v>
      </c>
      <c r="H713" t="s">
        <v>417</v>
      </c>
      <c r="I713" t="s">
        <v>279</v>
      </c>
      <c r="J713" t="s">
        <v>272</v>
      </c>
      <c r="K713" t="s">
        <v>98</v>
      </c>
      <c r="L713" t="s">
        <v>58</v>
      </c>
      <c r="M713" t="s">
        <v>383</v>
      </c>
      <c r="N713">
        <v>980</v>
      </c>
      <c r="O713">
        <v>6860</v>
      </c>
      <c r="P713" t="s">
        <v>5047</v>
      </c>
      <c r="Q713" t="s">
        <v>3242</v>
      </c>
      <c r="R713" t="s">
        <v>61</v>
      </c>
      <c r="S713" t="str">
        <f>IF(salesTable[[#This Row],[Region]]="","MISSING",IFERROR(VLOOKUP(salesTable[[#This Row],[Region]],region_ref[],2,FALSE),TRIM(CLEAN(UPPER(salesTable[[#This Row],[Region]])))))</f>
        <v>KUMASI</v>
      </c>
      <c r="T713" t="str">
        <f>IF(salesTable[[#This Row],[CustomerType]]="","MISSING",IFERROR(VLOOKUP(salesTable[[#This Row],[CustomerType]],customerType_Ref[],2,FALSE),TRIM(CLEAN(UPPER(salesTable[[#This Row],[CustomerType]])))))</f>
        <v>GOVERNMENT</v>
      </c>
      <c r="U713" t="str">
        <f>IF(salesTable[[#This Row],[SalesChannel]]="","MISSING",IFERROR(VLOOKUP(salesTable[[#This Row],[SalesChannel]],salesChannel_Ref[],2,FALSE),CLEAN(UPPER(TRIM(salesTable[SalesChannel])))))</f>
        <v>MOBILE APP</v>
      </c>
      <c r="V71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13" s="8" t="str">
        <f>IF(salesTable[[#This Row],[ProductID]]="","MISSING",IFERROR(VLOOKUP(salesTable[[#This Row],[ProductID]],product_REF[],1,FALSE),"NO MATCH"))</f>
        <v>P009</v>
      </c>
      <c r="X713" s="8" t="str">
        <f>CLEAN(UPPER(TRIM(IF(salesTable[[#This Row],[ProductID]]="","MISSING",IFERROR(VLOOKUP(salesTable[[#This Row],[ProductID]],product_REF[],2,FALSE),"NO MATCH")))))</f>
        <v>FILING CABINET</v>
      </c>
      <c r="Y713" t="str">
        <f>IFERROR(CLEAN(UPPER(TRIM(VLOOKUP(salesTable[[#This Row],[productID_Final]],product_REF[],3,FALSE)))),"NO MATCH")</f>
        <v>OFFICE SUPPLIES</v>
      </c>
      <c r="Z713" s="8" t="str">
        <f>IF(salesTable[[#This Row],[productCategory_final]]=CLEAN(UPPER(TRIM(salesTable[ProductCategory]))),salesTable[[#This Row],[productCategory_final]],"MISMATCH")</f>
        <v>OFFICE SUPPLIES</v>
      </c>
      <c r="AA713" s="8" t="str">
        <f>IF(salesTable[[#This Row],[CustomerID]]="","MISSING",IFERROR(VLOOKUP(salesTable[[#This Row],[CustomerID]],customer_REF[],1,FALSE),"NO MATCH"))</f>
        <v>C0181</v>
      </c>
      <c r="AB713" t="str">
        <f>CLEAN(UPPER(TRIM(IF(salesTable[[#This Row],[FirstName]]="","MISSING",IFERROR(VLOOKUP(salesTable[[#This Row],[CustomerID_final]],customer_REF[],2,FALSE),"NO MATCH")))))</f>
        <v>KOFI</v>
      </c>
      <c r="AC713" s="8" t="str">
        <f>IF(salesTable[[#This Row],[customerFisrtName]]=CLEAN(UPPER(TRIM(salesTable[[#This Row],[customerFisrtName]]))),salesTable[[#This Row],[customerFisrtName]],"MISMATCH")</f>
        <v>KOFI</v>
      </c>
      <c r="AD713" t="str">
        <f>CLEAN(UPPER(TRIM(IF(salesTable[[#This Row],[LastName]]="","MISSING",IFERROR(VLOOKUP(salesTable[[#This Row],[CustomerID_final]],customer_REF[],3,FALSE),"NO MATCH")))))</f>
        <v>ARTHUR</v>
      </c>
      <c r="AE713" s="8" t="str">
        <f>IF(salesTable[[#This Row],[customerLastName]]=CLEAN(UPPER(TRIM(salesTable[[#This Row],[customerLastName]]))),salesTable[[#This Row],[customerLastName]],"MISMATCH")</f>
        <v>ARTHUR</v>
      </c>
      <c r="AF713" s="8" t="str">
        <f>IF(salesTable[[#This Row],[Phone]]="","MISSING",0&amp;RIGHT(TRIM(SUBSTITUTE(SUBSTITUTE(SUBSTITUTE(salesTable[[#This Row],[Phone]],"+","")," ",""),"-","")),9))</f>
        <v>0262920820</v>
      </c>
      <c r="AG71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13" s="8">
        <f>IF(salesTable[[#This Row],[quantity_clean]]&gt;0,salesTable[[#This Row],[quantity_clean]],"INVALID")</f>
        <v>7</v>
      </c>
      <c r="AI71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713" s="8">
        <f>IF(salesTable[[#This Row],[unitPrice_clean]]&gt;0,salesTable[[#This Row],[unitPrice_clean]],"INVALID")</f>
        <v>980</v>
      </c>
      <c r="AK713">
        <f>IF(salesTable[[#This Row],[Revenue]]="","MISSING",VALUE(TRIM(SUBSTITUTE(SUBSTITUTE(salesTable[[#This Row],[Revenue]],",",""),"GH₵",""))))</f>
        <v>6860</v>
      </c>
      <c r="AL713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713" s="19">
        <f>IF(ISNUMBER(salesTable[[#This Row],[OrderDate]]),salesTable[[#This Row],[OrderDate]],IFERROR(DATEVALUE(CLEAN(TRIM(SUBSTITUTE(salesTable[[#This Row],[OrderDate]],".","/")))),"CHECK"))</f>
        <v>45742</v>
      </c>
      <c r="AN7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45742</v>
      </c>
      <c r="AO7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GH-KUM-2025-01116</v>
      </c>
      <c r="AP7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3" s="8" t="str">
        <f>CLEAN(PROPER(TRIM(salesTable[[#This Row],[Email]])))</f>
        <v>Kofi.Arthur36@Example.Com</v>
      </c>
      <c r="AR713" s="8" t="str">
        <f>CLEAN(TRIM(salesTable[[#This Row],[SourceFile]]))</f>
        <v>Retail_POS_2025.csv</v>
      </c>
      <c r="AS7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3" s="8" t="str">
        <f>IF(salesTable[orderRef_final]&lt;&gt;"MISSING",salesTable[orderRef_final],"invalid")</f>
        <v>GH-KUM-2025-01116</v>
      </c>
    </row>
    <row r="714" spans="1:46" x14ac:dyDescent="0.3">
      <c r="A714" t="s">
        <v>2607</v>
      </c>
      <c r="B714" t="s">
        <v>2608</v>
      </c>
      <c r="C714" t="s">
        <v>786</v>
      </c>
      <c r="D714" t="s">
        <v>271</v>
      </c>
      <c r="E714" t="s">
        <v>508</v>
      </c>
      <c r="F714" t="s">
        <v>38</v>
      </c>
      <c r="G714" t="s">
        <v>68</v>
      </c>
      <c r="H714" t="s">
        <v>109</v>
      </c>
      <c r="I714" t="s">
        <v>110</v>
      </c>
      <c r="J714" t="s">
        <v>27</v>
      </c>
      <c r="K714" t="s">
        <v>72</v>
      </c>
      <c r="L714" t="s">
        <v>154</v>
      </c>
      <c r="M714">
        <v>9</v>
      </c>
      <c r="N714">
        <v>3600</v>
      </c>
      <c r="O714">
        <v>32400</v>
      </c>
      <c r="P714" t="s">
        <v>2609</v>
      </c>
      <c r="Q714" t="s">
        <v>2610</v>
      </c>
      <c r="R714" t="s">
        <v>61</v>
      </c>
      <c r="S714" t="str">
        <f>IF(salesTable[[#This Row],[Region]]="","MISSING",IFERROR(VLOOKUP(salesTable[[#This Row],[Region]],region_ref[],2,FALSE),TRIM(CLEAN(UPPER(salesTable[[#This Row],[Region]])))))</f>
        <v>KUMASI</v>
      </c>
      <c r="T714" t="str">
        <f>IF(salesTable[[#This Row],[CustomerType]]="","MISSING",IFERROR(VLOOKUP(salesTable[[#This Row],[CustomerType]],customerType_Ref[],2,FALSE),TRIM(CLEAN(UPPER(salesTable[[#This Row],[CustomerType]])))))</f>
        <v>GOVERNMENT</v>
      </c>
      <c r="U714" t="str">
        <f>IF(salesTable[[#This Row],[SalesChannel]]="","MISSING",IFERROR(VLOOKUP(salesTable[[#This Row],[SalesChannel]],salesChannel_Ref[],2,FALSE),CLEAN(UPPER(TRIM(salesTable[SalesChannel])))))</f>
        <v>IN-STORE</v>
      </c>
      <c r="V71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14" s="8" t="str">
        <f>IF(salesTable[[#This Row],[ProductID]]="","MISSING",IFERROR(VLOOKUP(salesTable[[#This Row],[ProductID]],product_REF[],1,FALSE),"NO MATCH"))</f>
        <v>P010</v>
      </c>
      <c r="X714" s="8" t="str">
        <f>CLEAN(UPPER(TRIM(IF(salesTable[[#This Row],[ProductID]]="","MISSING",IFERROR(VLOOKUP(salesTable[[#This Row],[ProductID]],product_REF[],2,FALSE),"NO MATCH")))))</f>
        <v>AIR CONDITIONER</v>
      </c>
      <c r="Y714" t="str">
        <f>IFERROR(CLEAN(UPPER(TRIM(VLOOKUP(salesTable[[#This Row],[productID_Final]],product_REF[],3,FALSE)))),"NO MATCH")</f>
        <v>HOME APPLIANCES</v>
      </c>
      <c r="Z714" s="8" t="str">
        <f>IF(salesTable[[#This Row],[productCategory_final]]=CLEAN(UPPER(TRIM(salesTable[ProductCategory]))),salesTable[[#This Row],[productCategory_final]],"MISMATCH")</f>
        <v>HOME APPLIANCES</v>
      </c>
      <c r="AA714" s="8" t="str">
        <f>IF(salesTable[[#This Row],[CustomerID]]="","MISSING",IFERROR(VLOOKUP(salesTable[[#This Row],[CustomerID]],customer_REF[],1,FALSE),"NO MATCH"))</f>
        <v>C0067</v>
      </c>
      <c r="AB714" t="str">
        <f>CLEAN(UPPER(TRIM(IF(salesTable[[#This Row],[FirstName]]="","MISSING",IFERROR(VLOOKUP(salesTable[[#This Row],[CustomerID_final]],customer_REF[],2,FALSE),"NO MATCH")))))</f>
        <v>MICHAEL</v>
      </c>
      <c r="AC714" s="8" t="str">
        <f>IF(salesTable[[#This Row],[customerFisrtName]]=CLEAN(UPPER(TRIM(salesTable[[#This Row],[customerFisrtName]]))),salesTable[[#This Row],[customerFisrtName]],"MISMATCH")</f>
        <v>MICHAEL</v>
      </c>
      <c r="AD714" t="str">
        <f>CLEAN(UPPER(TRIM(IF(salesTable[[#This Row],[LastName]]="","MISSING",IFERROR(VLOOKUP(salesTable[[#This Row],[CustomerID_final]],customer_REF[],3,FALSE),"NO MATCH")))))</f>
        <v>BADU</v>
      </c>
      <c r="AE714" s="8" t="str">
        <f>IF(salesTable[[#This Row],[customerLastName]]=CLEAN(UPPER(TRIM(salesTable[[#This Row],[customerLastName]]))),salesTable[[#This Row],[customerLastName]],"MISMATCH")</f>
        <v>BADU</v>
      </c>
      <c r="AF714" s="8" t="str">
        <f>IF(salesTable[[#This Row],[Phone]]="","MISSING",0&amp;RIGHT(TRIM(SUBSTITUTE(SUBSTITUTE(SUBSTITUTE(salesTable[[#This Row],[Phone]],"+","")," ",""),"-","")),9))</f>
        <v>0543271675</v>
      </c>
      <c r="AG71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14" s="8">
        <f>IF(salesTable[[#This Row],[quantity_clean]]&gt;0,salesTable[[#This Row],[quantity_clean]],"INVALID")</f>
        <v>9</v>
      </c>
      <c r="AI714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14" s="8">
        <f>IF(salesTable[[#This Row],[unitPrice_clean]]&gt;0,salesTable[[#This Row],[unitPrice_clean]],"INVALID")</f>
        <v>3600</v>
      </c>
      <c r="AK714">
        <f>IF(salesTable[[#This Row],[Revenue]]="","MISSING",VALUE(TRIM(SUBSTITUTE(SUBSTITUTE(salesTable[[#This Row],[Revenue]],",",""),"GH₵",""))))</f>
        <v>32400</v>
      </c>
      <c r="AL714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714" s="19">
        <f>IF(ISNUMBER(salesTable[[#This Row],[OrderDate]]),salesTable[[#This Row],[OrderDate]],IFERROR(DATEVALUE(CLEAN(TRIM(SUBSTITUTE(salesTable[[#This Row],[OrderDate]],".","/")))),"CHECK"))</f>
        <v>45973</v>
      </c>
      <c r="AN7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45973</v>
      </c>
      <c r="AO7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GH-KUM-2025-01131</v>
      </c>
      <c r="AP7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4" s="8" t="str">
        <f>CLEAN(PROPER(TRIM(salesTable[[#This Row],[Email]])))</f>
        <v>Michael.Badu51@Example.Com</v>
      </c>
      <c r="AR714" s="8" t="str">
        <f>CLEAN(TRIM(salesTable[[#This Row],[SourceFile]]))</f>
        <v>Retail_POS_2025.csv</v>
      </c>
      <c r="AS7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4" s="8" t="str">
        <f>IF(salesTable[orderRef_final]&lt;&gt;"MISSING",salesTable[orderRef_final],"invalid")</f>
        <v>GH-KUM-2025-01131</v>
      </c>
    </row>
    <row r="715" spans="1:46" x14ac:dyDescent="0.3">
      <c r="A715" t="s">
        <v>2837</v>
      </c>
      <c r="B715" t="s">
        <v>2838</v>
      </c>
      <c r="C715" t="s">
        <v>2307</v>
      </c>
      <c r="D715" t="s">
        <v>139</v>
      </c>
      <c r="E715" t="s">
        <v>190</v>
      </c>
      <c r="F715" t="s">
        <v>38</v>
      </c>
      <c r="G715" t="s">
        <v>53</v>
      </c>
      <c r="H715" t="s">
        <v>95</v>
      </c>
      <c r="I715" t="s">
        <v>96</v>
      </c>
      <c r="J715" t="s">
        <v>27</v>
      </c>
      <c r="K715" t="s">
        <v>84</v>
      </c>
      <c r="L715" t="s">
        <v>182</v>
      </c>
      <c r="M715">
        <v>6</v>
      </c>
      <c r="N715" t="s">
        <v>2054</v>
      </c>
      <c r="O715">
        <v>1080</v>
      </c>
      <c r="P715" t="s">
        <v>2839</v>
      </c>
      <c r="Q715" t="s">
        <v>2840</v>
      </c>
      <c r="R715" t="s">
        <v>46</v>
      </c>
      <c r="S715" t="str">
        <f>IF(salesTable[[#This Row],[Region]]="","MISSING",IFERROR(VLOOKUP(salesTable[[#This Row],[Region]],region_ref[],2,FALSE),TRIM(CLEAN(UPPER(salesTable[[#This Row],[Region]])))))</f>
        <v>KUMASI</v>
      </c>
      <c r="T715" t="str">
        <f>IF(salesTable[[#This Row],[CustomerType]]="","MISSING",IFERROR(VLOOKUP(salesTable[[#This Row],[CustomerType]],customerType_Ref[],2,FALSE),TRIM(CLEAN(UPPER(salesTable[[#This Row],[CustomerType]])))))</f>
        <v>GOVERNMENT</v>
      </c>
      <c r="U715" t="str">
        <f>IF(salesTable[[#This Row],[SalesChannel]]="","MISSING",IFERROR(VLOOKUP(salesTable[[#This Row],[SalesChannel]],salesChannel_Ref[],2,FALSE),CLEAN(UPPER(TRIM(salesTable[SalesChannel])))))</f>
        <v>AGENT</v>
      </c>
      <c r="V715" t="str">
        <f>IF(salesTable[[#This Row],[PaymentMethod]]="","MISSING",IFERROR(VLOOKUP(salesTable[[#This Row],[PaymentMethod]],paymentMethod_REF[],2,FALSE), CLEAN(UPPER(TRIM(salesTable[[#This Row],[PaymentMethod]])))))</f>
        <v>CASH</v>
      </c>
      <c r="W715" s="8" t="str">
        <f>IF(salesTable[[#This Row],[ProductID]]="","MISSING",IFERROR(VLOOKUP(salesTable[[#This Row],[ProductID]],product_REF[],1,FALSE),"NO MATCH"))</f>
        <v>P007</v>
      </c>
      <c r="X715" s="8" t="str">
        <f>CLEAN(UPPER(TRIM(IF(salesTable[[#This Row],[ProductID]]="","MISSING",IFERROR(VLOOKUP(salesTable[[#This Row],[ProductID]],product_REF[],2,FALSE),"NO MATCH")))))</f>
        <v>COTTON SHIRT</v>
      </c>
      <c r="Y715" t="str">
        <f>IFERROR(CLEAN(UPPER(TRIM(VLOOKUP(salesTable[[#This Row],[productID_Final]],product_REF[],3,FALSE)))),"NO MATCH")</f>
        <v>CLOTHING</v>
      </c>
      <c r="Z715" s="8" t="str">
        <f>IF(salesTable[[#This Row],[productCategory_final]]=CLEAN(UPPER(TRIM(salesTable[ProductCategory]))),salesTable[[#This Row],[productCategory_final]],"MISMATCH")</f>
        <v>CLOTHING</v>
      </c>
      <c r="AA715" s="8" t="str">
        <f>IF(salesTable[[#This Row],[CustomerID]]="","MISSING",IFERROR(VLOOKUP(salesTable[[#This Row],[CustomerID]],customer_REF[],1,FALSE),"NO MATCH"))</f>
        <v>C0033</v>
      </c>
      <c r="AB715" t="str">
        <f>CLEAN(UPPER(TRIM(IF(salesTable[[#This Row],[FirstName]]="","MISSING",IFERROR(VLOOKUP(salesTable[[#This Row],[CustomerID_final]],customer_REF[],2,FALSE),"NO MATCH")))))</f>
        <v>KOFI</v>
      </c>
      <c r="AC715" s="8" t="str">
        <f>IF(salesTable[[#This Row],[customerFisrtName]]=CLEAN(UPPER(TRIM(salesTable[[#This Row],[customerFisrtName]]))),salesTable[[#This Row],[customerFisrtName]],"MISMATCH")</f>
        <v>KOFI</v>
      </c>
      <c r="AD715" t="str">
        <f>CLEAN(UPPER(TRIM(IF(salesTable[[#This Row],[LastName]]="","MISSING",IFERROR(VLOOKUP(salesTable[[#This Row],[CustomerID_final]],customer_REF[],3,FALSE),"NO MATCH")))))</f>
        <v>ASARE</v>
      </c>
      <c r="AE715" s="8" t="str">
        <f>IF(salesTable[[#This Row],[customerLastName]]=CLEAN(UPPER(TRIM(salesTable[[#This Row],[customerLastName]]))),salesTable[[#This Row],[customerLastName]],"MISMATCH")</f>
        <v>ASARE</v>
      </c>
      <c r="AF715" s="8" t="str">
        <f>IF(salesTable[[#This Row],[Phone]]="","MISSING",0&amp;RIGHT(TRIM(SUBSTITUTE(SUBSTITUTE(SUBSTITUTE(salesTable[[#This Row],[Phone]],"+","")," ",""),"-","")),9))</f>
        <v>0595375591</v>
      </c>
      <c r="AG71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15" s="8">
        <f>IF(salesTable[[#This Row],[quantity_clean]]&gt;0,salesTable[[#This Row],[quantity_clean]],"INVALID")</f>
        <v>6</v>
      </c>
      <c r="AI71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15" s="8">
        <f>IF(salesTable[[#This Row],[unitPrice_clean]]&gt;0,salesTable[[#This Row],[unitPrice_clean]],"INVALID")</f>
        <v>180</v>
      </c>
      <c r="AK715">
        <f>IF(salesTable[[#This Row],[Revenue]]="","MISSING",VALUE(TRIM(SUBSTITUTE(SUBSTITUTE(salesTable[[#This Row],[Revenue]],",",""),"GH₵",""))))</f>
        <v>1080</v>
      </c>
      <c r="AL715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715" s="19">
        <f>IF(ISNUMBER(salesTable[[#This Row],[OrderDate]]),salesTable[[#This Row],[OrderDate]],IFERROR(DATEVALUE(CLEAN(TRIM(SUBSTITUTE(salesTable[[#This Row],[OrderDate]],".","/")))),"CHECK"))</f>
        <v>45933</v>
      </c>
      <c r="AN7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45933</v>
      </c>
      <c r="AO7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GH-KUM-2025-01141</v>
      </c>
      <c r="AP7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5" s="8" t="str">
        <f>CLEAN(PROPER(TRIM(salesTable[[#This Row],[Email]])))</f>
        <v>Kofi.Asare38@Example.Com</v>
      </c>
      <c r="AR715" s="8" t="str">
        <f>CLEAN(TRIM(salesTable[[#This Row],[SourceFile]]))</f>
        <v>Mobile_App_Export.csv</v>
      </c>
      <c r="AS7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5" s="8" t="str">
        <f>IF(salesTable[orderRef_final]&lt;&gt;"MISSING",salesTable[orderRef_final],"invalid")</f>
        <v>GH-KUM-2025-01141</v>
      </c>
    </row>
    <row r="716" spans="1:46" x14ac:dyDescent="0.3">
      <c r="A716" t="s">
        <v>6018</v>
      </c>
      <c r="B716" t="s">
        <v>5741</v>
      </c>
      <c r="C716" t="s">
        <v>1099</v>
      </c>
      <c r="D716" t="s">
        <v>411</v>
      </c>
      <c r="E716" t="s">
        <v>93</v>
      </c>
      <c r="F716" t="s">
        <v>38</v>
      </c>
      <c r="G716" t="s">
        <v>68</v>
      </c>
      <c r="H716" t="s">
        <v>109</v>
      </c>
      <c r="I716" t="s">
        <v>884</v>
      </c>
      <c r="J716" t="s">
        <v>27</v>
      </c>
      <c r="K716" t="s">
        <v>57</v>
      </c>
      <c r="L716" t="s">
        <v>182</v>
      </c>
      <c r="M716" t="s">
        <v>846</v>
      </c>
      <c r="N716" t="s">
        <v>1319</v>
      </c>
      <c r="O716">
        <v>3600</v>
      </c>
      <c r="P716" t="s">
        <v>6019</v>
      </c>
      <c r="Q716" t="s">
        <v>6020</v>
      </c>
      <c r="R716" t="s">
        <v>61</v>
      </c>
      <c r="S716" t="str">
        <f>IF(salesTable[[#This Row],[Region]]="","MISSING",IFERROR(VLOOKUP(salesTable[[#This Row],[Region]],region_ref[],2,FALSE),TRIM(CLEAN(UPPER(salesTable[[#This Row],[Region]])))))</f>
        <v>KUMASI</v>
      </c>
      <c r="T716" t="str">
        <f>IF(salesTable[[#This Row],[CustomerType]]="","MISSING",IFERROR(VLOOKUP(salesTable[[#This Row],[CustomerType]],customerType_Ref[],2,FALSE),TRIM(CLEAN(UPPER(salesTable[[#This Row],[CustomerType]])))))</f>
        <v>GOVERNMENT</v>
      </c>
      <c r="U716" t="str">
        <f>IF(salesTable[[#This Row],[SalesChannel]]="","MISSING",IFERROR(VLOOKUP(salesTable[[#This Row],[SalesChannel]],salesChannel_Ref[],2,FALSE),CLEAN(UPPER(TRIM(salesTable[SalesChannel])))))</f>
        <v>ONLINE</v>
      </c>
      <c r="V716" t="str">
        <f>IF(salesTable[[#This Row],[PaymentMethod]]="","MISSING",IFERROR(VLOOKUP(salesTable[[#This Row],[PaymentMethod]],paymentMethod_REF[],2,FALSE), CLEAN(UPPER(TRIM(salesTable[[#This Row],[PaymentMethod]])))))</f>
        <v>CASH</v>
      </c>
      <c r="W716" s="8" t="str">
        <f>IF(salesTable[[#This Row],[ProductID]]="","MISSING",IFERROR(VLOOKUP(salesTable[[#This Row],[ProductID]],product_REF[],1,FALSE),"NO MATCH"))</f>
        <v>P010</v>
      </c>
      <c r="X716" s="8" t="str">
        <f>CLEAN(UPPER(TRIM(IF(salesTable[[#This Row],[ProductID]]="","MISSING",IFERROR(VLOOKUP(salesTable[[#This Row],[ProductID]],product_REF[],2,FALSE),"NO MATCH")))))</f>
        <v>AIR CONDITIONER</v>
      </c>
      <c r="Y716" t="str">
        <f>IFERROR(CLEAN(UPPER(TRIM(VLOOKUP(salesTable[[#This Row],[productID_Final]],product_REF[],3,FALSE)))),"NO MATCH")</f>
        <v>HOME APPLIANCES</v>
      </c>
      <c r="Z716" s="8" t="str">
        <f>IF(salesTable[[#This Row],[productCategory_final]]=CLEAN(UPPER(TRIM(salesTable[ProductCategory]))),salesTable[[#This Row],[productCategory_final]],"MISMATCH")</f>
        <v>HOME APPLIANCES</v>
      </c>
      <c r="AA716" s="8" t="str">
        <f>IF(salesTable[[#This Row],[CustomerID]]="","MISSING",IFERROR(VLOOKUP(salesTable[[#This Row],[CustomerID]],customer_REF[],1,FALSE),"NO MATCH"))</f>
        <v>C0077</v>
      </c>
      <c r="AB716" t="str">
        <f>CLEAN(UPPER(TRIM(IF(salesTable[[#This Row],[FirstName]]="","MISSING",IFERROR(VLOOKUP(salesTable[[#This Row],[CustomerID_final]],customer_REF[],2,FALSE),"NO MATCH")))))</f>
        <v>NAA</v>
      </c>
      <c r="AC716" s="8" t="str">
        <f>IF(salesTable[[#This Row],[customerFisrtName]]=CLEAN(UPPER(TRIM(salesTable[[#This Row],[customerFisrtName]]))),salesTable[[#This Row],[customerFisrtName]],"MISMATCH")</f>
        <v>NAA</v>
      </c>
      <c r="AD716" t="str">
        <f>CLEAN(UPPER(TRIM(IF(salesTable[[#This Row],[LastName]]="","MISSING",IFERROR(VLOOKUP(salesTable[[#This Row],[CustomerID_final]],customer_REF[],3,FALSE),"NO MATCH")))))</f>
        <v>BADU</v>
      </c>
      <c r="AE716" s="8" t="str">
        <f>IF(salesTable[[#This Row],[customerLastName]]=CLEAN(UPPER(TRIM(salesTable[[#This Row],[customerLastName]]))),salesTable[[#This Row],[customerLastName]],"MISMATCH")</f>
        <v>BADU</v>
      </c>
      <c r="AF716" s="8" t="str">
        <f>IF(salesTable[[#This Row],[Phone]]="","MISSING",0&amp;RIGHT(TRIM(SUBSTITUTE(SUBSTITUTE(SUBSTITUTE(salesTable[[#This Row],[Phone]],"+","")," ",""),"-","")),9))</f>
        <v>0274552738</v>
      </c>
      <c r="AG71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16" s="8">
        <f>IF(salesTable[[#This Row],[quantity_clean]]&gt;0,salesTable[[#This Row],[quantity_clean]],"INVALID")</f>
        <v>1</v>
      </c>
      <c r="AI71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16" s="8">
        <f>IF(salesTable[[#This Row],[unitPrice_clean]]&gt;0,salesTable[[#This Row],[unitPrice_clean]],"INVALID")</f>
        <v>3600</v>
      </c>
      <c r="AK716">
        <f>IF(salesTable[[#This Row],[Revenue]]="","MISSING",VALUE(TRIM(SUBSTITUTE(SUBSTITUTE(salesTable[[#This Row],[Revenue]],",",""),"GH₵",""))))</f>
        <v>3600</v>
      </c>
      <c r="AL716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716" s="19">
        <f>IF(ISNUMBER(salesTable[[#This Row],[OrderDate]]),salesTable[[#This Row],[OrderDate]],IFERROR(DATEVALUE(CLEAN(TRIM(SUBSTITUTE(salesTable[[#This Row],[OrderDate]],".","/")))),"CHECK"))</f>
        <v>45763</v>
      </c>
      <c r="AN7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45763</v>
      </c>
      <c r="AO7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GH-KUM-2025-01144</v>
      </c>
      <c r="AP7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6" s="8" t="str">
        <f>CLEAN(PROPER(TRIM(salesTable[[#This Row],[Email]])))</f>
        <v>Naa.Badu38@Example.Con</v>
      </c>
      <c r="AR716" s="8" t="str">
        <f>CLEAN(TRIM(salesTable[[#This Row],[SourceFile]]))</f>
        <v>Retail_POS_2025.csv</v>
      </c>
      <c r="AS7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6" s="8" t="str">
        <f>IF(salesTable[orderRef_final]&lt;&gt;"MISSING",salesTable[orderRef_final],"invalid")</f>
        <v>GH-KUM-2025-01144</v>
      </c>
    </row>
    <row r="717" spans="1:46" x14ac:dyDescent="0.3">
      <c r="A717" t="s">
        <v>974</v>
      </c>
      <c r="B717" t="s">
        <v>975</v>
      </c>
      <c r="C717" t="s">
        <v>976</v>
      </c>
      <c r="D717" t="s">
        <v>977</v>
      </c>
      <c r="E717" t="s">
        <v>978</v>
      </c>
      <c r="F717" t="s">
        <v>38</v>
      </c>
      <c r="G717" t="s">
        <v>218</v>
      </c>
      <c r="H717" t="s">
        <v>312</v>
      </c>
      <c r="I717" t="s">
        <v>220</v>
      </c>
      <c r="J717" t="s">
        <v>27</v>
      </c>
      <c r="K717" t="s">
        <v>174</v>
      </c>
      <c r="L717" t="s">
        <v>111</v>
      </c>
      <c r="M717">
        <v>2</v>
      </c>
      <c r="N717" t="s">
        <v>979</v>
      </c>
      <c r="O717">
        <v>5600</v>
      </c>
      <c r="P717" t="s">
        <v>980</v>
      </c>
      <c r="Q717" t="s">
        <v>981</v>
      </c>
      <c r="R717" t="s">
        <v>61</v>
      </c>
      <c r="S717" t="str">
        <f>IF(salesTable[[#This Row],[Region]]="","MISSING",IFERROR(VLOOKUP(salesTable[[#This Row],[Region]],region_ref[],2,FALSE),TRIM(CLEAN(UPPER(salesTable[[#This Row],[Region]])))))</f>
        <v>KUMASI</v>
      </c>
      <c r="T717" t="str">
        <f>IF(salesTable[[#This Row],[CustomerType]]="","MISSING",IFERROR(VLOOKUP(salesTable[[#This Row],[CustomerType]],customerType_Ref[],2,FALSE),TRIM(CLEAN(UPPER(salesTable[[#This Row],[CustomerType]])))))</f>
        <v>GOVERNMENT</v>
      </c>
      <c r="U717" t="str">
        <f>IF(salesTable[[#This Row],[SalesChannel]]="","MISSING",IFERROR(VLOOKUP(salesTable[[#This Row],[SalesChannel]],salesChannel_Ref[],2,FALSE),CLEAN(UPPER(TRIM(salesTable[SalesChannel])))))</f>
        <v>IN-STORE</v>
      </c>
      <c r="V717" t="str">
        <f>IF(salesTable[[#This Row],[PaymentMethod]]="","MISSING",IFERROR(VLOOKUP(salesTable[[#This Row],[PaymentMethod]],paymentMethod_REF[],2,FALSE), CLEAN(UPPER(TRIM(salesTable[[#This Row],[PaymentMethod]])))))</f>
        <v>CARD</v>
      </c>
      <c r="W717" s="8" t="str">
        <f>IF(salesTable[[#This Row],[ProductID]]="","MISSING",IFERROR(VLOOKUP(salesTable[[#This Row],[ProductID]],product_REF[],1,FALSE),"NO MATCH"))</f>
        <v>P005</v>
      </c>
      <c r="X717" s="8" t="str">
        <f>CLEAN(UPPER(TRIM(IF(salesTable[[#This Row],[ProductID]]="","MISSING",IFERROR(VLOOKUP(salesTable[[#This Row],[ProductID]],product_REF[],2,FALSE),"NO MATCH")))))</f>
        <v>SMARTPHONE X</v>
      </c>
      <c r="Y717" t="str">
        <f>IFERROR(CLEAN(UPPER(TRIM(VLOOKUP(salesTable[[#This Row],[productID_Final]],product_REF[],3,FALSE)))),"NO MATCH")</f>
        <v>ELECTRONICS</v>
      </c>
      <c r="Z717" s="8" t="str">
        <f>IF(salesTable[[#This Row],[productCategory_final]]=CLEAN(UPPER(TRIM(salesTable[ProductCategory]))),salesTable[[#This Row],[productCategory_final]],"MISMATCH")</f>
        <v>ELECTRONICS</v>
      </c>
      <c r="AA717" s="8" t="str">
        <f>IF(salesTable[[#This Row],[CustomerID]]="","MISSING",IFERROR(VLOOKUP(salesTable[[#This Row],[CustomerID]],customer_REF[],1,FALSE),"NO MATCH"))</f>
        <v>C0210</v>
      </c>
      <c r="AB717" t="str">
        <f>CLEAN(UPPER(TRIM(IF(salesTable[[#This Row],[FirstName]]="","MISSING",IFERROR(VLOOKUP(salesTable[[#This Row],[CustomerID_final]],customer_REF[],2,FALSE),"NO MATCH")))))</f>
        <v>MICHAEL</v>
      </c>
      <c r="AC717" s="8" t="str">
        <f>IF(salesTable[[#This Row],[customerFisrtName]]=CLEAN(UPPER(TRIM(salesTable[[#This Row],[customerFisrtName]]))),salesTable[[#This Row],[customerFisrtName]],"MISMATCH")</f>
        <v>MICHAEL</v>
      </c>
      <c r="AD717" t="str">
        <f>CLEAN(UPPER(TRIM(IF(salesTable[[#This Row],[LastName]]="","MISSING",IFERROR(VLOOKUP(salesTable[[#This Row],[CustomerID_final]],customer_REF[],3,FALSE),"NO MATCH")))))</f>
        <v>MENSAH</v>
      </c>
      <c r="AE717" s="8" t="str">
        <f>IF(salesTable[[#This Row],[customerLastName]]=CLEAN(UPPER(TRIM(salesTable[[#This Row],[customerLastName]]))),salesTable[[#This Row],[customerLastName]],"MISMATCH")</f>
        <v>MENSAH</v>
      </c>
      <c r="AF717" s="8" t="str">
        <f>IF(salesTable[[#This Row],[Phone]]="","MISSING",0&amp;RIGHT(TRIM(SUBSTITUTE(SUBSTITUTE(SUBSTITUTE(salesTable[[#This Row],[Phone]],"+","")," ",""),"-","")),9))</f>
        <v>0548917088</v>
      </c>
      <c r="AG71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17" s="8">
        <f>IF(salesTable[[#This Row],[quantity_clean]]&gt;0,salesTable[[#This Row],[quantity_clean]],"INVALID")</f>
        <v>2</v>
      </c>
      <c r="AI71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717" s="8">
        <f>IF(salesTable[[#This Row],[unitPrice_clean]]&gt;0,salesTable[[#This Row],[unitPrice_clean]],"INVALID")</f>
        <v>2800</v>
      </c>
      <c r="AK717">
        <f>IF(salesTable[[#This Row],[Revenue]]="","MISSING",VALUE(TRIM(SUBSTITUTE(SUBSTITUTE(salesTable[[#This Row],[Revenue]],",",""),"GH₵",""))))</f>
        <v>5600</v>
      </c>
      <c r="AL717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717" s="19">
        <f>IF(ISNUMBER(salesTable[[#This Row],[OrderDate]]),salesTable[[#This Row],[OrderDate]],IFERROR(DATEVALUE(CLEAN(TRIM(SUBSTITUTE(salesTable[[#This Row],[OrderDate]],".","/")))),"CHECK"))</f>
        <v>45366</v>
      </c>
      <c r="AN7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GH-KUM-2025-01156</v>
      </c>
      <c r="AP7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7" s="8" t="str">
        <f>CLEAN(PROPER(TRIM(salesTable[[#This Row],[Email]])))</f>
        <v>Michael.Mensah14Example.Com</v>
      </c>
      <c r="AR717" s="8" t="str">
        <f>CLEAN(TRIM(salesTable[[#This Row],[SourceFile]]))</f>
        <v>Retail_POS_2025.csv</v>
      </c>
      <c r="AS7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7" s="8" t="str">
        <f>IF(salesTable[orderRef_final]&lt;&gt;"MISSING",salesTable[orderRef_final],"invalid")</f>
        <v>GH-KUM-2025-01156</v>
      </c>
    </row>
    <row r="718" spans="1:46" x14ac:dyDescent="0.3">
      <c r="A718" t="s">
        <v>2742</v>
      </c>
      <c r="B718" t="s">
        <v>1421</v>
      </c>
      <c r="C718" t="s">
        <v>2661</v>
      </c>
      <c r="D718" t="s">
        <v>1457</v>
      </c>
      <c r="E718" t="s">
        <v>93</v>
      </c>
      <c r="F718" t="s">
        <v>38</v>
      </c>
      <c r="G718" t="s">
        <v>218</v>
      </c>
      <c r="H718" t="s">
        <v>312</v>
      </c>
      <c r="I718" t="s">
        <v>26</v>
      </c>
      <c r="J718" t="s">
        <v>27</v>
      </c>
      <c r="K718" t="s">
        <v>624</v>
      </c>
      <c r="L718" t="s">
        <v>182</v>
      </c>
      <c r="M718">
        <v>9</v>
      </c>
      <c r="N718">
        <v>2800</v>
      </c>
      <c r="O718">
        <v>24700</v>
      </c>
      <c r="P718" t="s">
        <v>2743</v>
      </c>
      <c r="Q718" t="s">
        <v>2744</v>
      </c>
      <c r="R718" t="s">
        <v>32</v>
      </c>
      <c r="S718" t="str">
        <f>IF(salesTable[[#This Row],[Region]]="","MISSING",IFERROR(VLOOKUP(salesTable[[#This Row],[Region]],region_ref[],2,FALSE),TRIM(CLEAN(UPPER(salesTable[[#This Row],[Region]])))))</f>
        <v>KUMASI</v>
      </c>
      <c r="T718" t="str">
        <f>IF(salesTable[[#This Row],[CustomerType]]="","MISSING",IFERROR(VLOOKUP(salesTable[[#This Row],[CustomerType]],customerType_Ref[],2,FALSE),TRIM(CLEAN(UPPER(salesTable[[#This Row],[CustomerType]])))))</f>
        <v>GOVERNMENT</v>
      </c>
      <c r="U718" t="str">
        <f>IF(salesTable[[#This Row],[SalesChannel]]="","MISSING",IFERROR(VLOOKUP(salesTable[[#This Row],[SalesChannel]],salesChannel_Ref[],2,FALSE),CLEAN(UPPER(TRIM(salesTable[SalesChannel])))))</f>
        <v>IN-STORE</v>
      </c>
      <c r="V718" t="str">
        <f>IF(salesTable[[#This Row],[PaymentMethod]]="","MISSING",IFERROR(VLOOKUP(salesTable[[#This Row],[PaymentMethod]],paymentMethod_REF[],2,FALSE), CLEAN(UPPER(TRIM(salesTable[[#This Row],[PaymentMethod]])))))</f>
        <v>CASH</v>
      </c>
      <c r="W718" s="8" t="str">
        <f>IF(salesTable[[#This Row],[ProductID]]="","MISSING",IFERROR(VLOOKUP(salesTable[[#This Row],[ProductID]],product_REF[],1,FALSE),"NO MATCH"))</f>
        <v>P005</v>
      </c>
      <c r="X718" s="8" t="str">
        <f>CLEAN(UPPER(TRIM(IF(salesTable[[#This Row],[ProductID]]="","MISSING",IFERROR(VLOOKUP(salesTable[[#This Row],[ProductID]],product_REF[],2,FALSE),"NO MATCH")))))</f>
        <v>SMARTPHONE X</v>
      </c>
      <c r="Y718" t="str">
        <f>IFERROR(CLEAN(UPPER(TRIM(VLOOKUP(salesTable[[#This Row],[productID_Final]],product_REF[],3,FALSE)))),"NO MATCH")</f>
        <v>ELECTRONICS</v>
      </c>
      <c r="Z718" s="8" t="str">
        <f>IF(salesTable[[#This Row],[productCategory_final]]=CLEAN(UPPER(TRIM(salesTable[ProductCategory]))),salesTable[[#This Row],[productCategory_final]],"MISMATCH")</f>
        <v>ELECTRONICS</v>
      </c>
      <c r="AA718" s="8" t="str">
        <f>IF(salesTable[[#This Row],[CustomerID]]="","MISSING",IFERROR(VLOOKUP(salesTable[[#This Row],[CustomerID]],customer_REF[],1,FALSE),"NO MATCH"))</f>
        <v>C0215</v>
      </c>
      <c r="AB718" t="str">
        <f>CLEAN(UPPER(TRIM(IF(salesTable[[#This Row],[FirstName]]="","MISSING",IFERROR(VLOOKUP(salesTable[[#This Row],[CustomerID_final]],customer_REF[],2,FALSE),"NO MATCH")))))</f>
        <v>DANIEL</v>
      </c>
      <c r="AC718" s="8" t="str">
        <f>IF(salesTable[[#This Row],[customerFisrtName]]=CLEAN(UPPER(TRIM(salesTable[[#This Row],[customerFisrtName]]))),salesTable[[#This Row],[customerFisrtName]],"MISMATCH")</f>
        <v>DANIEL</v>
      </c>
      <c r="AD718" t="str">
        <f>CLEAN(UPPER(TRIM(IF(salesTable[[#This Row],[LastName]]="","MISSING",IFERROR(VLOOKUP(salesTable[[#This Row],[CustomerID_final]],customer_REF[],3,FALSE),"NO MATCH")))))</f>
        <v>BADU</v>
      </c>
      <c r="AE718" s="8" t="str">
        <f>IF(salesTable[[#This Row],[customerLastName]]=CLEAN(UPPER(TRIM(salesTable[[#This Row],[customerLastName]]))),salesTable[[#This Row],[customerLastName]],"MISMATCH")</f>
        <v>BADU</v>
      </c>
      <c r="AF718" s="8" t="str">
        <f>IF(salesTable[[#This Row],[Phone]]="","MISSING",0&amp;RIGHT(TRIM(SUBSTITUTE(SUBSTITUTE(SUBSTITUTE(salesTable[[#This Row],[Phone]],"+","")," ",""),"-","")),9))</f>
        <v>0267520911</v>
      </c>
      <c r="AG71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18" s="8">
        <f>IF(salesTable[[#This Row],[quantity_clean]]&gt;0,salesTable[[#This Row],[quantity_clean]],"INVALID")</f>
        <v>9</v>
      </c>
      <c r="AI71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718" s="8">
        <f>IF(salesTable[[#This Row],[unitPrice_clean]]&gt;0,salesTable[[#This Row],[unitPrice_clean]],"INVALID")</f>
        <v>2800</v>
      </c>
      <c r="AK718">
        <f>IF(salesTable[[#This Row],[Revenue]]="","MISSING",VALUE(TRIM(SUBSTITUTE(SUBSTITUTE(salesTable[[#This Row],[Revenue]],",",""),"GH₵",""))))</f>
        <v>24700</v>
      </c>
      <c r="AL71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18" s="19">
        <f>IF(ISNUMBER(salesTable[[#This Row],[OrderDate]]),salesTable[[#This Row],[OrderDate]],IFERROR(DATEVALUE(CLEAN(TRIM(SUBSTITUTE(salesTable[[#This Row],[OrderDate]],".","/")))),"CHECK"))</f>
        <v>45970</v>
      </c>
      <c r="AN7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45970</v>
      </c>
      <c r="AO7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GH-KUM-2025-01159</v>
      </c>
      <c r="AP7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8" s="8" t="str">
        <f>CLEAN(PROPER(TRIM(salesTable[[#This Row],[Email]])))</f>
        <v>Daniel.Badu89@Example.Con</v>
      </c>
      <c r="AR718" s="8" t="str">
        <f>CLEAN(TRIM(salesTable[[#This Row],[SourceFile]]))</f>
        <v>Agent_App_2025.csv</v>
      </c>
      <c r="AS7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8" s="8" t="str">
        <f>IF(salesTable[orderRef_final]&lt;&gt;"MISSING",salesTable[orderRef_final],"invalid")</f>
        <v>GH-KUM-2025-01159</v>
      </c>
    </row>
    <row r="719" spans="1:46" x14ac:dyDescent="0.3">
      <c r="A719" t="s">
        <v>5302</v>
      </c>
      <c r="B719" t="s">
        <v>1712</v>
      </c>
      <c r="C719" t="s">
        <v>3301</v>
      </c>
      <c r="D719" t="s">
        <v>271</v>
      </c>
      <c r="E719" t="s">
        <v>2410</v>
      </c>
      <c r="F719" t="s">
        <v>296</v>
      </c>
      <c r="G719" t="s">
        <v>142</v>
      </c>
      <c r="H719" t="s">
        <v>143</v>
      </c>
      <c r="I719" t="s">
        <v>26</v>
      </c>
      <c r="J719" t="s">
        <v>83</v>
      </c>
      <c r="K719" t="s">
        <v>57</v>
      </c>
      <c r="L719" t="s">
        <v>111</v>
      </c>
      <c r="M719">
        <v>5</v>
      </c>
      <c r="N719" t="s">
        <v>203</v>
      </c>
      <c r="O719">
        <v>2100</v>
      </c>
      <c r="P719" t="s">
        <v>5303</v>
      </c>
      <c r="Q719" t="s">
        <v>5304</v>
      </c>
      <c r="R719" t="s">
        <v>32</v>
      </c>
      <c r="S719" t="str">
        <f>IF(salesTable[[#This Row],[Region]]="","MISSING",IFERROR(VLOOKUP(salesTable[[#This Row],[Region]],region_ref[],2,FALSE),TRIM(CLEAN(UPPER(salesTable[[#This Row],[Region]])))))</f>
        <v>KUMASI</v>
      </c>
      <c r="T719" t="str">
        <f>IF(salesTable[[#This Row],[CustomerType]]="","MISSING",IFERROR(VLOOKUP(salesTable[[#This Row],[CustomerType]],customerType_Ref[],2,FALSE),TRIM(CLEAN(UPPER(salesTable[[#This Row],[CustomerType]])))))</f>
        <v>INDIVIDUAL</v>
      </c>
      <c r="U719" t="str">
        <f>IF(salesTable[[#This Row],[SalesChannel]]="","MISSING",IFERROR(VLOOKUP(salesTable[[#This Row],[SalesChannel]],salesChannel_Ref[],2,FALSE),CLEAN(UPPER(TRIM(salesTable[SalesChannel])))))</f>
        <v>ONLINE</v>
      </c>
      <c r="V719" t="str">
        <f>IF(salesTable[[#This Row],[PaymentMethod]]="","MISSING",IFERROR(VLOOKUP(salesTable[[#This Row],[PaymentMethod]],paymentMethod_REF[],2,FALSE), CLEAN(UPPER(TRIM(salesTable[[#This Row],[PaymentMethod]])))))</f>
        <v>CARD</v>
      </c>
      <c r="W719" s="8" t="str">
        <f>IF(salesTable[[#This Row],[ProductID]]="","MISSING",IFERROR(VLOOKUP(salesTable[[#This Row],[ProductID]],product_REF[],1,FALSE),"NO MATCH"))</f>
        <v>P003</v>
      </c>
      <c r="X719" s="8" t="str">
        <f>CLEAN(UPPER(TRIM(IF(salesTable[[#This Row],[ProductID]]="","MISSING",IFERROR(VLOOKUP(salesTable[[#This Row],[ProductID]],product_REF[],2,FALSE),"NO MATCH")))))</f>
        <v>WIRELESS HEADSET</v>
      </c>
      <c r="Y719" t="str">
        <f>IFERROR(CLEAN(UPPER(TRIM(VLOOKUP(salesTable[[#This Row],[productID_Final]],product_REF[],3,FALSE)))),"NO MATCH")</f>
        <v>ELECTRONICS</v>
      </c>
      <c r="Z719" s="8" t="str">
        <f>IF(salesTable[[#This Row],[productCategory_final]]=CLEAN(UPPER(TRIM(salesTable[ProductCategory]))),salesTable[[#This Row],[productCategory_final]],"MISMATCH")</f>
        <v>ELECTRONICS</v>
      </c>
      <c r="AA719" s="8" t="str">
        <f>IF(salesTable[[#This Row],[CustomerID]]="","MISSING",IFERROR(VLOOKUP(salesTable[[#This Row],[CustomerID]],customer_REF[],1,FALSE),"NO MATCH"))</f>
        <v>C0257</v>
      </c>
      <c r="AB719" t="str">
        <f>CLEAN(UPPER(TRIM(IF(salesTable[[#This Row],[FirstName]]="","MISSING",IFERROR(VLOOKUP(salesTable[[#This Row],[CustomerID_final]],customer_REF[],2,FALSE),"NO MATCH")))))</f>
        <v>MICHAEL</v>
      </c>
      <c r="AC719" s="8" t="str">
        <f>IF(salesTable[[#This Row],[customerFisrtName]]=CLEAN(UPPER(TRIM(salesTable[[#This Row],[customerFisrtName]]))),salesTable[[#This Row],[customerFisrtName]],"MISMATCH")</f>
        <v>MICHAEL</v>
      </c>
      <c r="AD719" t="str">
        <f>CLEAN(UPPER(TRIM(IF(salesTable[[#This Row],[LastName]]="","MISSING",IFERROR(VLOOKUP(salesTable[[#This Row],[CustomerID_final]],customer_REF[],3,FALSE),"NO MATCH")))))</f>
        <v>OSEI</v>
      </c>
      <c r="AE719" s="8" t="str">
        <f>IF(salesTable[[#This Row],[customerLastName]]=CLEAN(UPPER(TRIM(salesTable[[#This Row],[customerLastName]]))),salesTable[[#This Row],[customerLastName]],"MISMATCH")</f>
        <v>OSEI</v>
      </c>
      <c r="AF719" s="8" t="str">
        <f>IF(salesTable[[#This Row],[Phone]]="","MISSING",0&amp;RIGHT(TRIM(SUBSTITUTE(SUBSTITUTE(SUBSTITUTE(salesTable[[#This Row],[Phone]],"+","")," ",""),"-","")),9))</f>
        <v>0209780411</v>
      </c>
      <c r="AG71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19" s="8">
        <f>IF(salesTable[[#This Row],[quantity_clean]]&gt;0,salesTable[[#This Row],[quantity_clean]],"INVALID")</f>
        <v>5</v>
      </c>
      <c r="AI71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19" s="8">
        <f>IF(salesTable[[#This Row],[unitPrice_clean]]&gt;0,salesTable[[#This Row],[unitPrice_clean]],"INVALID")</f>
        <v>420</v>
      </c>
      <c r="AK719">
        <f>IF(salesTable[[#This Row],[Revenue]]="","MISSING",VALUE(TRIM(SUBSTITUTE(SUBSTITUTE(salesTable[[#This Row],[Revenue]],",",""),"GH₵",""))))</f>
        <v>2100</v>
      </c>
      <c r="AL719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719" s="19">
        <f>IF(ISNUMBER(salesTable[[#This Row],[OrderDate]]),salesTable[[#This Row],[OrderDate]],IFERROR(DATEVALUE(CLEAN(TRIM(SUBSTITUTE(salesTable[[#This Row],[OrderDate]],".","/")))),"CHECK"))</f>
        <v>45811</v>
      </c>
      <c r="AN7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45811</v>
      </c>
      <c r="AO7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GH-KUM-2025-01160</v>
      </c>
      <c r="AP7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19" s="8" t="str">
        <f>CLEAN(PROPER(TRIM(salesTable[[#This Row],[Email]])))</f>
        <v>Michael.Osei80@Example.Com</v>
      </c>
      <c r="AR719" s="8" t="str">
        <f>CLEAN(TRIM(salesTable[[#This Row],[SourceFile]]))</f>
        <v>Agent_App_2025.csv</v>
      </c>
      <c r="AS7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19" s="8" t="str">
        <f>IF(salesTable[orderRef_final]&lt;&gt;"MISSING",salesTable[orderRef_final],"invalid")</f>
        <v>GH-KUM-2025-01160</v>
      </c>
    </row>
    <row r="720" spans="1:46" x14ac:dyDescent="0.3">
      <c r="A720" t="s">
        <v>4472</v>
      </c>
      <c r="B720" t="s">
        <v>1162</v>
      </c>
      <c r="C720" t="s">
        <v>2853</v>
      </c>
      <c r="D720" t="s">
        <v>516</v>
      </c>
      <c r="E720" t="s">
        <v>237</v>
      </c>
      <c r="F720" t="s">
        <v>1348</v>
      </c>
      <c r="G720" t="s">
        <v>191</v>
      </c>
      <c r="H720" t="s">
        <v>278</v>
      </c>
      <c r="J720" t="s">
        <v>27</v>
      </c>
      <c r="K720" t="s">
        <v>84</v>
      </c>
      <c r="L720" t="s">
        <v>182</v>
      </c>
      <c r="M720">
        <v>4</v>
      </c>
      <c r="N720">
        <v>1650</v>
      </c>
      <c r="O720">
        <v>6600</v>
      </c>
      <c r="P720" t="s">
        <v>4473</v>
      </c>
      <c r="Q720" t="s">
        <v>1254</v>
      </c>
      <c r="R720" t="s">
        <v>32</v>
      </c>
      <c r="S720" t="str">
        <f>IF(salesTable[[#This Row],[Region]]="","MISSING",IFERROR(VLOOKUP(salesTable[[#This Row],[Region]],region_ref[],2,FALSE),TRIM(CLEAN(UPPER(salesTable[[#This Row],[Region]])))))</f>
        <v>KUMASI</v>
      </c>
      <c r="T720" t="str">
        <f>IF(salesTable[[#This Row],[CustomerType]]="","MISSING",IFERROR(VLOOKUP(salesTable[[#This Row],[CustomerType]],customerType_Ref[],2,FALSE),TRIM(CLEAN(UPPER(salesTable[[#This Row],[CustomerType]])))))</f>
        <v>GOVERNMENT</v>
      </c>
      <c r="U720" t="str">
        <f>IF(salesTable[[#This Row],[SalesChannel]]="","MISSING",IFERROR(VLOOKUP(salesTable[[#This Row],[SalesChannel]],salesChannel_Ref[],2,FALSE),CLEAN(UPPER(TRIM(salesTable[SalesChannel])))))</f>
        <v>AGENT</v>
      </c>
      <c r="V720" t="str">
        <f>IF(salesTable[[#This Row],[PaymentMethod]]="","MISSING",IFERROR(VLOOKUP(salesTable[[#This Row],[PaymentMethod]],paymentMethod_REF[],2,FALSE), CLEAN(UPPER(TRIM(salesTable[[#This Row],[PaymentMethod]])))))</f>
        <v>CASH</v>
      </c>
      <c r="W720" s="8" t="str">
        <f>IF(salesTable[[#This Row],[ProductID]]="","MISSING",IFERROR(VLOOKUP(salesTable[[#This Row],[ProductID]],product_REF[],1,FALSE),"NO MATCH"))</f>
        <v>P004</v>
      </c>
      <c r="X720" s="8" t="str">
        <f>CLEAN(UPPER(TRIM(IF(salesTable[[#This Row],[ProductID]]="","MISSING",IFERROR(VLOOKUP(salesTable[[#This Row],[ProductID]],product_REF[],2,FALSE),"NO MATCH")))))</f>
        <v>LASER PRINTER</v>
      </c>
      <c r="Y720" t="str">
        <f>IFERROR(CLEAN(UPPER(TRIM(VLOOKUP(salesTable[[#This Row],[productID_Final]],product_REF[],3,FALSE)))),"NO MATCH")</f>
        <v>OFFICE SUPPLIES</v>
      </c>
      <c r="Z720" s="8" t="str">
        <f>IF(salesTable[[#This Row],[productCategory_final]]=CLEAN(UPPER(TRIM(salesTable[ProductCategory]))),salesTable[[#This Row],[productCategory_final]],"MISMATCH")</f>
        <v>MISMATCH</v>
      </c>
      <c r="AA720" s="8" t="str">
        <f>IF(salesTable[[#This Row],[CustomerID]]="","MISSING",IFERROR(VLOOKUP(salesTable[[#This Row],[CustomerID]],customer_REF[],1,FALSE),"NO MATCH"))</f>
        <v>C0391</v>
      </c>
      <c r="AB720" t="str">
        <f>CLEAN(UPPER(TRIM(IF(salesTable[[#This Row],[FirstName]]="","MISSING",IFERROR(VLOOKUP(salesTable[[#This Row],[CustomerID_final]],customer_REF[],2,FALSE),"NO MATCH")))))</f>
        <v>AKOSUA</v>
      </c>
      <c r="AC720" s="8" t="str">
        <f>IF(salesTable[[#This Row],[customerFisrtName]]=CLEAN(UPPER(TRIM(salesTable[[#This Row],[customerFisrtName]]))),salesTable[[#This Row],[customerFisrtName]],"MISMATCH")</f>
        <v>AKOSUA</v>
      </c>
      <c r="AD720" t="str">
        <f>CLEAN(UPPER(TRIM(IF(salesTable[[#This Row],[LastName]]="","MISSING",IFERROR(VLOOKUP(salesTable[[#This Row],[CustomerID_final]],customer_REF[],3,FALSE),"NO MATCH")))))</f>
        <v>APPIAH</v>
      </c>
      <c r="AE720" s="8" t="str">
        <f>IF(salesTable[[#This Row],[customerLastName]]=CLEAN(UPPER(TRIM(salesTable[[#This Row],[customerLastName]]))),salesTable[[#This Row],[customerLastName]],"MISMATCH")</f>
        <v>APPIAH</v>
      </c>
      <c r="AF720" s="8" t="str">
        <f>IF(salesTable[[#This Row],[Phone]]="","MISSING",0&amp;RIGHT(TRIM(SUBSTITUTE(SUBSTITUTE(SUBSTITUTE(salesTable[[#This Row],[Phone]],"+","")," ",""),"-","")),9))</f>
        <v>0275346809</v>
      </c>
      <c r="AG72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20" s="8">
        <f>IF(salesTable[[#This Row],[quantity_clean]]&gt;0,salesTable[[#This Row],[quantity_clean]],"INVALID")</f>
        <v>4</v>
      </c>
      <c r="AI72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720" s="8">
        <f>IF(salesTable[[#This Row],[unitPrice_clean]]&gt;0,salesTable[[#This Row],[unitPrice_clean]],"INVALID")</f>
        <v>1650</v>
      </c>
      <c r="AK720">
        <f>IF(salesTable[[#This Row],[Revenue]]="","MISSING",VALUE(TRIM(SUBSTITUTE(SUBSTITUTE(salesTable[[#This Row],[Revenue]],",",""),"GH₵",""))))</f>
        <v>6600</v>
      </c>
      <c r="AL720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720" s="19">
        <f>IF(ISNUMBER(salesTable[[#This Row],[OrderDate]]),salesTable[[#This Row],[OrderDate]],IFERROR(DATEVALUE(CLEAN(TRIM(SUBSTITUTE(salesTable[[#This Row],[OrderDate]],".","/")))),"CHECK"))</f>
        <v>45972</v>
      </c>
      <c r="AN7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45972</v>
      </c>
      <c r="AO7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GH-KUM-2025-01173</v>
      </c>
      <c r="AP7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0" s="8" t="str">
        <f>CLEAN(PROPER(TRIM(salesTable[[#This Row],[Email]])))</f>
        <v>Akosua.Appiah36@Example.Com</v>
      </c>
      <c r="AR720" s="8" t="str">
        <f>CLEAN(TRIM(salesTable[[#This Row],[SourceFile]]))</f>
        <v>Agent_App_2025.csv</v>
      </c>
      <c r="AS7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0" s="8" t="str">
        <f>IF(salesTable[orderRef_final]&lt;&gt;"MISSING",salesTable[orderRef_final],"invalid")</f>
        <v>GH-KUM-2025-01173</v>
      </c>
    </row>
    <row r="721" spans="1:46" x14ac:dyDescent="0.3">
      <c r="A721" t="s">
        <v>4160</v>
      </c>
      <c r="B721" t="s">
        <v>4161</v>
      </c>
      <c r="C721" t="s">
        <v>997</v>
      </c>
      <c r="D721" t="s">
        <v>21</v>
      </c>
      <c r="E721" t="s">
        <v>190</v>
      </c>
      <c r="F721" t="s">
        <v>1348</v>
      </c>
      <c r="G721" t="s">
        <v>68</v>
      </c>
      <c r="H721" t="s">
        <v>229</v>
      </c>
      <c r="I721" t="s">
        <v>450</v>
      </c>
      <c r="J721" t="s">
        <v>685</v>
      </c>
      <c r="K721" t="s">
        <v>72</v>
      </c>
      <c r="L721" t="s">
        <v>280</v>
      </c>
      <c r="M721">
        <v>12</v>
      </c>
      <c r="N721">
        <v>3600</v>
      </c>
      <c r="O721">
        <v>43200</v>
      </c>
      <c r="P721" t="s">
        <v>4162</v>
      </c>
      <c r="Q721" t="s">
        <v>4163</v>
      </c>
      <c r="R721" t="s">
        <v>61</v>
      </c>
      <c r="S721" t="str">
        <f>IF(salesTable[[#This Row],[Region]]="","MISSING",IFERROR(VLOOKUP(salesTable[[#This Row],[Region]],region_ref[],2,FALSE),TRIM(CLEAN(UPPER(salesTable[[#This Row],[Region]])))))</f>
        <v>KUMASI</v>
      </c>
      <c r="T721" t="str">
        <f>IF(salesTable[[#This Row],[CustomerType]]="","MISSING",IFERROR(VLOOKUP(salesTable[[#This Row],[CustomerType]],customerType_Ref[],2,FALSE),TRIM(CLEAN(UPPER(salesTable[[#This Row],[CustomerType]])))))</f>
        <v>BUSINESS</v>
      </c>
      <c r="U721" t="str">
        <f>IF(salesTable[[#This Row],[SalesChannel]]="","MISSING",IFERROR(VLOOKUP(salesTable[[#This Row],[SalesChannel]],salesChannel_Ref[],2,FALSE),CLEAN(UPPER(TRIM(salesTable[SalesChannel])))))</f>
        <v>IN-STORE</v>
      </c>
      <c r="V721" t="str">
        <f>IF(salesTable[[#This Row],[PaymentMethod]]="","MISSING",IFERROR(VLOOKUP(salesTable[[#This Row],[PaymentMethod]],paymentMethod_REF[],2,FALSE), CLEAN(UPPER(TRIM(salesTable[[#This Row],[PaymentMethod]])))))</f>
        <v>CASH</v>
      </c>
      <c r="W721" s="8" t="str">
        <f>IF(salesTable[[#This Row],[ProductID]]="","MISSING",IFERROR(VLOOKUP(salesTable[[#This Row],[ProductID]],product_REF[],1,FALSE),"NO MATCH"))</f>
        <v>P010</v>
      </c>
      <c r="X721" s="8" t="str">
        <f>CLEAN(UPPER(TRIM(IF(salesTable[[#This Row],[ProductID]]="","MISSING",IFERROR(VLOOKUP(salesTable[[#This Row],[ProductID]],product_REF[],2,FALSE),"NO MATCH")))))</f>
        <v>AIR CONDITIONER</v>
      </c>
      <c r="Y721" t="str">
        <f>IFERROR(CLEAN(UPPER(TRIM(VLOOKUP(salesTable[[#This Row],[productID_Final]],product_REF[],3,FALSE)))),"NO MATCH")</f>
        <v>HOME APPLIANCES</v>
      </c>
      <c r="Z721" s="8" t="str">
        <f>IF(salesTable[[#This Row],[productCategory_final]]=CLEAN(UPPER(TRIM(salesTable[ProductCategory]))),salesTable[[#This Row],[productCategory_final]],"MISMATCH")</f>
        <v>HOME APPLIANCES</v>
      </c>
      <c r="AA721" s="8" t="str">
        <f>IF(salesTable[[#This Row],[CustomerID]]="","MISSING",IFERROR(VLOOKUP(salesTable[[#This Row],[CustomerID]],customer_REF[],1,FALSE),"NO MATCH"))</f>
        <v>C0243</v>
      </c>
      <c r="AB721" t="str">
        <f>CLEAN(UPPER(TRIM(IF(salesTable[[#This Row],[FirstName]]="","MISSING",IFERROR(VLOOKUP(salesTable[[#This Row],[CustomerID_final]],customer_REF[],2,FALSE),"NO MATCH")))))</f>
        <v>KOJO</v>
      </c>
      <c r="AC721" s="8" t="str">
        <f>IF(salesTable[[#This Row],[customerFisrtName]]=CLEAN(UPPER(TRIM(salesTable[[#This Row],[customerFisrtName]]))),salesTable[[#This Row],[customerFisrtName]],"MISMATCH")</f>
        <v>KOJO</v>
      </c>
      <c r="AD721" t="str">
        <f>CLEAN(UPPER(TRIM(IF(salesTable[[#This Row],[LastName]]="","MISSING",IFERROR(VLOOKUP(salesTable[[#This Row],[CustomerID_final]],customer_REF[],3,FALSE),"NO MATCH")))))</f>
        <v>ASARE</v>
      </c>
      <c r="AE721" s="8" t="str">
        <f>IF(salesTable[[#This Row],[customerLastName]]=CLEAN(UPPER(TRIM(salesTable[[#This Row],[customerLastName]]))),salesTable[[#This Row],[customerLastName]],"MISMATCH")</f>
        <v>ASARE</v>
      </c>
      <c r="AF721" s="8" t="str">
        <f>IF(salesTable[[#This Row],[Phone]]="","MISSING",0&amp;RIGHT(TRIM(SUBSTITUTE(SUBSTITUTE(SUBSTITUTE(salesTable[[#This Row],[Phone]],"+","")," ",""),"-","")),9))</f>
        <v>0204520689</v>
      </c>
      <c r="AG72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721" s="8">
        <f>IF(salesTable[[#This Row],[quantity_clean]]&gt;0,salesTable[[#This Row],[quantity_clean]],"INVALID")</f>
        <v>12</v>
      </c>
      <c r="AI72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21" s="8">
        <f>IF(salesTable[[#This Row],[unitPrice_clean]]&gt;0,salesTable[[#This Row],[unitPrice_clean]],"INVALID")</f>
        <v>3600</v>
      </c>
      <c r="AK721">
        <f>IF(salesTable[[#This Row],[Revenue]]="","MISSING",VALUE(TRIM(SUBSTITUTE(SUBSTITUTE(salesTable[[#This Row],[Revenue]],",",""),"GH₵",""))))</f>
        <v>43200</v>
      </c>
      <c r="AL721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721" s="19">
        <f>IF(ISNUMBER(salesTable[[#This Row],[OrderDate]]),salesTable[[#This Row],[OrderDate]],IFERROR(DATEVALUE(CLEAN(TRIM(SUBSTITUTE(salesTable[[#This Row],[OrderDate]],".","/")))),"CHECK"))</f>
        <v>45660</v>
      </c>
      <c r="AN7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45660</v>
      </c>
      <c r="AO7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GH-KUM-2025-01176</v>
      </c>
      <c r="AP7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1" s="8" t="str">
        <f>CLEAN(PROPER(TRIM(salesTable[[#This Row],[Email]])))</f>
        <v>Kojo.Asare68@Example.Con</v>
      </c>
      <c r="AR721" s="8" t="str">
        <f>CLEAN(TRIM(salesTable[[#This Row],[SourceFile]]))</f>
        <v>Retail_POS_2025.csv</v>
      </c>
      <c r="AS7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1" s="8" t="str">
        <f>IF(salesTable[orderRef_final]&lt;&gt;"MISSING",salesTable[orderRef_final],"invalid")</f>
        <v>GH-KUM-2025-01176</v>
      </c>
    </row>
    <row r="722" spans="1:46" x14ac:dyDescent="0.3">
      <c r="A722" t="s">
        <v>3485</v>
      </c>
      <c r="B722" t="s">
        <v>1666</v>
      </c>
      <c r="C722" t="s">
        <v>2353</v>
      </c>
      <c r="D722" t="s">
        <v>92</v>
      </c>
      <c r="E722" t="s">
        <v>37</v>
      </c>
      <c r="F722" t="s">
        <v>38</v>
      </c>
      <c r="G722" t="s">
        <v>24</v>
      </c>
      <c r="H722" t="s">
        <v>769</v>
      </c>
      <c r="I722" t="s">
        <v>26</v>
      </c>
      <c r="J722" t="s">
        <v>685</v>
      </c>
      <c r="K722" t="s">
        <v>660</v>
      </c>
      <c r="L722" t="s">
        <v>165</v>
      </c>
      <c r="M722">
        <v>8</v>
      </c>
      <c r="N722" t="s">
        <v>384</v>
      </c>
      <c r="O722">
        <v>33600</v>
      </c>
      <c r="P722" t="s">
        <v>3486</v>
      </c>
      <c r="Q722" t="s">
        <v>3487</v>
      </c>
      <c r="R722" t="s">
        <v>46</v>
      </c>
      <c r="S722" t="str">
        <f>IF(salesTable[[#This Row],[Region]]="","MISSING",IFERROR(VLOOKUP(salesTable[[#This Row],[Region]],region_ref[],2,FALSE),TRIM(CLEAN(UPPER(salesTable[[#This Row],[Region]])))))</f>
        <v>KUMASI</v>
      </c>
      <c r="T722" t="str">
        <f>IF(salesTable[[#This Row],[CustomerType]]="","MISSING",IFERROR(VLOOKUP(salesTable[[#This Row],[CustomerType]],customerType_Ref[],2,FALSE),TRIM(CLEAN(UPPER(salesTable[[#This Row],[CustomerType]])))))</f>
        <v>BUSINESS</v>
      </c>
      <c r="U722" t="str">
        <f>IF(salesTable[[#This Row],[SalesChannel]]="","MISSING",IFERROR(VLOOKUP(salesTable[[#This Row],[SalesChannel]],salesChannel_Ref[],2,FALSE),CLEAN(UPPER(TRIM(salesTable[SalesChannel])))))</f>
        <v>MOBILE APP</v>
      </c>
      <c r="V72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22" s="8" t="str">
        <f>IF(salesTable[[#This Row],[ProductID]]="","MISSING",IFERROR(VLOOKUP(salesTable[[#This Row],[ProductID]],product_REF[],1,FALSE),"NO MATCH"))</f>
        <v>P001</v>
      </c>
      <c r="X722" s="8" t="str">
        <f>CLEAN(UPPER(TRIM(IF(salesTable[[#This Row],[ProductID]]="","MISSING",IFERROR(VLOOKUP(salesTable[[#This Row],[ProductID]],product_REF[],2,FALSE),"NO MATCH")))))</f>
        <v>LAPTOP PRO 14</v>
      </c>
      <c r="Y722" t="str">
        <f>IFERROR(CLEAN(UPPER(TRIM(VLOOKUP(salesTable[[#This Row],[productID_Final]],product_REF[],3,FALSE)))),"NO MATCH")</f>
        <v>ELECTRONICS</v>
      </c>
      <c r="Z722" s="8" t="str">
        <f>IF(salesTable[[#This Row],[productCategory_final]]=CLEAN(UPPER(TRIM(salesTable[ProductCategory]))),salesTable[[#This Row],[productCategory_final]],"MISMATCH")</f>
        <v>ELECTRONICS</v>
      </c>
      <c r="AA722" s="8" t="str">
        <f>IF(salesTable[[#This Row],[CustomerID]]="","MISSING",IFERROR(VLOOKUP(salesTable[[#This Row],[CustomerID]],customer_REF[],1,FALSE),"NO MATCH"))</f>
        <v>C0186</v>
      </c>
      <c r="AB722" t="str">
        <f>CLEAN(UPPER(TRIM(IF(salesTable[[#This Row],[FirstName]]="","MISSING",IFERROR(VLOOKUP(salesTable[[#This Row],[CustomerID_final]],customer_REF[],2,FALSE),"NO MATCH")))))</f>
        <v>AMA</v>
      </c>
      <c r="AC722" s="8" t="str">
        <f>IF(salesTable[[#This Row],[customerFisrtName]]=CLEAN(UPPER(TRIM(salesTable[[#This Row],[customerFisrtName]]))),salesTable[[#This Row],[customerFisrtName]],"MISMATCH")</f>
        <v>AMA</v>
      </c>
      <c r="AD722" t="str">
        <f>CLEAN(UPPER(TRIM(IF(salesTable[[#This Row],[LastName]]="","MISSING",IFERROR(VLOOKUP(salesTable[[#This Row],[CustomerID_final]],customer_REF[],3,FALSE),"NO MATCH")))))</f>
        <v>ANTWI</v>
      </c>
      <c r="AE722" s="8" t="str">
        <f>IF(salesTable[[#This Row],[customerLastName]]=CLEAN(UPPER(TRIM(salesTable[[#This Row],[customerLastName]]))),salesTable[[#This Row],[customerLastName]],"MISMATCH")</f>
        <v>ANTWI</v>
      </c>
      <c r="AF722" s="8" t="str">
        <f>IF(salesTable[[#This Row],[Phone]]="","MISSING",0&amp;RIGHT(TRIM(SUBSTITUTE(SUBSTITUTE(SUBSTITUTE(salesTable[[#This Row],[Phone]],"+","")," ",""),"-","")),9))</f>
        <v>0265352131</v>
      </c>
      <c r="AG72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22" s="8">
        <f>IF(salesTable[[#This Row],[quantity_clean]]&gt;0,salesTable[[#This Row],[quantity_clean]],"INVALID")</f>
        <v>8</v>
      </c>
      <c r="AI72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22" s="8">
        <f>IF(salesTable[[#This Row],[unitPrice_clean]]&gt;0,salesTable[[#This Row],[unitPrice_clean]],"INVALID")</f>
        <v>4200</v>
      </c>
      <c r="AK722">
        <f>IF(salesTable[[#This Row],[Revenue]]="","MISSING",VALUE(TRIM(SUBSTITUTE(SUBSTITUTE(salesTable[[#This Row],[Revenue]],",",""),"GH₵",""))))</f>
        <v>33600</v>
      </c>
      <c r="AL722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722" s="19">
        <f>IF(ISNUMBER(salesTable[[#This Row],[OrderDate]]),salesTable[[#This Row],[OrderDate]],IFERROR(DATEVALUE(CLEAN(TRIM(SUBSTITUTE(salesTable[[#This Row],[OrderDate]],".","/")))),"CHECK"))</f>
        <v>45704</v>
      </c>
      <c r="AN7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7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GH-KUM-2025-01184</v>
      </c>
      <c r="AP7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2" s="8" t="str">
        <f>CLEAN(PROPER(TRIM(salesTable[[#This Row],[Email]])))</f>
        <v>Ama.Antwi76@Example.Com</v>
      </c>
      <c r="AR722" s="8" t="str">
        <f>CLEAN(TRIM(salesTable[[#This Row],[SourceFile]]))</f>
        <v>Mobile_App_Export.csv</v>
      </c>
      <c r="AS7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2" s="8" t="str">
        <f>IF(salesTable[orderRef_final]&lt;&gt;"MISSING",salesTable[orderRef_final],"invalid")</f>
        <v>GH-KUM-2025-01184</v>
      </c>
    </row>
    <row r="723" spans="1:46" x14ac:dyDescent="0.3">
      <c r="A723" t="s">
        <v>5024</v>
      </c>
      <c r="B723" t="s">
        <v>5025</v>
      </c>
      <c r="C723" t="s">
        <v>1347</v>
      </c>
      <c r="D723" t="s">
        <v>992</v>
      </c>
      <c r="E723" t="s">
        <v>552</v>
      </c>
      <c r="F723" t="s">
        <v>38</v>
      </c>
      <c r="G723" t="s">
        <v>162</v>
      </c>
      <c r="H723" t="s">
        <v>163</v>
      </c>
      <c r="I723" t="s">
        <v>110</v>
      </c>
      <c r="J723" t="s">
        <v>442</v>
      </c>
      <c r="K723" t="s">
        <v>72</v>
      </c>
      <c r="L723" t="s">
        <v>111</v>
      </c>
      <c r="M723">
        <v>2</v>
      </c>
      <c r="N723">
        <v>620</v>
      </c>
      <c r="O723">
        <v>1240</v>
      </c>
      <c r="P723" t="s">
        <v>5026</v>
      </c>
      <c r="Q723" t="s">
        <v>5027</v>
      </c>
      <c r="R723" t="s">
        <v>61</v>
      </c>
      <c r="S723" t="str">
        <f>IF(salesTable[[#This Row],[Region]]="","MISSING",IFERROR(VLOOKUP(salesTable[[#This Row],[Region]],region_ref[],2,FALSE),TRIM(CLEAN(UPPER(salesTable[[#This Row],[Region]])))))</f>
        <v>KUMASI</v>
      </c>
      <c r="T723" t="str">
        <f>IF(salesTable[[#This Row],[CustomerType]]="","MISSING",IFERROR(VLOOKUP(salesTable[[#This Row],[CustomerType]],customerType_Ref[],2,FALSE),TRIM(CLEAN(UPPER(salesTable[[#This Row],[CustomerType]])))))</f>
        <v>BUSINESS</v>
      </c>
      <c r="U723" t="str">
        <f>IF(salesTable[[#This Row],[SalesChannel]]="","MISSING",IFERROR(VLOOKUP(salesTable[[#This Row],[SalesChannel]],salesChannel_Ref[],2,FALSE),CLEAN(UPPER(TRIM(salesTable[SalesChannel])))))</f>
        <v>IN-STORE</v>
      </c>
      <c r="V723" t="str">
        <f>IF(salesTable[[#This Row],[PaymentMethod]]="","MISSING",IFERROR(VLOOKUP(salesTable[[#This Row],[PaymentMethod]],paymentMethod_REF[],2,FALSE), CLEAN(UPPER(TRIM(salesTable[[#This Row],[PaymentMethod]])))))</f>
        <v>CARD</v>
      </c>
      <c r="W723" s="8" t="str">
        <f>IF(salesTable[[#This Row],[ProductID]]="","MISSING",IFERROR(VLOOKUP(salesTable[[#This Row],[ProductID]],product_REF[],1,FALSE),"NO MATCH"))</f>
        <v>P012</v>
      </c>
      <c r="X723" s="8" t="str">
        <f>CLEAN(UPPER(TRIM(IF(salesTable[[#This Row],[ProductID]]="","MISSING",IFERROR(VLOOKUP(salesTable[[#This Row],[ProductID]],product_REF[],2,FALSE),"NO MATCH")))))</f>
        <v>BLENDER PLUS</v>
      </c>
      <c r="Y723" t="str">
        <f>IFERROR(CLEAN(UPPER(TRIM(VLOOKUP(salesTable[[#This Row],[productID_Final]],product_REF[],3,FALSE)))),"NO MATCH")</f>
        <v>HOME APPLIANCES</v>
      </c>
      <c r="Z723" s="8" t="str">
        <f>IF(salesTable[[#This Row],[productCategory_final]]=CLEAN(UPPER(TRIM(salesTable[ProductCategory]))),salesTable[[#This Row],[productCategory_final]],"MISMATCH")</f>
        <v>HOME APPLIANCES</v>
      </c>
      <c r="AA723" s="8" t="str">
        <f>IF(salesTable[[#This Row],[CustomerID]]="","MISSING",IFERROR(VLOOKUP(salesTable[[#This Row],[CustomerID]],customer_REF[],1,FALSE),"NO MATCH"))</f>
        <v>C0274</v>
      </c>
      <c r="AB723" t="str">
        <f>CLEAN(UPPER(TRIM(IF(salesTable[[#This Row],[FirstName]]="","MISSING",IFERROR(VLOOKUP(salesTable[[#This Row],[CustomerID_final]],customer_REF[],2,FALSE),"NO MATCH")))))</f>
        <v>KWAME</v>
      </c>
      <c r="AC723" s="8" t="str">
        <f>IF(salesTable[[#This Row],[customerFisrtName]]=CLEAN(UPPER(TRIM(salesTable[[#This Row],[customerFisrtName]]))),salesTable[[#This Row],[customerFisrtName]],"MISMATCH")</f>
        <v>KWAME</v>
      </c>
      <c r="AD723" t="str">
        <f>CLEAN(UPPER(TRIM(IF(salesTable[[#This Row],[LastName]]="","MISSING",IFERROR(VLOOKUP(salesTable[[#This Row],[CustomerID_final]],customer_REF[],3,FALSE),"NO MATCH")))))</f>
        <v>BADU</v>
      </c>
      <c r="AE723" s="8" t="str">
        <f>IF(salesTable[[#This Row],[customerLastName]]=CLEAN(UPPER(TRIM(salesTable[[#This Row],[customerLastName]]))),salesTable[[#This Row],[customerLastName]],"MISMATCH")</f>
        <v>BADU</v>
      </c>
      <c r="AF723" s="8" t="str">
        <f>IF(salesTable[[#This Row],[Phone]]="","MISSING",0&amp;RIGHT(TRIM(SUBSTITUTE(SUBSTITUTE(SUBSTITUTE(salesTable[[#This Row],[Phone]],"+","")," ",""),"-","")),9))</f>
        <v>0546306743</v>
      </c>
      <c r="AG72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23" s="8">
        <f>IF(salesTable[[#This Row],[quantity_clean]]&gt;0,salesTable[[#This Row],[quantity_clean]],"INVALID")</f>
        <v>2</v>
      </c>
      <c r="AI72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23" s="8">
        <f>IF(salesTable[[#This Row],[unitPrice_clean]]&gt;0,salesTable[[#This Row],[unitPrice_clean]],"INVALID")</f>
        <v>620</v>
      </c>
      <c r="AK723">
        <f>IF(salesTable[[#This Row],[Revenue]]="","MISSING",VALUE(TRIM(SUBSTITUTE(SUBSTITUTE(salesTable[[#This Row],[Revenue]],",",""),"GH₵",""))))</f>
        <v>1240</v>
      </c>
      <c r="AL723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723" s="19">
        <f>IF(ISNUMBER(salesTable[[#This Row],[OrderDate]]),salesTable[[#This Row],[OrderDate]],IFERROR(DATEVALUE(CLEAN(TRIM(SUBSTITUTE(salesTable[[#This Row],[OrderDate]],".","/")))),"CHECK"))</f>
        <v>45807</v>
      </c>
      <c r="AN7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45807</v>
      </c>
      <c r="AO7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GH-KUM-2025-01191</v>
      </c>
      <c r="AP7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3" s="8" t="str">
        <f>CLEAN(PROPER(TRIM(salesTable[[#This Row],[Email]])))</f>
        <v>Kwame.Badu5@Example.Con</v>
      </c>
      <c r="AR723" s="8" t="str">
        <f>CLEAN(TRIM(salesTable[[#This Row],[SourceFile]]))</f>
        <v>Retail_POS_2025.csv</v>
      </c>
      <c r="AS7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3" s="8" t="str">
        <f>IF(salesTable[orderRef_final]&lt;&gt;"MISSING",salesTable[orderRef_final],"invalid")</f>
        <v>GH-KUM-2025-01191</v>
      </c>
    </row>
    <row r="724" spans="1:46" x14ac:dyDescent="0.3">
      <c r="A724" t="s">
        <v>473</v>
      </c>
      <c r="B724" t="s">
        <v>474</v>
      </c>
      <c r="C724" t="s">
        <v>359</v>
      </c>
      <c r="D724" t="s">
        <v>475</v>
      </c>
      <c r="E724" t="s">
        <v>140</v>
      </c>
      <c r="F724" t="s">
        <v>38</v>
      </c>
      <c r="G724" t="s">
        <v>191</v>
      </c>
      <c r="H724" t="s">
        <v>278</v>
      </c>
      <c r="I724" t="s">
        <v>279</v>
      </c>
      <c r="J724" t="s">
        <v>56</v>
      </c>
      <c r="K724" t="s">
        <v>144</v>
      </c>
      <c r="L724" t="s">
        <v>111</v>
      </c>
      <c r="M724" t="s">
        <v>383</v>
      </c>
      <c r="N724">
        <v>1650</v>
      </c>
      <c r="O724">
        <v>11550</v>
      </c>
      <c r="P724" t="s">
        <v>476</v>
      </c>
      <c r="Q724" t="s">
        <v>477</v>
      </c>
      <c r="R724" t="s">
        <v>32</v>
      </c>
      <c r="S724" t="str">
        <f>IF(salesTable[[#This Row],[Region]]="","MISSING",IFERROR(VLOOKUP(salesTable[[#This Row],[Region]],region_ref[],2,FALSE),TRIM(CLEAN(UPPER(salesTable[[#This Row],[Region]])))))</f>
        <v>KUMASI</v>
      </c>
      <c r="T724" t="str">
        <f>IF(salesTable[[#This Row],[CustomerType]]="","MISSING",IFERROR(VLOOKUP(salesTable[[#This Row],[CustomerType]],customerType_Ref[],2,FALSE),TRIM(CLEAN(UPPER(salesTable[[#This Row],[CustomerType]])))))</f>
        <v>GOVERNMENT</v>
      </c>
      <c r="U724" t="str">
        <f>IF(salesTable[[#This Row],[SalesChannel]]="","MISSING",IFERROR(VLOOKUP(salesTable[[#This Row],[SalesChannel]],salesChannel_Ref[],2,FALSE),CLEAN(UPPER(TRIM(salesTable[SalesChannel])))))</f>
        <v>IN-STORE</v>
      </c>
      <c r="V724" t="str">
        <f>IF(salesTable[[#This Row],[PaymentMethod]]="","MISSING",IFERROR(VLOOKUP(salesTable[[#This Row],[PaymentMethod]],paymentMethod_REF[],2,FALSE), CLEAN(UPPER(TRIM(salesTable[[#This Row],[PaymentMethod]])))))</f>
        <v>CARD</v>
      </c>
      <c r="W724" s="8" t="str">
        <f>IF(salesTable[[#This Row],[ProductID]]="","MISSING",IFERROR(VLOOKUP(salesTable[[#This Row],[ProductID]],product_REF[],1,FALSE),"NO MATCH"))</f>
        <v>P004</v>
      </c>
      <c r="X724" s="8" t="str">
        <f>CLEAN(UPPER(TRIM(IF(salesTable[[#This Row],[ProductID]]="","MISSING",IFERROR(VLOOKUP(salesTable[[#This Row],[ProductID]],product_REF[],2,FALSE),"NO MATCH")))))</f>
        <v>LASER PRINTER</v>
      </c>
      <c r="Y724" t="str">
        <f>IFERROR(CLEAN(UPPER(TRIM(VLOOKUP(salesTable[[#This Row],[productID_Final]],product_REF[],3,FALSE)))),"NO MATCH")</f>
        <v>OFFICE SUPPLIES</v>
      </c>
      <c r="Z724" s="8" t="str">
        <f>IF(salesTable[[#This Row],[productCategory_final]]=CLEAN(UPPER(TRIM(salesTable[ProductCategory]))),salesTable[[#This Row],[productCategory_final]],"MISMATCH")</f>
        <v>OFFICE SUPPLIES</v>
      </c>
      <c r="AA724" s="8" t="str">
        <f>IF(salesTable[[#This Row],[CustomerID]]="","MISSING",IFERROR(VLOOKUP(salesTable[[#This Row],[CustomerID]],customer_REF[],1,FALSE),"NO MATCH"))</f>
        <v>C0310</v>
      </c>
      <c r="AB724" t="str">
        <f>CLEAN(UPPER(TRIM(IF(salesTable[[#This Row],[FirstName]]="","MISSING",IFERROR(VLOOKUP(salesTable[[#This Row],[CustomerID_final]],customer_REF[],2,FALSE),"NO MATCH")))))</f>
        <v>NAA</v>
      </c>
      <c r="AC724" s="8" t="str">
        <f>IF(salesTable[[#This Row],[customerFisrtName]]=CLEAN(UPPER(TRIM(salesTable[[#This Row],[customerFisrtName]]))),salesTable[[#This Row],[customerFisrtName]],"MISMATCH")</f>
        <v>NAA</v>
      </c>
      <c r="AD724" t="str">
        <f>CLEAN(UPPER(TRIM(IF(salesTable[[#This Row],[LastName]]="","MISSING",IFERROR(VLOOKUP(salesTable[[#This Row],[CustomerID_final]],customer_REF[],3,FALSE),"NO MATCH")))))</f>
        <v>OWUSU</v>
      </c>
      <c r="AE724" s="8" t="str">
        <f>IF(salesTable[[#This Row],[customerLastName]]=CLEAN(UPPER(TRIM(salesTable[[#This Row],[customerLastName]]))),salesTable[[#This Row],[customerLastName]],"MISMATCH")</f>
        <v>OWUSU</v>
      </c>
      <c r="AF724" s="8" t="str">
        <f>IF(salesTable[[#This Row],[Phone]]="","MISSING",0&amp;RIGHT(TRIM(SUBSTITUTE(SUBSTITUTE(SUBSTITUTE(salesTable[[#This Row],[Phone]],"+","")," ",""),"-","")),9))</f>
        <v>0543592180</v>
      </c>
      <c r="AG72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24" s="8">
        <f>IF(salesTable[[#This Row],[quantity_clean]]&gt;0,salesTable[[#This Row],[quantity_clean]],"INVALID")</f>
        <v>7</v>
      </c>
      <c r="AI72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724" s="8">
        <f>IF(salesTable[[#This Row],[unitPrice_clean]]&gt;0,salesTable[[#This Row],[unitPrice_clean]],"INVALID")</f>
        <v>1650</v>
      </c>
      <c r="AK724">
        <f>IF(salesTable[[#This Row],[Revenue]]="","MISSING",VALUE(TRIM(SUBSTITUTE(SUBSTITUTE(salesTable[[#This Row],[Revenue]],",",""),"GH₵",""))))</f>
        <v>11550</v>
      </c>
      <c r="AL724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724" s="19">
        <f>IF(ISNUMBER(salesTable[[#This Row],[OrderDate]]),salesTable[[#This Row],[OrderDate]],IFERROR(DATEVALUE(CLEAN(TRIM(SUBSTITUTE(salesTable[[#This Row],[OrderDate]],".","/")))),"CHECK"))</f>
        <v>45849</v>
      </c>
      <c r="AN7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7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GH-KUM-2025-01194</v>
      </c>
      <c r="AP7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4" s="8" t="str">
        <f>CLEAN(PROPER(TRIM(salesTable[[#This Row],[Email]])))</f>
        <v>Naa.Owusu45@Example.Com</v>
      </c>
      <c r="AR724" s="8" t="str">
        <f>CLEAN(TRIM(salesTable[[#This Row],[SourceFile]]))</f>
        <v>Agent_App_2025.csv</v>
      </c>
      <c r="AS7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4" s="8" t="str">
        <f>IF(salesTable[orderRef_final]&lt;&gt;"MISSING",salesTable[orderRef_final],"invalid")</f>
        <v>GH-KUM-2025-01194</v>
      </c>
    </row>
    <row r="725" spans="1:46" x14ac:dyDescent="0.3">
      <c r="A725" t="s">
        <v>3248</v>
      </c>
      <c r="B725" t="s">
        <v>2004</v>
      </c>
      <c r="C725" t="s">
        <v>3249</v>
      </c>
      <c r="D725" t="s">
        <v>151</v>
      </c>
      <c r="E725" t="s">
        <v>129</v>
      </c>
      <c r="F725" t="s">
        <v>38</v>
      </c>
      <c r="G725" t="s">
        <v>53</v>
      </c>
      <c r="H725" t="s">
        <v>287</v>
      </c>
      <c r="I725" t="s">
        <v>96</v>
      </c>
      <c r="J725" t="s">
        <v>97</v>
      </c>
      <c r="K725" t="s">
        <v>98</v>
      </c>
      <c r="L725" t="s">
        <v>165</v>
      </c>
      <c r="M725">
        <v>7</v>
      </c>
      <c r="N725" t="s">
        <v>971</v>
      </c>
      <c r="O725">
        <v>1260</v>
      </c>
      <c r="P725" t="s">
        <v>3250</v>
      </c>
      <c r="Q725" t="s">
        <v>3251</v>
      </c>
      <c r="R725" t="s">
        <v>157</v>
      </c>
      <c r="S725" t="str">
        <f>IF(salesTable[[#This Row],[Region]]="","MISSING",IFERROR(VLOOKUP(salesTable[[#This Row],[Region]],region_ref[],2,FALSE),TRIM(CLEAN(UPPER(salesTable[[#This Row],[Region]])))))</f>
        <v>KUMASI</v>
      </c>
      <c r="T725" t="str">
        <f>IF(salesTable[[#This Row],[CustomerType]]="","MISSING",IFERROR(VLOOKUP(salesTable[[#This Row],[CustomerType]],customerType_Ref[],2,FALSE),TRIM(CLEAN(UPPER(salesTable[[#This Row],[CustomerType]])))))</f>
        <v>BUSINESS</v>
      </c>
      <c r="U725" t="str">
        <f>IF(salesTable[[#This Row],[SalesChannel]]="","MISSING",IFERROR(VLOOKUP(salesTable[[#This Row],[SalesChannel]],salesChannel_Ref[],2,FALSE),CLEAN(UPPER(TRIM(salesTable[SalesChannel])))))</f>
        <v>MOBILE APP</v>
      </c>
      <c r="V72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25" s="8" t="str">
        <f>IF(salesTable[[#This Row],[ProductID]]="","MISSING",IFERROR(VLOOKUP(salesTable[[#This Row],[ProductID]],product_REF[],1,FALSE),"NO MATCH"))</f>
        <v>P007</v>
      </c>
      <c r="X725" s="8" t="str">
        <f>CLEAN(UPPER(TRIM(IF(salesTable[[#This Row],[ProductID]]="","MISSING",IFERROR(VLOOKUP(salesTable[[#This Row],[ProductID]],product_REF[],2,FALSE),"NO MATCH")))))</f>
        <v>COTTON SHIRT</v>
      </c>
      <c r="Y725" t="str">
        <f>IFERROR(CLEAN(UPPER(TRIM(VLOOKUP(salesTable[[#This Row],[productID_Final]],product_REF[],3,FALSE)))),"NO MATCH")</f>
        <v>CLOTHING</v>
      </c>
      <c r="Z725" s="8" t="str">
        <f>IF(salesTable[[#This Row],[productCategory_final]]=CLEAN(UPPER(TRIM(salesTable[ProductCategory]))),salesTable[[#This Row],[productCategory_final]],"MISMATCH")</f>
        <v>CLOTHING</v>
      </c>
      <c r="AA725" s="8" t="str">
        <f>IF(salesTable[[#This Row],[CustomerID]]="","MISSING",IFERROR(VLOOKUP(salesTable[[#This Row],[CustomerID]],customer_REF[],1,FALSE),"NO MATCH"))</f>
        <v>C0241</v>
      </c>
      <c r="AB725" t="str">
        <f>CLEAN(UPPER(TRIM(IF(salesTable[[#This Row],[FirstName]]="","MISSING",IFERROR(VLOOKUP(salesTable[[#This Row],[CustomerID_final]],customer_REF[],2,FALSE),"NO MATCH")))))</f>
        <v>KWAME</v>
      </c>
      <c r="AC725" s="8" t="str">
        <f>IF(salesTable[[#This Row],[customerFisrtName]]=CLEAN(UPPER(TRIM(salesTable[[#This Row],[customerFisrtName]]))),salesTable[[#This Row],[customerFisrtName]],"MISMATCH")</f>
        <v>KWAME</v>
      </c>
      <c r="AD725" t="str">
        <f>CLEAN(UPPER(TRIM(IF(salesTable[[#This Row],[LastName]]="","MISSING",IFERROR(VLOOKUP(salesTable[[#This Row],[CustomerID_final]],customer_REF[],3,FALSE),"NO MATCH")))))</f>
        <v>BOATENG</v>
      </c>
      <c r="AE725" s="8" t="str">
        <f>IF(salesTable[[#This Row],[customerLastName]]=CLEAN(UPPER(TRIM(salesTable[[#This Row],[customerLastName]]))),salesTable[[#This Row],[customerLastName]],"MISMATCH")</f>
        <v>BOATENG</v>
      </c>
      <c r="AF725" s="8" t="str">
        <f>IF(salesTable[[#This Row],[Phone]]="","MISSING",0&amp;RIGHT(TRIM(SUBSTITUTE(SUBSTITUTE(SUBSTITUTE(salesTable[[#This Row],[Phone]],"+","")," ",""),"-","")),9))</f>
        <v>0276079118</v>
      </c>
      <c r="AG72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25" s="8">
        <f>IF(salesTable[[#This Row],[quantity_clean]]&gt;0,salesTable[[#This Row],[quantity_clean]],"INVALID")</f>
        <v>7</v>
      </c>
      <c r="AI72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25" s="8">
        <f>IF(salesTable[[#This Row],[unitPrice_clean]]&gt;0,salesTable[[#This Row],[unitPrice_clean]],"INVALID")</f>
        <v>180</v>
      </c>
      <c r="AK725">
        <f>IF(salesTable[[#This Row],[Revenue]]="","MISSING",VALUE(TRIM(SUBSTITUTE(SUBSTITUTE(salesTable[[#This Row],[Revenue]],",",""),"GH₵",""))))</f>
        <v>1260</v>
      </c>
      <c r="AL725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725" s="19">
        <f>IF(ISNUMBER(salesTable[[#This Row],[OrderDate]]),salesTable[[#This Row],[OrderDate]],IFERROR(DATEVALUE(CLEAN(TRIM(SUBSTITUTE(salesTable[[#This Row],[OrderDate]],".","/")))),"CHECK"))</f>
        <v>45661</v>
      </c>
      <c r="AN7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45661</v>
      </c>
      <c r="AO7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GH-KUM-2025-01213</v>
      </c>
      <c r="AP7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5" s="8" t="str">
        <f>CLEAN(PROPER(TRIM(salesTable[[#This Row],[Email]])))</f>
        <v>Kwame.Boateng2@Example.Com</v>
      </c>
      <c r="AR725" s="8" t="str">
        <f>CLEAN(TRIM(salesTable[[#This Row],[SourceFile]]))</f>
        <v>Online_Sales_2025.xlsx</v>
      </c>
      <c r="AS7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5" s="8" t="str">
        <f>IF(salesTable[orderRef_final]&lt;&gt;"MISSING",salesTable[orderRef_final],"invalid")</f>
        <v>GH-KUM-2025-01213</v>
      </c>
    </row>
    <row r="726" spans="1:46" x14ac:dyDescent="0.3">
      <c r="A726" t="s">
        <v>5247</v>
      </c>
      <c r="B726" t="s">
        <v>4806</v>
      </c>
      <c r="C726" t="s">
        <v>5248</v>
      </c>
      <c r="D726" t="s">
        <v>732</v>
      </c>
      <c r="E726" t="s">
        <v>118</v>
      </c>
      <c r="F726" t="s">
        <v>618</v>
      </c>
      <c r="G726" t="s">
        <v>68</v>
      </c>
      <c r="H726" t="s">
        <v>109</v>
      </c>
      <c r="I726" t="s">
        <v>110</v>
      </c>
      <c r="J726" t="s">
        <v>27</v>
      </c>
      <c r="K726" t="s">
        <v>57</v>
      </c>
      <c r="L726" t="s">
        <v>58</v>
      </c>
      <c r="M726">
        <v>11</v>
      </c>
      <c r="N726">
        <v>3600</v>
      </c>
      <c r="O726">
        <v>39600</v>
      </c>
      <c r="P726" t="s">
        <v>5249</v>
      </c>
      <c r="Q726" t="s">
        <v>4532</v>
      </c>
      <c r="R726" t="s">
        <v>46</v>
      </c>
      <c r="S726" t="str">
        <f>IF(salesTable[[#This Row],[Region]]="","MISSING",IFERROR(VLOOKUP(salesTable[[#This Row],[Region]],region_ref[],2,FALSE),TRIM(CLEAN(UPPER(salesTable[[#This Row],[Region]])))))</f>
        <v>KUMASI</v>
      </c>
      <c r="T726" t="str">
        <f>IF(salesTable[[#This Row],[CustomerType]]="","MISSING",IFERROR(VLOOKUP(salesTable[[#This Row],[CustomerType]],customerType_Ref[],2,FALSE),TRIM(CLEAN(UPPER(salesTable[[#This Row],[CustomerType]])))))</f>
        <v>GOVERNMENT</v>
      </c>
      <c r="U726" t="str">
        <f>IF(salesTable[[#This Row],[SalesChannel]]="","MISSING",IFERROR(VLOOKUP(salesTable[[#This Row],[SalesChannel]],salesChannel_Ref[],2,FALSE),CLEAN(UPPER(TRIM(salesTable[SalesChannel])))))</f>
        <v>ONLINE</v>
      </c>
      <c r="V72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26" s="8" t="str">
        <f>IF(salesTable[[#This Row],[ProductID]]="","MISSING",IFERROR(VLOOKUP(salesTable[[#This Row],[ProductID]],product_REF[],1,FALSE),"NO MATCH"))</f>
        <v>P010</v>
      </c>
      <c r="X726" s="8" t="str">
        <f>CLEAN(UPPER(TRIM(IF(salesTable[[#This Row],[ProductID]]="","MISSING",IFERROR(VLOOKUP(salesTable[[#This Row],[ProductID]],product_REF[],2,FALSE),"NO MATCH")))))</f>
        <v>AIR CONDITIONER</v>
      </c>
      <c r="Y726" t="str">
        <f>IFERROR(CLEAN(UPPER(TRIM(VLOOKUP(salesTable[[#This Row],[productID_Final]],product_REF[],3,FALSE)))),"NO MATCH")</f>
        <v>HOME APPLIANCES</v>
      </c>
      <c r="Z726" s="8" t="str">
        <f>IF(salesTable[[#This Row],[productCategory_final]]=CLEAN(UPPER(TRIM(salesTable[ProductCategory]))),salesTable[[#This Row],[productCategory_final]],"MISMATCH")</f>
        <v>HOME APPLIANCES</v>
      </c>
      <c r="AA726" s="8" t="str">
        <f>IF(salesTable[[#This Row],[CustomerID]]="","MISSING",IFERROR(VLOOKUP(salesTable[[#This Row],[CustomerID]],customer_REF[],1,FALSE),"NO MATCH"))</f>
        <v>C0111</v>
      </c>
      <c r="AB726" t="str">
        <f>CLEAN(UPPER(TRIM(IF(salesTable[[#This Row],[FirstName]]="","MISSING",IFERROR(VLOOKUP(salesTable[[#This Row],[CustomerID_final]],customer_REF[],2,FALSE),"NO MATCH")))))</f>
        <v>KOFI</v>
      </c>
      <c r="AC726" s="8" t="str">
        <f>IF(salesTable[[#This Row],[customerFisrtName]]=CLEAN(UPPER(TRIM(salesTable[[#This Row],[customerFisrtName]]))),salesTable[[#This Row],[customerFisrtName]],"MISMATCH")</f>
        <v>KOFI</v>
      </c>
      <c r="AD726" t="str">
        <f>CLEAN(UPPER(TRIM(IF(salesTable[[#This Row],[LastName]]="","MISSING",IFERROR(VLOOKUP(salesTable[[#This Row],[CustomerID_final]],customer_REF[],3,FALSE),"NO MATCH")))))</f>
        <v>ADDO</v>
      </c>
      <c r="AE726" s="8" t="str">
        <f>IF(salesTable[[#This Row],[customerLastName]]=CLEAN(UPPER(TRIM(salesTable[[#This Row],[customerLastName]]))),salesTable[[#This Row],[customerLastName]],"MISMATCH")</f>
        <v>ADDO</v>
      </c>
      <c r="AF726" s="8" t="str">
        <f>IF(salesTable[[#This Row],[Phone]]="","MISSING",0&amp;RIGHT(TRIM(SUBSTITUTE(SUBSTITUTE(SUBSTITUTE(salesTable[[#This Row],[Phone]],"+","")," ",""),"-","")),9))</f>
        <v>0247949299</v>
      </c>
      <c r="AG72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26" s="8">
        <f>IF(salesTable[[#This Row],[quantity_clean]]&gt;0,salesTable[[#This Row],[quantity_clean]],"INVALID")</f>
        <v>11</v>
      </c>
      <c r="AI72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26" s="8">
        <f>IF(salesTable[[#This Row],[unitPrice_clean]]&gt;0,salesTable[[#This Row],[unitPrice_clean]],"INVALID")</f>
        <v>3600</v>
      </c>
      <c r="AK726">
        <f>IF(salesTable[[#This Row],[Revenue]]="","MISSING",VALUE(TRIM(SUBSTITUTE(SUBSTITUTE(salesTable[[#This Row],[Revenue]],",",""),"GH₵",""))))</f>
        <v>39600</v>
      </c>
      <c r="AL726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726" s="19">
        <f>IF(ISNUMBER(salesTable[[#This Row],[OrderDate]]),salesTable[[#This Row],[OrderDate]],IFERROR(DATEVALUE(CLEAN(TRIM(SUBSTITUTE(salesTable[[#This Row],[OrderDate]],".","/")))),"CHECK"))</f>
        <v>46020</v>
      </c>
      <c r="AN7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46020</v>
      </c>
      <c r="AO7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GH-KUM-2025-01223</v>
      </c>
      <c r="AP7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6" s="8" t="str">
        <f>CLEAN(PROPER(TRIM(salesTable[[#This Row],[Email]])))</f>
        <v>Kofi.Addo63@Example.Com</v>
      </c>
      <c r="AR726" s="8" t="str">
        <f>CLEAN(TRIM(salesTable[[#This Row],[SourceFile]]))</f>
        <v>Mobile_App_Export.csv</v>
      </c>
      <c r="AS7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6" s="8" t="str">
        <f>IF(salesTable[orderRef_final]&lt;&gt;"MISSING",salesTable[orderRef_final],"invalid")</f>
        <v>GH-KUM-2025-01223</v>
      </c>
    </row>
    <row r="727" spans="1:46" x14ac:dyDescent="0.3">
      <c r="A727" t="s">
        <v>1333</v>
      </c>
      <c r="B727" t="s">
        <v>1334</v>
      </c>
      <c r="C727" t="s">
        <v>1335</v>
      </c>
      <c r="D727" t="s">
        <v>139</v>
      </c>
      <c r="E727" t="s">
        <v>173</v>
      </c>
      <c r="F727" t="s">
        <v>38</v>
      </c>
      <c r="G727" t="s">
        <v>162</v>
      </c>
      <c r="H727" t="s">
        <v>163</v>
      </c>
      <c r="I727" t="s">
        <v>110</v>
      </c>
      <c r="J727" t="s">
        <v>442</v>
      </c>
      <c r="K727" t="s">
        <v>57</v>
      </c>
      <c r="L727" t="s">
        <v>111</v>
      </c>
      <c r="M727">
        <v>8</v>
      </c>
      <c r="N727" t="s">
        <v>354</v>
      </c>
      <c r="O727">
        <v>4960</v>
      </c>
      <c r="P727" t="s">
        <v>1336</v>
      </c>
      <c r="Q727" t="s">
        <v>1337</v>
      </c>
      <c r="R727" t="s">
        <v>46</v>
      </c>
      <c r="S727" t="str">
        <f>IF(salesTable[[#This Row],[Region]]="","MISSING",IFERROR(VLOOKUP(salesTable[[#This Row],[Region]],region_ref[],2,FALSE),TRIM(CLEAN(UPPER(salesTable[[#This Row],[Region]])))))</f>
        <v>KUMASI</v>
      </c>
      <c r="T727" t="str">
        <f>IF(salesTable[[#This Row],[CustomerType]]="","MISSING",IFERROR(VLOOKUP(salesTable[[#This Row],[CustomerType]],customerType_Ref[],2,FALSE),TRIM(CLEAN(UPPER(salesTable[[#This Row],[CustomerType]])))))</f>
        <v>BUSINESS</v>
      </c>
      <c r="U727" t="str">
        <f>IF(salesTable[[#This Row],[SalesChannel]]="","MISSING",IFERROR(VLOOKUP(salesTable[[#This Row],[SalesChannel]],salesChannel_Ref[],2,FALSE),CLEAN(UPPER(TRIM(salesTable[SalesChannel])))))</f>
        <v>ONLINE</v>
      </c>
      <c r="V727" t="str">
        <f>IF(salesTable[[#This Row],[PaymentMethod]]="","MISSING",IFERROR(VLOOKUP(salesTable[[#This Row],[PaymentMethod]],paymentMethod_REF[],2,FALSE), CLEAN(UPPER(TRIM(salesTable[[#This Row],[PaymentMethod]])))))</f>
        <v>CARD</v>
      </c>
      <c r="W727" s="8" t="str">
        <f>IF(salesTable[[#This Row],[ProductID]]="","MISSING",IFERROR(VLOOKUP(salesTable[[#This Row],[ProductID]],product_REF[],1,FALSE),"NO MATCH"))</f>
        <v>P012</v>
      </c>
      <c r="X727" s="8" t="str">
        <f>CLEAN(UPPER(TRIM(IF(salesTable[[#This Row],[ProductID]]="","MISSING",IFERROR(VLOOKUP(salesTable[[#This Row],[ProductID]],product_REF[],2,FALSE),"NO MATCH")))))</f>
        <v>BLENDER PLUS</v>
      </c>
      <c r="Y727" t="str">
        <f>IFERROR(CLEAN(UPPER(TRIM(VLOOKUP(salesTable[[#This Row],[productID_Final]],product_REF[],3,FALSE)))),"NO MATCH")</f>
        <v>HOME APPLIANCES</v>
      </c>
      <c r="Z727" s="8" t="str">
        <f>IF(salesTable[[#This Row],[productCategory_final]]=CLEAN(UPPER(TRIM(salesTable[ProductCategory]))),salesTable[[#This Row],[productCategory_final]],"MISMATCH")</f>
        <v>HOME APPLIANCES</v>
      </c>
      <c r="AA727" s="8" t="str">
        <f>IF(salesTable[[#This Row],[CustomerID]]="","MISSING",IFERROR(VLOOKUP(salesTable[[#This Row],[CustomerID]],customer_REF[],1,FALSE),"NO MATCH"))</f>
        <v>C0168</v>
      </c>
      <c r="AB727" t="str">
        <f>CLEAN(UPPER(TRIM(IF(salesTable[[#This Row],[FirstName]]="","MISSING",IFERROR(VLOOKUP(salesTable[[#This Row],[CustomerID_final]],customer_REF[],2,FALSE),"NO MATCH")))))</f>
        <v>KOFI</v>
      </c>
      <c r="AC727" s="8" t="str">
        <f>IF(salesTable[[#This Row],[customerFisrtName]]=CLEAN(UPPER(TRIM(salesTable[[#This Row],[customerFisrtName]]))),salesTable[[#This Row],[customerFisrtName]],"MISMATCH")</f>
        <v>KOFI</v>
      </c>
      <c r="AD727" t="str">
        <f>CLEAN(UPPER(TRIM(IF(salesTable[[#This Row],[LastName]]="","MISSING",IFERROR(VLOOKUP(salesTable[[#This Row],[CustomerID_final]],customer_REF[],3,FALSE),"NO MATCH")))))</f>
        <v>OSEI</v>
      </c>
      <c r="AE727" s="8" t="str">
        <f>IF(salesTable[[#This Row],[customerLastName]]=CLEAN(UPPER(TRIM(salesTable[[#This Row],[customerLastName]]))),salesTable[[#This Row],[customerLastName]],"MISMATCH")</f>
        <v>OSEI</v>
      </c>
      <c r="AF727" s="8" t="str">
        <f>IF(salesTable[[#This Row],[Phone]]="","MISSING",0&amp;RIGHT(TRIM(SUBSTITUTE(SUBSTITUTE(SUBSTITUTE(salesTable[[#This Row],[Phone]],"+","")," ",""),"-","")),9))</f>
        <v>0269954463</v>
      </c>
      <c r="AG72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27" s="8">
        <f>IF(salesTable[[#This Row],[quantity_clean]]&gt;0,salesTable[[#This Row],[quantity_clean]],"INVALID")</f>
        <v>8</v>
      </c>
      <c r="AI727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27" s="8">
        <f>IF(salesTable[[#This Row],[unitPrice_clean]]&gt;0,salesTable[[#This Row],[unitPrice_clean]],"INVALID")</f>
        <v>620</v>
      </c>
      <c r="AK727">
        <f>IF(salesTable[[#This Row],[Revenue]]="","MISSING",VALUE(TRIM(SUBSTITUTE(SUBSTITUTE(salesTable[[#This Row],[Revenue]],",",""),"GH₵",""))))</f>
        <v>4960</v>
      </c>
      <c r="AL727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727" s="19" t="str">
        <f>IF(ISNUMBER(salesTable[[#This Row],[OrderDate]]),salesTable[[#This Row],[OrderDate]],IFERROR(DATEVALUE(CLEAN(TRIM(SUBSTITUTE(salesTable[[#This Row],[OrderDate]],".","/")))),"CHECK"))</f>
        <v>CHECK</v>
      </c>
      <c r="AN7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GH-KUM-2025-01229</v>
      </c>
      <c r="AP7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7" s="8" t="str">
        <f>CLEAN(PROPER(TRIM(salesTable[[#This Row],[Email]])))</f>
        <v>Kofi.Osei70@Example.Com</v>
      </c>
      <c r="AR727" s="8" t="str">
        <f>CLEAN(TRIM(salesTable[[#This Row],[SourceFile]]))</f>
        <v>Mobile_App_Export.csv</v>
      </c>
      <c r="AS7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7" s="8" t="str">
        <f>IF(salesTable[orderRef_final]&lt;&gt;"MISSING",salesTable[orderRef_final],"invalid")</f>
        <v>GH-KUM-2025-01229</v>
      </c>
    </row>
    <row r="728" spans="1:46" x14ac:dyDescent="0.3">
      <c r="A728" t="s">
        <v>1217</v>
      </c>
      <c r="B728" t="s">
        <v>1218</v>
      </c>
      <c r="C728" t="s">
        <v>558</v>
      </c>
      <c r="D728" t="s">
        <v>1219</v>
      </c>
      <c r="E728" t="s">
        <v>161</v>
      </c>
      <c r="F728" t="s">
        <v>1220</v>
      </c>
      <c r="G728" t="s">
        <v>239</v>
      </c>
      <c r="H728" t="s">
        <v>1221</v>
      </c>
      <c r="I728" t="s">
        <v>96</v>
      </c>
      <c r="J728" t="s">
        <v>83</v>
      </c>
      <c r="K728" t="s">
        <v>84</v>
      </c>
      <c r="L728" t="s">
        <v>165</v>
      </c>
      <c r="M728" t="s">
        <v>1222</v>
      </c>
      <c r="N728">
        <v>1030</v>
      </c>
      <c r="O728">
        <v>5150</v>
      </c>
      <c r="P728" t="s">
        <v>1223</v>
      </c>
      <c r="Q728" t="s">
        <v>1224</v>
      </c>
      <c r="R728" t="s">
        <v>157</v>
      </c>
      <c r="S728" t="str">
        <f>IF(salesTable[[#This Row],[Region]]="","MISSING",IFERROR(VLOOKUP(salesTable[[#This Row],[Region]],region_ref[],2,FALSE),TRIM(CLEAN(UPPER(salesTable[[#This Row],[Region]])))))</f>
        <v>KUMASI</v>
      </c>
      <c r="T728" t="str">
        <f>IF(salesTable[[#This Row],[CustomerType]]="","MISSING",IFERROR(VLOOKUP(salesTable[[#This Row],[CustomerType]],customerType_Ref[],2,FALSE),TRIM(CLEAN(UPPER(salesTable[[#This Row],[CustomerType]])))))</f>
        <v>INDIVIDUAL</v>
      </c>
      <c r="U728" t="str">
        <f>IF(salesTable[[#This Row],[SalesChannel]]="","MISSING",IFERROR(VLOOKUP(salesTable[[#This Row],[SalesChannel]],salesChannel_Ref[],2,FALSE),CLEAN(UPPER(TRIM(salesTable[SalesChannel])))))</f>
        <v>AGENT</v>
      </c>
      <c r="V72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28" s="8" t="str">
        <f>IF(salesTable[[#This Row],[ProductID]]="","MISSING",IFERROR(VLOOKUP(salesTable[[#This Row],[ProductID]],product_REF[],1,FALSE),"NO MATCH"))</f>
        <v>P009</v>
      </c>
      <c r="X728" s="8" t="str">
        <f>CLEAN(UPPER(TRIM(IF(salesTable[[#This Row],[ProductID]]="","MISSING",IFERROR(VLOOKUP(salesTable[[#This Row],[ProductID]],product_REF[],2,FALSE),"NO MATCH")))))</f>
        <v>FILING CABINET</v>
      </c>
      <c r="Y728" t="str">
        <f>IFERROR(CLEAN(UPPER(TRIM(VLOOKUP(salesTable[[#This Row],[productID_Final]],product_REF[],3,FALSE)))),"NO MATCH")</f>
        <v>OFFICE SUPPLIES</v>
      </c>
      <c r="Z728" s="8" t="str">
        <f>IF(salesTable[[#This Row],[productCategory_final]]=CLEAN(UPPER(TRIM(salesTable[ProductCategory]))),salesTable[[#This Row],[productCategory_final]],"MISMATCH")</f>
        <v>MISMATCH</v>
      </c>
      <c r="AA728" s="8" t="str">
        <f>IF(salesTable[[#This Row],[CustomerID]]="","MISSING",IFERROR(VLOOKUP(salesTable[[#This Row],[CustomerID]],customer_REF[],1,FALSE),"NO MATCH"))</f>
        <v>C0290</v>
      </c>
      <c r="AB728" t="str">
        <f>CLEAN(UPPER(TRIM(IF(salesTable[[#This Row],[FirstName]]="","MISSING",IFERROR(VLOOKUP(salesTable[[#This Row],[CustomerID_final]],customer_REF[],2,FALSE),"NO MATCH")))))</f>
        <v>AMA</v>
      </c>
      <c r="AC728" s="8" t="str">
        <f>IF(salesTable[[#This Row],[customerFisrtName]]=CLEAN(UPPER(TRIM(salesTable[[#This Row],[customerFisrtName]]))),salesTable[[#This Row],[customerFisrtName]],"MISMATCH")</f>
        <v>AMA</v>
      </c>
      <c r="AD728" t="str">
        <f>CLEAN(UPPER(TRIM(IF(salesTable[[#This Row],[LastName]]="","MISSING",IFERROR(VLOOKUP(salesTable[[#This Row],[CustomerID_final]],customer_REF[],3,FALSE),"NO MATCH")))))</f>
        <v>ADDO</v>
      </c>
      <c r="AE728" s="8" t="str">
        <f>IF(salesTable[[#This Row],[customerLastName]]=CLEAN(UPPER(TRIM(salesTable[[#This Row],[customerLastName]]))),salesTable[[#This Row],[customerLastName]],"MISMATCH")</f>
        <v>ADDO</v>
      </c>
      <c r="AF728" s="8" t="str">
        <f>IF(salesTable[[#This Row],[Phone]]="","MISSING",0&amp;RIGHT(TRIM(SUBSTITUTE(SUBSTITUTE(SUBSTITUTE(salesTable[[#This Row],[Phone]],"+","")," ",""),"-","")),9))</f>
        <v>0507747277</v>
      </c>
      <c r="AG72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28" s="8">
        <f>IF(salesTable[[#This Row],[quantity_clean]]&gt;0,salesTable[[#This Row],[quantity_clean]],"INVALID")</f>
        <v>5</v>
      </c>
      <c r="AI728">
        <f>IF(OR(salesTable[[#This Row],[UnitPrice]]="",salesTable[[#This Row],[UnitPrice]]="N/A",salesTable[[#This Row],[UnitPrice]]="unknown"),"INVALID",VALUE(TRIM(SUBSTITUTE(SUBSTITUTE(salesTable[[#This Row],[UnitPrice]],",",""),"GH₵",""))))</f>
        <v>1030</v>
      </c>
      <c r="AJ728" s="8">
        <f>IF(salesTable[[#This Row],[unitPrice_clean]]&gt;0,salesTable[[#This Row],[unitPrice_clean]],"INVALID")</f>
        <v>1030</v>
      </c>
      <c r="AK728">
        <f>IF(salesTable[[#This Row],[Revenue]]="","MISSING",VALUE(TRIM(SUBSTITUTE(SUBSTITUTE(salesTable[[#This Row],[Revenue]],",",""),"GH₵",""))))</f>
        <v>5150</v>
      </c>
      <c r="AL728" s="8">
        <f>IFERROR(IF(ROUND(salesTable[[#This Row],[Quantity_final]]*salesTable[[#This Row],[UnitPrice_final]],2)=ROUND(salesTable[[#This Row],[revenue_clean]],2)=TRUE,salesTable[[#This Row],[revenue_clean]],"invalid"),"INVALID")</f>
        <v>5150</v>
      </c>
      <c r="AM728" s="19">
        <f>IF(ISNUMBER(salesTable[[#This Row],[OrderDate]]),salesTable[[#This Row],[OrderDate]],IFERROR(DATEVALUE(CLEAN(TRIM(SUBSTITUTE(salesTable[[#This Row],[OrderDate]],".","/")))),"CHECK"))</f>
        <v>45783</v>
      </c>
      <c r="AN7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45783</v>
      </c>
      <c r="AO7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GH-KUM-2025-01234</v>
      </c>
      <c r="AP7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8" s="8" t="str">
        <f>CLEAN(PROPER(TRIM(salesTable[[#This Row],[Email]])))</f>
        <v>Ama.Addo84@Example.Com</v>
      </c>
      <c r="AR728" s="8" t="str">
        <f>CLEAN(TRIM(salesTable[[#This Row],[SourceFile]]))</f>
        <v>Online_Sales_2025.xlsx</v>
      </c>
      <c r="AS7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8" s="8" t="str">
        <f>IF(salesTable[orderRef_final]&lt;&gt;"MISSING",salesTable[orderRef_final],"invalid")</f>
        <v>GH-KUM-2025-01234</v>
      </c>
    </row>
    <row r="729" spans="1:46" x14ac:dyDescent="0.3">
      <c r="A729" t="s">
        <v>4211</v>
      </c>
      <c r="B729" t="s">
        <v>4212</v>
      </c>
      <c r="C729" t="s">
        <v>938</v>
      </c>
      <c r="D729" t="s">
        <v>92</v>
      </c>
      <c r="E729" t="s">
        <v>190</v>
      </c>
      <c r="F729" t="s">
        <v>618</v>
      </c>
      <c r="G729" t="s">
        <v>68</v>
      </c>
      <c r="H729" t="s">
        <v>109</v>
      </c>
      <c r="I729" t="s">
        <v>230</v>
      </c>
      <c r="J729" t="s">
        <v>27</v>
      </c>
      <c r="K729" t="s">
        <v>57</v>
      </c>
      <c r="L729" t="s">
        <v>1882</v>
      </c>
      <c r="M729" t="s">
        <v>112</v>
      </c>
      <c r="N729">
        <v>3600</v>
      </c>
      <c r="O729">
        <v>14400</v>
      </c>
      <c r="P729" t="s">
        <v>4213</v>
      </c>
      <c r="Q729" t="s">
        <v>4214</v>
      </c>
      <c r="R729" t="s">
        <v>157</v>
      </c>
      <c r="S729" t="str">
        <f>IF(salesTable[[#This Row],[Region]]="","MISSING",IFERROR(VLOOKUP(salesTable[[#This Row],[Region]],region_ref[],2,FALSE),TRIM(CLEAN(UPPER(salesTable[[#This Row],[Region]])))))</f>
        <v>KUMASI</v>
      </c>
      <c r="T729" t="str">
        <f>IF(salesTable[[#This Row],[CustomerType]]="","MISSING",IFERROR(VLOOKUP(salesTable[[#This Row],[CustomerType]],customerType_Ref[],2,FALSE),TRIM(CLEAN(UPPER(salesTable[[#This Row],[CustomerType]])))))</f>
        <v>GOVERNMENT</v>
      </c>
      <c r="U729" t="str">
        <f>IF(salesTable[[#This Row],[SalesChannel]]="","MISSING",IFERROR(VLOOKUP(salesTable[[#This Row],[SalesChannel]],salesChannel_Ref[],2,FALSE),CLEAN(UPPER(TRIM(salesTable[SalesChannel])))))</f>
        <v>ONLINE</v>
      </c>
      <c r="V72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29" s="8" t="str">
        <f>IF(salesTable[[#This Row],[ProductID]]="","MISSING",IFERROR(VLOOKUP(salesTable[[#This Row],[ProductID]],product_REF[],1,FALSE),"NO MATCH"))</f>
        <v>P010</v>
      </c>
      <c r="X729" s="8" t="str">
        <f>CLEAN(UPPER(TRIM(IF(salesTable[[#This Row],[ProductID]]="","MISSING",IFERROR(VLOOKUP(salesTable[[#This Row],[ProductID]],product_REF[],2,FALSE),"NO MATCH")))))</f>
        <v>AIR CONDITIONER</v>
      </c>
      <c r="Y729" t="str">
        <f>IFERROR(CLEAN(UPPER(TRIM(VLOOKUP(salesTable[[#This Row],[productID_Final]],product_REF[],3,FALSE)))),"NO MATCH")</f>
        <v>HOME APPLIANCES</v>
      </c>
      <c r="Z729" s="8" t="str">
        <f>IF(salesTable[[#This Row],[productCategory_final]]=CLEAN(UPPER(TRIM(salesTable[ProductCategory]))),salesTable[[#This Row],[productCategory_final]],"MISMATCH")</f>
        <v>HOME APPLIANCES</v>
      </c>
      <c r="AA729" s="8" t="str">
        <f>IF(salesTable[[#This Row],[CustomerID]]="","MISSING",IFERROR(VLOOKUP(salesTable[[#This Row],[CustomerID]],customer_REF[],1,FALSE),"NO MATCH"))</f>
        <v>C0301</v>
      </c>
      <c r="AB729" t="str">
        <f>CLEAN(UPPER(TRIM(IF(salesTable[[#This Row],[FirstName]]="","MISSING",IFERROR(VLOOKUP(salesTable[[#This Row],[CustomerID_final]],customer_REF[],2,FALSE),"NO MATCH")))))</f>
        <v>AMA</v>
      </c>
      <c r="AC729" s="8" t="str">
        <f>IF(salesTable[[#This Row],[customerFisrtName]]=CLEAN(UPPER(TRIM(salesTable[[#This Row],[customerFisrtName]]))),salesTable[[#This Row],[customerFisrtName]],"MISMATCH")</f>
        <v>AMA</v>
      </c>
      <c r="AD729" t="str">
        <f>CLEAN(UPPER(TRIM(IF(salesTable[[#This Row],[LastName]]="","MISSING",IFERROR(VLOOKUP(salesTable[[#This Row],[CustomerID_final]],customer_REF[],3,FALSE),"NO MATCH")))))</f>
        <v>ASARE</v>
      </c>
      <c r="AE729" s="8" t="str">
        <f>IF(salesTable[[#This Row],[customerLastName]]=CLEAN(UPPER(TRIM(salesTable[[#This Row],[customerLastName]]))),salesTable[[#This Row],[customerLastName]],"MISMATCH")</f>
        <v>ASARE</v>
      </c>
      <c r="AF729" s="8" t="str">
        <f>IF(salesTable[[#This Row],[Phone]]="","MISSING",0&amp;RIGHT(TRIM(SUBSTITUTE(SUBSTITUTE(SUBSTITUTE(salesTable[[#This Row],[Phone]],"+","")," ",""),"-","")),9))</f>
        <v>0247122553</v>
      </c>
      <c r="AG72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29" s="8">
        <f>IF(salesTable[[#This Row],[quantity_clean]]&gt;0,salesTable[[#This Row],[quantity_clean]],"INVALID")</f>
        <v>4</v>
      </c>
      <c r="AI72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29" s="8">
        <f>IF(salesTable[[#This Row],[unitPrice_clean]]&gt;0,salesTable[[#This Row],[unitPrice_clean]],"INVALID")</f>
        <v>3600</v>
      </c>
      <c r="AK729">
        <f>IF(salesTable[[#This Row],[Revenue]]="","MISSING",VALUE(TRIM(SUBSTITUTE(SUBSTITUTE(salesTable[[#This Row],[Revenue]],",",""),"GH₵",""))))</f>
        <v>14400</v>
      </c>
      <c r="AL729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729" s="19" t="str">
        <f>IF(ISNUMBER(salesTable[[#This Row],[OrderDate]]),salesTable[[#This Row],[OrderDate]],IFERROR(DATEVALUE(CLEAN(TRIM(SUBSTITUTE(salesTable[[#This Row],[OrderDate]],".","/")))),"CHECK"))</f>
        <v>CHECK</v>
      </c>
      <c r="AN72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GH-KUM-2025-01256</v>
      </c>
      <c r="AP7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29" s="8" t="str">
        <f>CLEAN(PROPER(TRIM(salesTable[[#This Row],[Email]])))</f>
        <v>Ama.Asare7@Example.Com</v>
      </c>
      <c r="AR729" s="8" t="str">
        <f>CLEAN(TRIM(salesTable[[#This Row],[SourceFile]]))</f>
        <v>Online_Sales_2025.xlsx</v>
      </c>
      <c r="AS7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29" s="8" t="str">
        <f>IF(salesTable[orderRef_final]&lt;&gt;"MISSING",salesTable[orderRef_final],"invalid")</f>
        <v>GH-KUM-2025-01256</v>
      </c>
    </row>
    <row r="730" spans="1:46" x14ac:dyDescent="0.3">
      <c r="A730" t="s">
        <v>6233</v>
      </c>
      <c r="B730" t="s">
        <v>334</v>
      </c>
      <c r="C730" t="s">
        <v>3174</v>
      </c>
      <c r="D730" t="s">
        <v>21</v>
      </c>
      <c r="F730" t="s">
        <v>38</v>
      </c>
      <c r="G730" t="s">
        <v>120</v>
      </c>
      <c r="H730" t="s">
        <v>121</v>
      </c>
      <c r="I730" t="s">
        <v>41</v>
      </c>
      <c r="J730" t="s">
        <v>83</v>
      </c>
      <c r="K730" t="s">
        <v>72</v>
      </c>
      <c r="L730" t="s">
        <v>154</v>
      </c>
      <c r="M730">
        <v>10</v>
      </c>
      <c r="N730">
        <v>750</v>
      </c>
      <c r="O730">
        <v>7500</v>
      </c>
      <c r="P730" t="s">
        <v>6234</v>
      </c>
      <c r="Q730" t="s">
        <v>6235</v>
      </c>
      <c r="R730" t="s">
        <v>32</v>
      </c>
      <c r="S730" t="str">
        <f>IF(salesTable[[#This Row],[Region]]="","MISSING",IFERROR(VLOOKUP(salesTable[[#This Row],[Region]],region_ref[],2,FALSE),TRIM(CLEAN(UPPER(salesTable[[#This Row],[Region]])))))</f>
        <v>KUMASI</v>
      </c>
      <c r="T730" t="str">
        <f>IF(salesTable[[#This Row],[CustomerType]]="","MISSING",IFERROR(VLOOKUP(salesTable[[#This Row],[CustomerType]],customerType_Ref[],2,FALSE),TRIM(CLEAN(UPPER(salesTable[[#This Row],[CustomerType]])))))</f>
        <v>INDIVIDUAL</v>
      </c>
      <c r="U730" t="str">
        <f>IF(salesTable[[#This Row],[SalesChannel]]="","MISSING",IFERROR(VLOOKUP(salesTable[[#This Row],[SalesChannel]],salesChannel_Ref[],2,FALSE),CLEAN(UPPER(TRIM(salesTable[SalesChannel])))))</f>
        <v>IN-STORE</v>
      </c>
      <c r="V73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30" s="8" t="str">
        <f>IF(salesTable[[#This Row],[ProductID]]="","MISSING",IFERROR(VLOOKUP(salesTable[[#This Row],[ProductID]],product_REF[],1,FALSE),"NO MATCH"))</f>
        <v>P002</v>
      </c>
      <c r="X730" s="8" t="str">
        <f>CLEAN(UPPER(TRIM(IF(salesTable[[#This Row],[ProductID]]="","MISSING",IFERROR(VLOOKUP(salesTable[[#This Row],[ProductID]],product_REF[],2,FALSE),"NO MATCH")))))</f>
        <v>OFFICE CHAIR</v>
      </c>
      <c r="Y730" t="str">
        <f>IFERROR(CLEAN(UPPER(TRIM(VLOOKUP(salesTable[[#This Row],[productID_Final]],product_REF[],3,FALSE)))),"NO MATCH")</f>
        <v>FURNITURE</v>
      </c>
      <c r="Z730" s="8" t="str">
        <f>IF(salesTable[[#This Row],[productCategory_final]]=CLEAN(UPPER(TRIM(salesTable[ProductCategory]))),salesTable[[#This Row],[productCategory_final]],"MISMATCH")</f>
        <v>FURNITURE</v>
      </c>
      <c r="AA730" s="8" t="str">
        <f>IF(salesTable[[#This Row],[CustomerID]]="","MISSING",IFERROR(VLOOKUP(salesTable[[#This Row],[CustomerID]],customer_REF[],1,FALSE),"NO MATCH"))</f>
        <v>C0316</v>
      </c>
      <c r="AB730" t="str">
        <f>CLEAN(UPPER(TRIM(IF(salesTable[[#This Row],[FirstName]]="","MISSING",IFERROR(VLOOKUP(salesTable[[#This Row],[CustomerID_final]],customer_REF[],2,FALSE),"NO MATCH")))))</f>
        <v>KOJO</v>
      </c>
      <c r="AC730" s="8" t="str">
        <f>IF(salesTable[[#This Row],[customerFisrtName]]=CLEAN(UPPER(TRIM(salesTable[[#This Row],[customerFisrtName]]))),salesTable[[#This Row],[customerFisrtName]],"MISMATCH")</f>
        <v>KOJO</v>
      </c>
      <c r="AD730" t="str">
        <f>CLEAN(UPPER(TRIM(IF(salesTable[[#This Row],[LastName]]="","MISSING",IFERROR(VLOOKUP(salesTable[[#This Row],[CustomerID_final]],customer_REF[],3,FALSE),"NO MATCH")))))</f>
        <v>MISSING</v>
      </c>
      <c r="AE730" s="8" t="str">
        <f>IF(salesTable[[#This Row],[customerLastName]]=CLEAN(UPPER(TRIM(salesTable[[#This Row],[customerLastName]]))),salesTable[[#This Row],[customerLastName]],"MISMATCH")</f>
        <v>MISSING</v>
      </c>
      <c r="AF730" s="8" t="str">
        <f>IF(salesTable[[#This Row],[Phone]]="","MISSING",0&amp;RIGHT(TRIM(SUBSTITUTE(SUBSTITUTE(SUBSTITUTE(salesTable[[#This Row],[Phone]],"+","")," ",""),"-","")),9))</f>
        <v>0593956241</v>
      </c>
      <c r="AG73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30" s="8">
        <f>IF(salesTable[[#This Row],[quantity_clean]]&gt;0,salesTable[[#This Row],[quantity_clean]],"INVALID")</f>
        <v>10</v>
      </c>
      <c r="AI730">
        <f>IF(OR(salesTable[[#This Row],[UnitPrice]]="",salesTable[[#This Row],[UnitPrice]]="N/A",salesTable[[#This Row],[UnitPrice]]="unknown"),"INVALID",VALUE(TRIM(SUBSTITUTE(SUBSTITUTE(salesTable[[#This Row],[UnitPrice]],",",""),"GH₵",""))))</f>
        <v>750</v>
      </c>
      <c r="AJ730" s="8">
        <f>IF(salesTable[[#This Row],[unitPrice_clean]]&gt;0,salesTable[[#This Row],[unitPrice_clean]],"INVALID")</f>
        <v>750</v>
      </c>
      <c r="AK730">
        <f>IF(salesTable[[#This Row],[Revenue]]="","MISSING",VALUE(TRIM(SUBSTITUTE(SUBSTITUTE(salesTable[[#This Row],[Revenue]],",",""),"GH₵",""))))</f>
        <v>7500</v>
      </c>
      <c r="AL730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730" s="19" t="str">
        <f>IF(ISNUMBER(salesTable[[#This Row],[OrderDate]]),salesTable[[#This Row],[OrderDate]],IFERROR(DATEVALUE(CLEAN(TRIM(SUBSTITUTE(salesTable[[#This Row],[OrderDate]],".","/")))),"CHECK"))</f>
        <v>CHECK</v>
      </c>
      <c r="AN73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GH-KUM-2025-01261</v>
      </c>
      <c r="AP7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0" s="8" t="str">
        <f>CLEAN(PROPER(TRIM(salesTable[[#This Row],[Email]])))</f>
        <v>Kojo.Osei84@Example.Com</v>
      </c>
      <c r="AR730" s="8" t="str">
        <f>CLEAN(TRIM(salesTable[[#This Row],[SourceFile]]))</f>
        <v>Agent_App_2025.csv</v>
      </c>
      <c r="AS7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0" s="8" t="str">
        <f>IF(salesTable[orderRef_final]&lt;&gt;"MISSING",salesTable[orderRef_final],"invalid")</f>
        <v>GH-KUM-2025-01261</v>
      </c>
    </row>
    <row r="731" spans="1:46" x14ac:dyDescent="0.3">
      <c r="A731" t="s">
        <v>5602</v>
      </c>
      <c r="B731" t="s">
        <v>2801</v>
      </c>
      <c r="C731" t="s">
        <v>984</v>
      </c>
      <c r="D731" t="s">
        <v>1457</v>
      </c>
      <c r="E731" t="s">
        <v>140</v>
      </c>
      <c r="F731" t="s">
        <v>38</v>
      </c>
      <c r="G731" t="s">
        <v>53</v>
      </c>
      <c r="H731" t="s">
        <v>95</v>
      </c>
      <c r="I731" t="s">
        <v>96</v>
      </c>
      <c r="J731" t="s">
        <v>221</v>
      </c>
      <c r="K731" t="s">
        <v>98</v>
      </c>
      <c r="L731" t="s">
        <v>182</v>
      </c>
      <c r="M731">
        <v>11</v>
      </c>
      <c r="N731">
        <v>180</v>
      </c>
      <c r="O731">
        <v>1980</v>
      </c>
      <c r="P731" t="s">
        <v>5603</v>
      </c>
      <c r="Q731" t="s">
        <v>5604</v>
      </c>
      <c r="R731" t="s">
        <v>32</v>
      </c>
      <c r="S731" t="str">
        <f>IF(salesTable[[#This Row],[Region]]="","MISSING",IFERROR(VLOOKUP(salesTable[[#This Row],[Region]],region_ref[],2,FALSE),TRIM(CLEAN(UPPER(salesTable[[#This Row],[Region]])))))</f>
        <v>KUMASI</v>
      </c>
      <c r="T731" t="str">
        <f>IF(salesTable[[#This Row],[CustomerType]]="","MISSING",IFERROR(VLOOKUP(salesTable[[#This Row],[CustomerType]],customerType_Ref[],2,FALSE),TRIM(CLEAN(UPPER(salesTable[[#This Row],[CustomerType]])))))</f>
        <v>INDIVIDUAL</v>
      </c>
      <c r="U731" t="str">
        <f>IF(salesTable[[#This Row],[SalesChannel]]="","MISSING",IFERROR(VLOOKUP(salesTable[[#This Row],[SalesChannel]],salesChannel_Ref[],2,FALSE),CLEAN(UPPER(TRIM(salesTable[SalesChannel])))))</f>
        <v>MOBILE APP</v>
      </c>
      <c r="V731" t="str">
        <f>IF(salesTable[[#This Row],[PaymentMethod]]="","MISSING",IFERROR(VLOOKUP(salesTable[[#This Row],[PaymentMethod]],paymentMethod_REF[],2,FALSE), CLEAN(UPPER(TRIM(salesTable[[#This Row],[PaymentMethod]])))))</f>
        <v>CASH</v>
      </c>
      <c r="W731" s="8" t="str">
        <f>IF(salesTable[[#This Row],[ProductID]]="","MISSING",IFERROR(VLOOKUP(salesTable[[#This Row],[ProductID]],product_REF[],1,FALSE),"NO MATCH"))</f>
        <v>P007</v>
      </c>
      <c r="X731" s="8" t="str">
        <f>CLEAN(UPPER(TRIM(IF(salesTable[[#This Row],[ProductID]]="","MISSING",IFERROR(VLOOKUP(salesTable[[#This Row],[ProductID]],product_REF[],2,FALSE),"NO MATCH")))))</f>
        <v>COTTON SHIRT</v>
      </c>
      <c r="Y731" t="str">
        <f>IFERROR(CLEAN(UPPER(TRIM(VLOOKUP(salesTable[[#This Row],[productID_Final]],product_REF[],3,FALSE)))),"NO MATCH")</f>
        <v>CLOTHING</v>
      </c>
      <c r="Z731" s="8" t="str">
        <f>IF(salesTable[[#This Row],[productCategory_final]]=CLEAN(UPPER(TRIM(salesTable[ProductCategory]))),salesTable[[#This Row],[productCategory_final]],"MISMATCH")</f>
        <v>CLOTHING</v>
      </c>
      <c r="AA731" s="8" t="str">
        <f>IF(salesTable[[#This Row],[CustomerID]]="","MISSING",IFERROR(VLOOKUP(salesTable[[#This Row],[CustomerID]],customer_REF[],1,FALSE),"NO MATCH"))</f>
        <v>C0395</v>
      </c>
      <c r="AB731" t="str">
        <f>CLEAN(UPPER(TRIM(IF(salesTable[[#This Row],[FirstName]]="","MISSING",IFERROR(VLOOKUP(salesTable[[#This Row],[CustomerID_final]],customer_REF[],2,FALSE),"NO MATCH")))))</f>
        <v>DANIEL</v>
      </c>
      <c r="AC731" s="8" t="str">
        <f>IF(salesTable[[#This Row],[customerFisrtName]]=CLEAN(UPPER(TRIM(salesTable[[#This Row],[customerFisrtName]]))),salesTable[[#This Row],[customerFisrtName]],"MISMATCH")</f>
        <v>DANIEL</v>
      </c>
      <c r="AD731" t="str">
        <f>CLEAN(UPPER(TRIM(IF(salesTable[[#This Row],[LastName]]="","MISSING",IFERROR(VLOOKUP(salesTable[[#This Row],[CustomerID_final]],customer_REF[],3,FALSE),"NO MATCH")))))</f>
        <v>OWUSU</v>
      </c>
      <c r="AE731" s="8" t="str">
        <f>IF(salesTable[[#This Row],[customerLastName]]=CLEAN(UPPER(TRIM(salesTable[[#This Row],[customerLastName]]))),salesTable[[#This Row],[customerLastName]],"MISMATCH")</f>
        <v>OWUSU</v>
      </c>
      <c r="AF731" s="8" t="str">
        <f>IF(salesTable[[#This Row],[Phone]]="","MISSING",0&amp;RIGHT(TRIM(SUBSTITUTE(SUBSTITUTE(SUBSTITUTE(salesTable[[#This Row],[Phone]],"+","")," ",""),"-","")),9))</f>
        <v>0261598725</v>
      </c>
      <c r="AG73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31" s="8">
        <f>IF(salesTable[[#This Row],[quantity_clean]]&gt;0,salesTable[[#This Row],[quantity_clean]],"INVALID")</f>
        <v>11</v>
      </c>
      <c r="AI73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31" s="8">
        <f>IF(salesTable[[#This Row],[unitPrice_clean]]&gt;0,salesTable[[#This Row],[unitPrice_clean]],"INVALID")</f>
        <v>180</v>
      </c>
      <c r="AK731">
        <f>IF(salesTable[[#This Row],[Revenue]]="","MISSING",VALUE(TRIM(SUBSTITUTE(SUBSTITUTE(salesTable[[#This Row],[Revenue]],",",""),"GH₵",""))))</f>
        <v>1980</v>
      </c>
      <c r="AL731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731" s="19">
        <f>IF(ISNUMBER(salesTable[[#This Row],[OrderDate]]),salesTable[[#This Row],[OrderDate]],IFERROR(DATEVALUE(CLEAN(TRIM(SUBSTITUTE(salesTable[[#This Row],[OrderDate]],".","/")))),"CHECK"))</f>
        <v>45678</v>
      </c>
      <c r="AN7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45678</v>
      </c>
      <c r="AO7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GH-KUM-2025-01270</v>
      </c>
      <c r="AP7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1" s="8" t="str">
        <f>CLEAN(PROPER(TRIM(salesTable[[#This Row],[Email]])))</f>
        <v>Daniel.Owusu29@Example.Com</v>
      </c>
      <c r="AR731" s="8" t="str">
        <f>CLEAN(TRIM(salesTable[[#This Row],[SourceFile]]))</f>
        <v>Agent_App_2025.csv</v>
      </c>
      <c r="AS7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1" s="8" t="str">
        <f>IF(salesTable[orderRef_final]&lt;&gt;"MISSING",salesTable[orderRef_final],"invalid")</f>
        <v>GH-KUM-2025-01270</v>
      </c>
    </row>
    <row r="732" spans="1:46" x14ac:dyDescent="0.3">
      <c r="A732" t="s">
        <v>3116</v>
      </c>
      <c r="B732" t="s">
        <v>943</v>
      </c>
      <c r="C732" t="s">
        <v>1923</v>
      </c>
      <c r="D732" t="s">
        <v>80</v>
      </c>
      <c r="E732" t="s">
        <v>2410</v>
      </c>
      <c r="F732" t="s">
        <v>38</v>
      </c>
      <c r="G732" t="s">
        <v>239</v>
      </c>
      <c r="H732" t="s">
        <v>1728</v>
      </c>
      <c r="I732" t="s">
        <v>279</v>
      </c>
      <c r="J732" t="s">
        <v>27</v>
      </c>
      <c r="K732" t="s">
        <v>288</v>
      </c>
      <c r="L732" t="s">
        <v>85</v>
      </c>
      <c r="M732">
        <v>5</v>
      </c>
      <c r="N732">
        <v>980</v>
      </c>
      <c r="O732">
        <v>4900</v>
      </c>
      <c r="P732" t="s">
        <v>3117</v>
      </c>
      <c r="Q732" t="s">
        <v>3118</v>
      </c>
      <c r="R732" t="s">
        <v>32</v>
      </c>
      <c r="S732" t="str">
        <f>IF(salesTable[[#This Row],[Region]]="","MISSING",IFERROR(VLOOKUP(salesTable[[#This Row],[Region]],region_ref[],2,FALSE),TRIM(CLEAN(UPPER(salesTable[[#This Row],[Region]])))))</f>
        <v>KUMASI</v>
      </c>
      <c r="T732" t="str">
        <f>IF(salesTable[[#This Row],[CustomerType]]="","MISSING",IFERROR(VLOOKUP(salesTable[[#This Row],[CustomerType]],customerType_Ref[],2,FALSE),TRIM(CLEAN(UPPER(salesTable[[#This Row],[CustomerType]])))))</f>
        <v>GOVERNMENT</v>
      </c>
      <c r="U732" t="str">
        <f>IF(salesTable[[#This Row],[SalesChannel]]="","MISSING",IFERROR(VLOOKUP(salesTable[[#This Row],[SalesChannel]],salesChannel_Ref[],2,FALSE),CLEAN(UPPER(TRIM(salesTable[SalesChannel])))))</f>
        <v>AGENT</v>
      </c>
      <c r="V73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32" s="8" t="str">
        <f>IF(salesTable[[#This Row],[ProductID]]="","MISSING",IFERROR(VLOOKUP(salesTable[[#This Row],[ProductID]],product_REF[],1,FALSE),"NO MATCH"))</f>
        <v>P009</v>
      </c>
      <c r="X732" s="8" t="str">
        <f>CLEAN(UPPER(TRIM(IF(salesTable[[#This Row],[ProductID]]="","MISSING",IFERROR(VLOOKUP(salesTable[[#This Row],[ProductID]],product_REF[],2,FALSE),"NO MATCH")))))</f>
        <v>FILING CABINET</v>
      </c>
      <c r="Y732" t="str">
        <f>IFERROR(CLEAN(UPPER(TRIM(VLOOKUP(salesTable[[#This Row],[productID_Final]],product_REF[],3,FALSE)))),"NO MATCH")</f>
        <v>OFFICE SUPPLIES</v>
      </c>
      <c r="Z732" s="8" t="str">
        <f>IF(salesTable[[#This Row],[productCategory_final]]=CLEAN(UPPER(TRIM(salesTable[ProductCategory]))),salesTable[[#This Row],[productCategory_final]],"MISMATCH")</f>
        <v>OFFICE SUPPLIES</v>
      </c>
      <c r="AA732" s="8" t="str">
        <f>IF(salesTable[[#This Row],[CustomerID]]="","MISSING",IFERROR(VLOOKUP(salesTable[[#This Row],[CustomerID]],customer_REF[],1,FALSE),"NO MATCH"))</f>
        <v>C0327</v>
      </c>
      <c r="AB732" t="str">
        <f>CLEAN(UPPER(TRIM(IF(salesTable[[#This Row],[FirstName]]="","MISSING",IFERROR(VLOOKUP(salesTable[[#This Row],[CustomerID_final]],customer_REF[],2,FALSE),"NO MATCH")))))</f>
        <v>ADWOA</v>
      </c>
      <c r="AC732" s="8" t="str">
        <f>IF(salesTable[[#This Row],[customerFisrtName]]=CLEAN(UPPER(TRIM(salesTable[[#This Row],[customerFisrtName]]))),salesTable[[#This Row],[customerFisrtName]],"MISMATCH")</f>
        <v>ADWOA</v>
      </c>
      <c r="AD732" t="str">
        <f>CLEAN(UPPER(TRIM(IF(salesTable[[#This Row],[LastName]]="","MISSING",IFERROR(VLOOKUP(salesTable[[#This Row],[CustomerID_final]],customer_REF[],3,FALSE),"NO MATCH")))))</f>
        <v>OSEI</v>
      </c>
      <c r="AE732" s="8" t="str">
        <f>IF(salesTable[[#This Row],[customerLastName]]=CLEAN(UPPER(TRIM(salesTable[[#This Row],[customerLastName]]))),salesTable[[#This Row],[customerLastName]],"MISMATCH")</f>
        <v>OSEI</v>
      </c>
      <c r="AF732" s="8" t="str">
        <f>IF(salesTable[[#This Row],[Phone]]="","MISSING",0&amp;RIGHT(TRIM(SUBSTITUTE(SUBSTITUTE(SUBSTITUTE(salesTable[[#This Row],[Phone]],"+","")," ",""),"-","")),9))</f>
        <v>0267401148</v>
      </c>
      <c r="AG73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32" s="8">
        <f>IF(salesTable[[#This Row],[quantity_clean]]&gt;0,salesTable[[#This Row],[quantity_clean]],"INVALID")</f>
        <v>5</v>
      </c>
      <c r="AI73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732" s="8">
        <f>IF(salesTable[[#This Row],[unitPrice_clean]]&gt;0,salesTable[[#This Row],[unitPrice_clean]],"INVALID")</f>
        <v>980</v>
      </c>
      <c r="AK732">
        <f>IF(salesTable[[#This Row],[Revenue]]="","MISSING",VALUE(TRIM(SUBSTITUTE(SUBSTITUTE(salesTable[[#This Row],[Revenue]],",",""),"GH₵",""))))</f>
        <v>4900</v>
      </c>
      <c r="AL732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732" s="19">
        <f>IF(ISNUMBER(salesTable[[#This Row],[OrderDate]]),salesTable[[#This Row],[OrderDate]],IFERROR(DATEVALUE(CLEAN(TRIM(SUBSTITUTE(salesTable[[#This Row],[OrderDate]],".","/")))),"CHECK"))</f>
        <v>45747</v>
      </c>
      <c r="AN7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45747</v>
      </c>
      <c r="AO7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GH-KUM-2025-01277</v>
      </c>
      <c r="AP7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2" s="8" t="str">
        <f>CLEAN(PROPER(TRIM(salesTable[[#This Row],[Email]])))</f>
        <v>Adwoa.Osei47@Example.Com</v>
      </c>
      <c r="AR732" s="8" t="str">
        <f>CLEAN(TRIM(salesTable[[#This Row],[SourceFile]]))</f>
        <v>Agent_App_2025.csv</v>
      </c>
      <c r="AS7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2" s="8" t="str">
        <f>IF(salesTable[orderRef_final]&lt;&gt;"MISSING",salesTable[orderRef_final],"invalid")</f>
        <v>GH-KUM-2025-01277</v>
      </c>
    </row>
    <row r="733" spans="1:46" x14ac:dyDescent="0.3">
      <c r="A733" t="s">
        <v>5194</v>
      </c>
      <c r="B733" t="s">
        <v>5195</v>
      </c>
      <c r="C733" t="s">
        <v>208</v>
      </c>
      <c r="D733" t="s">
        <v>743</v>
      </c>
      <c r="E733" t="s">
        <v>811</v>
      </c>
      <c r="F733" t="s">
        <v>38</v>
      </c>
      <c r="G733" t="s">
        <v>303</v>
      </c>
      <c r="H733" t="s">
        <v>399</v>
      </c>
      <c r="I733" t="s">
        <v>41</v>
      </c>
      <c r="J733" t="s">
        <v>97</v>
      </c>
      <c r="K733" t="s">
        <v>458</v>
      </c>
      <c r="L733" t="s">
        <v>165</v>
      </c>
      <c r="M733">
        <v>11</v>
      </c>
      <c r="N733">
        <v>2400</v>
      </c>
      <c r="O733">
        <v>26400</v>
      </c>
      <c r="P733" t="s">
        <v>5196</v>
      </c>
      <c r="Q733" t="s">
        <v>5197</v>
      </c>
      <c r="R733" t="s">
        <v>157</v>
      </c>
      <c r="S733" t="str">
        <f>IF(salesTable[[#This Row],[Region]]="","MISSING",IFERROR(VLOOKUP(salesTable[[#This Row],[Region]],region_ref[],2,FALSE),TRIM(CLEAN(UPPER(salesTable[[#This Row],[Region]])))))</f>
        <v>KUMASI</v>
      </c>
      <c r="T733" t="str">
        <f>IF(salesTable[[#This Row],[CustomerType]]="","MISSING",IFERROR(VLOOKUP(salesTable[[#This Row],[CustomerType]],customerType_Ref[],2,FALSE),TRIM(CLEAN(UPPER(salesTable[[#This Row],[CustomerType]])))))</f>
        <v>BUSINESS</v>
      </c>
      <c r="U733" t="str">
        <f>IF(salesTable[[#This Row],[SalesChannel]]="","MISSING",IFERROR(VLOOKUP(salesTable[[#This Row],[SalesChannel]],salesChannel_Ref[],2,FALSE),CLEAN(UPPER(TRIM(salesTable[SalesChannel])))))</f>
        <v>IN-STORE</v>
      </c>
      <c r="V73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33" s="8" t="str">
        <f>IF(salesTable[[#This Row],[ProductID]]="","MISSING",IFERROR(VLOOKUP(salesTable[[#This Row],[ProductID]],product_REF[],1,FALSE),"NO MATCH"))</f>
        <v>P011</v>
      </c>
      <c r="X733" s="8" t="str">
        <f>CLEAN(UPPER(TRIM(IF(salesTable[[#This Row],[ProductID]]="","MISSING",IFERROR(VLOOKUP(salesTable[[#This Row],[ProductID]],product_REF[],2,FALSE),"NO MATCH")))))</f>
        <v>EXECUTIVE DESK</v>
      </c>
      <c r="Y733" t="str">
        <f>IFERROR(CLEAN(UPPER(TRIM(VLOOKUP(salesTable[[#This Row],[productID_Final]],product_REF[],3,FALSE)))),"NO MATCH")</f>
        <v>FURNITURE</v>
      </c>
      <c r="Z733" s="8" t="str">
        <f>IF(salesTable[[#This Row],[productCategory_final]]=CLEAN(UPPER(TRIM(salesTable[ProductCategory]))),salesTable[[#This Row],[productCategory_final]],"MISMATCH")</f>
        <v>FURNITURE</v>
      </c>
      <c r="AA733" s="8" t="str">
        <f>IF(salesTable[[#This Row],[CustomerID]]="","MISSING",IFERROR(VLOOKUP(salesTable[[#This Row],[CustomerID]],customer_REF[],1,FALSE),"NO MATCH"))</f>
        <v>C0246</v>
      </c>
      <c r="AB733" t="str">
        <f>CLEAN(UPPER(TRIM(IF(salesTable[[#This Row],[FirstName]]="","MISSING",IFERROR(VLOOKUP(salesTable[[#This Row],[CustomerID_final]],customer_REF[],2,FALSE),"NO MATCH")))))</f>
        <v>ESI</v>
      </c>
      <c r="AC733" s="8" t="str">
        <f>IF(salesTable[[#This Row],[customerFisrtName]]=CLEAN(UPPER(TRIM(salesTable[[#This Row],[customerFisrtName]]))),salesTable[[#This Row],[customerFisrtName]],"MISMATCH")</f>
        <v>ESI</v>
      </c>
      <c r="AD733" t="str">
        <f>CLEAN(UPPER(TRIM(IF(salesTable[[#This Row],[LastName]]="","MISSING",IFERROR(VLOOKUP(salesTable[[#This Row],[CustomerID_final]],customer_REF[],3,FALSE),"NO MATCH")))))</f>
        <v>ASARE</v>
      </c>
      <c r="AE733" s="8" t="str">
        <f>IF(salesTable[[#This Row],[customerLastName]]=CLEAN(UPPER(TRIM(salesTable[[#This Row],[customerLastName]]))),salesTable[[#This Row],[customerLastName]],"MISMATCH")</f>
        <v>ASARE</v>
      </c>
      <c r="AF733" s="8" t="str">
        <f>IF(salesTable[[#This Row],[Phone]]="","MISSING",0&amp;RIGHT(TRIM(SUBSTITUTE(SUBSTITUTE(SUBSTITUTE(salesTable[[#This Row],[Phone]],"+","")," ",""),"-","")),9))</f>
        <v>0244859526</v>
      </c>
      <c r="AG73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33" s="8">
        <f>IF(salesTable[[#This Row],[quantity_clean]]&gt;0,salesTable[[#This Row],[quantity_clean]],"INVALID")</f>
        <v>11</v>
      </c>
      <c r="AI73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33" s="8">
        <f>IF(salesTable[[#This Row],[unitPrice_clean]]&gt;0,salesTable[[#This Row],[unitPrice_clean]],"INVALID")</f>
        <v>2400</v>
      </c>
      <c r="AK733">
        <f>IF(salesTable[[#This Row],[Revenue]]="","MISSING",VALUE(TRIM(SUBSTITUTE(SUBSTITUTE(salesTable[[#This Row],[Revenue]],",",""),"GH₵",""))))</f>
        <v>26400</v>
      </c>
      <c r="AL733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733" s="19">
        <f>IF(ISNUMBER(salesTable[[#This Row],[OrderDate]]),salesTable[[#This Row],[OrderDate]],IFERROR(DATEVALUE(CLEAN(TRIM(SUBSTITUTE(salesTable[[#This Row],[OrderDate]],".","/")))),"CHECK"))</f>
        <v>46328</v>
      </c>
      <c r="AN7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GH-KUM-2025-01278</v>
      </c>
      <c r="AP7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3" s="8" t="str">
        <f>CLEAN(PROPER(TRIM(salesTable[[#This Row],[Email]])))</f>
        <v>Esi.Asare38@Example.Com</v>
      </c>
      <c r="AR733" s="8" t="str">
        <f>CLEAN(TRIM(salesTable[[#This Row],[SourceFile]]))</f>
        <v>Online_Sales_2025.xlsx</v>
      </c>
      <c r="AS7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3" s="8" t="str">
        <f>IF(salesTable[orderRef_final]&lt;&gt;"MISSING",salesTable[orderRef_final],"invalid")</f>
        <v>GH-KUM-2025-01278</v>
      </c>
    </row>
    <row r="734" spans="1:46" x14ac:dyDescent="0.3">
      <c r="A734" t="s">
        <v>4179</v>
      </c>
      <c r="B734" t="s">
        <v>4180</v>
      </c>
      <c r="C734" t="s">
        <v>3318</v>
      </c>
      <c r="D734" t="s">
        <v>1756</v>
      </c>
      <c r="E734" t="s">
        <v>161</v>
      </c>
      <c r="F734" t="s">
        <v>38</v>
      </c>
      <c r="G734" t="s">
        <v>24</v>
      </c>
      <c r="H734" t="s">
        <v>434</v>
      </c>
      <c r="I734" t="s">
        <v>26</v>
      </c>
      <c r="J734" t="s">
        <v>27</v>
      </c>
      <c r="K734" t="s">
        <v>257</v>
      </c>
      <c r="L734" t="s">
        <v>111</v>
      </c>
      <c r="M734" t="s">
        <v>383</v>
      </c>
      <c r="N734">
        <v>4200</v>
      </c>
      <c r="O734">
        <v>29400</v>
      </c>
      <c r="P734" t="s">
        <v>4181</v>
      </c>
      <c r="Q734" t="s">
        <v>4182</v>
      </c>
      <c r="R734" t="s">
        <v>61</v>
      </c>
      <c r="S734" t="str">
        <f>IF(salesTable[[#This Row],[Region]]="","MISSING",IFERROR(VLOOKUP(salesTable[[#This Row],[Region]],region_ref[],2,FALSE),TRIM(CLEAN(UPPER(salesTable[[#This Row],[Region]])))))</f>
        <v>KUMASI</v>
      </c>
      <c r="T734" t="str">
        <f>IF(salesTable[[#This Row],[CustomerType]]="","MISSING",IFERROR(VLOOKUP(salesTable[[#This Row],[CustomerType]],customerType_Ref[],2,FALSE),TRIM(CLEAN(UPPER(salesTable[[#This Row],[CustomerType]])))))</f>
        <v>GOVERNMENT</v>
      </c>
      <c r="U734" t="str">
        <f>IF(salesTable[[#This Row],[SalesChannel]]="","MISSING",IFERROR(VLOOKUP(salesTable[[#This Row],[SalesChannel]],salesChannel_Ref[],2,FALSE),CLEAN(UPPER(TRIM(salesTable[SalesChannel])))))</f>
        <v>ONLINE</v>
      </c>
      <c r="V734" t="str">
        <f>IF(salesTable[[#This Row],[PaymentMethod]]="","MISSING",IFERROR(VLOOKUP(salesTable[[#This Row],[PaymentMethod]],paymentMethod_REF[],2,FALSE), CLEAN(UPPER(TRIM(salesTable[[#This Row],[PaymentMethod]])))))</f>
        <v>CARD</v>
      </c>
      <c r="W734" s="8" t="str">
        <f>IF(salesTable[[#This Row],[ProductID]]="","MISSING",IFERROR(VLOOKUP(salesTable[[#This Row],[ProductID]],product_REF[],1,FALSE),"NO MATCH"))</f>
        <v>P001</v>
      </c>
      <c r="X734" s="8" t="str">
        <f>CLEAN(UPPER(TRIM(IF(salesTable[[#This Row],[ProductID]]="","MISSING",IFERROR(VLOOKUP(salesTable[[#This Row],[ProductID]],product_REF[],2,FALSE),"NO MATCH")))))</f>
        <v>LAPTOP PRO 14</v>
      </c>
      <c r="Y734" t="str">
        <f>IFERROR(CLEAN(UPPER(TRIM(VLOOKUP(salesTable[[#This Row],[productID_Final]],product_REF[],3,FALSE)))),"NO MATCH")</f>
        <v>ELECTRONICS</v>
      </c>
      <c r="Z734" s="8" t="str">
        <f>IF(salesTable[[#This Row],[productCategory_final]]=CLEAN(UPPER(TRIM(salesTable[ProductCategory]))),salesTable[[#This Row],[productCategory_final]],"MISMATCH")</f>
        <v>ELECTRONICS</v>
      </c>
      <c r="AA734" s="8" t="str">
        <f>IF(salesTable[[#This Row],[CustomerID]]="","MISSING",IFERROR(VLOOKUP(salesTable[[#This Row],[CustomerID]],customer_REF[],1,FALSE),"NO MATCH"))</f>
        <v>C0095</v>
      </c>
      <c r="AB734" t="str">
        <f>CLEAN(UPPER(TRIM(IF(salesTable[[#This Row],[FirstName]]="","MISSING",IFERROR(VLOOKUP(salesTable[[#This Row],[CustomerID_final]],customer_REF[],2,FALSE),"NO MATCH")))))</f>
        <v>AKOSUA</v>
      </c>
      <c r="AC734" s="8" t="str">
        <f>IF(salesTable[[#This Row],[customerFisrtName]]=CLEAN(UPPER(TRIM(salesTable[[#This Row],[customerFisrtName]]))),salesTable[[#This Row],[customerFisrtName]],"MISMATCH")</f>
        <v>AKOSUA</v>
      </c>
      <c r="AD734" t="str">
        <f>CLEAN(UPPER(TRIM(IF(salesTable[[#This Row],[LastName]]="","MISSING",IFERROR(VLOOKUP(salesTable[[#This Row],[CustomerID_final]],customer_REF[],3,FALSE),"NO MATCH")))))</f>
        <v>ADDO</v>
      </c>
      <c r="AE734" s="8" t="str">
        <f>IF(salesTable[[#This Row],[customerLastName]]=CLEAN(UPPER(TRIM(salesTable[[#This Row],[customerLastName]]))),salesTable[[#This Row],[customerLastName]],"MISMATCH")</f>
        <v>ADDO</v>
      </c>
      <c r="AF734" s="8" t="str">
        <f>IF(salesTable[[#This Row],[Phone]]="","MISSING",0&amp;RIGHT(TRIM(SUBSTITUTE(SUBSTITUTE(SUBSTITUTE(salesTable[[#This Row],[Phone]],"+","")," ",""),"-","")),9))</f>
        <v>0509617828</v>
      </c>
      <c r="AG73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34" s="8">
        <f>IF(salesTable[[#This Row],[quantity_clean]]&gt;0,salesTable[[#This Row],[quantity_clean]],"INVALID")</f>
        <v>7</v>
      </c>
      <c r="AI73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34" s="8">
        <f>IF(salesTable[[#This Row],[unitPrice_clean]]&gt;0,salesTable[[#This Row],[unitPrice_clean]],"INVALID")</f>
        <v>4200</v>
      </c>
      <c r="AK734">
        <f>IF(salesTable[[#This Row],[Revenue]]="","MISSING",VALUE(TRIM(SUBSTITUTE(SUBSTITUTE(salesTable[[#This Row],[Revenue]],",",""),"GH₵",""))))</f>
        <v>29400</v>
      </c>
      <c r="AL734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734" s="19">
        <f>IF(ISNUMBER(salesTable[[#This Row],[OrderDate]]),salesTable[[#This Row],[OrderDate]],IFERROR(DATEVALUE(CLEAN(TRIM(SUBSTITUTE(salesTable[[#This Row],[OrderDate]],".","/")))),"CHECK"))</f>
        <v>45836</v>
      </c>
      <c r="AN7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45836</v>
      </c>
      <c r="AO7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GH-KUM-2025-01281</v>
      </c>
      <c r="AP7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4" s="8" t="str">
        <f>CLEAN(PROPER(TRIM(salesTable[[#This Row],[Email]])))</f>
        <v>Akosua.Addo10@Example.Com</v>
      </c>
      <c r="AR734" s="8" t="str">
        <f>CLEAN(TRIM(salesTable[[#This Row],[SourceFile]]))</f>
        <v>Retail_POS_2025.csv</v>
      </c>
      <c r="AS7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4" s="8" t="str">
        <f>IF(salesTable[orderRef_final]&lt;&gt;"MISSING",salesTable[orderRef_final],"invalid")</f>
        <v>GH-KUM-2025-01281</v>
      </c>
    </row>
    <row r="735" spans="1:46" x14ac:dyDescent="0.3">
      <c r="A735" t="s">
        <v>3374</v>
      </c>
      <c r="B735" t="s">
        <v>1732</v>
      </c>
      <c r="C735" t="s">
        <v>659</v>
      </c>
      <c r="D735" t="s">
        <v>366</v>
      </c>
      <c r="E735" t="s">
        <v>237</v>
      </c>
      <c r="F735" t="s">
        <v>38</v>
      </c>
      <c r="G735" t="s">
        <v>120</v>
      </c>
      <c r="H735" t="s">
        <v>121</v>
      </c>
      <c r="I735" t="s">
        <v>684</v>
      </c>
      <c r="J735" t="s">
        <v>501</v>
      </c>
      <c r="K735" t="s">
        <v>84</v>
      </c>
      <c r="L735" t="s">
        <v>165</v>
      </c>
      <c r="M735">
        <v>9</v>
      </c>
      <c r="N735">
        <v>850</v>
      </c>
      <c r="O735">
        <v>7650</v>
      </c>
      <c r="P735" t="s">
        <v>3375</v>
      </c>
      <c r="Q735" t="s">
        <v>3376</v>
      </c>
      <c r="R735" t="s">
        <v>46</v>
      </c>
      <c r="S735" t="str">
        <f>IF(salesTable[[#This Row],[Region]]="","MISSING",IFERROR(VLOOKUP(salesTable[[#This Row],[Region]],region_ref[],2,FALSE),TRIM(CLEAN(UPPER(salesTable[[#This Row],[Region]])))))</f>
        <v>KUMASI</v>
      </c>
      <c r="T735" t="str">
        <f>IF(salesTable[[#This Row],[CustomerType]]="","MISSING",IFERROR(VLOOKUP(salesTable[[#This Row],[CustomerType]],customerType_Ref[],2,FALSE),TRIM(CLEAN(UPPER(salesTable[[#This Row],[CustomerType]])))))</f>
        <v>GOVERNMENT</v>
      </c>
      <c r="U735" t="str">
        <f>IF(salesTable[[#This Row],[SalesChannel]]="","MISSING",IFERROR(VLOOKUP(salesTable[[#This Row],[SalesChannel]],salesChannel_Ref[],2,FALSE),CLEAN(UPPER(TRIM(salesTable[SalesChannel])))))</f>
        <v>AGENT</v>
      </c>
      <c r="V73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35" s="8" t="str">
        <f>IF(salesTable[[#This Row],[ProductID]]="","MISSING",IFERROR(VLOOKUP(salesTable[[#This Row],[ProductID]],product_REF[],1,FALSE),"NO MATCH"))</f>
        <v>P002</v>
      </c>
      <c r="X735" s="8" t="str">
        <f>CLEAN(UPPER(TRIM(IF(salesTable[[#This Row],[ProductID]]="","MISSING",IFERROR(VLOOKUP(salesTable[[#This Row],[ProductID]],product_REF[],2,FALSE),"NO MATCH")))))</f>
        <v>OFFICE CHAIR</v>
      </c>
      <c r="Y735" t="str">
        <f>IFERROR(CLEAN(UPPER(TRIM(VLOOKUP(salesTable[[#This Row],[productID_Final]],product_REF[],3,FALSE)))),"NO MATCH")</f>
        <v>FURNITURE</v>
      </c>
      <c r="Z735" s="8" t="str">
        <f>IF(salesTable[[#This Row],[productCategory_final]]=CLEAN(UPPER(TRIM(salesTable[ProductCategory]))),salesTable[[#This Row],[productCategory_final]],"MISMATCH")</f>
        <v>FURNITURE</v>
      </c>
      <c r="AA735" s="8" t="str">
        <f>IF(salesTable[[#This Row],[CustomerID]]="","MISSING",IFERROR(VLOOKUP(salesTable[[#This Row],[CustomerID]],customer_REF[],1,FALSE),"NO MATCH"))</f>
        <v>C0013</v>
      </c>
      <c r="AB735" t="str">
        <f>CLEAN(UPPER(TRIM(IF(salesTable[[#This Row],[FirstName]]="","MISSING",IFERROR(VLOOKUP(salesTable[[#This Row],[CustomerID_final]],customer_REF[],2,FALSE),"NO MATCH")))))</f>
        <v>ABENA</v>
      </c>
      <c r="AC735" s="8" t="str">
        <f>IF(salesTable[[#This Row],[customerFisrtName]]=CLEAN(UPPER(TRIM(salesTable[[#This Row],[customerFisrtName]]))),salesTable[[#This Row],[customerFisrtName]],"MISMATCH")</f>
        <v>ABENA</v>
      </c>
      <c r="AD735" t="str">
        <f>CLEAN(UPPER(TRIM(IF(salesTable[[#This Row],[LastName]]="","MISSING",IFERROR(VLOOKUP(salesTable[[#This Row],[CustomerID_final]],customer_REF[],3,FALSE),"NO MATCH")))))</f>
        <v>APPIAH</v>
      </c>
      <c r="AE735" s="8" t="str">
        <f>IF(salesTable[[#This Row],[customerLastName]]=CLEAN(UPPER(TRIM(salesTable[[#This Row],[customerLastName]]))),salesTable[[#This Row],[customerLastName]],"MISMATCH")</f>
        <v>APPIAH</v>
      </c>
      <c r="AF735" s="8" t="str">
        <f>IF(salesTable[[#This Row],[Phone]]="","MISSING",0&amp;RIGHT(TRIM(SUBSTITUTE(SUBSTITUTE(SUBSTITUTE(salesTable[[#This Row],[Phone]],"+","")," ",""),"-","")),9))</f>
        <v>0246611078</v>
      </c>
      <c r="AG73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35" s="8">
        <f>IF(salesTable[[#This Row],[quantity_clean]]&gt;0,salesTable[[#This Row],[quantity_clean]],"INVALID")</f>
        <v>9</v>
      </c>
      <c r="AI73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735" s="8">
        <f>IF(salesTable[[#This Row],[unitPrice_clean]]&gt;0,salesTable[[#This Row],[unitPrice_clean]],"INVALID")</f>
        <v>850</v>
      </c>
      <c r="AK735">
        <f>IF(salesTable[[#This Row],[Revenue]]="","MISSING",VALUE(TRIM(SUBSTITUTE(SUBSTITUTE(salesTable[[#This Row],[Revenue]],",",""),"GH₵",""))))</f>
        <v>7650</v>
      </c>
      <c r="AL735" s="8">
        <f>IFERROR(IF(ROUND(salesTable[[#This Row],[Quantity_final]]*salesTable[[#This Row],[UnitPrice_final]],2)=ROUND(salesTable[[#This Row],[revenue_clean]],2)=TRUE,salesTable[[#This Row],[revenue_clean]],"invalid"),"INVALID")</f>
        <v>7650</v>
      </c>
      <c r="AM735" s="19">
        <f>IF(ISNUMBER(salesTable[[#This Row],[OrderDate]]),salesTable[[#This Row],[OrderDate]],IFERROR(DATEVALUE(CLEAN(TRIM(SUBSTITUTE(salesTable[[#This Row],[OrderDate]],".","/")))),"CHECK"))</f>
        <v>45912</v>
      </c>
      <c r="AN7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7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GH-KUM-2025-01296</v>
      </c>
      <c r="AP7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5" s="8" t="str">
        <f>CLEAN(PROPER(TRIM(salesTable[[#This Row],[Email]])))</f>
        <v>Abena.Appiah77@Example.Com</v>
      </c>
      <c r="AR735" s="8" t="str">
        <f>CLEAN(TRIM(salesTable[[#This Row],[SourceFile]]))</f>
        <v>Mobile_App_Export.csv</v>
      </c>
      <c r="AS7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5" s="8" t="str">
        <f>IF(salesTable[orderRef_final]&lt;&gt;"MISSING",salesTable[orderRef_final],"invalid")</f>
        <v>GH-KUM-2025-01296</v>
      </c>
    </row>
    <row r="736" spans="1:46" x14ac:dyDescent="0.3">
      <c r="A736" t="s">
        <v>3469</v>
      </c>
      <c r="B736" t="s">
        <v>3470</v>
      </c>
      <c r="C736" t="s">
        <v>160</v>
      </c>
      <c r="D736" t="s">
        <v>92</v>
      </c>
      <c r="E736" t="s">
        <v>944</v>
      </c>
      <c r="F736" t="s">
        <v>1348</v>
      </c>
      <c r="G736" t="s">
        <v>81</v>
      </c>
      <c r="H736" t="s">
        <v>425</v>
      </c>
      <c r="I736" t="s">
        <v>110</v>
      </c>
      <c r="J736" t="s">
        <v>27</v>
      </c>
      <c r="K736" t="s">
        <v>257</v>
      </c>
      <c r="L736" t="s">
        <v>165</v>
      </c>
      <c r="M736">
        <v>3</v>
      </c>
      <c r="N736" t="s">
        <v>584</v>
      </c>
      <c r="O736">
        <v>3750</v>
      </c>
      <c r="P736" t="s">
        <v>3471</v>
      </c>
      <c r="Q736" t="s">
        <v>3472</v>
      </c>
      <c r="R736" t="s">
        <v>46</v>
      </c>
      <c r="S736" t="str">
        <f>IF(salesTable[[#This Row],[Region]]="","MISSING",IFERROR(VLOOKUP(salesTable[[#This Row],[Region]],region_ref[],2,FALSE),TRIM(CLEAN(UPPER(salesTable[[#This Row],[Region]])))))</f>
        <v>KUMASI</v>
      </c>
      <c r="T736" t="str">
        <f>IF(salesTable[[#This Row],[CustomerType]]="","MISSING",IFERROR(VLOOKUP(salesTable[[#This Row],[CustomerType]],customerType_Ref[],2,FALSE),TRIM(CLEAN(UPPER(salesTable[[#This Row],[CustomerType]])))))</f>
        <v>GOVERNMENT</v>
      </c>
      <c r="U736" t="str">
        <f>IF(salesTable[[#This Row],[SalesChannel]]="","MISSING",IFERROR(VLOOKUP(salesTable[[#This Row],[SalesChannel]],salesChannel_Ref[],2,FALSE),CLEAN(UPPER(TRIM(salesTable[SalesChannel])))))</f>
        <v>ONLINE</v>
      </c>
      <c r="V73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36" s="8" t="str">
        <f>IF(salesTable[[#This Row],[ProductID]]="","MISSING",IFERROR(VLOOKUP(salesTable[[#This Row],[ProductID]],product_REF[],1,FALSE),"NO MATCH"))</f>
        <v>P008</v>
      </c>
      <c r="X736" s="8" t="str">
        <f>CLEAN(UPPER(TRIM(IF(salesTable[[#This Row],[ProductID]]="","MISSING",IFERROR(VLOOKUP(salesTable[[#This Row],[ProductID]],product_REF[],2,FALSE),"NO MATCH")))))</f>
        <v>MICROWAVE 25L</v>
      </c>
      <c r="Y736" t="str">
        <f>IFERROR(CLEAN(UPPER(TRIM(VLOOKUP(salesTable[[#This Row],[productID_Final]],product_REF[],3,FALSE)))),"NO MATCH")</f>
        <v>HOME APPLIANCES</v>
      </c>
      <c r="Z736" s="8" t="str">
        <f>IF(salesTable[[#This Row],[productCategory_final]]=CLEAN(UPPER(TRIM(salesTable[ProductCategory]))),salesTable[[#This Row],[productCategory_final]],"MISMATCH")</f>
        <v>HOME APPLIANCES</v>
      </c>
      <c r="AA736" s="8" t="str">
        <f>IF(salesTable[[#This Row],[CustomerID]]="","MISSING",IFERROR(VLOOKUP(salesTable[[#This Row],[CustomerID]],customer_REF[],1,FALSE),"NO MATCH"))</f>
        <v>C0016</v>
      </c>
      <c r="AB736" t="str">
        <f>CLEAN(UPPER(TRIM(IF(salesTable[[#This Row],[FirstName]]="","MISSING",IFERROR(VLOOKUP(salesTable[[#This Row],[CustomerID_final]],customer_REF[],2,FALSE),"NO MATCH")))))</f>
        <v>AMA</v>
      </c>
      <c r="AC736" s="8" t="str">
        <f>IF(salesTable[[#This Row],[customerFisrtName]]=CLEAN(UPPER(TRIM(salesTable[[#This Row],[customerFisrtName]]))),salesTable[[#This Row],[customerFisrtName]],"MISMATCH")</f>
        <v>AMA</v>
      </c>
      <c r="AD736" t="str">
        <f>CLEAN(UPPER(TRIM(IF(salesTable[[#This Row],[LastName]]="","MISSING",IFERROR(VLOOKUP(salesTable[[#This Row],[CustomerID_final]],customer_REF[],3,FALSE),"NO MATCH")))))</f>
        <v>ADDO</v>
      </c>
      <c r="AE736" s="8" t="str">
        <f>IF(salesTable[[#This Row],[customerLastName]]=CLEAN(UPPER(TRIM(salesTable[[#This Row],[customerLastName]]))),salesTable[[#This Row],[customerLastName]],"MISMATCH")</f>
        <v>ADDO</v>
      </c>
      <c r="AF736" s="8" t="str">
        <f>IF(salesTable[[#This Row],[Phone]]="","MISSING",0&amp;RIGHT(TRIM(SUBSTITUTE(SUBSTITUTE(SUBSTITUTE(salesTable[[#This Row],[Phone]],"+","")," ",""),"-","")),9))</f>
        <v>0241068453</v>
      </c>
      <c r="AG73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736" s="8">
        <f>IF(salesTable[[#This Row],[quantity_clean]]&gt;0,salesTable[[#This Row],[quantity_clean]],"INVALID")</f>
        <v>3</v>
      </c>
      <c r="AI73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36" s="8">
        <f>IF(salesTable[[#This Row],[unitPrice_clean]]&gt;0,salesTable[[#This Row],[unitPrice_clean]],"INVALID")</f>
        <v>1250</v>
      </c>
      <c r="AK736">
        <f>IF(salesTable[[#This Row],[Revenue]]="","MISSING",VALUE(TRIM(SUBSTITUTE(SUBSTITUTE(salesTable[[#This Row],[Revenue]],",",""),"GH₵",""))))</f>
        <v>3750</v>
      </c>
      <c r="AL736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736" s="19">
        <f>IF(ISNUMBER(salesTable[[#This Row],[OrderDate]]),salesTable[[#This Row],[OrderDate]],IFERROR(DATEVALUE(CLEAN(TRIM(SUBSTITUTE(salesTable[[#This Row],[OrderDate]],".","/")))),"CHECK"))</f>
        <v>45790</v>
      </c>
      <c r="AN7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45790</v>
      </c>
      <c r="AO7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GH-KUM-2025-01304</v>
      </c>
      <c r="AP7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6" s="8" t="str">
        <f>CLEAN(PROPER(TRIM(salesTable[[#This Row],[Email]])))</f>
        <v>Ama.Addo31@Example.Com</v>
      </c>
      <c r="AR736" s="8" t="str">
        <f>CLEAN(TRIM(salesTable[[#This Row],[SourceFile]]))</f>
        <v>Mobile_App_Export.csv</v>
      </c>
      <c r="AS7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6" s="8" t="str">
        <f>IF(salesTable[orderRef_final]&lt;&gt;"MISSING",salesTable[orderRef_final],"invalid")</f>
        <v>GH-KUM-2025-01304</v>
      </c>
    </row>
    <row r="737" spans="1:46" x14ac:dyDescent="0.3">
      <c r="A737" t="s">
        <v>4901</v>
      </c>
      <c r="B737" t="s">
        <v>4902</v>
      </c>
      <c r="C737" t="s">
        <v>4009</v>
      </c>
      <c r="D737" t="s">
        <v>139</v>
      </c>
      <c r="E737" t="s">
        <v>51</v>
      </c>
      <c r="F737" t="s">
        <v>1348</v>
      </c>
      <c r="G737" t="s">
        <v>53</v>
      </c>
      <c r="H737" t="s">
        <v>95</v>
      </c>
      <c r="I737" t="s">
        <v>96</v>
      </c>
      <c r="J737" t="s">
        <v>83</v>
      </c>
      <c r="K737" t="s">
        <v>144</v>
      </c>
      <c r="L737" t="s">
        <v>182</v>
      </c>
      <c r="M737">
        <v>8</v>
      </c>
      <c r="N737" t="s">
        <v>2054</v>
      </c>
      <c r="O737">
        <v>1440</v>
      </c>
      <c r="P737" t="s">
        <v>4903</v>
      </c>
      <c r="Q737" t="s">
        <v>4904</v>
      </c>
      <c r="R737" t="s">
        <v>157</v>
      </c>
      <c r="S737" t="str">
        <f>IF(salesTable[[#This Row],[Region]]="","MISSING",IFERROR(VLOOKUP(salesTable[[#This Row],[Region]],region_ref[],2,FALSE),TRIM(CLEAN(UPPER(salesTable[[#This Row],[Region]])))))</f>
        <v>KUMASI</v>
      </c>
      <c r="T737" t="str">
        <f>IF(salesTable[[#This Row],[CustomerType]]="","MISSING",IFERROR(VLOOKUP(salesTable[[#This Row],[CustomerType]],customerType_Ref[],2,FALSE),TRIM(CLEAN(UPPER(salesTable[[#This Row],[CustomerType]])))))</f>
        <v>INDIVIDUAL</v>
      </c>
      <c r="U737" t="str">
        <f>IF(salesTable[[#This Row],[SalesChannel]]="","MISSING",IFERROR(VLOOKUP(salesTable[[#This Row],[SalesChannel]],salesChannel_Ref[],2,FALSE),CLEAN(UPPER(TRIM(salesTable[SalesChannel])))))</f>
        <v>IN-STORE</v>
      </c>
      <c r="V737" t="str">
        <f>IF(salesTable[[#This Row],[PaymentMethod]]="","MISSING",IFERROR(VLOOKUP(salesTable[[#This Row],[PaymentMethod]],paymentMethod_REF[],2,FALSE), CLEAN(UPPER(TRIM(salesTable[[#This Row],[PaymentMethod]])))))</f>
        <v>CASH</v>
      </c>
      <c r="W737" s="8" t="str">
        <f>IF(salesTable[[#This Row],[ProductID]]="","MISSING",IFERROR(VLOOKUP(salesTable[[#This Row],[ProductID]],product_REF[],1,FALSE),"NO MATCH"))</f>
        <v>P007</v>
      </c>
      <c r="X737" s="8" t="str">
        <f>CLEAN(UPPER(TRIM(IF(salesTable[[#This Row],[ProductID]]="","MISSING",IFERROR(VLOOKUP(salesTable[[#This Row],[ProductID]],product_REF[],2,FALSE),"NO MATCH")))))</f>
        <v>COTTON SHIRT</v>
      </c>
      <c r="Y737" t="str">
        <f>IFERROR(CLEAN(UPPER(TRIM(VLOOKUP(salesTable[[#This Row],[productID_Final]],product_REF[],3,FALSE)))),"NO MATCH")</f>
        <v>CLOTHING</v>
      </c>
      <c r="Z737" s="8" t="str">
        <f>IF(salesTable[[#This Row],[productCategory_final]]=CLEAN(UPPER(TRIM(salesTable[ProductCategory]))),salesTable[[#This Row],[productCategory_final]],"MISMATCH")</f>
        <v>CLOTHING</v>
      </c>
      <c r="AA737" s="8" t="str">
        <f>IF(salesTable[[#This Row],[CustomerID]]="","MISSING",IFERROR(VLOOKUP(salesTable[[#This Row],[CustomerID]],customer_REF[],1,FALSE),"NO MATCH"))</f>
        <v>C0289</v>
      </c>
      <c r="AB737" t="str">
        <f>CLEAN(UPPER(TRIM(IF(salesTable[[#This Row],[FirstName]]="","MISSING",IFERROR(VLOOKUP(salesTable[[#This Row],[CustomerID_final]],customer_REF[],2,FALSE),"NO MATCH")))))</f>
        <v>KOFI</v>
      </c>
      <c r="AC737" s="8" t="str">
        <f>IF(salesTable[[#This Row],[customerFisrtName]]=CLEAN(UPPER(TRIM(salesTable[[#This Row],[customerFisrtName]]))),salesTable[[#This Row],[customerFisrtName]],"MISMATCH")</f>
        <v>KOFI</v>
      </c>
      <c r="AD737" t="str">
        <f>CLEAN(UPPER(TRIM(IF(salesTable[[#This Row],[LastName]]="","MISSING",IFERROR(VLOOKUP(salesTable[[#This Row],[CustomerID_final]],customer_REF[],3,FALSE),"NO MATCH")))))</f>
        <v>MENSAH</v>
      </c>
      <c r="AE737" s="8" t="str">
        <f>IF(salesTable[[#This Row],[customerLastName]]=CLEAN(UPPER(TRIM(salesTable[[#This Row],[customerLastName]]))),salesTable[[#This Row],[customerLastName]],"MISMATCH")</f>
        <v>MENSAH</v>
      </c>
      <c r="AF737" s="8" t="str">
        <f>IF(salesTable[[#This Row],[Phone]]="","MISSING",0&amp;RIGHT(TRIM(SUBSTITUTE(SUBSTITUTE(SUBSTITUTE(salesTable[[#This Row],[Phone]],"+","")," ",""),"-","")),9))</f>
        <v>0244426971</v>
      </c>
      <c r="AG73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37" s="8">
        <f>IF(salesTable[[#This Row],[quantity_clean]]&gt;0,salesTable[[#This Row],[quantity_clean]],"INVALID")</f>
        <v>8</v>
      </c>
      <c r="AI73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37" s="8">
        <f>IF(salesTable[[#This Row],[unitPrice_clean]]&gt;0,salesTable[[#This Row],[unitPrice_clean]],"INVALID")</f>
        <v>180</v>
      </c>
      <c r="AK737">
        <f>IF(salesTable[[#This Row],[Revenue]]="","MISSING",VALUE(TRIM(SUBSTITUTE(SUBSTITUTE(salesTable[[#This Row],[Revenue]],",",""),"GH₵",""))))</f>
        <v>1440</v>
      </c>
      <c r="AL737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737" s="19" t="str">
        <f>IF(ISNUMBER(salesTable[[#This Row],[OrderDate]]),salesTable[[#This Row],[OrderDate]],IFERROR(DATEVALUE(CLEAN(TRIM(SUBSTITUTE(salesTable[[#This Row],[OrderDate]],".","/")))),"CHECK"))</f>
        <v>CHECK</v>
      </c>
      <c r="AN73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GH-KUM-2025-01310</v>
      </c>
      <c r="AP7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7" s="8" t="str">
        <f>CLEAN(PROPER(TRIM(salesTable[[#This Row],[Email]])))</f>
        <v>Kofi.Mensah96@Example.Com</v>
      </c>
      <c r="AR737" s="8" t="str">
        <f>CLEAN(TRIM(salesTable[[#This Row],[SourceFile]]))</f>
        <v>Online_Sales_2025.xlsx</v>
      </c>
      <c r="AS7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7" s="8" t="str">
        <f>IF(salesTable[orderRef_final]&lt;&gt;"MISSING",salesTable[orderRef_final],"invalid")</f>
        <v>GH-KUM-2025-01310</v>
      </c>
    </row>
    <row r="738" spans="1:46" x14ac:dyDescent="0.3">
      <c r="A738" t="s">
        <v>1230</v>
      </c>
      <c r="B738" t="s">
        <v>1231</v>
      </c>
      <c r="C738" t="s">
        <v>1232</v>
      </c>
      <c r="D738" t="s">
        <v>21</v>
      </c>
      <c r="E738" t="s">
        <v>140</v>
      </c>
      <c r="F738" t="s">
        <v>38</v>
      </c>
      <c r="G738" t="s">
        <v>142</v>
      </c>
      <c r="H738" t="s">
        <v>201</v>
      </c>
      <c r="I738" t="s">
        <v>313</v>
      </c>
      <c r="J738" t="s">
        <v>249</v>
      </c>
      <c r="K738" t="s">
        <v>57</v>
      </c>
      <c r="L738" t="s">
        <v>165</v>
      </c>
      <c r="M738">
        <v>-9</v>
      </c>
      <c r="N738">
        <v>420</v>
      </c>
      <c r="O738">
        <v>3780</v>
      </c>
      <c r="P738" t="s">
        <v>1233</v>
      </c>
      <c r="Q738" t="s">
        <v>1234</v>
      </c>
      <c r="R738" t="s">
        <v>32</v>
      </c>
      <c r="S738" t="str">
        <f>IF(salesTable[[#This Row],[Region]]="","MISSING",IFERROR(VLOOKUP(salesTable[[#This Row],[Region]],region_ref[],2,FALSE),TRIM(CLEAN(UPPER(salesTable[[#This Row],[Region]])))))</f>
        <v>KUMASI</v>
      </c>
      <c r="T738" t="str">
        <f>IF(salesTable[[#This Row],[CustomerType]]="","MISSING",IFERROR(VLOOKUP(salesTable[[#This Row],[CustomerType]],customerType_Ref[],2,FALSE),TRIM(CLEAN(UPPER(salesTable[[#This Row],[CustomerType]])))))</f>
        <v>GOVERNMENT</v>
      </c>
      <c r="U738" t="str">
        <f>IF(salesTable[[#This Row],[SalesChannel]]="","MISSING",IFERROR(VLOOKUP(salesTable[[#This Row],[SalesChannel]],salesChannel_Ref[],2,FALSE),CLEAN(UPPER(TRIM(salesTable[SalesChannel])))))</f>
        <v>ONLINE</v>
      </c>
      <c r="V73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38" s="8" t="str">
        <f>IF(salesTable[[#This Row],[ProductID]]="","MISSING",IFERROR(VLOOKUP(salesTable[[#This Row],[ProductID]],product_REF[],1,FALSE),"NO MATCH"))</f>
        <v>P003</v>
      </c>
      <c r="X738" s="8" t="str">
        <f>CLEAN(UPPER(TRIM(IF(salesTable[[#This Row],[ProductID]]="","MISSING",IFERROR(VLOOKUP(salesTable[[#This Row],[ProductID]],product_REF[],2,FALSE),"NO MATCH")))))</f>
        <v>WIRELESS HEADSET</v>
      </c>
      <c r="Y738" t="str">
        <f>IFERROR(CLEAN(UPPER(TRIM(VLOOKUP(salesTable[[#This Row],[productID_Final]],product_REF[],3,FALSE)))),"NO MATCH")</f>
        <v>ELECTRONICS</v>
      </c>
      <c r="Z738" s="8" t="str">
        <f>IF(salesTable[[#This Row],[productCategory_final]]=CLEAN(UPPER(TRIM(salesTable[ProductCategory]))),salesTable[[#This Row],[productCategory_final]],"MISMATCH")</f>
        <v>ELECTRONICS</v>
      </c>
      <c r="AA738" s="8" t="str">
        <f>IF(salesTable[[#This Row],[CustomerID]]="","MISSING",IFERROR(VLOOKUP(salesTable[[#This Row],[CustomerID]],customer_REF[],1,FALSE),"NO MATCH"))</f>
        <v>C0242</v>
      </c>
      <c r="AB738" t="str">
        <f>CLEAN(UPPER(TRIM(IF(salesTable[[#This Row],[FirstName]]="","MISSING",IFERROR(VLOOKUP(salesTable[[#This Row],[CustomerID_final]],customer_REF[],2,FALSE),"NO MATCH")))))</f>
        <v>KOJO</v>
      </c>
      <c r="AC738" s="8" t="str">
        <f>IF(salesTable[[#This Row],[customerFisrtName]]=CLEAN(UPPER(TRIM(salesTable[[#This Row],[customerFisrtName]]))),salesTable[[#This Row],[customerFisrtName]],"MISMATCH")</f>
        <v>KOJO</v>
      </c>
      <c r="AD738" t="str">
        <f>CLEAN(UPPER(TRIM(IF(salesTable[[#This Row],[LastName]]="","MISSING",IFERROR(VLOOKUP(salesTable[[#This Row],[CustomerID_final]],customer_REF[],3,FALSE),"NO MATCH")))))</f>
        <v>OWUSU</v>
      </c>
      <c r="AE738" s="8" t="str">
        <f>IF(salesTable[[#This Row],[customerLastName]]=CLEAN(UPPER(TRIM(salesTable[[#This Row],[customerLastName]]))),salesTable[[#This Row],[customerLastName]],"MISMATCH")</f>
        <v>OWUSU</v>
      </c>
      <c r="AF738" s="8" t="str">
        <f>IF(salesTable[[#This Row],[Phone]]="","MISSING",0&amp;RIGHT(TRIM(SUBSTITUTE(SUBSTITUTE(SUBSTITUTE(salesTable[[#This Row],[Phone]],"+","")," ",""),"-","")),9))</f>
        <v>0597443883</v>
      </c>
      <c r="AG738">
        <f>IF(OR(salesTable[[#This Row],[Quantity]]="",salesTable[[#This Row],[Quantity]]="N/A",salesTable[[#This Row],[Quantity]]="abc"),"INVALID",VALUE(TRIM(SUBSTITUTE(SUBSTITUTE(salesTable[[#This Row],[Quantity]],",",""),"GH₵",""))))</f>
        <v>-9</v>
      </c>
      <c r="AH738" s="8" t="str">
        <f>IF(salesTable[[#This Row],[quantity_clean]]&gt;0,salesTable[[#This Row],[quantity_clean]],"INVALID")</f>
        <v>INVALID</v>
      </c>
      <c r="AI73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38" s="8">
        <f>IF(salesTable[[#This Row],[unitPrice_clean]]&gt;0,salesTable[[#This Row],[unitPrice_clean]],"INVALID")</f>
        <v>420</v>
      </c>
      <c r="AK738">
        <f>IF(salesTable[[#This Row],[Revenue]]="","MISSING",VALUE(TRIM(SUBSTITUTE(SUBSTITUTE(salesTable[[#This Row],[Revenue]],",",""),"GH₵",""))))</f>
        <v>3780</v>
      </c>
      <c r="AL73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38" s="19">
        <f>IF(ISNUMBER(salesTable[[#This Row],[OrderDate]]),salesTable[[#This Row],[OrderDate]],IFERROR(DATEVALUE(CLEAN(TRIM(SUBSTITUTE(salesTable[[#This Row],[OrderDate]],".","/")))),"CHECK"))</f>
        <v>45690</v>
      </c>
      <c r="AN7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45690</v>
      </c>
      <c r="AO7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GH-KUM-2025-01313</v>
      </c>
      <c r="AP7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8" s="8" t="str">
        <f>CLEAN(PROPER(TRIM(salesTable[[#This Row],[Email]])))</f>
        <v>Kojo.Owusu50@Example.Com</v>
      </c>
      <c r="AR738" s="8" t="str">
        <f>CLEAN(TRIM(salesTable[[#This Row],[SourceFile]]))</f>
        <v>Agent_App_2025.csv</v>
      </c>
      <c r="AS7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8" s="8" t="str">
        <f>IF(salesTable[orderRef_final]&lt;&gt;"MISSING",salesTable[orderRef_final],"invalid")</f>
        <v>GH-KUM-2025-01313</v>
      </c>
    </row>
    <row r="739" spans="1:46" x14ac:dyDescent="0.3">
      <c r="A739" t="s">
        <v>4099</v>
      </c>
      <c r="B739" t="s">
        <v>1982</v>
      </c>
      <c r="C739" t="s">
        <v>4100</v>
      </c>
      <c r="D739" t="s">
        <v>743</v>
      </c>
      <c r="E739" t="s">
        <v>190</v>
      </c>
      <c r="F739" t="s">
        <v>1348</v>
      </c>
      <c r="G739" t="s">
        <v>162</v>
      </c>
      <c r="H739" t="s">
        <v>163</v>
      </c>
      <c r="I739" t="s">
        <v>110</v>
      </c>
      <c r="J739" t="s">
        <v>685</v>
      </c>
      <c r="K739" t="s">
        <v>84</v>
      </c>
      <c r="L739" t="s">
        <v>222</v>
      </c>
      <c r="M739">
        <v>11</v>
      </c>
      <c r="N739" t="s">
        <v>1934</v>
      </c>
      <c r="O739">
        <v>6820</v>
      </c>
      <c r="P739" t="s">
        <v>4101</v>
      </c>
      <c r="Q739" t="s">
        <v>4102</v>
      </c>
      <c r="R739" t="s">
        <v>157</v>
      </c>
      <c r="S739" t="str">
        <f>IF(salesTable[[#This Row],[Region]]="","MISSING",IFERROR(VLOOKUP(salesTable[[#This Row],[Region]],region_ref[],2,FALSE),TRIM(CLEAN(UPPER(salesTable[[#This Row],[Region]])))))</f>
        <v>KUMASI</v>
      </c>
      <c r="T739" t="str">
        <f>IF(salesTable[[#This Row],[CustomerType]]="","MISSING",IFERROR(VLOOKUP(salesTable[[#This Row],[CustomerType]],customerType_Ref[],2,FALSE),TRIM(CLEAN(UPPER(salesTable[[#This Row],[CustomerType]])))))</f>
        <v>BUSINESS</v>
      </c>
      <c r="U739" t="str">
        <f>IF(salesTable[[#This Row],[SalesChannel]]="","MISSING",IFERROR(VLOOKUP(salesTable[[#This Row],[SalesChannel]],salesChannel_Ref[],2,FALSE),CLEAN(UPPER(TRIM(salesTable[SalesChannel])))))</f>
        <v>AGENT</v>
      </c>
      <c r="V739" t="str">
        <f>IF(salesTable[[#This Row],[PaymentMethod]]="","MISSING",IFERROR(VLOOKUP(salesTable[[#This Row],[PaymentMethod]],paymentMethod_REF[],2,FALSE), CLEAN(UPPER(TRIM(salesTable[[#This Row],[PaymentMethod]])))))</f>
        <v>CASH</v>
      </c>
      <c r="W739" s="8" t="str">
        <f>IF(salesTable[[#This Row],[ProductID]]="","MISSING",IFERROR(VLOOKUP(salesTable[[#This Row],[ProductID]],product_REF[],1,FALSE),"NO MATCH"))</f>
        <v>P012</v>
      </c>
      <c r="X739" s="8" t="str">
        <f>CLEAN(UPPER(TRIM(IF(salesTable[[#This Row],[ProductID]]="","MISSING",IFERROR(VLOOKUP(salesTable[[#This Row],[ProductID]],product_REF[],2,FALSE),"NO MATCH")))))</f>
        <v>BLENDER PLUS</v>
      </c>
      <c r="Y739" t="str">
        <f>IFERROR(CLEAN(UPPER(TRIM(VLOOKUP(salesTable[[#This Row],[productID_Final]],product_REF[],3,FALSE)))),"NO MATCH")</f>
        <v>HOME APPLIANCES</v>
      </c>
      <c r="Z739" s="8" t="str">
        <f>IF(salesTable[[#This Row],[productCategory_final]]=CLEAN(UPPER(TRIM(salesTable[ProductCategory]))),salesTable[[#This Row],[productCategory_final]],"MISMATCH")</f>
        <v>HOME APPLIANCES</v>
      </c>
      <c r="AA739" s="8" t="str">
        <f>IF(salesTable[[#This Row],[CustomerID]]="","MISSING",IFERROR(VLOOKUP(salesTable[[#This Row],[CustomerID]],customer_REF[],1,FALSE),"NO MATCH"))</f>
        <v>C0381</v>
      </c>
      <c r="AB739" t="str">
        <f>CLEAN(UPPER(TRIM(IF(salesTable[[#This Row],[FirstName]]="","MISSING",IFERROR(VLOOKUP(salesTable[[#This Row],[CustomerID_final]],customer_REF[],2,FALSE),"NO MATCH")))))</f>
        <v>ESI</v>
      </c>
      <c r="AC739" s="8" t="str">
        <f>IF(salesTable[[#This Row],[customerFisrtName]]=CLEAN(UPPER(TRIM(salesTable[[#This Row],[customerFisrtName]]))),salesTable[[#This Row],[customerFisrtName]],"MISMATCH")</f>
        <v>ESI</v>
      </c>
      <c r="AD739" t="str">
        <f>CLEAN(UPPER(TRIM(IF(salesTable[[#This Row],[LastName]]="","MISSING",IFERROR(VLOOKUP(salesTable[[#This Row],[CustomerID_final]],customer_REF[],3,FALSE),"NO MATCH")))))</f>
        <v>ASARE</v>
      </c>
      <c r="AE739" s="8" t="str">
        <f>IF(salesTable[[#This Row],[customerLastName]]=CLEAN(UPPER(TRIM(salesTable[[#This Row],[customerLastName]]))),salesTable[[#This Row],[customerLastName]],"MISMATCH")</f>
        <v>ASARE</v>
      </c>
      <c r="AF739" s="8" t="str">
        <f>IF(salesTable[[#This Row],[Phone]]="","MISSING",0&amp;RIGHT(TRIM(SUBSTITUTE(SUBSTITUTE(SUBSTITUTE(salesTable[[#This Row],[Phone]],"+","")," ",""),"-","")),9))</f>
        <v>0549638898</v>
      </c>
      <c r="AG73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39" s="8">
        <f>IF(salesTable[[#This Row],[quantity_clean]]&gt;0,salesTable[[#This Row],[quantity_clean]],"INVALID")</f>
        <v>11</v>
      </c>
      <c r="AI739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39" s="8">
        <f>IF(salesTable[[#This Row],[unitPrice_clean]]&gt;0,salesTable[[#This Row],[unitPrice_clean]],"INVALID")</f>
        <v>620</v>
      </c>
      <c r="AK739">
        <f>IF(salesTable[[#This Row],[Revenue]]="","MISSING",VALUE(TRIM(SUBSTITUTE(SUBSTITUTE(salesTable[[#This Row],[Revenue]],",",""),"GH₵",""))))</f>
        <v>6820</v>
      </c>
      <c r="AL739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739" s="19">
        <f>IF(ISNUMBER(salesTable[[#This Row],[OrderDate]]),salesTable[[#This Row],[OrderDate]],IFERROR(DATEVALUE(CLEAN(TRIM(SUBSTITUTE(salesTable[[#This Row],[OrderDate]],".","/")))),"CHECK"))</f>
        <v>45799</v>
      </c>
      <c r="AN7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45799</v>
      </c>
      <c r="AO7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GH-KUM-2025-01323</v>
      </c>
      <c r="AP7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39" s="8" t="str">
        <f>CLEAN(PROPER(TRIM(salesTable[[#This Row],[Email]])))</f>
        <v>Esi.Asare79@Example.Com</v>
      </c>
      <c r="AR739" s="8" t="str">
        <f>CLEAN(TRIM(salesTable[[#This Row],[SourceFile]]))</f>
        <v>Online_Sales_2025.xlsx</v>
      </c>
      <c r="AS7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39" s="8" t="str">
        <f>IF(salesTable[orderRef_final]&lt;&gt;"MISSING",salesTable[orderRef_final],"invalid")</f>
        <v>GH-KUM-2025-01323</v>
      </c>
    </row>
    <row r="740" spans="1:46" x14ac:dyDescent="0.3">
      <c r="A740" t="s">
        <v>1711</v>
      </c>
      <c r="B740" t="s">
        <v>1712</v>
      </c>
      <c r="C740" t="s">
        <v>798</v>
      </c>
      <c r="D740" t="s">
        <v>271</v>
      </c>
      <c r="E740" t="s">
        <v>22</v>
      </c>
      <c r="F740" t="s">
        <v>38</v>
      </c>
      <c r="G740" t="s">
        <v>120</v>
      </c>
      <c r="H740" t="s">
        <v>121</v>
      </c>
      <c r="I740" t="s">
        <v>41</v>
      </c>
      <c r="J740" t="s">
        <v>97</v>
      </c>
      <c r="K740" t="s">
        <v>28</v>
      </c>
      <c r="L740" t="s">
        <v>58</v>
      </c>
      <c r="M740">
        <v>12</v>
      </c>
      <c r="N740">
        <v>850</v>
      </c>
      <c r="O740">
        <v>10200</v>
      </c>
      <c r="P740" t="s">
        <v>1713</v>
      </c>
      <c r="Q740" t="s">
        <v>1714</v>
      </c>
      <c r="R740" t="s">
        <v>46</v>
      </c>
      <c r="S740" t="str">
        <f>IF(salesTable[[#This Row],[Region]]="","MISSING",IFERROR(VLOOKUP(salesTable[[#This Row],[Region]],region_ref[],2,FALSE),TRIM(CLEAN(UPPER(salesTable[[#This Row],[Region]])))))</f>
        <v>KUMASI</v>
      </c>
      <c r="T740" t="str">
        <f>IF(salesTable[[#This Row],[CustomerType]]="","MISSING",IFERROR(VLOOKUP(salesTable[[#This Row],[CustomerType]],customerType_Ref[],2,FALSE),TRIM(CLEAN(UPPER(salesTable[[#This Row],[CustomerType]])))))</f>
        <v>BUSINESS</v>
      </c>
      <c r="U740" t="str">
        <f>IF(salesTable[[#This Row],[SalesChannel]]="","MISSING",IFERROR(VLOOKUP(salesTable[[#This Row],[SalesChannel]],salesChannel_Ref[],2,FALSE),CLEAN(UPPER(TRIM(salesTable[SalesChannel])))))</f>
        <v>IN-STORE</v>
      </c>
      <c r="V7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40" s="8" t="str">
        <f>IF(salesTable[[#This Row],[ProductID]]="","MISSING",IFERROR(VLOOKUP(salesTable[[#This Row],[ProductID]],product_REF[],1,FALSE),"NO MATCH"))</f>
        <v>P002</v>
      </c>
      <c r="X740" s="8" t="str">
        <f>CLEAN(UPPER(TRIM(IF(salesTable[[#This Row],[ProductID]]="","MISSING",IFERROR(VLOOKUP(salesTable[[#This Row],[ProductID]],product_REF[],2,FALSE),"NO MATCH")))))</f>
        <v>OFFICE CHAIR</v>
      </c>
      <c r="Y740" t="str">
        <f>IFERROR(CLEAN(UPPER(TRIM(VLOOKUP(salesTable[[#This Row],[productID_Final]],product_REF[],3,FALSE)))),"NO MATCH")</f>
        <v>FURNITURE</v>
      </c>
      <c r="Z740" s="8" t="str">
        <f>IF(salesTable[[#This Row],[productCategory_final]]=CLEAN(UPPER(TRIM(salesTable[ProductCategory]))),salesTable[[#This Row],[productCategory_final]],"MISMATCH")</f>
        <v>FURNITURE</v>
      </c>
      <c r="AA740" s="8" t="str">
        <f>IF(salesTable[[#This Row],[CustomerID]]="","MISSING",IFERROR(VLOOKUP(salesTable[[#This Row],[CustomerID]],customer_REF[],1,FALSE),"NO MATCH"))</f>
        <v>C0160</v>
      </c>
      <c r="AB740" t="str">
        <f>CLEAN(UPPER(TRIM(IF(salesTable[[#This Row],[FirstName]]="","MISSING",IFERROR(VLOOKUP(salesTable[[#This Row],[CustomerID_final]],customer_REF[],2,FALSE),"NO MATCH")))))</f>
        <v>MICHAEL</v>
      </c>
      <c r="AC740" s="8" t="str">
        <f>IF(salesTable[[#This Row],[customerFisrtName]]=CLEAN(UPPER(TRIM(salesTable[[#This Row],[customerFisrtName]]))),salesTable[[#This Row],[customerFisrtName]],"MISMATCH")</f>
        <v>MICHAEL</v>
      </c>
      <c r="AD740" t="str">
        <f>CLEAN(UPPER(TRIM(IF(salesTable[[#This Row],[LastName]]="","MISSING",IFERROR(VLOOKUP(salesTable[[#This Row],[CustomerID_final]],customer_REF[],3,FALSE),"NO MATCH")))))</f>
        <v>ARTHUR</v>
      </c>
      <c r="AE740" s="8" t="str">
        <f>IF(salesTable[[#This Row],[customerLastName]]=CLEAN(UPPER(TRIM(salesTable[[#This Row],[customerLastName]]))),salesTable[[#This Row],[customerLastName]],"MISMATCH")</f>
        <v>ARTHUR</v>
      </c>
      <c r="AF740" s="8" t="str">
        <f>IF(salesTable[[#This Row],[Phone]]="","MISSING",0&amp;RIGHT(TRIM(SUBSTITUTE(SUBSTITUTE(SUBSTITUTE(salesTable[[#This Row],[Phone]],"+","")," ",""),"-","")),9))</f>
        <v>0559007727</v>
      </c>
      <c r="AG74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740" s="8">
        <f>IF(salesTable[[#This Row],[quantity_clean]]&gt;0,salesTable[[#This Row],[quantity_clean]],"INVALID")</f>
        <v>12</v>
      </c>
      <c r="AI74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740" s="8">
        <f>IF(salesTable[[#This Row],[unitPrice_clean]]&gt;0,salesTable[[#This Row],[unitPrice_clean]],"INVALID")</f>
        <v>850</v>
      </c>
      <c r="AK740">
        <f>IF(salesTable[[#This Row],[Revenue]]="","MISSING",VALUE(TRIM(SUBSTITUTE(SUBSTITUTE(salesTable[[#This Row],[Revenue]],",",""),"GH₵",""))))</f>
        <v>10200</v>
      </c>
      <c r="AL740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740" s="19">
        <f>IF(ISNUMBER(salesTable[[#This Row],[OrderDate]]),salesTable[[#This Row],[OrderDate]],IFERROR(DATEVALUE(CLEAN(TRIM(SUBSTITUTE(salesTable[[#This Row],[OrderDate]],".","/")))),"CHECK"))</f>
        <v>45811</v>
      </c>
      <c r="AN7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45811</v>
      </c>
      <c r="AO7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GH-KUM-2025-01337</v>
      </c>
      <c r="AP7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0" s="8" t="str">
        <f>CLEAN(PROPER(TRIM(salesTable[[#This Row],[Email]])))</f>
        <v>Michael.Arthur57@Example.Com</v>
      </c>
      <c r="AR740" s="8" t="str">
        <f>CLEAN(TRIM(salesTable[[#This Row],[SourceFile]]))</f>
        <v>Mobile_App_Export.csv</v>
      </c>
      <c r="AS7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0" s="8" t="str">
        <f>IF(salesTable[orderRef_final]&lt;&gt;"MISSING",salesTable[orderRef_final],"invalid")</f>
        <v>GH-KUM-2025-01337</v>
      </c>
    </row>
    <row r="741" spans="1:46" x14ac:dyDescent="0.3">
      <c r="A741" t="s">
        <v>3235</v>
      </c>
      <c r="B741" t="s">
        <v>3236</v>
      </c>
      <c r="C741" t="s">
        <v>961</v>
      </c>
      <c r="D741" t="s">
        <v>366</v>
      </c>
      <c r="E741" t="s">
        <v>140</v>
      </c>
      <c r="F741" t="s">
        <v>618</v>
      </c>
      <c r="G741" t="s">
        <v>24</v>
      </c>
      <c r="H741" t="s">
        <v>434</v>
      </c>
      <c r="I741" t="s">
        <v>26</v>
      </c>
      <c r="J741" t="s">
        <v>27</v>
      </c>
      <c r="K741" t="s">
        <v>57</v>
      </c>
      <c r="L741" t="s">
        <v>165</v>
      </c>
      <c r="M741">
        <v>4</v>
      </c>
      <c r="N741">
        <v>4200</v>
      </c>
      <c r="O741">
        <v>16800</v>
      </c>
      <c r="P741" t="s">
        <v>3237</v>
      </c>
      <c r="Q741" t="s">
        <v>3238</v>
      </c>
      <c r="R741" t="s">
        <v>46</v>
      </c>
      <c r="S741" t="str">
        <f>IF(salesTable[[#This Row],[Region]]="","MISSING",IFERROR(VLOOKUP(salesTable[[#This Row],[Region]],region_ref[],2,FALSE),TRIM(CLEAN(UPPER(salesTable[[#This Row],[Region]])))))</f>
        <v>KUMASI</v>
      </c>
      <c r="T741" t="str">
        <f>IF(salesTable[[#This Row],[CustomerType]]="","MISSING",IFERROR(VLOOKUP(salesTable[[#This Row],[CustomerType]],customerType_Ref[],2,FALSE),TRIM(CLEAN(UPPER(salesTable[[#This Row],[CustomerType]])))))</f>
        <v>GOVERNMENT</v>
      </c>
      <c r="U741" t="str">
        <f>IF(salesTable[[#This Row],[SalesChannel]]="","MISSING",IFERROR(VLOOKUP(salesTable[[#This Row],[SalesChannel]],salesChannel_Ref[],2,FALSE),CLEAN(UPPER(TRIM(salesTable[SalesChannel])))))</f>
        <v>ONLINE</v>
      </c>
      <c r="V74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41" s="8" t="str">
        <f>IF(salesTable[[#This Row],[ProductID]]="","MISSING",IFERROR(VLOOKUP(salesTable[[#This Row],[ProductID]],product_REF[],1,FALSE),"NO MATCH"))</f>
        <v>P001</v>
      </c>
      <c r="X741" s="8" t="str">
        <f>CLEAN(UPPER(TRIM(IF(salesTable[[#This Row],[ProductID]]="","MISSING",IFERROR(VLOOKUP(salesTable[[#This Row],[ProductID]],product_REF[],2,FALSE),"NO MATCH")))))</f>
        <v>LAPTOP PRO 14</v>
      </c>
      <c r="Y741" t="str">
        <f>IFERROR(CLEAN(UPPER(TRIM(VLOOKUP(salesTable[[#This Row],[productID_Final]],product_REF[],3,FALSE)))),"NO MATCH")</f>
        <v>ELECTRONICS</v>
      </c>
      <c r="Z741" s="8" t="str">
        <f>IF(salesTable[[#This Row],[productCategory_final]]=CLEAN(UPPER(TRIM(salesTable[ProductCategory]))),salesTable[[#This Row],[productCategory_final]],"MISMATCH")</f>
        <v>ELECTRONICS</v>
      </c>
      <c r="AA741" s="8" t="str">
        <f>IF(salesTable[[#This Row],[CustomerID]]="","MISSING",IFERROR(VLOOKUP(salesTable[[#This Row],[CustomerID]],customer_REF[],1,FALSE),"NO MATCH"))</f>
        <v>C0053</v>
      </c>
      <c r="AB741" t="str">
        <f>CLEAN(UPPER(TRIM(IF(salesTable[[#This Row],[FirstName]]="","MISSING",IFERROR(VLOOKUP(salesTable[[#This Row],[CustomerID_final]],customer_REF[],2,FALSE),"NO MATCH")))))</f>
        <v>ABENA</v>
      </c>
      <c r="AC741" s="8" t="str">
        <f>IF(salesTable[[#This Row],[customerFisrtName]]=CLEAN(UPPER(TRIM(salesTable[[#This Row],[customerFisrtName]]))),salesTable[[#This Row],[customerFisrtName]],"MISMATCH")</f>
        <v>ABENA</v>
      </c>
      <c r="AD741" t="str">
        <f>CLEAN(UPPER(TRIM(IF(salesTable[[#This Row],[LastName]]="","MISSING",IFERROR(VLOOKUP(salesTable[[#This Row],[CustomerID_final]],customer_REF[],3,FALSE),"NO MATCH")))))</f>
        <v>OWUSU</v>
      </c>
      <c r="AE741" s="8" t="str">
        <f>IF(salesTable[[#This Row],[customerLastName]]=CLEAN(UPPER(TRIM(salesTable[[#This Row],[customerLastName]]))),salesTable[[#This Row],[customerLastName]],"MISMATCH")</f>
        <v>OWUSU</v>
      </c>
      <c r="AF741" s="8" t="str">
        <f>IF(salesTable[[#This Row],[Phone]]="","MISSING",0&amp;RIGHT(TRIM(SUBSTITUTE(SUBSTITUTE(SUBSTITUTE(salesTable[[#This Row],[Phone]],"+","")," ",""),"-","")),9))</f>
        <v>0598497760</v>
      </c>
      <c r="AG74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41" s="8">
        <f>IF(salesTable[[#This Row],[quantity_clean]]&gt;0,salesTable[[#This Row],[quantity_clean]],"INVALID")</f>
        <v>4</v>
      </c>
      <c r="AI74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41" s="8">
        <f>IF(salesTable[[#This Row],[unitPrice_clean]]&gt;0,salesTable[[#This Row],[unitPrice_clean]],"INVALID")</f>
        <v>4200</v>
      </c>
      <c r="AK741">
        <f>IF(salesTable[[#This Row],[Revenue]]="","MISSING",VALUE(TRIM(SUBSTITUTE(SUBSTITUTE(salesTable[[#This Row],[Revenue]],",",""),"GH₵",""))))</f>
        <v>16800</v>
      </c>
      <c r="AL741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741" s="19" t="str">
        <f>IF(ISNUMBER(salesTable[[#This Row],[OrderDate]]),salesTable[[#This Row],[OrderDate]],IFERROR(DATEVALUE(CLEAN(TRIM(SUBSTITUTE(salesTable[[#This Row],[OrderDate]],".","/")))),"CHECK"))</f>
        <v>CHECK</v>
      </c>
      <c r="AN74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GH-KUM-2025-01338</v>
      </c>
      <c r="AP7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1" s="8" t="str">
        <f>CLEAN(PROPER(TRIM(salesTable[[#This Row],[Email]])))</f>
        <v>Abena.Owusu43@Example.Com</v>
      </c>
      <c r="AR741" s="8" t="str">
        <f>CLEAN(TRIM(salesTable[[#This Row],[SourceFile]]))</f>
        <v>Mobile_App_Export.csv</v>
      </c>
      <c r="AS7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1" s="8" t="str">
        <f>IF(salesTable[orderRef_final]&lt;&gt;"MISSING",salesTable[orderRef_final],"invalid")</f>
        <v>GH-KUM-2025-01338</v>
      </c>
    </row>
    <row r="742" spans="1:46" x14ac:dyDescent="0.3">
      <c r="A742" t="s">
        <v>2991</v>
      </c>
      <c r="B742" t="s">
        <v>2992</v>
      </c>
      <c r="C742" t="s">
        <v>2298</v>
      </c>
      <c r="D742" t="s">
        <v>50</v>
      </c>
      <c r="E742" t="s">
        <v>949</v>
      </c>
      <c r="F742" t="s">
        <v>38</v>
      </c>
      <c r="G742" t="s">
        <v>53</v>
      </c>
      <c r="H742" t="s">
        <v>95</v>
      </c>
      <c r="I742" t="s">
        <v>96</v>
      </c>
      <c r="J742" t="s">
        <v>393</v>
      </c>
      <c r="K742" t="s">
        <v>57</v>
      </c>
      <c r="L742" t="s">
        <v>165</v>
      </c>
      <c r="M742">
        <v>8</v>
      </c>
      <c r="N742">
        <v>180</v>
      </c>
      <c r="O742">
        <v>1440</v>
      </c>
      <c r="P742" t="s">
        <v>2993</v>
      </c>
      <c r="Q742" t="s">
        <v>2994</v>
      </c>
      <c r="R742" t="s">
        <v>61</v>
      </c>
      <c r="S742" t="str">
        <f>IF(salesTable[[#This Row],[Region]]="","MISSING",IFERROR(VLOOKUP(salesTable[[#This Row],[Region]],region_ref[],2,FALSE),TRIM(CLEAN(UPPER(salesTable[[#This Row],[Region]])))))</f>
        <v>KUMASI</v>
      </c>
      <c r="T742" t="str">
        <f>IF(salesTable[[#This Row],[CustomerType]]="","MISSING",IFERROR(VLOOKUP(salesTable[[#This Row],[CustomerType]],customerType_Ref[],2,FALSE),TRIM(CLEAN(UPPER(salesTable[[#This Row],[CustomerType]])))))</f>
        <v>BUSINESS</v>
      </c>
      <c r="U742" t="str">
        <f>IF(salesTable[[#This Row],[SalesChannel]]="","MISSING",IFERROR(VLOOKUP(salesTable[[#This Row],[SalesChannel]],salesChannel_Ref[],2,FALSE),CLEAN(UPPER(TRIM(salesTable[SalesChannel])))))</f>
        <v>ONLINE</v>
      </c>
      <c r="V7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42" s="8" t="str">
        <f>IF(salesTable[[#This Row],[ProductID]]="","MISSING",IFERROR(VLOOKUP(salesTable[[#This Row],[ProductID]],product_REF[],1,FALSE),"NO MATCH"))</f>
        <v>P007</v>
      </c>
      <c r="X742" s="8" t="str">
        <f>CLEAN(UPPER(TRIM(IF(salesTable[[#This Row],[ProductID]]="","MISSING",IFERROR(VLOOKUP(salesTable[[#This Row],[ProductID]],product_REF[],2,FALSE),"NO MATCH")))))</f>
        <v>COTTON SHIRT</v>
      </c>
      <c r="Y742" t="str">
        <f>IFERROR(CLEAN(UPPER(TRIM(VLOOKUP(salesTable[[#This Row],[productID_Final]],product_REF[],3,FALSE)))),"NO MATCH")</f>
        <v>CLOTHING</v>
      </c>
      <c r="Z742" s="8" t="str">
        <f>IF(salesTable[[#This Row],[productCategory_final]]=CLEAN(UPPER(TRIM(salesTable[ProductCategory]))),salesTable[[#This Row],[productCategory_final]],"MISMATCH")</f>
        <v>CLOTHING</v>
      </c>
      <c r="AA742" s="8" t="str">
        <f>IF(salesTable[[#This Row],[CustomerID]]="","MISSING",IFERROR(VLOOKUP(salesTable[[#This Row],[CustomerID]],customer_REF[],1,FALSE),"NO MATCH"))</f>
        <v>C0074</v>
      </c>
      <c r="AB742" t="str">
        <f>CLEAN(UPPER(TRIM(IF(salesTable[[#This Row],[FirstName]]="","MISSING",IFERROR(VLOOKUP(salesTable[[#This Row],[CustomerID_final]],customer_REF[],2,FALSE),"NO MATCH")))))</f>
        <v>AKOSUA</v>
      </c>
      <c r="AC742" s="8" t="str">
        <f>IF(salesTable[[#This Row],[customerFisrtName]]=CLEAN(UPPER(TRIM(salesTable[[#This Row],[customerFisrtName]]))),salesTable[[#This Row],[customerFisrtName]],"MISMATCH")</f>
        <v>AKOSUA</v>
      </c>
      <c r="AD742" t="str">
        <f>CLEAN(UPPER(TRIM(IF(salesTable[[#This Row],[LastName]]="","MISSING",IFERROR(VLOOKUP(salesTable[[#This Row],[CustomerID_final]],customer_REF[],3,FALSE),"NO MATCH")))))</f>
        <v>ASARE</v>
      </c>
      <c r="AE742" s="8" t="str">
        <f>IF(salesTable[[#This Row],[customerLastName]]=CLEAN(UPPER(TRIM(salesTable[[#This Row],[customerLastName]]))),salesTable[[#This Row],[customerLastName]],"MISMATCH")</f>
        <v>ASARE</v>
      </c>
      <c r="AF742" s="8" t="str">
        <f>IF(salesTable[[#This Row],[Phone]]="","MISSING",0&amp;RIGHT(TRIM(SUBSTITUTE(SUBSTITUTE(SUBSTITUTE(salesTable[[#This Row],[Phone]],"+","")," ",""),"-","")),9))</f>
        <v>0545303508</v>
      </c>
      <c r="AG74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42" s="8">
        <f>IF(salesTable[[#This Row],[quantity_clean]]&gt;0,salesTable[[#This Row],[quantity_clean]],"INVALID")</f>
        <v>8</v>
      </c>
      <c r="AI74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42" s="8">
        <f>IF(salesTable[[#This Row],[unitPrice_clean]]&gt;0,salesTable[[#This Row],[unitPrice_clean]],"INVALID")</f>
        <v>180</v>
      </c>
      <c r="AK742">
        <f>IF(salesTable[[#This Row],[Revenue]]="","MISSING",VALUE(TRIM(SUBSTITUTE(SUBSTITUTE(salesTable[[#This Row],[Revenue]],",",""),"GH₵",""))))</f>
        <v>1440</v>
      </c>
      <c r="AL742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742" s="19">
        <f>IF(ISNUMBER(salesTable[[#This Row],[OrderDate]]),salesTable[[#This Row],[OrderDate]],IFERROR(DATEVALUE(CLEAN(TRIM(SUBSTITUTE(salesTable[[#This Row],[OrderDate]],".","/")))),"CHECK"))</f>
        <v>46120</v>
      </c>
      <c r="AN74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GH-KUM-2025-01339</v>
      </c>
      <c r="AP7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2" s="8" t="str">
        <f>CLEAN(PROPER(TRIM(salesTable[[#This Row],[Email]])))</f>
        <v>Akosua.Asare12@Example.Con</v>
      </c>
      <c r="AR742" s="8" t="str">
        <f>CLEAN(TRIM(salesTable[[#This Row],[SourceFile]]))</f>
        <v>Retail_POS_2025.csv</v>
      </c>
      <c r="AS7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2" s="8" t="str">
        <f>IF(salesTable[orderRef_final]&lt;&gt;"MISSING",salesTable[orderRef_final],"invalid")</f>
        <v>GH-KUM-2025-01339</v>
      </c>
    </row>
    <row r="743" spans="1:46" x14ac:dyDescent="0.3">
      <c r="A743" t="s">
        <v>4107</v>
      </c>
      <c r="B743" t="s">
        <v>4108</v>
      </c>
      <c r="C743" t="s">
        <v>2227</v>
      </c>
      <c r="D743" t="s">
        <v>106</v>
      </c>
      <c r="E743" t="s">
        <v>190</v>
      </c>
      <c r="F743" t="s">
        <v>38</v>
      </c>
      <c r="G743" t="s">
        <v>53</v>
      </c>
      <c r="H743" t="s">
        <v>95</v>
      </c>
      <c r="I743" t="s">
        <v>96</v>
      </c>
      <c r="J743" t="s">
        <v>83</v>
      </c>
      <c r="K743" t="s">
        <v>84</v>
      </c>
      <c r="L743" t="s">
        <v>111</v>
      </c>
      <c r="M743">
        <v>1</v>
      </c>
      <c r="N743" t="s">
        <v>2054</v>
      </c>
      <c r="O743">
        <v>180</v>
      </c>
      <c r="P743" t="s">
        <v>4109</v>
      </c>
      <c r="Q743" t="s">
        <v>4110</v>
      </c>
      <c r="R743" t="s">
        <v>157</v>
      </c>
      <c r="S743" t="str">
        <f>IF(salesTable[[#This Row],[Region]]="","MISSING",IFERROR(VLOOKUP(salesTable[[#This Row],[Region]],region_ref[],2,FALSE),TRIM(CLEAN(UPPER(salesTable[[#This Row],[Region]])))))</f>
        <v>KUMASI</v>
      </c>
      <c r="T743" t="str">
        <f>IF(salesTable[[#This Row],[CustomerType]]="","MISSING",IFERROR(VLOOKUP(salesTable[[#This Row],[CustomerType]],customerType_Ref[],2,FALSE),TRIM(CLEAN(UPPER(salesTable[[#This Row],[CustomerType]])))))</f>
        <v>INDIVIDUAL</v>
      </c>
      <c r="U743" t="str">
        <f>IF(salesTable[[#This Row],[SalesChannel]]="","MISSING",IFERROR(VLOOKUP(salesTable[[#This Row],[SalesChannel]],salesChannel_Ref[],2,FALSE),CLEAN(UPPER(TRIM(salesTable[SalesChannel])))))</f>
        <v>AGENT</v>
      </c>
      <c r="V743" t="str">
        <f>IF(salesTable[[#This Row],[PaymentMethod]]="","MISSING",IFERROR(VLOOKUP(salesTable[[#This Row],[PaymentMethod]],paymentMethod_REF[],2,FALSE), CLEAN(UPPER(TRIM(salesTable[[#This Row],[PaymentMethod]])))))</f>
        <v>CARD</v>
      </c>
      <c r="W743" s="8" t="str">
        <f>IF(salesTable[[#This Row],[ProductID]]="","MISSING",IFERROR(VLOOKUP(salesTable[[#This Row],[ProductID]],product_REF[],1,FALSE),"NO MATCH"))</f>
        <v>P007</v>
      </c>
      <c r="X743" s="8" t="str">
        <f>CLEAN(UPPER(TRIM(IF(salesTable[[#This Row],[ProductID]]="","MISSING",IFERROR(VLOOKUP(salesTable[[#This Row],[ProductID]],product_REF[],2,FALSE),"NO MATCH")))))</f>
        <v>COTTON SHIRT</v>
      </c>
      <c r="Y743" t="str">
        <f>IFERROR(CLEAN(UPPER(TRIM(VLOOKUP(salesTable[[#This Row],[productID_Final]],product_REF[],3,FALSE)))),"NO MATCH")</f>
        <v>CLOTHING</v>
      </c>
      <c r="Z743" s="8" t="str">
        <f>IF(salesTable[[#This Row],[productCategory_final]]=CLEAN(UPPER(TRIM(salesTable[ProductCategory]))),salesTable[[#This Row],[productCategory_final]],"MISMATCH")</f>
        <v>CLOTHING</v>
      </c>
      <c r="AA743" s="8" t="str">
        <f>IF(salesTable[[#This Row],[CustomerID]]="","MISSING",IFERROR(VLOOKUP(salesTable[[#This Row],[CustomerID]],customer_REF[],1,FALSE),"NO MATCH"))</f>
        <v>C0185</v>
      </c>
      <c r="AB743" t="str">
        <f>CLEAN(UPPER(TRIM(IF(salesTable[[#This Row],[FirstName]]="","MISSING",IFERROR(VLOOKUP(salesTable[[#This Row],[CustomerID_final]],customer_REF[],2,FALSE),"NO MATCH")))))</f>
        <v>YAW</v>
      </c>
      <c r="AC743" s="8" t="str">
        <f>IF(salesTable[[#This Row],[customerFisrtName]]=CLEAN(UPPER(TRIM(salesTable[[#This Row],[customerFisrtName]]))),salesTable[[#This Row],[customerFisrtName]],"MISMATCH")</f>
        <v>YAW</v>
      </c>
      <c r="AD743" t="str">
        <f>CLEAN(UPPER(TRIM(IF(salesTable[[#This Row],[LastName]]="","MISSING",IFERROR(VLOOKUP(salesTable[[#This Row],[CustomerID_final]],customer_REF[],3,FALSE),"NO MATCH")))))</f>
        <v>ASARE</v>
      </c>
      <c r="AE743" s="8" t="str">
        <f>IF(salesTable[[#This Row],[customerLastName]]=CLEAN(UPPER(TRIM(salesTable[[#This Row],[customerLastName]]))),salesTable[[#This Row],[customerLastName]],"MISMATCH")</f>
        <v>ASARE</v>
      </c>
      <c r="AF743" s="8" t="str">
        <f>IF(salesTable[[#This Row],[Phone]]="","MISSING",0&amp;RIGHT(TRIM(SUBSTITUTE(SUBSTITUTE(SUBSTITUTE(salesTable[[#This Row],[Phone]],"+","")," ",""),"-","")),9))</f>
        <v>0505828497</v>
      </c>
      <c r="AG74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43" s="8">
        <f>IF(salesTable[[#This Row],[quantity_clean]]&gt;0,salesTable[[#This Row],[quantity_clean]],"INVALID")</f>
        <v>1</v>
      </c>
      <c r="AI74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43" s="8">
        <f>IF(salesTable[[#This Row],[unitPrice_clean]]&gt;0,salesTable[[#This Row],[unitPrice_clean]],"INVALID")</f>
        <v>180</v>
      </c>
      <c r="AK743">
        <f>IF(salesTable[[#This Row],[Revenue]]="","MISSING",VALUE(TRIM(SUBSTITUTE(SUBSTITUTE(salesTable[[#This Row],[Revenue]],",",""),"GH₵",""))))</f>
        <v>180</v>
      </c>
      <c r="AL743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743" s="19">
        <f>IF(ISNUMBER(salesTable[[#This Row],[OrderDate]]),salesTable[[#This Row],[OrderDate]],IFERROR(DATEVALUE(CLEAN(TRIM(SUBSTITUTE(salesTable[[#This Row],[OrderDate]],".","/")))),"CHECK"))</f>
        <v>45710</v>
      </c>
      <c r="AN7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45710</v>
      </c>
      <c r="AO7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GH-KUM-2025-01342</v>
      </c>
      <c r="AP7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3" s="8" t="str">
        <f>CLEAN(PROPER(TRIM(salesTable[[#This Row],[Email]])))</f>
        <v>Yaw.Asare88Example.Com</v>
      </c>
      <c r="AR743" s="8" t="str">
        <f>CLEAN(TRIM(salesTable[[#This Row],[SourceFile]]))</f>
        <v>Online_Sales_2025.xlsx</v>
      </c>
      <c r="AS7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3" s="8" t="str">
        <f>IF(salesTable[orderRef_final]&lt;&gt;"MISSING",salesTable[orderRef_final],"invalid")</f>
        <v>GH-KUM-2025-01342</v>
      </c>
    </row>
    <row r="744" spans="1:46" x14ac:dyDescent="0.3">
      <c r="A744" t="s">
        <v>5717</v>
      </c>
      <c r="B744" t="s">
        <v>3036</v>
      </c>
      <c r="C744" t="s">
        <v>3824</v>
      </c>
      <c r="D744" t="s">
        <v>1304</v>
      </c>
      <c r="E744" t="s">
        <v>190</v>
      </c>
      <c r="F744" t="s">
        <v>38</v>
      </c>
      <c r="G744" t="s">
        <v>191</v>
      </c>
      <c r="H744" t="s">
        <v>278</v>
      </c>
      <c r="I744" t="s">
        <v>279</v>
      </c>
      <c r="J744" t="s">
        <v>27</v>
      </c>
      <c r="K744" t="s">
        <v>28</v>
      </c>
      <c r="L744" t="s">
        <v>111</v>
      </c>
      <c r="M744">
        <v>8</v>
      </c>
      <c r="N744">
        <v>1650</v>
      </c>
      <c r="O744">
        <v>13200</v>
      </c>
      <c r="P744" t="s">
        <v>5718</v>
      </c>
      <c r="Q744" t="s">
        <v>5719</v>
      </c>
      <c r="R744" t="s">
        <v>61</v>
      </c>
      <c r="S744" t="str">
        <f>IF(salesTable[[#This Row],[Region]]="","MISSING",IFERROR(VLOOKUP(salesTable[[#This Row],[Region]],region_ref[],2,FALSE),TRIM(CLEAN(UPPER(salesTable[[#This Row],[Region]])))))</f>
        <v>KUMASI</v>
      </c>
      <c r="T744" t="str">
        <f>IF(salesTable[[#This Row],[CustomerType]]="","MISSING",IFERROR(VLOOKUP(salesTable[[#This Row],[CustomerType]],customerType_Ref[],2,FALSE),TRIM(CLEAN(UPPER(salesTable[[#This Row],[CustomerType]])))))</f>
        <v>GOVERNMENT</v>
      </c>
      <c r="U744" t="str">
        <f>IF(salesTable[[#This Row],[SalesChannel]]="","MISSING",IFERROR(VLOOKUP(salesTable[[#This Row],[SalesChannel]],salesChannel_Ref[],2,FALSE),CLEAN(UPPER(TRIM(salesTable[SalesChannel])))))</f>
        <v>IN-STORE</v>
      </c>
      <c r="V744" t="str">
        <f>IF(salesTable[[#This Row],[PaymentMethod]]="","MISSING",IFERROR(VLOOKUP(salesTable[[#This Row],[PaymentMethod]],paymentMethod_REF[],2,FALSE), CLEAN(UPPER(TRIM(salesTable[[#This Row],[PaymentMethod]])))))</f>
        <v>CARD</v>
      </c>
      <c r="W744" s="8" t="str">
        <f>IF(salesTable[[#This Row],[ProductID]]="","MISSING",IFERROR(VLOOKUP(salesTable[[#This Row],[ProductID]],product_REF[],1,FALSE),"NO MATCH"))</f>
        <v>P004</v>
      </c>
      <c r="X744" s="8" t="str">
        <f>CLEAN(UPPER(TRIM(IF(salesTable[[#This Row],[ProductID]]="","MISSING",IFERROR(VLOOKUP(salesTable[[#This Row],[ProductID]],product_REF[],2,FALSE),"NO MATCH")))))</f>
        <v>LASER PRINTER</v>
      </c>
      <c r="Y744" t="str">
        <f>IFERROR(CLEAN(UPPER(TRIM(VLOOKUP(salesTable[[#This Row],[productID_Final]],product_REF[],3,FALSE)))),"NO MATCH")</f>
        <v>OFFICE SUPPLIES</v>
      </c>
      <c r="Z744" s="8" t="str">
        <f>IF(salesTable[[#This Row],[productCategory_final]]=CLEAN(UPPER(TRIM(salesTable[ProductCategory]))),salesTable[[#This Row],[productCategory_final]],"MISMATCH")</f>
        <v>OFFICE SUPPLIES</v>
      </c>
      <c r="AA744" s="8" t="str">
        <f>IF(salesTable[[#This Row],[CustomerID]]="","MISSING",IFERROR(VLOOKUP(salesTable[[#This Row],[CustomerID]],customer_REF[],1,FALSE),"NO MATCH"))</f>
        <v>C0309</v>
      </c>
      <c r="AB744" t="str">
        <f>CLEAN(UPPER(TRIM(IF(salesTable[[#This Row],[FirstName]]="","MISSING",IFERROR(VLOOKUP(salesTable[[#This Row],[CustomerID_final]],customer_REF[],2,FALSE),"NO MATCH")))))</f>
        <v>ABENA</v>
      </c>
      <c r="AC744" s="8" t="str">
        <f>IF(salesTable[[#This Row],[customerFisrtName]]=CLEAN(UPPER(TRIM(salesTable[[#This Row],[customerFisrtName]]))),salesTable[[#This Row],[customerFisrtName]],"MISMATCH")</f>
        <v>ABENA</v>
      </c>
      <c r="AD744" t="str">
        <f>CLEAN(UPPER(TRIM(IF(salesTable[[#This Row],[LastName]]="","MISSING",IFERROR(VLOOKUP(salesTable[[#This Row],[CustomerID_final]],customer_REF[],3,FALSE),"NO MATCH")))))</f>
        <v>ASARE</v>
      </c>
      <c r="AE744" s="8" t="str">
        <f>IF(salesTable[[#This Row],[customerLastName]]=CLEAN(UPPER(TRIM(salesTable[[#This Row],[customerLastName]]))),salesTable[[#This Row],[customerLastName]],"MISMATCH")</f>
        <v>ASARE</v>
      </c>
      <c r="AF744" s="8" t="str">
        <f>IF(salesTable[[#This Row],[Phone]]="","MISSING",0&amp;RIGHT(TRIM(SUBSTITUTE(SUBSTITUTE(SUBSTITUTE(salesTable[[#This Row],[Phone]],"+","")," ",""),"-","")),9))</f>
        <v>0501869886</v>
      </c>
      <c r="AG74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44" s="8">
        <f>IF(salesTable[[#This Row],[quantity_clean]]&gt;0,salesTable[[#This Row],[quantity_clean]],"INVALID")</f>
        <v>8</v>
      </c>
      <c r="AI74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744" s="8">
        <f>IF(salesTable[[#This Row],[unitPrice_clean]]&gt;0,salesTable[[#This Row],[unitPrice_clean]],"INVALID")</f>
        <v>1650</v>
      </c>
      <c r="AK744">
        <f>IF(salesTable[[#This Row],[Revenue]]="","MISSING",VALUE(TRIM(SUBSTITUTE(SUBSTITUTE(salesTable[[#This Row],[Revenue]],",",""),"GH₵",""))))</f>
        <v>13200</v>
      </c>
      <c r="AL744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744" s="19">
        <f>IF(ISNUMBER(salesTable[[#This Row],[OrderDate]]),salesTable[[#This Row],[OrderDate]],IFERROR(DATEVALUE(CLEAN(TRIM(SUBSTITUTE(salesTable[[#This Row],[OrderDate]],".","/")))),"CHECK"))</f>
        <v>45946</v>
      </c>
      <c r="AN7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45946</v>
      </c>
      <c r="AO7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GH-KUM-2025-01354</v>
      </c>
      <c r="AP7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4" s="8" t="str">
        <f>CLEAN(PROPER(TRIM(salesTable[[#This Row],[Email]])))</f>
        <v>Abena.Asare14Example.Com</v>
      </c>
      <c r="AR744" s="8" t="str">
        <f>CLEAN(TRIM(salesTable[[#This Row],[SourceFile]]))</f>
        <v>Retail_POS_2025.csv</v>
      </c>
      <c r="AS7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4" s="8" t="str">
        <f>IF(salesTable[orderRef_final]&lt;&gt;"MISSING",salesTable[orderRef_final],"invalid")</f>
        <v>GH-KUM-2025-01354</v>
      </c>
    </row>
    <row r="745" spans="1:46" x14ac:dyDescent="0.3">
      <c r="A745" t="s">
        <v>3797</v>
      </c>
      <c r="B745" t="s">
        <v>970</v>
      </c>
      <c r="C745" t="s">
        <v>180</v>
      </c>
      <c r="D745" t="s">
        <v>380</v>
      </c>
      <c r="E745" t="s">
        <v>22</v>
      </c>
      <c r="F745" t="s">
        <v>38</v>
      </c>
      <c r="G745" t="s">
        <v>81</v>
      </c>
      <c r="H745" t="s">
        <v>425</v>
      </c>
      <c r="I745" t="s">
        <v>110</v>
      </c>
      <c r="J745" t="s">
        <v>27</v>
      </c>
      <c r="K745" t="s">
        <v>57</v>
      </c>
      <c r="L745" t="s">
        <v>1023</v>
      </c>
      <c r="M745" t="s">
        <v>112</v>
      </c>
      <c r="N745">
        <v>1250</v>
      </c>
      <c r="O745">
        <v>5000</v>
      </c>
      <c r="P745" t="s">
        <v>3798</v>
      </c>
      <c r="Q745" t="s">
        <v>3799</v>
      </c>
      <c r="R745" t="s">
        <v>61</v>
      </c>
      <c r="S745" t="str">
        <f>IF(salesTable[[#This Row],[Region]]="","MISSING",IFERROR(VLOOKUP(salesTable[[#This Row],[Region]],region_ref[],2,FALSE),TRIM(CLEAN(UPPER(salesTable[[#This Row],[Region]])))))</f>
        <v>KUMASI</v>
      </c>
      <c r="T745" t="str">
        <f>IF(salesTable[[#This Row],[CustomerType]]="","MISSING",IFERROR(VLOOKUP(salesTable[[#This Row],[CustomerType]],customerType_Ref[],2,FALSE),TRIM(CLEAN(UPPER(salesTable[[#This Row],[CustomerType]])))))</f>
        <v>GOVERNMENT</v>
      </c>
      <c r="U745" t="str">
        <f>IF(salesTable[[#This Row],[SalesChannel]]="","MISSING",IFERROR(VLOOKUP(salesTable[[#This Row],[SalesChannel]],salesChannel_Ref[],2,FALSE),CLEAN(UPPER(TRIM(salesTable[SalesChannel])))))</f>
        <v>ONLINE</v>
      </c>
      <c r="V745" t="str">
        <f>IF(salesTable[[#This Row],[PaymentMethod]]="","MISSING",IFERROR(VLOOKUP(salesTable[[#This Row],[PaymentMethod]],paymentMethod_REF[],2,FALSE), CLEAN(UPPER(TRIM(salesTable[[#This Row],[PaymentMethod]])))))</f>
        <v>CARD</v>
      </c>
      <c r="W745" s="8" t="str">
        <f>IF(salesTable[[#This Row],[ProductID]]="","MISSING",IFERROR(VLOOKUP(salesTable[[#This Row],[ProductID]],product_REF[],1,FALSE),"NO MATCH"))</f>
        <v>P008</v>
      </c>
      <c r="X745" s="8" t="str">
        <f>CLEAN(UPPER(TRIM(IF(salesTable[[#This Row],[ProductID]]="","MISSING",IFERROR(VLOOKUP(salesTable[[#This Row],[ProductID]],product_REF[],2,FALSE),"NO MATCH")))))</f>
        <v>MICROWAVE 25L</v>
      </c>
      <c r="Y745" t="str">
        <f>IFERROR(CLEAN(UPPER(TRIM(VLOOKUP(salesTable[[#This Row],[productID_Final]],product_REF[],3,FALSE)))),"NO MATCH")</f>
        <v>HOME APPLIANCES</v>
      </c>
      <c r="Z745" s="8" t="str">
        <f>IF(salesTable[[#This Row],[productCategory_final]]=CLEAN(UPPER(TRIM(salesTable[ProductCategory]))),salesTable[[#This Row],[productCategory_final]],"MISMATCH")</f>
        <v>HOME APPLIANCES</v>
      </c>
      <c r="AA745" s="8" t="str">
        <f>IF(salesTable[[#This Row],[CustomerID]]="","MISSING",IFERROR(VLOOKUP(salesTable[[#This Row],[CustomerID]],customer_REF[],1,FALSE),"NO MATCH"))</f>
        <v>C0124</v>
      </c>
      <c r="AB745" t="str">
        <f>CLEAN(UPPER(TRIM(IF(salesTable[[#This Row],[FirstName]]="","MISSING",IFERROR(VLOOKUP(salesTable[[#This Row],[CustomerID_final]],customer_REF[],2,FALSE),"NO MATCH")))))</f>
        <v>DANIEL</v>
      </c>
      <c r="AC745" s="8" t="str">
        <f>IF(salesTable[[#This Row],[customerFisrtName]]=CLEAN(UPPER(TRIM(salesTable[[#This Row],[customerFisrtName]]))),salesTable[[#This Row],[customerFisrtName]],"MISMATCH")</f>
        <v>DANIEL</v>
      </c>
      <c r="AD745" t="str">
        <f>CLEAN(UPPER(TRIM(IF(salesTable[[#This Row],[LastName]]="","MISSING",IFERROR(VLOOKUP(salesTable[[#This Row],[CustomerID_final]],customer_REF[],3,FALSE),"NO MATCH")))))</f>
        <v>ARTHUR</v>
      </c>
      <c r="AE745" s="8" t="str">
        <f>IF(salesTable[[#This Row],[customerLastName]]=CLEAN(UPPER(TRIM(salesTable[[#This Row],[customerLastName]]))),salesTable[[#This Row],[customerLastName]],"MISMATCH")</f>
        <v>ARTHUR</v>
      </c>
      <c r="AF745" s="8" t="str">
        <f>IF(salesTable[[#This Row],[Phone]]="","MISSING",0&amp;RIGHT(TRIM(SUBSTITUTE(SUBSTITUTE(SUBSTITUTE(salesTable[[#This Row],[Phone]],"+","")," ",""),"-","")),9))</f>
        <v>0594083013</v>
      </c>
      <c r="AG74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45" s="8">
        <f>IF(salesTable[[#This Row],[quantity_clean]]&gt;0,salesTable[[#This Row],[quantity_clean]],"INVALID")</f>
        <v>4</v>
      </c>
      <c r="AI74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45" s="8">
        <f>IF(salesTable[[#This Row],[unitPrice_clean]]&gt;0,salesTable[[#This Row],[unitPrice_clean]],"INVALID")</f>
        <v>1250</v>
      </c>
      <c r="AK745">
        <f>IF(salesTable[[#This Row],[Revenue]]="","MISSING",VALUE(TRIM(SUBSTITUTE(SUBSTITUTE(salesTable[[#This Row],[Revenue]],",",""),"GH₵",""))))</f>
        <v>5000</v>
      </c>
      <c r="AL745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745" s="19">
        <f>IF(ISNUMBER(salesTable[[#This Row],[OrderDate]]),salesTable[[#This Row],[OrderDate]],IFERROR(DATEVALUE(CLEAN(TRIM(SUBSTITUTE(salesTable[[#This Row],[OrderDate]],".","/")))),"CHECK"))</f>
        <v>45671</v>
      </c>
      <c r="AN7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45671</v>
      </c>
      <c r="AO7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GH-KUM-2025-01356</v>
      </c>
      <c r="AP7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5" s="8" t="str">
        <f>CLEAN(PROPER(TRIM(salesTable[[#This Row],[Email]])))</f>
        <v>Daniel.Arthur75@Example.Com</v>
      </c>
      <c r="AR745" s="8" t="str">
        <f>CLEAN(TRIM(salesTable[[#This Row],[SourceFile]]))</f>
        <v>Retail_POS_2025.csv</v>
      </c>
      <c r="AS7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5" s="8" t="str">
        <f>IF(salesTable[orderRef_final]&lt;&gt;"MISSING",salesTable[orderRef_final],"invalid")</f>
        <v>GH-KUM-2025-01356</v>
      </c>
    </row>
    <row r="746" spans="1:46" x14ac:dyDescent="0.3">
      <c r="A746" t="s">
        <v>5839</v>
      </c>
      <c r="B746" t="s">
        <v>5840</v>
      </c>
      <c r="C746" t="s">
        <v>1038</v>
      </c>
      <c r="D746" t="s">
        <v>80</v>
      </c>
      <c r="E746" t="s">
        <v>129</v>
      </c>
      <c r="F746" t="s">
        <v>210</v>
      </c>
      <c r="G746" t="s">
        <v>191</v>
      </c>
      <c r="H746" t="s">
        <v>278</v>
      </c>
      <c r="I746" t="s">
        <v>279</v>
      </c>
      <c r="J746" t="s">
        <v>97</v>
      </c>
      <c r="K746" t="s">
        <v>72</v>
      </c>
      <c r="L746" t="s">
        <v>182</v>
      </c>
      <c r="M746">
        <v>2</v>
      </c>
      <c r="N746" t="s">
        <v>1708</v>
      </c>
      <c r="O746">
        <v>3300</v>
      </c>
      <c r="P746" t="s">
        <v>5841</v>
      </c>
      <c r="Q746" t="s">
        <v>5842</v>
      </c>
      <c r="R746" t="s">
        <v>32</v>
      </c>
      <c r="S746" t="str">
        <f>IF(salesTable[[#This Row],[Region]]="","MISSING",IFERROR(VLOOKUP(salesTable[[#This Row],[Region]],region_ref[],2,FALSE),TRIM(CLEAN(UPPER(salesTable[[#This Row],[Region]])))))</f>
        <v>KUMASI</v>
      </c>
      <c r="T746" t="str">
        <f>IF(salesTable[[#This Row],[CustomerType]]="","MISSING",IFERROR(VLOOKUP(salesTable[[#This Row],[CustomerType]],customerType_Ref[],2,FALSE),TRIM(CLEAN(UPPER(salesTable[[#This Row],[CustomerType]])))))</f>
        <v>BUSINESS</v>
      </c>
      <c r="U746" t="str">
        <f>IF(salesTable[[#This Row],[SalesChannel]]="","MISSING",IFERROR(VLOOKUP(salesTable[[#This Row],[SalesChannel]],salesChannel_Ref[],2,FALSE),CLEAN(UPPER(TRIM(salesTable[SalesChannel])))))</f>
        <v>IN-STORE</v>
      </c>
      <c r="V746" t="str">
        <f>IF(salesTable[[#This Row],[PaymentMethod]]="","MISSING",IFERROR(VLOOKUP(salesTable[[#This Row],[PaymentMethod]],paymentMethod_REF[],2,FALSE), CLEAN(UPPER(TRIM(salesTable[[#This Row],[PaymentMethod]])))))</f>
        <v>CASH</v>
      </c>
      <c r="W746" s="8" t="str">
        <f>IF(salesTable[[#This Row],[ProductID]]="","MISSING",IFERROR(VLOOKUP(salesTable[[#This Row],[ProductID]],product_REF[],1,FALSE),"NO MATCH"))</f>
        <v>P004</v>
      </c>
      <c r="X746" s="8" t="str">
        <f>CLEAN(UPPER(TRIM(IF(salesTable[[#This Row],[ProductID]]="","MISSING",IFERROR(VLOOKUP(salesTable[[#This Row],[ProductID]],product_REF[],2,FALSE),"NO MATCH")))))</f>
        <v>LASER PRINTER</v>
      </c>
      <c r="Y746" t="str">
        <f>IFERROR(CLEAN(UPPER(TRIM(VLOOKUP(salesTable[[#This Row],[productID_Final]],product_REF[],3,FALSE)))),"NO MATCH")</f>
        <v>OFFICE SUPPLIES</v>
      </c>
      <c r="Z746" s="8" t="str">
        <f>IF(salesTable[[#This Row],[productCategory_final]]=CLEAN(UPPER(TRIM(salesTable[ProductCategory]))),salesTable[[#This Row],[productCategory_final]],"MISMATCH")</f>
        <v>OFFICE SUPPLIES</v>
      </c>
      <c r="AA746" s="8" t="str">
        <f>IF(salesTable[[#This Row],[CustomerID]]="","MISSING",IFERROR(VLOOKUP(salesTable[[#This Row],[CustomerID]],customer_REF[],1,FALSE),"NO MATCH"))</f>
        <v>C0307</v>
      </c>
      <c r="AB746" t="str">
        <f>CLEAN(UPPER(TRIM(IF(salesTable[[#This Row],[FirstName]]="","MISSING",IFERROR(VLOOKUP(salesTable[[#This Row],[CustomerID_final]],customer_REF[],2,FALSE),"NO MATCH")))))</f>
        <v>ADWOA</v>
      </c>
      <c r="AC746" s="8" t="str">
        <f>IF(salesTable[[#This Row],[customerFisrtName]]=CLEAN(UPPER(TRIM(salesTable[[#This Row],[customerFisrtName]]))),salesTable[[#This Row],[customerFisrtName]],"MISMATCH")</f>
        <v>ADWOA</v>
      </c>
      <c r="AD746" t="str">
        <f>CLEAN(UPPER(TRIM(IF(salesTable[[#This Row],[LastName]]="","MISSING",IFERROR(VLOOKUP(salesTable[[#This Row],[CustomerID_final]],customer_REF[],3,FALSE),"NO MATCH")))))</f>
        <v>BOATENG</v>
      </c>
      <c r="AE746" s="8" t="str">
        <f>IF(salesTable[[#This Row],[customerLastName]]=CLEAN(UPPER(TRIM(salesTable[[#This Row],[customerLastName]]))),salesTable[[#This Row],[customerLastName]],"MISMATCH")</f>
        <v>BOATENG</v>
      </c>
      <c r="AF746" s="8" t="str">
        <f>IF(salesTable[[#This Row],[Phone]]="","MISSING",0&amp;RIGHT(TRIM(SUBSTITUTE(SUBSTITUTE(SUBSTITUTE(salesTable[[#This Row],[Phone]],"+","")," ",""),"-","")),9))</f>
        <v>0554771414</v>
      </c>
      <c r="AG74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46" s="8">
        <f>IF(salesTable[[#This Row],[quantity_clean]]&gt;0,salesTable[[#This Row],[quantity_clean]],"INVALID")</f>
        <v>2</v>
      </c>
      <c r="AI74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746" s="8">
        <f>IF(salesTable[[#This Row],[unitPrice_clean]]&gt;0,salesTable[[#This Row],[unitPrice_clean]],"INVALID")</f>
        <v>1650</v>
      </c>
      <c r="AK746">
        <f>IF(salesTable[[#This Row],[Revenue]]="","MISSING",VALUE(TRIM(SUBSTITUTE(SUBSTITUTE(salesTable[[#This Row],[Revenue]],",",""),"GH₵",""))))</f>
        <v>3300</v>
      </c>
      <c r="AL746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746" s="19">
        <f>IF(ISNUMBER(salesTable[[#This Row],[OrderDate]]),salesTable[[#This Row],[OrderDate]],IFERROR(DATEVALUE(CLEAN(TRIM(SUBSTITUTE(salesTable[[#This Row],[OrderDate]],".","/")))),"CHECK"))</f>
        <v>45608</v>
      </c>
      <c r="AN74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GH-KUM-2025-01360</v>
      </c>
      <c r="AP7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6" s="8" t="str">
        <f>CLEAN(PROPER(TRIM(salesTable[[#This Row],[Email]])))</f>
        <v>Adwoa.Boateng41@Example.Com</v>
      </c>
      <c r="AR746" s="8" t="str">
        <f>CLEAN(TRIM(salesTable[[#This Row],[SourceFile]]))</f>
        <v>Agent_App_2025.csv</v>
      </c>
      <c r="AS7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6" s="8" t="str">
        <f>IF(salesTable[orderRef_final]&lt;&gt;"MISSING",salesTable[orderRef_final],"invalid")</f>
        <v>GH-KUM-2025-01360</v>
      </c>
    </row>
    <row r="747" spans="1:46" x14ac:dyDescent="0.3">
      <c r="A747" t="s">
        <v>4183</v>
      </c>
      <c r="B747" t="s">
        <v>4184</v>
      </c>
      <c r="C747" t="s">
        <v>4185</v>
      </c>
      <c r="D747" t="s">
        <v>641</v>
      </c>
      <c r="E747" t="s">
        <v>93</v>
      </c>
      <c r="F747" t="s">
        <v>38</v>
      </c>
      <c r="G747" t="s">
        <v>4186</v>
      </c>
      <c r="H747" t="s">
        <v>1122</v>
      </c>
      <c r="I747" t="s">
        <v>41</v>
      </c>
      <c r="J747" t="s">
        <v>27</v>
      </c>
      <c r="K747" t="s">
        <v>84</v>
      </c>
      <c r="L747" t="s">
        <v>222</v>
      </c>
      <c r="M747">
        <v>10</v>
      </c>
      <c r="N747">
        <v>2000</v>
      </c>
      <c r="O747">
        <v>20000</v>
      </c>
      <c r="P747" t="s">
        <v>4187</v>
      </c>
      <c r="Q747" t="s">
        <v>4188</v>
      </c>
      <c r="R747" t="s">
        <v>46</v>
      </c>
      <c r="S747" t="str">
        <f>IF(salesTable[[#This Row],[Region]]="","MISSING",IFERROR(VLOOKUP(salesTable[[#This Row],[Region]],region_ref[],2,FALSE),TRIM(CLEAN(UPPER(salesTable[[#This Row],[Region]])))))</f>
        <v>KUMASI</v>
      </c>
      <c r="T747" t="str">
        <f>IF(salesTable[[#This Row],[CustomerType]]="","MISSING",IFERROR(VLOOKUP(salesTable[[#This Row],[CustomerType]],customerType_Ref[],2,FALSE),TRIM(CLEAN(UPPER(salesTable[[#This Row],[CustomerType]])))))</f>
        <v>GOVERNMENT</v>
      </c>
      <c r="U747" t="str">
        <f>IF(salesTable[[#This Row],[SalesChannel]]="","MISSING",IFERROR(VLOOKUP(salesTable[[#This Row],[SalesChannel]],salesChannel_Ref[],2,FALSE),CLEAN(UPPER(TRIM(salesTable[SalesChannel])))))</f>
        <v>AGENT</v>
      </c>
      <c r="V747" t="str">
        <f>IF(salesTable[[#This Row],[PaymentMethod]]="","MISSING",IFERROR(VLOOKUP(salesTable[[#This Row],[PaymentMethod]],paymentMethod_REF[],2,FALSE), CLEAN(UPPER(TRIM(salesTable[[#This Row],[PaymentMethod]])))))</f>
        <v>CASH</v>
      </c>
      <c r="W747" s="8" t="str">
        <f>IF(salesTable[[#This Row],[ProductID]]="","MISSING",IFERROR(VLOOKUP(salesTable[[#This Row],[ProductID]],product_REF[],1,FALSE),"NO MATCH"))</f>
        <v>NO MATCH</v>
      </c>
      <c r="X747" s="8" t="str">
        <f>CLEAN(UPPER(TRIM(IF(salesTable[[#This Row],[ProductID]]="","MISSING",IFERROR(VLOOKUP(salesTable[[#This Row],[ProductID]],product_REF[],2,FALSE),"NO MATCH")))))</f>
        <v>NO MATCH</v>
      </c>
      <c r="Y747" t="str">
        <f>IFERROR(CLEAN(UPPER(TRIM(VLOOKUP(salesTable[[#This Row],[productID_Final]],product_REF[],3,FALSE)))),"NO MATCH")</f>
        <v>NO MATCH</v>
      </c>
      <c r="Z747" s="8" t="str">
        <f>IF(salesTable[[#This Row],[productCategory_final]]=CLEAN(UPPER(TRIM(salesTable[ProductCategory]))),salesTable[[#This Row],[productCategory_final]],"MISMATCH")</f>
        <v>MISMATCH</v>
      </c>
      <c r="AA747" s="8" t="str">
        <f>IF(salesTable[[#This Row],[CustomerID]]="","MISSING",IFERROR(VLOOKUP(salesTable[[#This Row],[CustomerID]],customer_REF[],1,FALSE),"NO MATCH"))</f>
        <v>C0351</v>
      </c>
      <c r="AB747" t="str">
        <f>CLEAN(UPPER(TRIM(IF(salesTable[[#This Row],[FirstName]]="","MISSING",IFERROR(VLOOKUP(salesTable[[#This Row],[CustomerID_final]],customer_REF[],2,FALSE),"NO MATCH")))))</f>
        <v>KOJO</v>
      </c>
      <c r="AC747" s="8" t="str">
        <f>IF(salesTable[[#This Row],[customerFisrtName]]=CLEAN(UPPER(TRIM(salesTable[[#This Row],[customerFisrtName]]))),salesTable[[#This Row],[customerFisrtName]],"MISMATCH")</f>
        <v>KOJO</v>
      </c>
      <c r="AD747" t="str">
        <f>CLEAN(UPPER(TRIM(IF(salesTable[[#This Row],[LastName]]="","MISSING",IFERROR(VLOOKUP(salesTable[[#This Row],[CustomerID_final]],customer_REF[],3,FALSE),"NO MATCH")))))</f>
        <v>BADU</v>
      </c>
      <c r="AE747" s="8" t="str">
        <f>IF(salesTable[[#This Row],[customerLastName]]=CLEAN(UPPER(TRIM(salesTable[[#This Row],[customerLastName]]))),salesTable[[#This Row],[customerLastName]],"MISMATCH")</f>
        <v>BADU</v>
      </c>
      <c r="AF747" s="8" t="str">
        <f>IF(salesTable[[#This Row],[Phone]]="","MISSING",0&amp;RIGHT(TRIM(SUBSTITUTE(SUBSTITUTE(SUBSTITUTE(salesTable[[#This Row],[Phone]],"+","")," ",""),"-","")),9))</f>
        <v>0592733488</v>
      </c>
      <c r="AG74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47" s="8">
        <f>IF(salesTable[[#This Row],[quantity_clean]]&gt;0,salesTable[[#This Row],[quantity_clean]],"INVALID")</f>
        <v>10</v>
      </c>
      <c r="AI747">
        <f>IF(OR(salesTable[[#This Row],[UnitPrice]]="",salesTable[[#This Row],[UnitPrice]]="N/A",salesTable[[#This Row],[UnitPrice]]="unknown"),"INVALID",VALUE(TRIM(SUBSTITUTE(SUBSTITUTE(salesTable[[#This Row],[UnitPrice]],",",""),"GH₵",""))))</f>
        <v>2000</v>
      </c>
      <c r="AJ747" s="8">
        <f>IF(salesTable[[#This Row],[unitPrice_clean]]&gt;0,salesTable[[#This Row],[unitPrice_clean]],"INVALID")</f>
        <v>2000</v>
      </c>
      <c r="AK747">
        <f>IF(salesTable[[#This Row],[Revenue]]="","MISSING",VALUE(TRIM(SUBSTITUTE(SUBSTITUTE(salesTable[[#This Row],[Revenue]],",",""),"GH₵",""))))</f>
        <v>20000</v>
      </c>
      <c r="AL747" s="8">
        <f>IFERROR(IF(ROUND(salesTable[[#This Row],[Quantity_final]]*salesTable[[#This Row],[UnitPrice_final]],2)=ROUND(salesTable[[#This Row],[revenue_clean]],2)=TRUE,salesTable[[#This Row],[revenue_clean]],"invalid"),"INVALID")</f>
        <v>20000</v>
      </c>
      <c r="AM747" s="19" t="str">
        <f>IF(ISNUMBER(salesTable[[#This Row],[OrderDate]]),salesTable[[#This Row],[OrderDate]],IFERROR(DATEVALUE(CLEAN(TRIM(SUBSTITUTE(salesTable[[#This Row],[OrderDate]],".","/")))),"CHECK"))</f>
        <v>CHECK</v>
      </c>
      <c r="AN74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GH-KUM-2025-01378</v>
      </c>
      <c r="AP7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7" s="8" t="str">
        <f>CLEAN(PROPER(TRIM(salesTable[[#This Row],[Email]])))</f>
        <v>Kojo.Badu32@Example.Com</v>
      </c>
      <c r="AR747" s="8" t="str">
        <f>CLEAN(TRIM(salesTable[[#This Row],[SourceFile]]))</f>
        <v>Mobile_App_Export.csv</v>
      </c>
      <c r="AS7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7" s="8" t="str">
        <f>IF(salesTable[orderRef_final]&lt;&gt;"MISSING",salesTable[orderRef_final],"invalid")</f>
        <v>GH-KUM-2025-01378</v>
      </c>
    </row>
    <row r="748" spans="1:46" x14ac:dyDescent="0.3">
      <c r="A748" t="s">
        <v>4628</v>
      </c>
      <c r="B748" t="s">
        <v>1076</v>
      </c>
      <c r="C748" t="s">
        <v>3544</v>
      </c>
      <c r="E748" t="s">
        <v>647</v>
      </c>
      <c r="F748" t="s">
        <v>38</v>
      </c>
      <c r="G748" t="s">
        <v>24</v>
      </c>
      <c r="H748" t="s">
        <v>434</v>
      </c>
      <c r="I748" t="s">
        <v>26</v>
      </c>
      <c r="J748" t="s">
        <v>97</v>
      </c>
      <c r="K748" t="s">
        <v>98</v>
      </c>
      <c r="L748" t="s">
        <v>165</v>
      </c>
      <c r="M748">
        <v>6</v>
      </c>
      <c r="N748">
        <v>4200</v>
      </c>
      <c r="O748">
        <v>25200</v>
      </c>
      <c r="P748" t="s">
        <v>4629</v>
      </c>
      <c r="Q748" t="s">
        <v>4630</v>
      </c>
      <c r="R748" t="s">
        <v>61</v>
      </c>
      <c r="S748" t="str">
        <f>IF(salesTable[[#This Row],[Region]]="","MISSING",IFERROR(VLOOKUP(salesTable[[#This Row],[Region]],region_ref[],2,FALSE),TRIM(CLEAN(UPPER(salesTable[[#This Row],[Region]])))))</f>
        <v>KUMASI</v>
      </c>
      <c r="T748" t="str">
        <f>IF(salesTable[[#This Row],[CustomerType]]="","MISSING",IFERROR(VLOOKUP(salesTable[[#This Row],[CustomerType]],customerType_Ref[],2,FALSE),TRIM(CLEAN(UPPER(salesTable[[#This Row],[CustomerType]])))))</f>
        <v>BUSINESS</v>
      </c>
      <c r="U748" t="str">
        <f>IF(salesTable[[#This Row],[SalesChannel]]="","MISSING",IFERROR(VLOOKUP(salesTable[[#This Row],[SalesChannel]],salesChannel_Ref[],2,FALSE),CLEAN(UPPER(TRIM(salesTable[SalesChannel])))))</f>
        <v>MOBILE APP</v>
      </c>
      <c r="V74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48" s="8" t="str">
        <f>IF(salesTable[[#This Row],[ProductID]]="","MISSING",IFERROR(VLOOKUP(salesTable[[#This Row],[ProductID]],product_REF[],1,FALSE),"NO MATCH"))</f>
        <v>P001</v>
      </c>
      <c r="X748" s="8" t="str">
        <f>CLEAN(UPPER(TRIM(IF(salesTable[[#This Row],[ProductID]]="","MISSING",IFERROR(VLOOKUP(salesTable[[#This Row],[ProductID]],product_REF[],2,FALSE),"NO MATCH")))))</f>
        <v>LAPTOP PRO 14</v>
      </c>
      <c r="Y748" t="str">
        <f>IFERROR(CLEAN(UPPER(TRIM(VLOOKUP(salesTable[[#This Row],[productID_Final]],product_REF[],3,FALSE)))),"NO MATCH")</f>
        <v>ELECTRONICS</v>
      </c>
      <c r="Z748" s="8" t="str">
        <f>IF(salesTable[[#This Row],[productCategory_final]]=CLEAN(UPPER(TRIM(salesTable[ProductCategory]))),salesTable[[#This Row],[productCategory_final]],"MISMATCH")</f>
        <v>ELECTRONICS</v>
      </c>
      <c r="AA748" s="8" t="str">
        <f>IF(salesTable[[#This Row],[CustomerID]]="","MISSING",IFERROR(VLOOKUP(salesTable[[#This Row],[CustomerID]],customer_REF[],1,FALSE),"NO MATCH"))</f>
        <v>C0372</v>
      </c>
      <c r="AB748" t="str">
        <f>CLEAN(UPPER(TRIM(IF(salesTable[[#This Row],[FirstName]]="","MISSING",IFERROR(VLOOKUP(salesTable[[#This Row],[CustomerID_final]],customer_REF[],2,FALSE),"NO MATCH")))))</f>
        <v>MISSING</v>
      </c>
      <c r="AC748" s="8" t="str">
        <f>IF(salesTable[[#This Row],[customerFisrtName]]=CLEAN(UPPER(TRIM(salesTable[[#This Row],[customerFisrtName]]))),salesTable[[#This Row],[customerFisrtName]],"MISMATCH")</f>
        <v>MISSING</v>
      </c>
      <c r="AD748" t="str">
        <f>CLEAN(UPPER(TRIM(IF(salesTable[[#This Row],[LastName]]="","MISSING",IFERROR(VLOOKUP(salesTable[[#This Row],[CustomerID_final]],customer_REF[],3,FALSE),"NO MATCH")))))</f>
        <v>ADDO</v>
      </c>
      <c r="AE748" s="8" t="str">
        <f>IF(salesTable[[#This Row],[customerLastName]]=CLEAN(UPPER(TRIM(salesTable[[#This Row],[customerLastName]]))),salesTable[[#This Row],[customerLastName]],"MISMATCH")</f>
        <v>ADDO</v>
      </c>
      <c r="AF748" s="8" t="str">
        <f>IF(salesTable[[#This Row],[Phone]]="","MISSING",0&amp;RIGHT(TRIM(SUBSTITUTE(SUBSTITUTE(SUBSTITUTE(salesTable[[#This Row],[Phone]],"+","")," ",""),"-","")),9))</f>
        <v>0204871353</v>
      </c>
      <c r="AG74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48" s="8">
        <f>IF(salesTable[[#This Row],[quantity_clean]]&gt;0,salesTable[[#This Row],[quantity_clean]],"INVALID")</f>
        <v>6</v>
      </c>
      <c r="AI74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48" s="8">
        <f>IF(salesTable[[#This Row],[unitPrice_clean]]&gt;0,salesTable[[#This Row],[unitPrice_clean]],"INVALID")</f>
        <v>4200</v>
      </c>
      <c r="AK748">
        <f>IF(salesTable[[#This Row],[Revenue]]="","MISSING",VALUE(TRIM(SUBSTITUTE(SUBSTITUTE(salesTable[[#This Row],[Revenue]],",",""),"GH₵",""))))</f>
        <v>25200</v>
      </c>
      <c r="AL748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748" s="19">
        <f>IF(ISNUMBER(salesTable[[#This Row],[OrderDate]]),salesTable[[#This Row],[OrderDate]],IFERROR(DATEVALUE(CLEAN(TRIM(SUBSTITUTE(salesTable[[#This Row],[OrderDate]],".","/")))),"CHECK"))</f>
        <v>45932</v>
      </c>
      <c r="AN7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45932</v>
      </c>
      <c r="AO7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GH-KUM-2025-01382</v>
      </c>
      <c r="AP7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8" s="8" t="str">
        <f>CLEAN(PROPER(TRIM(salesTable[[#This Row],[Email]])))</f>
        <v>Kojo.Addo13@Example.Com</v>
      </c>
      <c r="AR748" s="8" t="str">
        <f>CLEAN(TRIM(salesTable[[#This Row],[SourceFile]]))</f>
        <v>Retail_POS_2025.csv</v>
      </c>
      <c r="AS7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8" s="8" t="str">
        <f>IF(salesTable[orderRef_final]&lt;&gt;"MISSING",salesTable[orderRef_final],"invalid")</f>
        <v>GH-KUM-2025-01382</v>
      </c>
    </row>
    <row r="749" spans="1:46" x14ac:dyDescent="0.3">
      <c r="A749" t="s">
        <v>2753</v>
      </c>
      <c r="B749" t="s">
        <v>1493</v>
      </c>
      <c r="C749" t="s">
        <v>1422</v>
      </c>
      <c r="D749" t="s">
        <v>1288</v>
      </c>
      <c r="E749" t="s">
        <v>1147</v>
      </c>
      <c r="F749" t="s">
        <v>38</v>
      </c>
      <c r="G749" t="s">
        <v>162</v>
      </c>
      <c r="H749" t="s">
        <v>163</v>
      </c>
      <c r="I749" t="s">
        <v>230</v>
      </c>
      <c r="J749" t="s">
        <v>83</v>
      </c>
      <c r="K749" t="s">
        <v>57</v>
      </c>
      <c r="L749" t="s">
        <v>165</v>
      </c>
      <c r="M749" t="s">
        <v>112</v>
      </c>
      <c r="N749">
        <v>620</v>
      </c>
      <c r="O749">
        <v>2480</v>
      </c>
      <c r="P749" t="s">
        <v>2754</v>
      </c>
      <c r="Q749" t="s">
        <v>2755</v>
      </c>
      <c r="R749" t="s">
        <v>46</v>
      </c>
      <c r="S749" t="str">
        <f>IF(salesTable[[#This Row],[Region]]="","MISSING",IFERROR(VLOOKUP(salesTable[[#This Row],[Region]],region_ref[],2,FALSE),TRIM(CLEAN(UPPER(salesTable[[#This Row],[Region]])))))</f>
        <v>KUMASI</v>
      </c>
      <c r="T749" t="str">
        <f>IF(salesTable[[#This Row],[CustomerType]]="","MISSING",IFERROR(VLOOKUP(salesTable[[#This Row],[CustomerType]],customerType_Ref[],2,FALSE),TRIM(CLEAN(UPPER(salesTable[[#This Row],[CustomerType]])))))</f>
        <v>INDIVIDUAL</v>
      </c>
      <c r="U749" t="str">
        <f>IF(salesTable[[#This Row],[SalesChannel]]="","MISSING",IFERROR(VLOOKUP(salesTable[[#This Row],[SalesChannel]],salesChannel_Ref[],2,FALSE),CLEAN(UPPER(TRIM(salesTable[SalesChannel])))))</f>
        <v>ONLINE</v>
      </c>
      <c r="V74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49" s="8" t="str">
        <f>IF(salesTable[[#This Row],[ProductID]]="","MISSING",IFERROR(VLOOKUP(salesTable[[#This Row],[ProductID]],product_REF[],1,FALSE),"NO MATCH"))</f>
        <v>P012</v>
      </c>
      <c r="X749" s="8" t="str">
        <f>CLEAN(UPPER(TRIM(IF(salesTable[[#This Row],[ProductID]]="","MISSING",IFERROR(VLOOKUP(salesTable[[#This Row],[ProductID]],product_REF[],2,FALSE),"NO MATCH")))))</f>
        <v>BLENDER PLUS</v>
      </c>
      <c r="Y749" t="str">
        <f>IFERROR(CLEAN(UPPER(TRIM(VLOOKUP(salesTable[[#This Row],[productID_Final]],product_REF[],3,FALSE)))),"NO MATCH")</f>
        <v>HOME APPLIANCES</v>
      </c>
      <c r="Z749" s="8" t="str">
        <f>IF(salesTable[[#This Row],[productCategory_final]]=CLEAN(UPPER(TRIM(salesTable[ProductCategory]))),salesTable[[#This Row],[productCategory_final]],"MISMATCH")</f>
        <v>HOME APPLIANCES</v>
      </c>
      <c r="AA749" s="8" t="str">
        <f>IF(salesTable[[#This Row],[CustomerID]]="","MISSING",IFERROR(VLOOKUP(salesTable[[#This Row],[CustomerID]],customer_REF[],1,FALSE),"NO MATCH"))</f>
        <v>C0317</v>
      </c>
      <c r="AB749" t="str">
        <f>CLEAN(UPPER(TRIM(IF(salesTable[[#This Row],[FirstName]]="","MISSING",IFERROR(VLOOKUP(salesTable[[#This Row],[CustomerID_final]],customer_REF[],2,FALSE),"NO MATCH")))))</f>
        <v>NAA</v>
      </c>
      <c r="AC749" s="8" t="str">
        <f>IF(salesTable[[#This Row],[customerFisrtName]]=CLEAN(UPPER(TRIM(salesTable[[#This Row],[customerFisrtName]]))),salesTable[[#This Row],[customerFisrtName]],"MISMATCH")</f>
        <v>NAA</v>
      </c>
      <c r="AD749" t="str">
        <f>CLEAN(UPPER(TRIM(IF(salesTable[[#This Row],[LastName]]="","MISSING",IFERROR(VLOOKUP(salesTable[[#This Row],[CustomerID_final]],customer_REF[],3,FALSE),"NO MATCH")))))</f>
        <v>OWUSU</v>
      </c>
      <c r="AE749" s="8" t="str">
        <f>IF(salesTable[[#This Row],[customerLastName]]=CLEAN(UPPER(TRIM(salesTable[[#This Row],[customerLastName]]))),salesTable[[#This Row],[customerLastName]],"MISMATCH")</f>
        <v>OWUSU</v>
      </c>
      <c r="AF749" s="8" t="str">
        <f>IF(salesTable[[#This Row],[Phone]]="","MISSING",0&amp;RIGHT(TRIM(SUBSTITUTE(SUBSTITUTE(SUBSTITUTE(salesTable[[#This Row],[Phone]],"+","")," ",""),"-","")),9))</f>
        <v>0265246575</v>
      </c>
      <c r="AG74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49" s="8">
        <f>IF(salesTable[[#This Row],[quantity_clean]]&gt;0,salesTable[[#This Row],[quantity_clean]],"INVALID")</f>
        <v>4</v>
      </c>
      <c r="AI749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49" s="8">
        <f>IF(salesTable[[#This Row],[unitPrice_clean]]&gt;0,salesTable[[#This Row],[unitPrice_clean]],"INVALID")</f>
        <v>620</v>
      </c>
      <c r="AK749">
        <f>IF(salesTable[[#This Row],[Revenue]]="","MISSING",VALUE(TRIM(SUBSTITUTE(SUBSTITUTE(salesTable[[#This Row],[Revenue]],",",""),"GH₵",""))))</f>
        <v>2480</v>
      </c>
      <c r="AL749" s="8">
        <f>IFERROR(IF(ROUND(salesTable[[#This Row],[Quantity_final]]*salesTable[[#This Row],[UnitPrice_final]],2)=ROUND(salesTable[[#This Row],[revenue_clean]],2)=TRUE,salesTable[[#This Row],[revenue_clean]],"invalid"),"INVALID")</f>
        <v>2480</v>
      </c>
      <c r="AM749" s="19">
        <f>IF(ISNUMBER(salesTable[[#This Row],[OrderDate]]),salesTable[[#This Row],[OrderDate]],IFERROR(DATEVALUE(CLEAN(TRIM(SUBSTITUTE(salesTable[[#This Row],[OrderDate]],".","/")))),"CHECK"))</f>
        <v>45998</v>
      </c>
      <c r="AN7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7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GH-KUM-2025-01394</v>
      </c>
      <c r="AP7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49" s="8" t="str">
        <f>CLEAN(PROPER(TRIM(salesTable[[#This Row],[Email]])))</f>
        <v>Naa.Owusu29@Example.Com</v>
      </c>
      <c r="AR749" s="8" t="str">
        <f>CLEAN(TRIM(salesTable[[#This Row],[SourceFile]]))</f>
        <v>Mobile_App_Export.csv</v>
      </c>
      <c r="AS7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49" s="8" t="str">
        <f>IF(salesTable[orderRef_final]&lt;&gt;"MISSING",salesTable[orderRef_final],"invalid")</f>
        <v>GH-KUM-2025-01394</v>
      </c>
    </row>
    <row r="750" spans="1:46" x14ac:dyDescent="0.3">
      <c r="A750" t="s">
        <v>4503</v>
      </c>
      <c r="B750" t="s">
        <v>4190</v>
      </c>
      <c r="C750" t="s">
        <v>786</v>
      </c>
      <c r="D750" t="s">
        <v>271</v>
      </c>
      <c r="E750" t="s">
        <v>552</v>
      </c>
      <c r="F750" t="s">
        <v>38</v>
      </c>
      <c r="G750" t="s">
        <v>218</v>
      </c>
      <c r="H750" t="s">
        <v>312</v>
      </c>
      <c r="I750" t="s">
        <v>313</v>
      </c>
      <c r="J750" t="s">
        <v>97</v>
      </c>
      <c r="K750" t="s">
        <v>72</v>
      </c>
      <c r="L750" t="s">
        <v>58</v>
      </c>
      <c r="M750">
        <v>7</v>
      </c>
      <c r="N750">
        <v>2900</v>
      </c>
      <c r="O750">
        <v>20300</v>
      </c>
      <c r="P750" t="s">
        <v>4504</v>
      </c>
      <c r="Q750" t="s">
        <v>4505</v>
      </c>
      <c r="R750" t="s">
        <v>32</v>
      </c>
      <c r="S750" t="str">
        <f>IF(salesTable[[#This Row],[Region]]="","MISSING",IFERROR(VLOOKUP(salesTable[[#This Row],[Region]],region_ref[],2,FALSE),TRIM(CLEAN(UPPER(salesTable[[#This Row],[Region]])))))</f>
        <v>KUMASI</v>
      </c>
      <c r="T750" t="str">
        <f>IF(salesTable[[#This Row],[CustomerType]]="","MISSING",IFERROR(VLOOKUP(salesTable[[#This Row],[CustomerType]],customerType_Ref[],2,FALSE),TRIM(CLEAN(UPPER(salesTable[[#This Row],[CustomerType]])))))</f>
        <v>BUSINESS</v>
      </c>
      <c r="U750" t="str">
        <f>IF(salesTable[[#This Row],[SalesChannel]]="","MISSING",IFERROR(VLOOKUP(salesTable[[#This Row],[SalesChannel]],salesChannel_Ref[],2,FALSE),CLEAN(UPPER(TRIM(salesTable[SalesChannel])))))</f>
        <v>IN-STORE</v>
      </c>
      <c r="V75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50" s="8" t="str">
        <f>IF(salesTable[[#This Row],[ProductID]]="","MISSING",IFERROR(VLOOKUP(salesTable[[#This Row],[ProductID]],product_REF[],1,FALSE),"NO MATCH"))</f>
        <v>P005</v>
      </c>
      <c r="X750" s="8" t="str">
        <f>CLEAN(UPPER(TRIM(IF(salesTable[[#This Row],[ProductID]]="","MISSING",IFERROR(VLOOKUP(salesTable[[#This Row],[ProductID]],product_REF[],2,FALSE),"NO MATCH")))))</f>
        <v>SMARTPHONE X</v>
      </c>
      <c r="Y750" t="str">
        <f>IFERROR(CLEAN(UPPER(TRIM(VLOOKUP(salesTable[[#This Row],[productID_Final]],product_REF[],3,FALSE)))),"NO MATCH")</f>
        <v>ELECTRONICS</v>
      </c>
      <c r="Z750" s="8" t="str">
        <f>IF(salesTable[[#This Row],[productCategory_final]]=CLEAN(UPPER(TRIM(salesTable[ProductCategory]))),salesTable[[#This Row],[productCategory_final]],"MISMATCH")</f>
        <v>ELECTRONICS</v>
      </c>
      <c r="AA750" s="8" t="str">
        <f>IF(salesTable[[#This Row],[CustomerID]]="","MISSING",IFERROR(VLOOKUP(salesTable[[#This Row],[CustomerID]],customer_REF[],1,FALSE),"NO MATCH"))</f>
        <v>C0067</v>
      </c>
      <c r="AB750" t="str">
        <f>CLEAN(UPPER(TRIM(IF(salesTable[[#This Row],[FirstName]]="","MISSING",IFERROR(VLOOKUP(salesTable[[#This Row],[CustomerID_final]],customer_REF[],2,FALSE),"NO MATCH")))))</f>
        <v>MICHAEL</v>
      </c>
      <c r="AC750" s="8" t="str">
        <f>IF(salesTable[[#This Row],[customerFisrtName]]=CLEAN(UPPER(TRIM(salesTable[[#This Row],[customerFisrtName]]))),salesTable[[#This Row],[customerFisrtName]],"MISMATCH")</f>
        <v>MICHAEL</v>
      </c>
      <c r="AD750" t="str">
        <f>CLEAN(UPPER(TRIM(IF(salesTable[[#This Row],[LastName]]="","MISSING",IFERROR(VLOOKUP(salesTable[[#This Row],[CustomerID_final]],customer_REF[],3,FALSE),"NO MATCH")))))</f>
        <v>BADU</v>
      </c>
      <c r="AE750" s="8" t="str">
        <f>IF(salesTable[[#This Row],[customerLastName]]=CLEAN(UPPER(TRIM(salesTable[[#This Row],[customerLastName]]))),salesTable[[#This Row],[customerLastName]],"MISMATCH")</f>
        <v>BADU</v>
      </c>
      <c r="AF750" s="8" t="str">
        <f>IF(salesTable[[#This Row],[Phone]]="","MISSING",0&amp;RIGHT(TRIM(SUBSTITUTE(SUBSTITUTE(SUBSTITUTE(salesTable[[#This Row],[Phone]],"+","")," ",""),"-","")),9))</f>
        <v>0599289546</v>
      </c>
      <c r="AG75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50" s="8">
        <f>IF(salesTable[[#This Row],[quantity_clean]]&gt;0,salesTable[[#This Row],[quantity_clean]],"INVALID")</f>
        <v>7</v>
      </c>
      <c r="AI750">
        <f>IF(OR(salesTable[[#This Row],[UnitPrice]]="",salesTable[[#This Row],[UnitPrice]]="N/A",salesTable[[#This Row],[UnitPrice]]="unknown"),"INVALID",VALUE(TRIM(SUBSTITUTE(SUBSTITUTE(salesTable[[#This Row],[UnitPrice]],",",""),"GH₵",""))))</f>
        <v>2900</v>
      </c>
      <c r="AJ750" s="8">
        <f>IF(salesTable[[#This Row],[unitPrice_clean]]&gt;0,salesTable[[#This Row],[unitPrice_clean]],"INVALID")</f>
        <v>2900</v>
      </c>
      <c r="AK750">
        <f>IF(salesTable[[#This Row],[Revenue]]="","MISSING",VALUE(TRIM(SUBSTITUTE(SUBSTITUTE(salesTable[[#This Row],[Revenue]],",",""),"GH₵",""))))</f>
        <v>20300</v>
      </c>
      <c r="AL750" s="8">
        <f>IFERROR(IF(ROUND(salesTable[[#This Row],[Quantity_final]]*salesTable[[#This Row],[UnitPrice_final]],2)=ROUND(salesTable[[#This Row],[revenue_clean]],2)=TRUE,salesTable[[#This Row],[revenue_clean]],"invalid"),"INVALID")</f>
        <v>20300</v>
      </c>
      <c r="AM750" s="19">
        <f>IF(ISNUMBER(salesTable[[#This Row],[OrderDate]]),salesTable[[#This Row],[OrderDate]],IFERROR(DATEVALUE(CLEAN(TRIM(SUBSTITUTE(salesTable[[#This Row],[OrderDate]],".","/")))),"CHECK"))</f>
        <v>45953</v>
      </c>
      <c r="AN7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45953</v>
      </c>
      <c r="AO7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GH-KUM-2025-01397</v>
      </c>
      <c r="AP7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0" s="8" t="str">
        <f>CLEAN(PROPER(TRIM(salesTable[[#This Row],[Email]])))</f>
        <v>Michael.Badu42@Example.Com</v>
      </c>
      <c r="AR750" s="8" t="str">
        <f>CLEAN(TRIM(salesTable[[#This Row],[SourceFile]]))</f>
        <v>Agent_App_2025.csv</v>
      </c>
      <c r="AS7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0" s="8" t="str">
        <f>IF(salesTable[orderRef_final]&lt;&gt;"MISSING",salesTable[orderRef_final],"invalid")</f>
        <v>GH-KUM-2025-01397</v>
      </c>
    </row>
    <row r="751" spans="1:46" x14ac:dyDescent="0.3">
      <c r="A751" t="s">
        <v>5166</v>
      </c>
      <c r="B751" t="s">
        <v>5167</v>
      </c>
      <c r="C751" t="s">
        <v>3249</v>
      </c>
      <c r="D751" t="s">
        <v>708</v>
      </c>
      <c r="E751" t="s">
        <v>129</v>
      </c>
      <c r="F751" t="s">
        <v>618</v>
      </c>
      <c r="G751" t="s">
        <v>24</v>
      </c>
      <c r="H751" t="s">
        <v>1537</v>
      </c>
      <c r="I751" t="s">
        <v>26</v>
      </c>
      <c r="J751" t="s">
        <v>71</v>
      </c>
      <c r="K751" t="s">
        <v>174</v>
      </c>
      <c r="L751" t="s">
        <v>182</v>
      </c>
      <c r="M751">
        <v>9</v>
      </c>
      <c r="N751">
        <v>4200</v>
      </c>
      <c r="O751">
        <v>37800</v>
      </c>
      <c r="P751" t="s">
        <v>5168</v>
      </c>
      <c r="Q751" t="s">
        <v>5169</v>
      </c>
      <c r="R751" t="s">
        <v>157</v>
      </c>
      <c r="S751" t="str">
        <f>IF(salesTable[[#This Row],[Region]]="","MISSING",IFERROR(VLOOKUP(salesTable[[#This Row],[Region]],region_ref[],2,FALSE),TRIM(CLEAN(UPPER(salesTable[[#This Row],[Region]])))))</f>
        <v>KUMASI</v>
      </c>
      <c r="T751" t="str">
        <f>IF(salesTable[[#This Row],[CustomerType]]="","MISSING",IFERROR(VLOOKUP(salesTable[[#This Row],[CustomerType]],customerType_Ref[],2,FALSE),TRIM(CLEAN(UPPER(salesTable[[#This Row],[CustomerType]])))))</f>
        <v>INDIVIDUAL</v>
      </c>
      <c r="U751" t="str">
        <f>IF(salesTable[[#This Row],[SalesChannel]]="","MISSING",IFERROR(VLOOKUP(salesTable[[#This Row],[SalesChannel]],salesChannel_Ref[],2,FALSE),CLEAN(UPPER(TRIM(salesTable[SalesChannel])))))</f>
        <v>IN-STORE</v>
      </c>
      <c r="V751" t="str">
        <f>IF(salesTable[[#This Row],[PaymentMethod]]="","MISSING",IFERROR(VLOOKUP(salesTable[[#This Row],[PaymentMethod]],paymentMethod_REF[],2,FALSE), CLEAN(UPPER(TRIM(salesTable[[#This Row],[PaymentMethod]])))))</f>
        <v>CASH</v>
      </c>
      <c r="W751" s="8" t="str">
        <f>IF(salesTable[[#This Row],[ProductID]]="","MISSING",IFERROR(VLOOKUP(salesTable[[#This Row],[ProductID]],product_REF[],1,FALSE),"NO MATCH"))</f>
        <v>P001</v>
      </c>
      <c r="X751" s="8" t="str">
        <f>CLEAN(UPPER(TRIM(IF(salesTable[[#This Row],[ProductID]]="","MISSING",IFERROR(VLOOKUP(salesTable[[#This Row],[ProductID]],product_REF[],2,FALSE),"NO MATCH")))))</f>
        <v>LAPTOP PRO 14</v>
      </c>
      <c r="Y751" t="str">
        <f>IFERROR(CLEAN(UPPER(TRIM(VLOOKUP(salesTable[[#This Row],[productID_Final]],product_REF[],3,FALSE)))),"NO MATCH")</f>
        <v>ELECTRONICS</v>
      </c>
      <c r="Z751" s="8" t="str">
        <f>IF(salesTable[[#This Row],[productCategory_final]]=CLEAN(UPPER(TRIM(salesTable[ProductCategory]))),salesTable[[#This Row],[productCategory_final]],"MISMATCH")</f>
        <v>ELECTRONICS</v>
      </c>
      <c r="AA751" s="8" t="str">
        <f>IF(salesTable[[#This Row],[CustomerID]]="","MISSING",IFERROR(VLOOKUP(salesTable[[#This Row],[CustomerID]],customer_REF[],1,FALSE),"NO MATCH"))</f>
        <v>C0241</v>
      </c>
      <c r="AB751" t="str">
        <f>CLEAN(UPPER(TRIM(IF(salesTable[[#This Row],[FirstName]]="","MISSING",IFERROR(VLOOKUP(salesTable[[#This Row],[CustomerID_final]],customer_REF[],2,FALSE),"NO MATCH")))))</f>
        <v>KWAME</v>
      </c>
      <c r="AC751" s="8" t="str">
        <f>IF(salesTable[[#This Row],[customerFisrtName]]=CLEAN(UPPER(TRIM(salesTable[[#This Row],[customerFisrtName]]))),salesTable[[#This Row],[customerFisrtName]],"MISMATCH")</f>
        <v>KWAME</v>
      </c>
      <c r="AD751" t="str">
        <f>CLEAN(UPPER(TRIM(IF(salesTable[[#This Row],[LastName]]="","MISSING",IFERROR(VLOOKUP(salesTable[[#This Row],[CustomerID_final]],customer_REF[],3,FALSE),"NO MATCH")))))</f>
        <v>BOATENG</v>
      </c>
      <c r="AE751" s="8" t="str">
        <f>IF(salesTable[[#This Row],[customerLastName]]=CLEAN(UPPER(TRIM(salesTable[[#This Row],[customerLastName]]))),salesTable[[#This Row],[customerLastName]],"MISMATCH")</f>
        <v>BOATENG</v>
      </c>
      <c r="AF751" s="8" t="str">
        <f>IF(salesTable[[#This Row],[Phone]]="","MISSING",0&amp;RIGHT(TRIM(SUBSTITUTE(SUBSTITUTE(SUBSTITUTE(salesTable[[#This Row],[Phone]],"+","")," ",""),"-","")),9))</f>
        <v>0209580225</v>
      </c>
      <c r="AG75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51" s="8">
        <f>IF(salesTable[[#This Row],[quantity_clean]]&gt;0,salesTable[[#This Row],[quantity_clean]],"INVALID")</f>
        <v>9</v>
      </c>
      <c r="AI75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51" s="8">
        <f>IF(salesTable[[#This Row],[unitPrice_clean]]&gt;0,salesTable[[#This Row],[unitPrice_clean]],"INVALID")</f>
        <v>4200</v>
      </c>
      <c r="AK751">
        <f>IF(salesTable[[#This Row],[Revenue]]="","MISSING",VALUE(TRIM(SUBSTITUTE(SUBSTITUTE(salesTable[[#This Row],[Revenue]],",",""),"GH₵",""))))</f>
        <v>37800</v>
      </c>
      <c r="AL751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751" s="19">
        <f>IF(ISNUMBER(salesTable[[#This Row],[OrderDate]]),salesTable[[#This Row],[OrderDate]],IFERROR(DATEVALUE(CLEAN(TRIM(SUBSTITUTE(salesTable[[#This Row],[OrderDate]],".","/")))),"CHECK"))</f>
        <v>45946</v>
      </c>
      <c r="AN7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45946</v>
      </c>
      <c r="AO7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GH-KUM-2025-01420</v>
      </c>
      <c r="AP7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1" s="8" t="str">
        <f>CLEAN(PROPER(TRIM(salesTable[[#This Row],[Email]])))</f>
        <v>Kwame.Boateng19@Example.Com</v>
      </c>
      <c r="AR751" s="8" t="str">
        <f>CLEAN(TRIM(salesTable[[#This Row],[SourceFile]]))</f>
        <v>Online_Sales_2025.xlsx</v>
      </c>
      <c r="AS7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1" s="8" t="str">
        <f>IF(salesTable[orderRef_final]&lt;&gt;"MISSING",salesTable[orderRef_final],"invalid")</f>
        <v>GH-KUM-2025-01420</v>
      </c>
    </row>
    <row r="752" spans="1:46" x14ac:dyDescent="0.3">
      <c r="A752" t="s">
        <v>3121</v>
      </c>
      <c r="B752" t="s">
        <v>3122</v>
      </c>
      <c r="C752" t="s">
        <v>2969</v>
      </c>
      <c r="D752" t="s">
        <v>106</v>
      </c>
      <c r="E752" t="s">
        <v>51</v>
      </c>
      <c r="F752" t="s">
        <v>210</v>
      </c>
      <c r="G752" t="s">
        <v>218</v>
      </c>
      <c r="H752" t="s">
        <v>312</v>
      </c>
      <c r="I752" t="s">
        <v>382</v>
      </c>
      <c r="J752" t="s">
        <v>97</v>
      </c>
      <c r="K752" t="s">
        <v>72</v>
      </c>
      <c r="L752" t="s">
        <v>165</v>
      </c>
      <c r="M752">
        <v>9</v>
      </c>
      <c r="N752">
        <v>2800</v>
      </c>
      <c r="O752">
        <v>25200</v>
      </c>
      <c r="P752" t="s">
        <v>3123</v>
      </c>
      <c r="Q752" t="s">
        <v>3124</v>
      </c>
      <c r="R752" t="s">
        <v>32</v>
      </c>
      <c r="S752" t="str">
        <f>IF(salesTable[[#This Row],[Region]]="","MISSING",IFERROR(VLOOKUP(salesTable[[#This Row],[Region]],region_ref[],2,FALSE),TRIM(CLEAN(UPPER(salesTable[[#This Row],[Region]])))))</f>
        <v>KUMASI</v>
      </c>
      <c r="T752" t="str">
        <f>IF(salesTable[[#This Row],[CustomerType]]="","MISSING",IFERROR(VLOOKUP(salesTable[[#This Row],[CustomerType]],customerType_Ref[],2,FALSE),TRIM(CLEAN(UPPER(salesTable[[#This Row],[CustomerType]])))))</f>
        <v>BUSINESS</v>
      </c>
      <c r="U752" t="str">
        <f>IF(salesTable[[#This Row],[SalesChannel]]="","MISSING",IFERROR(VLOOKUP(salesTable[[#This Row],[SalesChannel]],salesChannel_Ref[],2,FALSE),CLEAN(UPPER(TRIM(salesTable[SalesChannel])))))</f>
        <v>IN-STORE</v>
      </c>
      <c r="V75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52" s="8" t="str">
        <f>IF(salesTable[[#This Row],[ProductID]]="","MISSING",IFERROR(VLOOKUP(salesTable[[#This Row],[ProductID]],product_REF[],1,FALSE),"NO MATCH"))</f>
        <v>P005</v>
      </c>
      <c r="X752" s="8" t="str">
        <f>CLEAN(UPPER(TRIM(IF(salesTable[[#This Row],[ProductID]]="","MISSING",IFERROR(VLOOKUP(salesTable[[#This Row],[ProductID]],product_REF[],2,FALSE),"NO MATCH")))))</f>
        <v>SMARTPHONE X</v>
      </c>
      <c r="Y752" t="str">
        <f>IFERROR(CLEAN(UPPER(TRIM(VLOOKUP(salesTable[[#This Row],[productID_Final]],product_REF[],3,FALSE)))),"NO MATCH")</f>
        <v>ELECTRONICS</v>
      </c>
      <c r="Z752" s="8" t="str">
        <f>IF(salesTable[[#This Row],[productCategory_final]]=CLEAN(UPPER(TRIM(salesTable[ProductCategory]))),salesTable[[#This Row],[productCategory_final]],"MISMATCH")</f>
        <v>ELECTRONICS</v>
      </c>
      <c r="AA752" s="8" t="str">
        <f>IF(salesTable[[#This Row],[CustomerID]]="","MISSING",IFERROR(VLOOKUP(salesTable[[#This Row],[CustomerID]],customer_REF[],1,FALSE),"NO MATCH"))</f>
        <v>C0336</v>
      </c>
      <c r="AB752" t="str">
        <f>CLEAN(UPPER(TRIM(IF(salesTable[[#This Row],[FirstName]]="","MISSING",IFERROR(VLOOKUP(salesTable[[#This Row],[CustomerID_final]],customer_REF[],2,FALSE),"NO MATCH")))))</f>
        <v>YAW</v>
      </c>
      <c r="AC752" s="8" t="str">
        <f>IF(salesTable[[#This Row],[customerFisrtName]]=CLEAN(UPPER(TRIM(salesTable[[#This Row],[customerFisrtName]]))),salesTable[[#This Row],[customerFisrtName]],"MISMATCH")</f>
        <v>YAW</v>
      </c>
      <c r="AD752" t="str">
        <f>CLEAN(UPPER(TRIM(IF(salesTable[[#This Row],[LastName]]="","MISSING",IFERROR(VLOOKUP(salesTable[[#This Row],[CustomerID_final]],customer_REF[],3,FALSE),"NO MATCH")))))</f>
        <v>MENSAH</v>
      </c>
      <c r="AE752" s="8" t="str">
        <f>IF(salesTable[[#This Row],[customerLastName]]=CLEAN(UPPER(TRIM(salesTable[[#This Row],[customerLastName]]))),salesTable[[#This Row],[customerLastName]],"MISMATCH")</f>
        <v>MENSAH</v>
      </c>
      <c r="AF752" s="8" t="str">
        <f>IF(salesTable[[#This Row],[Phone]]="","MISSING",0&amp;RIGHT(TRIM(SUBSTITUTE(SUBSTITUTE(SUBSTITUTE(salesTable[[#This Row],[Phone]],"+","")," ",""),"-","")),9))</f>
        <v>0207324854</v>
      </c>
      <c r="AG75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52" s="8">
        <f>IF(salesTable[[#This Row],[quantity_clean]]&gt;0,salesTable[[#This Row],[quantity_clean]],"INVALID")</f>
        <v>9</v>
      </c>
      <c r="AI75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752" s="8">
        <f>IF(salesTable[[#This Row],[unitPrice_clean]]&gt;0,salesTable[[#This Row],[unitPrice_clean]],"INVALID")</f>
        <v>2800</v>
      </c>
      <c r="AK752">
        <f>IF(salesTable[[#This Row],[Revenue]]="","MISSING",VALUE(TRIM(SUBSTITUTE(SUBSTITUTE(salesTable[[#This Row],[Revenue]],",",""),"GH₵",""))))</f>
        <v>25200</v>
      </c>
      <c r="AL75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752" s="19">
        <f>IF(ISNUMBER(salesTable[[#This Row],[OrderDate]]),salesTable[[#This Row],[OrderDate]],IFERROR(DATEVALUE(CLEAN(TRIM(SUBSTITUTE(salesTable[[#This Row],[OrderDate]],".","/")))),"CHECK"))</f>
        <v>45878</v>
      </c>
      <c r="AN7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45878</v>
      </c>
      <c r="AO7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GH-KUM-2025-01421</v>
      </c>
      <c r="AP7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2" s="8" t="str">
        <f>CLEAN(PROPER(TRIM(salesTable[[#This Row],[Email]])))</f>
        <v>Yaw.Mensah56Example.Com</v>
      </c>
      <c r="AR752" s="8" t="str">
        <f>CLEAN(TRIM(salesTable[[#This Row],[SourceFile]]))</f>
        <v>Agent_App_2025.csv</v>
      </c>
      <c r="AS7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2" s="8" t="str">
        <f>IF(salesTable[orderRef_final]&lt;&gt;"MISSING",salesTable[orderRef_final],"invalid")</f>
        <v>GH-KUM-2025-01421</v>
      </c>
    </row>
    <row r="753" spans="1:46" x14ac:dyDescent="0.3">
      <c r="A753" t="s">
        <v>716</v>
      </c>
      <c r="B753" t="s">
        <v>717</v>
      </c>
      <c r="C753" t="s">
        <v>463</v>
      </c>
      <c r="D753" t="s">
        <v>366</v>
      </c>
      <c r="E753" t="s">
        <v>718</v>
      </c>
      <c r="F753" t="s">
        <v>210</v>
      </c>
      <c r="G753" t="s">
        <v>39</v>
      </c>
      <c r="H753" t="s">
        <v>719</v>
      </c>
      <c r="I753" t="s">
        <v>41</v>
      </c>
      <c r="J753" t="s">
        <v>97</v>
      </c>
      <c r="K753" t="s">
        <v>144</v>
      </c>
      <c r="L753" t="s">
        <v>85</v>
      </c>
      <c r="M753" t="s">
        <v>720</v>
      </c>
      <c r="N753">
        <v>1900</v>
      </c>
      <c r="O753">
        <v>11400</v>
      </c>
      <c r="P753" t="s">
        <v>721</v>
      </c>
      <c r="Q753" t="s">
        <v>722</v>
      </c>
      <c r="R753" t="s">
        <v>32</v>
      </c>
      <c r="S753" t="str">
        <f>IF(salesTable[[#This Row],[Region]]="","MISSING",IFERROR(VLOOKUP(salesTable[[#This Row],[Region]],region_ref[],2,FALSE),TRIM(CLEAN(UPPER(salesTable[[#This Row],[Region]])))))</f>
        <v>KUMASI</v>
      </c>
      <c r="T753" t="str">
        <f>IF(salesTable[[#This Row],[CustomerType]]="","MISSING",IFERROR(VLOOKUP(salesTable[[#This Row],[CustomerType]],customerType_Ref[],2,FALSE),TRIM(CLEAN(UPPER(salesTable[[#This Row],[CustomerType]])))))</f>
        <v>BUSINESS</v>
      </c>
      <c r="U753" t="str">
        <f>IF(salesTable[[#This Row],[SalesChannel]]="","MISSING",IFERROR(VLOOKUP(salesTable[[#This Row],[SalesChannel]],salesChannel_Ref[],2,FALSE),CLEAN(UPPER(TRIM(salesTable[SalesChannel])))))</f>
        <v>IN-STORE</v>
      </c>
      <c r="V75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53" s="8" t="str">
        <f>IF(salesTable[[#This Row],[ProductID]]="","MISSING",IFERROR(VLOOKUP(salesTable[[#This Row],[ProductID]],product_REF[],1,FALSE),"NO MATCH"))</f>
        <v>P006</v>
      </c>
      <c r="X753" s="8" t="str">
        <f>CLEAN(UPPER(TRIM(IF(salesTable[[#This Row],[ProductID]]="","MISSING",IFERROR(VLOOKUP(salesTable[[#This Row],[ProductID]],product_REF[],2,FALSE),"NO MATCH")))))</f>
        <v>STANDING DESK</v>
      </c>
      <c r="Y753" t="str">
        <f>IFERROR(CLEAN(UPPER(TRIM(VLOOKUP(salesTable[[#This Row],[productID_Final]],product_REF[],3,FALSE)))),"NO MATCH")</f>
        <v>FURNITURE</v>
      </c>
      <c r="Z753" s="8" t="str">
        <f>IF(salesTable[[#This Row],[productCategory_final]]=CLEAN(UPPER(TRIM(salesTable[ProductCategory]))),salesTable[[#This Row],[productCategory_final]],"MISMATCH")</f>
        <v>FURNITURE</v>
      </c>
      <c r="AA753" s="8" t="str">
        <f>IF(salesTable[[#This Row],[CustomerID]]="","MISSING",IFERROR(VLOOKUP(salesTable[[#This Row],[CustomerID]],customer_REF[],1,FALSE),"NO MATCH"))</f>
        <v>C0278</v>
      </c>
      <c r="AB753" t="str">
        <f>CLEAN(UPPER(TRIM(IF(salesTable[[#This Row],[FirstName]]="","MISSING",IFERROR(VLOOKUP(salesTable[[#This Row],[CustomerID_final]],customer_REF[],2,FALSE),"NO MATCH")))))</f>
        <v>ABENA</v>
      </c>
      <c r="AC753" s="8" t="str">
        <f>IF(salesTable[[#This Row],[customerFisrtName]]=CLEAN(UPPER(TRIM(salesTable[[#This Row],[customerFisrtName]]))),salesTable[[#This Row],[customerFisrtName]],"MISMATCH")</f>
        <v>ABENA</v>
      </c>
      <c r="AD753" t="str">
        <f>CLEAN(UPPER(TRIM(IF(salesTable[[#This Row],[LastName]]="","MISSING",IFERROR(VLOOKUP(salesTable[[#This Row],[CustomerID_final]],customer_REF[],3,FALSE),"NO MATCH")))))</f>
        <v>BOATENG</v>
      </c>
      <c r="AE753" s="8" t="str">
        <f>IF(salesTable[[#This Row],[customerLastName]]=CLEAN(UPPER(TRIM(salesTable[[#This Row],[customerLastName]]))),salesTable[[#This Row],[customerLastName]],"MISMATCH")</f>
        <v>BOATENG</v>
      </c>
      <c r="AF753" s="8" t="str">
        <f>IF(salesTable[[#This Row],[Phone]]="","MISSING",0&amp;RIGHT(TRIM(SUBSTITUTE(SUBSTITUTE(SUBSTITUTE(salesTable[[#This Row],[Phone]],"+","")," ",""),"-","")),9))</f>
        <v>0276350747</v>
      </c>
      <c r="AG753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753" s="8" t="str">
        <f>IF(salesTable[[#This Row],[quantity_clean]]&gt;0,salesTable[[#This Row],[quantity_clean]],"INVALID")</f>
        <v>INVALID</v>
      </c>
      <c r="AI75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53" s="8">
        <f>IF(salesTable[[#This Row],[unitPrice_clean]]&gt;0,salesTable[[#This Row],[unitPrice_clean]],"INVALID")</f>
        <v>1900</v>
      </c>
      <c r="AK753">
        <f>IF(salesTable[[#This Row],[Revenue]]="","MISSING",VALUE(TRIM(SUBSTITUTE(SUBSTITUTE(salesTable[[#This Row],[Revenue]],",",""),"GH₵",""))))</f>
        <v>11400</v>
      </c>
      <c r="AL75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53" s="19" t="str">
        <f>IF(ISNUMBER(salesTable[[#This Row],[OrderDate]]),salesTable[[#This Row],[OrderDate]],IFERROR(DATEVALUE(CLEAN(TRIM(SUBSTITUTE(salesTable[[#This Row],[OrderDate]],".","/")))),"CHECK"))</f>
        <v>CHECK</v>
      </c>
      <c r="AN75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GH-KUM-2025-01426</v>
      </c>
      <c r="AP7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3" s="8" t="str">
        <f>CLEAN(PROPER(TRIM(salesTable[[#This Row],[Email]])))</f>
        <v>Abena.Boateng30@Example.Com</v>
      </c>
      <c r="AR753" s="8" t="str">
        <f>CLEAN(TRIM(salesTable[[#This Row],[SourceFile]]))</f>
        <v>Agent_App_2025.csv</v>
      </c>
      <c r="AS7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3" s="8" t="str">
        <f>IF(salesTable[orderRef_final]&lt;&gt;"MISSING",salesTable[orderRef_final],"invalid")</f>
        <v>GH-KUM-2025-01426</v>
      </c>
    </row>
    <row r="754" spans="1:46" x14ac:dyDescent="0.3">
      <c r="A754" t="s">
        <v>5512</v>
      </c>
      <c r="B754" t="s">
        <v>5513</v>
      </c>
      <c r="C754" t="s">
        <v>839</v>
      </c>
      <c r="D754" t="s">
        <v>1847</v>
      </c>
      <c r="E754" t="s">
        <v>237</v>
      </c>
      <c r="F754" t="s">
        <v>38</v>
      </c>
      <c r="G754" t="s">
        <v>162</v>
      </c>
      <c r="H754" t="s">
        <v>4600</v>
      </c>
      <c r="I754" t="s">
        <v>110</v>
      </c>
      <c r="J754" t="s">
        <v>97</v>
      </c>
      <c r="K754" t="s">
        <v>98</v>
      </c>
      <c r="L754" t="s">
        <v>58</v>
      </c>
      <c r="M754">
        <v>2</v>
      </c>
      <c r="N754">
        <v>620</v>
      </c>
      <c r="O754">
        <v>1240</v>
      </c>
      <c r="P754" t="s">
        <v>5514</v>
      </c>
      <c r="Q754" t="s">
        <v>5515</v>
      </c>
      <c r="R754" t="s">
        <v>157</v>
      </c>
      <c r="S754" t="str">
        <f>IF(salesTable[[#This Row],[Region]]="","MISSING",IFERROR(VLOOKUP(salesTable[[#This Row],[Region]],region_ref[],2,FALSE),TRIM(CLEAN(UPPER(salesTable[[#This Row],[Region]])))))</f>
        <v>KUMASI</v>
      </c>
      <c r="T754" t="str">
        <f>IF(salesTable[[#This Row],[CustomerType]]="","MISSING",IFERROR(VLOOKUP(salesTable[[#This Row],[CustomerType]],customerType_Ref[],2,FALSE),TRIM(CLEAN(UPPER(salesTable[[#This Row],[CustomerType]])))))</f>
        <v>BUSINESS</v>
      </c>
      <c r="U754" t="str">
        <f>IF(salesTable[[#This Row],[SalesChannel]]="","MISSING",IFERROR(VLOOKUP(salesTable[[#This Row],[SalesChannel]],salesChannel_Ref[],2,FALSE),CLEAN(UPPER(TRIM(salesTable[SalesChannel])))))</f>
        <v>MOBILE APP</v>
      </c>
      <c r="V75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54" s="8" t="str">
        <f>IF(salesTable[[#This Row],[ProductID]]="","MISSING",IFERROR(VLOOKUP(salesTable[[#This Row],[ProductID]],product_REF[],1,FALSE),"NO MATCH"))</f>
        <v>P012</v>
      </c>
      <c r="X754" s="8" t="str">
        <f>CLEAN(UPPER(TRIM(IF(salesTable[[#This Row],[ProductID]]="","MISSING",IFERROR(VLOOKUP(salesTable[[#This Row],[ProductID]],product_REF[],2,FALSE),"NO MATCH")))))</f>
        <v>BLENDER PLUS</v>
      </c>
      <c r="Y754" t="str">
        <f>IFERROR(CLEAN(UPPER(TRIM(VLOOKUP(salesTable[[#This Row],[productID_Final]],product_REF[],3,FALSE)))),"NO MATCH")</f>
        <v>HOME APPLIANCES</v>
      </c>
      <c r="Z754" s="8" t="str">
        <f>IF(salesTable[[#This Row],[productCategory_final]]=CLEAN(UPPER(TRIM(salesTable[ProductCategory]))),salesTable[[#This Row],[productCategory_final]],"MISMATCH")</f>
        <v>HOME APPLIANCES</v>
      </c>
      <c r="AA754" s="8" t="str">
        <f>IF(salesTable[[#This Row],[CustomerID]]="","MISSING",IFERROR(VLOOKUP(salesTable[[#This Row],[CustomerID]],customer_REF[],1,FALSE),"NO MATCH"))</f>
        <v>C0119</v>
      </c>
      <c r="AB754" t="str">
        <f>CLEAN(UPPER(TRIM(IF(salesTable[[#This Row],[FirstName]]="","MISSING",IFERROR(VLOOKUP(salesTable[[#This Row],[CustomerID_final]],customer_REF[],2,FALSE),"NO MATCH")))))</f>
        <v>DANIEL</v>
      </c>
      <c r="AC754" s="8" t="str">
        <f>IF(salesTable[[#This Row],[customerFisrtName]]=CLEAN(UPPER(TRIM(salesTable[[#This Row],[customerFisrtName]]))),salesTable[[#This Row],[customerFisrtName]],"MISMATCH")</f>
        <v>DANIEL</v>
      </c>
      <c r="AD754" t="str">
        <f>CLEAN(UPPER(TRIM(IF(salesTable[[#This Row],[LastName]]="","MISSING",IFERROR(VLOOKUP(salesTable[[#This Row],[CustomerID_final]],customer_REF[],3,FALSE),"NO MATCH")))))</f>
        <v>APPIAH</v>
      </c>
      <c r="AE754" s="8" t="str">
        <f>IF(salesTable[[#This Row],[customerLastName]]=CLEAN(UPPER(TRIM(salesTable[[#This Row],[customerLastName]]))),salesTable[[#This Row],[customerLastName]],"MISMATCH")</f>
        <v>APPIAH</v>
      </c>
      <c r="AF754" s="8" t="str">
        <f>IF(salesTable[[#This Row],[Phone]]="","MISSING",0&amp;RIGHT(TRIM(SUBSTITUTE(SUBSTITUTE(SUBSTITUTE(salesTable[[#This Row],[Phone]],"+","")," ",""),"-","")),9))</f>
        <v>0261627794</v>
      </c>
      <c r="AG75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54" s="8">
        <f>IF(salesTable[[#This Row],[quantity_clean]]&gt;0,salesTable[[#This Row],[quantity_clean]],"INVALID")</f>
        <v>2</v>
      </c>
      <c r="AI75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54" s="8">
        <f>IF(salesTable[[#This Row],[unitPrice_clean]]&gt;0,salesTable[[#This Row],[unitPrice_clean]],"INVALID")</f>
        <v>620</v>
      </c>
      <c r="AK754">
        <f>IF(salesTable[[#This Row],[Revenue]]="","MISSING",VALUE(TRIM(SUBSTITUTE(SUBSTITUTE(salesTable[[#This Row],[Revenue]],",",""),"GH₵",""))))</f>
        <v>1240</v>
      </c>
      <c r="AL754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754" s="19">
        <f>IF(ISNUMBER(salesTable[[#This Row],[OrderDate]]),salesTable[[#This Row],[OrderDate]],IFERROR(DATEVALUE(CLEAN(TRIM(SUBSTITUTE(salesTable[[#This Row],[OrderDate]],".","/")))),"CHECK"))</f>
        <v>45891</v>
      </c>
      <c r="AN7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45891</v>
      </c>
      <c r="AO7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GH-KUM-2025-01434</v>
      </c>
      <c r="AP7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4" s="8" t="str">
        <f>CLEAN(PROPER(TRIM(salesTable[[#This Row],[Email]])))</f>
        <v>Daniel.Appiah76@Example.Com</v>
      </c>
      <c r="AR754" s="8" t="str">
        <f>CLEAN(TRIM(salesTable[[#This Row],[SourceFile]]))</f>
        <v>Online_Sales_2025.xlsx</v>
      </c>
      <c r="AS7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4" s="8" t="str">
        <f>IF(salesTable[orderRef_final]&lt;&gt;"MISSING",salesTable[orderRef_final],"invalid")</f>
        <v>GH-KUM-2025-01434</v>
      </c>
    </row>
    <row r="755" spans="1:46" x14ac:dyDescent="0.3">
      <c r="A755" t="s">
        <v>729</v>
      </c>
      <c r="B755" t="s">
        <v>730</v>
      </c>
      <c r="C755" t="s">
        <v>731</v>
      </c>
      <c r="D755" t="s">
        <v>732</v>
      </c>
      <c r="E755" t="s">
        <v>22</v>
      </c>
      <c r="F755" t="s">
        <v>38</v>
      </c>
      <c r="G755" t="s">
        <v>81</v>
      </c>
      <c r="H755" t="s">
        <v>425</v>
      </c>
      <c r="I755" t="s">
        <v>110</v>
      </c>
      <c r="J755" t="s">
        <v>83</v>
      </c>
      <c r="K755" t="s">
        <v>257</v>
      </c>
      <c r="L755" t="s">
        <v>165</v>
      </c>
      <c r="M755" t="s">
        <v>74</v>
      </c>
      <c r="N755" t="s">
        <v>584</v>
      </c>
      <c r="O755">
        <v>10000</v>
      </c>
      <c r="P755" t="s">
        <v>733</v>
      </c>
      <c r="Q755" t="s">
        <v>734</v>
      </c>
      <c r="R755" t="s">
        <v>157</v>
      </c>
      <c r="S755" t="str">
        <f>IF(salesTable[[#This Row],[Region]]="","MISSING",IFERROR(VLOOKUP(salesTable[[#This Row],[Region]],region_ref[],2,FALSE),TRIM(CLEAN(UPPER(salesTable[[#This Row],[Region]])))))</f>
        <v>KUMASI</v>
      </c>
      <c r="T755" t="str">
        <f>IF(salesTable[[#This Row],[CustomerType]]="","MISSING",IFERROR(VLOOKUP(salesTable[[#This Row],[CustomerType]],customerType_Ref[],2,FALSE),TRIM(CLEAN(UPPER(salesTable[[#This Row],[CustomerType]])))))</f>
        <v>INDIVIDUAL</v>
      </c>
      <c r="U755" t="str">
        <f>IF(salesTable[[#This Row],[SalesChannel]]="","MISSING",IFERROR(VLOOKUP(salesTable[[#This Row],[SalesChannel]],salesChannel_Ref[],2,FALSE),CLEAN(UPPER(TRIM(salesTable[SalesChannel])))))</f>
        <v>ONLINE</v>
      </c>
      <c r="V75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55" s="8" t="str">
        <f>IF(salesTable[[#This Row],[ProductID]]="","MISSING",IFERROR(VLOOKUP(salesTable[[#This Row],[ProductID]],product_REF[],1,FALSE),"NO MATCH"))</f>
        <v>P008</v>
      </c>
      <c r="X755" s="8" t="str">
        <f>CLEAN(UPPER(TRIM(IF(salesTable[[#This Row],[ProductID]]="","MISSING",IFERROR(VLOOKUP(salesTable[[#This Row],[ProductID]],product_REF[],2,FALSE),"NO MATCH")))))</f>
        <v>MICROWAVE 25L</v>
      </c>
      <c r="Y755" t="str">
        <f>IFERROR(CLEAN(UPPER(TRIM(VLOOKUP(salesTable[[#This Row],[productID_Final]],product_REF[],3,FALSE)))),"NO MATCH")</f>
        <v>HOME APPLIANCES</v>
      </c>
      <c r="Z755" s="8" t="str">
        <f>IF(salesTable[[#This Row],[productCategory_final]]=CLEAN(UPPER(TRIM(salesTable[ProductCategory]))),salesTable[[#This Row],[productCategory_final]],"MISMATCH")</f>
        <v>HOME APPLIANCES</v>
      </c>
      <c r="AA755" s="8" t="str">
        <f>IF(salesTable[[#This Row],[CustomerID]]="","MISSING",IFERROR(VLOOKUP(salesTable[[#This Row],[CustomerID]],customer_REF[],1,FALSE),"NO MATCH"))</f>
        <v>C0065</v>
      </c>
      <c r="AB755" t="str">
        <f>CLEAN(UPPER(TRIM(IF(salesTable[[#This Row],[FirstName]]="","MISSING",IFERROR(VLOOKUP(salesTable[[#This Row],[CustomerID_final]],customer_REF[],2,FALSE),"NO MATCH")))))</f>
        <v>KOFI</v>
      </c>
      <c r="AC755" s="8" t="str">
        <f>IF(salesTable[[#This Row],[customerFisrtName]]=CLEAN(UPPER(TRIM(salesTable[[#This Row],[customerFisrtName]]))),salesTable[[#This Row],[customerFisrtName]],"MISMATCH")</f>
        <v>KOFI</v>
      </c>
      <c r="AD755" t="str">
        <f>CLEAN(UPPER(TRIM(IF(salesTable[[#This Row],[LastName]]="","MISSING",IFERROR(VLOOKUP(salesTable[[#This Row],[CustomerID_final]],customer_REF[],3,FALSE),"NO MATCH")))))</f>
        <v>ARTHUR</v>
      </c>
      <c r="AE755" s="8" t="str">
        <f>IF(salesTable[[#This Row],[customerLastName]]=CLEAN(UPPER(TRIM(salesTable[[#This Row],[customerLastName]]))),salesTable[[#This Row],[customerLastName]],"MISMATCH")</f>
        <v>ARTHUR</v>
      </c>
      <c r="AF755" s="8" t="str">
        <f>IF(salesTable[[#This Row],[Phone]]="","MISSING",0&amp;RIGHT(TRIM(SUBSTITUTE(SUBSTITUTE(SUBSTITUTE(salesTable[[#This Row],[Phone]],"+","")," ",""),"-","")),9))</f>
        <v>0244154617</v>
      </c>
      <c r="AG75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55" s="8">
        <f>IF(salesTable[[#This Row],[quantity_clean]]&gt;0,salesTable[[#This Row],[quantity_clean]],"INVALID")</f>
        <v>8</v>
      </c>
      <c r="AI75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55" s="8">
        <f>IF(salesTable[[#This Row],[unitPrice_clean]]&gt;0,salesTable[[#This Row],[unitPrice_clean]],"INVALID")</f>
        <v>1250</v>
      </c>
      <c r="AK755">
        <f>IF(salesTable[[#This Row],[Revenue]]="","MISSING",VALUE(TRIM(SUBSTITUTE(SUBSTITUTE(salesTable[[#This Row],[Revenue]],",",""),"GH₵",""))))</f>
        <v>10000</v>
      </c>
      <c r="AL755" s="8">
        <f>IFERROR(IF(ROUND(salesTable[[#This Row],[Quantity_final]]*salesTable[[#This Row],[UnitPrice_final]],2)=ROUND(salesTable[[#This Row],[revenue_clean]],2)=TRUE,salesTable[[#This Row],[revenue_clean]],"invalid"),"INVALID")</f>
        <v>10000</v>
      </c>
      <c r="AM755" s="19">
        <f>IF(ISNUMBER(salesTable[[#This Row],[OrderDate]]),salesTable[[#This Row],[OrderDate]],IFERROR(DATEVALUE(CLEAN(TRIM(SUBSTITUTE(salesTable[[#This Row],[OrderDate]],".","/")))),"CHECK"))</f>
        <v>45823</v>
      </c>
      <c r="AN7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45823</v>
      </c>
      <c r="AO7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GH-KUM-2025-01438</v>
      </c>
      <c r="AP7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5" s="8" t="str">
        <f>CLEAN(PROPER(TRIM(salesTable[[#This Row],[Email]])))</f>
        <v>Kofi.Arthur45@Example.Com</v>
      </c>
      <c r="AR755" s="8" t="str">
        <f>CLEAN(TRIM(salesTable[[#This Row],[SourceFile]]))</f>
        <v>Online_Sales_2025.xlsx</v>
      </c>
      <c r="AS7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5" s="8" t="str">
        <f>IF(salesTable[orderRef_final]&lt;&gt;"MISSING",salesTable[orderRef_final],"invalid")</f>
        <v>GH-KUM-2025-01438</v>
      </c>
    </row>
    <row r="756" spans="1:46" x14ac:dyDescent="0.3">
      <c r="A756" t="s">
        <v>4700</v>
      </c>
      <c r="B756" t="s">
        <v>4701</v>
      </c>
      <c r="C756" t="s">
        <v>480</v>
      </c>
      <c r="D756" t="s">
        <v>50</v>
      </c>
      <c r="E756" t="s">
        <v>286</v>
      </c>
      <c r="F756" t="s">
        <v>1220</v>
      </c>
      <c r="G756" t="s">
        <v>24</v>
      </c>
      <c r="H756" t="s">
        <v>769</v>
      </c>
      <c r="I756" t="s">
        <v>26</v>
      </c>
      <c r="J756" t="s">
        <v>27</v>
      </c>
      <c r="K756" t="s">
        <v>539</v>
      </c>
      <c r="L756" t="s">
        <v>182</v>
      </c>
      <c r="M756">
        <v>11</v>
      </c>
      <c r="N756" t="s">
        <v>3756</v>
      </c>
      <c r="O756">
        <v>46200</v>
      </c>
      <c r="P756" t="s">
        <v>4702</v>
      </c>
      <c r="Q756" t="s">
        <v>4703</v>
      </c>
      <c r="R756" t="s">
        <v>32</v>
      </c>
      <c r="S756" t="str">
        <f>IF(salesTable[[#This Row],[Region]]="","MISSING",IFERROR(VLOOKUP(salesTable[[#This Row],[Region]],region_ref[],2,FALSE),TRIM(CLEAN(UPPER(salesTable[[#This Row],[Region]])))))</f>
        <v>KUMASI</v>
      </c>
      <c r="T756" t="str">
        <f>IF(salesTable[[#This Row],[CustomerType]]="","MISSING",IFERROR(VLOOKUP(salesTable[[#This Row],[CustomerType]],customerType_Ref[],2,FALSE),TRIM(CLEAN(UPPER(salesTable[[#This Row],[CustomerType]])))))</f>
        <v>GOVERNMENT</v>
      </c>
      <c r="U756" t="str">
        <f>IF(salesTable[[#This Row],[SalesChannel]]="","MISSING",IFERROR(VLOOKUP(salesTable[[#This Row],[SalesChannel]],salesChannel_Ref[],2,FALSE),CLEAN(UPPER(TRIM(salesTable[SalesChannel])))))</f>
        <v>AGENT</v>
      </c>
      <c r="V756" t="str">
        <f>IF(salesTable[[#This Row],[PaymentMethod]]="","MISSING",IFERROR(VLOOKUP(salesTable[[#This Row],[PaymentMethod]],paymentMethod_REF[],2,FALSE), CLEAN(UPPER(TRIM(salesTable[[#This Row],[PaymentMethod]])))))</f>
        <v>CASH</v>
      </c>
      <c r="W756" s="8" t="str">
        <f>IF(salesTable[[#This Row],[ProductID]]="","MISSING",IFERROR(VLOOKUP(salesTable[[#This Row],[ProductID]],product_REF[],1,FALSE),"NO MATCH"))</f>
        <v>P001</v>
      </c>
      <c r="X756" s="8" t="str">
        <f>CLEAN(UPPER(TRIM(IF(salesTable[[#This Row],[ProductID]]="","MISSING",IFERROR(VLOOKUP(salesTable[[#This Row],[ProductID]],product_REF[],2,FALSE),"NO MATCH")))))</f>
        <v>LAPTOP PRO 14</v>
      </c>
      <c r="Y756" t="str">
        <f>IFERROR(CLEAN(UPPER(TRIM(VLOOKUP(salesTable[[#This Row],[productID_Final]],product_REF[],3,FALSE)))),"NO MATCH")</f>
        <v>ELECTRONICS</v>
      </c>
      <c r="Z756" s="8" t="str">
        <f>IF(salesTable[[#This Row],[productCategory_final]]=CLEAN(UPPER(TRIM(salesTable[ProductCategory]))),salesTable[[#This Row],[productCategory_final]],"MISMATCH")</f>
        <v>ELECTRONICS</v>
      </c>
      <c r="AA756" s="8" t="str">
        <f>IF(salesTable[[#This Row],[CustomerID]]="","MISSING",IFERROR(VLOOKUP(salesTable[[#This Row],[CustomerID]],customer_REF[],1,FALSE),"NO MATCH"))</f>
        <v>C0223</v>
      </c>
      <c r="AB756" t="str">
        <f>CLEAN(UPPER(TRIM(IF(salesTable[[#This Row],[FirstName]]="","MISSING",IFERROR(VLOOKUP(salesTable[[#This Row],[CustomerID_final]],customer_REF[],2,FALSE),"NO MATCH")))))</f>
        <v>AKOSUA</v>
      </c>
      <c r="AC756" s="8" t="str">
        <f>IF(salesTable[[#This Row],[customerFisrtName]]=CLEAN(UPPER(TRIM(salesTable[[#This Row],[customerFisrtName]]))),salesTable[[#This Row],[customerFisrtName]],"MISMATCH")</f>
        <v>AKOSUA</v>
      </c>
      <c r="AD756" t="str">
        <f>CLEAN(UPPER(TRIM(IF(salesTable[[#This Row],[LastName]]="","MISSING",IFERROR(VLOOKUP(salesTable[[#This Row],[CustomerID_final]],customer_REF[],3,FALSE),"NO MATCH")))))</f>
        <v>ANTWI</v>
      </c>
      <c r="AE756" s="8" t="str">
        <f>IF(salesTable[[#This Row],[customerLastName]]=CLEAN(UPPER(TRIM(salesTable[[#This Row],[customerLastName]]))),salesTable[[#This Row],[customerLastName]],"MISMATCH")</f>
        <v>ANTWI</v>
      </c>
      <c r="AF756" s="8" t="str">
        <f>IF(salesTable[[#This Row],[Phone]]="","MISSING",0&amp;RIGHT(TRIM(SUBSTITUTE(SUBSTITUTE(SUBSTITUTE(salesTable[[#This Row],[Phone]],"+","")," ",""),"-","")),9))</f>
        <v>0546891826</v>
      </c>
      <c r="AG75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56" s="8">
        <f>IF(salesTable[[#This Row],[quantity_clean]]&gt;0,salesTable[[#This Row],[quantity_clean]],"INVALID")</f>
        <v>11</v>
      </c>
      <c r="AI75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56" s="8">
        <f>IF(salesTable[[#This Row],[unitPrice_clean]]&gt;0,salesTable[[#This Row],[unitPrice_clean]],"INVALID")</f>
        <v>4200</v>
      </c>
      <c r="AK756">
        <f>IF(salesTable[[#This Row],[Revenue]]="","MISSING",VALUE(TRIM(SUBSTITUTE(SUBSTITUTE(salesTable[[#This Row],[Revenue]],",",""),"GH₵",""))))</f>
        <v>46200</v>
      </c>
      <c r="AL756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756" s="19" t="str">
        <f>IF(ISNUMBER(salesTable[[#This Row],[OrderDate]]),salesTable[[#This Row],[OrderDate]],IFERROR(DATEVALUE(CLEAN(TRIM(SUBSTITUTE(salesTable[[#This Row],[OrderDate]],".","/")))),"CHECK"))</f>
        <v>CHECK</v>
      </c>
      <c r="AN75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GH-KUM-2025-01446</v>
      </c>
      <c r="AP7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6" s="8" t="str">
        <f>CLEAN(PROPER(TRIM(salesTable[[#This Row],[Email]])))</f>
        <v>Akosua.Antwi34@Example.Com</v>
      </c>
      <c r="AR756" s="8" t="str">
        <f>CLEAN(TRIM(salesTable[[#This Row],[SourceFile]]))</f>
        <v>Agent_App_2025.csv</v>
      </c>
      <c r="AS7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6" s="8" t="str">
        <f>IF(salesTable[orderRef_final]&lt;&gt;"MISSING",salesTable[orderRef_final],"invalid")</f>
        <v>GH-KUM-2025-01446</v>
      </c>
    </row>
    <row r="757" spans="1:46" x14ac:dyDescent="0.3">
      <c r="A757" t="s">
        <v>6102</v>
      </c>
      <c r="B757" t="s">
        <v>1623</v>
      </c>
      <c r="C757" t="s">
        <v>582</v>
      </c>
      <c r="D757" t="s">
        <v>271</v>
      </c>
      <c r="E757" t="s">
        <v>129</v>
      </c>
      <c r="F757" t="s">
        <v>38</v>
      </c>
      <c r="G757" t="s">
        <v>24</v>
      </c>
      <c r="H757" t="s">
        <v>434</v>
      </c>
      <c r="I757" t="s">
        <v>26</v>
      </c>
      <c r="J757" t="s">
        <v>492</v>
      </c>
      <c r="K757" t="s">
        <v>98</v>
      </c>
      <c r="L757" t="s">
        <v>111</v>
      </c>
      <c r="M757" t="s">
        <v>720</v>
      </c>
      <c r="N757">
        <v>4200</v>
      </c>
      <c r="O757">
        <v>42000</v>
      </c>
      <c r="P757" t="s">
        <v>6103</v>
      </c>
      <c r="Q757" t="s">
        <v>6104</v>
      </c>
      <c r="R757" t="s">
        <v>61</v>
      </c>
      <c r="S757" t="str">
        <f>IF(salesTable[[#This Row],[Region]]="","MISSING",IFERROR(VLOOKUP(salesTable[[#This Row],[Region]],region_ref[],2,FALSE),TRIM(CLEAN(UPPER(salesTable[[#This Row],[Region]])))))</f>
        <v>KUMASI</v>
      </c>
      <c r="T757" t="str">
        <f>IF(salesTable[[#This Row],[CustomerType]]="","MISSING",IFERROR(VLOOKUP(salesTable[[#This Row],[CustomerType]],customerType_Ref[],2,FALSE),TRIM(CLEAN(UPPER(salesTable[[#This Row],[CustomerType]])))))</f>
        <v>BUSINESS</v>
      </c>
      <c r="U757" t="str">
        <f>IF(salesTable[[#This Row],[SalesChannel]]="","MISSING",IFERROR(VLOOKUP(salesTable[[#This Row],[SalesChannel]],salesChannel_Ref[],2,FALSE),CLEAN(UPPER(TRIM(salesTable[SalesChannel])))))</f>
        <v>MOBILE APP</v>
      </c>
      <c r="V757" t="str">
        <f>IF(salesTable[[#This Row],[PaymentMethod]]="","MISSING",IFERROR(VLOOKUP(salesTable[[#This Row],[PaymentMethod]],paymentMethod_REF[],2,FALSE), CLEAN(UPPER(TRIM(salesTable[[#This Row],[PaymentMethod]])))))</f>
        <v>CARD</v>
      </c>
      <c r="W757" s="8" t="str">
        <f>IF(salesTable[[#This Row],[ProductID]]="","MISSING",IFERROR(VLOOKUP(salesTable[[#This Row],[ProductID]],product_REF[],1,FALSE),"NO MATCH"))</f>
        <v>P001</v>
      </c>
      <c r="X757" s="8" t="str">
        <f>CLEAN(UPPER(TRIM(IF(salesTable[[#This Row],[ProductID]]="","MISSING",IFERROR(VLOOKUP(salesTable[[#This Row],[ProductID]],product_REF[],2,FALSE),"NO MATCH")))))</f>
        <v>LAPTOP PRO 14</v>
      </c>
      <c r="Y757" t="str">
        <f>IFERROR(CLEAN(UPPER(TRIM(VLOOKUP(salesTable[[#This Row],[productID_Final]],product_REF[],3,FALSE)))),"NO MATCH")</f>
        <v>ELECTRONICS</v>
      </c>
      <c r="Z757" s="8" t="str">
        <f>IF(salesTable[[#This Row],[productCategory_final]]=CLEAN(UPPER(TRIM(salesTable[ProductCategory]))),salesTable[[#This Row],[productCategory_final]],"MISMATCH")</f>
        <v>ELECTRONICS</v>
      </c>
      <c r="AA757" s="8" t="str">
        <f>IF(salesTable[[#This Row],[CustomerID]]="","MISSING",IFERROR(VLOOKUP(salesTable[[#This Row],[CustomerID]],customer_REF[],1,FALSE),"NO MATCH"))</f>
        <v>C0233</v>
      </c>
      <c r="AB757" t="str">
        <f>CLEAN(UPPER(TRIM(IF(salesTable[[#This Row],[FirstName]]="","MISSING",IFERROR(VLOOKUP(salesTable[[#This Row],[CustomerID_final]],customer_REF[],2,FALSE),"NO MATCH")))))</f>
        <v>MICHAEL</v>
      </c>
      <c r="AC757" s="8" t="str">
        <f>IF(salesTable[[#This Row],[customerFisrtName]]=CLEAN(UPPER(TRIM(salesTable[[#This Row],[customerFisrtName]]))),salesTable[[#This Row],[customerFisrtName]],"MISMATCH")</f>
        <v>MICHAEL</v>
      </c>
      <c r="AD757" t="str">
        <f>CLEAN(UPPER(TRIM(IF(salesTable[[#This Row],[LastName]]="","MISSING",IFERROR(VLOOKUP(salesTable[[#This Row],[CustomerID_final]],customer_REF[],3,FALSE),"NO MATCH")))))</f>
        <v>BOATENG</v>
      </c>
      <c r="AE757" s="8" t="str">
        <f>IF(salesTable[[#This Row],[customerLastName]]=CLEAN(UPPER(TRIM(salesTable[[#This Row],[customerLastName]]))),salesTable[[#This Row],[customerLastName]],"MISMATCH")</f>
        <v>BOATENG</v>
      </c>
      <c r="AF757" s="8" t="str">
        <f>IF(salesTable[[#This Row],[Phone]]="","MISSING",0&amp;RIGHT(TRIM(SUBSTITUTE(SUBSTITUTE(SUBSTITUTE(salesTable[[#This Row],[Phone]],"+","")," ",""),"-","")),9))</f>
        <v>0266171904</v>
      </c>
      <c r="AG757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757" s="8" t="str">
        <f>IF(salesTable[[#This Row],[quantity_clean]]&gt;0,salesTable[[#This Row],[quantity_clean]],"INVALID")</f>
        <v>INVALID</v>
      </c>
      <c r="AI75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57" s="8">
        <f>IF(salesTable[[#This Row],[unitPrice_clean]]&gt;0,salesTable[[#This Row],[unitPrice_clean]],"INVALID")</f>
        <v>4200</v>
      </c>
      <c r="AK757">
        <f>IF(salesTable[[#This Row],[Revenue]]="","MISSING",VALUE(TRIM(SUBSTITUTE(SUBSTITUTE(salesTable[[#This Row],[Revenue]],",",""),"GH₵",""))))</f>
        <v>42000</v>
      </c>
      <c r="AL75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57" s="19">
        <f>IF(ISNUMBER(salesTable[[#This Row],[OrderDate]]),salesTable[[#This Row],[OrderDate]],IFERROR(DATEVALUE(CLEAN(TRIM(SUBSTITUTE(salesTable[[#This Row],[OrderDate]],".","/")))),"CHECK"))</f>
        <v>45826</v>
      </c>
      <c r="AN7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45826</v>
      </c>
      <c r="AO7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GH-KUM-2025-01453</v>
      </c>
      <c r="AP7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7" s="8" t="str">
        <f>CLEAN(PROPER(TRIM(salesTable[[#This Row],[Email]])))</f>
        <v>Michael.Boateng98@Example.Com</v>
      </c>
      <c r="AR757" s="8" t="str">
        <f>CLEAN(TRIM(salesTable[[#This Row],[SourceFile]]))</f>
        <v>Retail_POS_2025.csv</v>
      </c>
      <c r="AS7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7" s="8" t="str">
        <f>IF(salesTable[orderRef_final]&lt;&gt;"MISSING",salesTable[orderRef_final],"invalid")</f>
        <v>GH-KUM-2025-01453</v>
      </c>
    </row>
    <row r="758" spans="1:46" x14ac:dyDescent="0.3">
      <c r="A758" t="s">
        <v>3494</v>
      </c>
      <c r="B758" t="s">
        <v>3495</v>
      </c>
      <c r="C758" t="s">
        <v>3496</v>
      </c>
      <c r="D758" t="s">
        <v>366</v>
      </c>
      <c r="E758" t="s">
        <v>933</v>
      </c>
      <c r="F758" t="s">
        <v>210</v>
      </c>
      <c r="G758" t="s">
        <v>142</v>
      </c>
      <c r="H758" t="s">
        <v>143</v>
      </c>
      <c r="I758" t="s">
        <v>26</v>
      </c>
      <c r="J758" t="s">
        <v>442</v>
      </c>
      <c r="K758" t="s">
        <v>42</v>
      </c>
      <c r="L758" t="s">
        <v>522</v>
      </c>
      <c r="M758">
        <v>1</v>
      </c>
      <c r="N758" t="s">
        <v>3497</v>
      </c>
      <c r="O758">
        <v>470</v>
      </c>
      <c r="P758" t="s">
        <v>3498</v>
      </c>
      <c r="Q758" t="s">
        <v>2733</v>
      </c>
      <c r="R758" t="s">
        <v>32</v>
      </c>
      <c r="S758" t="str">
        <f>IF(salesTable[[#This Row],[Region]]="","MISSING",IFERROR(VLOOKUP(salesTable[[#This Row],[Region]],region_ref[],2,FALSE),TRIM(CLEAN(UPPER(salesTable[[#This Row],[Region]])))))</f>
        <v>KUMASI</v>
      </c>
      <c r="T758" t="str">
        <f>IF(salesTable[[#This Row],[CustomerType]]="","MISSING",IFERROR(VLOOKUP(salesTable[[#This Row],[CustomerType]],customerType_Ref[],2,FALSE),TRIM(CLEAN(UPPER(salesTable[[#This Row],[CustomerType]])))))</f>
        <v>BUSINESS</v>
      </c>
      <c r="U758" t="str">
        <f>IF(salesTable[[#This Row],[SalesChannel]]="","MISSING",IFERROR(VLOOKUP(salesTable[[#This Row],[SalesChannel]],salesChannel_Ref[],2,FALSE),CLEAN(UPPER(TRIM(salesTable[SalesChannel])))))</f>
        <v>ONLINE</v>
      </c>
      <c r="V758" t="str">
        <f>IF(salesTable[[#This Row],[PaymentMethod]]="","MISSING",IFERROR(VLOOKUP(salesTable[[#This Row],[PaymentMethod]],paymentMethod_REF[],2,FALSE), CLEAN(UPPER(TRIM(salesTable[[#This Row],[PaymentMethod]])))))</f>
        <v>CARD</v>
      </c>
      <c r="W758" s="8" t="str">
        <f>IF(salesTable[[#This Row],[ProductID]]="","MISSING",IFERROR(VLOOKUP(salesTable[[#This Row],[ProductID]],product_REF[],1,FALSE),"NO MATCH"))</f>
        <v>P003</v>
      </c>
      <c r="X758" s="8" t="str">
        <f>CLEAN(UPPER(TRIM(IF(salesTable[[#This Row],[ProductID]]="","MISSING",IFERROR(VLOOKUP(salesTable[[#This Row],[ProductID]],product_REF[],2,FALSE),"NO MATCH")))))</f>
        <v>WIRELESS HEADSET</v>
      </c>
      <c r="Y758" t="str">
        <f>IFERROR(CLEAN(UPPER(TRIM(VLOOKUP(salesTable[[#This Row],[productID_Final]],product_REF[],3,FALSE)))),"NO MATCH")</f>
        <v>ELECTRONICS</v>
      </c>
      <c r="Z758" s="8" t="str">
        <f>IF(salesTable[[#This Row],[productCategory_final]]=CLEAN(UPPER(TRIM(salesTable[ProductCategory]))),salesTable[[#This Row],[productCategory_final]],"MISMATCH")</f>
        <v>ELECTRONICS</v>
      </c>
      <c r="AA758" s="8" t="str">
        <f>IF(salesTable[[#This Row],[CustomerID]]="","MISSING",IFERROR(VLOOKUP(salesTable[[#This Row],[CustomerID]],customer_REF[],1,FALSE),"NO MATCH"))</f>
        <v>C0202</v>
      </c>
      <c r="AB758" t="str">
        <f>CLEAN(UPPER(TRIM(IF(salesTable[[#This Row],[FirstName]]="","MISSING",IFERROR(VLOOKUP(salesTable[[#This Row],[CustomerID_final]],customer_REF[],2,FALSE),"NO MATCH")))))</f>
        <v>ABENA</v>
      </c>
      <c r="AC758" s="8" t="str">
        <f>IF(salesTable[[#This Row],[customerFisrtName]]=CLEAN(UPPER(TRIM(salesTable[[#This Row],[customerFisrtName]]))),salesTable[[#This Row],[customerFisrtName]],"MISMATCH")</f>
        <v>ABENA</v>
      </c>
      <c r="AD758" t="str">
        <f>CLEAN(UPPER(TRIM(IF(salesTable[[#This Row],[LastName]]="","MISSING",IFERROR(VLOOKUP(salesTable[[#This Row],[CustomerID_final]],customer_REF[],3,FALSE),"NO MATCH")))))</f>
        <v>ARTHUR</v>
      </c>
      <c r="AE758" s="8" t="str">
        <f>IF(salesTable[[#This Row],[customerLastName]]=CLEAN(UPPER(TRIM(salesTable[[#This Row],[customerLastName]]))),salesTable[[#This Row],[customerLastName]],"MISMATCH")</f>
        <v>ARTHUR</v>
      </c>
      <c r="AF758" s="8" t="str">
        <f>IF(salesTable[[#This Row],[Phone]]="","MISSING",0&amp;RIGHT(TRIM(SUBSTITUTE(SUBSTITUTE(SUBSTITUTE(salesTable[[#This Row],[Phone]],"+","")," ",""),"-","")),9))</f>
        <v>0242339470</v>
      </c>
      <c r="AG75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58" s="8">
        <f>IF(salesTable[[#This Row],[quantity_clean]]&gt;0,salesTable[[#This Row],[quantity_clean]],"INVALID")</f>
        <v>1</v>
      </c>
      <c r="AI758">
        <f>IF(OR(salesTable[[#This Row],[UnitPrice]]="",salesTable[[#This Row],[UnitPrice]]="N/A",salesTable[[#This Row],[UnitPrice]]="unknown"),"INVALID",VALUE(TRIM(SUBSTITUTE(SUBSTITUTE(salesTable[[#This Row],[UnitPrice]],",",""),"GH₵",""))))</f>
        <v>470</v>
      </c>
      <c r="AJ758" s="8">
        <f>IF(salesTable[[#This Row],[unitPrice_clean]]&gt;0,salesTable[[#This Row],[unitPrice_clean]],"INVALID")</f>
        <v>470</v>
      </c>
      <c r="AK758">
        <f>IF(salesTable[[#This Row],[Revenue]]="","MISSING",VALUE(TRIM(SUBSTITUTE(SUBSTITUTE(salesTable[[#This Row],[Revenue]],",",""),"GH₵",""))))</f>
        <v>470</v>
      </c>
      <c r="AL758" s="8">
        <f>IFERROR(IF(ROUND(salesTable[[#This Row],[Quantity_final]]*salesTable[[#This Row],[UnitPrice_final]],2)=ROUND(salesTable[[#This Row],[revenue_clean]],2)=TRUE,salesTable[[#This Row],[revenue_clean]],"invalid"),"INVALID")</f>
        <v>470</v>
      </c>
      <c r="AM758" s="19" t="str">
        <f>IF(ISNUMBER(salesTable[[#This Row],[OrderDate]]),salesTable[[#This Row],[OrderDate]],IFERROR(DATEVALUE(CLEAN(TRIM(SUBSTITUTE(salesTable[[#This Row],[OrderDate]],".","/")))),"CHECK"))</f>
        <v>CHECK</v>
      </c>
      <c r="AN75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GH-KUM-2025-01461</v>
      </c>
      <c r="AP7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8" s="8" t="str">
        <f>CLEAN(PROPER(TRIM(salesTable[[#This Row],[Email]])))</f>
        <v>Abena.Arthur76@Example.Com</v>
      </c>
      <c r="AR758" s="8" t="str">
        <f>CLEAN(TRIM(salesTable[[#This Row],[SourceFile]]))</f>
        <v>Agent_App_2025.csv</v>
      </c>
      <c r="AS7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8" s="8" t="str">
        <f>IF(salesTable[orderRef_final]&lt;&gt;"MISSING",salesTable[orderRef_final],"invalid")</f>
        <v>GH-KUM-2025-01461</v>
      </c>
    </row>
    <row r="759" spans="1:46" x14ac:dyDescent="0.3">
      <c r="A759" t="s">
        <v>6142</v>
      </c>
      <c r="B759" t="s">
        <v>6143</v>
      </c>
      <c r="C759" t="s">
        <v>2186</v>
      </c>
      <c r="D759" t="s">
        <v>271</v>
      </c>
      <c r="E759" t="s">
        <v>140</v>
      </c>
      <c r="F759" t="s">
        <v>1348</v>
      </c>
      <c r="G759" t="s">
        <v>39</v>
      </c>
      <c r="H759" t="s">
        <v>1122</v>
      </c>
      <c r="I759" t="s">
        <v>122</v>
      </c>
      <c r="J759" t="s">
        <v>56</v>
      </c>
      <c r="K759" t="s">
        <v>72</v>
      </c>
      <c r="L759" t="s">
        <v>565</v>
      </c>
      <c r="M759">
        <v>1</v>
      </c>
      <c r="N759">
        <v>1900</v>
      </c>
      <c r="O759">
        <v>1900</v>
      </c>
      <c r="P759" t="s">
        <v>6144</v>
      </c>
      <c r="Q759" t="s">
        <v>6145</v>
      </c>
      <c r="R759" t="s">
        <v>61</v>
      </c>
      <c r="S759" t="str">
        <f>IF(salesTable[[#This Row],[Region]]="","MISSING",IFERROR(VLOOKUP(salesTable[[#This Row],[Region]],region_ref[],2,FALSE),TRIM(CLEAN(UPPER(salesTable[[#This Row],[Region]])))))</f>
        <v>KUMASI</v>
      </c>
      <c r="T759" t="str">
        <f>IF(salesTable[[#This Row],[CustomerType]]="","MISSING",IFERROR(VLOOKUP(salesTable[[#This Row],[CustomerType]],customerType_Ref[],2,FALSE),TRIM(CLEAN(UPPER(salesTable[[#This Row],[CustomerType]])))))</f>
        <v>GOVERNMENT</v>
      </c>
      <c r="U759" t="str">
        <f>IF(salesTable[[#This Row],[SalesChannel]]="","MISSING",IFERROR(VLOOKUP(salesTable[[#This Row],[SalesChannel]],salesChannel_Ref[],2,FALSE),CLEAN(UPPER(TRIM(salesTable[SalesChannel])))))</f>
        <v>IN-STORE</v>
      </c>
      <c r="V759" t="str">
        <f>IF(salesTable[[#This Row],[PaymentMethod]]="","MISSING",IFERROR(VLOOKUP(salesTable[[#This Row],[PaymentMethod]],paymentMethod_REF[],2,FALSE), CLEAN(UPPER(TRIM(salesTable[[#This Row],[PaymentMethod]])))))</f>
        <v>CARD</v>
      </c>
      <c r="W759" s="8" t="str">
        <f>IF(salesTable[[#This Row],[ProductID]]="","MISSING",IFERROR(VLOOKUP(salesTable[[#This Row],[ProductID]],product_REF[],1,FALSE),"NO MATCH"))</f>
        <v>P006</v>
      </c>
      <c r="X759" s="8" t="str">
        <f>CLEAN(UPPER(TRIM(IF(salesTable[[#This Row],[ProductID]]="","MISSING",IFERROR(VLOOKUP(salesTable[[#This Row],[ProductID]],product_REF[],2,FALSE),"NO MATCH")))))</f>
        <v>STANDING DESK</v>
      </c>
      <c r="Y759" t="str">
        <f>IFERROR(CLEAN(UPPER(TRIM(VLOOKUP(salesTable[[#This Row],[productID_Final]],product_REF[],3,FALSE)))),"NO MATCH")</f>
        <v>FURNITURE</v>
      </c>
      <c r="Z759" s="8" t="str">
        <f>IF(salesTable[[#This Row],[productCategory_final]]=CLEAN(UPPER(TRIM(salesTable[ProductCategory]))),salesTable[[#This Row],[productCategory_final]],"MISMATCH")</f>
        <v>FURNITURE</v>
      </c>
      <c r="AA759" s="8" t="str">
        <f>IF(salesTable[[#This Row],[CustomerID]]="","MISSING",IFERROR(VLOOKUP(salesTable[[#This Row],[CustomerID]],customer_REF[],1,FALSE),"NO MATCH"))</f>
        <v>C0380</v>
      </c>
      <c r="AB759" t="str">
        <f>CLEAN(UPPER(TRIM(IF(salesTable[[#This Row],[FirstName]]="","MISSING",IFERROR(VLOOKUP(salesTable[[#This Row],[CustomerID_final]],customer_REF[],2,FALSE),"NO MATCH")))))</f>
        <v>MICHAEL</v>
      </c>
      <c r="AC759" s="8" t="str">
        <f>IF(salesTable[[#This Row],[customerFisrtName]]=CLEAN(UPPER(TRIM(salesTable[[#This Row],[customerFisrtName]]))),salesTable[[#This Row],[customerFisrtName]],"MISMATCH")</f>
        <v>MICHAEL</v>
      </c>
      <c r="AD759" t="str">
        <f>CLEAN(UPPER(TRIM(IF(salesTable[[#This Row],[LastName]]="","MISSING",IFERROR(VLOOKUP(salesTable[[#This Row],[CustomerID_final]],customer_REF[],3,FALSE),"NO MATCH")))))</f>
        <v>OWUSU</v>
      </c>
      <c r="AE759" s="8" t="str">
        <f>IF(salesTable[[#This Row],[customerLastName]]=CLEAN(UPPER(TRIM(salesTable[[#This Row],[customerLastName]]))),salesTable[[#This Row],[customerLastName]],"MISMATCH")</f>
        <v>OWUSU</v>
      </c>
      <c r="AF759" s="8" t="str">
        <f>IF(salesTable[[#This Row],[Phone]]="","MISSING",0&amp;RIGHT(TRIM(SUBSTITUTE(SUBSTITUTE(SUBSTITUTE(salesTable[[#This Row],[Phone]],"+","")," ",""),"-","")),9))</f>
        <v>0275755561</v>
      </c>
      <c r="AG75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59" s="8">
        <f>IF(salesTable[[#This Row],[quantity_clean]]&gt;0,salesTable[[#This Row],[quantity_clean]],"INVALID")</f>
        <v>1</v>
      </c>
      <c r="AI75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59" s="8">
        <f>IF(salesTable[[#This Row],[unitPrice_clean]]&gt;0,salesTable[[#This Row],[unitPrice_clean]],"INVALID")</f>
        <v>1900</v>
      </c>
      <c r="AK759">
        <f>IF(salesTable[[#This Row],[Revenue]]="","MISSING",VALUE(TRIM(SUBSTITUTE(SUBSTITUTE(salesTable[[#This Row],[Revenue]],",",""),"GH₵",""))))</f>
        <v>1900</v>
      </c>
      <c r="AL759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759" s="19">
        <f>IF(ISNUMBER(salesTable[[#This Row],[OrderDate]]),salesTable[[#This Row],[OrderDate]],IFERROR(DATEVALUE(CLEAN(TRIM(SUBSTITUTE(salesTable[[#This Row],[OrderDate]],".","/")))),"CHECK"))</f>
        <v>45573</v>
      </c>
      <c r="AN75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GH-KUM-2025-01467</v>
      </c>
      <c r="AP7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59" s="8" t="str">
        <f>CLEAN(PROPER(TRIM(salesTable[[#This Row],[Email]])))</f>
        <v>Michael.Owusu4@Example.Com</v>
      </c>
      <c r="AR759" s="8" t="str">
        <f>CLEAN(TRIM(salesTable[[#This Row],[SourceFile]]))</f>
        <v>Retail_POS_2025.csv</v>
      </c>
      <c r="AS7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59" s="8" t="str">
        <f>IF(salesTable[orderRef_final]&lt;&gt;"MISSING",salesTable[orderRef_final],"invalid")</f>
        <v>GH-KUM-2025-01467</v>
      </c>
    </row>
    <row r="760" spans="1:46" x14ac:dyDescent="0.3">
      <c r="A760" t="s">
        <v>5855</v>
      </c>
      <c r="B760" t="s">
        <v>5856</v>
      </c>
      <c r="C760" t="s">
        <v>2768</v>
      </c>
      <c r="D760" t="s">
        <v>271</v>
      </c>
      <c r="E760" t="s">
        <v>1147</v>
      </c>
      <c r="F760" t="s">
        <v>1348</v>
      </c>
      <c r="G760" t="s">
        <v>53</v>
      </c>
      <c r="H760" t="s">
        <v>95</v>
      </c>
      <c r="I760" t="s">
        <v>4387</v>
      </c>
      <c r="J760" t="s">
        <v>83</v>
      </c>
      <c r="K760" t="s">
        <v>57</v>
      </c>
      <c r="L760" t="s">
        <v>58</v>
      </c>
      <c r="M760">
        <v>8</v>
      </c>
      <c r="N760">
        <v>180</v>
      </c>
      <c r="O760">
        <v>1440</v>
      </c>
      <c r="P760" t="s">
        <v>5857</v>
      </c>
      <c r="Q760" t="s">
        <v>5858</v>
      </c>
      <c r="R760" t="s">
        <v>157</v>
      </c>
      <c r="S760" t="str">
        <f>IF(salesTable[[#This Row],[Region]]="","MISSING",IFERROR(VLOOKUP(salesTable[[#This Row],[Region]],region_ref[],2,FALSE),TRIM(CLEAN(UPPER(salesTable[[#This Row],[Region]])))))</f>
        <v>KUMASI</v>
      </c>
      <c r="T760" t="str">
        <f>IF(salesTable[[#This Row],[CustomerType]]="","MISSING",IFERROR(VLOOKUP(salesTable[[#This Row],[CustomerType]],customerType_Ref[],2,FALSE),TRIM(CLEAN(UPPER(salesTable[[#This Row],[CustomerType]])))))</f>
        <v>INDIVIDUAL</v>
      </c>
      <c r="U760" t="str">
        <f>IF(salesTable[[#This Row],[SalesChannel]]="","MISSING",IFERROR(VLOOKUP(salesTable[[#This Row],[SalesChannel]],salesChannel_Ref[],2,FALSE),CLEAN(UPPER(TRIM(salesTable[SalesChannel])))))</f>
        <v>ONLINE</v>
      </c>
      <c r="V7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60" s="8" t="str">
        <f>IF(salesTable[[#This Row],[ProductID]]="","MISSING",IFERROR(VLOOKUP(salesTable[[#This Row],[ProductID]],product_REF[],1,FALSE),"NO MATCH"))</f>
        <v>P007</v>
      </c>
      <c r="X760" s="8" t="str">
        <f>CLEAN(UPPER(TRIM(IF(salesTable[[#This Row],[ProductID]]="","MISSING",IFERROR(VLOOKUP(salesTable[[#This Row],[ProductID]],product_REF[],2,FALSE),"NO MATCH")))))</f>
        <v>COTTON SHIRT</v>
      </c>
      <c r="Y760" t="str">
        <f>IFERROR(CLEAN(UPPER(TRIM(VLOOKUP(salesTable[[#This Row],[productID_Final]],product_REF[],3,FALSE)))),"NO MATCH")</f>
        <v>CLOTHING</v>
      </c>
      <c r="Z760" s="8" t="str">
        <f>IF(salesTable[[#This Row],[productCategory_final]]=CLEAN(UPPER(TRIM(salesTable[ProductCategory]))),salesTable[[#This Row],[productCategory_final]],"MISMATCH")</f>
        <v>CLOTHING</v>
      </c>
      <c r="AA760" s="8" t="str">
        <f>IF(salesTable[[#This Row],[CustomerID]]="","MISSING",IFERROR(VLOOKUP(salesTable[[#This Row],[CustomerID]],customer_REF[],1,FALSE),"NO MATCH"))</f>
        <v>C0193</v>
      </c>
      <c r="AB760" t="str">
        <f>CLEAN(UPPER(TRIM(IF(salesTable[[#This Row],[FirstName]]="","MISSING",IFERROR(VLOOKUP(salesTable[[#This Row],[CustomerID_final]],customer_REF[],2,FALSE),"NO MATCH")))))</f>
        <v>MICHAEL</v>
      </c>
      <c r="AC760" s="8" t="str">
        <f>IF(salesTable[[#This Row],[customerFisrtName]]=CLEAN(UPPER(TRIM(salesTable[[#This Row],[customerFisrtName]]))),salesTable[[#This Row],[customerFisrtName]],"MISMATCH")</f>
        <v>MICHAEL</v>
      </c>
      <c r="AD760" t="str">
        <f>CLEAN(UPPER(TRIM(IF(salesTable[[#This Row],[LastName]]="","MISSING",IFERROR(VLOOKUP(salesTable[[#This Row],[CustomerID_final]],customer_REF[],3,FALSE),"NO MATCH")))))</f>
        <v>OWUSU</v>
      </c>
      <c r="AE760" s="8" t="str">
        <f>IF(salesTable[[#This Row],[customerLastName]]=CLEAN(UPPER(TRIM(salesTable[[#This Row],[customerLastName]]))),salesTable[[#This Row],[customerLastName]],"MISMATCH")</f>
        <v>OWUSU</v>
      </c>
      <c r="AF760" s="8" t="str">
        <f>IF(salesTable[[#This Row],[Phone]]="","MISSING",0&amp;RIGHT(TRIM(SUBSTITUTE(SUBSTITUTE(SUBSTITUTE(salesTable[[#This Row],[Phone]],"+","")," ",""),"-","")),9))</f>
        <v>0261344762</v>
      </c>
      <c r="AG76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60" s="8">
        <f>IF(salesTable[[#This Row],[quantity_clean]]&gt;0,salesTable[[#This Row],[quantity_clean]],"INVALID")</f>
        <v>8</v>
      </c>
      <c r="AI76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60" s="8">
        <f>IF(salesTable[[#This Row],[unitPrice_clean]]&gt;0,salesTable[[#This Row],[unitPrice_clean]],"INVALID")</f>
        <v>180</v>
      </c>
      <c r="AK760">
        <f>IF(salesTable[[#This Row],[Revenue]]="","MISSING",VALUE(TRIM(SUBSTITUTE(SUBSTITUTE(salesTable[[#This Row],[Revenue]],",",""),"GH₵",""))))</f>
        <v>1440</v>
      </c>
      <c r="AL760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760" s="19">
        <f>IF(ISNUMBER(salesTable[[#This Row],[OrderDate]]),salesTable[[#This Row],[OrderDate]],IFERROR(DATEVALUE(CLEAN(TRIM(SUBSTITUTE(salesTable[[#This Row],[OrderDate]],".","/")))),"CHECK"))</f>
        <v>45889</v>
      </c>
      <c r="AN7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45889</v>
      </c>
      <c r="AO7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GH-KUM-2025-01475</v>
      </c>
      <c r="AP7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60" s="8" t="str">
        <f>CLEAN(PROPER(TRIM(salesTable[[#This Row],[Email]])))</f>
        <v>Michael.Owusu11@Example.Com</v>
      </c>
      <c r="AR760" s="8" t="str">
        <f>CLEAN(TRIM(salesTable[[#This Row],[SourceFile]]))</f>
        <v>Online_Sales_2025.xlsx</v>
      </c>
      <c r="AS7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0" s="8" t="str">
        <f>IF(salesTable[orderRef_final]&lt;&gt;"MISSING",salesTable[orderRef_final],"invalid")</f>
        <v>GH-KUM-2025-01475</v>
      </c>
    </row>
    <row r="761" spans="1:46" x14ac:dyDescent="0.3">
      <c r="A761" t="s">
        <v>3155</v>
      </c>
      <c r="B761" t="s">
        <v>3156</v>
      </c>
      <c r="C761" t="s">
        <v>997</v>
      </c>
      <c r="D761" t="s">
        <v>21</v>
      </c>
      <c r="E761" t="s">
        <v>190</v>
      </c>
      <c r="F761" t="s">
        <v>38</v>
      </c>
      <c r="G761" t="s">
        <v>191</v>
      </c>
      <c r="H761" t="s">
        <v>757</v>
      </c>
      <c r="I761" t="s">
        <v>279</v>
      </c>
      <c r="J761" t="s">
        <v>337</v>
      </c>
      <c r="K761" t="s">
        <v>1087</v>
      </c>
      <c r="L761" t="s">
        <v>165</v>
      </c>
      <c r="M761">
        <v>11</v>
      </c>
      <c r="N761">
        <v>1650</v>
      </c>
      <c r="O761">
        <v>18150</v>
      </c>
      <c r="P761" t="s">
        <v>3157</v>
      </c>
      <c r="Q761" t="s">
        <v>3158</v>
      </c>
      <c r="R761" t="s">
        <v>46</v>
      </c>
      <c r="S761" t="str">
        <f>IF(salesTable[[#This Row],[Region]]="","MISSING",IFERROR(VLOOKUP(salesTable[[#This Row],[Region]],region_ref[],2,FALSE),TRIM(CLEAN(UPPER(salesTable[[#This Row],[Region]])))))</f>
        <v>KUMASI</v>
      </c>
      <c r="T761" t="str">
        <f>IF(salesTable[[#This Row],[CustomerType]]="","MISSING",IFERROR(VLOOKUP(salesTable[[#This Row],[CustomerType]],customerType_Ref[],2,FALSE),TRIM(CLEAN(UPPER(salesTable[[#This Row],[CustomerType]])))))</f>
        <v>INDIVIDUAL</v>
      </c>
      <c r="U761" t="str">
        <f>IF(salesTable[[#This Row],[SalesChannel]]="","MISSING",IFERROR(VLOOKUP(salesTable[[#This Row],[SalesChannel]],salesChannel_Ref[],2,FALSE),CLEAN(UPPER(TRIM(salesTable[SalesChannel])))))</f>
        <v>AGENT</v>
      </c>
      <c r="V76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61" s="8" t="str">
        <f>IF(salesTable[[#This Row],[ProductID]]="","MISSING",IFERROR(VLOOKUP(salesTable[[#This Row],[ProductID]],product_REF[],1,FALSE),"NO MATCH"))</f>
        <v>P004</v>
      </c>
      <c r="X761" s="8" t="str">
        <f>CLEAN(UPPER(TRIM(IF(salesTable[[#This Row],[ProductID]]="","MISSING",IFERROR(VLOOKUP(salesTable[[#This Row],[ProductID]],product_REF[],2,FALSE),"NO MATCH")))))</f>
        <v>LASER PRINTER</v>
      </c>
      <c r="Y761" t="str">
        <f>IFERROR(CLEAN(UPPER(TRIM(VLOOKUP(salesTable[[#This Row],[productID_Final]],product_REF[],3,FALSE)))),"NO MATCH")</f>
        <v>OFFICE SUPPLIES</v>
      </c>
      <c r="Z761" s="8" t="str">
        <f>IF(salesTable[[#This Row],[productCategory_final]]=CLEAN(UPPER(TRIM(salesTable[ProductCategory]))),salesTable[[#This Row],[productCategory_final]],"MISMATCH")</f>
        <v>OFFICE SUPPLIES</v>
      </c>
      <c r="AA761" s="8" t="str">
        <f>IF(salesTable[[#This Row],[CustomerID]]="","MISSING",IFERROR(VLOOKUP(salesTable[[#This Row],[CustomerID]],customer_REF[],1,FALSE),"NO MATCH"))</f>
        <v>C0243</v>
      </c>
      <c r="AB761" t="str">
        <f>CLEAN(UPPER(TRIM(IF(salesTable[[#This Row],[FirstName]]="","MISSING",IFERROR(VLOOKUP(salesTable[[#This Row],[CustomerID_final]],customer_REF[],2,FALSE),"NO MATCH")))))</f>
        <v>KOJO</v>
      </c>
      <c r="AC761" s="8" t="str">
        <f>IF(salesTable[[#This Row],[customerFisrtName]]=CLEAN(UPPER(TRIM(salesTable[[#This Row],[customerFisrtName]]))),salesTable[[#This Row],[customerFisrtName]],"MISMATCH")</f>
        <v>KOJO</v>
      </c>
      <c r="AD761" t="str">
        <f>CLEAN(UPPER(TRIM(IF(salesTable[[#This Row],[LastName]]="","MISSING",IFERROR(VLOOKUP(salesTable[[#This Row],[CustomerID_final]],customer_REF[],3,FALSE),"NO MATCH")))))</f>
        <v>ASARE</v>
      </c>
      <c r="AE761" s="8" t="str">
        <f>IF(salesTable[[#This Row],[customerLastName]]=CLEAN(UPPER(TRIM(salesTable[[#This Row],[customerLastName]]))),salesTable[[#This Row],[customerLastName]],"MISMATCH")</f>
        <v>ASARE</v>
      </c>
      <c r="AF761" s="8" t="str">
        <f>IF(salesTable[[#This Row],[Phone]]="","MISSING",0&amp;RIGHT(TRIM(SUBSTITUTE(SUBSTITUTE(SUBSTITUTE(salesTable[[#This Row],[Phone]],"+","")," ",""),"-","")),9))</f>
        <v>0597900166</v>
      </c>
      <c r="AG76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61" s="8">
        <f>IF(salesTable[[#This Row],[quantity_clean]]&gt;0,salesTable[[#This Row],[quantity_clean]],"INVALID")</f>
        <v>11</v>
      </c>
      <c r="AI76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761" s="8">
        <f>IF(salesTable[[#This Row],[unitPrice_clean]]&gt;0,salesTable[[#This Row],[unitPrice_clean]],"INVALID")</f>
        <v>1650</v>
      </c>
      <c r="AK761">
        <f>IF(salesTable[[#This Row],[Revenue]]="","MISSING",VALUE(TRIM(SUBSTITUTE(SUBSTITUTE(salesTable[[#This Row],[Revenue]],",",""),"GH₵",""))))</f>
        <v>18150</v>
      </c>
      <c r="AL761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761" s="19">
        <f>IF(ISNUMBER(salesTable[[#This Row],[OrderDate]]),salesTable[[#This Row],[OrderDate]],IFERROR(DATEVALUE(CLEAN(TRIM(SUBSTITUTE(salesTable[[#This Row],[OrderDate]],".","/")))),"CHECK"))</f>
        <v>45676</v>
      </c>
      <c r="AN7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45676</v>
      </c>
      <c r="AO7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GH-KUM-2025-01482</v>
      </c>
      <c r="AP7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761" s="8" t="str">
        <f>CLEAN(PROPER(TRIM(salesTable[[#This Row],[Email]])))</f>
        <v>Kojo.Asare85@Example.Com</v>
      </c>
      <c r="AR761" s="8" t="str">
        <f>CLEAN(TRIM(salesTable[[#This Row],[SourceFile]]))</f>
        <v>Mobile_App_Export.csv</v>
      </c>
      <c r="AS7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1" s="8" t="str">
        <f>IF(salesTable[orderRef_final]&lt;&gt;"MISSING",salesTable[orderRef_final],"invalid")</f>
        <v>GH-KUM-2025-01482</v>
      </c>
    </row>
    <row r="762" spans="1:46" x14ac:dyDescent="0.3">
      <c r="A762" t="s">
        <v>4696</v>
      </c>
      <c r="B762" t="s">
        <v>4697</v>
      </c>
      <c r="C762" t="s">
        <v>463</v>
      </c>
      <c r="D762" t="s">
        <v>1304</v>
      </c>
      <c r="E762" t="s">
        <v>1779</v>
      </c>
      <c r="F762" t="s">
        <v>228</v>
      </c>
      <c r="G762" t="s">
        <v>81</v>
      </c>
      <c r="H762" t="s">
        <v>853</v>
      </c>
      <c r="I762" t="s">
        <v>110</v>
      </c>
      <c r="J762" t="s">
        <v>27</v>
      </c>
      <c r="K762" t="s">
        <v>84</v>
      </c>
      <c r="L762" t="s">
        <v>1386</v>
      </c>
      <c r="M762">
        <v>5</v>
      </c>
      <c r="N762">
        <v>1250</v>
      </c>
      <c r="O762">
        <v>6250</v>
      </c>
      <c r="P762" t="s">
        <v>4698</v>
      </c>
      <c r="Q762" t="s">
        <v>4699</v>
      </c>
      <c r="R762" t="s">
        <v>61</v>
      </c>
      <c r="S762" t="str">
        <f>IF(salesTable[[#This Row],[Region]]="","MISSING",IFERROR(VLOOKUP(salesTable[[#This Row],[Region]],region_ref[],2,FALSE),TRIM(CLEAN(UPPER(salesTable[[#This Row],[Region]])))))</f>
        <v>SUNYANI</v>
      </c>
      <c r="T762" t="str">
        <f>IF(salesTable[[#This Row],[CustomerType]]="","MISSING",IFERROR(VLOOKUP(salesTable[[#This Row],[CustomerType]],customerType_Ref[],2,FALSE),TRIM(CLEAN(UPPER(salesTable[[#This Row],[CustomerType]])))))</f>
        <v>GOVERNMENT</v>
      </c>
      <c r="U762" t="str">
        <f>IF(salesTable[[#This Row],[SalesChannel]]="","MISSING",IFERROR(VLOOKUP(salesTable[[#This Row],[SalesChannel]],salesChannel_Ref[],2,FALSE),CLEAN(UPPER(TRIM(salesTable[SalesChannel])))))</f>
        <v>AGENT</v>
      </c>
      <c r="V76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62" s="8" t="str">
        <f>IF(salesTable[[#This Row],[ProductID]]="","MISSING",IFERROR(VLOOKUP(salesTable[[#This Row],[ProductID]],product_REF[],1,FALSE),"NO MATCH"))</f>
        <v>P008</v>
      </c>
      <c r="X762" s="8" t="str">
        <f>CLEAN(UPPER(TRIM(IF(salesTable[[#This Row],[ProductID]]="","MISSING",IFERROR(VLOOKUP(salesTable[[#This Row],[ProductID]],product_REF[],2,FALSE),"NO MATCH")))))</f>
        <v>MICROWAVE 25L</v>
      </c>
      <c r="Y762" t="str">
        <f>IFERROR(CLEAN(UPPER(TRIM(VLOOKUP(salesTable[[#This Row],[productID_Final]],product_REF[],3,FALSE)))),"NO MATCH")</f>
        <v>HOME APPLIANCES</v>
      </c>
      <c r="Z762" s="8" t="str">
        <f>IF(salesTable[[#This Row],[productCategory_final]]=CLEAN(UPPER(TRIM(salesTable[ProductCategory]))),salesTable[[#This Row],[productCategory_final]],"MISMATCH")</f>
        <v>HOME APPLIANCES</v>
      </c>
      <c r="AA762" s="8" t="str">
        <f>IF(salesTable[[#This Row],[CustomerID]]="","MISSING",IFERROR(VLOOKUP(salesTable[[#This Row],[CustomerID]],customer_REF[],1,FALSE),"NO MATCH"))</f>
        <v>C0278</v>
      </c>
      <c r="AB762" t="str">
        <f>CLEAN(UPPER(TRIM(IF(salesTable[[#This Row],[FirstName]]="","MISSING",IFERROR(VLOOKUP(salesTable[[#This Row],[CustomerID_final]],customer_REF[],2,FALSE),"NO MATCH")))))</f>
        <v>ABENA</v>
      </c>
      <c r="AC762" s="8" t="str">
        <f>IF(salesTable[[#This Row],[customerFisrtName]]=CLEAN(UPPER(TRIM(salesTable[[#This Row],[customerFisrtName]]))),salesTable[[#This Row],[customerFisrtName]],"MISMATCH")</f>
        <v>ABENA</v>
      </c>
      <c r="AD762" t="str">
        <f>CLEAN(UPPER(TRIM(IF(salesTable[[#This Row],[LastName]]="","MISSING",IFERROR(VLOOKUP(salesTable[[#This Row],[CustomerID_final]],customer_REF[],3,FALSE),"NO MATCH")))))</f>
        <v>BOATENG</v>
      </c>
      <c r="AE762" s="8" t="str">
        <f>IF(salesTable[[#This Row],[customerLastName]]=CLEAN(UPPER(TRIM(salesTable[[#This Row],[customerLastName]]))),salesTable[[#This Row],[customerLastName]],"MISMATCH")</f>
        <v>BOATENG</v>
      </c>
      <c r="AF762" s="8" t="str">
        <f>IF(salesTable[[#This Row],[Phone]]="","MISSING",0&amp;RIGHT(TRIM(SUBSTITUTE(SUBSTITUTE(SUBSTITUTE(salesTable[[#This Row],[Phone]],"+","")," ",""),"-","")),9))</f>
        <v>0207147032</v>
      </c>
      <c r="AG76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62" s="8">
        <f>IF(salesTable[[#This Row],[quantity_clean]]&gt;0,salesTable[[#This Row],[quantity_clean]],"INVALID")</f>
        <v>5</v>
      </c>
      <c r="AI76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62" s="8">
        <f>IF(salesTable[[#This Row],[unitPrice_clean]]&gt;0,salesTable[[#This Row],[unitPrice_clean]],"INVALID")</f>
        <v>1250</v>
      </c>
      <c r="AK762">
        <f>IF(salesTable[[#This Row],[Revenue]]="","MISSING",VALUE(TRIM(SUBSTITUTE(SUBSTITUTE(salesTable[[#This Row],[Revenue]],",",""),"GH₵",""))))</f>
        <v>6250</v>
      </c>
      <c r="AL762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762" s="19">
        <f>IF(ISNUMBER(salesTable[[#This Row],[OrderDate]]),salesTable[[#This Row],[OrderDate]],IFERROR(DATEVALUE(CLEAN(TRIM(SUBSTITUTE(salesTable[[#This Row],[OrderDate]],".","/")))),"CHECK"))</f>
        <v>45497</v>
      </c>
      <c r="AN76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GH-SUN-2025-00006</v>
      </c>
      <c r="AP7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2" s="8" t="str">
        <f>CLEAN(PROPER(TRIM(salesTable[[#This Row],[Email]])))</f>
        <v>Abena.Boateng61@Example.Com</v>
      </c>
      <c r="AR762" s="8" t="str">
        <f>CLEAN(TRIM(salesTable[[#This Row],[SourceFile]]))</f>
        <v>Retail_POS_2025.csv</v>
      </c>
      <c r="AS7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2" s="8" t="str">
        <f>IF(salesTable[orderRef_final]&lt;&gt;"MISSING",salesTable[orderRef_final],"invalid")</f>
        <v>GH-SUN-2025-00006</v>
      </c>
    </row>
    <row r="763" spans="1:46" x14ac:dyDescent="0.3">
      <c r="A763" t="s">
        <v>909</v>
      </c>
      <c r="B763" t="s">
        <v>207</v>
      </c>
      <c r="C763" t="s">
        <v>910</v>
      </c>
      <c r="D763" t="s">
        <v>65</v>
      </c>
      <c r="E763" t="s">
        <v>190</v>
      </c>
      <c r="F763" t="s">
        <v>228</v>
      </c>
      <c r="G763" t="s">
        <v>142</v>
      </c>
      <c r="H763" t="s">
        <v>201</v>
      </c>
      <c r="I763" t="s">
        <v>26</v>
      </c>
      <c r="J763" t="s">
        <v>27</v>
      </c>
      <c r="K763" t="s">
        <v>72</v>
      </c>
      <c r="L763" t="s">
        <v>165</v>
      </c>
      <c r="M763">
        <v>1</v>
      </c>
      <c r="N763">
        <v>420</v>
      </c>
      <c r="O763">
        <v>420</v>
      </c>
      <c r="P763" t="s">
        <v>911</v>
      </c>
      <c r="Q763" t="s">
        <v>912</v>
      </c>
      <c r="R763" t="s">
        <v>61</v>
      </c>
      <c r="S763" t="str">
        <f>IF(salesTable[[#This Row],[Region]]="","MISSING",IFERROR(VLOOKUP(salesTable[[#This Row],[Region]],region_ref[],2,FALSE),TRIM(CLEAN(UPPER(salesTable[[#This Row],[Region]])))))</f>
        <v>SUNYANI</v>
      </c>
      <c r="T763" t="str">
        <f>IF(salesTable[[#This Row],[CustomerType]]="","MISSING",IFERROR(VLOOKUP(salesTable[[#This Row],[CustomerType]],customerType_Ref[],2,FALSE),TRIM(CLEAN(UPPER(salesTable[[#This Row],[CustomerType]])))))</f>
        <v>GOVERNMENT</v>
      </c>
      <c r="U763" t="str">
        <f>IF(salesTable[[#This Row],[SalesChannel]]="","MISSING",IFERROR(VLOOKUP(salesTable[[#This Row],[SalesChannel]],salesChannel_Ref[],2,FALSE),CLEAN(UPPER(TRIM(salesTable[SalesChannel])))))</f>
        <v>IN-STORE</v>
      </c>
      <c r="V76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63" s="8" t="str">
        <f>IF(salesTable[[#This Row],[ProductID]]="","MISSING",IFERROR(VLOOKUP(salesTable[[#This Row],[ProductID]],product_REF[],1,FALSE),"NO MATCH"))</f>
        <v>P003</v>
      </c>
      <c r="X763" s="8" t="str">
        <f>CLEAN(UPPER(TRIM(IF(salesTable[[#This Row],[ProductID]]="","MISSING",IFERROR(VLOOKUP(salesTable[[#This Row],[ProductID]],product_REF[],2,FALSE),"NO MATCH")))))</f>
        <v>WIRELESS HEADSET</v>
      </c>
      <c r="Y763" t="str">
        <f>IFERROR(CLEAN(UPPER(TRIM(VLOOKUP(salesTable[[#This Row],[productID_Final]],product_REF[],3,FALSE)))),"NO MATCH")</f>
        <v>ELECTRONICS</v>
      </c>
      <c r="Z763" s="8" t="str">
        <f>IF(salesTable[[#This Row],[productCategory_final]]=CLEAN(UPPER(TRIM(salesTable[ProductCategory]))),salesTable[[#This Row],[productCategory_final]],"MISMATCH")</f>
        <v>ELECTRONICS</v>
      </c>
      <c r="AA763" s="8" t="str">
        <f>IF(salesTable[[#This Row],[CustomerID]]="","MISSING",IFERROR(VLOOKUP(salesTable[[#This Row],[CustomerID]],customer_REF[],1,FALSE),"NO MATCH"))</f>
        <v>C0341</v>
      </c>
      <c r="AB763" t="str">
        <f>CLEAN(UPPER(TRIM(IF(salesTable[[#This Row],[FirstName]]="","MISSING",IFERROR(VLOOKUP(salesTable[[#This Row],[CustomerID_final]],customer_REF[],2,FALSE),"NO MATCH")))))</f>
        <v>NAA</v>
      </c>
      <c r="AC763" s="8" t="str">
        <f>IF(salesTable[[#This Row],[customerFisrtName]]=CLEAN(UPPER(TRIM(salesTable[[#This Row],[customerFisrtName]]))),salesTable[[#This Row],[customerFisrtName]],"MISMATCH")</f>
        <v>NAA</v>
      </c>
      <c r="AD763" t="str">
        <f>CLEAN(UPPER(TRIM(IF(salesTable[[#This Row],[LastName]]="","MISSING",IFERROR(VLOOKUP(salesTable[[#This Row],[CustomerID_final]],customer_REF[],3,FALSE),"NO MATCH")))))</f>
        <v>ASARE</v>
      </c>
      <c r="AE763" s="8" t="str">
        <f>IF(salesTable[[#This Row],[customerLastName]]=CLEAN(UPPER(TRIM(salesTable[[#This Row],[customerLastName]]))),salesTable[[#This Row],[customerLastName]],"MISMATCH")</f>
        <v>ASARE</v>
      </c>
      <c r="AF763" s="8" t="str">
        <f>IF(salesTable[[#This Row],[Phone]]="","MISSING",0&amp;RIGHT(TRIM(SUBSTITUTE(SUBSTITUTE(SUBSTITUTE(salesTable[[#This Row],[Phone]],"+","")," ",""),"-","")),9))</f>
        <v>0269935581</v>
      </c>
      <c r="AG76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63" s="8">
        <f>IF(salesTable[[#This Row],[quantity_clean]]&gt;0,salesTable[[#This Row],[quantity_clean]],"INVALID")</f>
        <v>1</v>
      </c>
      <c r="AI76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63" s="8">
        <f>IF(salesTable[[#This Row],[unitPrice_clean]]&gt;0,salesTable[[#This Row],[unitPrice_clean]],"INVALID")</f>
        <v>420</v>
      </c>
      <c r="AK763">
        <f>IF(salesTable[[#This Row],[Revenue]]="","MISSING",VALUE(TRIM(SUBSTITUTE(SUBSTITUTE(salesTable[[#This Row],[Revenue]],",",""),"GH₵",""))))</f>
        <v>420</v>
      </c>
      <c r="AL763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763" s="19">
        <f>IF(ISNUMBER(salesTable[[#This Row],[OrderDate]]),salesTable[[#This Row],[OrderDate]],IFERROR(DATEVALUE(CLEAN(TRIM(SUBSTITUTE(salesTable[[#This Row],[OrderDate]],".","/")))),"CHECK"))</f>
        <v>45675</v>
      </c>
      <c r="AN7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45675</v>
      </c>
      <c r="AO7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GH-SUN-2025-00019</v>
      </c>
      <c r="AP7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3" s="8" t="str">
        <f>CLEAN(PROPER(TRIM(salesTable[[#This Row],[Email]])))</f>
        <v>Naa.Asare82@Example.Com</v>
      </c>
      <c r="AR763" s="8" t="str">
        <f>CLEAN(TRIM(salesTable[[#This Row],[SourceFile]]))</f>
        <v>Retail_POS_2025.csv</v>
      </c>
      <c r="AS7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3" s="8" t="str">
        <f>IF(salesTable[orderRef_final]&lt;&gt;"MISSING",salesTable[orderRef_final],"invalid")</f>
        <v>GH-SUN-2025-00019</v>
      </c>
    </row>
    <row r="764" spans="1:46" x14ac:dyDescent="0.3">
      <c r="A764" t="s">
        <v>3918</v>
      </c>
      <c r="B764" t="s">
        <v>3919</v>
      </c>
      <c r="C764" t="s">
        <v>2358</v>
      </c>
      <c r="D764" t="s">
        <v>440</v>
      </c>
      <c r="E764" t="s">
        <v>93</v>
      </c>
      <c r="F764" t="s">
        <v>448</v>
      </c>
      <c r="G764" t="s">
        <v>39</v>
      </c>
      <c r="H764" t="s">
        <v>392</v>
      </c>
      <c r="I764" t="s">
        <v>374</v>
      </c>
      <c r="J764" t="s">
        <v>337</v>
      </c>
      <c r="K764" t="s">
        <v>144</v>
      </c>
      <c r="L764" t="s">
        <v>111</v>
      </c>
      <c r="M764">
        <v>-1</v>
      </c>
      <c r="N764">
        <v>1900</v>
      </c>
      <c r="O764">
        <v>19000</v>
      </c>
      <c r="P764" t="s">
        <v>3920</v>
      </c>
      <c r="Q764" t="s">
        <v>2207</v>
      </c>
      <c r="R764" t="s">
        <v>46</v>
      </c>
      <c r="S764" t="str">
        <f>IF(salesTable[[#This Row],[Region]]="","MISSING",IFERROR(VLOOKUP(salesTable[[#This Row],[Region]],region_ref[],2,FALSE),TRIM(CLEAN(UPPER(salesTable[[#This Row],[Region]])))))</f>
        <v>SUNYANI</v>
      </c>
      <c r="T764" t="str">
        <f>IF(salesTable[[#This Row],[CustomerType]]="","MISSING",IFERROR(VLOOKUP(salesTable[[#This Row],[CustomerType]],customerType_Ref[],2,FALSE),TRIM(CLEAN(UPPER(salesTable[[#This Row],[CustomerType]])))))</f>
        <v>INDIVIDUAL</v>
      </c>
      <c r="U764" t="str">
        <f>IF(salesTable[[#This Row],[SalesChannel]]="","MISSING",IFERROR(VLOOKUP(salesTable[[#This Row],[SalesChannel]],salesChannel_Ref[],2,FALSE),CLEAN(UPPER(TRIM(salesTable[SalesChannel])))))</f>
        <v>IN-STORE</v>
      </c>
      <c r="V764" t="str">
        <f>IF(salesTable[[#This Row],[PaymentMethod]]="","MISSING",IFERROR(VLOOKUP(salesTable[[#This Row],[PaymentMethod]],paymentMethod_REF[],2,FALSE), CLEAN(UPPER(TRIM(salesTable[[#This Row],[PaymentMethod]])))))</f>
        <v>CARD</v>
      </c>
      <c r="W764" s="8" t="str">
        <f>IF(salesTable[[#This Row],[ProductID]]="","MISSING",IFERROR(VLOOKUP(salesTable[[#This Row],[ProductID]],product_REF[],1,FALSE),"NO MATCH"))</f>
        <v>P006</v>
      </c>
      <c r="X764" s="8" t="str">
        <f>CLEAN(UPPER(TRIM(IF(salesTable[[#This Row],[ProductID]]="","MISSING",IFERROR(VLOOKUP(salesTable[[#This Row],[ProductID]],product_REF[],2,FALSE),"NO MATCH")))))</f>
        <v>STANDING DESK</v>
      </c>
      <c r="Y764" t="str">
        <f>IFERROR(CLEAN(UPPER(TRIM(VLOOKUP(salesTable[[#This Row],[productID_Final]],product_REF[],3,FALSE)))),"NO MATCH")</f>
        <v>FURNITURE</v>
      </c>
      <c r="Z764" s="8" t="str">
        <f>IF(salesTable[[#This Row],[productCategory_final]]=CLEAN(UPPER(TRIM(salesTable[ProductCategory]))),salesTable[[#This Row],[productCategory_final]],"MISMATCH")</f>
        <v>FURNITURE</v>
      </c>
      <c r="AA764" s="8" t="str">
        <f>IF(salesTable[[#This Row],[CustomerID]]="","MISSING",IFERROR(VLOOKUP(salesTable[[#This Row],[CustomerID]],customer_REF[],1,FALSE),"NO MATCH"))</f>
        <v>C0148</v>
      </c>
      <c r="AB764" t="str">
        <f>CLEAN(UPPER(TRIM(IF(salesTable[[#This Row],[FirstName]]="","MISSING",IFERROR(VLOOKUP(salesTable[[#This Row],[CustomerID_final]],customer_REF[],2,FALSE),"NO MATCH")))))</f>
        <v>ADWOA</v>
      </c>
      <c r="AC764" s="8" t="str">
        <f>IF(salesTable[[#This Row],[customerFisrtName]]=CLEAN(UPPER(TRIM(salesTable[[#This Row],[customerFisrtName]]))),salesTable[[#This Row],[customerFisrtName]],"MISMATCH")</f>
        <v>ADWOA</v>
      </c>
      <c r="AD764" t="str">
        <f>CLEAN(UPPER(TRIM(IF(salesTable[[#This Row],[LastName]]="","MISSING",IFERROR(VLOOKUP(salesTable[[#This Row],[CustomerID_final]],customer_REF[],3,FALSE),"NO MATCH")))))</f>
        <v>BADU</v>
      </c>
      <c r="AE764" s="8" t="str">
        <f>IF(salesTable[[#This Row],[customerLastName]]=CLEAN(UPPER(TRIM(salesTable[[#This Row],[customerLastName]]))),salesTable[[#This Row],[customerLastName]],"MISMATCH")</f>
        <v>BADU</v>
      </c>
      <c r="AF764" s="8" t="str">
        <f>IF(salesTable[[#This Row],[Phone]]="","MISSING",0&amp;RIGHT(TRIM(SUBSTITUTE(SUBSTITUTE(SUBSTITUTE(salesTable[[#This Row],[Phone]],"+","")," ",""),"-","")),9))</f>
        <v>0556345695</v>
      </c>
      <c r="AG764">
        <f>IF(OR(salesTable[[#This Row],[Quantity]]="",salesTable[[#This Row],[Quantity]]="N/A",salesTable[[#This Row],[Quantity]]="abc"),"INVALID",VALUE(TRIM(SUBSTITUTE(SUBSTITUTE(salesTable[[#This Row],[Quantity]],",",""),"GH₵",""))))</f>
        <v>-1</v>
      </c>
      <c r="AH764" s="8" t="str">
        <f>IF(salesTable[[#This Row],[quantity_clean]]&gt;0,salesTable[[#This Row],[quantity_clean]],"INVALID")</f>
        <v>INVALID</v>
      </c>
      <c r="AI76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64" s="8">
        <f>IF(salesTable[[#This Row],[unitPrice_clean]]&gt;0,salesTable[[#This Row],[unitPrice_clean]],"INVALID")</f>
        <v>1900</v>
      </c>
      <c r="AK764">
        <f>IF(salesTable[[#This Row],[Revenue]]="","MISSING",VALUE(TRIM(SUBSTITUTE(SUBSTITUTE(salesTable[[#This Row],[Revenue]],",",""),"GH₵",""))))</f>
        <v>19000</v>
      </c>
      <c r="AL76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64" s="19">
        <f>IF(ISNUMBER(salesTable[[#This Row],[OrderDate]]),salesTable[[#This Row],[OrderDate]],IFERROR(DATEVALUE(CLEAN(TRIM(SUBSTITUTE(salesTable[[#This Row],[OrderDate]],".","/")))),"CHECK"))</f>
        <v>45873</v>
      </c>
      <c r="AN7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45873</v>
      </c>
      <c r="AO7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GH-SUN-2025-00022</v>
      </c>
      <c r="AP7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4" s="8" t="str">
        <f>CLEAN(PROPER(TRIM(salesTable[[#This Row],[Email]])))</f>
        <v>Adwoa.Badu31@Example.Com</v>
      </c>
      <c r="AR764" s="8" t="str">
        <f>CLEAN(TRIM(salesTable[[#This Row],[SourceFile]]))</f>
        <v>Mobile_App_Export.csv</v>
      </c>
      <c r="AS7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4" s="8" t="str">
        <f>IF(salesTable[orderRef_final]&lt;&gt;"MISSING",salesTable[orderRef_final],"invalid")</f>
        <v>GH-SUN-2025-00022</v>
      </c>
    </row>
    <row r="765" spans="1:46" x14ac:dyDescent="0.3">
      <c r="A765" t="s">
        <v>1820</v>
      </c>
      <c r="B765" t="s">
        <v>1821</v>
      </c>
      <c r="C765" t="s">
        <v>1588</v>
      </c>
      <c r="D765" t="s">
        <v>696</v>
      </c>
      <c r="E765" t="s">
        <v>51</v>
      </c>
      <c r="F765" t="s">
        <v>228</v>
      </c>
      <c r="G765" t="s">
        <v>120</v>
      </c>
      <c r="H765" t="s">
        <v>121</v>
      </c>
      <c r="I765" t="s">
        <v>122</v>
      </c>
      <c r="J765" t="s">
        <v>27</v>
      </c>
      <c r="K765" t="s">
        <v>57</v>
      </c>
      <c r="L765" t="s">
        <v>799</v>
      </c>
      <c r="M765">
        <v>2</v>
      </c>
      <c r="N765">
        <v>850</v>
      </c>
      <c r="O765">
        <v>1700</v>
      </c>
      <c r="P765" t="s">
        <v>1822</v>
      </c>
      <c r="Q765" t="s">
        <v>1823</v>
      </c>
      <c r="R765" t="s">
        <v>61</v>
      </c>
      <c r="S765" t="str">
        <f>IF(salesTable[[#This Row],[Region]]="","MISSING",IFERROR(VLOOKUP(salesTable[[#This Row],[Region]],region_ref[],2,FALSE),TRIM(CLEAN(UPPER(salesTable[[#This Row],[Region]])))))</f>
        <v>SUNYANI</v>
      </c>
      <c r="T765" t="str">
        <f>IF(salesTable[[#This Row],[CustomerType]]="","MISSING",IFERROR(VLOOKUP(salesTable[[#This Row],[CustomerType]],customerType_Ref[],2,FALSE),TRIM(CLEAN(UPPER(salesTable[[#This Row],[CustomerType]])))))</f>
        <v>GOVERNMENT</v>
      </c>
      <c r="U765" t="str">
        <f>IF(salesTable[[#This Row],[SalesChannel]]="","MISSING",IFERROR(VLOOKUP(salesTable[[#This Row],[SalesChannel]],salesChannel_Ref[],2,FALSE),CLEAN(UPPER(TRIM(salesTable[SalesChannel])))))</f>
        <v>ONLINE</v>
      </c>
      <c r="V765" t="str">
        <f>IF(salesTable[[#This Row],[PaymentMethod]]="","MISSING",IFERROR(VLOOKUP(salesTable[[#This Row],[PaymentMethod]],paymentMethod_REF[],2,FALSE), CLEAN(UPPER(TRIM(salesTable[[#This Row],[PaymentMethod]])))))</f>
        <v>CASH</v>
      </c>
      <c r="W765" s="8" t="str">
        <f>IF(salesTable[[#This Row],[ProductID]]="","MISSING",IFERROR(VLOOKUP(salesTable[[#This Row],[ProductID]],product_REF[],1,FALSE),"NO MATCH"))</f>
        <v>P002</v>
      </c>
      <c r="X765" s="8" t="str">
        <f>CLEAN(UPPER(TRIM(IF(salesTable[[#This Row],[ProductID]]="","MISSING",IFERROR(VLOOKUP(salesTable[[#This Row],[ProductID]],product_REF[],2,FALSE),"NO MATCH")))))</f>
        <v>OFFICE CHAIR</v>
      </c>
      <c r="Y765" t="str">
        <f>IFERROR(CLEAN(UPPER(TRIM(VLOOKUP(salesTable[[#This Row],[productID_Final]],product_REF[],3,FALSE)))),"NO MATCH")</f>
        <v>FURNITURE</v>
      </c>
      <c r="Z765" s="8" t="str">
        <f>IF(salesTable[[#This Row],[productCategory_final]]=CLEAN(UPPER(TRIM(salesTable[ProductCategory]))),salesTable[[#This Row],[productCategory_final]],"MISMATCH")</f>
        <v>FURNITURE</v>
      </c>
      <c r="AA765" s="8" t="str">
        <f>IF(salesTable[[#This Row],[CustomerID]]="","MISSING",IFERROR(VLOOKUP(salesTable[[#This Row],[CustomerID]],customer_REF[],1,FALSE),"NO MATCH"))</f>
        <v>C0322</v>
      </c>
      <c r="AB765" t="str">
        <f>CLEAN(UPPER(TRIM(IF(salesTable[[#This Row],[FirstName]]="","MISSING",IFERROR(VLOOKUP(salesTable[[#This Row],[CustomerID_final]],customer_REF[],2,FALSE),"NO MATCH")))))</f>
        <v>MICHAEL</v>
      </c>
      <c r="AC765" s="8" t="str">
        <f>IF(salesTable[[#This Row],[customerFisrtName]]=CLEAN(UPPER(TRIM(salesTable[[#This Row],[customerFisrtName]]))),salesTable[[#This Row],[customerFisrtName]],"MISMATCH")</f>
        <v>MICHAEL</v>
      </c>
      <c r="AD765" t="str">
        <f>CLEAN(UPPER(TRIM(IF(salesTable[[#This Row],[LastName]]="","MISSING",IFERROR(VLOOKUP(salesTable[[#This Row],[CustomerID_final]],customer_REF[],3,FALSE),"NO MATCH")))))</f>
        <v>MENSAH</v>
      </c>
      <c r="AE765" s="8" t="str">
        <f>IF(salesTable[[#This Row],[customerLastName]]=CLEAN(UPPER(TRIM(salesTable[[#This Row],[customerLastName]]))),salesTable[[#This Row],[customerLastName]],"MISMATCH")</f>
        <v>MENSAH</v>
      </c>
      <c r="AF765" s="8" t="str">
        <f>IF(salesTable[[#This Row],[Phone]]="","MISSING",0&amp;RIGHT(TRIM(SUBSTITUTE(SUBSTITUTE(SUBSTITUTE(salesTable[[#This Row],[Phone]],"+","")," ",""),"-","")),9))</f>
        <v>0591274551</v>
      </c>
      <c r="AG76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65" s="8">
        <f>IF(salesTable[[#This Row],[quantity_clean]]&gt;0,salesTable[[#This Row],[quantity_clean]],"INVALID")</f>
        <v>2</v>
      </c>
      <c r="AI76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765" s="8">
        <f>IF(salesTable[[#This Row],[unitPrice_clean]]&gt;0,salesTable[[#This Row],[unitPrice_clean]],"INVALID")</f>
        <v>850</v>
      </c>
      <c r="AK765">
        <f>IF(salesTable[[#This Row],[Revenue]]="","MISSING",VALUE(TRIM(SUBSTITUTE(SUBSTITUTE(salesTable[[#This Row],[Revenue]],",",""),"GH₵",""))))</f>
        <v>1700</v>
      </c>
      <c r="AL765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765" s="19">
        <f>IF(ISNUMBER(salesTable[[#This Row],[OrderDate]]),salesTable[[#This Row],[OrderDate]],IFERROR(DATEVALUE(CLEAN(TRIM(SUBSTITUTE(salesTable[[#This Row],[OrderDate]],".","/")))),"CHECK"))</f>
        <v>46002</v>
      </c>
      <c r="AN7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46002</v>
      </c>
      <c r="AO7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GH-SUN-2025-00025</v>
      </c>
      <c r="AP7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5" s="8" t="str">
        <f>CLEAN(PROPER(TRIM(salesTable[[#This Row],[Email]])))</f>
        <v>Michael.Mensah71@Example.Com</v>
      </c>
      <c r="AR765" s="8" t="str">
        <f>CLEAN(TRIM(salesTable[[#This Row],[SourceFile]]))</f>
        <v>Retail_POS_2025.csv</v>
      </c>
      <c r="AS7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5" s="8" t="str">
        <f>IF(salesTable[orderRef_final]&lt;&gt;"MISSING",salesTable[orderRef_final],"invalid")</f>
        <v>GH-SUN-2025-00025</v>
      </c>
    </row>
    <row r="766" spans="1:46" x14ac:dyDescent="0.3">
      <c r="A766" t="s">
        <v>4964</v>
      </c>
      <c r="B766" t="s">
        <v>4965</v>
      </c>
      <c r="C766" t="s">
        <v>49</v>
      </c>
      <c r="D766" t="s">
        <v>50</v>
      </c>
      <c r="E766" t="s">
        <v>1121</v>
      </c>
      <c r="F766" t="s">
        <v>448</v>
      </c>
      <c r="G766" t="s">
        <v>81</v>
      </c>
      <c r="H766" t="s">
        <v>1045</v>
      </c>
      <c r="I766" t="s">
        <v>818</v>
      </c>
      <c r="J766" t="s">
        <v>27</v>
      </c>
      <c r="K766" t="s">
        <v>321</v>
      </c>
      <c r="L766" t="s">
        <v>58</v>
      </c>
      <c r="M766">
        <v>1</v>
      </c>
      <c r="N766">
        <v>1250</v>
      </c>
      <c r="O766">
        <v>1250</v>
      </c>
      <c r="P766" t="s">
        <v>4966</v>
      </c>
      <c r="Q766" t="s">
        <v>4967</v>
      </c>
      <c r="R766" t="s">
        <v>61</v>
      </c>
      <c r="S766" t="str">
        <f>IF(salesTable[[#This Row],[Region]]="","MISSING",IFERROR(VLOOKUP(salesTable[[#This Row],[Region]],region_ref[],2,FALSE),TRIM(CLEAN(UPPER(salesTable[[#This Row],[Region]])))))</f>
        <v>SUNYANI</v>
      </c>
      <c r="T766" t="str">
        <f>IF(salesTable[[#This Row],[CustomerType]]="","MISSING",IFERROR(VLOOKUP(salesTable[[#This Row],[CustomerType]],customerType_Ref[],2,FALSE),TRIM(CLEAN(UPPER(salesTable[[#This Row],[CustomerType]])))))</f>
        <v>GOVERNMENT</v>
      </c>
      <c r="U766" t="str">
        <f>IF(salesTable[[#This Row],[SalesChannel]]="","MISSING",IFERROR(VLOOKUP(salesTable[[#This Row],[SalesChannel]],salesChannel_Ref[],2,FALSE),CLEAN(UPPER(TRIM(salesTable[SalesChannel])))))</f>
        <v>ONLINE</v>
      </c>
      <c r="V7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66" s="8" t="str">
        <f>IF(salesTable[[#This Row],[ProductID]]="","MISSING",IFERROR(VLOOKUP(salesTable[[#This Row],[ProductID]],product_REF[],1,FALSE),"NO MATCH"))</f>
        <v>P008</v>
      </c>
      <c r="X766" s="8" t="str">
        <f>CLEAN(UPPER(TRIM(IF(salesTable[[#This Row],[ProductID]]="","MISSING",IFERROR(VLOOKUP(salesTable[[#This Row],[ProductID]],product_REF[],2,FALSE),"NO MATCH")))))</f>
        <v>MICROWAVE 25L</v>
      </c>
      <c r="Y766" t="str">
        <f>IFERROR(CLEAN(UPPER(TRIM(VLOOKUP(salesTable[[#This Row],[productID_Final]],product_REF[],3,FALSE)))),"NO MATCH")</f>
        <v>HOME APPLIANCES</v>
      </c>
      <c r="Z766" s="8" t="str">
        <f>IF(salesTable[[#This Row],[productCategory_final]]=CLEAN(UPPER(TRIM(salesTable[ProductCategory]))),salesTable[[#This Row],[productCategory_final]],"MISMATCH")</f>
        <v>HOME APPLIANCES</v>
      </c>
      <c r="AA766" s="8" t="str">
        <f>IF(salesTable[[#This Row],[CustomerID]]="","MISSING",IFERROR(VLOOKUP(salesTable[[#This Row],[CustomerID]],customer_REF[],1,FALSE),"NO MATCH"))</f>
        <v>C0393</v>
      </c>
      <c r="AB766" t="str">
        <f>CLEAN(UPPER(TRIM(IF(salesTable[[#This Row],[FirstName]]="","MISSING",IFERROR(VLOOKUP(salesTable[[#This Row],[CustomerID_final]],customer_REF[],2,FALSE),"NO MATCH")))))</f>
        <v>AKOSUA</v>
      </c>
      <c r="AC766" s="8" t="str">
        <f>IF(salesTable[[#This Row],[customerFisrtName]]=CLEAN(UPPER(TRIM(salesTable[[#This Row],[customerFisrtName]]))),salesTable[[#This Row],[customerFisrtName]],"MISMATCH")</f>
        <v>AKOSUA</v>
      </c>
      <c r="AD766" t="str">
        <f>CLEAN(UPPER(TRIM(IF(salesTable[[#This Row],[LastName]]="","MISSING",IFERROR(VLOOKUP(salesTable[[#This Row],[CustomerID_final]],customer_REF[],3,FALSE),"NO MATCH")))))</f>
        <v>MENSAH</v>
      </c>
      <c r="AE766" s="8" t="str">
        <f>IF(salesTable[[#This Row],[customerLastName]]=CLEAN(UPPER(TRIM(salesTable[[#This Row],[customerLastName]]))),salesTable[[#This Row],[customerLastName]],"MISMATCH")</f>
        <v>MENSAH</v>
      </c>
      <c r="AF766" s="8" t="str">
        <f>IF(salesTable[[#This Row],[Phone]]="","MISSING",0&amp;RIGHT(TRIM(SUBSTITUTE(SUBSTITUTE(SUBSTITUTE(salesTable[[#This Row],[Phone]],"+","")," ",""),"-","")),9))</f>
        <v>0543020706</v>
      </c>
      <c r="AG76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766" s="8">
        <f>IF(salesTable[[#This Row],[quantity_clean]]&gt;0,salesTable[[#This Row],[quantity_clean]],"INVALID")</f>
        <v>1</v>
      </c>
      <c r="AI76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66" s="8">
        <f>IF(salesTable[[#This Row],[unitPrice_clean]]&gt;0,salesTable[[#This Row],[unitPrice_clean]],"INVALID")</f>
        <v>1250</v>
      </c>
      <c r="AK766">
        <f>IF(salesTable[[#This Row],[Revenue]]="","MISSING",VALUE(TRIM(SUBSTITUTE(SUBSTITUTE(salesTable[[#This Row],[Revenue]],",",""),"GH₵",""))))</f>
        <v>1250</v>
      </c>
      <c r="AL766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766" s="19">
        <f>IF(ISNUMBER(salesTable[[#This Row],[OrderDate]]),salesTable[[#This Row],[OrderDate]],IFERROR(DATEVALUE(CLEAN(TRIM(SUBSTITUTE(salesTable[[#This Row],[OrderDate]],".","/")))),"CHECK"))</f>
        <v>45822</v>
      </c>
      <c r="AN7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45822</v>
      </c>
      <c r="AO7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GH-SUN-2025-00056</v>
      </c>
      <c r="AP7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6" s="8" t="str">
        <f>CLEAN(PROPER(TRIM(salesTable[[#This Row],[Email]])))</f>
        <v>Akosua.Mensah2@Example.Com</v>
      </c>
      <c r="AR766" s="8" t="str">
        <f>CLEAN(TRIM(salesTable[[#This Row],[SourceFile]]))</f>
        <v>Retail_POS_2025.csv</v>
      </c>
      <c r="AS7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6" s="8" t="str">
        <f>IF(salesTable[orderRef_final]&lt;&gt;"MISSING",salesTable[orderRef_final],"invalid")</f>
        <v>GH-SUN-2025-00056</v>
      </c>
    </row>
    <row r="767" spans="1:46" x14ac:dyDescent="0.3">
      <c r="A767" t="s">
        <v>4590</v>
      </c>
      <c r="B767" t="s">
        <v>4591</v>
      </c>
      <c r="C767" t="s">
        <v>1933</v>
      </c>
      <c r="D767" t="s">
        <v>1516</v>
      </c>
      <c r="E767" t="s">
        <v>173</v>
      </c>
      <c r="F767" t="s">
        <v>228</v>
      </c>
      <c r="G767" t="s">
        <v>303</v>
      </c>
      <c r="H767" t="s">
        <v>304</v>
      </c>
      <c r="I767" t="s">
        <v>374</v>
      </c>
      <c r="J767" t="s">
        <v>27</v>
      </c>
      <c r="K767" t="s">
        <v>57</v>
      </c>
      <c r="L767" t="s">
        <v>58</v>
      </c>
      <c r="M767">
        <v>6</v>
      </c>
      <c r="N767" t="s">
        <v>1978</v>
      </c>
      <c r="O767">
        <v>14400</v>
      </c>
      <c r="P767" t="s">
        <v>4592</v>
      </c>
      <c r="Q767" t="s">
        <v>4593</v>
      </c>
      <c r="R767" t="s">
        <v>32</v>
      </c>
      <c r="S767" t="str">
        <f>IF(salesTable[[#This Row],[Region]]="","MISSING",IFERROR(VLOOKUP(salesTable[[#This Row],[Region]],region_ref[],2,FALSE),TRIM(CLEAN(UPPER(salesTable[[#This Row],[Region]])))))</f>
        <v>SUNYANI</v>
      </c>
      <c r="T767" t="str">
        <f>IF(salesTable[[#This Row],[CustomerType]]="","MISSING",IFERROR(VLOOKUP(salesTable[[#This Row],[CustomerType]],customerType_Ref[],2,FALSE),TRIM(CLEAN(UPPER(salesTable[[#This Row],[CustomerType]])))))</f>
        <v>GOVERNMENT</v>
      </c>
      <c r="U767" t="str">
        <f>IF(salesTable[[#This Row],[SalesChannel]]="","MISSING",IFERROR(VLOOKUP(salesTable[[#This Row],[SalesChannel]],salesChannel_Ref[],2,FALSE),CLEAN(UPPER(TRIM(salesTable[SalesChannel])))))</f>
        <v>ONLINE</v>
      </c>
      <c r="V76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67" s="8" t="str">
        <f>IF(salesTable[[#This Row],[ProductID]]="","MISSING",IFERROR(VLOOKUP(salesTable[[#This Row],[ProductID]],product_REF[],1,FALSE),"NO MATCH"))</f>
        <v>P011</v>
      </c>
      <c r="X767" s="8" t="str">
        <f>CLEAN(UPPER(TRIM(IF(salesTable[[#This Row],[ProductID]]="","MISSING",IFERROR(VLOOKUP(salesTable[[#This Row],[ProductID]],product_REF[],2,FALSE),"NO MATCH")))))</f>
        <v>EXECUTIVE DESK</v>
      </c>
      <c r="Y767" t="str">
        <f>IFERROR(CLEAN(UPPER(TRIM(VLOOKUP(salesTable[[#This Row],[productID_Final]],product_REF[],3,FALSE)))),"NO MATCH")</f>
        <v>FURNITURE</v>
      </c>
      <c r="Z767" s="8" t="str">
        <f>IF(salesTable[[#This Row],[productCategory_final]]=CLEAN(UPPER(TRIM(salesTable[ProductCategory]))),salesTable[[#This Row],[productCategory_final]],"MISMATCH")</f>
        <v>FURNITURE</v>
      </c>
      <c r="AA767" s="8" t="str">
        <f>IF(salesTable[[#This Row],[CustomerID]]="","MISSING",IFERROR(VLOOKUP(salesTable[[#This Row],[CustomerID]],customer_REF[],1,FALSE),"NO MATCH"))</f>
        <v>C0201</v>
      </c>
      <c r="AB767" t="str">
        <f>CLEAN(UPPER(TRIM(IF(salesTable[[#This Row],[FirstName]]="","MISSING",IFERROR(VLOOKUP(salesTable[[#This Row],[CustomerID_final]],customer_REF[],2,FALSE),"NO MATCH")))))</f>
        <v>ADWOA</v>
      </c>
      <c r="AC767" s="8" t="str">
        <f>IF(salesTable[[#This Row],[customerFisrtName]]=CLEAN(UPPER(TRIM(salesTable[[#This Row],[customerFisrtName]]))),salesTable[[#This Row],[customerFisrtName]],"MISMATCH")</f>
        <v>ADWOA</v>
      </c>
      <c r="AD767" t="str">
        <f>CLEAN(UPPER(TRIM(IF(salesTable[[#This Row],[LastName]]="","MISSING",IFERROR(VLOOKUP(salesTable[[#This Row],[CustomerID_final]],customer_REF[],3,FALSE),"NO MATCH")))))</f>
        <v>OSEI</v>
      </c>
      <c r="AE767" s="8" t="str">
        <f>IF(salesTable[[#This Row],[customerLastName]]=CLEAN(UPPER(TRIM(salesTable[[#This Row],[customerLastName]]))),salesTable[[#This Row],[customerLastName]],"MISMATCH")</f>
        <v>OSEI</v>
      </c>
      <c r="AF767" s="8" t="str">
        <f>IF(salesTable[[#This Row],[Phone]]="","MISSING",0&amp;RIGHT(TRIM(SUBSTITUTE(SUBSTITUTE(SUBSTITUTE(salesTable[[#This Row],[Phone]],"+","")," ",""),"-","")),9))</f>
        <v>0245829146</v>
      </c>
      <c r="AG76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67" s="8">
        <f>IF(salesTable[[#This Row],[quantity_clean]]&gt;0,salesTable[[#This Row],[quantity_clean]],"INVALID")</f>
        <v>6</v>
      </c>
      <c r="AI76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67" s="8">
        <f>IF(salesTable[[#This Row],[unitPrice_clean]]&gt;0,salesTable[[#This Row],[unitPrice_clean]],"INVALID")</f>
        <v>2400</v>
      </c>
      <c r="AK767">
        <f>IF(salesTable[[#This Row],[Revenue]]="","MISSING",VALUE(TRIM(SUBSTITUTE(SUBSTITUTE(salesTable[[#This Row],[Revenue]],",",""),"GH₵",""))))</f>
        <v>14400</v>
      </c>
      <c r="AL767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767" s="19">
        <f>IF(ISNUMBER(salesTable[[#This Row],[OrderDate]]),salesTable[[#This Row],[OrderDate]],IFERROR(DATEVALUE(CLEAN(TRIM(SUBSTITUTE(salesTable[[#This Row],[OrderDate]],".","/")))),"CHECK"))</f>
        <v>46248</v>
      </c>
      <c r="AN7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GH-SUN-2025-00065</v>
      </c>
      <c r="AP7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7" s="8" t="str">
        <f>CLEAN(PROPER(TRIM(salesTable[[#This Row],[Email]])))</f>
        <v>Adwoa.Osei12@Example.Com</v>
      </c>
      <c r="AR767" s="8" t="str">
        <f>CLEAN(TRIM(salesTable[[#This Row],[SourceFile]]))</f>
        <v>Agent_App_2025.csv</v>
      </c>
      <c r="AS7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7" s="8" t="str">
        <f>IF(salesTable[orderRef_final]&lt;&gt;"MISSING",salesTable[orderRef_final],"invalid")</f>
        <v>GH-SUN-2025-00065</v>
      </c>
    </row>
    <row r="768" spans="1:46" x14ac:dyDescent="0.3">
      <c r="A768" t="s">
        <v>4872</v>
      </c>
      <c r="B768" t="s">
        <v>4873</v>
      </c>
      <c r="C768" t="s">
        <v>4086</v>
      </c>
      <c r="D768" t="s">
        <v>106</v>
      </c>
      <c r="E768" t="s">
        <v>93</v>
      </c>
      <c r="F768" t="s">
        <v>228</v>
      </c>
      <c r="G768" t="s">
        <v>39</v>
      </c>
      <c r="H768" t="s">
        <v>336</v>
      </c>
      <c r="I768" t="s">
        <v>1005</v>
      </c>
      <c r="J768" t="s">
        <v>442</v>
      </c>
      <c r="K768" t="s">
        <v>57</v>
      </c>
      <c r="L768" t="s">
        <v>182</v>
      </c>
      <c r="M768" t="s">
        <v>577</v>
      </c>
      <c r="N768">
        <v>1900</v>
      </c>
      <c r="O768">
        <v>22800</v>
      </c>
      <c r="P768" t="s">
        <v>4874</v>
      </c>
      <c r="Q768" t="s">
        <v>4875</v>
      </c>
      <c r="R768" t="s">
        <v>157</v>
      </c>
      <c r="S768" t="str">
        <f>IF(salesTable[[#This Row],[Region]]="","MISSING",IFERROR(VLOOKUP(salesTable[[#This Row],[Region]],region_ref[],2,FALSE),TRIM(CLEAN(UPPER(salesTable[[#This Row],[Region]])))))</f>
        <v>SUNYANI</v>
      </c>
      <c r="T768" t="str">
        <f>IF(salesTable[[#This Row],[CustomerType]]="","MISSING",IFERROR(VLOOKUP(salesTable[[#This Row],[CustomerType]],customerType_Ref[],2,FALSE),TRIM(CLEAN(UPPER(salesTable[[#This Row],[CustomerType]])))))</f>
        <v>BUSINESS</v>
      </c>
      <c r="U768" t="str">
        <f>IF(salesTable[[#This Row],[SalesChannel]]="","MISSING",IFERROR(VLOOKUP(salesTable[[#This Row],[SalesChannel]],salesChannel_Ref[],2,FALSE),CLEAN(UPPER(TRIM(salesTable[SalesChannel])))))</f>
        <v>ONLINE</v>
      </c>
      <c r="V768" t="str">
        <f>IF(salesTable[[#This Row],[PaymentMethod]]="","MISSING",IFERROR(VLOOKUP(salesTable[[#This Row],[PaymentMethod]],paymentMethod_REF[],2,FALSE), CLEAN(UPPER(TRIM(salesTable[[#This Row],[PaymentMethod]])))))</f>
        <v>CASH</v>
      </c>
      <c r="W768" s="8" t="str">
        <f>IF(salesTable[[#This Row],[ProductID]]="","MISSING",IFERROR(VLOOKUP(salesTable[[#This Row],[ProductID]],product_REF[],1,FALSE),"NO MATCH"))</f>
        <v>P006</v>
      </c>
      <c r="X768" s="8" t="str">
        <f>CLEAN(UPPER(TRIM(IF(salesTable[[#This Row],[ProductID]]="","MISSING",IFERROR(VLOOKUP(salesTable[[#This Row],[ProductID]],product_REF[],2,FALSE),"NO MATCH")))))</f>
        <v>STANDING DESK</v>
      </c>
      <c r="Y768" t="str">
        <f>IFERROR(CLEAN(UPPER(TRIM(VLOOKUP(salesTable[[#This Row],[productID_Final]],product_REF[],3,FALSE)))),"NO MATCH")</f>
        <v>FURNITURE</v>
      </c>
      <c r="Z768" s="8" t="str">
        <f>IF(salesTable[[#This Row],[productCategory_final]]=CLEAN(UPPER(TRIM(salesTable[ProductCategory]))),salesTable[[#This Row],[productCategory_final]],"MISMATCH")</f>
        <v>FURNITURE</v>
      </c>
      <c r="AA768" s="8" t="str">
        <f>IF(salesTable[[#This Row],[CustomerID]]="","MISSING",IFERROR(VLOOKUP(salesTable[[#This Row],[CustomerID]],customer_REF[],1,FALSE),"NO MATCH"))</f>
        <v>C0342</v>
      </c>
      <c r="AB768" t="str">
        <f>CLEAN(UPPER(TRIM(IF(salesTable[[#This Row],[FirstName]]="","MISSING",IFERROR(VLOOKUP(salesTable[[#This Row],[CustomerID_final]],customer_REF[],2,FALSE),"NO MATCH")))))</f>
        <v>YAW</v>
      </c>
      <c r="AC768" s="8" t="str">
        <f>IF(salesTable[[#This Row],[customerFisrtName]]=CLEAN(UPPER(TRIM(salesTable[[#This Row],[customerFisrtName]]))),salesTable[[#This Row],[customerFisrtName]],"MISMATCH")</f>
        <v>YAW</v>
      </c>
      <c r="AD768" t="str">
        <f>CLEAN(UPPER(TRIM(IF(salesTable[[#This Row],[LastName]]="","MISSING",IFERROR(VLOOKUP(salesTable[[#This Row],[CustomerID_final]],customer_REF[],3,FALSE),"NO MATCH")))))</f>
        <v>BADU</v>
      </c>
      <c r="AE768" s="8" t="str">
        <f>IF(salesTable[[#This Row],[customerLastName]]=CLEAN(UPPER(TRIM(salesTable[[#This Row],[customerLastName]]))),salesTable[[#This Row],[customerLastName]],"MISMATCH")</f>
        <v>BADU</v>
      </c>
      <c r="AF768" s="8" t="str">
        <f>IF(salesTable[[#This Row],[Phone]]="","MISSING",0&amp;RIGHT(TRIM(SUBSTITUTE(SUBSTITUTE(SUBSTITUTE(salesTable[[#This Row],[Phone]],"+","")," ",""),"-","")),9))</f>
        <v>0541400368</v>
      </c>
      <c r="AG76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768" s="8">
        <f>IF(salesTable[[#This Row],[quantity_clean]]&gt;0,salesTable[[#This Row],[quantity_clean]],"INVALID")</f>
        <v>12</v>
      </c>
      <c r="AI76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68" s="8">
        <f>IF(salesTable[[#This Row],[unitPrice_clean]]&gt;0,salesTable[[#This Row],[unitPrice_clean]],"INVALID")</f>
        <v>1900</v>
      </c>
      <c r="AK768">
        <f>IF(salesTable[[#This Row],[Revenue]]="","MISSING",VALUE(TRIM(SUBSTITUTE(SUBSTITUTE(salesTable[[#This Row],[Revenue]],",",""),"GH₵",""))))</f>
        <v>22800</v>
      </c>
      <c r="AL768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768" s="19">
        <f>IF(ISNUMBER(salesTable[[#This Row],[OrderDate]]),salesTable[[#This Row],[OrderDate]],IFERROR(DATEVALUE(CLEAN(TRIM(SUBSTITUTE(salesTable[[#This Row],[OrderDate]],".","/")))),"CHECK"))</f>
        <v>45934</v>
      </c>
      <c r="AN7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45934</v>
      </c>
      <c r="AO7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GH-SUN-2025-00066</v>
      </c>
      <c r="AP7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8" s="8" t="str">
        <f>CLEAN(PROPER(TRIM(salesTable[[#This Row],[Email]])))</f>
        <v>Yaw.Badu69@Example.Com</v>
      </c>
      <c r="AR768" s="8" t="str">
        <f>CLEAN(TRIM(salesTable[[#This Row],[SourceFile]]))</f>
        <v>Online_Sales_2025.xlsx</v>
      </c>
      <c r="AS7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8" s="8" t="str">
        <f>IF(salesTable[orderRef_final]&lt;&gt;"MISSING",salesTable[orderRef_final],"invalid")</f>
        <v>GH-SUN-2025-00066</v>
      </c>
    </row>
    <row r="769" spans="1:46" x14ac:dyDescent="0.3">
      <c r="A769" t="s">
        <v>5908</v>
      </c>
      <c r="B769" t="s">
        <v>5909</v>
      </c>
      <c r="C769" t="s">
        <v>3010</v>
      </c>
      <c r="D769" t="s">
        <v>2018</v>
      </c>
      <c r="E769" t="s">
        <v>140</v>
      </c>
      <c r="F769" t="s">
        <v>1127</v>
      </c>
      <c r="G769" t="s">
        <v>24</v>
      </c>
      <c r="H769" t="s">
        <v>434</v>
      </c>
      <c r="I769" t="s">
        <v>313</v>
      </c>
      <c r="J769" t="s">
        <v>27</v>
      </c>
      <c r="K769" t="s">
        <v>660</v>
      </c>
      <c r="L769" t="s">
        <v>165</v>
      </c>
      <c r="M769">
        <v>9</v>
      </c>
      <c r="N769" t="s">
        <v>384</v>
      </c>
      <c r="O769">
        <v>37800</v>
      </c>
      <c r="P769" t="s">
        <v>5910</v>
      </c>
      <c r="Q769" t="s">
        <v>5911</v>
      </c>
      <c r="R769" t="s">
        <v>32</v>
      </c>
      <c r="S769" t="str">
        <f>IF(salesTable[[#This Row],[Region]]="","MISSING",IFERROR(VLOOKUP(salesTable[[#This Row],[Region]],region_ref[],2,FALSE),TRIM(CLEAN(UPPER(salesTable[[#This Row],[Region]])))))</f>
        <v>SUNYANI</v>
      </c>
      <c r="T769" t="str">
        <f>IF(salesTable[[#This Row],[CustomerType]]="","MISSING",IFERROR(VLOOKUP(salesTable[[#This Row],[CustomerType]],customerType_Ref[],2,FALSE),TRIM(CLEAN(UPPER(salesTable[[#This Row],[CustomerType]])))))</f>
        <v>GOVERNMENT</v>
      </c>
      <c r="U769" t="str">
        <f>IF(salesTable[[#This Row],[SalesChannel]]="","MISSING",IFERROR(VLOOKUP(salesTable[[#This Row],[SalesChannel]],salesChannel_Ref[],2,FALSE),CLEAN(UPPER(TRIM(salesTable[SalesChannel])))))</f>
        <v>MOBILE APP</v>
      </c>
      <c r="V76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69" s="8" t="str">
        <f>IF(salesTable[[#This Row],[ProductID]]="","MISSING",IFERROR(VLOOKUP(salesTable[[#This Row],[ProductID]],product_REF[],1,FALSE),"NO MATCH"))</f>
        <v>P001</v>
      </c>
      <c r="X769" s="8" t="str">
        <f>CLEAN(UPPER(TRIM(IF(salesTable[[#This Row],[ProductID]]="","MISSING",IFERROR(VLOOKUP(salesTable[[#This Row],[ProductID]],product_REF[],2,FALSE),"NO MATCH")))))</f>
        <v>LAPTOP PRO 14</v>
      </c>
      <c r="Y769" t="str">
        <f>IFERROR(CLEAN(UPPER(TRIM(VLOOKUP(salesTable[[#This Row],[productID_Final]],product_REF[],3,FALSE)))),"NO MATCH")</f>
        <v>ELECTRONICS</v>
      </c>
      <c r="Z769" s="8" t="str">
        <f>IF(salesTable[[#This Row],[productCategory_final]]=CLEAN(UPPER(TRIM(salesTable[ProductCategory]))),salesTable[[#This Row],[productCategory_final]],"MISMATCH")</f>
        <v>ELECTRONICS</v>
      </c>
      <c r="AA769" s="8" t="str">
        <f>IF(salesTable[[#This Row],[CustomerID]]="","MISSING",IFERROR(VLOOKUP(salesTable[[#This Row],[CustomerID]],customer_REF[],1,FALSE),"NO MATCH"))</f>
        <v>C0239</v>
      </c>
      <c r="AB769" t="str">
        <f>CLEAN(UPPER(TRIM(IF(salesTable[[#This Row],[FirstName]]="","MISSING",IFERROR(VLOOKUP(salesTable[[#This Row],[CustomerID_final]],customer_REF[],2,FALSE),"NO MATCH")))))</f>
        <v>ESI</v>
      </c>
      <c r="AC769" s="8" t="str">
        <f>IF(salesTable[[#This Row],[customerFisrtName]]=CLEAN(UPPER(TRIM(salesTable[[#This Row],[customerFisrtName]]))),salesTable[[#This Row],[customerFisrtName]],"MISMATCH")</f>
        <v>ESI</v>
      </c>
      <c r="AD769" t="str">
        <f>CLEAN(UPPER(TRIM(IF(salesTable[[#This Row],[LastName]]="","MISSING",IFERROR(VLOOKUP(salesTable[[#This Row],[CustomerID_final]],customer_REF[],3,FALSE),"NO MATCH")))))</f>
        <v>OWUSU</v>
      </c>
      <c r="AE769" s="8" t="str">
        <f>IF(salesTable[[#This Row],[customerLastName]]=CLEAN(UPPER(TRIM(salesTable[[#This Row],[customerLastName]]))),salesTable[[#This Row],[customerLastName]],"MISMATCH")</f>
        <v>OWUSU</v>
      </c>
      <c r="AF769" s="8" t="str">
        <f>IF(salesTable[[#This Row],[Phone]]="","MISSING",0&amp;RIGHT(TRIM(SUBSTITUTE(SUBSTITUTE(SUBSTITUTE(salesTable[[#This Row],[Phone]],"+","")," ",""),"-","")),9))</f>
        <v>0543051385</v>
      </c>
      <c r="AG76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69" s="8">
        <f>IF(salesTable[[#This Row],[quantity_clean]]&gt;0,salesTable[[#This Row],[quantity_clean]],"INVALID")</f>
        <v>9</v>
      </c>
      <c r="AI76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69" s="8">
        <f>IF(salesTable[[#This Row],[unitPrice_clean]]&gt;0,salesTable[[#This Row],[unitPrice_clean]],"INVALID")</f>
        <v>4200</v>
      </c>
      <c r="AK769">
        <f>IF(salesTable[[#This Row],[Revenue]]="","MISSING",VALUE(TRIM(SUBSTITUTE(SUBSTITUTE(salesTable[[#This Row],[Revenue]],",",""),"GH₵",""))))</f>
        <v>37800</v>
      </c>
      <c r="AL769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769" s="19">
        <f>IF(ISNUMBER(salesTable[[#This Row],[OrderDate]]),salesTable[[#This Row],[OrderDate]],IFERROR(DATEVALUE(CLEAN(TRIM(SUBSTITUTE(salesTable[[#This Row],[OrderDate]],".","/")))),"CHECK"))</f>
        <v>46004</v>
      </c>
      <c r="AN7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46004</v>
      </c>
      <c r="AO7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GH-SUN-2025-00077</v>
      </c>
      <c r="AP7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69" s="8" t="str">
        <f>CLEAN(PROPER(TRIM(salesTable[[#This Row],[Email]])))</f>
        <v>Esi.Owusu13@Example.Com</v>
      </c>
      <c r="AR769" s="8" t="str">
        <f>CLEAN(TRIM(salesTable[[#This Row],[SourceFile]]))</f>
        <v>Agent_App_2025.csv</v>
      </c>
      <c r="AS7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69" s="8" t="str">
        <f>IF(salesTable[orderRef_final]&lt;&gt;"MISSING",salesTable[orderRef_final],"invalid")</f>
        <v>GH-SUN-2025-00077</v>
      </c>
    </row>
    <row r="770" spans="1:46" x14ac:dyDescent="0.3">
      <c r="A770" t="s">
        <v>4978</v>
      </c>
      <c r="B770" t="s">
        <v>3359</v>
      </c>
      <c r="C770" t="s">
        <v>1583</v>
      </c>
      <c r="D770" t="s">
        <v>50</v>
      </c>
      <c r="E770" t="s">
        <v>37</v>
      </c>
      <c r="F770" t="s">
        <v>2107</v>
      </c>
      <c r="G770" t="s">
        <v>303</v>
      </c>
      <c r="H770" t="s">
        <v>320</v>
      </c>
      <c r="I770" t="s">
        <v>41</v>
      </c>
      <c r="J770" t="s">
        <v>97</v>
      </c>
      <c r="K770" t="s">
        <v>539</v>
      </c>
      <c r="L770" t="s">
        <v>502</v>
      </c>
      <c r="M770">
        <v>8</v>
      </c>
      <c r="N770">
        <v>2400</v>
      </c>
      <c r="O770">
        <v>19200</v>
      </c>
      <c r="P770" t="s">
        <v>643</v>
      </c>
      <c r="Q770" t="s">
        <v>2456</v>
      </c>
      <c r="R770" t="s">
        <v>32</v>
      </c>
      <c r="S770" t="str">
        <f>IF(salesTable[[#This Row],[Region]]="","MISSING",IFERROR(VLOOKUP(salesTable[[#This Row],[Region]],region_ref[],2,FALSE),TRIM(CLEAN(UPPER(salesTable[[#This Row],[Region]])))))</f>
        <v>SUNYANI</v>
      </c>
      <c r="T770" t="str">
        <f>IF(salesTable[[#This Row],[CustomerType]]="","MISSING",IFERROR(VLOOKUP(salesTable[[#This Row],[CustomerType]],customerType_Ref[],2,FALSE),TRIM(CLEAN(UPPER(salesTable[[#This Row],[CustomerType]])))))</f>
        <v>BUSINESS</v>
      </c>
      <c r="U770" t="str">
        <f>IF(salesTable[[#This Row],[SalesChannel]]="","MISSING",IFERROR(VLOOKUP(salesTable[[#This Row],[SalesChannel]],salesChannel_Ref[],2,FALSE),CLEAN(UPPER(TRIM(salesTable[SalesChannel])))))</f>
        <v>AGENT</v>
      </c>
      <c r="V770" t="str">
        <f>IF(salesTable[[#This Row],[PaymentMethod]]="","MISSING",IFERROR(VLOOKUP(salesTable[[#This Row],[PaymentMethod]],paymentMethod_REF[],2,FALSE), CLEAN(UPPER(TRIM(salesTable[[#This Row],[PaymentMethod]])))))</f>
        <v>CASH</v>
      </c>
      <c r="W770" s="8" t="str">
        <f>IF(salesTable[[#This Row],[ProductID]]="","MISSING",IFERROR(VLOOKUP(salesTable[[#This Row],[ProductID]],product_REF[],1,FALSE),"NO MATCH"))</f>
        <v>P011</v>
      </c>
      <c r="X770" s="8" t="str">
        <f>CLEAN(UPPER(TRIM(IF(salesTable[[#This Row],[ProductID]]="","MISSING",IFERROR(VLOOKUP(salesTable[[#This Row],[ProductID]],product_REF[],2,FALSE),"NO MATCH")))))</f>
        <v>EXECUTIVE DESK</v>
      </c>
      <c r="Y770" t="str">
        <f>IFERROR(CLEAN(UPPER(TRIM(VLOOKUP(salesTable[[#This Row],[productID_Final]],product_REF[],3,FALSE)))),"NO MATCH")</f>
        <v>FURNITURE</v>
      </c>
      <c r="Z770" s="8" t="str">
        <f>IF(salesTable[[#This Row],[productCategory_final]]=CLEAN(UPPER(TRIM(salesTable[ProductCategory]))),salesTable[[#This Row],[productCategory_final]],"MISMATCH")</f>
        <v>FURNITURE</v>
      </c>
      <c r="AA770" s="8" t="str">
        <f>IF(salesTable[[#This Row],[CustomerID]]="","MISSING",IFERROR(VLOOKUP(salesTable[[#This Row],[CustomerID]],customer_REF[],1,FALSE),"NO MATCH"))</f>
        <v>C0229</v>
      </c>
      <c r="AB770" t="str">
        <f>CLEAN(UPPER(TRIM(IF(salesTable[[#This Row],[FirstName]]="","MISSING",IFERROR(VLOOKUP(salesTable[[#This Row],[CustomerID_final]],customer_REF[],2,FALSE),"NO MATCH")))))</f>
        <v>AKOSUA</v>
      </c>
      <c r="AC770" s="8" t="str">
        <f>IF(salesTable[[#This Row],[customerFisrtName]]=CLEAN(UPPER(TRIM(salesTable[[#This Row],[customerFisrtName]]))),salesTable[[#This Row],[customerFisrtName]],"MISMATCH")</f>
        <v>AKOSUA</v>
      </c>
      <c r="AD770" t="str">
        <f>CLEAN(UPPER(TRIM(IF(salesTable[[#This Row],[LastName]]="","MISSING",IFERROR(VLOOKUP(salesTable[[#This Row],[CustomerID_final]],customer_REF[],3,FALSE),"NO MATCH")))))</f>
        <v>ANTWI</v>
      </c>
      <c r="AE770" s="8" t="str">
        <f>IF(salesTable[[#This Row],[customerLastName]]=CLEAN(UPPER(TRIM(salesTable[[#This Row],[customerLastName]]))),salesTable[[#This Row],[customerLastName]],"MISMATCH")</f>
        <v>ANTWI</v>
      </c>
      <c r="AF770" s="8" t="str">
        <f>IF(salesTable[[#This Row],[Phone]]="","MISSING",0&amp;RIGHT(TRIM(SUBSTITUTE(SUBSTITUTE(SUBSTITUTE(salesTable[[#This Row],[Phone]],"+","")," ",""),"-","")),9))</f>
        <v>0241234567</v>
      </c>
      <c r="AG77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70" s="8">
        <f>IF(salesTable[[#This Row],[quantity_clean]]&gt;0,salesTable[[#This Row],[quantity_clean]],"INVALID")</f>
        <v>8</v>
      </c>
      <c r="AI77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70" s="8">
        <f>IF(salesTable[[#This Row],[unitPrice_clean]]&gt;0,salesTable[[#This Row],[unitPrice_clean]],"INVALID")</f>
        <v>2400</v>
      </c>
      <c r="AK770">
        <f>IF(salesTable[[#This Row],[Revenue]]="","MISSING",VALUE(TRIM(SUBSTITUTE(SUBSTITUTE(salesTable[[#This Row],[Revenue]],",",""),"GH₵",""))))</f>
        <v>19200</v>
      </c>
      <c r="AL770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770" s="19">
        <f>IF(ISNUMBER(salesTable[[#This Row],[OrderDate]]),salesTable[[#This Row],[OrderDate]],IFERROR(DATEVALUE(CLEAN(TRIM(SUBSTITUTE(salesTable[[#This Row],[OrderDate]],".","/")))),"CHECK"))</f>
        <v>46022</v>
      </c>
      <c r="AN7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46022</v>
      </c>
      <c r="AO7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GH-SUN-2025-00078</v>
      </c>
      <c r="AP7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0" s="8" t="str">
        <f>CLEAN(PROPER(TRIM(salesTable[[#This Row],[Email]])))</f>
        <v>Akosua.Antwi95@Example.Com</v>
      </c>
      <c r="AR770" s="8" t="str">
        <f>CLEAN(TRIM(salesTable[[#This Row],[SourceFile]]))</f>
        <v>Agent_App_2025.csv</v>
      </c>
      <c r="AS7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0" s="8" t="str">
        <f>IF(salesTable[orderRef_final]&lt;&gt;"MISSING",salesTable[orderRef_final],"invalid")</f>
        <v>GH-SUN-2025-00078</v>
      </c>
    </row>
    <row r="771" spans="1:46" x14ac:dyDescent="0.3">
      <c r="A771" t="s">
        <v>1378</v>
      </c>
      <c r="B771" t="s">
        <v>1788</v>
      </c>
      <c r="C771" t="s">
        <v>1177</v>
      </c>
      <c r="D771" t="s">
        <v>106</v>
      </c>
      <c r="E771" t="s">
        <v>93</v>
      </c>
      <c r="F771" t="s">
        <v>228</v>
      </c>
      <c r="G771" t="s">
        <v>303</v>
      </c>
      <c r="H771" t="s">
        <v>399</v>
      </c>
      <c r="I771" t="s">
        <v>684</v>
      </c>
      <c r="J771" t="s">
        <v>97</v>
      </c>
      <c r="K771" t="s">
        <v>458</v>
      </c>
      <c r="L771" t="s">
        <v>111</v>
      </c>
      <c r="M771" t="s">
        <v>202</v>
      </c>
      <c r="N771">
        <v>2400</v>
      </c>
      <c r="O771">
        <v>7200</v>
      </c>
      <c r="P771" t="s">
        <v>2555</v>
      </c>
      <c r="Q771" t="s">
        <v>2556</v>
      </c>
      <c r="R771" t="s">
        <v>157</v>
      </c>
      <c r="S771" t="str">
        <f>IF(salesTable[[#This Row],[Region]]="","MISSING",IFERROR(VLOOKUP(salesTable[[#This Row],[Region]],region_ref[],2,FALSE),TRIM(CLEAN(UPPER(salesTable[[#This Row],[Region]])))))</f>
        <v>SUNYANI</v>
      </c>
      <c r="T771" t="str">
        <f>IF(salesTable[[#This Row],[CustomerType]]="","MISSING",IFERROR(VLOOKUP(salesTable[[#This Row],[CustomerType]],customerType_Ref[],2,FALSE),TRIM(CLEAN(UPPER(salesTable[[#This Row],[CustomerType]])))))</f>
        <v>BUSINESS</v>
      </c>
      <c r="U771" t="str">
        <f>IF(salesTable[[#This Row],[SalesChannel]]="","MISSING",IFERROR(VLOOKUP(salesTable[[#This Row],[SalesChannel]],salesChannel_Ref[],2,FALSE),CLEAN(UPPER(TRIM(salesTable[SalesChannel])))))</f>
        <v>IN-STORE</v>
      </c>
      <c r="V771" t="str">
        <f>IF(salesTable[[#This Row],[PaymentMethod]]="","MISSING",IFERROR(VLOOKUP(salesTable[[#This Row],[PaymentMethod]],paymentMethod_REF[],2,FALSE), CLEAN(UPPER(TRIM(salesTable[[#This Row],[PaymentMethod]])))))</f>
        <v>CARD</v>
      </c>
      <c r="W771" s="8" t="str">
        <f>IF(salesTable[[#This Row],[ProductID]]="","MISSING",IFERROR(VLOOKUP(salesTable[[#This Row],[ProductID]],product_REF[],1,FALSE),"NO MATCH"))</f>
        <v>P011</v>
      </c>
      <c r="X771" s="8" t="str">
        <f>CLEAN(UPPER(TRIM(IF(salesTable[[#This Row],[ProductID]]="","MISSING",IFERROR(VLOOKUP(salesTable[[#This Row],[ProductID]],product_REF[],2,FALSE),"NO MATCH")))))</f>
        <v>EXECUTIVE DESK</v>
      </c>
      <c r="Y771" t="str">
        <f>IFERROR(CLEAN(UPPER(TRIM(VLOOKUP(salesTable[[#This Row],[productID_Final]],product_REF[],3,FALSE)))),"NO MATCH")</f>
        <v>FURNITURE</v>
      </c>
      <c r="Z771" s="8" t="str">
        <f>IF(salesTable[[#This Row],[productCategory_final]]=CLEAN(UPPER(TRIM(salesTable[ProductCategory]))),salesTable[[#This Row],[productCategory_final]],"MISMATCH")</f>
        <v>FURNITURE</v>
      </c>
      <c r="AA771" s="8" t="str">
        <f>IF(salesTable[[#This Row],[CustomerID]]="","MISSING",IFERROR(VLOOKUP(salesTable[[#This Row],[CustomerID]],customer_REF[],1,FALSE),"NO MATCH"))</f>
        <v>C0346</v>
      </c>
      <c r="AB771" t="str">
        <f>CLEAN(UPPER(TRIM(IF(salesTable[[#This Row],[FirstName]]="","MISSING",IFERROR(VLOOKUP(salesTable[[#This Row],[CustomerID_final]],customer_REF[],2,FALSE),"NO MATCH")))))</f>
        <v>YAW</v>
      </c>
      <c r="AC771" s="8" t="str">
        <f>IF(salesTable[[#This Row],[customerFisrtName]]=CLEAN(UPPER(TRIM(salesTable[[#This Row],[customerFisrtName]]))),salesTable[[#This Row],[customerFisrtName]],"MISMATCH")</f>
        <v>YAW</v>
      </c>
      <c r="AD771" t="str">
        <f>CLEAN(UPPER(TRIM(IF(salesTable[[#This Row],[LastName]]="","MISSING",IFERROR(VLOOKUP(salesTable[[#This Row],[CustomerID_final]],customer_REF[],3,FALSE),"NO MATCH")))))</f>
        <v>BADU</v>
      </c>
      <c r="AE771" s="8" t="str">
        <f>IF(salesTable[[#This Row],[customerLastName]]=CLEAN(UPPER(TRIM(salesTable[[#This Row],[customerLastName]]))),salesTable[[#This Row],[customerLastName]],"MISMATCH")</f>
        <v>BADU</v>
      </c>
      <c r="AF771" s="8" t="str">
        <f>IF(salesTable[[#This Row],[Phone]]="","MISSING",0&amp;RIGHT(TRIM(SUBSTITUTE(SUBSTITUTE(SUBSTITUTE(salesTable[[#This Row],[Phone]],"+","")," ",""),"-","")),9))</f>
        <v>0273609907</v>
      </c>
      <c r="AG77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771" s="8">
        <f>IF(salesTable[[#This Row],[quantity_clean]]&gt;0,salesTable[[#This Row],[quantity_clean]],"INVALID")</f>
        <v>3</v>
      </c>
      <c r="AI77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71" s="8">
        <f>IF(salesTable[[#This Row],[unitPrice_clean]]&gt;0,salesTable[[#This Row],[unitPrice_clean]],"INVALID")</f>
        <v>2400</v>
      </c>
      <c r="AK771">
        <f>IF(salesTable[[#This Row],[Revenue]]="","MISSING",VALUE(TRIM(SUBSTITUTE(SUBSTITUTE(salesTable[[#This Row],[Revenue]],",",""),"GH₵",""))))</f>
        <v>7200</v>
      </c>
      <c r="AL771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771" s="19">
        <f>IF(ISNUMBER(salesTable[[#This Row],[OrderDate]]),salesTable[[#This Row],[OrderDate]],IFERROR(DATEVALUE(CLEAN(TRIM(SUBSTITUTE(salesTable[[#This Row],[OrderDate]],".","/")))),"CHECK"))</f>
        <v>45930</v>
      </c>
      <c r="AN7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45930</v>
      </c>
      <c r="AO7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GH-SUN-2025-00080</v>
      </c>
      <c r="AP7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1" s="8" t="str">
        <f>CLEAN(PROPER(TRIM(salesTable[[#This Row],[Email]])))</f>
        <v>Yaw.Badu34@Example.Com</v>
      </c>
      <c r="AR771" s="8" t="str">
        <f>CLEAN(TRIM(salesTable[[#This Row],[SourceFile]]))</f>
        <v>Online_Sales_2025.xlsx</v>
      </c>
      <c r="AS7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1" s="8" t="str">
        <f>IF(salesTable[orderRef_final]&lt;&gt;"MISSING",salesTable[orderRef_final],"invalid")</f>
        <v>GH-SUN-2025-00080</v>
      </c>
    </row>
    <row r="772" spans="1:46" x14ac:dyDescent="0.3">
      <c r="A772" t="s">
        <v>3502</v>
      </c>
      <c r="B772" t="s">
        <v>3503</v>
      </c>
      <c r="C772" t="s">
        <v>2773</v>
      </c>
      <c r="D772" t="s">
        <v>80</v>
      </c>
      <c r="E772" t="s">
        <v>129</v>
      </c>
      <c r="F772" t="s">
        <v>228</v>
      </c>
      <c r="G772" t="s">
        <v>162</v>
      </c>
      <c r="H772" t="s">
        <v>1802</v>
      </c>
      <c r="I772" t="s">
        <v>450</v>
      </c>
      <c r="J772" t="s">
        <v>27</v>
      </c>
      <c r="K772" t="s">
        <v>72</v>
      </c>
      <c r="L772" t="s">
        <v>165</v>
      </c>
      <c r="M772">
        <v>6</v>
      </c>
      <c r="N772">
        <v>620</v>
      </c>
      <c r="O772">
        <v>3720</v>
      </c>
      <c r="P772" t="s">
        <v>3504</v>
      </c>
      <c r="Q772" t="s">
        <v>3505</v>
      </c>
      <c r="R772" t="s">
        <v>32</v>
      </c>
      <c r="S772" t="str">
        <f>IF(salesTable[[#This Row],[Region]]="","MISSING",IFERROR(VLOOKUP(salesTable[[#This Row],[Region]],region_ref[],2,FALSE),TRIM(CLEAN(UPPER(salesTable[[#This Row],[Region]])))))</f>
        <v>SUNYANI</v>
      </c>
      <c r="T772" t="str">
        <f>IF(salesTable[[#This Row],[CustomerType]]="","MISSING",IFERROR(VLOOKUP(salesTable[[#This Row],[CustomerType]],customerType_Ref[],2,FALSE),TRIM(CLEAN(UPPER(salesTable[[#This Row],[CustomerType]])))))</f>
        <v>GOVERNMENT</v>
      </c>
      <c r="U772" t="str">
        <f>IF(salesTable[[#This Row],[SalesChannel]]="","MISSING",IFERROR(VLOOKUP(salesTable[[#This Row],[SalesChannel]],salesChannel_Ref[],2,FALSE),CLEAN(UPPER(TRIM(salesTable[SalesChannel])))))</f>
        <v>IN-STORE</v>
      </c>
      <c r="V77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72" s="8" t="str">
        <f>IF(salesTable[[#This Row],[ProductID]]="","MISSING",IFERROR(VLOOKUP(salesTable[[#This Row],[ProductID]],product_REF[],1,FALSE),"NO MATCH"))</f>
        <v>P012</v>
      </c>
      <c r="X772" s="8" t="str">
        <f>CLEAN(UPPER(TRIM(IF(salesTable[[#This Row],[ProductID]]="","MISSING",IFERROR(VLOOKUP(salesTable[[#This Row],[ProductID]],product_REF[],2,FALSE),"NO MATCH")))))</f>
        <v>BLENDER PLUS</v>
      </c>
      <c r="Y772" t="str">
        <f>IFERROR(CLEAN(UPPER(TRIM(VLOOKUP(salesTable[[#This Row],[productID_Final]],product_REF[],3,FALSE)))),"NO MATCH")</f>
        <v>HOME APPLIANCES</v>
      </c>
      <c r="Z772" s="8" t="str">
        <f>IF(salesTable[[#This Row],[productCategory_final]]=CLEAN(UPPER(TRIM(salesTable[ProductCategory]))),salesTable[[#This Row],[productCategory_final]],"MISMATCH")</f>
        <v>HOME APPLIANCES</v>
      </c>
      <c r="AA772" s="8" t="str">
        <f>IF(salesTable[[#This Row],[CustomerID]]="","MISSING",IFERROR(VLOOKUP(salesTable[[#This Row],[CustomerID]],customer_REF[],1,FALSE),"NO MATCH"))</f>
        <v>C0183</v>
      </c>
      <c r="AB772" t="str">
        <f>CLEAN(UPPER(TRIM(IF(salesTable[[#This Row],[FirstName]]="","MISSING",IFERROR(VLOOKUP(salesTable[[#This Row],[CustomerID_final]],customer_REF[],2,FALSE),"NO MATCH")))))</f>
        <v>ADWOA</v>
      </c>
      <c r="AC772" s="8" t="str">
        <f>IF(salesTable[[#This Row],[customerFisrtName]]=CLEAN(UPPER(TRIM(salesTable[[#This Row],[customerFisrtName]]))),salesTable[[#This Row],[customerFisrtName]],"MISMATCH")</f>
        <v>ADWOA</v>
      </c>
      <c r="AD772" t="str">
        <f>CLEAN(UPPER(TRIM(IF(salesTable[[#This Row],[LastName]]="","MISSING",IFERROR(VLOOKUP(salesTable[[#This Row],[CustomerID_final]],customer_REF[],3,FALSE),"NO MATCH")))))</f>
        <v>BOATENG</v>
      </c>
      <c r="AE772" s="8" t="str">
        <f>IF(salesTable[[#This Row],[customerLastName]]=CLEAN(UPPER(TRIM(salesTable[[#This Row],[customerLastName]]))),salesTable[[#This Row],[customerLastName]],"MISMATCH")</f>
        <v>BOATENG</v>
      </c>
      <c r="AF772" s="8" t="str">
        <f>IF(salesTable[[#This Row],[Phone]]="","MISSING",0&amp;RIGHT(TRIM(SUBSTITUTE(SUBSTITUTE(SUBSTITUTE(salesTable[[#This Row],[Phone]],"+","")," ",""),"-","")),9))</f>
        <v>0552313194</v>
      </c>
      <c r="AG77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72" s="8">
        <f>IF(salesTable[[#This Row],[quantity_clean]]&gt;0,salesTable[[#This Row],[quantity_clean]],"INVALID")</f>
        <v>6</v>
      </c>
      <c r="AI77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772" s="8">
        <f>IF(salesTable[[#This Row],[unitPrice_clean]]&gt;0,salesTable[[#This Row],[unitPrice_clean]],"INVALID")</f>
        <v>620</v>
      </c>
      <c r="AK772">
        <f>IF(salesTable[[#This Row],[Revenue]]="","MISSING",VALUE(TRIM(SUBSTITUTE(SUBSTITUTE(salesTable[[#This Row],[Revenue]],",",""),"GH₵",""))))</f>
        <v>3720</v>
      </c>
      <c r="AL772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772" s="19">
        <f>IF(ISNUMBER(salesTable[[#This Row],[OrderDate]]),salesTable[[#This Row],[OrderDate]],IFERROR(DATEVALUE(CLEAN(TRIM(SUBSTITUTE(salesTable[[#This Row],[OrderDate]],".","/")))),"CHECK"))</f>
        <v>45987</v>
      </c>
      <c r="AN7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45987</v>
      </c>
      <c r="AO7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GH-SUN-2025-00086</v>
      </c>
      <c r="AP7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2" s="8" t="str">
        <f>CLEAN(PROPER(TRIM(salesTable[[#This Row],[Email]])))</f>
        <v>Adwoa.Boateng49@Example.Com</v>
      </c>
      <c r="AR772" s="8" t="str">
        <f>CLEAN(TRIM(salesTable[[#This Row],[SourceFile]]))</f>
        <v>Agent_App_2025.csv</v>
      </c>
      <c r="AS7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2" s="8" t="str">
        <f>IF(salesTable[orderRef_final]&lt;&gt;"MISSING",salesTable[orderRef_final],"invalid")</f>
        <v>GH-SUN-2025-00086</v>
      </c>
    </row>
    <row r="773" spans="1:46" x14ac:dyDescent="0.3">
      <c r="A773" t="s">
        <v>1084</v>
      </c>
      <c r="B773" t="s">
        <v>1085</v>
      </c>
      <c r="C773" t="s">
        <v>681</v>
      </c>
      <c r="D773" t="s">
        <v>351</v>
      </c>
      <c r="E773" t="s">
        <v>107</v>
      </c>
      <c r="F773" t="s">
        <v>228</v>
      </c>
      <c r="G773" t="s">
        <v>53</v>
      </c>
      <c r="H773" t="s">
        <v>95</v>
      </c>
      <c r="I773" t="s">
        <v>1086</v>
      </c>
      <c r="J773" t="s">
        <v>393</v>
      </c>
      <c r="K773" t="s">
        <v>1087</v>
      </c>
      <c r="L773" t="s">
        <v>111</v>
      </c>
      <c r="M773">
        <v>8</v>
      </c>
      <c r="O773">
        <v>1440</v>
      </c>
      <c r="P773" t="s">
        <v>1088</v>
      </c>
      <c r="Q773" t="s">
        <v>1089</v>
      </c>
      <c r="R773" t="s">
        <v>46</v>
      </c>
      <c r="S773" t="str">
        <f>IF(salesTable[[#This Row],[Region]]="","MISSING",IFERROR(VLOOKUP(salesTable[[#This Row],[Region]],region_ref[],2,FALSE),TRIM(CLEAN(UPPER(salesTable[[#This Row],[Region]])))))</f>
        <v>SUNYANI</v>
      </c>
      <c r="T773" t="str">
        <f>IF(salesTable[[#This Row],[CustomerType]]="","MISSING",IFERROR(VLOOKUP(salesTable[[#This Row],[CustomerType]],customerType_Ref[],2,FALSE),TRIM(CLEAN(UPPER(salesTable[[#This Row],[CustomerType]])))))</f>
        <v>BUSINESS</v>
      </c>
      <c r="U773" t="str">
        <f>IF(salesTable[[#This Row],[SalesChannel]]="","MISSING",IFERROR(VLOOKUP(salesTable[[#This Row],[SalesChannel]],salesChannel_Ref[],2,FALSE),CLEAN(UPPER(TRIM(salesTable[SalesChannel])))))</f>
        <v>AGENT</v>
      </c>
      <c r="V773" t="str">
        <f>IF(salesTable[[#This Row],[PaymentMethod]]="","MISSING",IFERROR(VLOOKUP(salesTable[[#This Row],[PaymentMethod]],paymentMethod_REF[],2,FALSE), CLEAN(UPPER(TRIM(salesTable[[#This Row],[PaymentMethod]])))))</f>
        <v>CARD</v>
      </c>
      <c r="W773" s="8" t="str">
        <f>IF(salesTable[[#This Row],[ProductID]]="","MISSING",IFERROR(VLOOKUP(salesTable[[#This Row],[ProductID]],product_REF[],1,FALSE),"NO MATCH"))</f>
        <v>P007</v>
      </c>
      <c r="X773" s="8" t="str">
        <f>CLEAN(UPPER(TRIM(IF(salesTable[[#This Row],[ProductID]]="","MISSING",IFERROR(VLOOKUP(salesTable[[#This Row],[ProductID]],product_REF[],2,FALSE),"NO MATCH")))))</f>
        <v>COTTON SHIRT</v>
      </c>
      <c r="Y773" t="str">
        <f>IFERROR(CLEAN(UPPER(TRIM(VLOOKUP(salesTable[[#This Row],[productID_Final]],product_REF[],3,FALSE)))),"NO MATCH")</f>
        <v>CLOTHING</v>
      </c>
      <c r="Z773" s="8" t="str">
        <f>IF(salesTable[[#This Row],[productCategory_final]]=CLEAN(UPPER(TRIM(salesTable[ProductCategory]))),salesTable[[#This Row],[productCategory_final]],"MISMATCH")</f>
        <v>CLOTHING</v>
      </c>
      <c r="AA773" s="8" t="str">
        <f>IF(salesTable[[#This Row],[CustomerID]]="","MISSING",IFERROR(VLOOKUP(salesTable[[#This Row],[CustomerID]],customer_REF[],1,FALSE),"NO MATCH"))</f>
        <v>C0022</v>
      </c>
      <c r="AB773" t="str">
        <f>CLEAN(UPPER(TRIM(IF(salesTable[[#This Row],[FirstName]]="","MISSING",IFERROR(VLOOKUP(salesTable[[#This Row],[CustomerID_final]],customer_REF[],2,FALSE),"NO MATCH")))))</f>
        <v>KWAME</v>
      </c>
      <c r="AC773" s="8" t="str">
        <f>IF(salesTable[[#This Row],[customerFisrtName]]=CLEAN(UPPER(TRIM(salesTable[[#This Row],[customerFisrtName]]))),salesTable[[#This Row],[customerFisrtName]],"MISMATCH")</f>
        <v>KWAME</v>
      </c>
      <c r="AD773" t="str">
        <f>CLEAN(UPPER(TRIM(IF(salesTable[[#This Row],[LastName]]="","MISSING",IFERROR(VLOOKUP(salesTable[[#This Row],[CustomerID_final]],customer_REF[],3,FALSE),"NO MATCH")))))</f>
        <v>BADU</v>
      </c>
      <c r="AE773" s="8" t="str">
        <f>IF(salesTable[[#This Row],[customerLastName]]=CLEAN(UPPER(TRIM(salesTable[[#This Row],[customerLastName]]))),salesTable[[#This Row],[customerLastName]],"MISMATCH")</f>
        <v>BADU</v>
      </c>
      <c r="AF773" s="8" t="str">
        <f>IF(salesTable[[#This Row],[Phone]]="","MISSING",0&amp;RIGHT(TRIM(SUBSTITUTE(SUBSTITUTE(SUBSTITUTE(salesTable[[#This Row],[Phone]],"+","")," ",""),"-","")),9))</f>
        <v>0559733475</v>
      </c>
      <c r="AG77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73" s="8">
        <f>IF(salesTable[[#This Row],[quantity_clean]]&gt;0,salesTable[[#This Row],[quantity_clean]],"INVALID")</f>
        <v>8</v>
      </c>
      <c r="AI773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773" s="8" t="str">
        <f>IF(salesTable[[#This Row],[unitPrice_clean]]&gt;0,salesTable[[#This Row],[unitPrice_clean]],"INVALID")</f>
        <v>INVALID</v>
      </c>
      <c r="AK773">
        <f>IF(salesTable[[#This Row],[Revenue]]="","MISSING",VALUE(TRIM(SUBSTITUTE(SUBSTITUTE(salesTable[[#This Row],[Revenue]],",",""),"GH₵",""))))</f>
        <v>1440</v>
      </c>
      <c r="AL77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73" s="19" t="str">
        <f>IF(ISNUMBER(salesTable[[#This Row],[OrderDate]]),salesTable[[#This Row],[OrderDate]],IFERROR(DATEVALUE(CLEAN(TRIM(SUBSTITUTE(salesTable[[#This Row],[OrderDate]],".","/")))),"CHECK"))</f>
        <v>CHECK</v>
      </c>
      <c r="AN77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GH-SUN-2025-00088</v>
      </c>
      <c r="AP7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3" s="8" t="str">
        <f>CLEAN(PROPER(TRIM(salesTable[[#This Row],[Email]])))</f>
        <v>Kwame.Badu72@Example.Com</v>
      </c>
      <c r="AR773" s="8" t="str">
        <f>CLEAN(TRIM(salesTable[[#This Row],[SourceFile]]))</f>
        <v>Mobile_App_Export.csv</v>
      </c>
      <c r="AS7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3" s="8" t="str">
        <f>IF(salesTable[orderRef_final]&lt;&gt;"MISSING",salesTable[orderRef_final],"invalid")</f>
        <v>GH-SUN-2025-00088</v>
      </c>
    </row>
    <row r="774" spans="1:46" x14ac:dyDescent="0.3">
      <c r="A774" t="s">
        <v>5637</v>
      </c>
      <c r="B774" t="s">
        <v>207</v>
      </c>
      <c r="C774" t="s">
        <v>1214</v>
      </c>
      <c r="D774" t="s">
        <v>172</v>
      </c>
      <c r="E774" t="s">
        <v>93</v>
      </c>
      <c r="F774" t="s">
        <v>228</v>
      </c>
      <c r="G774" t="s">
        <v>53</v>
      </c>
      <c r="H774" t="s">
        <v>95</v>
      </c>
      <c r="I774" t="s">
        <v>96</v>
      </c>
      <c r="J774" t="s">
        <v>501</v>
      </c>
      <c r="K774" t="s">
        <v>144</v>
      </c>
      <c r="L774" t="s">
        <v>165</v>
      </c>
      <c r="M774">
        <v>4</v>
      </c>
      <c r="N774">
        <v>180</v>
      </c>
      <c r="O774">
        <v>720</v>
      </c>
      <c r="P774" t="s">
        <v>5638</v>
      </c>
      <c r="Q774" t="s">
        <v>5639</v>
      </c>
      <c r="R774" t="s">
        <v>157</v>
      </c>
      <c r="S774" t="str">
        <f>IF(salesTable[[#This Row],[Region]]="","MISSING",IFERROR(VLOOKUP(salesTable[[#This Row],[Region]],region_ref[],2,FALSE),TRIM(CLEAN(UPPER(salesTable[[#This Row],[Region]])))))</f>
        <v>SUNYANI</v>
      </c>
      <c r="T774" t="str">
        <f>IF(salesTable[[#This Row],[CustomerType]]="","MISSING",IFERROR(VLOOKUP(salesTable[[#This Row],[CustomerType]],customerType_Ref[],2,FALSE),TRIM(CLEAN(UPPER(salesTable[[#This Row],[CustomerType]])))))</f>
        <v>GOVERNMENT</v>
      </c>
      <c r="U774" t="str">
        <f>IF(salesTable[[#This Row],[SalesChannel]]="","MISSING",IFERROR(VLOOKUP(salesTable[[#This Row],[SalesChannel]],salesChannel_Ref[],2,FALSE),CLEAN(UPPER(TRIM(salesTable[SalesChannel])))))</f>
        <v>IN-STORE</v>
      </c>
      <c r="V77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74" s="8" t="str">
        <f>IF(salesTable[[#This Row],[ProductID]]="","MISSING",IFERROR(VLOOKUP(salesTable[[#This Row],[ProductID]],product_REF[],1,FALSE),"NO MATCH"))</f>
        <v>P007</v>
      </c>
      <c r="X774" s="8" t="str">
        <f>CLEAN(UPPER(TRIM(IF(salesTable[[#This Row],[ProductID]]="","MISSING",IFERROR(VLOOKUP(salesTable[[#This Row],[ProductID]],product_REF[],2,FALSE),"NO MATCH")))))</f>
        <v>COTTON SHIRT</v>
      </c>
      <c r="Y774" t="str">
        <f>IFERROR(CLEAN(UPPER(TRIM(VLOOKUP(salesTable[[#This Row],[productID_Final]],product_REF[],3,FALSE)))),"NO MATCH")</f>
        <v>CLOTHING</v>
      </c>
      <c r="Z774" s="8" t="str">
        <f>IF(salesTable[[#This Row],[productCategory_final]]=CLEAN(UPPER(TRIM(salesTable[ProductCategory]))),salesTable[[#This Row],[productCategory_final]],"MISMATCH")</f>
        <v>CLOTHING</v>
      </c>
      <c r="AA774" s="8" t="str">
        <f>IF(salesTable[[#This Row],[CustomerID]]="","MISSING",IFERROR(VLOOKUP(salesTable[[#This Row],[CustomerID]],customer_REF[],1,FALSE),"NO MATCH"))</f>
        <v>C0173</v>
      </c>
      <c r="AB774" t="str">
        <f>CLEAN(UPPER(TRIM(IF(salesTable[[#This Row],[FirstName]]="","MISSING",IFERROR(VLOOKUP(salesTable[[#This Row],[CustomerID_final]],customer_REF[],2,FALSE),"NO MATCH")))))</f>
        <v>DANIEL</v>
      </c>
      <c r="AC774" s="8" t="str">
        <f>IF(salesTable[[#This Row],[customerFisrtName]]=CLEAN(UPPER(TRIM(salesTable[[#This Row],[customerFisrtName]]))),salesTable[[#This Row],[customerFisrtName]],"MISMATCH")</f>
        <v>DANIEL</v>
      </c>
      <c r="AD774" t="str">
        <f>CLEAN(UPPER(TRIM(IF(salesTable[[#This Row],[LastName]]="","MISSING",IFERROR(VLOOKUP(salesTable[[#This Row],[CustomerID_final]],customer_REF[],3,FALSE),"NO MATCH")))))</f>
        <v>BADU</v>
      </c>
      <c r="AE774" s="8" t="str">
        <f>IF(salesTable[[#This Row],[customerLastName]]=CLEAN(UPPER(TRIM(salesTable[[#This Row],[customerLastName]]))),salesTable[[#This Row],[customerLastName]],"MISMATCH")</f>
        <v>BADU</v>
      </c>
      <c r="AF774" s="8" t="str">
        <f>IF(salesTable[[#This Row],[Phone]]="","MISSING",0&amp;RIGHT(TRIM(SUBSTITUTE(SUBSTITUTE(SUBSTITUTE(salesTable[[#This Row],[Phone]],"+","")," ",""),"-","")),9))</f>
        <v>0501944910</v>
      </c>
      <c r="AG77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774" s="8">
        <f>IF(salesTable[[#This Row],[quantity_clean]]&gt;0,salesTable[[#This Row],[quantity_clean]],"INVALID")</f>
        <v>4</v>
      </c>
      <c r="AI77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74" s="8">
        <f>IF(salesTable[[#This Row],[unitPrice_clean]]&gt;0,salesTable[[#This Row],[unitPrice_clean]],"INVALID")</f>
        <v>180</v>
      </c>
      <c r="AK774">
        <f>IF(salesTable[[#This Row],[Revenue]]="","MISSING",VALUE(TRIM(SUBSTITUTE(SUBSTITUTE(salesTable[[#This Row],[Revenue]],",",""),"GH₵",""))))</f>
        <v>720</v>
      </c>
      <c r="AL774" s="8">
        <f>IFERROR(IF(ROUND(salesTable[[#This Row],[Quantity_final]]*salesTable[[#This Row],[UnitPrice_final]],2)=ROUND(salesTable[[#This Row],[revenue_clean]],2)=TRUE,salesTable[[#This Row],[revenue_clean]],"invalid"),"INVALID")</f>
        <v>720</v>
      </c>
      <c r="AM774" s="19">
        <f>IF(ISNUMBER(salesTable[[#This Row],[OrderDate]]),salesTable[[#This Row],[OrderDate]],IFERROR(DATEVALUE(CLEAN(TRIM(SUBSTITUTE(salesTable[[#This Row],[OrderDate]],".","/")))),"CHECK"))</f>
        <v>45675</v>
      </c>
      <c r="AN7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45675</v>
      </c>
      <c r="AO7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GH-SUN-2025-00093</v>
      </c>
      <c r="AP7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4" s="8" t="str">
        <f>CLEAN(PROPER(TRIM(salesTable[[#This Row],[Email]])))</f>
        <v>Daniel.Badu30@Example.Com</v>
      </c>
      <c r="AR774" s="8" t="str">
        <f>CLEAN(TRIM(salesTable[[#This Row],[SourceFile]]))</f>
        <v>Online_Sales_2025.xlsx</v>
      </c>
      <c r="AS7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4" s="8" t="str">
        <f>IF(salesTable[orderRef_final]&lt;&gt;"MISSING",salesTable[orderRef_final],"invalid")</f>
        <v>GH-SUN-2025-00093</v>
      </c>
    </row>
    <row r="775" spans="1:46" x14ac:dyDescent="0.3">
      <c r="A775" t="s">
        <v>610</v>
      </c>
      <c r="B775" t="s">
        <v>611</v>
      </c>
      <c r="C775" t="s">
        <v>612</v>
      </c>
      <c r="D775" t="s">
        <v>390</v>
      </c>
      <c r="E775" t="s">
        <v>161</v>
      </c>
      <c r="F775" t="s">
        <v>228</v>
      </c>
      <c r="G775" t="s">
        <v>142</v>
      </c>
      <c r="H775" t="s">
        <v>143</v>
      </c>
      <c r="I775" t="s">
        <v>26</v>
      </c>
      <c r="J775" t="s">
        <v>27</v>
      </c>
      <c r="K775" t="s">
        <v>84</v>
      </c>
      <c r="L775" t="s">
        <v>111</v>
      </c>
      <c r="M775">
        <v>10</v>
      </c>
      <c r="N775" t="s">
        <v>250</v>
      </c>
      <c r="O775">
        <v>4200</v>
      </c>
      <c r="P775" t="s">
        <v>613</v>
      </c>
      <c r="Q775" t="s">
        <v>614</v>
      </c>
      <c r="R775" t="s">
        <v>32</v>
      </c>
      <c r="S775" t="str">
        <f>IF(salesTable[[#This Row],[Region]]="","MISSING",IFERROR(VLOOKUP(salesTable[[#This Row],[Region]],region_ref[],2,FALSE),TRIM(CLEAN(UPPER(salesTable[[#This Row],[Region]])))))</f>
        <v>SUNYANI</v>
      </c>
      <c r="T775" t="str">
        <f>IF(salesTable[[#This Row],[CustomerType]]="","MISSING",IFERROR(VLOOKUP(salesTable[[#This Row],[CustomerType]],customerType_Ref[],2,FALSE),TRIM(CLEAN(UPPER(salesTable[[#This Row],[CustomerType]])))))</f>
        <v>GOVERNMENT</v>
      </c>
      <c r="U775" t="str">
        <f>IF(salesTable[[#This Row],[SalesChannel]]="","MISSING",IFERROR(VLOOKUP(salesTable[[#This Row],[SalesChannel]],salesChannel_Ref[],2,FALSE),CLEAN(UPPER(TRIM(salesTable[SalesChannel])))))</f>
        <v>AGENT</v>
      </c>
      <c r="V775" t="str">
        <f>IF(salesTable[[#This Row],[PaymentMethod]]="","MISSING",IFERROR(VLOOKUP(salesTable[[#This Row],[PaymentMethod]],paymentMethod_REF[],2,FALSE), CLEAN(UPPER(TRIM(salesTable[[#This Row],[PaymentMethod]])))))</f>
        <v>CARD</v>
      </c>
      <c r="W775" s="8" t="str">
        <f>IF(salesTable[[#This Row],[ProductID]]="","MISSING",IFERROR(VLOOKUP(salesTable[[#This Row],[ProductID]],product_REF[],1,FALSE),"NO MATCH"))</f>
        <v>P003</v>
      </c>
      <c r="X775" s="8" t="str">
        <f>CLEAN(UPPER(TRIM(IF(salesTable[[#This Row],[ProductID]]="","MISSING",IFERROR(VLOOKUP(salesTable[[#This Row],[ProductID]],product_REF[],2,FALSE),"NO MATCH")))))</f>
        <v>WIRELESS HEADSET</v>
      </c>
      <c r="Y775" t="str">
        <f>IFERROR(CLEAN(UPPER(TRIM(VLOOKUP(salesTable[[#This Row],[productID_Final]],product_REF[],3,FALSE)))),"NO MATCH")</f>
        <v>ELECTRONICS</v>
      </c>
      <c r="Z775" s="8" t="str">
        <f>IF(salesTable[[#This Row],[productCategory_final]]=CLEAN(UPPER(TRIM(salesTable[ProductCategory]))),salesTable[[#This Row],[productCategory_final]],"MISMATCH")</f>
        <v>ELECTRONICS</v>
      </c>
      <c r="AA775" s="8" t="str">
        <f>IF(salesTable[[#This Row],[CustomerID]]="","MISSING",IFERROR(VLOOKUP(salesTable[[#This Row],[CustomerID]],customer_REF[],1,FALSE),"NO MATCH"))</f>
        <v>C0254</v>
      </c>
      <c r="AB775" t="str">
        <f>CLEAN(UPPER(TRIM(IF(salesTable[[#This Row],[FirstName]]="","MISSING",IFERROR(VLOOKUP(salesTable[[#This Row],[CustomerID_final]],customer_REF[],2,FALSE),"NO MATCH")))))</f>
        <v>ADWOA</v>
      </c>
      <c r="AC775" s="8" t="str">
        <f>IF(salesTable[[#This Row],[customerFisrtName]]=CLEAN(UPPER(TRIM(salesTable[[#This Row],[customerFisrtName]]))),salesTable[[#This Row],[customerFisrtName]],"MISMATCH")</f>
        <v>ADWOA</v>
      </c>
      <c r="AD775" t="str">
        <f>CLEAN(UPPER(TRIM(IF(salesTable[[#This Row],[LastName]]="","MISSING",IFERROR(VLOOKUP(salesTable[[#This Row],[CustomerID_final]],customer_REF[],3,FALSE),"NO MATCH")))))</f>
        <v>ADDO</v>
      </c>
      <c r="AE775" s="8" t="str">
        <f>IF(salesTable[[#This Row],[customerLastName]]=CLEAN(UPPER(TRIM(salesTable[[#This Row],[customerLastName]]))),salesTable[[#This Row],[customerLastName]],"MISMATCH")</f>
        <v>ADDO</v>
      </c>
      <c r="AF775" s="8" t="str">
        <f>IF(salesTable[[#This Row],[Phone]]="","MISSING",0&amp;RIGHT(TRIM(SUBSTITUTE(SUBSTITUTE(SUBSTITUTE(salesTable[[#This Row],[Phone]],"+","")," ",""),"-","")),9))</f>
        <v>0547947937</v>
      </c>
      <c r="AG77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75" s="8">
        <f>IF(salesTable[[#This Row],[quantity_clean]]&gt;0,salesTable[[#This Row],[quantity_clean]],"INVALID")</f>
        <v>10</v>
      </c>
      <c r="AI775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75" s="8">
        <f>IF(salesTable[[#This Row],[unitPrice_clean]]&gt;0,salesTable[[#This Row],[unitPrice_clean]],"INVALID")</f>
        <v>420</v>
      </c>
      <c r="AK775">
        <f>IF(salesTable[[#This Row],[Revenue]]="","MISSING",VALUE(TRIM(SUBSTITUTE(SUBSTITUTE(salesTable[[#This Row],[Revenue]],",",""),"GH₵",""))))</f>
        <v>4200</v>
      </c>
      <c r="AL775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775" s="19">
        <f>IF(ISNUMBER(salesTable[[#This Row],[OrderDate]]),salesTable[[#This Row],[OrderDate]],IFERROR(DATEVALUE(CLEAN(TRIM(SUBSTITUTE(salesTable[[#This Row],[OrderDate]],".","/")))),"CHECK"))</f>
        <v>45873</v>
      </c>
      <c r="AN7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45873</v>
      </c>
      <c r="AO7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GH-SUN-2025-00109</v>
      </c>
      <c r="AP7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5" s="8" t="str">
        <f>CLEAN(PROPER(TRIM(salesTable[[#This Row],[Email]])))</f>
        <v>Adwoa.Addo40@Example.Con</v>
      </c>
      <c r="AR775" s="8" t="str">
        <f>CLEAN(TRIM(salesTable[[#This Row],[SourceFile]]))</f>
        <v>Agent_App_2025.csv</v>
      </c>
      <c r="AS7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5" s="8" t="str">
        <f>IF(salesTable[orderRef_final]&lt;&gt;"MISSING",salesTable[orderRef_final],"invalid")</f>
        <v>GH-SUN-2025-00109</v>
      </c>
    </row>
    <row r="776" spans="1:46" x14ac:dyDescent="0.3">
      <c r="A776" t="s">
        <v>6105</v>
      </c>
      <c r="B776" t="s">
        <v>6106</v>
      </c>
      <c r="C776" t="s">
        <v>2253</v>
      </c>
      <c r="D776" t="s">
        <v>432</v>
      </c>
      <c r="E776" t="s">
        <v>1640</v>
      </c>
      <c r="F776" t="s">
        <v>1127</v>
      </c>
      <c r="G776" t="s">
        <v>39</v>
      </c>
      <c r="H776" t="s">
        <v>1122</v>
      </c>
      <c r="I776" t="s">
        <v>122</v>
      </c>
      <c r="J776" t="s">
        <v>97</v>
      </c>
      <c r="K776" t="s">
        <v>72</v>
      </c>
      <c r="L776" t="s">
        <v>111</v>
      </c>
      <c r="M776">
        <v>5</v>
      </c>
      <c r="N776" t="s">
        <v>2074</v>
      </c>
      <c r="O776">
        <v>9500</v>
      </c>
      <c r="P776" t="s">
        <v>6107</v>
      </c>
      <c r="Q776" t="s">
        <v>6108</v>
      </c>
      <c r="R776" t="s">
        <v>157</v>
      </c>
      <c r="S776" t="str">
        <f>IF(salesTable[[#This Row],[Region]]="","MISSING",IFERROR(VLOOKUP(salesTable[[#This Row],[Region]],region_ref[],2,FALSE),TRIM(CLEAN(UPPER(salesTable[[#This Row],[Region]])))))</f>
        <v>SUNYANI</v>
      </c>
      <c r="T776" t="str">
        <f>IF(salesTable[[#This Row],[CustomerType]]="","MISSING",IFERROR(VLOOKUP(salesTable[[#This Row],[CustomerType]],customerType_Ref[],2,FALSE),TRIM(CLEAN(UPPER(salesTable[[#This Row],[CustomerType]])))))</f>
        <v>BUSINESS</v>
      </c>
      <c r="U776" t="str">
        <f>IF(salesTable[[#This Row],[SalesChannel]]="","MISSING",IFERROR(VLOOKUP(salesTable[[#This Row],[SalesChannel]],salesChannel_Ref[],2,FALSE),CLEAN(UPPER(TRIM(salesTable[SalesChannel])))))</f>
        <v>IN-STORE</v>
      </c>
      <c r="V776" t="str">
        <f>IF(salesTable[[#This Row],[PaymentMethod]]="","MISSING",IFERROR(VLOOKUP(salesTable[[#This Row],[PaymentMethod]],paymentMethod_REF[],2,FALSE), CLEAN(UPPER(TRIM(salesTable[[#This Row],[PaymentMethod]])))))</f>
        <v>CARD</v>
      </c>
      <c r="W776" s="8" t="str">
        <f>IF(salesTable[[#This Row],[ProductID]]="","MISSING",IFERROR(VLOOKUP(salesTable[[#This Row],[ProductID]],product_REF[],1,FALSE),"NO MATCH"))</f>
        <v>P006</v>
      </c>
      <c r="X776" s="8" t="str">
        <f>CLEAN(UPPER(TRIM(IF(salesTable[[#This Row],[ProductID]]="","MISSING",IFERROR(VLOOKUP(salesTable[[#This Row],[ProductID]],product_REF[],2,FALSE),"NO MATCH")))))</f>
        <v>STANDING DESK</v>
      </c>
      <c r="Y776" t="str">
        <f>IFERROR(CLEAN(UPPER(TRIM(VLOOKUP(salesTable[[#This Row],[productID_Final]],product_REF[],3,FALSE)))),"NO MATCH")</f>
        <v>FURNITURE</v>
      </c>
      <c r="Z776" s="8" t="str">
        <f>IF(salesTable[[#This Row],[productCategory_final]]=CLEAN(UPPER(TRIM(salesTable[ProductCategory]))),salesTable[[#This Row],[productCategory_final]],"MISMATCH")</f>
        <v>FURNITURE</v>
      </c>
      <c r="AA776" s="8" t="str">
        <f>IF(salesTable[[#This Row],[CustomerID]]="","MISSING",IFERROR(VLOOKUP(salesTable[[#This Row],[CustomerID]],customer_REF[],1,FALSE),"NO MATCH"))</f>
        <v>C0339</v>
      </c>
      <c r="AB776" t="str">
        <f>CLEAN(UPPER(TRIM(IF(salesTable[[#This Row],[FirstName]]="","MISSING",IFERROR(VLOOKUP(salesTable[[#This Row],[CustomerID_final]],customer_REF[],2,FALSE),"NO MATCH")))))</f>
        <v>ABENA</v>
      </c>
      <c r="AC776" s="8" t="str">
        <f>IF(salesTable[[#This Row],[customerFisrtName]]=CLEAN(UPPER(TRIM(salesTable[[#This Row],[customerFisrtName]]))),salesTable[[#This Row],[customerFisrtName]],"MISMATCH")</f>
        <v>ABENA</v>
      </c>
      <c r="AD776" t="str">
        <f>CLEAN(UPPER(TRIM(IF(salesTable[[#This Row],[LastName]]="","MISSING",IFERROR(VLOOKUP(salesTable[[#This Row],[CustomerID_final]],customer_REF[],3,FALSE),"NO MATCH")))))</f>
        <v>APPIAH</v>
      </c>
      <c r="AE776" s="8" t="str">
        <f>IF(salesTable[[#This Row],[customerLastName]]=CLEAN(UPPER(TRIM(salesTable[[#This Row],[customerLastName]]))),salesTable[[#This Row],[customerLastName]],"MISMATCH")</f>
        <v>APPIAH</v>
      </c>
      <c r="AF776" s="8" t="str">
        <f>IF(salesTable[[#This Row],[Phone]]="","MISSING",0&amp;RIGHT(TRIM(SUBSTITUTE(SUBSTITUTE(SUBSTITUTE(salesTable[[#This Row],[Phone]],"+","")," ",""),"-","")),9))</f>
        <v>0262492215</v>
      </c>
      <c r="AG77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76" s="8">
        <f>IF(salesTable[[#This Row],[quantity_clean]]&gt;0,salesTable[[#This Row],[quantity_clean]],"INVALID")</f>
        <v>5</v>
      </c>
      <c r="AI77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76" s="8">
        <f>IF(salesTable[[#This Row],[unitPrice_clean]]&gt;0,salesTable[[#This Row],[unitPrice_clean]],"INVALID")</f>
        <v>1900</v>
      </c>
      <c r="AK776">
        <f>IF(salesTable[[#This Row],[Revenue]]="","MISSING",VALUE(TRIM(SUBSTITUTE(SUBSTITUTE(salesTable[[#This Row],[Revenue]],",",""),"GH₵",""))))</f>
        <v>9500</v>
      </c>
      <c r="AL776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776" s="19" t="str">
        <f>IF(ISNUMBER(salesTable[[#This Row],[OrderDate]]),salesTable[[#This Row],[OrderDate]],IFERROR(DATEVALUE(CLEAN(TRIM(SUBSTITUTE(salesTable[[#This Row],[OrderDate]],".","/")))),"CHECK"))</f>
        <v>CHECK</v>
      </c>
      <c r="AN77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GH-SUN-2025-00112</v>
      </c>
      <c r="AP7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6" s="8" t="str">
        <f>CLEAN(PROPER(TRIM(salesTable[[#This Row],[Email]])))</f>
        <v>Abena.Appiah27@Example.Com</v>
      </c>
      <c r="AR776" s="8" t="str">
        <f>CLEAN(TRIM(salesTable[[#This Row],[SourceFile]]))</f>
        <v>Online_Sales_2025.xlsx</v>
      </c>
      <c r="AS7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6" s="8" t="str">
        <f>IF(salesTable[orderRef_final]&lt;&gt;"MISSING",salesTable[orderRef_final],"invalid")</f>
        <v>GH-SUN-2025-00112</v>
      </c>
    </row>
    <row r="777" spans="1:46" x14ac:dyDescent="0.3">
      <c r="A777" t="s">
        <v>4255</v>
      </c>
      <c r="B777" t="s">
        <v>1675</v>
      </c>
      <c r="C777" t="s">
        <v>1055</v>
      </c>
      <c r="D777" t="s">
        <v>172</v>
      </c>
      <c r="E777" t="s">
        <v>1252</v>
      </c>
      <c r="F777" t="s">
        <v>228</v>
      </c>
      <c r="G777" t="s">
        <v>303</v>
      </c>
      <c r="H777" t="s">
        <v>1004</v>
      </c>
      <c r="I777" t="s">
        <v>41</v>
      </c>
      <c r="J777" t="s">
        <v>27</v>
      </c>
      <c r="K777" t="s">
        <v>98</v>
      </c>
      <c r="L777" t="s">
        <v>338</v>
      </c>
      <c r="M777">
        <v>5</v>
      </c>
      <c r="N777">
        <v>2400</v>
      </c>
      <c r="O777">
        <v>12000</v>
      </c>
      <c r="P777" t="s">
        <v>4256</v>
      </c>
      <c r="Q777" t="s">
        <v>4257</v>
      </c>
      <c r="R777" t="s">
        <v>61</v>
      </c>
      <c r="S777" t="str">
        <f>IF(salesTable[[#This Row],[Region]]="","MISSING",IFERROR(VLOOKUP(salesTable[[#This Row],[Region]],region_ref[],2,FALSE),TRIM(CLEAN(UPPER(salesTable[[#This Row],[Region]])))))</f>
        <v>SUNYANI</v>
      </c>
      <c r="T777" t="str">
        <f>IF(salesTable[[#This Row],[CustomerType]]="","MISSING",IFERROR(VLOOKUP(salesTable[[#This Row],[CustomerType]],customerType_Ref[],2,FALSE),TRIM(CLEAN(UPPER(salesTable[[#This Row],[CustomerType]])))))</f>
        <v>GOVERNMENT</v>
      </c>
      <c r="U777" t="str">
        <f>IF(salesTable[[#This Row],[SalesChannel]]="","MISSING",IFERROR(VLOOKUP(salesTable[[#This Row],[SalesChannel]],salesChannel_Ref[],2,FALSE),CLEAN(UPPER(TRIM(salesTable[SalesChannel])))))</f>
        <v>MOBILE APP</v>
      </c>
      <c r="V77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77" s="8" t="str">
        <f>IF(salesTable[[#This Row],[ProductID]]="","MISSING",IFERROR(VLOOKUP(salesTable[[#This Row],[ProductID]],product_REF[],1,FALSE),"NO MATCH"))</f>
        <v>P011</v>
      </c>
      <c r="X777" s="8" t="str">
        <f>CLEAN(UPPER(TRIM(IF(salesTable[[#This Row],[ProductID]]="","MISSING",IFERROR(VLOOKUP(salesTable[[#This Row],[ProductID]],product_REF[],2,FALSE),"NO MATCH")))))</f>
        <v>EXECUTIVE DESK</v>
      </c>
      <c r="Y777" t="str">
        <f>IFERROR(CLEAN(UPPER(TRIM(VLOOKUP(salesTable[[#This Row],[productID_Final]],product_REF[],3,FALSE)))),"NO MATCH")</f>
        <v>FURNITURE</v>
      </c>
      <c r="Z777" s="8" t="str">
        <f>IF(salesTable[[#This Row],[productCategory_final]]=CLEAN(UPPER(TRIM(salesTable[ProductCategory]))),salesTable[[#This Row],[productCategory_final]],"MISMATCH")</f>
        <v>FURNITURE</v>
      </c>
      <c r="AA777" s="8" t="str">
        <f>IF(salesTable[[#This Row],[CustomerID]]="","MISSING",IFERROR(VLOOKUP(salesTable[[#This Row],[CustomerID]],customer_REF[],1,FALSE),"NO MATCH"))</f>
        <v>C0087</v>
      </c>
      <c r="AB777" t="str">
        <f>CLEAN(UPPER(TRIM(IF(salesTable[[#This Row],[FirstName]]="","MISSING",IFERROR(VLOOKUP(salesTable[[#This Row],[CustomerID_final]],customer_REF[],2,FALSE),"NO MATCH")))))</f>
        <v>DANIEL</v>
      </c>
      <c r="AC777" s="8" t="str">
        <f>IF(salesTable[[#This Row],[customerFisrtName]]=CLEAN(UPPER(TRIM(salesTable[[#This Row],[customerFisrtName]]))),salesTable[[#This Row],[customerFisrtName]],"MISMATCH")</f>
        <v>DANIEL</v>
      </c>
      <c r="AD777" t="str">
        <f>CLEAN(UPPER(TRIM(IF(salesTable[[#This Row],[LastName]]="","MISSING",IFERROR(VLOOKUP(salesTable[[#This Row],[CustomerID_final]],customer_REF[],3,FALSE),"NO MATCH")))))</f>
        <v>APPIAH</v>
      </c>
      <c r="AE777" s="8" t="str">
        <f>IF(salesTable[[#This Row],[customerLastName]]=CLEAN(UPPER(TRIM(salesTable[[#This Row],[customerLastName]]))),salesTable[[#This Row],[customerLastName]],"MISMATCH")</f>
        <v>APPIAH</v>
      </c>
      <c r="AF777" s="8" t="str">
        <f>IF(salesTable[[#This Row],[Phone]]="","MISSING",0&amp;RIGHT(TRIM(SUBSTITUTE(SUBSTITUTE(SUBSTITUTE(salesTable[[#This Row],[Phone]],"+","")," ",""),"-","")),9))</f>
        <v>0591579795</v>
      </c>
      <c r="AG77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77" s="8">
        <f>IF(salesTable[[#This Row],[quantity_clean]]&gt;0,salesTable[[#This Row],[quantity_clean]],"INVALID")</f>
        <v>5</v>
      </c>
      <c r="AI77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77" s="8">
        <f>IF(salesTable[[#This Row],[unitPrice_clean]]&gt;0,salesTable[[#This Row],[unitPrice_clean]],"INVALID")</f>
        <v>2400</v>
      </c>
      <c r="AK777">
        <f>IF(salesTable[[#This Row],[Revenue]]="","MISSING",VALUE(TRIM(SUBSTITUTE(SUBSTITUTE(salesTable[[#This Row],[Revenue]],",",""),"GH₵",""))))</f>
        <v>12000</v>
      </c>
      <c r="AL777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777" s="19">
        <f>IF(ISNUMBER(salesTable[[#This Row],[OrderDate]]),salesTable[[#This Row],[OrderDate]],IFERROR(DATEVALUE(CLEAN(TRIM(SUBSTITUTE(salesTable[[#This Row],[OrderDate]],".","/")))),"CHECK"))</f>
        <v>45996</v>
      </c>
      <c r="AN7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45996</v>
      </c>
      <c r="AO7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GH-SUN-2025-00121</v>
      </c>
      <c r="AP7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7" s="8" t="str">
        <f>CLEAN(PROPER(TRIM(salesTable[[#This Row],[Email]])))</f>
        <v>Daniel.Appiah3@Example.Com</v>
      </c>
      <c r="AR777" s="8" t="str">
        <f>CLEAN(TRIM(salesTable[[#This Row],[SourceFile]]))</f>
        <v>Retail_POS_2025.csv</v>
      </c>
      <c r="AS7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7" s="8" t="str">
        <f>IF(salesTable[orderRef_final]&lt;&gt;"MISSING",salesTable[orderRef_final],"invalid")</f>
        <v>GH-SUN-2025-00121</v>
      </c>
    </row>
    <row r="778" spans="1:46" x14ac:dyDescent="0.3">
      <c r="A778" t="s">
        <v>4690</v>
      </c>
      <c r="B778" t="s">
        <v>1259</v>
      </c>
      <c r="C778" t="s">
        <v>2326</v>
      </c>
      <c r="D778" t="s">
        <v>80</v>
      </c>
      <c r="E778" t="s">
        <v>173</v>
      </c>
      <c r="F778" t="s">
        <v>448</v>
      </c>
      <c r="G778" t="s">
        <v>53</v>
      </c>
      <c r="H778" t="s">
        <v>95</v>
      </c>
      <c r="I778" t="s">
        <v>1634</v>
      </c>
      <c r="J778" t="s">
        <v>83</v>
      </c>
      <c r="K778" t="s">
        <v>1380</v>
      </c>
      <c r="L778" t="s">
        <v>799</v>
      </c>
      <c r="M778">
        <v>9</v>
      </c>
      <c r="N778">
        <v>180</v>
      </c>
      <c r="O778">
        <v>1620</v>
      </c>
      <c r="P778" t="s">
        <v>4691</v>
      </c>
      <c r="Q778" t="s">
        <v>4692</v>
      </c>
      <c r="R778" t="s">
        <v>157</v>
      </c>
      <c r="S778" t="str">
        <f>IF(salesTable[[#This Row],[Region]]="","MISSING",IFERROR(VLOOKUP(salesTable[[#This Row],[Region]],region_ref[],2,FALSE),TRIM(CLEAN(UPPER(salesTable[[#This Row],[Region]])))))</f>
        <v>SUNYANI</v>
      </c>
      <c r="T778" t="str">
        <f>IF(salesTable[[#This Row],[CustomerType]]="","MISSING",IFERROR(VLOOKUP(salesTable[[#This Row],[CustomerType]],customerType_Ref[],2,FALSE),TRIM(CLEAN(UPPER(salesTable[[#This Row],[CustomerType]])))))</f>
        <v>INDIVIDUAL</v>
      </c>
      <c r="U778" t="str">
        <f>IF(salesTable[[#This Row],[SalesChannel]]="","MISSING",IFERROR(VLOOKUP(salesTable[[#This Row],[SalesChannel]],salesChannel_Ref[],2,FALSE),CLEAN(UPPER(TRIM(salesTable[SalesChannel])))))</f>
        <v>ONLINE</v>
      </c>
      <c r="V778" t="str">
        <f>IF(salesTable[[#This Row],[PaymentMethod]]="","MISSING",IFERROR(VLOOKUP(salesTable[[#This Row],[PaymentMethod]],paymentMethod_REF[],2,FALSE), CLEAN(UPPER(TRIM(salesTable[[#This Row],[PaymentMethod]])))))</f>
        <v>CASH</v>
      </c>
      <c r="W778" s="8" t="str">
        <f>IF(salesTable[[#This Row],[ProductID]]="","MISSING",IFERROR(VLOOKUP(salesTable[[#This Row],[ProductID]],product_REF[],1,FALSE),"NO MATCH"))</f>
        <v>P007</v>
      </c>
      <c r="X778" s="8" t="str">
        <f>CLEAN(UPPER(TRIM(IF(salesTable[[#This Row],[ProductID]]="","MISSING",IFERROR(VLOOKUP(salesTable[[#This Row],[ProductID]],product_REF[],2,FALSE),"NO MATCH")))))</f>
        <v>COTTON SHIRT</v>
      </c>
      <c r="Y778" t="str">
        <f>IFERROR(CLEAN(UPPER(TRIM(VLOOKUP(salesTable[[#This Row],[productID_Final]],product_REF[],3,FALSE)))),"NO MATCH")</f>
        <v>CLOTHING</v>
      </c>
      <c r="Z778" s="8" t="str">
        <f>IF(salesTable[[#This Row],[productCategory_final]]=CLEAN(UPPER(TRIM(salesTable[ProductCategory]))),salesTable[[#This Row],[productCategory_final]],"MISMATCH")</f>
        <v>CLOTHING</v>
      </c>
      <c r="AA778" s="8" t="str">
        <f>IF(salesTable[[#This Row],[CustomerID]]="","MISSING",IFERROR(VLOOKUP(salesTable[[#This Row],[CustomerID]],customer_REF[],1,FALSE),"NO MATCH"))</f>
        <v>C0313</v>
      </c>
      <c r="AB778" t="str">
        <f>CLEAN(UPPER(TRIM(IF(salesTable[[#This Row],[FirstName]]="","MISSING",IFERROR(VLOOKUP(salesTable[[#This Row],[CustomerID_final]],customer_REF[],2,FALSE),"NO MATCH")))))</f>
        <v>ADWOA</v>
      </c>
      <c r="AC778" s="8" t="str">
        <f>IF(salesTable[[#This Row],[customerFisrtName]]=CLEAN(UPPER(TRIM(salesTable[[#This Row],[customerFisrtName]]))),salesTable[[#This Row],[customerFisrtName]],"MISMATCH")</f>
        <v>ADWOA</v>
      </c>
      <c r="AD778" t="str">
        <f>CLEAN(UPPER(TRIM(IF(salesTable[[#This Row],[LastName]]="","MISSING",IFERROR(VLOOKUP(salesTable[[#This Row],[CustomerID_final]],customer_REF[],3,FALSE),"NO MATCH")))))</f>
        <v>OSEI</v>
      </c>
      <c r="AE778" s="8" t="str">
        <f>IF(salesTable[[#This Row],[customerLastName]]=CLEAN(UPPER(TRIM(salesTable[[#This Row],[customerLastName]]))),salesTable[[#This Row],[customerLastName]],"MISMATCH")</f>
        <v>OSEI</v>
      </c>
      <c r="AF778" s="8" t="str">
        <f>IF(salesTable[[#This Row],[Phone]]="","MISSING",0&amp;RIGHT(TRIM(SUBSTITUTE(SUBSTITUTE(SUBSTITUTE(salesTable[[#This Row],[Phone]],"+","")," ",""),"-","")),9))</f>
        <v>0506931239</v>
      </c>
      <c r="AG77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778" s="8">
        <f>IF(salesTable[[#This Row],[quantity_clean]]&gt;0,salesTable[[#This Row],[quantity_clean]],"INVALID")</f>
        <v>9</v>
      </c>
      <c r="AI77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78" s="8">
        <f>IF(salesTable[[#This Row],[unitPrice_clean]]&gt;0,salesTable[[#This Row],[unitPrice_clean]],"INVALID")</f>
        <v>180</v>
      </c>
      <c r="AK778">
        <f>IF(salesTable[[#This Row],[Revenue]]="","MISSING",VALUE(TRIM(SUBSTITUTE(SUBSTITUTE(salesTable[[#This Row],[Revenue]],",",""),"GH₵",""))))</f>
        <v>1620</v>
      </c>
      <c r="AL778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778" s="19">
        <f>IF(ISNUMBER(salesTable[[#This Row],[OrderDate]]),salesTable[[#This Row],[OrderDate]],IFERROR(DATEVALUE(CLEAN(TRIM(SUBSTITUTE(salesTable[[#This Row],[OrderDate]],".","/")))),"CHECK"))</f>
        <v>45779</v>
      </c>
      <c r="AN7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45779</v>
      </c>
      <c r="AO7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GH-SUN-2025-00131</v>
      </c>
      <c r="AP7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8" s="8" t="str">
        <f>CLEAN(PROPER(TRIM(salesTable[[#This Row],[Email]])))</f>
        <v>Adwoa.Osei33@Example.Com</v>
      </c>
      <c r="AR778" s="8" t="str">
        <f>CLEAN(TRIM(salesTable[[#This Row],[SourceFile]]))</f>
        <v>Online_Sales_2025.xlsx</v>
      </c>
      <c r="AS7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8" s="8" t="str">
        <f>IF(salesTable[orderRef_final]&lt;&gt;"MISSING",salesTable[orderRef_final],"invalid")</f>
        <v>GH-SUN-2025-00131</v>
      </c>
    </row>
    <row r="779" spans="1:46" x14ac:dyDescent="0.3">
      <c r="A779" t="s">
        <v>1549</v>
      </c>
      <c r="C779" t="s">
        <v>480</v>
      </c>
      <c r="D779" t="s">
        <v>50</v>
      </c>
      <c r="E779" t="s">
        <v>1550</v>
      </c>
      <c r="F779" t="s">
        <v>228</v>
      </c>
      <c r="G779" t="s">
        <v>239</v>
      </c>
      <c r="H779" t="s">
        <v>1221</v>
      </c>
      <c r="I779" t="s">
        <v>279</v>
      </c>
      <c r="J779" t="s">
        <v>97</v>
      </c>
      <c r="K779" t="s">
        <v>42</v>
      </c>
      <c r="L779" t="s">
        <v>182</v>
      </c>
      <c r="M779">
        <v>5</v>
      </c>
      <c r="N779">
        <v>980</v>
      </c>
      <c r="O779">
        <v>4900</v>
      </c>
      <c r="P779" t="s">
        <v>1551</v>
      </c>
      <c r="Q779" t="s">
        <v>1552</v>
      </c>
      <c r="R779" t="s">
        <v>46</v>
      </c>
      <c r="S779" t="str">
        <f>IF(salesTable[[#This Row],[Region]]="","MISSING",IFERROR(VLOOKUP(salesTable[[#This Row],[Region]],region_ref[],2,FALSE),TRIM(CLEAN(UPPER(salesTable[[#This Row],[Region]])))))</f>
        <v>SUNYANI</v>
      </c>
      <c r="T779" t="str">
        <f>IF(salesTable[[#This Row],[CustomerType]]="","MISSING",IFERROR(VLOOKUP(salesTable[[#This Row],[CustomerType]],customerType_Ref[],2,FALSE),TRIM(CLEAN(UPPER(salesTable[[#This Row],[CustomerType]])))))</f>
        <v>BUSINESS</v>
      </c>
      <c r="U779" t="str">
        <f>IF(salesTable[[#This Row],[SalesChannel]]="","MISSING",IFERROR(VLOOKUP(salesTable[[#This Row],[SalesChannel]],salesChannel_Ref[],2,FALSE),CLEAN(UPPER(TRIM(salesTable[SalesChannel])))))</f>
        <v>ONLINE</v>
      </c>
      <c r="V779" t="str">
        <f>IF(salesTable[[#This Row],[PaymentMethod]]="","MISSING",IFERROR(VLOOKUP(salesTable[[#This Row],[PaymentMethod]],paymentMethod_REF[],2,FALSE), CLEAN(UPPER(TRIM(salesTable[[#This Row],[PaymentMethod]])))))</f>
        <v>CASH</v>
      </c>
      <c r="W779" s="8" t="str">
        <f>IF(salesTable[[#This Row],[ProductID]]="","MISSING",IFERROR(VLOOKUP(salesTable[[#This Row],[ProductID]],product_REF[],1,FALSE),"NO MATCH"))</f>
        <v>P009</v>
      </c>
      <c r="X779" s="8" t="str">
        <f>CLEAN(UPPER(TRIM(IF(salesTable[[#This Row],[ProductID]]="","MISSING",IFERROR(VLOOKUP(salesTable[[#This Row],[ProductID]],product_REF[],2,FALSE),"NO MATCH")))))</f>
        <v>FILING CABINET</v>
      </c>
      <c r="Y779" t="str">
        <f>IFERROR(CLEAN(UPPER(TRIM(VLOOKUP(salesTable[[#This Row],[productID_Final]],product_REF[],3,FALSE)))),"NO MATCH")</f>
        <v>OFFICE SUPPLIES</v>
      </c>
      <c r="Z779" s="8" t="str">
        <f>IF(salesTable[[#This Row],[productCategory_final]]=CLEAN(UPPER(TRIM(salesTable[ProductCategory]))),salesTable[[#This Row],[productCategory_final]],"MISMATCH")</f>
        <v>OFFICE SUPPLIES</v>
      </c>
      <c r="AA779" s="8" t="str">
        <f>IF(salesTable[[#This Row],[CustomerID]]="","MISSING",IFERROR(VLOOKUP(salesTable[[#This Row],[CustomerID]],customer_REF[],1,FALSE),"NO MATCH"))</f>
        <v>C0223</v>
      </c>
      <c r="AB779" t="str">
        <f>CLEAN(UPPER(TRIM(IF(salesTable[[#This Row],[FirstName]]="","MISSING",IFERROR(VLOOKUP(salesTable[[#This Row],[CustomerID_final]],customer_REF[],2,FALSE),"NO MATCH")))))</f>
        <v>AKOSUA</v>
      </c>
      <c r="AC779" s="8" t="str">
        <f>IF(salesTable[[#This Row],[customerFisrtName]]=CLEAN(UPPER(TRIM(salesTable[[#This Row],[customerFisrtName]]))),salesTable[[#This Row],[customerFisrtName]],"MISMATCH")</f>
        <v>AKOSUA</v>
      </c>
      <c r="AD779" t="str">
        <f>CLEAN(UPPER(TRIM(IF(salesTable[[#This Row],[LastName]]="","MISSING",IFERROR(VLOOKUP(salesTable[[#This Row],[CustomerID_final]],customer_REF[],3,FALSE),"NO MATCH")))))</f>
        <v>ANTWI</v>
      </c>
      <c r="AE779" s="8" t="str">
        <f>IF(salesTable[[#This Row],[customerLastName]]=CLEAN(UPPER(TRIM(salesTable[[#This Row],[customerLastName]]))),salesTable[[#This Row],[customerLastName]],"MISMATCH")</f>
        <v>ANTWI</v>
      </c>
      <c r="AF779" s="8" t="str">
        <f>IF(salesTable[[#This Row],[Phone]]="","MISSING",0&amp;RIGHT(TRIM(SUBSTITUTE(SUBSTITUTE(SUBSTITUTE(salesTable[[#This Row],[Phone]],"+","")," ",""),"-","")),9))</f>
        <v>0501653738</v>
      </c>
      <c r="AG77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779" s="8">
        <f>IF(salesTable[[#This Row],[quantity_clean]]&gt;0,salesTable[[#This Row],[quantity_clean]],"INVALID")</f>
        <v>5</v>
      </c>
      <c r="AI77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779" s="8">
        <f>IF(salesTable[[#This Row],[unitPrice_clean]]&gt;0,salesTable[[#This Row],[unitPrice_clean]],"INVALID")</f>
        <v>980</v>
      </c>
      <c r="AK779">
        <f>IF(salesTable[[#This Row],[Revenue]]="","MISSING",VALUE(TRIM(SUBSTITUTE(SUBSTITUTE(salesTable[[#This Row],[Revenue]],",",""),"GH₵",""))))</f>
        <v>4900</v>
      </c>
      <c r="AL779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779" s="19" t="str">
        <f>IF(ISNUMBER(salesTable[[#This Row],[OrderDate]]),salesTable[[#This Row],[OrderDate]],IFERROR(DATEVALUE(CLEAN(TRIM(SUBSTITUTE(salesTable[[#This Row],[OrderDate]],".","/")))),"CHECK"))</f>
        <v>CHECK</v>
      </c>
      <c r="AN77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7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GH-SUN-2025-00141</v>
      </c>
      <c r="AP7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79" s="8" t="str">
        <f>CLEAN(PROPER(TRIM(salesTable[[#This Row],[Email]])))</f>
        <v>Akosua.Antwi15@Example.Con</v>
      </c>
      <c r="AR779" s="8" t="str">
        <f>CLEAN(TRIM(salesTable[[#This Row],[SourceFile]]))</f>
        <v>Mobile_App_Export.csv</v>
      </c>
      <c r="AS7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79" s="8" t="str">
        <f>IF(salesTable[orderRef_final]&lt;&gt;"MISSING",salesTable[orderRef_final],"invalid")</f>
        <v>GH-SUN-2025-00141</v>
      </c>
    </row>
    <row r="780" spans="1:46" x14ac:dyDescent="0.3">
      <c r="A780" t="s">
        <v>1531</v>
      </c>
      <c r="B780" t="s">
        <v>1532</v>
      </c>
      <c r="C780" t="s">
        <v>695</v>
      </c>
      <c r="D780" t="s">
        <v>271</v>
      </c>
      <c r="E780" t="s">
        <v>51</v>
      </c>
      <c r="F780" t="s">
        <v>228</v>
      </c>
      <c r="G780" t="s">
        <v>24</v>
      </c>
      <c r="H780" t="s">
        <v>434</v>
      </c>
      <c r="I780" t="s">
        <v>382</v>
      </c>
      <c r="J780" t="s">
        <v>97</v>
      </c>
      <c r="K780" t="s">
        <v>84</v>
      </c>
      <c r="L780" t="s">
        <v>565</v>
      </c>
      <c r="M780">
        <v>2</v>
      </c>
      <c r="N780">
        <v>4200</v>
      </c>
      <c r="O780">
        <v>8400</v>
      </c>
      <c r="P780" t="s">
        <v>1533</v>
      </c>
      <c r="Q780" t="s">
        <v>1534</v>
      </c>
      <c r="R780" t="s">
        <v>61</v>
      </c>
      <c r="S780" t="str">
        <f>IF(salesTable[[#This Row],[Region]]="","MISSING",IFERROR(VLOOKUP(salesTable[[#This Row],[Region]],region_ref[],2,FALSE),TRIM(CLEAN(UPPER(salesTable[[#This Row],[Region]])))))</f>
        <v>SUNYANI</v>
      </c>
      <c r="T780" t="str">
        <f>IF(salesTable[[#This Row],[CustomerType]]="","MISSING",IFERROR(VLOOKUP(salesTable[[#This Row],[CustomerType]],customerType_Ref[],2,FALSE),TRIM(CLEAN(UPPER(salesTable[[#This Row],[CustomerType]])))))</f>
        <v>BUSINESS</v>
      </c>
      <c r="U780" t="str">
        <f>IF(salesTable[[#This Row],[SalesChannel]]="","MISSING",IFERROR(VLOOKUP(salesTable[[#This Row],[SalesChannel]],salesChannel_Ref[],2,FALSE),CLEAN(UPPER(TRIM(salesTable[SalesChannel])))))</f>
        <v>AGENT</v>
      </c>
      <c r="V780" t="str">
        <f>IF(salesTable[[#This Row],[PaymentMethod]]="","MISSING",IFERROR(VLOOKUP(salesTable[[#This Row],[PaymentMethod]],paymentMethod_REF[],2,FALSE), CLEAN(UPPER(TRIM(salesTable[[#This Row],[PaymentMethod]])))))</f>
        <v>CARD</v>
      </c>
      <c r="W780" s="8" t="str">
        <f>IF(salesTable[[#This Row],[ProductID]]="","MISSING",IFERROR(VLOOKUP(salesTable[[#This Row],[ProductID]],product_REF[],1,FALSE),"NO MATCH"))</f>
        <v>P001</v>
      </c>
      <c r="X780" s="8" t="str">
        <f>CLEAN(UPPER(TRIM(IF(salesTable[[#This Row],[ProductID]]="","MISSING",IFERROR(VLOOKUP(salesTable[[#This Row],[ProductID]],product_REF[],2,FALSE),"NO MATCH")))))</f>
        <v>LAPTOP PRO 14</v>
      </c>
      <c r="Y780" t="str">
        <f>IFERROR(CLEAN(UPPER(TRIM(VLOOKUP(salesTable[[#This Row],[productID_Final]],product_REF[],3,FALSE)))),"NO MATCH")</f>
        <v>ELECTRONICS</v>
      </c>
      <c r="Z780" s="8" t="str">
        <f>IF(salesTable[[#This Row],[productCategory_final]]=CLEAN(UPPER(TRIM(salesTable[ProductCategory]))),salesTable[[#This Row],[productCategory_final]],"MISMATCH")</f>
        <v>ELECTRONICS</v>
      </c>
      <c r="AA780" s="8" t="str">
        <f>IF(salesTable[[#This Row],[CustomerID]]="","MISSING",IFERROR(VLOOKUP(salesTable[[#This Row],[CustomerID]],customer_REF[],1,FALSE),"NO MATCH"))</f>
        <v>C0234</v>
      </c>
      <c r="AB780" t="str">
        <f>CLEAN(UPPER(TRIM(IF(salesTable[[#This Row],[FirstName]]="","MISSING",IFERROR(VLOOKUP(salesTable[[#This Row],[CustomerID_final]],customer_REF[],2,FALSE),"NO MATCH")))))</f>
        <v>MICHAEL</v>
      </c>
      <c r="AC780" s="8" t="str">
        <f>IF(salesTable[[#This Row],[customerFisrtName]]=CLEAN(UPPER(TRIM(salesTable[[#This Row],[customerFisrtName]]))),salesTable[[#This Row],[customerFisrtName]],"MISMATCH")</f>
        <v>MICHAEL</v>
      </c>
      <c r="AD780" t="str">
        <f>CLEAN(UPPER(TRIM(IF(salesTable[[#This Row],[LastName]]="","MISSING",IFERROR(VLOOKUP(salesTable[[#This Row],[CustomerID_final]],customer_REF[],3,FALSE),"NO MATCH")))))</f>
        <v>MENSAH</v>
      </c>
      <c r="AE780" s="8" t="str">
        <f>IF(salesTable[[#This Row],[customerLastName]]=CLEAN(UPPER(TRIM(salesTable[[#This Row],[customerLastName]]))),salesTable[[#This Row],[customerLastName]],"MISMATCH")</f>
        <v>MENSAH</v>
      </c>
      <c r="AF780" s="8" t="str">
        <f>IF(salesTable[[#This Row],[Phone]]="","MISSING",0&amp;RIGHT(TRIM(SUBSTITUTE(SUBSTITUTE(SUBSTITUTE(salesTable[[#This Row],[Phone]],"+","")," ",""),"-","")),9))</f>
        <v>0596420146</v>
      </c>
      <c r="AG78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80" s="8">
        <f>IF(salesTable[[#This Row],[quantity_clean]]&gt;0,salesTable[[#This Row],[quantity_clean]],"INVALID")</f>
        <v>2</v>
      </c>
      <c r="AI78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80" s="8">
        <f>IF(salesTable[[#This Row],[unitPrice_clean]]&gt;0,salesTable[[#This Row],[unitPrice_clean]],"INVALID")</f>
        <v>4200</v>
      </c>
      <c r="AK780">
        <f>IF(salesTable[[#This Row],[Revenue]]="","MISSING",VALUE(TRIM(SUBSTITUTE(SUBSTITUTE(salesTable[[#This Row],[Revenue]],",",""),"GH₵",""))))</f>
        <v>8400</v>
      </c>
      <c r="AL780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780" s="19">
        <f>IF(ISNUMBER(salesTable[[#This Row],[OrderDate]]),salesTable[[#This Row],[OrderDate]],IFERROR(DATEVALUE(CLEAN(TRIM(SUBSTITUTE(salesTable[[#This Row],[OrderDate]],".","/")))),"CHECK"))</f>
        <v>45520</v>
      </c>
      <c r="AN78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GH-SUN-2025-00142</v>
      </c>
      <c r="AP7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0" s="8" t="str">
        <f>CLEAN(PROPER(TRIM(salesTable[[#This Row],[Email]])))</f>
        <v>Michael.Mensah50@Example.Com</v>
      </c>
      <c r="AR780" s="8" t="str">
        <f>CLEAN(TRIM(salesTable[[#This Row],[SourceFile]]))</f>
        <v>Retail_POS_2025.csv</v>
      </c>
      <c r="AS7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0" s="8" t="str">
        <f>IF(salesTable[orderRef_final]&lt;&gt;"MISSING",salesTable[orderRef_final],"invalid")</f>
        <v>GH-SUN-2025-00142</v>
      </c>
    </row>
    <row r="781" spans="1:46" x14ac:dyDescent="0.3">
      <c r="A781" t="s">
        <v>2351</v>
      </c>
      <c r="B781" t="s">
        <v>2352</v>
      </c>
      <c r="C781" t="s">
        <v>2353</v>
      </c>
      <c r="D781" t="s">
        <v>92</v>
      </c>
      <c r="E781" t="s">
        <v>37</v>
      </c>
      <c r="F781" t="s">
        <v>883</v>
      </c>
      <c r="G781" t="s">
        <v>218</v>
      </c>
      <c r="H781" t="s">
        <v>312</v>
      </c>
      <c r="I781" t="s">
        <v>26</v>
      </c>
      <c r="J781" t="s">
        <v>97</v>
      </c>
      <c r="K781" t="s">
        <v>72</v>
      </c>
      <c r="L781" t="s">
        <v>58</v>
      </c>
      <c r="M781">
        <v>-5</v>
      </c>
      <c r="N781" t="s">
        <v>979</v>
      </c>
      <c r="O781">
        <v>5600</v>
      </c>
      <c r="P781" t="s">
        <v>2354</v>
      </c>
      <c r="Q781" t="s">
        <v>2355</v>
      </c>
      <c r="R781" t="s">
        <v>157</v>
      </c>
      <c r="S781" t="str">
        <f>IF(salesTable[[#This Row],[Region]]="","MISSING",IFERROR(VLOOKUP(salesTable[[#This Row],[Region]],region_ref[],2,FALSE),TRIM(CLEAN(UPPER(salesTable[[#This Row],[Region]])))))</f>
        <v>SUNYANI</v>
      </c>
      <c r="T781" t="str">
        <f>IF(salesTable[[#This Row],[CustomerType]]="","MISSING",IFERROR(VLOOKUP(salesTable[[#This Row],[CustomerType]],customerType_Ref[],2,FALSE),TRIM(CLEAN(UPPER(salesTable[[#This Row],[CustomerType]])))))</f>
        <v>BUSINESS</v>
      </c>
      <c r="U781" t="str">
        <f>IF(salesTable[[#This Row],[SalesChannel]]="","MISSING",IFERROR(VLOOKUP(salesTable[[#This Row],[SalesChannel]],salesChannel_Ref[],2,FALSE),CLEAN(UPPER(TRIM(salesTable[SalesChannel])))))</f>
        <v>IN-STORE</v>
      </c>
      <c r="V7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81" s="8" t="str">
        <f>IF(salesTable[[#This Row],[ProductID]]="","MISSING",IFERROR(VLOOKUP(salesTable[[#This Row],[ProductID]],product_REF[],1,FALSE),"NO MATCH"))</f>
        <v>P005</v>
      </c>
      <c r="X781" s="8" t="str">
        <f>CLEAN(UPPER(TRIM(IF(salesTable[[#This Row],[ProductID]]="","MISSING",IFERROR(VLOOKUP(salesTable[[#This Row],[ProductID]],product_REF[],2,FALSE),"NO MATCH")))))</f>
        <v>SMARTPHONE X</v>
      </c>
      <c r="Y781" t="str">
        <f>IFERROR(CLEAN(UPPER(TRIM(VLOOKUP(salesTable[[#This Row],[productID_Final]],product_REF[],3,FALSE)))),"NO MATCH")</f>
        <v>ELECTRONICS</v>
      </c>
      <c r="Z781" s="8" t="str">
        <f>IF(salesTable[[#This Row],[productCategory_final]]=CLEAN(UPPER(TRIM(salesTable[ProductCategory]))),salesTable[[#This Row],[productCategory_final]],"MISMATCH")</f>
        <v>ELECTRONICS</v>
      </c>
      <c r="AA781" s="8" t="str">
        <f>IF(salesTable[[#This Row],[CustomerID]]="","MISSING",IFERROR(VLOOKUP(salesTable[[#This Row],[CustomerID]],customer_REF[],1,FALSE),"NO MATCH"))</f>
        <v>C0186</v>
      </c>
      <c r="AB781" t="str">
        <f>CLEAN(UPPER(TRIM(IF(salesTable[[#This Row],[FirstName]]="","MISSING",IFERROR(VLOOKUP(salesTable[[#This Row],[CustomerID_final]],customer_REF[],2,FALSE),"NO MATCH")))))</f>
        <v>AMA</v>
      </c>
      <c r="AC781" s="8" t="str">
        <f>IF(salesTable[[#This Row],[customerFisrtName]]=CLEAN(UPPER(TRIM(salesTable[[#This Row],[customerFisrtName]]))),salesTable[[#This Row],[customerFisrtName]],"MISMATCH")</f>
        <v>AMA</v>
      </c>
      <c r="AD781" t="str">
        <f>CLEAN(UPPER(TRIM(IF(salesTable[[#This Row],[LastName]]="","MISSING",IFERROR(VLOOKUP(salesTable[[#This Row],[CustomerID_final]],customer_REF[],3,FALSE),"NO MATCH")))))</f>
        <v>ANTWI</v>
      </c>
      <c r="AE781" s="8" t="str">
        <f>IF(salesTable[[#This Row],[customerLastName]]=CLEAN(UPPER(TRIM(salesTable[[#This Row],[customerLastName]]))),salesTable[[#This Row],[customerLastName]],"MISMATCH")</f>
        <v>ANTWI</v>
      </c>
      <c r="AF781" s="8" t="str">
        <f>IF(salesTable[[#This Row],[Phone]]="","MISSING",0&amp;RIGHT(TRIM(SUBSTITUTE(SUBSTITUTE(SUBSTITUTE(salesTable[[#This Row],[Phone]],"+","")," ",""),"-","")),9))</f>
        <v>0278320769</v>
      </c>
      <c r="AG781">
        <f>IF(OR(salesTable[[#This Row],[Quantity]]="",salesTable[[#This Row],[Quantity]]="N/A",salesTable[[#This Row],[Quantity]]="abc"),"INVALID",VALUE(TRIM(SUBSTITUTE(SUBSTITUTE(salesTable[[#This Row],[Quantity]],",",""),"GH₵",""))))</f>
        <v>-5</v>
      </c>
      <c r="AH781" s="8" t="str">
        <f>IF(salesTable[[#This Row],[quantity_clean]]&gt;0,salesTable[[#This Row],[quantity_clean]],"INVALID")</f>
        <v>INVALID</v>
      </c>
      <c r="AI78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781" s="8">
        <f>IF(salesTable[[#This Row],[unitPrice_clean]]&gt;0,salesTable[[#This Row],[unitPrice_clean]],"INVALID")</f>
        <v>2800</v>
      </c>
      <c r="AK781">
        <f>IF(salesTable[[#This Row],[Revenue]]="","MISSING",VALUE(TRIM(SUBSTITUTE(SUBSTITUTE(salesTable[[#This Row],[Revenue]],",",""),"GH₵",""))))</f>
        <v>5600</v>
      </c>
      <c r="AL78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81" s="19">
        <f>IF(ISNUMBER(salesTable[[#This Row],[OrderDate]]),salesTable[[#This Row],[OrderDate]],IFERROR(DATEVALUE(CLEAN(TRIM(SUBSTITUTE(salesTable[[#This Row],[OrderDate]],".","/")))),"CHECK"))</f>
        <v>45736</v>
      </c>
      <c r="AN7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45736</v>
      </c>
      <c r="AO7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GH-SUN-2025-00151</v>
      </c>
      <c r="AP7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1" s="8" t="str">
        <f>CLEAN(PROPER(TRIM(salesTable[[#This Row],[Email]])))</f>
        <v>Ama.Antwi86@Example.Com</v>
      </c>
      <c r="AR781" s="8" t="str">
        <f>CLEAN(TRIM(salesTable[[#This Row],[SourceFile]]))</f>
        <v>Online_Sales_2025.xlsx</v>
      </c>
      <c r="AS7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1" s="8" t="str">
        <f>IF(salesTable[orderRef_final]&lt;&gt;"MISSING",salesTable[orderRef_final],"invalid")</f>
        <v>GH-SUN-2025-00151</v>
      </c>
    </row>
    <row r="782" spans="1:46" x14ac:dyDescent="0.3">
      <c r="A782" t="s">
        <v>2369</v>
      </c>
      <c r="B782" t="s">
        <v>2370</v>
      </c>
      <c r="C782" t="s">
        <v>1153</v>
      </c>
      <c r="D782" t="s">
        <v>65</v>
      </c>
      <c r="E782" t="s">
        <v>190</v>
      </c>
      <c r="F782" t="s">
        <v>1127</v>
      </c>
      <c r="G782" t="s">
        <v>303</v>
      </c>
      <c r="H782" t="s">
        <v>304</v>
      </c>
      <c r="I782" t="s">
        <v>1005</v>
      </c>
      <c r="J782" t="s">
        <v>97</v>
      </c>
      <c r="K782" t="s">
        <v>84</v>
      </c>
      <c r="L782" t="s">
        <v>182</v>
      </c>
      <c r="M782">
        <v>3</v>
      </c>
      <c r="N782">
        <v>2400</v>
      </c>
      <c r="O782">
        <v>7200</v>
      </c>
      <c r="P782" t="s">
        <v>2371</v>
      </c>
      <c r="Q782" t="s">
        <v>2372</v>
      </c>
      <c r="R782" t="s">
        <v>157</v>
      </c>
      <c r="S782" t="str">
        <f>IF(salesTable[[#This Row],[Region]]="","MISSING",IFERROR(VLOOKUP(salesTable[[#This Row],[Region]],region_ref[],2,FALSE),TRIM(CLEAN(UPPER(salesTable[[#This Row],[Region]])))))</f>
        <v>SUNYANI</v>
      </c>
      <c r="T782" t="str">
        <f>IF(salesTable[[#This Row],[CustomerType]]="","MISSING",IFERROR(VLOOKUP(salesTable[[#This Row],[CustomerType]],customerType_Ref[],2,FALSE),TRIM(CLEAN(UPPER(salesTable[[#This Row],[CustomerType]])))))</f>
        <v>BUSINESS</v>
      </c>
      <c r="U782" t="str">
        <f>IF(salesTable[[#This Row],[SalesChannel]]="","MISSING",IFERROR(VLOOKUP(salesTable[[#This Row],[SalesChannel]],salesChannel_Ref[],2,FALSE),CLEAN(UPPER(TRIM(salesTable[SalesChannel])))))</f>
        <v>AGENT</v>
      </c>
      <c r="V782" t="str">
        <f>IF(salesTable[[#This Row],[PaymentMethod]]="","MISSING",IFERROR(VLOOKUP(salesTable[[#This Row],[PaymentMethod]],paymentMethod_REF[],2,FALSE), CLEAN(UPPER(TRIM(salesTable[[#This Row],[PaymentMethod]])))))</f>
        <v>CASH</v>
      </c>
      <c r="W782" s="8" t="str">
        <f>IF(salesTable[[#This Row],[ProductID]]="","MISSING",IFERROR(VLOOKUP(salesTable[[#This Row],[ProductID]],product_REF[],1,FALSE),"NO MATCH"))</f>
        <v>P011</v>
      </c>
      <c r="X782" s="8" t="str">
        <f>CLEAN(UPPER(TRIM(IF(salesTable[[#This Row],[ProductID]]="","MISSING",IFERROR(VLOOKUP(salesTable[[#This Row],[ProductID]],product_REF[],2,FALSE),"NO MATCH")))))</f>
        <v>EXECUTIVE DESK</v>
      </c>
      <c r="Y782" t="str">
        <f>IFERROR(CLEAN(UPPER(TRIM(VLOOKUP(salesTable[[#This Row],[productID_Final]],product_REF[],3,FALSE)))),"NO MATCH")</f>
        <v>FURNITURE</v>
      </c>
      <c r="Z782" s="8" t="str">
        <f>IF(salesTable[[#This Row],[productCategory_final]]=CLEAN(UPPER(TRIM(salesTable[ProductCategory]))),salesTable[[#This Row],[productCategory_final]],"MISMATCH")</f>
        <v>FURNITURE</v>
      </c>
      <c r="AA782" s="8" t="str">
        <f>IF(salesTable[[#This Row],[CustomerID]]="","MISSING",IFERROR(VLOOKUP(salesTable[[#This Row],[CustomerID]],customer_REF[],1,FALSE),"NO MATCH"))</f>
        <v>C0174</v>
      </c>
      <c r="AB782" t="str">
        <f>CLEAN(UPPER(TRIM(IF(salesTable[[#This Row],[FirstName]]="","MISSING",IFERROR(VLOOKUP(salesTable[[#This Row],[CustomerID_final]],customer_REF[],2,FALSE),"NO MATCH")))))</f>
        <v>NAA</v>
      </c>
      <c r="AC782" s="8" t="str">
        <f>IF(salesTable[[#This Row],[customerFisrtName]]=CLEAN(UPPER(TRIM(salesTable[[#This Row],[customerFisrtName]]))),salesTable[[#This Row],[customerFisrtName]],"MISMATCH")</f>
        <v>NAA</v>
      </c>
      <c r="AD782" t="str">
        <f>CLEAN(UPPER(TRIM(IF(salesTable[[#This Row],[LastName]]="","MISSING",IFERROR(VLOOKUP(salesTable[[#This Row],[CustomerID_final]],customer_REF[],3,FALSE),"NO MATCH")))))</f>
        <v>ASARE</v>
      </c>
      <c r="AE782" s="8" t="str">
        <f>IF(salesTable[[#This Row],[customerLastName]]=CLEAN(UPPER(TRIM(salesTable[[#This Row],[customerLastName]]))),salesTable[[#This Row],[customerLastName]],"MISMATCH")</f>
        <v>ASARE</v>
      </c>
      <c r="AF782" s="8" t="str">
        <f>IF(salesTable[[#This Row],[Phone]]="","MISSING",0&amp;RIGHT(TRIM(SUBSTITUTE(SUBSTITUTE(SUBSTITUTE(salesTable[[#This Row],[Phone]],"+","")," ",""),"-","")),9))</f>
        <v>0508283656</v>
      </c>
      <c r="AG78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782" s="8">
        <f>IF(salesTable[[#This Row],[quantity_clean]]&gt;0,salesTable[[#This Row],[quantity_clean]],"INVALID")</f>
        <v>3</v>
      </c>
      <c r="AI78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82" s="8">
        <f>IF(salesTable[[#This Row],[unitPrice_clean]]&gt;0,salesTable[[#This Row],[unitPrice_clean]],"INVALID")</f>
        <v>2400</v>
      </c>
      <c r="AK782">
        <f>IF(salesTable[[#This Row],[Revenue]]="","MISSING",VALUE(TRIM(SUBSTITUTE(SUBSTITUTE(salesTable[[#This Row],[Revenue]],",",""),"GH₵",""))))</f>
        <v>7200</v>
      </c>
      <c r="AL782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782" s="19">
        <f>IF(ISNUMBER(salesTable[[#This Row],[OrderDate]]),salesTable[[#This Row],[OrderDate]],IFERROR(DATEVALUE(CLEAN(TRIM(SUBSTITUTE(salesTable[[#This Row],[OrderDate]],".","/")))),"CHECK"))</f>
        <v>45981</v>
      </c>
      <c r="AN7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45981</v>
      </c>
      <c r="AO7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GH-SUN-2025-00162</v>
      </c>
      <c r="AP7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2" s="8" t="str">
        <f>CLEAN(PROPER(TRIM(salesTable[[#This Row],[Email]])))</f>
        <v>Naa.Asare33@Example.Com</v>
      </c>
      <c r="AR782" s="8" t="str">
        <f>CLEAN(TRIM(salesTable[[#This Row],[SourceFile]]))</f>
        <v>Online_Sales_2025.xlsx</v>
      </c>
      <c r="AS7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2" s="8" t="str">
        <f>IF(salesTable[orderRef_final]&lt;&gt;"MISSING",salesTable[orderRef_final],"invalid")</f>
        <v>GH-SUN-2025-00162</v>
      </c>
    </row>
    <row r="783" spans="1:46" x14ac:dyDescent="0.3">
      <c r="A783" t="s">
        <v>245</v>
      </c>
      <c r="B783" t="s">
        <v>246</v>
      </c>
      <c r="C783" t="s">
        <v>247</v>
      </c>
      <c r="D783" t="s">
        <v>65</v>
      </c>
      <c r="E783" t="s">
        <v>51</v>
      </c>
      <c r="F783" t="s">
        <v>248</v>
      </c>
      <c r="G783" t="s">
        <v>142</v>
      </c>
      <c r="H783" t="s">
        <v>143</v>
      </c>
      <c r="I783" t="s">
        <v>26</v>
      </c>
      <c r="J783" t="s">
        <v>249</v>
      </c>
      <c r="K783" t="s">
        <v>57</v>
      </c>
      <c r="L783" t="s">
        <v>58</v>
      </c>
      <c r="M783">
        <v>11</v>
      </c>
      <c r="N783" t="s">
        <v>250</v>
      </c>
      <c r="O783">
        <v>4620</v>
      </c>
      <c r="P783" t="s">
        <v>251</v>
      </c>
      <c r="Q783" t="s">
        <v>252</v>
      </c>
      <c r="R783" t="s">
        <v>32</v>
      </c>
      <c r="S783" t="str">
        <f>IF(salesTable[[#This Row],[Region]]="","MISSING",IFERROR(VLOOKUP(salesTable[[#This Row],[Region]],region_ref[],2,FALSE),TRIM(CLEAN(UPPER(salesTable[[#This Row],[Region]])))))</f>
        <v>SUNYANI</v>
      </c>
      <c r="T783" t="str">
        <f>IF(salesTable[[#This Row],[CustomerType]]="","MISSING",IFERROR(VLOOKUP(salesTable[[#This Row],[CustomerType]],customerType_Ref[],2,FALSE),TRIM(CLEAN(UPPER(salesTable[[#This Row],[CustomerType]])))))</f>
        <v>GOVERNMENT</v>
      </c>
      <c r="U783" t="str">
        <f>IF(salesTable[[#This Row],[SalesChannel]]="","MISSING",IFERROR(VLOOKUP(salesTable[[#This Row],[SalesChannel]],salesChannel_Ref[],2,FALSE),CLEAN(UPPER(TRIM(salesTable[SalesChannel])))))</f>
        <v>ONLINE</v>
      </c>
      <c r="V7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783" s="8" t="str">
        <f>IF(salesTable[[#This Row],[ProductID]]="","MISSING",IFERROR(VLOOKUP(salesTable[[#This Row],[ProductID]],product_REF[],1,FALSE),"NO MATCH"))</f>
        <v>P003</v>
      </c>
      <c r="X783" s="8" t="str">
        <f>CLEAN(UPPER(TRIM(IF(salesTable[[#This Row],[ProductID]]="","MISSING",IFERROR(VLOOKUP(salesTable[[#This Row],[ProductID]],product_REF[],2,FALSE),"NO MATCH")))))</f>
        <v>WIRELESS HEADSET</v>
      </c>
      <c r="Y783" t="str">
        <f>IFERROR(CLEAN(UPPER(TRIM(VLOOKUP(salesTable[[#This Row],[productID_Final]],product_REF[],3,FALSE)))),"NO MATCH")</f>
        <v>ELECTRONICS</v>
      </c>
      <c r="Z783" s="8" t="str">
        <f>IF(salesTable[[#This Row],[productCategory_final]]=CLEAN(UPPER(TRIM(salesTable[ProductCategory]))),salesTable[[#This Row],[productCategory_final]],"MISMATCH")</f>
        <v>ELECTRONICS</v>
      </c>
      <c r="AA783" s="8" t="str">
        <f>IF(salesTable[[#This Row],[CustomerID]]="","MISSING",IFERROR(VLOOKUP(salesTable[[#This Row],[CustomerID]],customer_REF[],1,FALSE),"NO MATCH"))</f>
        <v>C0079</v>
      </c>
      <c r="AB783" t="str">
        <f>CLEAN(UPPER(TRIM(IF(salesTable[[#This Row],[FirstName]]="","MISSING",IFERROR(VLOOKUP(salesTable[[#This Row],[CustomerID_final]],customer_REF[],2,FALSE),"NO MATCH")))))</f>
        <v>NAA</v>
      </c>
      <c r="AC783" s="8" t="str">
        <f>IF(salesTable[[#This Row],[customerFisrtName]]=CLEAN(UPPER(TRIM(salesTable[[#This Row],[customerFisrtName]]))),salesTable[[#This Row],[customerFisrtName]],"MISMATCH")</f>
        <v>NAA</v>
      </c>
      <c r="AD783" t="str">
        <f>CLEAN(UPPER(TRIM(IF(salesTable[[#This Row],[LastName]]="","MISSING",IFERROR(VLOOKUP(salesTable[[#This Row],[CustomerID_final]],customer_REF[],3,FALSE),"NO MATCH")))))</f>
        <v>MENSAH</v>
      </c>
      <c r="AE783" s="8" t="str">
        <f>IF(salesTable[[#This Row],[customerLastName]]=CLEAN(UPPER(TRIM(salesTable[[#This Row],[customerLastName]]))),salesTable[[#This Row],[customerLastName]],"MISMATCH")</f>
        <v>MENSAH</v>
      </c>
      <c r="AF783" s="8" t="str">
        <f>IF(salesTable[[#This Row],[Phone]]="","MISSING",0&amp;RIGHT(TRIM(SUBSTITUTE(SUBSTITUTE(SUBSTITUTE(salesTable[[#This Row],[Phone]],"+","")," ",""),"-","")),9))</f>
        <v>0206732026</v>
      </c>
      <c r="AG78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83" s="8">
        <f>IF(salesTable[[#This Row],[quantity_clean]]&gt;0,salesTable[[#This Row],[quantity_clean]],"INVALID")</f>
        <v>11</v>
      </c>
      <c r="AI78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83" s="8">
        <f>IF(salesTable[[#This Row],[unitPrice_clean]]&gt;0,salesTable[[#This Row],[unitPrice_clean]],"INVALID")</f>
        <v>420</v>
      </c>
      <c r="AK783">
        <f>IF(salesTable[[#This Row],[Revenue]]="","MISSING",VALUE(TRIM(SUBSTITUTE(SUBSTITUTE(salesTable[[#This Row],[Revenue]],",",""),"GH₵",""))))</f>
        <v>4620</v>
      </c>
      <c r="AL783" s="8">
        <f>IFERROR(IF(ROUND(salesTable[[#This Row],[Quantity_final]]*salesTable[[#This Row],[UnitPrice_final]],2)=ROUND(salesTable[[#This Row],[revenue_clean]],2)=TRUE,salesTable[[#This Row],[revenue_clean]],"invalid"),"INVALID")</f>
        <v>4620</v>
      </c>
      <c r="AM783" s="19">
        <f>IF(ISNUMBER(salesTable[[#This Row],[OrderDate]]),salesTable[[#This Row],[OrderDate]],IFERROR(DATEVALUE(CLEAN(TRIM(SUBSTITUTE(salesTable[[#This Row],[OrderDate]],".","/")))),"CHECK"))</f>
        <v>45713</v>
      </c>
      <c r="AN7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45713</v>
      </c>
      <c r="AO7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GH-SUN-2025-00163</v>
      </c>
      <c r="AP7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3" s="8" t="str">
        <f>CLEAN(PROPER(TRIM(salesTable[[#This Row],[Email]])))</f>
        <v>Naa.Mensah73@Example.Com</v>
      </c>
      <c r="AR783" s="8" t="str">
        <f>CLEAN(TRIM(salesTable[[#This Row],[SourceFile]]))</f>
        <v>Agent_App_2025.csv</v>
      </c>
      <c r="AS7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3" s="8" t="str">
        <f>IF(salesTable[orderRef_final]&lt;&gt;"MISSING",salesTable[orderRef_final],"invalid")</f>
        <v>GH-SUN-2025-00163</v>
      </c>
    </row>
    <row r="784" spans="1:46" x14ac:dyDescent="0.3">
      <c r="A784" t="s">
        <v>5609</v>
      </c>
      <c r="B784" t="s">
        <v>5610</v>
      </c>
      <c r="C784" t="s">
        <v>1266</v>
      </c>
      <c r="D784" t="s">
        <v>92</v>
      </c>
      <c r="E784" t="s">
        <v>190</v>
      </c>
      <c r="F784" t="s">
        <v>883</v>
      </c>
      <c r="G784" t="s">
        <v>39</v>
      </c>
      <c r="H784" t="s">
        <v>336</v>
      </c>
      <c r="I784" t="s">
        <v>684</v>
      </c>
      <c r="J784" t="s">
        <v>393</v>
      </c>
      <c r="K784" t="s">
        <v>660</v>
      </c>
      <c r="L784" t="s">
        <v>111</v>
      </c>
      <c r="M784">
        <v>10</v>
      </c>
      <c r="N784" t="s">
        <v>2074</v>
      </c>
      <c r="O784">
        <v>19000</v>
      </c>
      <c r="P784" t="s">
        <v>5611</v>
      </c>
      <c r="Q784" t="s">
        <v>5612</v>
      </c>
      <c r="R784" t="s">
        <v>157</v>
      </c>
      <c r="S784" t="str">
        <f>IF(salesTable[[#This Row],[Region]]="","MISSING",IFERROR(VLOOKUP(salesTable[[#This Row],[Region]],region_ref[],2,FALSE),TRIM(CLEAN(UPPER(salesTable[[#This Row],[Region]])))))</f>
        <v>SUNYANI</v>
      </c>
      <c r="T784" t="str">
        <f>IF(salesTable[[#This Row],[CustomerType]]="","MISSING",IFERROR(VLOOKUP(salesTable[[#This Row],[CustomerType]],customerType_Ref[],2,FALSE),TRIM(CLEAN(UPPER(salesTable[[#This Row],[CustomerType]])))))</f>
        <v>BUSINESS</v>
      </c>
      <c r="U784" t="str">
        <f>IF(salesTable[[#This Row],[SalesChannel]]="","MISSING",IFERROR(VLOOKUP(salesTable[[#This Row],[SalesChannel]],salesChannel_Ref[],2,FALSE),CLEAN(UPPER(TRIM(salesTable[SalesChannel])))))</f>
        <v>MOBILE APP</v>
      </c>
      <c r="V784" t="str">
        <f>IF(salesTable[[#This Row],[PaymentMethod]]="","MISSING",IFERROR(VLOOKUP(salesTable[[#This Row],[PaymentMethod]],paymentMethod_REF[],2,FALSE), CLEAN(UPPER(TRIM(salesTable[[#This Row],[PaymentMethod]])))))</f>
        <v>CARD</v>
      </c>
      <c r="W784" s="8" t="str">
        <f>IF(salesTable[[#This Row],[ProductID]]="","MISSING",IFERROR(VLOOKUP(salesTable[[#This Row],[ProductID]],product_REF[],1,FALSE),"NO MATCH"))</f>
        <v>P006</v>
      </c>
      <c r="X784" s="8" t="str">
        <f>CLEAN(UPPER(TRIM(IF(salesTable[[#This Row],[ProductID]]="","MISSING",IFERROR(VLOOKUP(salesTable[[#This Row],[ProductID]],product_REF[],2,FALSE),"NO MATCH")))))</f>
        <v>STANDING DESK</v>
      </c>
      <c r="Y784" t="str">
        <f>IFERROR(CLEAN(UPPER(TRIM(VLOOKUP(salesTable[[#This Row],[productID_Final]],product_REF[],3,FALSE)))),"NO MATCH")</f>
        <v>FURNITURE</v>
      </c>
      <c r="Z784" s="8" t="str">
        <f>IF(salesTable[[#This Row],[productCategory_final]]=CLEAN(UPPER(TRIM(salesTable[ProductCategory]))),salesTable[[#This Row],[productCategory_final]],"MISMATCH")</f>
        <v>FURNITURE</v>
      </c>
      <c r="AA784" s="8" t="str">
        <f>IF(salesTable[[#This Row],[CustomerID]]="","MISSING",IFERROR(VLOOKUP(salesTable[[#This Row],[CustomerID]],customer_REF[],1,FALSE),"NO MATCH"))</f>
        <v>C0182</v>
      </c>
      <c r="AB784" t="str">
        <f>CLEAN(UPPER(TRIM(IF(salesTable[[#This Row],[FirstName]]="","MISSING",IFERROR(VLOOKUP(salesTable[[#This Row],[CustomerID_final]],customer_REF[],2,FALSE),"NO MATCH")))))</f>
        <v>AMA</v>
      </c>
      <c r="AC784" s="8" t="str">
        <f>IF(salesTable[[#This Row],[customerFisrtName]]=CLEAN(UPPER(TRIM(salesTable[[#This Row],[customerFisrtName]]))),salesTable[[#This Row],[customerFisrtName]],"MISMATCH")</f>
        <v>AMA</v>
      </c>
      <c r="AD784" t="str">
        <f>CLEAN(UPPER(TRIM(IF(salesTable[[#This Row],[LastName]]="","MISSING",IFERROR(VLOOKUP(salesTable[[#This Row],[CustomerID_final]],customer_REF[],3,FALSE),"NO MATCH")))))</f>
        <v>ASARE</v>
      </c>
      <c r="AE784" s="8" t="str">
        <f>IF(salesTable[[#This Row],[customerLastName]]=CLEAN(UPPER(TRIM(salesTable[[#This Row],[customerLastName]]))),salesTable[[#This Row],[customerLastName]],"MISMATCH")</f>
        <v>ASARE</v>
      </c>
      <c r="AF784" s="8" t="str">
        <f>IF(salesTable[[#This Row],[Phone]]="","MISSING",0&amp;RIGHT(TRIM(SUBSTITUTE(SUBSTITUTE(SUBSTITUTE(salesTable[[#This Row],[Phone]],"+","")," ",""),"-","")),9))</f>
        <v>0545648435</v>
      </c>
      <c r="AG78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84" s="8">
        <f>IF(salesTable[[#This Row],[quantity_clean]]&gt;0,salesTable[[#This Row],[quantity_clean]],"INVALID")</f>
        <v>10</v>
      </c>
      <c r="AI78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84" s="8">
        <f>IF(salesTable[[#This Row],[unitPrice_clean]]&gt;0,salesTable[[#This Row],[unitPrice_clean]],"INVALID")</f>
        <v>1900</v>
      </c>
      <c r="AK784">
        <f>IF(salesTable[[#This Row],[Revenue]]="","MISSING",VALUE(TRIM(SUBSTITUTE(SUBSTITUTE(salesTable[[#This Row],[Revenue]],",",""),"GH₵",""))))</f>
        <v>19000</v>
      </c>
      <c r="AL784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784" s="19">
        <f>IF(ISNUMBER(salesTable[[#This Row],[OrderDate]]),salesTable[[#This Row],[OrderDate]],IFERROR(DATEVALUE(CLEAN(TRIM(SUBSTITUTE(salesTable[[#This Row],[OrderDate]],".","/")))),"CHECK"))</f>
        <v>45736</v>
      </c>
      <c r="AN7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45736</v>
      </c>
      <c r="AO7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GH-SUN-2025-00167</v>
      </c>
      <c r="AP7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4" s="8" t="str">
        <f>CLEAN(PROPER(TRIM(salesTable[[#This Row],[Email]])))</f>
        <v>Ama.Asare73@Example.Com</v>
      </c>
      <c r="AR784" s="8" t="str">
        <f>CLEAN(TRIM(salesTable[[#This Row],[SourceFile]]))</f>
        <v>Online_Sales_2025.xlsx</v>
      </c>
      <c r="AS7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4" s="8" t="str">
        <f>IF(salesTable[orderRef_final]&lt;&gt;"MISSING",salesTable[orderRef_final],"invalid")</f>
        <v>GH-SUN-2025-00167</v>
      </c>
    </row>
    <row r="785" spans="1:46" x14ac:dyDescent="0.3">
      <c r="A785" t="s">
        <v>2154</v>
      </c>
      <c r="B785" t="s">
        <v>63</v>
      </c>
      <c r="C785" t="s">
        <v>774</v>
      </c>
      <c r="D785" t="s">
        <v>139</v>
      </c>
      <c r="E785" t="s">
        <v>140</v>
      </c>
      <c r="F785" t="s">
        <v>228</v>
      </c>
      <c r="G785" t="s">
        <v>120</v>
      </c>
      <c r="H785" t="s">
        <v>1432</v>
      </c>
      <c r="I785" t="s">
        <v>41</v>
      </c>
      <c r="J785" t="s">
        <v>97</v>
      </c>
      <c r="K785" t="s">
        <v>84</v>
      </c>
      <c r="L785" t="s">
        <v>182</v>
      </c>
      <c r="M785">
        <v>11</v>
      </c>
      <c r="N785" t="s">
        <v>123</v>
      </c>
      <c r="O785">
        <v>9350</v>
      </c>
      <c r="P785" t="s">
        <v>2155</v>
      </c>
      <c r="Q785" t="s">
        <v>2156</v>
      </c>
      <c r="R785" t="s">
        <v>32</v>
      </c>
      <c r="S785" t="str">
        <f>IF(salesTable[[#This Row],[Region]]="","MISSING",IFERROR(VLOOKUP(salesTable[[#This Row],[Region]],region_ref[],2,FALSE),TRIM(CLEAN(UPPER(salesTable[[#This Row],[Region]])))))</f>
        <v>SUNYANI</v>
      </c>
      <c r="T785" t="str">
        <f>IF(salesTable[[#This Row],[CustomerType]]="","MISSING",IFERROR(VLOOKUP(salesTable[[#This Row],[CustomerType]],customerType_Ref[],2,FALSE),TRIM(CLEAN(UPPER(salesTable[[#This Row],[CustomerType]])))))</f>
        <v>BUSINESS</v>
      </c>
      <c r="U785" t="str">
        <f>IF(salesTable[[#This Row],[SalesChannel]]="","MISSING",IFERROR(VLOOKUP(salesTable[[#This Row],[SalesChannel]],salesChannel_Ref[],2,FALSE),CLEAN(UPPER(TRIM(salesTable[SalesChannel])))))</f>
        <v>AGENT</v>
      </c>
      <c r="V785" t="str">
        <f>IF(salesTable[[#This Row],[PaymentMethod]]="","MISSING",IFERROR(VLOOKUP(salesTable[[#This Row],[PaymentMethod]],paymentMethod_REF[],2,FALSE), CLEAN(UPPER(TRIM(salesTable[[#This Row],[PaymentMethod]])))))</f>
        <v>CASH</v>
      </c>
      <c r="W785" s="8" t="str">
        <f>IF(salesTable[[#This Row],[ProductID]]="","MISSING",IFERROR(VLOOKUP(salesTable[[#This Row],[ProductID]],product_REF[],1,FALSE),"NO MATCH"))</f>
        <v>P002</v>
      </c>
      <c r="X785" s="8" t="str">
        <f>CLEAN(UPPER(TRIM(IF(salesTable[[#This Row],[ProductID]]="","MISSING",IFERROR(VLOOKUP(salesTable[[#This Row],[ProductID]],product_REF[],2,FALSE),"NO MATCH")))))</f>
        <v>OFFICE CHAIR</v>
      </c>
      <c r="Y785" t="str">
        <f>IFERROR(CLEAN(UPPER(TRIM(VLOOKUP(salesTable[[#This Row],[productID_Final]],product_REF[],3,FALSE)))),"NO MATCH")</f>
        <v>FURNITURE</v>
      </c>
      <c r="Z785" s="8" t="str">
        <f>IF(salesTable[[#This Row],[productCategory_final]]=CLEAN(UPPER(TRIM(salesTable[ProductCategory]))),salesTable[[#This Row],[productCategory_final]],"MISMATCH")</f>
        <v>FURNITURE</v>
      </c>
      <c r="AA785" s="8" t="str">
        <f>IF(salesTable[[#This Row],[CustomerID]]="","MISSING",IFERROR(VLOOKUP(salesTable[[#This Row],[CustomerID]],customer_REF[],1,FALSE),"NO MATCH"))</f>
        <v>C0360</v>
      </c>
      <c r="AB785" t="str">
        <f>CLEAN(UPPER(TRIM(IF(salesTable[[#This Row],[FirstName]]="","MISSING",IFERROR(VLOOKUP(salesTable[[#This Row],[CustomerID_final]],customer_REF[],2,FALSE),"NO MATCH")))))</f>
        <v>KOFI</v>
      </c>
      <c r="AC785" s="8" t="str">
        <f>IF(salesTable[[#This Row],[customerFisrtName]]=CLEAN(UPPER(TRIM(salesTable[[#This Row],[customerFisrtName]]))),salesTable[[#This Row],[customerFisrtName]],"MISMATCH")</f>
        <v>KOFI</v>
      </c>
      <c r="AD785" t="str">
        <f>CLEAN(UPPER(TRIM(IF(salesTable[[#This Row],[LastName]]="","MISSING",IFERROR(VLOOKUP(salesTable[[#This Row],[CustomerID_final]],customer_REF[],3,FALSE),"NO MATCH")))))</f>
        <v>OWUSU</v>
      </c>
      <c r="AE785" s="8" t="str">
        <f>IF(salesTable[[#This Row],[customerLastName]]=CLEAN(UPPER(TRIM(salesTable[[#This Row],[customerLastName]]))),salesTable[[#This Row],[customerLastName]],"MISMATCH")</f>
        <v>OWUSU</v>
      </c>
      <c r="AF785" s="8" t="str">
        <f>IF(salesTable[[#This Row],[Phone]]="","MISSING",0&amp;RIGHT(TRIM(SUBSTITUTE(SUBSTITUTE(SUBSTITUTE(salesTable[[#This Row],[Phone]],"+","")," ",""),"-","")),9))</f>
        <v>0593063048</v>
      </c>
      <c r="AG78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85" s="8">
        <f>IF(salesTable[[#This Row],[quantity_clean]]&gt;0,salesTable[[#This Row],[quantity_clean]],"INVALID")</f>
        <v>11</v>
      </c>
      <c r="AI78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785" s="8">
        <f>IF(salesTable[[#This Row],[unitPrice_clean]]&gt;0,salesTable[[#This Row],[unitPrice_clean]],"INVALID")</f>
        <v>850</v>
      </c>
      <c r="AK785">
        <f>IF(salesTable[[#This Row],[Revenue]]="","MISSING",VALUE(TRIM(SUBSTITUTE(SUBSTITUTE(salesTable[[#This Row],[Revenue]],",",""),"GH₵",""))))</f>
        <v>9350</v>
      </c>
      <c r="AL785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785" s="19">
        <f>IF(ISNUMBER(salesTable[[#This Row],[OrderDate]]),salesTable[[#This Row],[OrderDate]],IFERROR(DATEVALUE(CLEAN(TRIM(SUBSTITUTE(salesTable[[#This Row],[OrderDate]],".","/")))),"CHECK"))</f>
        <v>45902</v>
      </c>
      <c r="AN7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45902</v>
      </c>
      <c r="AO7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GH-SUN-2025-00173</v>
      </c>
      <c r="AP7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5" s="8" t="str">
        <f>CLEAN(PROPER(TRIM(salesTable[[#This Row],[Email]])))</f>
        <v>Kofi.Owusu69@Example.Com</v>
      </c>
      <c r="AR785" s="8" t="str">
        <f>CLEAN(TRIM(salesTable[[#This Row],[SourceFile]]))</f>
        <v>Agent_App_2025.csv</v>
      </c>
      <c r="AS7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5" s="8" t="str">
        <f>IF(salesTable[orderRef_final]&lt;&gt;"MISSING",salesTable[orderRef_final],"invalid")</f>
        <v>GH-SUN-2025-00173</v>
      </c>
    </row>
    <row r="786" spans="1:46" x14ac:dyDescent="0.3">
      <c r="A786" t="s">
        <v>2473</v>
      </c>
      <c r="B786" t="s">
        <v>2474</v>
      </c>
      <c r="C786" t="s">
        <v>1299</v>
      </c>
      <c r="D786" t="s">
        <v>65</v>
      </c>
      <c r="E786" t="s">
        <v>22</v>
      </c>
      <c r="F786" t="s">
        <v>883</v>
      </c>
      <c r="G786" t="s">
        <v>81</v>
      </c>
      <c r="H786" t="s">
        <v>425</v>
      </c>
      <c r="I786" t="s">
        <v>110</v>
      </c>
      <c r="J786" t="s">
        <v>97</v>
      </c>
      <c r="K786" t="s">
        <v>84</v>
      </c>
      <c r="L786" t="s">
        <v>29</v>
      </c>
      <c r="M786">
        <v>12</v>
      </c>
      <c r="N786">
        <v>1250</v>
      </c>
      <c r="O786">
        <v>15000</v>
      </c>
      <c r="P786" t="s">
        <v>2475</v>
      </c>
      <c r="Q786" t="s">
        <v>2476</v>
      </c>
      <c r="R786" t="s">
        <v>46</v>
      </c>
      <c r="S786" t="str">
        <f>IF(salesTable[[#This Row],[Region]]="","MISSING",IFERROR(VLOOKUP(salesTable[[#This Row],[Region]],region_ref[],2,FALSE),TRIM(CLEAN(UPPER(salesTable[[#This Row],[Region]])))))</f>
        <v>SUNYANI</v>
      </c>
      <c r="T786" t="str">
        <f>IF(salesTable[[#This Row],[CustomerType]]="","MISSING",IFERROR(VLOOKUP(salesTable[[#This Row],[CustomerType]],customerType_Ref[],2,FALSE),TRIM(CLEAN(UPPER(salesTable[[#This Row],[CustomerType]])))))</f>
        <v>BUSINESS</v>
      </c>
      <c r="U786" t="str">
        <f>IF(salesTable[[#This Row],[SalesChannel]]="","MISSING",IFERROR(VLOOKUP(salesTable[[#This Row],[SalesChannel]],salesChannel_Ref[],2,FALSE),CLEAN(UPPER(TRIM(salesTable[SalesChannel])))))</f>
        <v>AGENT</v>
      </c>
      <c r="V78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86" s="8" t="str">
        <f>IF(salesTable[[#This Row],[ProductID]]="","MISSING",IFERROR(VLOOKUP(salesTable[[#This Row],[ProductID]],product_REF[],1,FALSE),"NO MATCH"))</f>
        <v>P008</v>
      </c>
      <c r="X786" s="8" t="str">
        <f>CLEAN(UPPER(TRIM(IF(salesTable[[#This Row],[ProductID]]="","MISSING",IFERROR(VLOOKUP(salesTable[[#This Row],[ProductID]],product_REF[],2,FALSE),"NO MATCH")))))</f>
        <v>MICROWAVE 25L</v>
      </c>
      <c r="Y786" t="str">
        <f>IFERROR(CLEAN(UPPER(TRIM(VLOOKUP(salesTable[[#This Row],[productID_Final]],product_REF[],3,FALSE)))),"NO MATCH")</f>
        <v>HOME APPLIANCES</v>
      </c>
      <c r="Z786" s="8" t="str">
        <f>IF(salesTable[[#This Row],[productCategory_final]]=CLEAN(UPPER(TRIM(salesTable[ProductCategory]))),salesTable[[#This Row],[productCategory_final]],"MISMATCH")</f>
        <v>HOME APPLIANCES</v>
      </c>
      <c r="AA786" s="8" t="str">
        <f>IF(salesTable[[#This Row],[CustomerID]]="","MISSING",IFERROR(VLOOKUP(salesTable[[#This Row],[CustomerID]],customer_REF[],1,FALSE),"NO MATCH"))</f>
        <v>C0237</v>
      </c>
      <c r="AB786" t="str">
        <f>CLEAN(UPPER(TRIM(IF(salesTable[[#This Row],[FirstName]]="","MISSING",IFERROR(VLOOKUP(salesTable[[#This Row],[CustomerID_final]],customer_REF[],2,FALSE),"NO MATCH")))))</f>
        <v>NAA</v>
      </c>
      <c r="AC786" s="8" t="str">
        <f>IF(salesTable[[#This Row],[customerFisrtName]]=CLEAN(UPPER(TRIM(salesTable[[#This Row],[customerFisrtName]]))),salesTable[[#This Row],[customerFisrtName]],"MISMATCH")</f>
        <v>NAA</v>
      </c>
      <c r="AD786" t="str">
        <f>CLEAN(UPPER(TRIM(IF(salesTable[[#This Row],[LastName]]="","MISSING",IFERROR(VLOOKUP(salesTable[[#This Row],[CustomerID_final]],customer_REF[],3,FALSE),"NO MATCH")))))</f>
        <v>ARTHUR</v>
      </c>
      <c r="AE786" s="8" t="str">
        <f>IF(salesTable[[#This Row],[customerLastName]]=CLEAN(UPPER(TRIM(salesTable[[#This Row],[customerLastName]]))),salesTable[[#This Row],[customerLastName]],"MISMATCH")</f>
        <v>ARTHUR</v>
      </c>
      <c r="AF786" s="8" t="str">
        <f>IF(salesTable[[#This Row],[Phone]]="","MISSING",0&amp;RIGHT(TRIM(SUBSTITUTE(SUBSTITUTE(SUBSTITUTE(salesTable[[#This Row],[Phone]],"+","")," ",""),"-","")),9))</f>
        <v>0262756574</v>
      </c>
      <c r="AG78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786" s="8">
        <f>IF(salesTable[[#This Row],[quantity_clean]]&gt;0,salesTable[[#This Row],[quantity_clean]],"INVALID")</f>
        <v>12</v>
      </c>
      <c r="AI78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86" s="8">
        <f>IF(salesTable[[#This Row],[unitPrice_clean]]&gt;0,salesTable[[#This Row],[unitPrice_clean]],"INVALID")</f>
        <v>1250</v>
      </c>
      <c r="AK786">
        <f>IF(salesTable[[#This Row],[Revenue]]="","MISSING",VALUE(TRIM(SUBSTITUTE(SUBSTITUTE(salesTable[[#This Row],[Revenue]],",",""),"GH₵",""))))</f>
        <v>15000</v>
      </c>
      <c r="AL786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786" s="19">
        <f>IF(ISNUMBER(salesTable[[#This Row],[OrderDate]]),salesTable[[#This Row],[OrderDate]],IFERROR(DATEVALUE(CLEAN(TRIM(SUBSTITUTE(salesTable[[#This Row],[OrderDate]],".","/")))),"CHECK"))</f>
        <v>45691</v>
      </c>
      <c r="AN7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7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GH-SUN-2025-00183</v>
      </c>
      <c r="AP7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6" s="8" t="str">
        <f>CLEAN(PROPER(TRIM(salesTable[[#This Row],[Email]])))</f>
        <v>Naa.Arthur29@Example.Com</v>
      </c>
      <c r="AR786" s="8" t="str">
        <f>CLEAN(TRIM(salesTable[[#This Row],[SourceFile]]))</f>
        <v>Mobile_App_Export.csv</v>
      </c>
      <c r="AS7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6" s="8" t="str">
        <f>IF(salesTable[orderRef_final]&lt;&gt;"MISSING",salesTable[orderRef_final],"invalid")</f>
        <v>GH-SUN-2025-00183</v>
      </c>
    </row>
    <row r="787" spans="1:46" x14ac:dyDescent="0.3">
      <c r="A787" t="s">
        <v>605</v>
      </c>
      <c r="B787" t="s">
        <v>606</v>
      </c>
      <c r="C787" t="s">
        <v>160</v>
      </c>
      <c r="D787" t="s">
        <v>92</v>
      </c>
      <c r="E787" t="s">
        <v>161</v>
      </c>
      <c r="F787" t="s">
        <v>228</v>
      </c>
      <c r="G787" t="s">
        <v>24</v>
      </c>
      <c r="H787" t="s">
        <v>434</v>
      </c>
      <c r="I787" t="s">
        <v>26</v>
      </c>
      <c r="J787" t="s">
        <v>442</v>
      </c>
      <c r="K787" t="s">
        <v>231</v>
      </c>
      <c r="L787" t="s">
        <v>165</v>
      </c>
      <c r="M787" t="s">
        <v>607</v>
      </c>
      <c r="N787">
        <v>4200</v>
      </c>
      <c r="O787">
        <v>8400</v>
      </c>
      <c r="P787" t="s">
        <v>608</v>
      </c>
      <c r="Q787" t="s">
        <v>609</v>
      </c>
      <c r="R787" t="s">
        <v>61</v>
      </c>
      <c r="S787" t="str">
        <f>IF(salesTable[[#This Row],[Region]]="","MISSING",IFERROR(VLOOKUP(salesTable[[#This Row],[Region]],region_ref[],2,FALSE),TRIM(CLEAN(UPPER(salesTable[[#This Row],[Region]])))))</f>
        <v>SUNYANI</v>
      </c>
      <c r="T787" t="str">
        <f>IF(salesTable[[#This Row],[CustomerType]]="","MISSING",IFERROR(VLOOKUP(salesTable[[#This Row],[CustomerType]],customerType_Ref[],2,FALSE),TRIM(CLEAN(UPPER(salesTable[[#This Row],[CustomerType]])))))</f>
        <v>BUSINESS</v>
      </c>
      <c r="U787" t="str">
        <f>IF(salesTable[[#This Row],[SalesChannel]]="","MISSING",IFERROR(VLOOKUP(salesTable[[#This Row],[SalesChannel]],salesChannel_Ref[],2,FALSE),CLEAN(UPPER(TRIM(salesTable[SalesChannel])))))</f>
        <v>ONLINE</v>
      </c>
      <c r="V78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87" s="8" t="str">
        <f>IF(salesTable[[#This Row],[ProductID]]="","MISSING",IFERROR(VLOOKUP(salesTable[[#This Row],[ProductID]],product_REF[],1,FALSE),"NO MATCH"))</f>
        <v>P001</v>
      </c>
      <c r="X787" s="8" t="str">
        <f>CLEAN(UPPER(TRIM(IF(salesTable[[#This Row],[ProductID]]="","MISSING",IFERROR(VLOOKUP(salesTable[[#This Row],[ProductID]],product_REF[],2,FALSE),"NO MATCH")))))</f>
        <v>LAPTOP PRO 14</v>
      </c>
      <c r="Y787" t="str">
        <f>IFERROR(CLEAN(UPPER(TRIM(VLOOKUP(salesTable[[#This Row],[productID_Final]],product_REF[],3,FALSE)))),"NO MATCH")</f>
        <v>ELECTRONICS</v>
      </c>
      <c r="Z787" s="8" t="str">
        <f>IF(salesTable[[#This Row],[productCategory_final]]=CLEAN(UPPER(TRIM(salesTable[ProductCategory]))),salesTable[[#This Row],[productCategory_final]],"MISMATCH")</f>
        <v>ELECTRONICS</v>
      </c>
      <c r="AA787" s="8" t="str">
        <f>IF(salesTable[[#This Row],[CustomerID]]="","MISSING",IFERROR(VLOOKUP(salesTable[[#This Row],[CustomerID]],customer_REF[],1,FALSE),"NO MATCH"))</f>
        <v>C0016</v>
      </c>
      <c r="AB787" t="str">
        <f>CLEAN(UPPER(TRIM(IF(salesTable[[#This Row],[FirstName]]="","MISSING",IFERROR(VLOOKUP(salesTable[[#This Row],[CustomerID_final]],customer_REF[],2,FALSE),"NO MATCH")))))</f>
        <v>AMA</v>
      </c>
      <c r="AC787" s="8" t="str">
        <f>IF(salesTable[[#This Row],[customerFisrtName]]=CLEAN(UPPER(TRIM(salesTable[[#This Row],[customerFisrtName]]))),salesTable[[#This Row],[customerFisrtName]],"MISMATCH")</f>
        <v>AMA</v>
      </c>
      <c r="AD787" t="str">
        <f>CLEAN(UPPER(TRIM(IF(salesTable[[#This Row],[LastName]]="","MISSING",IFERROR(VLOOKUP(salesTable[[#This Row],[CustomerID_final]],customer_REF[],3,FALSE),"NO MATCH")))))</f>
        <v>ADDO</v>
      </c>
      <c r="AE787" s="8" t="str">
        <f>IF(salesTable[[#This Row],[customerLastName]]=CLEAN(UPPER(TRIM(salesTable[[#This Row],[customerLastName]]))),salesTable[[#This Row],[customerLastName]],"MISMATCH")</f>
        <v>ADDO</v>
      </c>
      <c r="AF787" s="8" t="str">
        <f>IF(salesTable[[#This Row],[Phone]]="","MISSING",0&amp;RIGHT(TRIM(SUBSTITUTE(SUBSTITUTE(SUBSTITUTE(salesTable[[#This Row],[Phone]],"+","")," ",""),"-","")),9))</f>
        <v>0549981752</v>
      </c>
      <c r="AG78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787" s="8">
        <f>IF(salesTable[[#This Row],[quantity_clean]]&gt;0,salesTable[[#This Row],[quantity_clean]],"INVALID")</f>
        <v>2</v>
      </c>
      <c r="AI78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787" s="8">
        <f>IF(salesTable[[#This Row],[unitPrice_clean]]&gt;0,salesTable[[#This Row],[unitPrice_clean]],"INVALID")</f>
        <v>4200</v>
      </c>
      <c r="AK787">
        <f>IF(salesTable[[#This Row],[Revenue]]="","MISSING",VALUE(TRIM(SUBSTITUTE(SUBSTITUTE(salesTable[[#This Row],[Revenue]],",",""),"GH₵",""))))</f>
        <v>8400</v>
      </c>
      <c r="AL787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787" s="19">
        <f>IF(ISNUMBER(salesTable[[#This Row],[OrderDate]]),salesTable[[#This Row],[OrderDate]],IFERROR(DATEVALUE(CLEAN(TRIM(SUBSTITUTE(salesTable[[#This Row],[OrderDate]],".","/")))),"CHECK"))</f>
        <v>45781</v>
      </c>
      <c r="AN7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45781</v>
      </c>
      <c r="AO7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GH-SUN-2025-00186</v>
      </c>
      <c r="AP7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7" s="8" t="str">
        <f>CLEAN(PROPER(TRIM(salesTable[[#This Row],[Email]])))</f>
        <v>Ama.Addo66@Example.Com</v>
      </c>
      <c r="AR787" s="8" t="str">
        <f>CLEAN(TRIM(salesTable[[#This Row],[SourceFile]]))</f>
        <v>Retail_POS_2025.csv</v>
      </c>
      <c r="AS7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7" s="8" t="str">
        <f>IF(salesTable[orderRef_final]&lt;&gt;"MISSING",salesTable[orderRef_final],"invalid")</f>
        <v>GH-SUN-2025-00186</v>
      </c>
    </row>
    <row r="788" spans="1:46" x14ac:dyDescent="0.3">
      <c r="A788" t="s">
        <v>5551</v>
      </c>
      <c r="B788" t="s">
        <v>4398</v>
      </c>
      <c r="C788" t="s">
        <v>3134</v>
      </c>
      <c r="D788" t="s">
        <v>50</v>
      </c>
      <c r="E788" t="s">
        <v>190</v>
      </c>
      <c r="F788" t="s">
        <v>248</v>
      </c>
      <c r="G788" t="s">
        <v>303</v>
      </c>
      <c r="H788" t="s">
        <v>1004</v>
      </c>
      <c r="I788" t="s">
        <v>41</v>
      </c>
      <c r="J788" t="s">
        <v>71</v>
      </c>
      <c r="K788" t="s">
        <v>144</v>
      </c>
      <c r="L788" t="s">
        <v>111</v>
      </c>
      <c r="M788">
        <v>10</v>
      </c>
      <c r="N788" t="s">
        <v>1006</v>
      </c>
      <c r="O788">
        <v>24000</v>
      </c>
      <c r="P788" t="s">
        <v>5552</v>
      </c>
      <c r="Q788" t="s">
        <v>5553</v>
      </c>
      <c r="R788" t="s">
        <v>61</v>
      </c>
      <c r="S788" t="str">
        <f>IF(salesTable[[#This Row],[Region]]="","MISSING",IFERROR(VLOOKUP(salesTable[[#This Row],[Region]],region_ref[],2,FALSE),TRIM(CLEAN(UPPER(salesTable[[#This Row],[Region]])))))</f>
        <v>SUNYANI</v>
      </c>
      <c r="T788" t="str">
        <f>IF(salesTable[[#This Row],[CustomerType]]="","MISSING",IFERROR(VLOOKUP(salesTable[[#This Row],[CustomerType]],customerType_Ref[],2,FALSE),TRIM(CLEAN(UPPER(salesTable[[#This Row],[CustomerType]])))))</f>
        <v>INDIVIDUAL</v>
      </c>
      <c r="U788" t="str">
        <f>IF(salesTable[[#This Row],[SalesChannel]]="","MISSING",IFERROR(VLOOKUP(salesTable[[#This Row],[SalesChannel]],salesChannel_Ref[],2,FALSE),CLEAN(UPPER(TRIM(salesTable[SalesChannel])))))</f>
        <v>IN-STORE</v>
      </c>
      <c r="V788" t="str">
        <f>IF(salesTable[[#This Row],[PaymentMethod]]="","MISSING",IFERROR(VLOOKUP(salesTable[[#This Row],[PaymentMethod]],paymentMethod_REF[],2,FALSE), CLEAN(UPPER(TRIM(salesTable[[#This Row],[PaymentMethod]])))))</f>
        <v>CARD</v>
      </c>
      <c r="W788" s="8" t="str">
        <f>IF(salesTable[[#This Row],[ProductID]]="","MISSING",IFERROR(VLOOKUP(salesTable[[#This Row],[ProductID]],product_REF[],1,FALSE),"NO MATCH"))</f>
        <v>P011</v>
      </c>
      <c r="X788" s="8" t="str">
        <f>CLEAN(UPPER(TRIM(IF(salesTable[[#This Row],[ProductID]]="","MISSING",IFERROR(VLOOKUP(salesTable[[#This Row],[ProductID]],product_REF[],2,FALSE),"NO MATCH")))))</f>
        <v>EXECUTIVE DESK</v>
      </c>
      <c r="Y788" t="str">
        <f>IFERROR(CLEAN(UPPER(TRIM(VLOOKUP(salesTable[[#This Row],[productID_Final]],product_REF[],3,FALSE)))),"NO MATCH")</f>
        <v>FURNITURE</v>
      </c>
      <c r="Z788" s="8" t="str">
        <f>IF(salesTable[[#This Row],[productCategory_final]]=CLEAN(UPPER(TRIM(salesTable[ProductCategory]))),salesTable[[#This Row],[productCategory_final]],"MISMATCH")</f>
        <v>FURNITURE</v>
      </c>
      <c r="AA788" s="8" t="str">
        <f>IF(salesTable[[#This Row],[CustomerID]]="","MISSING",IFERROR(VLOOKUP(salesTable[[#This Row],[CustomerID]],customer_REF[],1,FALSE),"NO MATCH"))</f>
        <v>C0331</v>
      </c>
      <c r="AB788" t="str">
        <f>CLEAN(UPPER(TRIM(IF(salesTable[[#This Row],[FirstName]]="","MISSING",IFERROR(VLOOKUP(salesTable[[#This Row],[CustomerID_final]],customer_REF[],2,FALSE),"NO MATCH")))))</f>
        <v>AKOSUA</v>
      </c>
      <c r="AC788" s="8" t="str">
        <f>IF(salesTable[[#This Row],[customerFisrtName]]=CLEAN(UPPER(TRIM(salesTable[[#This Row],[customerFisrtName]]))),salesTable[[#This Row],[customerFisrtName]],"MISMATCH")</f>
        <v>AKOSUA</v>
      </c>
      <c r="AD788" t="str">
        <f>CLEAN(UPPER(TRIM(IF(salesTable[[#This Row],[LastName]]="","MISSING",IFERROR(VLOOKUP(salesTable[[#This Row],[CustomerID_final]],customer_REF[],3,FALSE),"NO MATCH")))))</f>
        <v>ASARE</v>
      </c>
      <c r="AE788" s="8" t="str">
        <f>IF(salesTable[[#This Row],[customerLastName]]=CLEAN(UPPER(TRIM(salesTable[[#This Row],[customerLastName]]))),salesTable[[#This Row],[customerLastName]],"MISMATCH")</f>
        <v>ASARE</v>
      </c>
      <c r="AF788" s="8" t="str">
        <f>IF(salesTable[[#This Row],[Phone]]="","MISSING",0&amp;RIGHT(TRIM(SUBSTITUTE(SUBSTITUTE(SUBSTITUTE(salesTable[[#This Row],[Phone]],"+","")," ",""),"-","")),9))</f>
        <v>0274210978</v>
      </c>
      <c r="AG78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88" s="8">
        <f>IF(salesTable[[#This Row],[quantity_clean]]&gt;0,salesTable[[#This Row],[quantity_clean]],"INVALID")</f>
        <v>10</v>
      </c>
      <c r="AI78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788" s="8">
        <f>IF(salesTable[[#This Row],[unitPrice_clean]]&gt;0,salesTable[[#This Row],[unitPrice_clean]],"INVALID")</f>
        <v>2400</v>
      </c>
      <c r="AK788">
        <f>IF(salesTable[[#This Row],[Revenue]]="","MISSING",VALUE(TRIM(SUBSTITUTE(SUBSTITUTE(salesTable[[#This Row],[Revenue]],",",""),"GH₵",""))))</f>
        <v>24000</v>
      </c>
      <c r="AL788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788" s="19">
        <f>IF(ISNUMBER(salesTable[[#This Row],[OrderDate]]),salesTable[[#This Row],[OrderDate]],IFERROR(DATEVALUE(CLEAN(TRIM(SUBSTITUTE(salesTable[[#This Row],[OrderDate]],".","/")))),"CHECK"))</f>
        <v>45849</v>
      </c>
      <c r="AN7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7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GH-SUN-2025-00194</v>
      </c>
      <c r="AP7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8" s="8" t="str">
        <f>CLEAN(PROPER(TRIM(salesTable[[#This Row],[Email]])))</f>
        <v>Akosua.Asare22@Example.Com</v>
      </c>
      <c r="AR788" s="8" t="str">
        <f>CLEAN(TRIM(salesTable[[#This Row],[SourceFile]]))</f>
        <v>Retail_POS_2025.csv</v>
      </c>
      <c r="AS7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8" s="8" t="str">
        <f>IF(salesTable[orderRef_final]&lt;&gt;"MISSING",salesTable[orderRef_final],"invalid")</f>
        <v>GH-SUN-2025-00194</v>
      </c>
    </row>
    <row r="789" spans="1:46" x14ac:dyDescent="0.3">
      <c r="A789" t="s">
        <v>5802</v>
      </c>
      <c r="B789" t="s">
        <v>755</v>
      </c>
      <c r="C789" t="s">
        <v>2227</v>
      </c>
      <c r="D789" t="s">
        <v>106</v>
      </c>
      <c r="E789" t="s">
        <v>190</v>
      </c>
      <c r="F789" t="s">
        <v>1127</v>
      </c>
      <c r="G789" t="s">
        <v>53</v>
      </c>
      <c r="H789" t="s">
        <v>1989</v>
      </c>
      <c r="J789" t="s">
        <v>56</v>
      </c>
      <c r="K789" t="s">
        <v>84</v>
      </c>
      <c r="L789" t="s">
        <v>522</v>
      </c>
      <c r="M789" t="s">
        <v>133</v>
      </c>
      <c r="N789">
        <v>180</v>
      </c>
      <c r="O789">
        <v>1800</v>
      </c>
      <c r="P789" t="s">
        <v>5803</v>
      </c>
      <c r="Q789" t="s">
        <v>5804</v>
      </c>
      <c r="R789" t="s">
        <v>61</v>
      </c>
      <c r="S789" t="str">
        <f>IF(salesTable[[#This Row],[Region]]="","MISSING",IFERROR(VLOOKUP(salesTable[[#This Row],[Region]],region_ref[],2,FALSE),TRIM(CLEAN(UPPER(salesTable[[#This Row],[Region]])))))</f>
        <v>SUNYANI</v>
      </c>
      <c r="T789" t="str">
        <f>IF(salesTable[[#This Row],[CustomerType]]="","MISSING",IFERROR(VLOOKUP(salesTable[[#This Row],[CustomerType]],customerType_Ref[],2,FALSE),TRIM(CLEAN(UPPER(salesTable[[#This Row],[CustomerType]])))))</f>
        <v>GOVERNMENT</v>
      </c>
      <c r="U789" t="str">
        <f>IF(salesTable[[#This Row],[SalesChannel]]="","MISSING",IFERROR(VLOOKUP(salesTable[[#This Row],[SalesChannel]],salesChannel_Ref[],2,FALSE),CLEAN(UPPER(TRIM(salesTable[SalesChannel])))))</f>
        <v>AGENT</v>
      </c>
      <c r="V789" t="str">
        <f>IF(salesTable[[#This Row],[PaymentMethod]]="","MISSING",IFERROR(VLOOKUP(salesTable[[#This Row],[PaymentMethod]],paymentMethod_REF[],2,FALSE), CLEAN(UPPER(TRIM(salesTable[[#This Row],[PaymentMethod]])))))</f>
        <v>CARD</v>
      </c>
      <c r="W789" s="8" t="str">
        <f>IF(salesTable[[#This Row],[ProductID]]="","MISSING",IFERROR(VLOOKUP(salesTable[[#This Row],[ProductID]],product_REF[],1,FALSE),"NO MATCH"))</f>
        <v>P007</v>
      </c>
      <c r="X789" s="8" t="str">
        <f>CLEAN(UPPER(TRIM(IF(salesTable[[#This Row],[ProductID]]="","MISSING",IFERROR(VLOOKUP(salesTable[[#This Row],[ProductID]],product_REF[],2,FALSE),"NO MATCH")))))</f>
        <v>COTTON SHIRT</v>
      </c>
      <c r="Y789" t="str">
        <f>IFERROR(CLEAN(UPPER(TRIM(VLOOKUP(salesTable[[#This Row],[productID_Final]],product_REF[],3,FALSE)))),"NO MATCH")</f>
        <v>CLOTHING</v>
      </c>
      <c r="Z789" s="8" t="str">
        <f>IF(salesTable[[#This Row],[productCategory_final]]=CLEAN(UPPER(TRIM(salesTable[ProductCategory]))),salesTable[[#This Row],[productCategory_final]],"MISMATCH")</f>
        <v>MISMATCH</v>
      </c>
      <c r="AA789" s="8" t="str">
        <f>IF(salesTable[[#This Row],[CustomerID]]="","MISSING",IFERROR(VLOOKUP(salesTable[[#This Row],[CustomerID]],customer_REF[],1,FALSE),"NO MATCH"))</f>
        <v>C0185</v>
      </c>
      <c r="AB789" t="str">
        <f>CLEAN(UPPER(TRIM(IF(salesTable[[#This Row],[FirstName]]="","MISSING",IFERROR(VLOOKUP(salesTable[[#This Row],[CustomerID_final]],customer_REF[],2,FALSE),"NO MATCH")))))</f>
        <v>YAW</v>
      </c>
      <c r="AC789" s="8" t="str">
        <f>IF(salesTable[[#This Row],[customerFisrtName]]=CLEAN(UPPER(TRIM(salesTable[[#This Row],[customerFisrtName]]))),salesTable[[#This Row],[customerFisrtName]],"MISMATCH")</f>
        <v>YAW</v>
      </c>
      <c r="AD789" t="str">
        <f>CLEAN(UPPER(TRIM(IF(salesTable[[#This Row],[LastName]]="","MISSING",IFERROR(VLOOKUP(salesTable[[#This Row],[CustomerID_final]],customer_REF[],3,FALSE),"NO MATCH")))))</f>
        <v>ASARE</v>
      </c>
      <c r="AE789" s="8" t="str">
        <f>IF(salesTable[[#This Row],[customerLastName]]=CLEAN(UPPER(TRIM(salesTable[[#This Row],[customerLastName]]))),salesTable[[#This Row],[customerLastName]],"MISMATCH")</f>
        <v>ASARE</v>
      </c>
      <c r="AF789" s="8" t="str">
        <f>IF(salesTable[[#This Row],[Phone]]="","MISSING",0&amp;RIGHT(TRIM(SUBSTITUTE(SUBSTITUTE(SUBSTITUTE(salesTable[[#This Row],[Phone]],"+","")," ",""),"-","")),9))</f>
        <v>0543054745</v>
      </c>
      <c r="AG78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789" s="8" t="str">
        <f>IF(salesTable[[#This Row],[quantity_clean]]&gt;0,salesTable[[#This Row],[quantity_clean]],"INVALID")</f>
        <v>INVALID</v>
      </c>
      <c r="AI78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789" s="8">
        <f>IF(salesTable[[#This Row],[unitPrice_clean]]&gt;0,salesTable[[#This Row],[unitPrice_clean]],"INVALID")</f>
        <v>180</v>
      </c>
      <c r="AK789">
        <f>IF(salesTable[[#This Row],[Revenue]]="","MISSING",VALUE(TRIM(SUBSTITUTE(SUBSTITUTE(salesTable[[#This Row],[Revenue]],",",""),"GH₵",""))))</f>
        <v>1800</v>
      </c>
      <c r="AL78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89" s="19">
        <f>IF(ISNUMBER(salesTable[[#This Row],[OrderDate]]),salesTable[[#This Row],[OrderDate]],IFERROR(DATEVALUE(CLEAN(TRIM(SUBSTITUTE(salesTable[[#This Row],[OrderDate]],".","/")))),"CHECK"))</f>
        <v>45698</v>
      </c>
      <c r="AN7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45698</v>
      </c>
      <c r="AO7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GH-SUN-2025-00209</v>
      </c>
      <c r="AP7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89" s="8" t="str">
        <f>CLEAN(PROPER(TRIM(salesTable[[#This Row],[Email]])))</f>
        <v>Yaw.Asare18@Example.Com</v>
      </c>
      <c r="AR789" s="8" t="str">
        <f>CLEAN(TRIM(salesTable[[#This Row],[SourceFile]]))</f>
        <v>Retail_POS_2025.csv</v>
      </c>
      <c r="AS7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89" s="8" t="str">
        <f>IF(salesTable[orderRef_final]&lt;&gt;"MISSING",salesTable[orderRef_final],"invalid")</f>
        <v>GH-SUN-2025-00209</v>
      </c>
    </row>
    <row r="790" spans="1:46" x14ac:dyDescent="0.3">
      <c r="A790" t="s">
        <v>898</v>
      </c>
      <c r="B790" t="s">
        <v>899</v>
      </c>
      <c r="C790" t="s">
        <v>653</v>
      </c>
      <c r="D790" t="s">
        <v>92</v>
      </c>
      <c r="E790" t="s">
        <v>161</v>
      </c>
      <c r="F790" t="s">
        <v>228</v>
      </c>
      <c r="G790" t="s">
        <v>239</v>
      </c>
      <c r="H790" t="s">
        <v>240</v>
      </c>
      <c r="I790" t="s">
        <v>527</v>
      </c>
      <c r="J790" t="s">
        <v>864</v>
      </c>
      <c r="K790" t="s">
        <v>57</v>
      </c>
      <c r="L790" t="s">
        <v>111</v>
      </c>
      <c r="M790">
        <v>7</v>
      </c>
      <c r="N790">
        <v>980</v>
      </c>
      <c r="O790">
        <v>6860</v>
      </c>
      <c r="P790" t="s">
        <v>900</v>
      </c>
      <c r="Q790" t="s">
        <v>901</v>
      </c>
      <c r="R790" t="s">
        <v>46</v>
      </c>
      <c r="S790" t="str">
        <f>IF(salesTable[[#This Row],[Region]]="","MISSING",IFERROR(VLOOKUP(salesTable[[#This Row],[Region]],region_ref[],2,FALSE),TRIM(CLEAN(UPPER(salesTable[[#This Row],[Region]])))))</f>
        <v>SUNYANI</v>
      </c>
      <c r="T790" t="str">
        <f>IF(salesTable[[#This Row],[CustomerType]]="","MISSING",IFERROR(VLOOKUP(salesTable[[#This Row],[CustomerType]],customerType_Ref[],2,FALSE),TRIM(CLEAN(UPPER(salesTable[[#This Row],[CustomerType]])))))</f>
        <v>INDIVIDUAL</v>
      </c>
      <c r="U790" t="str">
        <f>IF(salesTable[[#This Row],[SalesChannel]]="","MISSING",IFERROR(VLOOKUP(salesTable[[#This Row],[SalesChannel]],salesChannel_Ref[],2,FALSE),CLEAN(UPPER(TRIM(salesTable[SalesChannel])))))</f>
        <v>ONLINE</v>
      </c>
      <c r="V790" t="str">
        <f>IF(salesTable[[#This Row],[PaymentMethod]]="","MISSING",IFERROR(VLOOKUP(salesTable[[#This Row],[PaymentMethod]],paymentMethod_REF[],2,FALSE), CLEAN(UPPER(TRIM(salesTable[[#This Row],[PaymentMethod]])))))</f>
        <v>CARD</v>
      </c>
      <c r="W790" s="8" t="str">
        <f>IF(salesTable[[#This Row],[ProductID]]="","MISSING",IFERROR(VLOOKUP(salesTable[[#This Row],[ProductID]],product_REF[],1,FALSE),"NO MATCH"))</f>
        <v>P009</v>
      </c>
      <c r="X790" s="8" t="str">
        <f>CLEAN(UPPER(TRIM(IF(salesTable[[#This Row],[ProductID]]="","MISSING",IFERROR(VLOOKUP(salesTable[[#This Row],[ProductID]],product_REF[],2,FALSE),"NO MATCH")))))</f>
        <v>FILING CABINET</v>
      </c>
      <c r="Y790" t="str">
        <f>IFERROR(CLEAN(UPPER(TRIM(VLOOKUP(salesTable[[#This Row],[productID_Final]],product_REF[],3,FALSE)))),"NO MATCH")</f>
        <v>OFFICE SUPPLIES</v>
      </c>
      <c r="Z790" s="8" t="str">
        <f>IF(salesTable[[#This Row],[productCategory_final]]=CLEAN(UPPER(TRIM(salesTable[ProductCategory]))),salesTable[[#This Row],[productCategory_final]],"MISMATCH")</f>
        <v>OFFICE SUPPLIES</v>
      </c>
      <c r="AA790" s="8" t="str">
        <f>IF(salesTable[[#This Row],[CustomerID]]="","MISSING",IFERROR(VLOOKUP(salesTable[[#This Row],[CustomerID]],customer_REF[],1,FALSE),"NO MATCH"))</f>
        <v>C0335</v>
      </c>
      <c r="AB790" t="str">
        <f>CLEAN(UPPER(TRIM(IF(salesTable[[#This Row],[FirstName]]="","MISSING",IFERROR(VLOOKUP(salesTable[[#This Row],[CustomerID_final]],customer_REF[],2,FALSE),"NO MATCH")))))</f>
        <v>AMA</v>
      </c>
      <c r="AC790" s="8" t="str">
        <f>IF(salesTable[[#This Row],[customerFisrtName]]=CLEAN(UPPER(TRIM(salesTable[[#This Row],[customerFisrtName]]))),salesTable[[#This Row],[customerFisrtName]],"MISMATCH")</f>
        <v>AMA</v>
      </c>
      <c r="AD790" t="str">
        <f>CLEAN(UPPER(TRIM(IF(salesTable[[#This Row],[LastName]]="","MISSING",IFERROR(VLOOKUP(salesTable[[#This Row],[CustomerID_final]],customer_REF[],3,FALSE),"NO MATCH")))))</f>
        <v>ADDO</v>
      </c>
      <c r="AE790" s="8" t="str">
        <f>IF(salesTable[[#This Row],[customerLastName]]=CLEAN(UPPER(TRIM(salesTable[[#This Row],[customerLastName]]))),salesTable[[#This Row],[customerLastName]],"MISMATCH")</f>
        <v>ADDO</v>
      </c>
      <c r="AF790" s="8" t="str">
        <f>IF(salesTable[[#This Row],[Phone]]="","MISSING",0&amp;RIGHT(TRIM(SUBSTITUTE(SUBSTITUTE(SUBSTITUTE(salesTable[[#This Row],[Phone]],"+","")," ",""),"-","")),9))</f>
        <v>0276404145</v>
      </c>
      <c r="AG79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790" s="8">
        <f>IF(salesTable[[#This Row],[quantity_clean]]&gt;0,salesTable[[#This Row],[quantity_clean]],"INVALID")</f>
        <v>7</v>
      </c>
      <c r="AI79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790" s="8">
        <f>IF(salesTable[[#This Row],[unitPrice_clean]]&gt;0,salesTable[[#This Row],[unitPrice_clean]],"INVALID")</f>
        <v>980</v>
      </c>
      <c r="AK790">
        <f>IF(salesTable[[#This Row],[Revenue]]="","MISSING",VALUE(TRIM(SUBSTITUTE(SUBSTITUTE(salesTable[[#This Row],[Revenue]],",",""),"GH₵",""))))</f>
        <v>6860</v>
      </c>
      <c r="AL790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790" s="19">
        <f>IF(ISNUMBER(salesTable[[#This Row],[OrderDate]]),salesTable[[#This Row],[OrderDate]],IFERROR(DATEVALUE(CLEAN(TRIM(SUBSTITUTE(salesTable[[#This Row],[OrderDate]],".","/")))),"CHECK"))</f>
        <v>45917</v>
      </c>
      <c r="AN7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45917</v>
      </c>
      <c r="AO7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GH-SUN-2025-00214</v>
      </c>
      <c r="AP7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0" s="8" t="str">
        <f>CLEAN(PROPER(TRIM(salesTable[[#This Row],[Email]])))</f>
        <v>Ama.Addo72@Example.Com</v>
      </c>
      <c r="AR790" s="8" t="str">
        <f>CLEAN(TRIM(salesTable[[#This Row],[SourceFile]]))</f>
        <v>Mobile_App_Export.csv</v>
      </c>
      <c r="AS7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0" s="8" t="str">
        <f>IF(salesTable[orderRef_final]&lt;&gt;"MISSING",salesTable[orderRef_final],"invalid")</f>
        <v>GH-SUN-2025-00214</v>
      </c>
    </row>
    <row r="791" spans="1:46" x14ac:dyDescent="0.3">
      <c r="A791" t="s">
        <v>5613</v>
      </c>
      <c r="B791" t="s">
        <v>5614</v>
      </c>
      <c r="C791" t="s">
        <v>5264</v>
      </c>
      <c r="D791" t="s">
        <v>3545</v>
      </c>
      <c r="E791" t="s">
        <v>1682</v>
      </c>
      <c r="F791" t="s">
        <v>248</v>
      </c>
      <c r="G791" t="s">
        <v>142</v>
      </c>
      <c r="H791" t="s">
        <v>143</v>
      </c>
      <c r="I791" t="s">
        <v>26</v>
      </c>
      <c r="J791" t="s">
        <v>164</v>
      </c>
      <c r="K791" t="s">
        <v>84</v>
      </c>
      <c r="L791" t="s">
        <v>222</v>
      </c>
      <c r="M791" t="s">
        <v>133</v>
      </c>
      <c r="N791">
        <v>420</v>
      </c>
      <c r="O791">
        <v>420</v>
      </c>
      <c r="P791" t="s">
        <v>5615</v>
      </c>
      <c r="Q791" t="s">
        <v>5616</v>
      </c>
      <c r="R791" t="s">
        <v>46</v>
      </c>
      <c r="S791" t="str">
        <f>IF(salesTable[[#This Row],[Region]]="","MISSING",IFERROR(VLOOKUP(salesTable[[#This Row],[Region]],region_ref[],2,FALSE),TRIM(CLEAN(UPPER(salesTable[[#This Row],[Region]])))))</f>
        <v>SUNYANI</v>
      </c>
      <c r="T791" t="str">
        <f>IF(salesTable[[#This Row],[CustomerType]]="","MISSING",IFERROR(VLOOKUP(salesTable[[#This Row],[CustomerType]],customerType_Ref[],2,FALSE),TRIM(CLEAN(UPPER(salesTable[[#This Row],[CustomerType]])))))</f>
        <v>INDIVIDUAL</v>
      </c>
      <c r="U791" t="str">
        <f>IF(salesTable[[#This Row],[SalesChannel]]="","MISSING",IFERROR(VLOOKUP(salesTable[[#This Row],[SalesChannel]],salesChannel_Ref[],2,FALSE),CLEAN(UPPER(TRIM(salesTable[SalesChannel])))))</f>
        <v>AGENT</v>
      </c>
      <c r="V791" t="str">
        <f>IF(salesTable[[#This Row],[PaymentMethod]]="","MISSING",IFERROR(VLOOKUP(salesTable[[#This Row],[PaymentMethod]],paymentMethod_REF[],2,FALSE), CLEAN(UPPER(TRIM(salesTable[[#This Row],[PaymentMethod]])))))</f>
        <v>CASH</v>
      </c>
      <c r="W791" s="8" t="str">
        <f>IF(salesTable[[#This Row],[ProductID]]="","MISSING",IFERROR(VLOOKUP(salesTable[[#This Row],[ProductID]],product_REF[],1,FALSE),"NO MATCH"))</f>
        <v>P003</v>
      </c>
      <c r="X791" s="8" t="str">
        <f>CLEAN(UPPER(TRIM(IF(salesTable[[#This Row],[ProductID]]="","MISSING",IFERROR(VLOOKUP(salesTable[[#This Row],[ProductID]],product_REF[],2,FALSE),"NO MATCH")))))</f>
        <v>WIRELESS HEADSET</v>
      </c>
      <c r="Y791" t="str">
        <f>IFERROR(CLEAN(UPPER(TRIM(VLOOKUP(salesTable[[#This Row],[productID_Final]],product_REF[],3,FALSE)))),"NO MATCH")</f>
        <v>ELECTRONICS</v>
      </c>
      <c r="Z791" s="8" t="str">
        <f>IF(salesTable[[#This Row],[productCategory_final]]=CLEAN(UPPER(TRIM(salesTable[ProductCategory]))),salesTable[[#This Row],[productCategory_final]],"MISMATCH")</f>
        <v>ELECTRONICS</v>
      </c>
      <c r="AA791" s="8" t="str">
        <f>IF(salesTable[[#This Row],[CustomerID]]="","MISSING",IFERROR(VLOOKUP(salesTable[[#This Row],[CustomerID]],customer_REF[],1,FALSE),"NO MATCH"))</f>
        <v>C0330</v>
      </c>
      <c r="AB791" t="str">
        <f>CLEAN(UPPER(TRIM(IF(salesTable[[#This Row],[FirstName]]="","MISSING",IFERROR(VLOOKUP(salesTable[[#This Row],[CustomerID_final]],customer_REF[],2,FALSE),"NO MATCH")))))</f>
        <v>KOJO</v>
      </c>
      <c r="AC791" s="8" t="str">
        <f>IF(salesTable[[#This Row],[customerFisrtName]]=CLEAN(UPPER(TRIM(salesTable[[#This Row],[customerFisrtName]]))),salesTable[[#This Row],[customerFisrtName]],"MISMATCH")</f>
        <v>KOJO</v>
      </c>
      <c r="AD791" t="str">
        <f>CLEAN(UPPER(TRIM(IF(salesTable[[#This Row],[LastName]]="","MISSING",IFERROR(VLOOKUP(salesTable[[#This Row],[CustomerID_final]],customer_REF[],3,FALSE),"NO MATCH")))))</f>
        <v>ADDO</v>
      </c>
      <c r="AE791" s="8" t="str">
        <f>IF(salesTable[[#This Row],[customerLastName]]=CLEAN(UPPER(TRIM(salesTable[[#This Row],[customerLastName]]))),salesTable[[#This Row],[customerLastName]],"MISMATCH")</f>
        <v>ADDO</v>
      </c>
      <c r="AF791" s="8" t="str">
        <f>IF(salesTable[[#This Row],[Phone]]="","MISSING",0&amp;RIGHT(TRIM(SUBSTITUTE(SUBSTITUTE(SUBSTITUTE(salesTable[[#This Row],[Phone]],"+","")," ",""),"-","")),9))</f>
        <v>0555126411</v>
      </c>
      <c r="AG79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791" s="8" t="str">
        <f>IF(salesTable[[#This Row],[quantity_clean]]&gt;0,salesTable[[#This Row],[quantity_clean]],"INVALID")</f>
        <v>INVALID</v>
      </c>
      <c r="AI79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91" s="8">
        <f>IF(salesTable[[#This Row],[unitPrice_clean]]&gt;0,salesTable[[#This Row],[unitPrice_clean]],"INVALID")</f>
        <v>420</v>
      </c>
      <c r="AK791">
        <f>IF(salesTable[[#This Row],[Revenue]]="","MISSING",VALUE(TRIM(SUBSTITUTE(SUBSTITUTE(salesTable[[#This Row],[Revenue]],",",""),"GH₵",""))))</f>
        <v>420</v>
      </c>
      <c r="AL79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91" s="19">
        <f>IF(ISNUMBER(salesTable[[#This Row],[OrderDate]]),salesTable[[#This Row],[OrderDate]],IFERROR(DATEVALUE(CLEAN(TRIM(SUBSTITUTE(salesTable[[#This Row],[OrderDate]],".","/")))),"CHECK"))</f>
        <v>45974</v>
      </c>
      <c r="AN7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45974</v>
      </c>
      <c r="AO7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GH-SUN-2025-00226</v>
      </c>
      <c r="AP7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1" s="8" t="str">
        <f>CLEAN(PROPER(TRIM(salesTable[[#This Row],[Email]])))</f>
        <v>Kojo.Addo27@Example.Com</v>
      </c>
      <c r="AR791" s="8" t="str">
        <f>CLEAN(TRIM(salesTable[[#This Row],[SourceFile]]))</f>
        <v>Mobile_App_Export.csv</v>
      </c>
      <c r="AS7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1" s="8" t="str">
        <f>IF(salesTable[orderRef_final]&lt;&gt;"MISSING",salesTable[orderRef_final],"invalid")</f>
        <v>GH-SUN-2025-00226</v>
      </c>
    </row>
    <row r="792" spans="1:46" x14ac:dyDescent="0.3">
      <c r="A792" t="s">
        <v>2150</v>
      </c>
      <c r="B792" t="s">
        <v>3673</v>
      </c>
      <c r="C792" t="s">
        <v>1111</v>
      </c>
      <c r="D792" t="s">
        <v>743</v>
      </c>
      <c r="E792" t="s">
        <v>118</v>
      </c>
      <c r="F792" t="s">
        <v>228</v>
      </c>
      <c r="G792" t="s">
        <v>81</v>
      </c>
      <c r="H792" t="s">
        <v>1045</v>
      </c>
      <c r="I792" t="s">
        <v>110</v>
      </c>
      <c r="J792" t="s">
        <v>249</v>
      </c>
      <c r="K792" t="s">
        <v>660</v>
      </c>
      <c r="L792" t="s">
        <v>165</v>
      </c>
      <c r="M792">
        <v>11</v>
      </c>
      <c r="N792">
        <v>1250</v>
      </c>
      <c r="O792">
        <v>13750</v>
      </c>
      <c r="P792" t="s">
        <v>3674</v>
      </c>
      <c r="Q792" t="s">
        <v>3675</v>
      </c>
      <c r="R792" t="s">
        <v>157</v>
      </c>
      <c r="S792" t="str">
        <f>IF(salesTable[[#This Row],[Region]]="","MISSING",IFERROR(VLOOKUP(salesTable[[#This Row],[Region]],region_ref[],2,FALSE),TRIM(CLEAN(UPPER(salesTable[[#This Row],[Region]])))))</f>
        <v>SUNYANI</v>
      </c>
      <c r="T792" t="str">
        <f>IF(salesTable[[#This Row],[CustomerType]]="","MISSING",IFERROR(VLOOKUP(salesTable[[#This Row],[CustomerType]],customerType_Ref[],2,FALSE),TRIM(CLEAN(UPPER(salesTable[[#This Row],[CustomerType]])))))</f>
        <v>GOVERNMENT</v>
      </c>
      <c r="U792" t="str">
        <f>IF(salesTable[[#This Row],[SalesChannel]]="","MISSING",IFERROR(VLOOKUP(salesTable[[#This Row],[SalesChannel]],salesChannel_Ref[],2,FALSE),CLEAN(UPPER(TRIM(salesTable[SalesChannel])))))</f>
        <v>MOBILE APP</v>
      </c>
      <c r="V79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92" s="8" t="str">
        <f>IF(salesTable[[#This Row],[ProductID]]="","MISSING",IFERROR(VLOOKUP(salesTable[[#This Row],[ProductID]],product_REF[],1,FALSE),"NO MATCH"))</f>
        <v>P008</v>
      </c>
      <c r="X792" s="8" t="str">
        <f>CLEAN(UPPER(TRIM(IF(salesTable[[#This Row],[ProductID]]="","MISSING",IFERROR(VLOOKUP(salesTable[[#This Row],[ProductID]],product_REF[],2,FALSE),"NO MATCH")))))</f>
        <v>MICROWAVE 25L</v>
      </c>
      <c r="Y792" t="str">
        <f>IFERROR(CLEAN(UPPER(TRIM(VLOOKUP(salesTable[[#This Row],[productID_Final]],product_REF[],3,FALSE)))),"NO MATCH")</f>
        <v>HOME APPLIANCES</v>
      </c>
      <c r="Z792" s="8" t="str">
        <f>IF(salesTable[[#This Row],[productCategory_final]]=CLEAN(UPPER(TRIM(salesTable[ProductCategory]))),salesTable[[#This Row],[productCategory_final]],"MISMATCH")</f>
        <v>HOME APPLIANCES</v>
      </c>
      <c r="AA792" s="8" t="str">
        <f>IF(salesTable[[#This Row],[CustomerID]]="","MISSING",IFERROR(VLOOKUP(salesTable[[#This Row],[CustomerID]],customer_REF[],1,FALSE),"NO MATCH"))</f>
        <v>C0161</v>
      </c>
      <c r="AB792" t="str">
        <f>CLEAN(UPPER(TRIM(IF(salesTable[[#This Row],[FirstName]]="","MISSING",IFERROR(VLOOKUP(salesTable[[#This Row],[CustomerID_final]],customer_REF[],2,FALSE),"NO MATCH")))))</f>
        <v>ESI</v>
      </c>
      <c r="AC792" s="8" t="str">
        <f>IF(salesTable[[#This Row],[customerFisrtName]]=CLEAN(UPPER(TRIM(salesTable[[#This Row],[customerFisrtName]]))),salesTable[[#This Row],[customerFisrtName]],"MISMATCH")</f>
        <v>ESI</v>
      </c>
      <c r="AD792" t="str">
        <f>CLEAN(UPPER(TRIM(IF(salesTable[[#This Row],[LastName]]="","MISSING",IFERROR(VLOOKUP(salesTable[[#This Row],[CustomerID_final]],customer_REF[],3,FALSE),"NO MATCH")))))</f>
        <v>ADDO</v>
      </c>
      <c r="AE792" s="8" t="str">
        <f>IF(salesTable[[#This Row],[customerLastName]]=CLEAN(UPPER(TRIM(salesTable[[#This Row],[customerLastName]]))),salesTable[[#This Row],[customerLastName]],"MISMATCH")</f>
        <v>ADDO</v>
      </c>
      <c r="AF792" s="8" t="str">
        <f>IF(salesTable[[#This Row],[Phone]]="","MISSING",0&amp;RIGHT(TRIM(SUBSTITUTE(SUBSTITUTE(SUBSTITUTE(salesTable[[#This Row],[Phone]],"+","")," ",""),"-","")),9))</f>
        <v>0266836268</v>
      </c>
      <c r="AG79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792" s="8">
        <f>IF(salesTable[[#This Row],[quantity_clean]]&gt;0,salesTable[[#This Row],[quantity_clean]],"INVALID")</f>
        <v>11</v>
      </c>
      <c r="AI79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792" s="8">
        <f>IF(salesTable[[#This Row],[unitPrice_clean]]&gt;0,salesTable[[#This Row],[unitPrice_clean]],"INVALID")</f>
        <v>1250</v>
      </c>
      <c r="AK792">
        <f>IF(salesTable[[#This Row],[Revenue]]="","MISSING",VALUE(TRIM(SUBSTITUTE(SUBSTITUTE(salesTable[[#This Row],[Revenue]],",",""),"GH₵",""))))</f>
        <v>13750</v>
      </c>
      <c r="AL792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792" s="19">
        <f>IF(ISNUMBER(salesTable[[#This Row],[OrderDate]]),salesTable[[#This Row],[OrderDate]],IFERROR(DATEVALUE(CLEAN(TRIM(SUBSTITUTE(salesTable[[#This Row],[OrderDate]],".","/")))),"CHECK"))</f>
        <v>46017</v>
      </c>
      <c r="AN7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46017</v>
      </c>
      <c r="AO7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GH-SUN-2025-00227</v>
      </c>
      <c r="AP7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2" s="8" t="str">
        <f>CLEAN(PROPER(TRIM(salesTable[[#This Row],[Email]])))</f>
        <v>Esi.Addo55@Example.Com</v>
      </c>
      <c r="AR792" s="8" t="str">
        <f>CLEAN(TRIM(salesTable[[#This Row],[SourceFile]]))</f>
        <v>Online_Sales_2025.xlsx</v>
      </c>
      <c r="AS7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2" s="8" t="str">
        <f>IF(salesTable[orderRef_final]&lt;&gt;"MISSING",salesTable[orderRef_final],"invalid")</f>
        <v>GH-SUN-2025-00227</v>
      </c>
    </row>
    <row r="793" spans="1:46" x14ac:dyDescent="0.3">
      <c r="A793" t="s">
        <v>2625</v>
      </c>
      <c r="B793" t="s">
        <v>2626</v>
      </c>
      <c r="C793" t="s">
        <v>2627</v>
      </c>
      <c r="D793" t="s">
        <v>1457</v>
      </c>
      <c r="E793" t="s">
        <v>552</v>
      </c>
      <c r="F793" t="s">
        <v>1127</v>
      </c>
      <c r="G793" t="s">
        <v>142</v>
      </c>
      <c r="H793" t="s">
        <v>201</v>
      </c>
      <c r="I793" t="s">
        <v>26</v>
      </c>
      <c r="J793" t="s">
        <v>27</v>
      </c>
      <c r="K793" t="s">
        <v>57</v>
      </c>
      <c r="L793" t="s">
        <v>165</v>
      </c>
      <c r="M793">
        <v>0</v>
      </c>
      <c r="N793" t="s">
        <v>2628</v>
      </c>
      <c r="O793">
        <v>5040</v>
      </c>
      <c r="P793" t="s">
        <v>2629</v>
      </c>
      <c r="Q793" t="s">
        <v>2630</v>
      </c>
      <c r="R793" t="s">
        <v>46</v>
      </c>
      <c r="S793" t="str">
        <f>IF(salesTable[[#This Row],[Region]]="","MISSING",IFERROR(VLOOKUP(salesTable[[#This Row],[Region]],region_ref[],2,FALSE),TRIM(CLEAN(UPPER(salesTable[[#This Row],[Region]])))))</f>
        <v>SUNYANI</v>
      </c>
      <c r="T793" t="str">
        <f>IF(salesTable[[#This Row],[CustomerType]]="","MISSING",IFERROR(VLOOKUP(salesTable[[#This Row],[CustomerType]],customerType_Ref[],2,FALSE),TRIM(CLEAN(UPPER(salesTable[[#This Row],[CustomerType]])))))</f>
        <v>GOVERNMENT</v>
      </c>
      <c r="U793" t="str">
        <f>IF(salesTable[[#This Row],[SalesChannel]]="","MISSING",IFERROR(VLOOKUP(salesTable[[#This Row],[SalesChannel]],salesChannel_Ref[],2,FALSE),CLEAN(UPPER(TRIM(salesTable[SalesChannel])))))</f>
        <v>ONLINE</v>
      </c>
      <c r="V79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93" s="8" t="str">
        <f>IF(salesTable[[#This Row],[ProductID]]="","MISSING",IFERROR(VLOOKUP(salesTable[[#This Row],[ProductID]],product_REF[],1,FALSE),"NO MATCH"))</f>
        <v>P003</v>
      </c>
      <c r="X793" s="8" t="str">
        <f>CLEAN(UPPER(TRIM(IF(salesTable[[#This Row],[ProductID]]="","MISSING",IFERROR(VLOOKUP(salesTable[[#This Row],[ProductID]],product_REF[],2,FALSE),"NO MATCH")))))</f>
        <v>WIRELESS HEADSET</v>
      </c>
      <c r="Y793" t="str">
        <f>IFERROR(CLEAN(UPPER(TRIM(VLOOKUP(salesTable[[#This Row],[productID_Final]],product_REF[],3,FALSE)))),"NO MATCH")</f>
        <v>ELECTRONICS</v>
      </c>
      <c r="Z793" s="8" t="str">
        <f>IF(salesTable[[#This Row],[productCategory_final]]=CLEAN(UPPER(TRIM(salesTable[ProductCategory]))),salesTable[[#This Row],[productCategory_final]],"MISMATCH")</f>
        <v>ELECTRONICS</v>
      </c>
      <c r="AA793" s="8" t="str">
        <f>IF(salesTable[[#This Row],[CustomerID]]="","MISSING",IFERROR(VLOOKUP(salesTable[[#This Row],[CustomerID]],customer_REF[],1,FALSE),"NO MATCH"))</f>
        <v>C0208</v>
      </c>
      <c r="AB793" t="str">
        <f>CLEAN(UPPER(TRIM(IF(salesTable[[#This Row],[FirstName]]="","MISSING",IFERROR(VLOOKUP(salesTable[[#This Row],[CustomerID_final]],customer_REF[],2,FALSE),"NO MATCH")))))</f>
        <v>DANIEL</v>
      </c>
      <c r="AC793" s="8" t="str">
        <f>IF(salesTable[[#This Row],[customerFisrtName]]=CLEAN(UPPER(TRIM(salesTable[[#This Row],[customerFisrtName]]))),salesTable[[#This Row],[customerFisrtName]],"MISMATCH")</f>
        <v>DANIEL</v>
      </c>
      <c r="AD793" t="str">
        <f>CLEAN(UPPER(TRIM(IF(salesTable[[#This Row],[LastName]]="","MISSING",IFERROR(VLOOKUP(salesTable[[#This Row],[CustomerID_final]],customer_REF[],3,FALSE),"NO MATCH")))))</f>
        <v>BADU</v>
      </c>
      <c r="AE793" s="8" t="str">
        <f>IF(salesTable[[#This Row],[customerLastName]]=CLEAN(UPPER(TRIM(salesTable[[#This Row],[customerLastName]]))),salesTable[[#This Row],[customerLastName]],"MISMATCH")</f>
        <v>BADU</v>
      </c>
      <c r="AF793" s="8" t="str">
        <f>IF(salesTable[[#This Row],[Phone]]="","MISSING",0&amp;RIGHT(TRIM(SUBSTITUTE(SUBSTITUTE(SUBSTITUTE(salesTable[[#This Row],[Phone]],"+","")," ",""),"-","")),9))</f>
        <v>0249612786</v>
      </c>
      <c r="AG793">
        <f>IF(OR(salesTable[[#This Row],[Quantity]]="",salesTable[[#This Row],[Quantity]]="N/A",salesTable[[#This Row],[Quantity]]="abc"),"INVALID",VALUE(TRIM(SUBSTITUTE(SUBSTITUTE(salesTable[[#This Row],[Quantity]],",",""),"GH₵",""))))</f>
        <v>0</v>
      </c>
      <c r="AH793" s="8" t="str">
        <f>IF(salesTable[[#This Row],[quantity_clean]]&gt;0,salesTable[[#This Row],[quantity_clean]],"INVALID")</f>
        <v>INVALID</v>
      </c>
      <c r="AI79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93" s="8">
        <f>IF(salesTable[[#This Row],[unitPrice_clean]]&gt;0,salesTable[[#This Row],[unitPrice_clean]],"INVALID")</f>
        <v>420</v>
      </c>
      <c r="AK793">
        <f>IF(salesTable[[#This Row],[Revenue]]="","MISSING",VALUE(TRIM(SUBSTITUTE(SUBSTITUTE(salesTable[[#This Row],[Revenue]],",",""),"GH₵",""))))</f>
        <v>5040</v>
      </c>
      <c r="AL79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93" s="19" t="str">
        <f>IF(ISNUMBER(salesTable[[#This Row],[OrderDate]]),salesTable[[#This Row],[OrderDate]],IFERROR(DATEVALUE(CLEAN(TRIM(SUBSTITUTE(salesTable[[#This Row],[OrderDate]],".","/")))),"CHECK"))</f>
        <v>CHECK</v>
      </c>
      <c r="AN79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7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GH-SUN-2025-00228</v>
      </c>
      <c r="AP7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3" s="8" t="str">
        <f>CLEAN(PROPER(TRIM(salesTable[[#This Row],[Email]])))</f>
        <v>Daniel.Badu99@Example.Com</v>
      </c>
      <c r="AR793" s="8" t="str">
        <f>CLEAN(TRIM(salesTable[[#This Row],[SourceFile]]))</f>
        <v>Mobile_App_Export.csv</v>
      </c>
      <c r="AS7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3" s="8" t="str">
        <f>IF(salesTable[orderRef_final]&lt;&gt;"MISSING",salesTable[orderRef_final],"invalid")</f>
        <v>GH-SUN-2025-00228</v>
      </c>
    </row>
    <row r="794" spans="1:46" x14ac:dyDescent="0.3">
      <c r="A794" t="s">
        <v>2621</v>
      </c>
      <c r="B794" t="s">
        <v>2622</v>
      </c>
      <c r="C794" t="s">
        <v>2130</v>
      </c>
      <c r="D794" t="s">
        <v>344</v>
      </c>
      <c r="E794" t="s">
        <v>2410</v>
      </c>
      <c r="F794" t="s">
        <v>228</v>
      </c>
      <c r="G794" t="s">
        <v>142</v>
      </c>
      <c r="H794" t="s">
        <v>143</v>
      </c>
      <c r="I794" t="s">
        <v>382</v>
      </c>
      <c r="J794" t="s">
        <v>83</v>
      </c>
      <c r="K794" t="s">
        <v>98</v>
      </c>
      <c r="L794" t="s">
        <v>182</v>
      </c>
      <c r="M794">
        <v>-3</v>
      </c>
      <c r="N794">
        <v>420</v>
      </c>
      <c r="O794">
        <v>1260</v>
      </c>
      <c r="P794" t="s">
        <v>2623</v>
      </c>
      <c r="Q794" t="s">
        <v>2624</v>
      </c>
      <c r="R794" t="s">
        <v>61</v>
      </c>
      <c r="S794" t="str">
        <f>IF(salesTable[[#This Row],[Region]]="","MISSING",IFERROR(VLOOKUP(salesTable[[#This Row],[Region]],region_ref[],2,FALSE),TRIM(CLEAN(UPPER(salesTable[[#This Row],[Region]])))))</f>
        <v>SUNYANI</v>
      </c>
      <c r="T794" t="str">
        <f>IF(salesTable[[#This Row],[CustomerType]]="","MISSING",IFERROR(VLOOKUP(salesTable[[#This Row],[CustomerType]],customerType_Ref[],2,FALSE),TRIM(CLEAN(UPPER(salesTable[[#This Row],[CustomerType]])))))</f>
        <v>INDIVIDUAL</v>
      </c>
      <c r="U794" t="str">
        <f>IF(salesTable[[#This Row],[SalesChannel]]="","MISSING",IFERROR(VLOOKUP(salesTable[[#This Row],[SalesChannel]],salesChannel_Ref[],2,FALSE),CLEAN(UPPER(TRIM(salesTable[SalesChannel])))))</f>
        <v>MOBILE APP</v>
      </c>
      <c r="V794" t="str">
        <f>IF(salesTable[[#This Row],[PaymentMethod]]="","MISSING",IFERROR(VLOOKUP(salesTable[[#This Row],[PaymentMethod]],paymentMethod_REF[],2,FALSE), CLEAN(UPPER(TRIM(salesTable[[#This Row],[PaymentMethod]])))))</f>
        <v>CASH</v>
      </c>
      <c r="W794" s="8" t="str">
        <f>IF(salesTable[[#This Row],[ProductID]]="","MISSING",IFERROR(VLOOKUP(salesTable[[#This Row],[ProductID]],product_REF[],1,FALSE),"NO MATCH"))</f>
        <v>P003</v>
      </c>
      <c r="X794" s="8" t="str">
        <f>CLEAN(UPPER(TRIM(IF(salesTable[[#This Row],[ProductID]]="","MISSING",IFERROR(VLOOKUP(salesTable[[#This Row],[ProductID]],product_REF[],2,FALSE),"NO MATCH")))))</f>
        <v>WIRELESS HEADSET</v>
      </c>
      <c r="Y794" t="str">
        <f>IFERROR(CLEAN(UPPER(TRIM(VLOOKUP(salesTable[[#This Row],[productID_Final]],product_REF[],3,FALSE)))),"NO MATCH")</f>
        <v>ELECTRONICS</v>
      </c>
      <c r="Z794" s="8" t="str">
        <f>IF(salesTable[[#This Row],[productCategory_final]]=CLEAN(UPPER(TRIM(salesTable[ProductCategory]))),salesTable[[#This Row],[productCategory_final]],"MISMATCH")</f>
        <v>ELECTRONICS</v>
      </c>
      <c r="AA794" s="8" t="str">
        <f>IF(salesTable[[#This Row],[CustomerID]]="","MISSING",IFERROR(VLOOKUP(salesTable[[#This Row],[CustomerID]],customer_REF[],1,FALSE),"NO MATCH"))</f>
        <v>C0125</v>
      </c>
      <c r="AB794" t="str">
        <f>CLEAN(UPPER(TRIM(IF(salesTable[[#This Row],[FirstName]]="","MISSING",IFERROR(VLOOKUP(salesTable[[#This Row],[CustomerID_final]],customer_REF[],2,FALSE),"NO MATCH")))))</f>
        <v>KWAME</v>
      </c>
      <c r="AC794" s="8" t="str">
        <f>IF(salesTable[[#This Row],[customerFisrtName]]=CLEAN(UPPER(TRIM(salesTable[[#This Row],[customerFisrtName]]))),salesTable[[#This Row],[customerFisrtName]],"MISMATCH")</f>
        <v>KWAME</v>
      </c>
      <c r="AD794" t="str">
        <f>CLEAN(UPPER(TRIM(IF(salesTable[[#This Row],[LastName]]="","MISSING",IFERROR(VLOOKUP(salesTable[[#This Row],[CustomerID_final]],customer_REF[],3,FALSE),"NO MATCH")))))</f>
        <v>OSEI</v>
      </c>
      <c r="AE794" s="8" t="str">
        <f>IF(salesTable[[#This Row],[customerLastName]]=CLEAN(UPPER(TRIM(salesTable[[#This Row],[customerLastName]]))),salesTable[[#This Row],[customerLastName]],"MISMATCH")</f>
        <v>OSEI</v>
      </c>
      <c r="AF794" s="8" t="str">
        <f>IF(salesTable[[#This Row],[Phone]]="","MISSING",0&amp;RIGHT(TRIM(SUBSTITUTE(SUBSTITUTE(SUBSTITUTE(salesTable[[#This Row],[Phone]],"+","")," ",""),"-","")),9))</f>
        <v>0502216423</v>
      </c>
      <c r="AG794">
        <f>IF(OR(salesTable[[#This Row],[Quantity]]="",salesTable[[#This Row],[Quantity]]="N/A",salesTable[[#This Row],[Quantity]]="abc"),"INVALID",VALUE(TRIM(SUBSTITUTE(SUBSTITUTE(salesTable[[#This Row],[Quantity]],",",""),"GH₵",""))))</f>
        <v>-3</v>
      </c>
      <c r="AH794" s="8" t="str">
        <f>IF(salesTable[[#This Row],[quantity_clean]]&gt;0,salesTable[[#This Row],[quantity_clean]],"INVALID")</f>
        <v>INVALID</v>
      </c>
      <c r="AI79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794" s="8">
        <f>IF(salesTable[[#This Row],[unitPrice_clean]]&gt;0,salesTable[[#This Row],[unitPrice_clean]],"INVALID")</f>
        <v>420</v>
      </c>
      <c r="AK794">
        <f>IF(salesTable[[#This Row],[Revenue]]="","MISSING",VALUE(TRIM(SUBSTITUTE(SUBSTITUTE(salesTable[[#This Row],[Revenue]],",",""),"GH₵",""))))</f>
        <v>1260</v>
      </c>
      <c r="AL79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94" s="19">
        <f>IF(ISNUMBER(salesTable[[#This Row],[OrderDate]]),salesTable[[#This Row],[OrderDate]],IFERROR(DATEVALUE(CLEAN(TRIM(SUBSTITUTE(salesTable[[#This Row],[OrderDate]],".","/")))),"CHECK"))</f>
        <v>45762</v>
      </c>
      <c r="AN7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45762</v>
      </c>
      <c r="AO7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GH-SUN-2025-00292</v>
      </c>
      <c r="AP7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4" s="8" t="str">
        <f>CLEAN(PROPER(TRIM(salesTable[[#This Row],[Email]])))</f>
        <v>Kwame.Osei9@Example.Com</v>
      </c>
      <c r="AR794" s="8" t="str">
        <f>CLEAN(TRIM(salesTable[[#This Row],[SourceFile]]))</f>
        <v>Retail_POS_2025.csv</v>
      </c>
      <c r="AS7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4" s="8" t="str">
        <f>IF(salesTable[orderRef_final]&lt;&gt;"MISSING",salesTable[orderRef_final],"invalid")</f>
        <v>GH-SUN-2025-00292</v>
      </c>
    </row>
    <row r="795" spans="1:46" x14ac:dyDescent="0.3">
      <c r="A795" t="s">
        <v>1082</v>
      </c>
      <c r="B795" t="s">
        <v>1083</v>
      </c>
      <c r="C795" t="s">
        <v>904</v>
      </c>
      <c r="D795" t="s">
        <v>139</v>
      </c>
      <c r="E795" t="s">
        <v>173</v>
      </c>
      <c r="F795" t="s">
        <v>228</v>
      </c>
      <c r="G795" t="s">
        <v>68</v>
      </c>
      <c r="H795" t="s">
        <v>109</v>
      </c>
      <c r="I795" t="s">
        <v>818</v>
      </c>
      <c r="J795" t="s">
        <v>83</v>
      </c>
      <c r="K795" t="s">
        <v>72</v>
      </c>
      <c r="L795" t="s">
        <v>353</v>
      </c>
      <c r="M795">
        <v>8</v>
      </c>
      <c r="N795">
        <v>-3500</v>
      </c>
      <c r="O795">
        <v>28000</v>
      </c>
      <c r="P795" t="s">
        <v>643</v>
      </c>
      <c r="Q795" t="s">
        <v>908</v>
      </c>
      <c r="R795" t="s">
        <v>32</v>
      </c>
      <c r="S795" t="str">
        <f>IF(salesTable[[#This Row],[Region]]="","MISSING",IFERROR(VLOOKUP(salesTable[[#This Row],[Region]],region_ref[],2,FALSE),TRIM(CLEAN(UPPER(salesTable[[#This Row],[Region]])))))</f>
        <v>SUNYANI</v>
      </c>
      <c r="T795" t="str">
        <f>IF(salesTable[[#This Row],[CustomerType]]="","MISSING",IFERROR(VLOOKUP(salesTable[[#This Row],[CustomerType]],customerType_Ref[],2,FALSE),TRIM(CLEAN(UPPER(salesTable[[#This Row],[CustomerType]])))))</f>
        <v>INDIVIDUAL</v>
      </c>
      <c r="U795" t="str">
        <f>IF(salesTable[[#This Row],[SalesChannel]]="","MISSING",IFERROR(VLOOKUP(salesTable[[#This Row],[SalesChannel]],salesChannel_Ref[],2,FALSE),CLEAN(UPPER(TRIM(salesTable[SalesChannel])))))</f>
        <v>IN-STORE</v>
      </c>
      <c r="V795" t="str">
        <f>IF(salesTable[[#This Row],[PaymentMethod]]="","MISSING",IFERROR(VLOOKUP(salesTable[[#This Row],[PaymentMethod]],paymentMethod_REF[],2,FALSE), CLEAN(UPPER(TRIM(salesTable[[#This Row],[PaymentMethod]])))))</f>
        <v>CASH</v>
      </c>
      <c r="W795" s="8" t="str">
        <f>IF(salesTable[[#This Row],[ProductID]]="","MISSING",IFERROR(VLOOKUP(salesTable[[#This Row],[ProductID]],product_REF[],1,FALSE),"NO MATCH"))</f>
        <v>P010</v>
      </c>
      <c r="X795" s="8" t="str">
        <f>CLEAN(UPPER(TRIM(IF(salesTable[[#This Row],[ProductID]]="","MISSING",IFERROR(VLOOKUP(salesTable[[#This Row],[ProductID]],product_REF[],2,FALSE),"NO MATCH")))))</f>
        <v>AIR CONDITIONER</v>
      </c>
      <c r="Y795" t="str">
        <f>IFERROR(CLEAN(UPPER(TRIM(VLOOKUP(salesTable[[#This Row],[productID_Final]],product_REF[],3,FALSE)))),"NO MATCH")</f>
        <v>HOME APPLIANCES</v>
      </c>
      <c r="Z795" s="8" t="str">
        <f>IF(salesTable[[#This Row],[productCategory_final]]=CLEAN(UPPER(TRIM(salesTable[ProductCategory]))),salesTable[[#This Row],[productCategory_final]],"MISMATCH")</f>
        <v>HOME APPLIANCES</v>
      </c>
      <c r="AA795" s="8" t="str">
        <f>IF(salesTable[[#This Row],[CustomerID]]="","MISSING",IFERROR(VLOOKUP(salesTable[[#This Row],[CustomerID]],customer_REF[],1,FALSE),"NO MATCH"))</f>
        <v>C0306</v>
      </c>
      <c r="AB795" t="str">
        <f>CLEAN(UPPER(TRIM(IF(salesTable[[#This Row],[FirstName]]="","MISSING",IFERROR(VLOOKUP(salesTable[[#This Row],[CustomerID_final]],customer_REF[],2,FALSE),"NO MATCH")))))</f>
        <v>KOFI</v>
      </c>
      <c r="AC795" s="8" t="str">
        <f>IF(salesTable[[#This Row],[customerFisrtName]]=CLEAN(UPPER(TRIM(salesTable[[#This Row],[customerFisrtName]]))),salesTable[[#This Row],[customerFisrtName]],"MISMATCH")</f>
        <v>KOFI</v>
      </c>
      <c r="AD795" t="str">
        <f>CLEAN(UPPER(TRIM(IF(salesTable[[#This Row],[LastName]]="","MISSING",IFERROR(VLOOKUP(salesTable[[#This Row],[CustomerID_final]],customer_REF[],3,FALSE),"NO MATCH")))))</f>
        <v>OSEI</v>
      </c>
      <c r="AE795" s="8" t="str">
        <f>IF(salesTable[[#This Row],[customerLastName]]=CLEAN(UPPER(TRIM(salesTable[[#This Row],[customerLastName]]))),salesTable[[#This Row],[customerLastName]],"MISMATCH")</f>
        <v>OSEI</v>
      </c>
      <c r="AF795" s="8" t="str">
        <f>IF(salesTable[[#This Row],[Phone]]="","MISSING",0&amp;RIGHT(TRIM(SUBSTITUTE(SUBSTITUTE(SUBSTITUTE(salesTable[[#This Row],[Phone]],"+","")," ",""),"-","")),9))</f>
        <v>0241234567</v>
      </c>
      <c r="AG79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95" s="8">
        <f>IF(salesTable[[#This Row],[quantity_clean]]&gt;0,salesTable[[#This Row],[quantity_clean]],"INVALID")</f>
        <v>8</v>
      </c>
      <c r="AI795">
        <f>IF(OR(salesTable[[#This Row],[UnitPrice]]="",salesTable[[#This Row],[UnitPrice]]="N/A",salesTable[[#This Row],[UnitPrice]]="unknown"),"INVALID",VALUE(TRIM(SUBSTITUTE(SUBSTITUTE(salesTable[[#This Row],[UnitPrice]],",",""),"GH₵",""))))</f>
        <v>-3500</v>
      </c>
      <c r="AJ795" s="8" t="str">
        <f>IF(salesTable[[#This Row],[unitPrice_clean]]&gt;0,salesTable[[#This Row],[unitPrice_clean]],"INVALID")</f>
        <v>INVALID</v>
      </c>
      <c r="AK795">
        <f>IF(salesTable[[#This Row],[Revenue]]="","MISSING",VALUE(TRIM(SUBSTITUTE(SUBSTITUTE(salesTable[[#This Row],[Revenue]],",",""),"GH₵",""))))</f>
        <v>28000</v>
      </c>
      <c r="AL79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95" s="19">
        <f>IF(ISNUMBER(salesTable[[#This Row],[OrderDate]]),salesTable[[#This Row],[OrderDate]],IFERROR(DATEVALUE(CLEAN(TRIM(SUBSTITUTE(salesTable[[#This Row],[OrderDate]],".","/")))),"CHECK"))</f>
        <v>45889</v>
      </c>
      <c r="AN7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45889</v>
      </c>
      <c r="AO7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GH-SUN-2025-00309</v>
      </c>
      <c r="AP7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5" s="8" t="str">
        <f>CLEAN(PROPER(TRIM(salesTable[[#This Row],[Email]])))</f>
        <v>Kofi.Osei7@Example.Com</v>
      </c>
      <c r="AR795" s="8" t="str">
        <f>CLEAN(TRIM(salesTable[[#This Row],[SourceFile]]))</f>
        <v>Agent_App_2025.csv</v>
      </c>
      <c r="AS7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5" s="8" t="str">
        <f>IF(salesTable[orderRef_final]&lt;&gt;"MISSING",salesTable[orderRef_final],"invalid")</f>
        <v>GH-SUN-2025-00309</v>
      </c>
    </row>
    <row r="796" spans="1:46" x14ac:dyDescent="0.3">
      <c r="A796" t="s">
        <v>1429</v>
      </c>
      <c r="B796" t="s">
        <v>1430</v>
      </c>
      <c r="C796" t="s">
        <v>1431</v>
      </c>
      <c r="D796" t="s">
        <v>92</v>
      </c>
      <c r="E796" t="s">
        <v>508</v>
      </c>
      <c r="F796" t="s">
        <v>1127</v>
      </c>
      <c r="G796" t="s">
        <v>120</v>
      </c>
      <c r="H796" t="s">
        <v>1432</v>
      </c>
      <c r="I796" t="s">
        <v>41</v>
      </c>
      <c r="J796" t="s">
        <v>27</v>
      </c>
      <c r="K796" t="s">
        <v>84</v>
      </c>
      <c r="L796" t="s">
        <v>165</v>
      </c>
      <c r="M796">
        <v>10</v>
      </c>
      <c r="N796">
        <v>850</v>
      </c>
      <c r="O796">
        <v>8500</v>
      </c>
      <c r="P796" t="s">
        <v>1433</v>
      </c>
      <c r="Q796" t="s">
        <v>1434</v>
      </c>
      <c r="R796" t="s">
        <v>157</v>
      </c>
      <c r="S796" t="str">
        <f>IF(salesTable[[#This Row],[Region]]="","MISSING",IFERROR(VLOOKUP(salesTable[[#This Row],[Region]],region_ref[],2,FALSE),TRIM(CLEAN(UPPER(salesTable[[#This Row],[Region]])))))</f>
        <v>SUNYANI</v>
      </c>
      <c r="T796" t="str">
        <f>IF(salesTable[[#This Row],[CustomerType]]="","MISSING",IFERROR(VLOOKUP(salesTable[[#This Row],[CustomerType]],customerType_Ref[],2,FALSE),TRIM(CLEAN(UPPER(salesTable[[#This Row],[CustomerType]])))))</f>
        <v>GOVERNMENT</v>
      </c>
      <c r="U796" t="str">
        <f>IF(salesTable[[#This Row],[SalesChannel]]="","MISSING",IFERROR(VLOOKUP(salesTable[[#This Row],[SalesChannel]],salesChannel_Ref[],2,FALSE),CLEAN(UPPER(TRIM(salesTable[SalesChannel])))))</f>
        <v>AGENT</v>
      </c>
      <c r="V79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96" s="8" t="str">
        <f>IF(salesTable[[#This Row],[ProductID]]="","MISSING",IFERROR(VLOOKUP(salesTable[[#This Row],[ProductID]],product_REF[],1,FALSE),"NO MATCH"))</f>
        <v>P002</v>
      </c>
      <c r="X796" s="8" t="str">
        <f>CLEAN(UPPER(TRIM(IF(salesTable[[#This Row],[ProductID]]="","MISSING",IFERROR(VLOOKUP(salesTable[[#This Row],[ProductID]],product_REF[],2,FALSE),"NO MATCH")))))</f>
        <v>OFFICE CHAIR</v>
      </c>
      <c r="Y796" t="str">
        <f>IFERROR(CLEAN(UPPER(TRIM(VLOOKUP(salesTable[[#This Row],[productID_Final]],product_REF[],3,FALSE)))),"NO MATCH")</f>
        <v>FURNITURE</v>
      </c>
      <c r="Z796" s="8" t="str">
        <f>IF(salesTable[[#This Row],[productCategory_final]]=CLEAN(UPPER(TRIM(salesTable[ProductCategory]))),salesTable[[#This Row],[productCategory_final]],"MISMATCH")</f>
        <v>FURNITURE</v>
      </c>
      <c r="AA796" s="8" t="str">
        <f>IF(salesTable[[#This Row],[CustomerID]]="","MISSING",IFERROR(VLOOKUP(salesTable[[#This Row],[CustomerID]],customer_REF[],1,FALSE),"NO MATCH"))</f>
        <v>C0206</v>
      </c>
      <c r="AB796" t="str">
        <f>CLEAN(UPPER(TRIM(IF(salesTable[[#This Row],[FirstName]]="","MISSING",IFERROR(VLOOKUP(salesTable[[#This Row],[CustomerID_final]],customer_REF[],2,FALSE),"NO MATCH")))))</f>
        <v>AMA</v>
      </c>
      <c r="AC796" s="8" t="str">
        <f>IF(salesTable[[#This Row],[customerFisrtName]]=CLEAN(UPPER(TRIM(salesTable[[#This Row],[customerFisrtName]]))),salesTable[[#This Row],[customerFisrtName]],"MISMATCH")</f>
        <v>AMA</v>
      </c>
      <c r="AD796" t="str">
        <f>CLEAN(UPPER(TRIM(IF(salesTable[[#This Row],[LastName]]="","MISSING",IFERROR(VLOOKUP(salesTable[[#This Row],[CustomerID_final]],customer_REF[],3,FALSE),"NO MATCH")))))</f>
        <v>BADU</v>
      </c>
      <c r="AE796" s="8" t="str">
        <f>IF(salesTable[[#This Row],[customerLastName]]=CLEAN(UPPER(TRIM(salesTable[[#This Row],[customerLastName]]))),salesTable[[#This Row],[customerLastName]],"MISMATCH")</f>
        <v>BADU</v>
      </c>
      <c r="AF796" s="8" t="str">
        <f>IF(salesTable[[#This Row],[Phone]]="","MISSING",0&amp;RIGHT(TRIM(SUBSTITUTE(SUBSTITUTE(SUBSTITUTE(salesTable[[#This Row],[Phone]],"+","")," ",""),"-","")),9))</f>
        <v>0554325841</v>
      </c>
      <c r="AG79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796" s="8">
        <f>IF(salesTable[[#This Row],[quantity_clean]]&gt;0,salesTable[[#This Row],[quantity_clean]],"INVALID")</f>
        <v>10</v>
      </c>
      <c r="AI79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796" s="8">
        <f>IF(salesTable[[#This Row],[unitPrice_clean]]&gt;0,salesTable[[#This Row],[unitPrice_clean]],"INVALID")</f>
        <v>850</v>
      </c>
      <c r="AK796">
        <f>IF(salesTable[[#This Row],[Revenue]]="","MISSING",VALUE(TRIM(SUBSTITUTE(SUBSTITUTE(salesTable[[#This Row],[Revenue]],",",""),"GH₵",""))))</f>
        <v>8500</v>
      </c>
      <c r="AL796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796" s="19">
        <f>IF(ISNUMBER(salesTable[[#This Row],[OrderDate]]),salesTable[[#This Row],[OrderDate]],IFERROR(DATEVALUE(CLEAN(TRIM(SUBSTITUTE(salesTable[[#This Row],[OrderDate]],".","/")))),"CHECK"))</f>
        <v>45978</v>
      </c>
      <c r="AN7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45978</v>
      </c>
      <c r="AO7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GH-SUN-2025-00314</v>
      </c>
      <c r="AP7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6" s="8" t="str">
        <f>CLEAN(PROPER(TRIM(salesTable[[#This Row],[Email]])))</f>
        <v>Ama.Badu3@Example.Com</v>
      </c>
      <c r="AR796" s="8" t="str">
        <f>CLEAN(TRIM(salesTable[[#This Row],[SourceFile]]))</f>
        <v>Online_Sales_2025.xlsx</v>
      </c>
      <c r="AS7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6" s="8" t="str">
        <f>IF(salesTable[orderRef_final]&lt;&gt;"MISSING",salesTable[orderRef_final],"invalid")</f>
        <v>GH-SUN-2025-00314</v>
      </c>
    </row>
    <row r="797" spans="1:46" x14ac:dyDescent="0.3">
      <c r="A797" t="s">
        <v>3670</v>
      </c>
      <c r="B797" t="s">
        <v>1732</v>
      </c>
      <c r="C797" t="s">
        <v>1237</v>
      </c>
      <c r="D797" t="s">
        <v>344</v>
      </c>
      <c r="E797" t="s">
        <v>190</v>
      </c>
      <c r="F797" t="s">
        <v>228</v>
      </c>
      <c r="G797" t="s">
        <v>68</v>
      </c>
      <c r="H797" t="s">
        <v>109</v>
      </c>
      <c r="I797" t="s">
        <v>110</v>
      </c>
      <c r="J797" t="s">
        <v>249</v>
      </c>
      <c r="K797" t="s">
        <v>1087</v>
      </c>
      <c r="L797" t="s">
        <v>675</v>
      </c>
      <c r="M797">
        <v>8</v>
      </c>
      <c r="N797">
        <v>3600</v>
      </c>
      <c r="O797">
        <v>28800</v>
      </c>
      <c r="P797" t="s">
        <v>3671</v>
      </c>
      <c r="Q797" t="s">
        <v>3672</v>
      </c>
      <c r="R797" t="s">
        <v>61</v>
      </c>
      <c r="S797" t="str">
        <f>IF(salesTable[[#This Row],[Region]]="","MISSING",IFERROR(VLOOKUP(salesTable[[#This Row],[Region]],region_ref[],2,FALSE),TRIM(CLEAN(UPPER(salesTable[[#This Row],[Region]])))))</f>
        <v>SUNYANI</v>
      </c>
      <c r="T797" t="str">
        <f>IF(salesTable[[#This Row],[CustomerType]]="","MISSING",IFERROR(VLOOKUP(salesTable[[#This Row],[CustomerType]],customerType_Ref[],2,FALSE),TRIM(CLEAN(UPPER(salesTable[[#This Row],[CustomerType]])))))</f>
        <v>GOVERNMENT</v>
      </c>
      <c r="U797" t="str">
        <f>IF(salesTable[[#This Row],[SalesChannel]]="","MISSING",IFERROR(VLOOKUP(salesTable[[#This Row],[SalesChannel]],salesChannel_Ref[],2,FALSE),CLEAN(UPPER(TRIM(salesTable[SalesChannel])))))</f>
        <v>AGENT</v>
      </c>
      <c r="V79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97" s="8" t="str">
        <f>IF(salesTable[[#This Row],[ProductID]]="","MISSING",IFERROR(VLOOKUP(salesTable[[#This Row],[ProductID]],product_REF[],1,FALSE),"NO MATCH"))</f>
        <v>P010</v>
      </c>
      <c r="X797" s="8" t="str">
        <f>CLEAN(UPPER(TRIM(IF(salesTable[[#This Row],[ProductID]]="","MISSING",IFERROR(VLOOKUP(salesTable[[#This Row],[ProductID]],product_REF[],2,FALSE),"NO MATCH")))))</f>
        <v>AIR CONDITIONER</v>
      </c>
      <c r="Y797" t="str">
        <f>IFERROR(CLEAN(UPPER(TRIM(VLOOKUP(salesTable[[#This Row],[productID_Final]],product_REF[],3,FALSE)))),"NO MATCH")</f>
        <v>HOME APPLIANCES</v>
      </c>
      <c r="Z797" s="8" t="str">
        <f>IF(salesTable[[#This Row],[productCategory_final]]=CLEAN(UPPER(TRIM(salesTable[ProductCategory]))),salesTable[[#This Row],[productCategory_final]],"MISMATCH")</f>
        <v>HOME APPLIANCES</v>
      </c>
      <c r="AA797" s="8" t="str">
        <f>IF(salesTable[[#This Row],[CustomerID]]="","MISSING",IFERROR(VLOOKUP(salesTable[[#This Row],[CustomerID]],customer_REF[],1,FALSE),"NO MATCH"))</f>
        <v>C0159</v>
      </c>
      <c r="AB797" t="str">
        <f>CLEAN(UPPER(TRIM(IF(salesTable[[#This Row],[FirstName]]="","MISSING",IFERROR(VLOOKUP(salesTable[[#This Row],[CustomerID_final]],customer_REF[],2,FALSE),"NO MATCH")))))</f>
        <v>KWAME</v>
      </c>
      <c r="AC797" s="8" t="str">
        <f>IF(salesTable[[#This Row],[customerFisrtName]]=CLEAN(UPPER(TRIM(salesTable[[#This Row],[customerFisrtName]]))),salesTable[[#This Row],[customerFisrtName]],"MISMATCH")</f>
        <v>KWAME</v>
      </c>
      <c r="AD797" t="str">
        <f>CLEAN(UPPER(TRIM(IF(salesTable[[#This Row],[LastName]]="","MISSING",IFERROR(VLOOKUP(salesTable[[#This Row],[CustomerID_final]],customer_REF[],3,FALSE),"NO MATCH")))))</f>
        <v>ASARE</v>
      </c>
      <c r="AE797" s="8" t="str">
        <f>IF(salesTable[[#This Row],[customerLastName]]=CLEAN(UPPER(TRIM(salesTable[[#This Row],[customerLastName]]))),salesTable[[#This Row],[customerLastName]],"MISMATCH")</f>
        <v>ASARE</v>
      </c>
      <c r="AF797" s="8" t="str">
        <f>IF(salesTable[[#This Row],[Phone]]="","MISSING",0&amp;RIGHT(TRIM(SUBSTITUTE(SUBSTITUTE(SUBSTITUTE(salesTable[[#This Row],[Phone]],"+","")," ",""),"-","")),9))</f>
        <v>0277211212</v>
      </c>
      <c r="AG79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97" s="8">
        <f>IF(salesTable[[#This Row],[quantity_clean]]&gt;0,salesTable[[#This Row],[quantity_clean]],"INVALID")</f>
        <v>8</v>
      </c>
      <c r="AI79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797" s="8">
        <f>IF(salesTable[[#This Row],[unitPrice_clean]]&gt;0,salesTable[[#This Row],[unitPrice_clean]],"INVALID")</f>
        <v>3600</v>
      </c>
      <c r="AK797">
        <f>IF(salesTable[[#This Row],[Revenue]]="","MISSING",VALUE(TRIM(SUBSTITUTE(SUBSTITUTE(salesTable[[#This Row],[Revenue]],",",""),"GH₵",""))))</f>
        <v>28800</v>
      </c>
      <c r="AL797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797" s="19">
        <f>IF(ISNUMBER(salesTable[[#This Row],[OrderDate]]),salesTable[[#This Row],[OrderDate]],IFERROR(DATEVALUE(CLEAN(TRIM(SUBSTITUTE(salesTable[[#This Row],[OrderDate]],".","/")))),"CHECK"))</f>
        <v>45912</v>
      </c>
      <c r="AN7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7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GH-SUN-2025-00318</v>
      </c>
      <c r="AP7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7" s="8" t="str">
        <f>CLEAN(PROPER(TRIM(salesTable[[#This Row],[Email]])))</f>
        <v>Kwame.Asare49@Example.Com</v>
      </c>
      <c r="AR797" s="8" t="str">
        <f>CLEAN(TRIM(salesTable[[#This Row],[SourceFile]]))</f>
        <v>Retail_POS_2025.csv</v>
      </c>
      <c r="AS7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7" s="8" t="str">
        <f>IF(salesTable[orderRef_final]&lt;&gt;"MISSING",salesTable[orderRef_final],"invalid")</f>
        <v>GH-SUN-2025-00318</v>
      </c>
    </row>
    <row r="798" spans="1:46" x14ac:dyDescent="0.3">
      <c r="A798" t="s">
        <v>2145</v>
      </c>
      <c r="C798" t="s">
        <v>2146</v>
      </c>
      <c r="D798" t="s">
        <v>50</v>
      </c>
      <c r="E798" t="s">
        <v>2147</v>
      </c>
      <c r="F798" t="s">
        <v>228</v>
      </c>
      <c r="G798" t="s">
        <v>39</v>
      </c>
      <c r="H798" t="s">
        <v>336</v>
      </c>
      <c r="I798" t="s">
        <v>41</v>
      </c>
      <c r="J798" t="s">
        <v>71</v>
      </c>
      <c r="K798" t="s">
        <v>1087</v>
      </c>
      <c r="L798" t="s">
        <v>799</v>
      </c>
      <c r="M798">
        <v>6</v>
      </c>
      <c r="N798">
        <v>1900</v>
      </c>
      <c r="O798">
        <v>11400</v>
      </c>
      <c r="P798" t="s">
        <v>2148</v>
      </c>
      <c r="Q798" t="s">
        <v>2149</v>
      </c>
      <c r="R798" t="s">
        <v>46</v>
      </c>
      <c r="S798" t="str">
        <f>IF(salesTable[[#This Row],[Region]]="","MISSING",IFERROR(VLOOKUP(salesTable[[#This Row],[Region]],region_ref[],2,FALSE),TRIM(CLEAN(UPPER(salesTable[[#This Row],[Region]])))))</f>
        <v>SUNYANI</v>
      </c>
      <c r="T798" t="str">
        <f>IF(salesTable[[#This Row],[CustomerType]]="","MISSING",IFERROR(VLOOKUP(salesTable[[#This Row],[CustomerType]],customerType_Ref[],2,FALSE),TRIM(CLEAN(UPPER(salesTable[[#This Row],[CustomerType]])))))</f>
        <v>INDIVIDUAL</v>
      </c>
      <c r="U798" t="str">
        <f>IF(salesTable[[#This Row],[SalesChannel]]="","MISSING",IFERROR(VLOOKUP(salesTable[[#This Row],[SalesChannel]],salesChannel_Ref[],2,FALSE),CLEAN(UPPER(TRIM(salesTable[SalesChannel])))))</f>
        <v>AGENT</v>
      </c>
      <c r="V798" t="str">
        <f>IF(salesTable[[#This Row],[PaymentMethod]]="","MISSING",IFERROR(VLOOKUP(salesTable[[#This Row],[PaymentMethod]],paymentMethod_REF[],2,FALSE), CLEAN(UPPER(TRIM(salesTable[[#This Row],[PaymentMethod]])))))</f>
        <v>CASH</v>
      </c>
      <c r="W798" s="8" t="str">
        <f>IF(salesTable[[#This Row],[ProductID]]="","MISSING",IFERROR(VLOOKUP(salesTable[[#This Row],[ProductID]],product_REF[],1,FALSE),"NO MATCH"))</f>
        <v>P006</v>
      </c>
      <c r="X798" s="8" t="str">
        <f>CLEAN(UPPER(TRIM(IF(salesTable[[#This Row],[ProductID]]="","MISSING",IFERROR(VLOOKUP(salesTable[[#This Row],[ProductID]],product_REF[],2,FALSE),"NO MATCH")))))</f>
        <v>STANDING DESK</v>
      </c>
      <c r="Y798" t="str">
        <f>IFERROR(CLEAN(UPPER(TRIM(VLOOKUP(salesTable[[#This Row],[productID_Final]],product_REF[],3,FALSE)))),"NO MATCH")</f>
        <v>FURNITURE</v>
      </c>
      <c r="Z798" s="8" t="str">
        <f>IF(salesTable[[#This Row],[productCategory_final]]=CLEAN(UPPER(TRIM(salesTable[ProductCategory]))),salesTable[[#This Row],[productCategory_final]],"MISMATCH")</f>
        <v>FURNITURE</v>
      </c>
      <c r="AA798" s="8" t="str">
        <f>IF(salesTable[[#This Row],[CustomerID]]="","MISSING",IFERROR(VLOOKUP(salesTable[[#This Row],[CustomerID]],customer_REF[],1,FALSE),"NO MATCH"))</f>
        <v>C0089</v>
      </c>
      <c r="AB798" t="str">
        <f>CLEAN(UPPER(TRIM(IF(salesTable[[#This Row],[FirstName]]="","MISSING",IFERROR(VLOOKUP(salesTable[[#This Row],[CustomerID_final]],customer_REF[],2,FALSE),"NO MATCH")))))</f>
        <v>AKOSUA</v>
      </c>
      <c r="AC798" s="8" t="str">
        <f>IF(salesTable[[#This Row],[customerFisrtName]]=CLEAN(UPPER(TRIM(salesTable[[#This Row],[customerFisrtName]]))),salesTable[[#This Row],[customerFisrtName]],"MISMATCH")</f>
        <v>AKOSUA</v>
      </c>
      <c r="AD798" t="str">
        <f>CLEAN(UPPER(TRIM(IF(salesTable[[#This Row],[LastName]]="","MISSING",IFERROR(VLOOKUP(salesTable[[#This Row],[CustomerID_final]],customer_REF[],3,FALSE),"NO MATCH")))))</f>
        <v>OWUSU</v>
      </c>
      <c r="AE798" s="8" t="str">
        <f>IF(salesTable[[#This Row],[customerLastName]]=CLEAN(UPPER(TRIM(salesTable[[#This Row],[customerLastName]]))),salesTable[[#This Row],[customerLastName]],"MISMATCH")</f>
        <v>OWUSU</v>
      </c>
      <c r="AF798" s="8" t="str">
        <f>IF(salesTable[[#This Row],[Phone]]="","MISSING",0&amp;RIGHT(TRIM(SUBSTITUTE(SUBSTITUTE(SUBSTITUTE(salesTable[[#This Row],[Phone]],"+","")," ",""),"-","")),9))</f>
        <v>0208816120</v>
      </c>
      <c r="AG79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798" s="8">
        <f>IF(salesTable[[#This Row],[quantity_clean]]&gt;0,salesTable[[#This Row],[quantity_clean]],"INVALID")</f>
        <v>6</v>
      </c>
      <c r="AI79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798" s="8">
        <f>IF(salesTable[[#This Row],[unitPrice_clean]]&gt;0,salesTable[[#This Row],[unitPrice_clean]],"INVALID")</f>
        <v>1900</v>
      </c>
      <c r="AK798">
        <f>IF(salesTable[[#This Row],[Revenue]]="","MISSING",VALUE(TRIM(SUBSTITUTE(SUBSTITUTE(salesTable[[#This Row],[Revenue]],",",""),"GH₵",""))))</f>
        <v>11400</v>
      </c>
      <c r="AL798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798" s="19" t="str">
        <f>IF(ISNUMBER(salesTable[[#This Row],[OrderDate]]),salesTable[[#This Row],[OrderDate]],IFERROR(DATEVALUE(CLEAN(TRIM(SUBSTITUTE(salesTable[[#This Row],[OrderDate]],".","/")))),"CHECK"))</f>
        <v>CHECK</v>
      </c>
      <c r="AN79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7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GH-SUN-2025-00322</v>
      </c>
      <c r="AP7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8" s="8" t="str">
        <f>CLEAN(PROPER(TRIM(salesTable[[#This Row],[Email]])))</f>
        <v>Akosua.Owusu41@Example.Com</v>
      </c>
      <c r="AR798" s="8" t="str">
        <f>CLEAN(TRIM(salesTable[[#This Row],[SourceFile]]))</f>
        <v>Mobile_App_Export.csv</v>
      </c>
      <c r="AS7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8" s="8" t="str">
        <f>IF(salesTable[orderRef_final]&lt;&gt;"MISSING",salesTable[orderRef_final],"invalid")</f>
        <v>GH-SUN-2025-00322</v>
      </c>
    </row>
    <row r="799" spans="1:46" x14ac:dyDescent="0.3">
      <c r="A799" t="s">
        <v>6051</v>
      </c>
      <c r="B799" t="s">
        <v>5335</v>
      </c>
      <c r="C799" t="s">
        <v>1447</v>
      </c>
      <c r="D799" t="s">
        <v>151</v>
      </c>
      <c r="E799" t="s">
        <v>173</v>
      </c>
      <c r="F799" t="s">
        <v>228</v>
      </c>
      <c r="G799" t="s">
        <v>303</v>
      </c>
      <c r="H799" t="s">
        <v>399</v>
      </c>
      <c r="I799" t="s">
        <v>41</v>
      </c>
      <c r="J799" t="s">
        <v>97</v>
      </c>
      <c r="K799" t="s">
        <v>1136</v>
      </c>
      <c r="L799" t="s">
        <v>165</v>
      </c>
      <c r="M799">
        <v>8</v>
      </c>
      <c r="N799">
        <v>-2450</v>
      </c>
      <c r="O799">
        <v>19600</v>
      </c>
      <c r="P799" t="s">
        <v>6052</v>
      </c>
      <c r="Q799" t="s">
        <v>6053</v>
      </c>
      <c r="R799" t="s">
        <v>61</v>
      </c>
      <c r="S799" t="str">
        <f>IF(salesTable[[#This Row],[Region]]="","MISSING",IFERROR(VLOOKUP(salesTable[[#This Row],[Region]],region_ref[],2,FALSE),TRIM(CLEAN(UPPER(salesTable[[#This Row],[Region]])))))</f>
        <v>SUNYANI</v>
      </c>
      <c r="T799" t="str">
        <f>IF(salesTable[[#This Row],[CustomerType]]="","MISSING",IFERROR(VLOOKUP(salesTable[[#This Row],[CustomerType]],customerType_Ref[],2,FALSE),TRIM(CLEAN(UPPER(salesTable[[#This Row],[CustomerType]])))))</f>
        <v>BUSINESS</v>
      </c>
      <c r="U799" t="str">
        <f>IF(salesTable[[#This Row],[SalesChannel]]="","MISSING",IFERROR(VLOOKUP(salesTable[[#This Row],[SalesChannel]],salesChannel_Ref[],2,FALSE),CLEAN(UPPER(TRIM(salesTable[SalesChannel])))))</f>
        <v>AGENT</v>
      </c>
      <c r="V79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799" s="8" t="str">
        <f>IF(salesTable[[#This Row],[ProductID]]="","MISSING",IFERROR(VLOOKUP(salesTable[[#This Row],[ProductID]],product_REF[],1,FALSE),"NO MATCH"))</f>
        <v>P011</v>
      </c>
      <c r="X799" s="8" t="str">
        <f>CLEAN(UPPER(TRIM(IF(salesTable[[#This Row],[ProductID]]="","MISSING",IFERROR(VLOOKUP(salesTable[[#This Row],[ProductID]],product_REF[],2,FALSE),"NO MATCH")))))</f>
        <v>EXECUTIVE DESK</v>
      </c>
      <c r="Y799" t="str">
        <f>IFERROR(CLEAN(UPPER(TRIM(VLOOKUP(salesTable[[#This Row],[productID_Final]],product_REF[],3,FALSE)))),"NO MATCH")</f>
        <v>FURNITURE</v>
      </c>
      <c r="Z799" s="8" t="str">
        <f>IF(salesTable[[#This Row],[productCategory_final]]=CLEAN(UPPER(TRIM(salesTable[ProductCategory]))),salesTable[[#This Row],[productCategory_final]],"MISMATCH")</f>
        <v>FURNITURE</v>
      </c>
      <c r="AA799" s="8" t="str">
        <f>IF(salesTable[[#This Row],[CustomerID]]="","MISSING",IFERROR(VLOOKUP(salesTable[[#This Row],[CustomerID]],customer_REF[],1,FALSE),"NO MATCH"))</f>
        <v>C0073</v>
      </c>
      <c r="AB799" t="str">
        <f>CLEAN(UPPER(TRIM(IF(salesTable[[#This Row],[FirstName]]="","MISSING",IFERROR(VLOOKUP(salesTable[[#This Row],[CustomerID_final]],customer_REF[],2,FALSE),"NO MATCH")))))</f>
        <v>KWAME</v>
      </c>
      <c r="AC799" s="8" t="str">
        <f>IF(salesTable[[#This Row],[customerFisrtName]]=CLEAN(UPPER(TRIM(salesTable[[#This Row],[customerFisrtName]]))),salesTable[[#This Row],[customerFisrtName]],"MISMATCH")</f>
        <v>KWAME</v>
      </c>
      <c r="AD799" t="str">
        <f>CLEAN(UPPER(TRIM(IF(salesTable[[#This Row],[LastName]]="","MISSING",IFERROR(VLOOKUP(salesTable[[#This Row],[CustomerID_final]],customer_REF[],3,FALSE),"NO MATCH")))))</f>
        <v>OSEI</v>
      </c>
      <c r="AE799" s="8" t="str">
        <f>IF(salesTable[[#This Row],[customerLastName]]=CLEAN(UPPER(TRIM(salesTable[[#This Row],[customerLastName]]))),salesTable[[#This Row],[customerLastName]],"MISMATCH")</f>
        <v>OSEI</v>
      </c>
      <c r="AF799" s="8" t="str">
        <f>IF(salesTable[[#This Row],[Phone]]="","MISSING",0&amp;RIGHT(TRIM(SUBSTITUTE(SUBSTITUTE(SUBSTITUTE(salesTable[[#This Row],[Phone]],"+","")," ",""),"-","")),9))</f>
        <v>0547206365</v>
      </c>
      <c r="AG79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799" s="8">
        <f>IF(salesTable[[#This Row],[quantity_clean]]&gt;0,salesTable[[#This Row],[quantity_clean]],"INVALID")</f>
        <v>8</v>
      </c>
      <c r="AI799">
        <f>IF(OR(salesTable[[#This Row],[UnitPrice]]="",salesTable[[#This Row],[UnitPrice]]="N/A",salesTable[[#This Row],[UnitPrice]]="unknown"),"INVALID",VALUE(TRIM(SUBSTITUTE(SUBSTITUTE(salesTable[[#This Row],[UnitPrice]],",",""),"GH₵",""))))</f>
        <v>-2450</v>
      </c>
      <c r="AJ799" s="8" t="str">
        <f>IF(salesTable[[#This Row],[unitPrice_clean]]&gt;0,salesTable[[#This Row],[unitPrice_clean]],"INVALID")</f>
        <v>INVALID</v>
      </c>
      <c r="AK799">
        <f>IF(salesTable[[#This Row],[Revenue]]="","MISSING",VALUE(TRIM(SUBSTITUTE(SUBSTITUTE(salesTable[[#This Row],[Revenue]],",",""),"GH₵",""))))</f>
        <v>19600</v>
      </c>
      <c r="AL79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799" s="19">
        <f>IF(ISNUMBER(salesTable[[#This Row],[OrderDate]]),salesTable[[#This Row],[OrderDate]],IFERROR(DATEVALUE(CLEAN(TRIM(SUBSTITUTE(salesTable[[#This Row],[OrderDate]],".","/")))),"CHECK"))</f>
        <v>45931</v>
      </c>
      <c r="AN7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45931</v>
      </c>
      <c r="AO7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GH-SUN-2025-00324</v>
      </c>
      <c r="AP7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799" s="8" t="str">
        <f>CLEAN(PROPER(TRIM(salesTable[[#This Row],[Email]])))</f>
        <v>Kwame.Osei29@Example.Con</v>
      </c>
      <c r="AR799" s="8" t="str">
        <f>CLEAN(TRIM(salesTable[[#This Row],[SourceFile]]))</f>
        <v>Retail_POS_2025.csv</v>
      </c>
      <c r="AS7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799" s="8" t="str">
        <f>IF(salesTable[orderRef_final]&lt;&gt;"MISSING",salesTable[orderRef_final],"invalid")</f>
        <v>GH-SUN-2025-00324</v>
      </c>
    </row>
    <row r="800" spans="1:46" x14ac:dyDescent="0.3">
      <c r="A800" t="s">
        <v>5671</v>
      </c>
      <c r="B800" t="s">
        <v>5672</v>
      </c>
      <c r="C800" t="s">
        <v>1153</v>
      </c>
      <c r="D800" t="s">
        <v>65</v>
      </c>
      <c r="E800" t="s">
        <v>190</v>
      </c>
      <c r="F800" t="s">
        <v>1127</v>
      </c>
      <c r="G800" t="s">
        <v>81</v>
      </c>
      <c r="H800" t="s">
        <v>425</v>
      </c>
      <c r="I800" t="s">
        <v>450</v>
      </c>
      <c r="J800" t="s">
        <v>83</v>
      </c>
      <c r="K800" t="s">
        <v>257</v>
      </c>
      <c r="L800" t="s">
        <v>1386</v>
      </c>
      <c r="M800" t="s">
        <v>846</v>
      </c>
      <c r="N800">
        <v>1250</v>
      </c>
      <c r="O800">
        <v>1250</v>
      </c>
      <c r="P800" t="s">
        <v>5673</v>
      </c>
      <c r="Q800" t="s">
        <v>413</v>
      </c>
      <c r="R800" t="s">
        <v>32</v>
      </c>
      <c r="S800" t="str">
        <f>IF(salesTable[[#This Row],[Region]]="","MISSING",IFERROR(VLOOKUP(salesTable[[#This Row],[Region]],region_ref[],2,FALSE),TRIM(CLEAN(UPPER(salesTable[[#This Row],[Region]])))))</f>
        <v>SUNYANI</v>
      </c>
      <c r="T800" t="str">
        <f>IF(salesTable[[#This Row],[CustomerType]]="","MISSING",IFERROR(VLOOKUP(salesTable[[#This Row],[CustomerType]],customerType_Ref[],2,FALSE),TRIM(CLEAN(UPPER(salesTable[[#This Row],[CustomerType]])))))</f>
        <v>INDIVIDUAL</v>
      </c>
      <c r="U800" t="str">
        <f>IF(salesTable[[#This Row],[SalesChannel]]="","MISSING",IFERROR(VLOOKUP(salesTable[[#This Row],[SalesChannel]],salesChannel_Ref[],2,FALSE),CLEAN(UPPER(TRIM(salesTable[SalesChannel])))))</f>
        <v>ONLINE</v>
      </c>
      <c r="V80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00" s="8" t="str">
        <f>IF(salesTable[[#This Row],[ProductID]]="","MISSING",IFERROR(VLOOKUP(salesTable[[#This Row],[ProductID]],product_REF[],1,FALSE),"NO MATCH"))</f>
        <v>P008</v>
      </c>
      <c r="X800" s="8" t="str">
        <f>CLEAN(UPPER(TRIM(IF(salesTable[[#This Row],[ProductID]]="","MISSING",IFERROR(VLOOKUP(salesTable[[#This Row],[ProductID]],product_REF[],2,FALSE),"NO MATCH")))))</f>
        <v>MICROWAVE 25L</v>
      </c>
      <c r="Y800" t="str">
        <f>IFERROR(CLEAN(UPPER(TRIM(VLOOKUP(salesTable[[#This Row],[productID_Final]],product_REF[],3,FALSE)))),"NO MATCH")</f>
        <v>HOME APPLIANCES</v>
      </c>
      <c r="Z800" s="8" t="str">
        <f>IF(salesTable[[#This Row],[productCategory_final]]=CLEAN(UPPER(TRIM(salesTable[ProductCategory]))),salesTable[[#This Row],[productCategory_final]],"MISMATCH")</f>
        <v>HOME APPLIANCES</v>
      </c>
      <c r="AA800" s="8" t="str">
        <f>IF(salesTable[[#This Row],[CustomerID]]="","MISSING",IFERROR(VLOOKUP(salesTable[[#This Row],[CustomerID]],customer_REF[],1,FALSE),"NO MATCH"))</f>
        <v>C0174</v>
      </c>
      <c r="AB800" t="str">
        <f>CLEAN(UPPER(TRIM(IF(salesTable[[#This Row],[FirstName]]="","MISSING",IFERROR(VLOOKUP(salesTable[[#This Row],[CustomerID_final]],customer_REF[],2,FALSE),"NO MATCH")))))</f>
        <v>NAA</v>
      </c>
      <c r="AC800" s="8" t="str">
        <f>IF(salesTable[[#This Row],[customerFisrtName]]=CLEAN(UPPER(TRIM(salesTable[[#This Row],[customerFisrtName]]))),salesTable[[#This Row],[customerFisrtName]],"MISMATCH")</f>
        <v>NAA</v>
      </c>
      <c r="AD800" t="str">
        <f>CLEAN(UPPER(TRIM(IF(salesTable[[#This Row],[LastName]]="","MISSING",IFERROR(VLOOKUP(salesTable[[#This Row],[CustomerID_final]],customer_REF[],3,FALSE),"NO MATCH")))))</f>
        <v>ASARE</v>
      </c>
      <c r="AE800" s="8" t="str">
        <f>IF(salesTable[[#This Row],[customerLastName]]=CLEAN(UPPER(TRIM(salesTable[[#This Row],[customerLastName]]))),salesTable[[#This Row],[customerLastName]],"MISMATCH")</f>
        <v>ASARE</v>
      </c>
      <c r="AF800" s="8" t="str">
        <f>IF(salesTable[[#This Row],[Phone]]="","MISSING",0&amp;RIGHT(TRIM(SUBSTITUTE(SUBSTITUTE(SUBSTITUTE(salesTable[[#This Row],[Phone]],"+","")," ",""),"-","")),9))</f>
        <v>0546690162</v>
      </c>
      <c r="AG80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00" s="8">
        <f>IF(salesTable[[#This Row],[quantity_clean]]&gt;0,salesTable[[#This Row],[quantity_clean]],"INVALID")</f>
        <v>1</v>
      </c>
      <c r="AI80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00" s="8">
        <f>IF(salesTable[[#This Row],[unitPrice_clean]]&gt;0,salesTable[[#This Row],[unitPrice_clean]],"INVALID")</f>
        <v>1250</v>
      </c>
      <c r="AK800">
        <f>IF(salesTable[[#This Row],[Revenue]]="","MISSING",VALUE(TRIM(SUBSTITUTE(SUBSTITUTE(salesTable[[#This Row],[Revenue]],",",""),"GH₵",""))))</f>
        <v>1250</v>
      </c>
      <c r="AL800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800" s="19" t="str">
        <f>IF(ISNUMBER(salesTable[[#This Row],[OrderDate]]),salesTable[[#This Row],[OrderDate]],IFERROR(DATEVALUE(CLEAN(TRIM(SUBSTITUTE(salesTable[[#This Row],[OrderDate]],".","/")))),"CHECK"))</f>
        <v>CHECK</v>
      </c>
      <c r="AN80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GH-SUN-2025-00326</v>
      </c>
      <c r="AP8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0" s="8" t="str">
        <f>CLEAN(PROPER(TRIM(salesTable[[#This Row],[Email]])))</f>
        <v>Naa.Asare5@Example.Com</v>
      </c>
      <c r="AR800" s="8" t="str">
        <f>CLEAN(TRIM(salesTable[[#This Row],[SourceFile]]))</f>
        <v>Agent_App_2025.csv</v>
      </c>
      <c r="AS8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0" s="8" t="str">
        <f>IF(salesTable[orderRef_final]&lt;&gt;"MISSING",salesTable[orderRef_final],"invalid")</f>
        <v>GH-SUN-2025-00326</v>
      </c>
    </row>
    <row r="801" spans="1:46" x14ac:dyDescent="0.3">
      <c r="A801" t="s">
        <v>5605</v>
      </c>
      <c r="B801" t="s">
        <v>5606</v>
      </c>
      <c r="C801" t="s">
        <v>961</v>
      </c>
      <c r="D801" t="s">
        <v>366</v>
      </c>
      <c r="E801" t="s">
        <v>140</v>
      </c>
      <c r="F801" t="s">
        <v>2107</v>
      </c>
      <c r="G801" t="s">
        <v>68</v>
      </c>
      <c r="H801" t="s">
        <v>109</v>
      </c>
      <c r="I801" t="s">
        <v>491</v>
      </c>
      <c r="J801" t="s">
        <v>83</v>
      </c>
      <c r="K801" t="s">
        <v>98</v>
      </c>
      <c r="L801" t="s">
        <v>819</v>
      </c>
      <c r="M801">
        <v>4</v>
      </c>
      <c r="N801">
        <v>3600</v>
      </c>
      <c r="O801">
        <v>14400</v>
      </c>
      <c r="P801" t="s">
        <v>5607</v>
      </c>
      <c r="Q801" t="s">
        <v>5608</v>
      </c>
      <c r="R801" t="s">
        <v>157</v>
      </c>
      <c r="S801" t="str">
        <f>IF(salesTable[[#This Row],[Region]]="","MISSING",IFERROR(VLOOKUP(salesTable[[#This Row],[Region]],region_ref[],2,FALSE),TRIM(CLEAN(UPPER(salesTable[[#This Row],[Region]])))))</f>
        <v>SUNYANI</v>
      </c>
      <c r="T801" t="str">
        <f>IF(salesTable[[#This Row],[CustomerType]]="","MISSING",IFERROR(VLOOKUP(salesTable[[#This Row],[CustomerType]],customerType_Ref[],2,FALSE),TRIM(CLEAN(UPPER(salesTable[[#This Row],[CustomerType]])))))</f>
        <v>INDIVIDUAL</v>
      </c>
      <c r="U801" t="str">
        <f>IF(salesTable[[#This Row],[SalesChannel]]="","MISSING",IFERROR(VLOOKUP(salesTable[[#This Row],[SalesChannel]],salesChannel_Ref[],2,FALSE),CLEAN(UPPER(TRIM(salesTable[SalesChannel])))))</f>
        <v>MOBILE APP</v>
      </c>
      <c r="V80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01" s="8" t="str">
        <f>IF(salesTable[[#This Row],[ProductID]]="","MISSING",IFERROR(VLOOKUP(salesTable[[#This Row],[ProductID]],product_REF[],1,FALSE),"NO MATCH"))</f>
        <v>P010</v>
      </c>
      <c r="X801" s="8" t="str">
        <f>CLEAN(UPPER(TRIM(IF(salesTable[[#This Row],[ProductID]]="","MISSING",IFERROR(VLOOKUP(salesTable[[#This Row],[ProductID]],product_REF[],2,FALSE),"NO MATCH")))))</f>
        <v>AIR CONDITIONER</v>
      </c>
      <c r="Y801" t="str">
        <f>IFERROR(CLEAN(UPPER(TRIM(VLOOKUP(salesTable[[#This Row],[productID_Final]],product_REF[],3,FALSE)))),"NO MATCH")</f>
        <v>HOME APPLIANCES</v>
      </c>
      <c r="Z801" s="8" t="str">
        <f>IF(salesTable[[#This Row],[productCategory_final]]=CLEAN(UPPER(TRIM(salesTable[ProductCategory]))),salesTable[[#This Row],[productCategory_final]],"MISMATCH")</f>
        <v>HOME APPLIANCES</v>
      </c>
      <c r="AA801" s="8" t="str">
        <f>IF(salesTable[[#This Row],[CustomerID]]="","MISSING",IFERROR(VLOOKUP(salesTable[[#This Row],[CustomerID]],customer_REF[],1,FALSE),"NO MATCH"))</f>
        <v>C0053</v>
      </c>
      <c r="AB801" t="str">
        <f>CLEAN(UPPER(TRIM(IF(salesTable[[#This Row],[FirstName]]="","MISSING",IFERROR(VLOOKUP(salesTable[[#This Row],[CustomerID_final]],customer_REF[],2,FALSE),"NO MATCH")))))</f>
        <v>ABENA</v>
      </c>
      <c r="AC801" s="8" t="str">
        <f>IF(salesTable[[#This Row],[customerFisrtName]]=CLEAN(UPPER(TRIM(salesTable[[#This Row],[customerFisrtName]]))),salesTable[[#This Row],[customerFisrtName]],"MISMATCH")</f>
        <v>ABENA</v>
      </c>
      <c r="AD801" t="str">
        <f>CLEAN(UPPER(TRIM(IF(salesTable[[#This Row],[LastName]]="","MISSING",IFERROR(VLOOKUP(salesTable[[#This Row],[CustomerID_final]],customer_REF[],3,FALSE),"NO MATCH")))))</f>
        <v>OWUSU</v>
      </c>
      <c r="AE801" s="8" t="str">
        <f>IF(salesTable[[#This Row],[customerLastName]]=CLEAN(UPPER(TRIM(salesTable[[#This Row],[customerLastName]]))),salesTable[[#This Row],[customerLastName]],"MISMATCH")</f>
        <v>OWUSU</v>
      </c>
      <c r="AF801" s="8" t="str">
        <f>IF(salesTable[[#This Row],[Phone]]="","MISSING",0&amp;RIGHT(TRIM(SUBSTITUTE(SUBSTITUTE(SUBSTITUTE(salesTable[[#This Row],[Phone]],"+","")," ",""),"-","")),9))</f>
        <v>0202405690</v>
      </c>
      <c r="AG80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01" s="8">
        <f>IF(salesTable[[#This Row],[quantity_clean]]&gt;0,salesTable[[#This Row],[quantity_clean]],"INVALID")</f>
        <v>4</v>
      </c>
      <c r="AI80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01" s="8">
        <f>IF(salesTable[[#This Row],[unitPrice_clean]]&gt;0,salesTable[[#This Row],[unitPrice_clean]],"INVALID")</f>
        <v>3600</v>
      </c>
      <c r="AK801">
        <f>IF(salesTable[[#This Row],[Revenue]]="","MISSING",VALUE(TRIM(SUBSTITUTE(SUBSTITUTE(salesTable[[#This Row],[Revenue]],",",""),"GH₵",""))))</f>
        <v>14400</v>
      </c>
      <c r="AL801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801" s="19">
        <f>IF(ISNUMBER(salesTable[[#This Row],[OrderDate]]),salesTable[[#This Row],[OrderDate]],IFERROR(DATEVALUE(CLEAN(TRIM(SUBSTITUTE(salesTable[[#This Row],[OrderDate]],".","/")))),"CHECK"))</f>
        <v>45338</v>
      </c>
      <c r="AN80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GH-SUN-2025-00332</v>
      </c>
      <c r="AP8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1" s="8" t="str">
        <f>CLEAN(PROPER(TRIM(salesTable[[#This Row],[Email]])))</f>
        <v>Abena.Owusu94@Example.Com</v>
      </c>
      <c r="AR801" s="8" t="str">
        <f>CLEAN(TRIM(salesTable[[#This Row],[SourceFile]]))</f>
        <v>Online_Sales_2025.xlsx</v>
      </c>
      <c r="AS8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1" s="8" t="str">
        <f>IF(salesTable[orderRef_final]&lt;&gt;"MISSING",salesTable[orderRef_final],"invalid")</f>
        <v>GH-SUN-2025-00332</v>
      </c>
    </row>
    <row r="802" spans="1:46" x14ac:dyDescent="0.3">
      <c r="A802" t="s">
        <v>6183</v>
      </c>
      <c r="B802" t="s">
        <v>6184</v>
      </c>
      <c r="C802" t="s">
        <v>1968</v>
      </c>
      <c r="D802" t="s">
        <v>50</v>
      </c>
      <c r="E802" t="s">
        <v>51</v>
      </c>
      <c r="F802" t="s">
        <v>1127</v>
      </c>
      <c r="G802" t="s">
        <v>81</v>
      </c>
      <c r="H802" t="s">
        <v>425</v>
      </c>
      <c r="I802" t="s">
        <v>110</v>
      </c>
      <c r="J802" t="s">
        <v>83</v>
      </c>
      <c r="K802" t="s">
        <v>84</v>
      </c>
      <c r="L802" t="s">
        <v>73</v>
      </c>
      <c r="M802">
        <v>12</v>
      </c>
      <c r="N802" t="s">
        <v>540</v>
      </c>
      <c r="O802">
        <v>15000</v>
      </c>
      <c r="P802" t="s">
        <v>6185</v>
      </c>
      <c r="Q802" t="s">
        <v>6186</v>
      </c>
      <c r="R802" t="s">
        <v>46</v>
      </c>
      <c r="S802" t="str">
        <f>IF(salesTable[[#This Row],[Region]]="","MISSING",IFERROR(VLOOKUP(salesTable[[#This Row],[Region]],region_ref[],2,FALSE),TRIM(CLEAN(UPPER(salesTable[[#This Row],[Region]])))))</f>
        <v>SUNYANI</v>
      </c>
      <c r="T802" t="str">
        <f>IF(salesTable[[#This Row],[CustomerType]]="","MISSING",IFERROR(VLOOKUP(salesTable[[#This Row],[CustomerType]],customerType_Ref[],2,FALSE),TRIM(CLEAN(UPPER(salesTable[[#This Row],[CustomerType]])))))</f>
        <v>INDIVIDUAL</v>
      </c>
      <c r="U802" t="str">
        <f>IF(salesTable[[#This Row],[SalesChannel]]="","MISSING",IFERROR(VLOOKUP(salesTable[[#This Row],[SalesChannel]],salesChannel_Ref[],2,FALSE),CLEAN(UPPER(TRIM(salesTable[SalesChannel])))))</f>
        <v>AGENT</v>
      </c>
      <c r="V802" t="str">
        <f>IF(salesTable[[#This Row],[PaymentMethod]]="","MISSING",IFERROR(VLOOKUP(salesTable[[#This Row],[PaymentMethod]],paymentMethod_REF[],2,FALSE), CLEAN(UPPER(TRIM(salesTable[[#This Row],[PaymentMethod]])))))</f>
        <v>CARD</v>
      </c>
      <c r="W802" s="8" t="str">
        <f>IF(salesTable[[#This Row],[ProductID]]="","MISSING",IFERROR(VLOOKUP(salesTable[[#This Row],[ProductID]],product_REF[],1,FALSE),"NO MATCH"))</f>
        <v>P008</v>
      </c>
      <c r="X802" s="8" t="str">
        <f>CLEAN(UPPER(TRIM(IF(salesTable[[#This Row],[ProductID]]="","MISSING",IFERROR(VLOOKUP(salesTable[[#This Row],[ProductID]],product_REF[],2,FALSE),"NO MATCH")))))</f>
        <v>MICROWAVE 25L</v>
      </c>
      <c r="Y802" t="str">
        <f>IFERROR(CLEAN(UPPER(TRIM(VLOOKUP(salesTable[[#This Row],[productID_Final]],product_REF[],3,FALSE)))),"NO MATCH")</f>
        <v>HOME APPLIANCES</v>
      </c>
      <c r="Z802" s="8" t="str">
        <f>IF(salesTable[[#This Row],[productCategory_final]]=CLEAN(UPPER(TRIM(salesTable[ProductCategory]))),salesTable[[#This Row],[productCategory_final]],"MISMATCH")</f>
        <v>HOME APPLIANCES</v>
      </c>
      <c r="AA802" s="8" t="str">
        <f>IF(salesTable[[#This Row],[CustomerID]]="","MISSING",IFERROR(VLOOKUP(salesTable[[#This Row],[CustomerID]],customer_REF[],1,FALSE),"NO MATCH"))</f>
        <v>C0142</v>
      </c>
      <c r="AB802" t="str">
        <f>CLEAN(UPPER(TRIM(IF(salesTable[[#This Row],[FirstName]]="","MISSING",IFERROR(VLOOKUP(salesTable[[#This Row],[CustomerID_final]],customer_REF[],2,FALSE),"NO MATCH")))))</f>
        <v>AKOSUA</v>
      </c>
      <c r="AC802" s="8" t="str">
        <f>IF(salesTable[[#This Row],[customerFisrtName]]=CLEAN(UPPER(TRIM(salesTable[[#This Row],[customerFisrtName]]))),salesTable[[#This Row],[customerFisrtName]],"MISMATCH")</f>
        <v>AKOSUA</v>
      </c>
      <c r="AD802" t="str">
        <f>CLEAN(UPPER(TRIM(IF(salesTable[[#This Row],[LastName]]="","MISSING",IFERROR(VLOOKUP(salesTable[[#This Row],[CustomerID_final]],customer_REF[],3,FALSE),"NO MATCH")))))</f>
        <v>MENSAH</v>
      </c>
      <c r="AE802" s="8" t="str">
        <f>IF(salesTable[[#This Row],[customerLastName]]=CLEAN(UPPER(TRIM(salesTable[[#This Row],[customerLastName]]))),salesTable[[#This Row],[customerLastName]],"MISMATCH")</f>
        <v>MENSAH</v>
      </c>
      <c r="AF802" s="8" t="str">
        <f>IF(salesTable[[#This Row],[Phone]]="","MISSING",0&amp;RIGHT(TRIM(SUBSTITUTE(SUBSTITUTE(SUBSTITUTE(salesTable[[#This Row],[Phone]],"+","")," ",""),"-","")),9))</f>
        <v>0502733720</v>
      </c>
      <c r="AG80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02" s="8">
        <f>IF(salesTable[[#This Row],[quantity_clean]]&gt;0,salesTable[[#This Row],[quantity_clean]],"INVALID")</f>
        <v>12</v>
      </c>
      <c r="AI80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02" s="8">
        <f>IF(salesTable[[#This Row],[unitPrice_clean]]&gt;0,salesTable[[#This Row],[unitPrice_clean]],"INVALID")</f>
        <v>1250</v>
      </c>
      <c r="AK802">
        <f>IF(salesTable[[#This Row],[Revenue]]="","MISSING",VALUE(TRIM(SUBSTITUTE(SUBSTITUTE(salesTable[[#This Row],[Revenue]],",",""),"GH₵",""))))</f>
        <v>15000</v>
      </c>
      <c r="AL802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802" s="19">
        <f>IF(ISNUMBER(salesTable[[#This Row],[OrderDate]]),salesTable[[#This Row],[OrderDate]],IFERROR(DATEVALUE(CLEAN(TRIM(SUBSTITUTE(salesTable[[#This Row],[OrderDate]],".","/")))),"CHECK"))</f>
        <v>45959</v>
      </c>
      <c r="AN8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45959</v>
      </c>
      <c r="AO8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GH-SUN-2025-00334</v>
      </c>
      <c r="AP8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2" s="8" t="str">
        <f>CLEAN(PROPER(TRIM(salesTable[[#This Row],[Email]])))</f>
        <v>Akosua.Mensah1@Example.Com</v>
      </c>
      <c r="AR802" s="8" t="str">
        <f>CLEAN(TRIM(salesTable[[#This Row],[SourceFile]]))</f>
        <v>Mobile_App_Export.csv</v>
      </c>
      <c r="AS8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2" s="8" t="str">
        <f>IF(salesTable[orderRef_final]&lt;&gt;"MISSING",salesTable[orderRef_final],"invalid")</f>
        <v>GH-SUN-2025-00334</v>
      </c>
    </row>
    <row r="803" spans="1:46" x14ac:dyDescent="0.3">
      <c r="A803" t="s">
        <v>445</v>
      </c>
      <c r="B803" t="s">
        <v>446</v>
      </c>
      <c r="C803" t="s">
        <v>447</v>
      </c>
      <c r="D803" t="s">
        <v>92</v>
      </c>
      <c r="E803" t="s">
        <v>93</v>
      </c>
      <c r="F803" t="s">
        <v>448</v>
      </c>
      <c r="G803" t="s">
        <v>81</v>
      </c>
      <c r="H803" t="s">
        <v>449</v>
      </c>
      <c r="I803" t="s">
        <v>450</v>
      </c>
      <c r="J803" t="s">
        <v>27</v>
      </c>
      <c r="K803" t="s">
        <v>72</v>
      </c>
      <c r="L803" t="s">
        <v>451</v>
      </c>
      <c r="M803" t="s">
        <v>74</v>
      </c>
      <c r="N803">
        <v>1250</v>
      </c>
      <c r="O803">
        <v>10000</v>
      </c>
      <c r="P803" t="s">
        <v>452</v>
      </c>
      <c r="Q803" t="s">
        <v>453</v>
      </c>
      <c r="R803" t="s">
        <v>61</v>
      </c>
      <c r="S803" t="str">
        <f>IF(salesTable[[#This Row],[Region]]="","MISSING",IFERROR(VLOOKUP(salesTable[[#This Row],[Region]],region_ref[],2,FALSE),TRIM(CLEAN(UPPER(salesTable[[#This Row],[Region]])))))</f>
        <v>SUNYANI</v>
      </c>
      <c r="T803" t="str">
        <f>IF(salesTable[[#This Row],[CustomerType]]="","MISSING",IFERROR(VLOOKUP(salesTable[[#This Row],[CustomerType]],customerType_Ref[],2,FALSE),TRIM(CLEAN(UPPER(salesTable[[#This Row],[CustomerType]])))))</f>
        <v>GOVERNMENT</v>
      </c>
      <c r="U803" t="str">
        <f>IF(salesTable[[#This Row],[SalesChannel]]="","MISSING",IFERROR(VLOOKUP(salesTable[[#This Row],[SalesChannel]],salesChannel_Ref[],2,FALSE),CLEAN(UPPER(TRIM(salesTable[SalesChannel])))))</f>
        <v>IN-STORE</v>
      </c>
      <c r="V80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03" s="8" t="str">
        <f>IF(salesTable[[#This Row],[ProductID]]="","MISSING",IFERROR(VLOOKUP(salesTable[[#This Row],[ProductID]],product_REF[],1,FALSE),"NO MATCH"))</f>
        <v>P008</v>
      </c>
      <c r="X803" s="8" t="str">
        <f>CLEAN(UPPER(TRIM(IF(salesTable[[#This Row],[ProductID]]="","MISSING",IFERROR(VLOOKUP(salesTable[[#This Row],[ProductID]],product_REF[],2,FALSE),"NO MATCH")))))</f>
        <v>MICROWAVE 25L</v>
      </c>
      <c r="Y803" t="str">
        <f>IFERROR(CLEAN(UPPER(TRIM(VLOOKUP(salesTable[[#This Row],[productID_Final]],product_REF[],3,FALSE)))),"NO MATCH")</f>
        <v>HOME APPLIANCES</v>
      </c>
      <c r="Z803" s="8" t="str">
        <f>IF(salesTable[[#This Row],[productCategory_final]]=CLEAN(UPPER(TRIM(salesTable[ProductCategory]))),salesTable[[#This Row],[productCategory_final]],"MISMATCH")</f>
        <v>HOME APPLIANCES</v>
      </c>
      <c r="AA803" s="8" t="str">
        <f>IF(salesTable[[#This Row],[CustomerID]]="","MISSING",IFERROR(VLOOKUP(salesTable[[#This Row],[CustomerID]],customer_REF[],1,FALSE),"NO MATCH"))</f>
        <v>C0071</v>
      </c>
      <c r="AB803" t="str">
        <f>CLEAN(UPPER(TRIM(IF(salesTable[[#This Row],[FirstName]]="","MISSING",IFERROR(VLOOKUP(salesTable[[#This Row],[CustomerID_final]],customer_REF[],2,FALSE),"NO MATCH")))))</f>
        <v>AMA</v>
      </c>
      <c r="AC803" s="8" t="str">
        <f>IF(salesTable[[#This Row],[customerFisrtName]]=CLEAN(UPPER(TRIM(salesTable[[#This Row],[customerFisrtName]]))),salesTable[[#This Row],[customerFisrtName]],"MISMATCH")</f>
        <v>AMA</v>
      </c>
      <c r="AD803" t="str">
        <f>CLEAN(UPPER(TRIM(IF(salesTable[[#This Row],[LastName]]="","MISSING",IFERROR(VLOOKUP(salesTable[[#This Row],[CustomerID_final]],customer_REF[],3,FALSE),"NO MATCH")))))</f>
        <v>BADU</v>
      </c>
      <c r="AE803" s="8" t="str">
        <f>IF(salesTable[[#This Row],[customerLastName]]=CLEAN(UPPER(TRIM(salesTable[[#This Row],[customerLastName]]))),salesTable[[#This Row],[customerLastName]],"MISMATCH")</f>
        <v>BADU</v>
      </c>
      <c r="AF803" s="8" t="str">
        <f>IF(salesTable[[#This Row],[Phone]]="","MISSING",0&amp;RIGHT(TRIM(SUBSTITUTE(SUBSTITUTE(SUBSTITUTE(salesTable[[#This Row],[Phone]],"+","")," ",""),"-","")),9))</f>
        <v>0545643682</v>
      </c>
      <c r="AG80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803" s="8">
        <f>IF(salesTable[[#This Row],[quantity_clean]]&gt;0,salesTable[[#This Row],[quantity_clean]],"INVALID")</f>
        <v>8</v>
      </c>
      <c r="AI80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03" s="8">
        <f>IF(salesTable[[#This Row],[unitPrice_clean]]&gt;0,salesTable[[#This Row],[unitPrice_clean]],"INVALID")</f>
        <v>1250</v>
      </c>
      <c r="AK803">
        <f>IF(salesTable[[#This Row],[Revenue]]="","MISSING",VALUE(TRIM(SUBSTITUTE(SUBSTITUTE(salesTable[[#This Row],[Revenue]],",",""),"GH₵",""))))</f>
        <v>10000</v>
      </c>
      <c r="AL803" s="8">
        <f>IFERROR(IF(ROUND(salesTable[[#This Row],[Quantity_final]]*salesTable[[#This Row],[UnitPrice_final]],2)=ROUND(salesTable[[#This Row],[revenue_clean]],2)=TRUE,salesTable[[#This Row],[revenue_clean]],"invalid"),"INVALID")</f>
        <v>10000</v>
      </c>
      <c r="AM803" s="19">
        <f>IF(ISNUMBER(salesTable[[#This Row],[OrderDate]]),salesTable[[#This Row],[OrderDate]],IFERROR(DATEVALUE(CLEAN(TRIM(SUBSTITUTE(salesTable[[#This Row],[OrderDate]],".","/")))),"CHECK"))</f>
        <v>45826</v>
      </c>
      <c r="AN8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45826</v>
      </c>
      <c r="AO8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GH-SUN-2025-00345</v>
      </c>
      <c r="AP8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3" s="8" t="str">
        <f>CLEAN(PROPER(TRIM(salesTable[[#This Row],[Email]])))</f>
        <v>Ama.Badu58@Example.Com</v>
      </c>
      <c r="AR803" s="8" t="str">
        <f>CLEAN(TRIM(salesTable[[#This Row],[SourceFile]]))</f>
        <v>Retail_POS_2025.csv</v>
      </c>
      <c r="AS8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3" s="8" t="str">
        <f>IF(salesTable[orderRef_final]&lt;&gt;"MISSING",salesTable[orderRef_final],"invalid")</f>
        <v>GH-SUN-2025-00345</v>
      </c>
    </row>
    <row r="804" spans="1:46" x14ac:dyDescent="0.3">
      <c r="A804" t="s">
        <v>580</v>
      </c>
      <c r="B804" t="s">
        <v>581</v>
      </c>
      <c r="C804" t="s">
        <v>582</v>
      </c>
      <c r="D804" t="s">
        <v>583</v>
      </c>
      <c r="E804" t="s">
        <v>129</v>
      </c>
      <c r="F804" t="s">
        <v>228</v>
      </c>
      <c r="G804" t="s">
        <v>81</v>
      </c>
      <c r="H804" t="s">
        <v>425</v>
      </c>
      <c r="I804" t="s">
        <v>491</v>
      </c>
      <c r="J804" t="s">
        <v>97</v>
      </c>
      <c r="K804" t="s">
        <v>98</v>
      </c>
      <c r="L804" t="s">
        <v>58</v>
      </c>
      <c r="M804">
        <v>10</v>
      </c>
      <c r="N804" t="s">
        <v>584</v>
      </c>
      <c r="O804">
        <v>12500</v>
      </c>
      <c r="P804" t="s">
        <v>585</v>
      </c>
      <c r="Q804" t="s">
        <v>586</v>
      </c>
      <c r="R804" t="s">
        <v>32</v>
      </c>
      <c r="S804" t="str">
        <f>IF(salesTable[[#This Row],[Region]]="","MISSING",IFERROR(VLOOKUP(salesTable[[#This Row],[Region]],region_ref[],2,FALSE),TRIM(CLEAN(UPPER(salesTable[[#This Row],[Region]])))))</f>
        <v>SUNYANI</v>
      </c>
      <c r="T804" t="str">
        <f>IF(salesTable[[#This Row],[CustomerType]]="","MISSING",IFERROR(VLOOKUP(salesTable[[#This Row],[CustomerType]],customerType_Ref[],2,FALSE),TRIM(CLEAN(UPPER(salesTable[[#This Row],[CustomerType]])))))</f>
        <v>BUSINESS</v>
      </c>
      <c r="U804" t="str">
        <f>IF(salesTable[[#This Row],[SalesChannel]]="","MISSING",IFERROR(VLOOKUP(salesTable[[#This Row],[SalesChannel]],salesChannel_Ref[],2,FALSE),CLEAN(UPPER(TRIM(salesTable[SalesChannel])))))</f>
        <v>MOBILE APP</v>
      </c>
      <c r="V80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04" s="8" t="str">
        <f>IF(salesTable[[#This Row],[ProductID]]="","MISSING",IFERROR(VLOOKUP(salesTable[[#This Row],[ProductID]],product_REF[],1,FALSE),"NO MATCH"))</f>
        <v>P008</v>
      </c>
      <c r="X804" s="8" t="str">
        <f>CLEAN(UPPER(TRIM(IF(salesTable[[#This Row],[ProductID]]="","MISSING",IFERROR(VLOOKUP(salesTable[[#This Row],[ProductID]],product_REF[],2,FALSE),"NO MATCH")))))</f>
        <v>MICROWAVE 25L</v>
      </c>
      <c r="Y804" t="str">
        <f>IFERROR(CLEAN(UPPER(TRIM(VLOOKUP(salesTable[[#This Row],[productID_Final]],product_REF[],3,FALSE)))),"NO MATCH")</f>
        <v>HOME APPLIANCES</v>
      </c>
      <c r="Z804" s="8" t="str">
        <f>IF(salesTable[[#This Row],[productCategory_final]]=CLEAN(UPPER(TRIM(salesTable[ProductCategory]))),salesTable[[#This Row],[productCategory_final]],"MISMATCH")</f>
        <v>HOME APPLIANCES</v>
      </c>
      <c r="AA804" s="8" t="str">
        <f>IF(salesTable[[#This Row],[CustomerID]]="","MISSING",IFERROR(VLOOKUP(salesTable[[#This Row],[CustomerID]],customer_REF[],1,FALSE),"NO MATCH"))</f>
        <v>C0233</v>
      </c>
      <c r="AB804" t="str">
        <f>CLEAN(UPPER(TRIM(IF(salesTable[[#This Row],[FirstName]]="","MISSING",IFERROR(VLOOKUP(salesTable[[#This Row],[CustomerID_final]],customer_REF[],2,FALSE),"NO MATCH")))))</f>
        <v>MICHAEL</v>
      </c>
      <c r="AC804" s="8" t="str">
        <f>IF(salesTable[[#This Row],[customerFisrtName]]=CLEAN(UPPER(TRIM(salesTable[[#This Row],[customerFisrtName]]))),salesTable[[#This Row],[customerFisrtName]],"MISMATCH")</f>
        <v>MICHAEL</v>
      </c>
      <c r="AD804" t="str">
        <f>CLEAN(UPPER(TRIM(IF(salesTable[[#This Row],[LastName]]="","MISSING",IFERROR(VLOOKUP(salesTable[[#This Row],[CustomerID_final]],customer_REF[],3,FALSE),"NO MATCH")))))</f>
        <v>BOATENG</v>
      </c>
      <c r="AE804" s="8" t="str">
        <f>IF(salesTable[[#This Row],[customerLastName]]=CLEAN(UPPER(TRIM(salesTable[[#This Row],[customerLastName]]))),salesTable[[#This Row],[customerLastName]],"MISMATCH")</f>
        <v>BOATENG</v>
      </c>
      <c r="AF804" s="8" t="str">
        <f>IF(salesTable[[#This Row],[Phone]]="","MISSING",0&amp;RIGHT(TRIM(SUBSTITUTE(SUBSTITUTE(SUBSTITUTE(salesTable[[#This Row],[Phone]],"+","")," ",""),"-","")),9))</f>
        <v>0592367073</v>
      </c>
      <c r="AG80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04" s="8">
        <f>IF(salesTable[[#This Row],[quantity_clean]]&gt;0,salesTable[[#This Row],[quantity_clean]],"INVALID")</f>
        <v>10</v>
      </c>
      <c r="AI80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04" s="8">
        <f>IF(salesTable[[#This Row],[unitPrice_clean]]&gt;0,salesTable[[#This Row],[unitPrice_clean]],"INVALID")</f>
        <v>1250</v>
      </c>
      <c r="AK804">
        <f>IF(salesTable[[#This Row],[Revenue]]="","MISSING",VALUE(TRIM(SUBSTITUTE(SUBSTITUTE(salesTable[[#This Row],[Revenue]],",",""),"GH₵",""))))</f>
        <v>12500</v>
      </c>
      <c r="AL804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804" s="19">
        <f>IF(ISNUMBER(salesTable[[#This Row],[OrderDate]]),salesTable[[#This Row],[OrderDate]],IFERROR(DATEVALUE(CLEAN(TRIM(SUBSTITUTE(salesTable[[#This Row],[OrderDate]],".","/")))),"CHECK"))</f>
        <v>45743</v>
      </c>
      <c r="AN8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45743</v>
      </c>
      <c r="AO8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GH-SUN-2025-00360</v>
      </c>
      <c r="AP8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4" s="8" t="str">
        <f>CLEAN(PROPER(TRIM(salesTable[[#This Row],[Email]])))</f>
        <v>Michael.Boateng72@Example.Com</v>
      </c>
      <c r="AR804" s="8" t="str">
        <f>CLEAN(TRIM(salesTable[[#This Row],[SourceFile]]))</f>
        <v>Agent_App_2025.csv</v>
      </c>
      <c r="AS8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4" s="8" t="str">
        <f>IF(salesTable[orderRef_final]&lt;&gt;"MISSING",salesTable[orderRef_final],"invalid")</f>
        <v>GH-SUN-2025-00360</v>
      </c>
    </row>
    <row r="805" spans="1:46" x14ac:dyDescent="0.3">
      <c r="A805" t="s">
        <v>1505</v>
      </c>
      <c r="B805" t="s">
        <v>1506</v>
      </c>
      <c r="C805" t="s">
        <v>1507</v>
      </c>
      <c r="D805" t="s">
        <v>21</v>
      </c>
      <c r="E805" t="s">
        <v>190</v>
      </c>
      <c r="F805" t="s">
        <v>883</v>
      </c>
      <c r="G805" t="s">
        <v>239</v>
      </c>
      <c r="H805" t="s">
        <v>939</v>
      </c>
      <c r="I805" t="s">
        <v>279</v>
      </c>
      <c r="J805" t="s">
        <v>501</v>
      </c>
      <c r="K805" t="s">
        <v>72</v>
      </c>
      <c r="L805" t="s">
        <v>182</v>
      </c>
      <c r="M805">
        <v>4</v>
      </c>
      <c r="N805" t="s">
        <v>1508</v>
      </c>
      <c r="O805">
        <v>3920</v>
      </c>
      <c r="P805" t="s">
        <v>1509</v>
      </c>
      <c r="Q805" t="s">
        <v>1510</v>
      </c>
      <c r="R805" t="s">
        <v>32</v>
      </c>
      <c r="S805" t="str">
        <f>IF(salesTable[[#This Row],[Region]]="","MISSING",IFERROR(VLOOKUP(salesTable[[#This Row],[Region]],region_ref[],2,FALSE),TRIM(CLEAN(UPPER(salesTable[[#This Row],[Region]])))))</f>
        <v>SUNYANI</v>
      </c>
      <c r="T805" t="str">
        <f>IF(salesTable[[#This Row],[CustomerType]]="","MISSING",IFERROR(VLOOKUP(salesTable[[#This Row],[CustomerType]],customerType_Ref[],2,FALSE),TRIM(CLEAN(UPPER(salesTable[[#This Row],[CustomerType]])))))</f>
        <v>GOVERNMENT</v>
      </c>
      <c r="U805" t="str">
        <f>IF(salesTable[[#This Row],[SalesChannel]]="","MISSING",IFERROR(VLOOKUP(salesTable[[#This Row],[SalesChannel]],salesChannel_Ref[],2,FALSE),CLEAN(UPPER(TRIM(salesTable[SalesChannel])))))</f>
        <v>IN-STORE</v>
      </c>
      <c r="V805" t="str">
        <f>IF(salesTable[[#This Row],[PaymentMethod]]="","MISSING",IFERROR(VLOOKUP(salesTable[[#This Row],[PaymentMethod]],paymentMethod_REF[],2,FALSE), CLEAN(UPPER(TRIM(salesTable[[#This Row],[PaymentMethod]])))))</f>
        <v>CASH</v>
      </c>
      <c r="W805" s="8" t="str">
        <f>IF(salesTable[[#This Row],[ProductID]]="","MISSING",IFERROR(VLOOKUP(salesTable[[#This Row],[ProductID]],product_REF[],1,FALSE),"NO MATCH"))</f>
        <v>P009</v>
      </c>
      <c r="X805" s="8" t="str">
        <f>CLEAN(UPPER(TRIM(IF(salesTable[[#This Row],[ProductID]]="","MISSING",IFERROR(VLOOKUP(salesTable[[#This Row],[ProductID]],product_REF[],2,FALSE),"NO MATCH")))))</f>
        <v>FILING CABINET</v>
      </c>
      <c r="Y805" t="str">
        <f>IFERROR(CLEAN(UPPER(TRIM(VLOOKUP(salesTable[[#This Row],[productID_Final]],product_REF[],3,FALSE)))),"NO MATCH")</f>
        <v>OFFICE SUPPLIES</v>
      </c>
      <c r="Z805" s="8" t="str">
        <f>IF(salesTable[[#This Row],[productCategory_final]]=CLEAN(UPPER(TRIM(salesTable[ProductCategory]))),salesTable[[#This Row],[productCategory_final]],"MISMATCH")</f>
        <v>OFFICE SUPPLIES</v>
      </c>
      <c r="AA805" s="8" t="str">
        <f>IF(salesTable[[#This Row],[CustomerID]]="","MISSING",IFERROR(VLOOKUP(salesTable[[#This Row],[CustomerID]],customer_REF[],1,FALSE),"NO MATCH"))</f>
        <v>C0058</v>
      </c>
      <c r="AB805" t="str">
        <f>CLEAN(UPPER(TRIM(IF(salesTable[[#This Row],[FirstName]]="","MISSING",IFERROR(VLOOKUP(salesTable[[#This Row],[CustomerID_final]],customer_REF[],2,FALSE),"NO MATCH")))))</f>
        <v>KOJO</v>
      </c>
      <c r="AC805" s="8" t="str">
        <f>IF(salesTable[[#This Row],[customerFisrtName]]=CLEAN(UPPER(TRIM(salesTable[[#This Row],[customerFisrtName]]))),salesTable[[#This Row],[customerFisrtName]],"MISMATCH")</f>
        <v>KOJO</v>
      </c>
      <c r="AD805" t="str">
        <f>CLEAN(UPPER(TRIM(IF(salesTable[[#This Row],[LastName]]="","MISSING",IFERROR(VLOOKUP(salesTable[[#This Row],[CustomerID_final]],customer_REF[],3,FALSE),"NO MATCH")))))</f>
        <v>ASARE</v>
      </c>
      <c r="AE805" s="8" t="str">
        <f>IF(salesTable[[#This Row],[customerLastName]]=CLEAN(UPPER(TRIM(salesTable[[#This Row],[customerLastName]]))),salesTable[[#This Row],[customerLastName]],"MISMATCH")</f>
        <v>ASARE</v>
      </c>
      <c r="AF805" s="8" t="str">
        <f>IF(salesTable[[#This Row],[Phone]]="","MISSING",0&amp;RIGHT(TRIM(SUBSTITUTE(SUBSTITUTE(SUBSTITUTE(salesTable[[#This Row],[Phone]],"+","")," ",""),"-","")),9))</f>
        <v>0274647994</v>
      </c>
      <c r="AG80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05" s="8">
        <f>IF(salesTable[[#This Row],[quantity_clean]]&gt;0,salesTable[[#This Row],[quantity_clean]],"INVALID")</f>
        <v>4</v>
      </c>
      <c r="AI80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05" s="8">
        <f>IF(salesTable[[#This Row],[unitPrice_clean]]&gt;0,salesTable[[#This Row],[unitPrice_clean]],"INVALID")</f>
        <v>980</v>
      </c>
      <c r="AK805">
        <f>IF(salesTable[[#This Row],[Revenue]]="","MISSING",VALUE(TRIM(SUBSTITUTE(SUBSTITUTE(salesTable[[#This Row],[Revenue]],",",""),"GH₵",""))))</f>
        <v>3920</v>
      </c>
      <c r="AL805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805" s="19">
        <f>IF(ISNUMBER(salesTable[[#This Row],[OrderDate]]),salesTable[[#This Row],[OrderDate]],IFERROR(DATEVALUE(CLEAN(TRIM(SUBSTITUTE(salesTable[[#This Row],[OrderDate]],".","/")))),"CHECK"))</f>
        <v>45637</v>
      </c>
      <c r="AN80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GH-SUN-2025-00362</v>
      </c>
      <c r="AP8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5" s="8" t="str">
        <f>CLEAN(PROPER(TRIM(salesTable[[#This Row],[Email]])))</f>
        <v>Kojo.Asare87@Example.Com</v>
      </c>
      <c r="AR805" s="8" t="str">
        <f>CLEAN(TRIM(salesTable[[#This Row],[SourceFile]]))</f>
        <v>Agent_App_2025.csv</v>
      </c>
      <c r="AS8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5" s="8" t="str">
        <f>IF(salesTable[orderRef_final]&lt;&gt;"MISSING",salesTable[orderRef_final],"invalid")</f>
        <v>GH-SUN-2025-00362</v>
      </c>
    </row>
    <row r="806" spans="1:46" x14ac:dyDescent="0.3">
      <c r="A806" t="s">
        <v>3419</v>
      </c>
      <c r="B806" t="s">
        <v>3420</v>
      </c>
      <c r="C806" t="s">
        <v>1619</v>
      </c>
      <c r="D806" t="s">
        <v>92</v>
      </c>
      <c r="E806" t="s">
        <v>190</v>
      </c>
      <c r="F806" t="s">
        <v>228</v>
      </c>
      <c r="G806" t="s">
        <v>24</v>
      </c>
      <c r="H806" t="s">
        <v>769</v>
      </c>
      <c r="I806" t="s">
        <v>26</v>
      </c>
      <c r="J806" t="s">
        <v>97</v>
      </c>
      <c r="K806" t="s">
        <v>57</v>
      </c>
      <c r="L806" t="s">
        <v>280</v>
      </c>
      <c r="M806">
        <v>1</v>
      </c>
      <c r="N806">
        <v>4200</v>
      </c>
      <c r="O806">
        <v>4200</v>
      </c>
      <c r="P806" t="s">
        <v>3421</v>
      </c>
      <c r="Q806" t="s">
        <v>3422</v>
      </c>
      <c r="R806" t="s">
        <v>46</v>
      </c>
      <c r="S806" t="str">
        <f>IF(salesTable[[#This Row],[Region]]="","MISSING",IFERROR(VLOOKUP(salesTable[[#This Row],[Region]],region_ref[],2,FALSE),TRIM(CLEAN(UPPER(salesTable[[#This Row],[Region]])))))</f>
        <v>SUNYANI</v>
      </c>
      <c r="T806" t="str">
        <f>IF(salesTable[[#This Row],[CustomerType]]="","MISSING",IFERROR(VLOOKUP(salesTable[[#This Row],[CustomerType]],customerType_Ref[],2,FALSE),TRIM(CLEAN(UPPER(salesTable[[#This Row],[CustomerType]])))))</f>
        <v>BUSINESS</v>
      </c>
      <c r="U806" t="str">
        <f>IF(salesTable[[#This Row],[SalesChannel]]="","MISSING",IFERROR(VLOOKUP(salesTable[[#This Row],[SalesChannel]],salesChannel_Ref[],2,FALSE),CLEAN(UPPER(TRIM(salesTable[SalesChannel])))))</f>
        <v>ONLINE</v>
      </c>
      <c r="V806" t="str">
        <f>IF(salesTable[[#This Row],[PaymentMethod]]="","MISSING",IFERROR(VLOOKUP(salesTable[[#This Row],[PaymentMethod]],paymentMethod_REF[],2,FALSE), CLEAN(UPPER(TRIM(salesTable[[#This Row],[PaymentMethod]])))))</f>
        <v>CASH</v>
      </c>
      <c r="W806" s="8" t="str">
        <f>IF(salesTable[[#This Row],[ProductID]]="","MISSING",IFERROR(VLOOKUP(salesTable[[#This Row],[ProductID]],product_REF[],1,FALSE),"NO MATCH"))</f>
        <v>P001</v>
      </c>
      <c r="X806" s="8" t="str">
        <f>CLEAN(UPPER(TRIM(IF(salesTable[[#This Row],[ProductID]]="","MISSING",IFERROR(VLOOKUP(salesTable[[#This Row],[ProductID]],product_REF[],2,FALSE),"NO MATCH")))))</f>
        <v>LAPTOP PRO 14</v>
      </c>
      <c r="Y806" t="str">
        <f>IFERROR(CLEAN(UPPER(TRIM(VLOOKUP(salesTable[[#This Row],[productID_Final]],product_REF[],3,FALSE)))),"NO MATCH")</f>
        <v>ELECTRONICS</v>
      </c>
      <c r="Z806" s="8" t="str">
        <f>IF(salesTable[[#This Row],[productCategory_final]]=CLEAN(UPPER(TRIM(salesTable[ProductCategory]))),salesTable[[#This Row],[productCategory_final]],"MISMATCH")</f>
        <v>ELECTRONICS</v>
      </c>
      <c r="AA806" s="8" t="str">
        <f>IF(salesTable[[#This Row],[CustomerID]]="","MISSING",IFERROR(VLOOKUP(salesTable[[#This Row],[CustomerID]],customer_REF[],1,FALSE),"NO MATCH"))</f>
        <v>C0130</v>
      </c>
      <c r="AB806" t="str">
        <f>CLEAN(UPPER(TRIM(IF(salesTable[[#This Row],[FirstName]]="","MISSING",IFERROR(VLOOKUP(salesTable[[#This Row],[CustomerID_final]],customer_REF[],2,FALSE),"NO MATCH")))))</f>
        <v>AMA</v>
      </c>
      <c r="AC806" s="8" t="str">
        <f>IF(salesTable[[#This Row],[customerFisrtName]]=CLEAN(UPPER(TRIM(salesTable[[#This Row],[customerFisrtName]]))),salesTable[[#This Row],[customerFisrtName]],"MISMATCH")</f>
        <v>AMA</v>
      </c>
      <c r="AD806" t="str">
        <f>CLEAN(UPPER(TRIM(IF(salesTable[[#This Row],[LastName]]="","MISSING",IFERROR(VLOOKUP(salesTable[[#This Row],[CustomerID_final]],customer_REF[],3,FALSE),"NO MATCH")))))</f>
        <v>ASARE</v>
      </c>
      <c r="AE806" s="8" t="str">
        <f>IF(salesTable[[#This Row],[customerLastName]]=CLEAN(UPPER(TRIM(salesTable[[#This Row],[customerLastName]]))),salesTable[[#This Row],[customerLastName]],"MISMATCH")</f>
        <v>ASARE</v>
      </c>
      <c r="AF806" s="8" t="str">
        <f>IF(salesTable[[#This Row],[Phone]]="","MISSING",0&amp;RIGHT(TRIM(SUBSTITUTE(SUBSTITUTE(SUBSTITUTE(salesTable[[#This Row],[Phone]],"+","")," ",""),"-","")),9))</f>
        <v>0507006756</v>
      </c>
      <c r="AG80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06" s="8">
        <f>IF(salesTable[[#This Row],[quantity_clean]]&gt;0,salesTable[[#This Row],[quantity_clean]],"INVALID")</f>
        <v>1</v>
      </c>
      <c r="AI80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06" s="8">
        <f>IF(salesTable[[#This Row],[unitPrice_clean]]&gt;0,salesTable[[#This Row],[unitPrice_clean]],"INVALID")</f>
        <v>4200</v>
      </c>
      <c r="AK806">
        <f>IF(salesTable[[#This Row],[Revenue]]="","MISSING",VALUE(TRIM(SUBSTITUTE(SUBSTITUTE(salesTable[[#This Row],[Revenue]],",",""),"GH₵",""))))</f>
        <v>4200</v>
      </c>
      <c r="AL806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806" s="19">
        <f>IF(ISNUMBER(salesTable[[#This Row],[OrderDate]]),salesTable[[#This Row],[OrderDate]],IFERROR(DATEVALUE(CLEAN(TRIM(SUBSTITUTE(salesTable[[#This Row],[OrderDate]],".","/")))),"CHECK"))</f>
        <v>45995</v>
      </c>
      <c r="AN8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45995</v>
      </c>
      <c r="AO8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GH-SUN-2025-00368</v>
      </c>
      <c r="AP8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6" s="8" t="str">
        <f>CLEAN(PROPER(TRIM(salesTable[[#This Row],[Email]])))</f>
        <v>Ama.Asare59@Example.Com</v>
      </c>
      <c r="AR806" s="8" t="str">
        <f>CLEAN(TRIM(salesTable[[#This Row],[SourceFile]]))</f>
        <v>Mobile_App_Export.csv</v>
      </c>
      <c r="AS8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6" s="8" t="str">
        <f>IF(salesTable[orderRef_final]&lt;&gt;"MISSING",salesTable[orderRef_final],"invalid")</f>
        <v>GH-SUN-2025-00368</v>
      </c>
    </row>
    <row r="807" spans="1:46" x14ac:dyDescent="0.3">
      <c r="A807" t="s">
        <v>3388</v>
      </c>
      <c r="B807" t="s">
        <v>3389</v>
      </c>
      <c r="C807" t="s">
        <v>1872</v>
      </c>
      <c r="D807" t="s">
        <v>65</v>
      </c>
      <c r="E807" t="s">
        <v>161</v>
      </c>
      <c r="F807" t="s">
        <v>228</v>
      </c>
      <c r="G807" t="s">
        <v>303</v>
      </c>
      <c r="H807" t="s">
        <v>399</v>
      </c>
      <c r="I807" t="s">
        <v>41</v>
      </c>
      <c r="J807" t="s">
        <v>97</v>
      </c>
      <c r="K807" t="s">
        <v>231</v>
      </c>
      <c r="L807" t="s">
        <v>58</v>
      </c>
      <c r="M807" t="s">
        <v>2945</v>
      </c>
      <c r="N807">
        <v>2500</v>
      </c>
      <c r="O807">
        <v>22500</v>
      </c>
      <c r="P807" t="s">
        <v>3390</v>
      </c>
      <c r="Q807" t="s">
        <v>3391</v>
      </c>
      <c r="R807" t="s">
        <v>46</v>
      </c>
      <c r="S807" t="str">
        <f>IF(salesTable[[#This Row],[Region]]="","MISSING",IFERROR(VLOOKUP(salesTable[[#This Row],[Region]],region_ref[],2,FALSE),TRIM(CLEAN(UPPER(salesTable[[#This Row],[Region]])))))</f>
        <v>SUNYANI</v>
      </c>
      <c r="T807" t="str">
        <f>IF(salesTable[[#This Row],[CustomerType]]="","MISSING",IFERROR(VLOOKUP(salesTable[[#This Row],[CustomerType]],customerType_Ref[],2,FALSE),TRIM(CLEAN(UPPER(salesTable[[#This Row],[CustomerType]])))))</f>
        <v>BUSINESS</v>
      </c>
      <c r="U807" t="str">
        <f>IF(salesTable[[#This Row],[SalesChannel]]="","MISSING",IFERROR(VLOOKUP(salesTable[[#This Row],[SalesChannel]],salesChannel_Ref[],2,FALSE),CLEAN(UPPER(TRIM(salesTable[SalesChannel])))))</f>
        <v>ONLINE</v>
      </c>
      <c r="V8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07" s="8" t="str">
        <f>IF(salesTable[[#This Row],[ProductID]]="","MISSING",IFERROR(VLOOKUP(salesTable[[#This Row],[ProductID]],product_REF[],1,FALSE),"NO MATCH"))</f>
        <v>P011</v>
      </c>
      <c r="X807" s="8" t="str">
        <f>CLEAN(UPPER(TRIM(IF(salesTable[[#This Row],[ProductID]]="","MISSING",IFERROR(VLOOKUP(salesTable[[#This Row],[ProductID]],product_REF[],2,FALSE),"NO MATCH")))))</f>
        <v>EXECUTIVE DESK</v>
      </c>
      <c r="Y807" t="str">
        <f>IFERROR(CLEAN(UPPER(TRIM(VLOOKUP(salesTable[[#This Row],[productID_Final]],product_REF[],3,FALSE)))),"NO MATCH")</f>
        <v>FURNITURE</v>
      </c>
      <c r="Z807" s="8" t="str">
        <f>IF(salesTable[[#This Row],[productCategory_final]]=CLEAN(UPPER(TRIM(salesTable[ProductCategory]))),salesTable[[#This Row],[productCategory_final]],"MISMATCH")</f>
        <v>FURNITURE</v>
      </c>
      <c r="AA807" s="8" t="str">
        <f>IF(salesTable[[#This Row],[CustomerID]]="","MISSING",IFERROR(VLOOKUP(salesTable[[#This Row],[CustomerID]],customer_REF[],1,FALSE),"NO MATCH"))</f>
        <v>C0214</v>
      </c>
      <c r="AB807" t="str">
        <f>CLEAN(UPPER(TRIM(IF(salesTable[[#This Row],[FirstName]]="","MISSING",IFERROR(VLOOKUP(salesTable[[#This Row],[CustomerID_final]],customer_REF[],2,FALSE),"NO MATCH")))))</f>
        <v>NAA</v>
      </c>
      <c r="AC807" s="8" t="str">
        <f>IF(salesTable[[#This Row],[customerFisrtName]]=CLEAN(UPPER(TRIM(salesTable[[#This Row],[customerFisrtName]]))),salesTable[[#This Row],[customerFisrtName]],"MISMATCH")</f>
        <v>NAA</v>
      </c>
      <c r="AD807" t="str">
        <f>CLEAN(UPPER(TRIM(IF(salesTable[[#This Row],[LastName]]="","MISSING",IFERROR(VLOOKUP(salesTable[[#This Row],[CustomerID_final]],customer_REF[],3,FALSE),"NO MATCH")))))</f>
        <v>ADDO</v>
      </c>
      <c r="AE807" s="8" t="str">
        <f>IF(salesTable[[#This Row],[customerLastName]]=CLEAN(UPPER(TRIM(salesTable[[#This Row],[customerLastName]]))),salesTable[[#This Row],[customerLastName]],"MISMATCH")</f>
        <v>ADDO</v>
      </c>
      <c r="AF807" s="8" t="str">
        <f>IF(salesTable[[#This Row],[Phone]]="","MISSING",0&amp;RIGHT(TRIM(SUBSTITUTE(SUBSTITUTE(SUBSTITUTE(salesTable[[#This Row],[Phone]],"+","")," ",""),"-","")),9))</f>
        <v>0556690921</v>
      </c>
      <c r="AG80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07" s="8">
        <f>IF(salesTable[[#This Row],[quantity_clean]]&gt;0,salesTable[[#This Row],[quantity_clean]],"INVALID")</f>
        <v>9</v>
      </c>
      <c r="AI807">
        <f>IF(OR(salesTable[[#This Row],[UnitPrice]]="",salesTable[[#This Row],[UnitPrice]]="N/A",salesTable[[#This Row],[UnitPrice]]="unknown"),"INVALID",VALUE(TRIM(SUBSTITUTE(SUBSTITUTE(salesTable[[#This Row],[UnitPrice]],",",""),"GH₵",""))))</f>
        <v>2500</v>
      </c>
      <c r="AJ807" s="8">
        <f>IF(salesTable[[#This Row],[unitPrice_clean]]&gt;0,salesTable[[#This Row],[unitPrice_clean]],"INVALID")</f>
        <v>2500</v>
      </c>
      <c r="AK807">
        <f>IF(salesTable[[#This Row],[Revenue]]="","MISSING",VALUE(TRIM(SUBSTITUTE(SUBSTITUTE(salesTable[[#This Row],[Revenue]],",",""),"GH₵",""))))</f>
        <v>22500</v>
      </c>
      <c r="AL807" s="8">
        <f>IFERROR(IF(ROUND(salesTable[[#This Row],[Quantity_final]]*salesTable[[#This Row],[UnitPrice_final]],2)=ROUND(salesTable[[#This Row],[revenue_clean]],2)=TRUE,salesTable[[#This Row],[revenue_clean]],"invalid"),"INVALID")</f>
        <v>22500</v>
      </c>
      <c r="AM807" s="19">
        <f>IF(ISNUMBER(salesTable[[#This Row],[OrderDate]]),salesTable[[#This Row],[OrderDate]],IFERROR(DATEVALUE(CLEAN(TRIM(SUBSTITUTE(salesTable[[#This Row],[OrderDate]],".","/")))),"CHECK"))</f>
        <v>45298</v>
      </c>
      <c r="AN80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GH-SUN-2025-00384</v>
      </c>
      <c r="AP8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7" s="8" t="str">
        <f>CLEAN(PROPER(TRIM(salesTable[[#This Row],[Email]])))</f>
        <v>Naa.Addo87@Example.Com</v>
      </c>
      <c r="AR807" s="8" t="str">
        <f>CLEAN(TRIM(salesTable[[#This Row],[SourceFile]]))</f>
        <v>Mobile_App_Export.csv</v>
      </c>
      <c r="AS8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7" s="8" t="str">
        <f>IF(salesTable[orderRef_final]&lt;&gt;"MISSING",salesTable[orderRef_final],"invalid")</f>
        <v>GH-SUN-2025-00384</v>
      </c>
    </row>
    <row r="808" spans="1:46" x14ac:dyDescent="0.3">
      <c r="A808" t="s">
        <v>5976</v>
      </c>
      <c r="B808" t="s">
        <v>3925</v>
      </c>
      <c r="C808" t="s">
        <v>2159</v>
      </c>
      <c r="D808" t="s">
        <v>1756</v>
      </c>
      <c r="E808" t="s">
        <v>173</v>
      </c>
      <c r="F808" t="s">
        <v>228</v>
      </c>
      <c r="G808" t="s">
        <v>191</v>
      </c>
      <c r="H808" t="s">
        <v>278</v>
      </c>
      <c r="I808" t="s">
        <v>1762</v>
      </c>
      <c r="J808" t="s">
        <v>249</v>
      </c>
      <c r="K808" t="s">
        <v>28</v>
      </c>
      <c r="L808" t="s">
        <v>73</v>
      </c>
      <c r="M808" t="s">
        <v>133</v>
      </c>
      <c r="N808" t="s">
        <v>1185</v>
      </c>
      <c r="O808">
        <v>14850</v>
      </c>
      <c r="P808" t="s">
        <v>5977</v>
      </c>
      <c r="Q808" t="s">
        <v>5978</v>
      </c>
      <c r="R808" t="s">
        <v>157</v>
      </c>
      <c r="S808" t="str">
        <f>IF(salesTable[[#This Row],[Region]]="","MISSING",IFERROR(VLOOKUP(salesTable[[#This Row],[Region]],region_ref[],2,FALSE),TRIM(CLEAN(UPPER(salesTable[[#This Row],[Region]])))))</f>
        <v>SUNYANI</v>
      </c>
      <c r="T808" t="str">
        <f>IF(salesTable[[#This Row],[CustomerType]]="","MISSING",IFERROR(VLOOKUP(salesTable[[#This Row],[CustomerType]],customerType_Ref[],2,FALSE),TRIM(CLEAN(UPPER(salesTable[[#This Row],[CustomerType]])))))</f>
        <v>GOVERNMENT</v>
      </c>
      <c r="U808" t="str">
        <f>IF(salesTable[[#This Row],[SalesChannel]]="","MISSING",IFERROR(VLOOKUP(salesTable[[#This Row],[SalesChannel]],salesChannel_Ref[],2,FALSE),CLEAN(UPPER(TRIM(salesTable[SalesChannel])))))</f>
        <v>IN-STORE</v>
      </c>
      <c r="V808" t="str">
        <f>IF(salesTable[[#This Row],[PaymentMethod]]="","MISSING",IFERROR(VLOOKUP(salesTable[[#This Row],[PaymentMethod]],paymentMethod_REF[],2,FALSE), CLEAN(UPPER(TRIM(salesTable[[#This Row],[PaymentMethod]])))))</f>
        <v>CARD</v>
      </c>
      <c r="W808" s="8" t="str">
        <f>IF(salesTable[[#This Row],[ProductID]]="","MISSING",IFERROR(VLOOKUP(salesTable[[#This Row],[ProductID]],product_REF[],1,FALSE),"NO MATCH"))</f>
        <v>P004</v>
      </c>
      <c r="X808" s="8" t="str">
        <f>CLEAN(UPPER(TRIM(IF(salesTable[[#This Row],[ProductID]]="","MISSING",IFERROR(VLOOKUP(salesTable[[#This Row],[ProductID]],product_REF[],2,FALSE),"NO MATCH")))))</f>
        <v>LASER PRINTER</v>
      </c>
      <c r="Y808" t="str">
        <f>IFERROR(CLEAN(UPPER(TRIM(VLOOKUP(salesTable[[#This Row],[productID_Final]],product_REF[],3,FALSE)))),"NO MATCH")</f>
        <v>OFFICE SUPPLIES</v>
      </c>
      <c r="Z808" s="8" t="str">
        <f>IF(salesTable[[#This Row],[productCategory_final]]=CLEAN(UPPER(TRIM(salesTable[ProductCategory]))),salesTable[[#This Row],[productCategory_final]],"MISMATCH")</f>
        <v>OFFICE SUPPLIES</v>
      </c>
      <c r="AA808" s="8" t="str">
        <f>IF(salesTable[[#This Row],[CustomerID]]="","MISSING",IFERROR(VLOOKUP(salesTable[[#This Row],[CustomerID]],customer_REF[],1,FALSE),"NO MATCH"))</f>
        <v>C0141</v>
      </c>
      <c r="AB808" t="str">
        <f>CLEAN(UPPER(TRIM(IF(salesTable[[#This Row],[FirstName]]="","MISSING",IFERROR(VLOOKUP(salesTable[[#This Row],[CustomerID_final]],customer_REF[],2,FALSE),"NO MATCH")))))</f>
        <v>AKOSUA</v>
      </c>
      <c r="AC808" s="8" t="str">
        <f>IF(salesTable[[#This Row],[customerFisrtName]]=CLEAN(UPPER(TRIM(salesTable[[#This Row],[customerFisrtName]]))),salesTable[[#This Row],[customerFisrtName]],"MISMATCH")</f>
        <v>AKOSUA</v>
      </c>
      <c r="AD808" t="str">
        <f>CLEAN(UPPER(TRIM(IF(salesTable[[#This Row],[LastName]]="","MISSING",IFERROR(VLOOKUP(salesTable[[#This Row],[CustomerID_final]],customer_REF[],3,FALSE),"NO MATCH")))))</f>
        <v>OSEI</v>
      </c>
      <c r="AE808" s="8" t="str">
        <f>IF(salesTable[[#This Row],[customerLastName]]=CLEAN(UPPER(TRIM(salesTable[[#This Row],[customerLastName]]))),salesTable[[#This Row],[customerLastName]],"MISMATCH")</f>
        <v>OSEI</v>
      </c>
      <c r="AF808" s="8" t="str">
        <f>IF(salesTable[[#This Row],[Phone]]="","MISSING",0&amp;RIGHT(TRIM(SUBSTITUTE(SUBSTITUTE(SUBSTITUTE(salesTable[[#This Row],[Phone]],"+","")," ",""),"-","")),9))</f>
        <v>0506099529</v>
      </c>
      <c r="AG80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808" s="8" t="str">
        <f>IF(salesTable[[#This Row],[quantity_clean]]&gt;0,salesTable[[#This Row],[quantity_clean]],"INVALID")</f>
        <v>INVALID</v>
      </c>
      <c r="AI80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808" s="8">
        <f>IF(salesTable[[#This Row],[unitPrice_clean]]&gt;0,salesTable[[#This Row],[unitPrice_clean]],"INVALID")</f>
        <v>1650</v>
      </c>
      <c r="AK808">
        <f>IF(salesTable[[#This Row],[Revenue]]="","MISSING",VALUE(TRIM(SUBSTITUTE(SUBSTITUTE(salesTable[[#This Row],[Revenue]],",",""),"GH₵",""))))</f>
        <v>14850</v>
      </c>
      <c r="AL80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08" s="19">
        <f>IF(ISNUMBER(salesTable[[#This Row],[OrderDate]]),salesTable[[#This Row],[OrderDate]],IFERROR(DATEVALUE(CLEAN(TRIM(SUBSTITUTE(salesTable[[#This Row],[OrderDate]],".","/")))),"CHECK"))</f>
        <v>45697</v>
      </c>
      <c r="AN8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45697</v>
      </c>
      <c r="AO8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GH-SUN-2025-00389</v>
      </c>
      <c r="AP8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8" s="8" t="str">
        <f>CLEAN(PROPER(TRIM(salesTable[[#This Row],[Email]])))</f>
        <v>Akosua.Osei93@Example.Com</v>
      </c>
      <c r="AR808" s="8" t="str">
        <f>CLEAN(TRIM(salesTable[[#This Row],[SourceFile]]))</f>
        <v>Online_Sales_2025.xlsx</v>
      </c>
      <c r="AS8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8" s="8" t="str">
        <f>IF(salesTable[orderRef_final]&lt;&gt;"MISSING",salesTable[orderRef_final],"invalid")</f>
        <v>GH-SUN-2025-00389</v>
      </c>
    </row>
    <row r="809" spans="1:46" x14ac:dyDescent="0.3">
      <c r="A809" t="s">
        <v>4007</v>
      </c>
      <c r="B809" t="s">
        <v>4008</v>
      </c>
      <c r="C809" t="s">
        <v>4009</v>
      </c>
      <c r="D809" t="s">
        <v>139</v>
      </c>
      <c r="E809" t="s">
        <v>1121</v>
      </c>
      <c r="F809" t="s">
        <v>228</v>
      </c>
      <c r="G809" t="s">
        <v>239</v>
      </c>
      <c r="H809" t="s">
        <v>240</v>
      </c>
      <c r="I809" t="s">
        <v>527</v>
      </c>
      <c r="J809" t="s">
        <v>305</v>
      </c>
      <c r="K809" t="s">
        <v>98</v>
      </c>
      <c r="L809" t="s">
        <v>182</v>
      </c>
      <c r="M809">
        <v>9</v>
      </c>
      <c r="N809" t="s">
        <v>242</v>
      </c>
      <c r="O809">
        <v>8820</v>
      </c>
      <c r="P809" t="s">
        <v>4010</v>
      </c>
      <c r="Q809" t="s">
        <v>4011</v>
      </c>
      <c r="R809" t="s">
        <v>46</v>
      </c>
      <c r="S809" t="str">
        <f>IF(salesTable[[#This Row],[Region]]="","MISSING",IFERROR(VLOOKUP(salesTable[[#This Row],[Region]],region_ref[],2,FALSE),TRIM(CLEAN(UPPER(salesTable[[#This Row],[Region]])))))</f>
        <v>SUNYANI</v>
      </c>
      <c r="T809" t="str">
        <f>IF(salesTable[[#This Row],[CustomerType]]="","MISSING",IFERROR(VLOOKUP(salesTable[[#This Row],[CustomerType]],customerType_Ref[],2,FALSE),TRIM(CLEAN(UPPER(salesTable[[#This Row],[CustomerType]])))))</f>
        <v>GOVERNMENT</v>
      </c>
      <c r="U809" t="str">
        <f>IF(salesTable[[#This Row],[SalesChannel]]="","MISSING",IFERROR(VLOOKUP(salesTable[[#This Row],[SalesChannel]],salesChannel_Ref[],2,FALSE),CLEAN(UPPER(TRIM(salesTable[SalesChannel])))))</f>
        <v>MOBILE APP</v>
      </c>
      <c r="V809" t="str">
        <f>IF(salesTable[[#This Row],[PaymentMethod]]="","MISSING",IFERROR(VLOOKUP(salesTable[[#This Row],[PaymentMethod]],paymentMethod_REF[],2,FALSE), CLEAN(UPPER(TRIM(salesTable[[#This Row],[PaymentMethod]])))))</f>
        <v>CASH</v>
      </c>
      <c r="W809" s="8" t="str">
        <f>IF(salesTable[[#This Row],[ProductID]]="","MISSING",IFERROR(VLOOKUP(salesTable[[#This Row],[ProductID]],product_REF[],1,FALSE),"NO MATCH"))</f>
        <v>P009</v>
      </c>
      <c r="X809" s="8" t="str">
        <f>CLEAN(UPPER(TRIM(IF(salesTable[[#This Row],[ProductID]]="","MISSING",IFERROR(VLOOKUP(salesTable[[#This Row],[ProductID]],product_REF[],2,FALSE),"NO MATCH")))))</f>
        <v>FILING CABINET</v>
      </c>
      <c r="Y809" t="str">
        <f>IFERROR(CLEAN(UPPER(TRIM(VLOOKUP(salesTable[[#This Row],[productID_Final]],product_REF[],3,FALSE)))),"NO MATCH")</f>
        <v>OFFICE SUPPLIES</v>
      </c>
      <c r="Z809" s="8" t="str">
        <f>IF(salesTable[[#This Row],[productCategory_final]]=CLEAN(UPPER(TRIM(salesTable[ProductCategory]))),salesTable[[#This Row],[productCategory_final]],"MISMATCH")</f>
        <v>OFFICE SUPPLIES</v>
      </c>
      <c r="AA809" s="8" t="str">
        <f>IF(salesTable[[#This Row],[CustomerID]]="","MISSING",IFERROR(VLOOKUP(salesTable[[#This Row],[CustomerID]],customer_REF[],1,FALSE),"NO MATCH"))</f>
        <v>C0289</v>
      </c>
      <c r="AB809" t="str">
        <f>CLEAN(UPPER(TRIM(IF(salesTable[[#This Row],[FirstName]]="","MISSING",IFERROR(VLOOKUP(salesTable[[#This Row],[CustomerID_final]],customer_REF[],2,FALSE),"NO MATCH")))))</f>
        <v>KOFI</v>
      </c>
      <c r="AC809" s="8" t="str">
        <f>IF(salesTable[[#This Row],[customerFisrtName]]=CLEAN(UPPER(TRIM(salesTable[[#This Row],[customerFisrtName]]))),salesTable[[#This Row],[customerFisrtName]],"MISMATCH")</f>
        <v>KOFI</v>
      </c>
      <c r="AD809" t="str">
        <f>CLEAN(UPPER(TRIM(IF(salesTable[[#This Row],[LastName]]="","MISSING",IFERROR(VLOOKUP(salesTable[[#This Row],[CustomerID_final]],customer_REF[],3,FALSE),"NO MATCH")))))</f>
        <v>MENSAH</v>
      </c>
      <c r="AE809" s="8" t="str">
        <f>IF(salesTable[[#This Row],[customerLastName]]=CLEAN(UPPER(TRIM(salesTable[[#This Row],[customerLastName]]))),salesTable[[#This Row],[customerLastName]],"MISMATCH")</f>
        <v>MENSAH</v>
      </c>
      <c r="AF809" s="8" t="str">
        <f>IF(salesTable[[#This Row],[Phone]]="","MISSING",0&amp;RIGHT(TRIM(SUBSTITUTE(SUBSTITUTE(SUBSTITUTE(salesTable[[#This Row],[Phone]],"+","")," ",""),"-","")),9))</f>
        <v>0559788483</v>
      </c>
      <c r="AG80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09" s="8">
        <f>IF(salesTable[[#This Row],[quantity_clean]]&gt;0,salesTable[[#This Row],[quantity_clean]],"INVALID")</f>
        <v>9</v>
      </c>
      <c r="AI80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09" s="8">
        <f>IF(salesTable[[#This Row],[unitPrice_clean]]&gt;0,salesTable[[#This Row],[unitPrice_clean]],"INVALID")</f>
        <v>980</v>
      </c>
      <c r="AK809">
        <f>IF(salesTable[[#This Row],[Revenue]]="","MISSING",VALUE(TRIM(SUBSTITUTE(SUBSTITUTE(salesTable[[#This Row],[Revenue]],",",""),"GH₵",""))))</f>
        <v>8820</v>
      </c>
      <c r="AL809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809" s="19">
        <f>IF(ISNUMBER(salesTable[[#This Row],[OrderDate]]),salesTable[[#This Row],[OrderDate]],IFERROR(DATEVALUE(CLEAN(TRIM(SUBSTITUTE(salesTable[[#This Row],[OrderDate]],".","/")))),"CHECK"))</f>
        <v>45680</v>
      </c>
      <c r="AN8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45680</v>
      </c>
      <c r="AO8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GH-SUN-2025-00390</v>
      </c>
      <c r="AP8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09" s="8" t="str">
        <f>CLEAN(PROPER(TRIM(salesTable[[#This Row],[Email]])))</f>
        <v>Kofi.Mensah3@Example.Com</v>
      </c>
      <c r="AR809" s="8" t="str">
        <f>CLEAN(TRIM(salesTable[[#This Row],[SourceFile]]))</f>
        <v>Mobile_App_Export.csv</v>
      </c>
      <c r="AS8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09" s="8" t="str">
        <f>IF(salesTable[orderRef_final]&lt;&gt;"MISSING",salesTable[orderRef_final],"invalid")</f>
        <v>GH-SUN-2025-00390</v>
      </c>
    </row>
    <row r="810" spans="1:46" x14ac:dyDescent="0.3">
      <c r="A810" t="s">
        <v>3047</v>
      </c>
      <c r="B810" t="s">
        <v>1618</v>
      </c>
      <c r="C810" t="s">
        <v>3048</v>
      </c>
      <c r="D810" t="s">
        <v>743</v>
      </c>
      <c r="E810" t="s">
        <v>93</v>
      </c>
      <c r="F810" t="s">
        <v>1127</v>
      </c>
      <c r="G810" t="s">
        <v>218</v>
      </c>
      <c r="H810" t="s">
        <v>1179</v>
      </c>
      <c r="I810" t="s">
        <v>26</v>
      </c>
      <c r="J810" t="s">
        <v>27</v>
      </c>
      <c r="K810" t="s">
        <v>458</v>
      </c>
      <c r="L810" t="s">
        <v>165</v>
      </c>
      <c r="M810">
        <v>12</v>
      </c>
      <c r="N810">
        <v>2800</v>
      </c>
      <c r="O810">
        <v>33600</v>
      </c>
      <c r="P810" t="s">
        <v>3049</v>
      </c>
      <c r="Q810" t="s">
        <v>3050</v>
      </c>
      <c r="R810" t="s">
        <v>61</v>
      </c>
      <c r="S810" t="str">
        <f>IF(salesTable[[#This Row],[Region]]="","MISSING",IFERROR(VLOOKUP(salesTable[[#This Row],[Region]],region_ref[],2,FALSE),TRIM(CLEAN(UPPER(salesTable[[#This Row],[Region]])))))</f>
        <v>SUNYANI</v>
      </c>
      <c r="T810" t="str">
        <f>IF(salesTable[[#This Row],[CustomerType]]="","MISSING",IFERROR(VLOOKUP(salesTable[[#This Row],[CustomerType]],customerType_Ref[],2,FALSE),TRIM(CLEAN(UPPER(salesTable[[#This Row],[CustomerType]])))))</f>
        <v>GOVERNMENT</v>
      </c>
      <c r="U810" t="str">
        <f>IF(salesTable[[#This Row],[SalesChannel]]="","MISSING",IFERROR(VLOOKUP(salesTable[[#This Row],[SalesChannel]],salesChannel_Ref[],2,FALSE),CLEAN(UPPER(TRIM(salesTable[SalesChannel])))))</f>
        <v>IN-STORE</v>
      </c>
      <c r="V81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10" s="8" t="str">
        <f>IF(salesTable[[#This Row],[ProductID]]="","MISSING",IFERROR(VLOOKUP(salesTable[[#This Row],[ProductID]],product_REF[],1,FALSE),"NO MATCH"))</f>
        <v>P005</v>
      </c>
      <c r="X810" s="8" t="str">
        <f>CLEAN(UPPER(TRIM(IF(salesTable[[#This Row],[ProductID]]="","MISSING",IFERROR(VLOOKUP(salesTable[[#This Row],[ProductID]],product_REF[],2,FALSE),"NO MATCH")))))</f>
        <v>SMARTPHONE X</v>
      </c>
      <c r="Y810" t="str">
        <f>IFERROR(CLEAN(UPPER(TRIM(VLOOKUP(salesTable[[#This Row],[productID_Final]],product_REF[],3,FALSE)))),"NO MATCH")</f>
        <v>ELECTRONICS</v>
      </c>
      <c r="Z810" s="8" t="str">
        <f>IF(salesTable[[#This Row],[productCategory_final]]=CLEAN(UPPER(TRIM(salesTable[ProductCategory]))),salesTable[[#This Row],[productCategory_final]],"MISMATCH")</f>
        <v>ELECTRONICS</v>
      </c>
      <c r="AA810" s="8" t="str">
        <f>IF(salesTable[[#This Row],[CustomerID]]="","MISSING",IFERROR(VLOOKUP(salesTable[[#This Row],[CustomerID]],customer_REF[],1,FALSE),"NO MATCH"))</f>
        <v>C0008</v>
      </c>
      <c r="AB810" t="str">
        <f>CLEAN(UPPER(TRIM(IF(salesTable[[#This Row],[FirstName]]="","MISSING",IFERROR(VLOOKUP(salesTable[[#This Row],[CustomerID_final]],customer_REF[],2,FALSE),"NO MATCH")))))</f>
        <v>ESI</v>
      </c>
      <c r="AC810" s="8" t="str">
        <f>IF(salesTable[[#This Row],[customerFisrtName]]=CLEAN(UPPER(TRIM(salesTable[[#This Row],[customerFisrtName]]))),salesTable[[#This Row],[customerFisrtName]],"MISMATCH")</f>
        <v>ESI</v>
      </c>
      <c r="AD810" t="str">
        <f>CLEAN(UPPER(TRIM(IF(salesTable[[#This Row],[LastName]]="","MISSING",IFERROR(VLOOKUP(salesTable[[#This Row],[CustomerID_final]],customer_REF[],3,FALSE),"NO MATCH")))))</f>
        <v>BADU</v>
      </c>
      <c r="AE810" s="8" t="str">
        <f>IF(salesTable[[#This Row],[customerLastName]]=CLEAN(UPPER(TRIM(salesTable[[#This Row],[customerLastName]]))),salesTable[[#This Row],[customerLastName]],"MISMATCH")</f>
        <v>BADU</v>
      </c>
      <c r="AF810" s="8" t="str">
        <f>IF(salesTable[[#This Row],[Phone]]="","MISSING",0&amp;RIGHT(TRIM(SUBSTITUTE(SUBSTITUTE(SUBSTITUTE(salesTable[[#This Row],[Phone]],"+","")," ",""),"-","")),9))</f>
        <v>0272046702</v>
      </c>
      <c r="AG81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10" s="8">
        <f>IF(salesTable[[#This Row],[quantity_clean]]&gt;0,salesTable[[#This Row],[quantity_clean]],"INVALID")</f>
        <v>12</v>
      </c>
      <c r="AI81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10" s="8">
        <f>IF(salesTable[[#This Row],[unitPrice_clean]]&gt;0,salesTable[[#This Row],[unitPrice_clean]],"INVALID")</f>
        <v>2800</v>
      </c>
      <c r="AK810">
        <f>IF(salesTable[[#This Row],[Revenue]]="","MISSING",VALUE(TRIM(SUBSTITUTE(SUBSTITUTE(salesTable[[#This Row],[Revenue]],",",""),"GH₵",""))))</f>
        <v>33600</v>
      </c>
      <c r="AL810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810" s="19">
        <f>IF(ISNUMBER(salesTable[[#This Row],[OrderDate]]),salesTable[[#This Row],[OrderDate]],IFERROR(DATEVALUE(CLEAN(TRIM(SUBSTITUTE(salesTable[[#This Row],[OrderDate]],".","/")))),"CHECK"))</f>
        <v>45719</v>
      </c>
      <c r="AN8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45719</v>
      </c>
      <c r="AO8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GH-SUN-2025-00394</v>
      </c>
      <c r="AP8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0" s="8" t="str">
        <f>CLEAN(PROPER(TRIM(salesTable[[#This Row],[Email]])))</f>
        <v>Esi.Badu21@Example.Com</v>
      </c>
      <c r="AR810" s="8" t="str">
        <f>CLEAN(TRIM(salesTable[[#This Row],[SourceFile]]))</f>
        <v>Retail_POS_2025.csv</v>
      </c>
      <c r="AS8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0" s="8" t="str">
        <f>IF(salesTable[orderRef_final]&lt;&gt;"MISSING",salesTable[orderRef_final],"invalid")</f>
        <v>GH-SUN-2025-00394</v>
      </c>
    </row>
    <row r="811" spans="1:46" x14ac:dyDescent="0.3">
      <c r="A811" t="s">
        <v>5740</v>
      </c>
      <c r="B811" t="s">
        <v>5741</v>
      </c>
      <c r="C811" t="s">
        <v>180</v>
      </c>
      <c r="D811" t="s">
        <v>470</v>
      </c>
      <c r="E811" t="s">
        <v>22</v>
      </c>
      <c r="F811" t="s">
        <v>1127</v>
      </c>
      <c r="G811" t="s">
        <v>303</v>
      </c>
      <c r="H811" t="s">
        <v>1852</v>
      </c>
      <c r="I811" t="s">
        <v>41</v>
      </c>
      <c r="J811" t="s">
        <v>97</v>
      </c>
      <c r="K811" t="s">
        <v>231</v>
      </c>
      <c r="L811" t="s">
        <v>522</v>
      </c>
      <c r="M811">
        <v>10</v>
      </c>
      <c r="N811" t="s">
        <v>1978</v>
      </c>
      <c r="O811">
        <v>24000</v>
      </c>
      <c r="P811" t="s">
        <v>5742</v>
      </c>
      <c r="Q811" t="s">
        <v>5743</v>
      </c>
      <c r="R811" t="s">
        <v>32</v>
      </c>
      <c r="S811" t="str">
        <f>IF(salesTable[[#This Row],[Region]]="","MISSING",IFERROR(VLOOKUP(salesTable[[#This Row],[Region]],region_ref[],2,FALSE),TRIM(CLEAN(UPPER(salesTable[[#This Row],[Region]])))))</f>
        <v>SUNYANI</v>
      </c>
      <c r="T811" t="str">
        <f>IF(salesTable[[#This Row],[CustomerType]]="","MISSING",IFERROR(VLOOKUP(salesTable[[#This Row],[CustomerType]],customerType_Ref[],2,FALSE),TRIM(CLEAN(UPPER(salesTable[[#This Row],[CustomerType]])))))</f>
        <v>BUSINESS</v>
      </c>
      <c r="U811" t="str">
        <f>IF(salesTable[[#This Row],[SalesChannel]]="","MISSING",IFERROR(VLOOKUP(salesTable[[#This Row],[SalesChannel]],salesChannel_Ref[],2,FALSE),CLEAN(UPPER(TRIM(salesTable[SalesChannel])))))</f>
        <v>ONLINE</v>
      </c>
      <c r="V811" t="str">
        <f>IF(salesTable[[#This Row],[PaymentMethod]]="","MISSING",IFERROR(VLOOKUP(salesTable[[#This Row],[PaymentMethod]],paymentMethod_REF[],2,FALSE), CLEAN(UPPER(TRIM(salesTable[[#This Row],[PaymentMethod]])))))</f>
        <v>CARD</v>
      </c>
      <c r="W811" s="8" t="str">
        <f>IF(salesTable[[#This Row],[ProductID]]="","MISSING",IFERROR(VLOOKUP(salesTable[[#This Row],[ProductID]],product_REF[],1,FALSE),"NO MATCH"))</f>
        <v>P011</v>
      </c>
      <c r="X811" s="8" t="str">
        <f>CLEAN(UPPER(TRIM(IF(salesTable[[#This Row],[ProductID]]="","MISSING",IFERROR(VLOOKUP(salesTable[[#This Row],[ProductID]],product_REF[],2,FALSE),"NO MATCH")))))</f>
        <v>EXECUTIVE DESK</v>
      </c>
      <c r="Y811" t="str">
        <f>IFERROR(CLEAN(UPPER(TRIM(VLOOKUP(salesTable[[#This Row],[productID_Final]],product_REF[],3,FALSE)))),"NO MATCH")</f>
        <v>FURNITURE</v>
      </c>
      <c r="Z811" s="8" t="str">
        <f>IF(salesTable[[#This Row],[productCategory_final]]=CLEAN(UPPER(TRIM(salesTable[ProductCategory]))),salesTable[[#This Row],[productCategory_final]],"MISMATCH")</f>
        <v>FURNITURE</v>
      </c>
      <c r="AA811" s="8" t="str">
        <f>IF(salesTable[[#This Row],[CustomerID]]="","MISSING",IFERROR(VLOOKUP(salesTable[[#This Row],[CustomerID]],customer_REF[],1,FALSE),"NO MATCH"))</f>
        <v>C0124</v>
      </c>
      <c r="AB811" t="str">
        <f>CLEAN(UPPER(TRIM(IF(salesTable[[#This Row],[FirstName]]="","MISSING",IFERROR(VLOOKUP(salesTable[[#This Row],[CustomerID_final]],customer_REF[],2,FALSE),"NO MATCH")))))</f>
        <v>DANIEL</v>
      </c>
      <c r="AC811" s="8" t="str">
        <f>IF(salesTable[[#This Row],[customerFisrtName]]=CLEAN(UPPER(TRIM(salesTable[[#This Row],[customerFisrtName]]))),salesTable[[#This Row],[customerFisrtName]],"MISMATCH")</f>
        <v>DANIEL</v>
      </c>
      <c r="AD811" t="str">
        <f>CLEAN(UPPER(TRIM(IF(salesTable[[#This Row],[LastName]]="","MISSING",IFERROR(VLOOKUP(salesTable[[#This Row],[CustomerID_final]],customer_REF[],3,FALSE),"NO MATCH")))))</f>
        <v>ARTHUR</v>
      </c>
      <c r="AE811" s="8" t="str">
        <f>IF(salesTable[[#This Row],[customerLastName]]=CLEAN(UPPER(TRIM(salesTable[[#This Row],[customerLastName]]))),salesTable[[#This Row],[customerLastName]],"MISMATCH")</f>
        <v>ARTHUR</v>
      </c>
      <c r="AF811" s="8" t="str">
        <f>IF(salesTable[[#This Row],[Phone]]="","MISSING",0&amp;RIGHT(TRIM(SUBSTITUTE(SUBSTITUTE(SUBSTITUTE(salesTable[[#This Row],[Phone]],"+","")," ",""),"-","")),9))</f>
        <v>0267878980</v>
      </c>
      <c r="AG81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11" s="8">
        <f>IF(salesTable[[#This Row],[quantity_clean]]&gt;0,salesTable[[#This Row],[quantity_clean]],"INVALID")</f>
        <v>10</v>
      </c>
      <c r="AI81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811" s="8">
        <f>IF(salesTable[[#This Row],[unitPrice_clean]]&gt;0,salesTable[[#This Row],[unitPrice_clean]],"INVALID")</f>
        <v>2400</v>
      </c>
      <c r="AK811">
        <f>IF(salesTable[[#This Row],[Revenue]]="","MISSING",VALUE(TRIM(SUBSTITUTE(SUBSTITUTE(salesTable[[#This Row],[Revenue]],",",""),"GH₵",""))))</f>
        <v>24000</v>
      </c>
      <c r="AL811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811" s="19">
        <f>IF(ISNUMBER(salesTable[[#This Row],[OrderDate]]),salesTable[[#This Row],[OrderDate]],IFERROR(DATEVALUE(CLEAN(TRIM(SUBSTITUTE(salesTable[[#This Row],[OrderDate]],".","/")))),"CHECK"))</f>
        <v>45763</v>
      </c>
      <c r="AN8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45763</v>
      </c>
      <c r="AO8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GH-SUN-2025-00410</v>
      </c>
      <c r="AP8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1" s="8" t="str">
        <f>CLEAN(PROPER(TRIM(salesTable[[#This Row],[Email]])))</f>
        <v>Daniel.Arthur57@Example.Com</v>
      </c>
      <c r="AR811" s="8" t="str">
        <f>CLEAN(TRIM(salesTable[[#This Row],[SourceFile]]))</f>
        <v>Agent_App_2025.csv</v>
      </c>
      <c r="AS8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1" s="8" t="str">
        <f>IF(salesTable[orderRef_final]&lt;&gt;"MISSING",salesTable[orderRef_final],"invalid")</f>
        <v>GH-SUN-2025-00410</v>
      </c>
    </row>
    <row r="812" spans="1:46" x14ac:dyDescent="0.3">
      <c r="A812" t="s">
        <v>3197</v>
      </c>
      <c r="B812" t="s">
        <v>3198</v>
      </c>
      <c r="C812" t="s">
        <v>150</v>
      </c>
      <c r="D812" t="s">
        <v>151</v>
      </c>
      <c r="E812" t="s">
        <v>255</v>
      </c>
      <c r="F812" t="s">
        <v>1127</v>
      </c>
      <c r="G812" t="s">
        <v>303</v>
      </c>
      <c r="H812" t="s">
        <v>399</v>
      </c>
      <c r="I812" t="s">
        <v>41</v>
      </c>
      <c r="J812" t="s">
        <v>97</v>
      </c>
      <c r="K812" t="s">
        <v>84</v>
      </c>
      <c r="L812" t="s">
        <v>353</v>
      </c>
      <c r="M812">
        <v>4</v>
      </c>
      <c r="N812">
        <v>2400</v>
      </c>
      <c r="O812">
        <v>9600</v>
      </c>
      <c r="P812" t="s">
        <v>3199</v>
      </c>
      <c r="Q812" t="s">
        <v>3200</v>
      </c>
      <c r="R812" t="s">
        <v>32</v>
      </c>
      <c r="S812" t="str">
        <f>IF(salesTable[[#This Row],[Region]]="","MISSING",IFERROR(VLOOKUP(salesTable[[#This Row],[Region]],region_ref[],2,FALSE),TRIM(CLEAN(UPPER(salesTable[[#This Row],[Region]])))))</f>
        <v>SUNYANI</v>
      </c>
      <c r="T812" t="str">
        <f>IF(salesTable[[#This Row],[CustomerType]]="","MISSING",IFERROR(VLOOKUP(salesTable[[#This Row],[CustomerType]],customerType_Ref[],2,FALSE),TRIM(CLEAN(UPPER(salesTable[[#This Row],[CustomerType]])))))</f>
        <v>BUSINESS</v>
      </c>
      <c r="U812" t="str">
        <f>IF(salesTable[[#This Row],[SalesChannel]]="","MISSING",IFERROR(VLOOKUP(salesTable[[#This Row],[SalesChannel]],salesChannel_Ref[],2,FALSE),CLEAN(UPPER(TRIM(salesTable[SalesChannel])))))</f>
        <v>AGENT</v>
      </c>
      <c r="V812" t="str">
        <f>IF(salesTable[[#This Row],[PaymentMethod]]="","MISSING",IFERROR(VLOOKUP(salesTable[[#This Row],[PaymentMethod]],paymentMethod_REF[],2,FALSE), CLEAN(UPPER(TRIM(salesTable[[#This Row],[PaymentMethod]])))))</f>
        <v>CASH</v>
      </c>
      <c r="W812" s="8" t="str">
        <f>IF(salesTable[[#This Row],[ProductID]]="","MISSING",IFERROR(VLOOKUP(salesTable[[#This Row],[ProductID]],product_REF[],1,FALSE),"NO MATCH"))</f>
        <v>P011</v>
      </c>
      <c r="X812" s="8" t="str">
        <f>CLEAN(UPPER(TRIM(IF(salesTable[[#This Row],[ProductID]]="","MISSING",IFERROR(VLOOKUP(salesTable[[#This Row],[ProductID]],product_REF[],2,FALSE),"NO MATCH")))))</f>
        <v>EXECUTIVE DESK</v>
      </c>
      <c r="Y812" t="str">
        <f>IFERROR(CLEAN(UPPER(TRIM(VLOOKUP(salesTable[[#This Row],[productID_Final]],product_REF[],3,FALSE)))),"NO MATCH")</f>
        <v>FURNITURE</v>
      </c>
      <c r="Z812" s="8" t="str">
        <f>IF(salesTable[[#This Row],[productCategory_final]]=CLEAN(UPPER(TRIM(salesTable[ProductCategory]))),salesTable[[#This Row],[productCategory_final]],"MISMATCH")</f>
        <v>FURNITURE</v>
      </c>
      <c r="AA812" s="8" t="str">
        <f>IF(salesTable[[#This Row],[CustomerID]]="","MISSING",IFERROR(VLOOKUP(salesTable[[#This Row],[CustomerID]],customer_REF[],1,FALSE),"NO MATCH"))</f>
        <v>C0364</v>
      </c>
      <c r="AB812" t="str">
        <f>CLEAN(UPPER(TRIM(IF(salesTable[[#This Row],[FirstName]]="","MISSING",IFERROR(VLOOKUP(salesTable[[#This Row],[CustomerID_final]],customer_REF[],2,FALSE),"NO MATCH")))))</f>
        <v>KWAME</v>
      </c>
      <c r="AC812" s="8" t="str">
        <f>IF(salesTable[[#This Row],[customerFisrtName]]=CLEAN(UPPER(TRIM(salesTable[[#This Row],[customerFisrtName]]))),salesTable[[#This Row],[customerFisrtName]],"MISMATCH")</f>
        <v>KWAME</v>
      </c>
      <c r="AD812" t="str">
        <f>CLEAN(UPPER(TRIM(IF(salesTable[[#This Row],[LastName]]="","MISSING",IFERROR(VLOOKUP(salesTable[[#This Row],[CustomerID_final]],customer_REF[],3,FALSE),"NO MATCH")))))</f>
        <v>OWUSU</v>
      </c>
      <c r="AE812" s="8" t="str">
        <f>IF(salesTable[[#This Row],[customerLastName]]=CLEAN(UPPER(TRIM(salesTable[[#This Row],[customerLastName]]))),salesTable[[#This Row],[customerLastName]],"MISMATCH")</f>
        <v>OWUSU</v>
      </c>
      <c r="AF812" s="8" t="str">
        <f>IF(salesTable[[#This Row],[Phone]]="","MISSING",0&amp;RIGHT(TRIM(SUBSTITUTE(SUBSTITUTE(SUBSTITUTE(salesTable[[#This Row],[Phone]],"+","")," ",""),"-","")),9))</f>
        <v>0559613082</v>
      </c>
      <c r="AG81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12" s="8">
        <f>IF(salesTable[[#This Row],[quantity_clean]]&gt;0,salesTable[[#This Row],[quantity_clean]],"INVALID")</f>
        <v>4</v>
      </c>
      <c r="AI81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812" s="8">
        <f>IF(salesTable[[#This Row],[unitPrice_clean]]&gt;0,salesTable[[#This Row],[unitPrice_clean]],"INVALID")</f>
        <v>2400</v>
      </c>
      <c r="AK812">
        <f>IF(salesTable[[#This Row],[Revenue]]="","MISSING",VALUE(TRIM(SUBSTITUTE(SUBSTITUTE(salesTable[[#This Row],[Revenue]],",",""),"GH₵",""))))</f>
        <v>9600</v>
      </c>
      <c r="AL812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812" s="19">
        <f>IF(ISNUMBER(salesTable[[#This Row],[OrderDate]]),salesTable[[#This Row],[OrderDate]],IFERROR(DATEVALUE(CLEAN(TRIM(SUBSTITUTE(salesTable[[#This Row],[OrderDate]],".","/")))),"CHECK"))</f>
        <v>45693</v>
      </c>
      <c r="AN8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45693</v>
      </c>
      <c r="AO8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GH-SUN-2025-00423</v>
      </c>
      <c r="AP8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2" s="8" t="str">
        <f>CLEAN(PROPER(TRIM(salesTable[[#This Row],[Email]])))</f>
        <v>Kwame.Owusu16@Example.Com</v>
      </c>
      <c r="AR812" s="8" t="str">
        <f>CLEAN(TRIM(salesTable[[#This Row],[SourceFile]]))</f>
        <v>Agent_App_2025.csv</v>
      </c>
      <c r="AS8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2" s="8" t="str">
        <f>IF(salesTable[orderRef_final]&lt;&gt;"MISSING",salesTable[orderRef_final],"invalid")</f>
        <v>GH-SUN-2025-00423</v>
      </c>
    </row>
    <row r="813" spans="1:46" x14ac:dyDescent="0.3">
      <c r="A813" t="s">
        <v>1058</v>
      </c>
      <c r="B813" t="s">
        <v>1059</v>
      </c>
      <c r="C813" t="s">
        <v>1060</v>
      </c>
      <c r="D813" t="s">
        <v>151</v>
      </c>
      <c r="E813" t="s">
        <v>190</v>
      </c>
      <c r="F813" t="s">
        <v>228</v>
      </c>
      <c r="G813" t="s">
        <v>142</v>
      </c>
      <c r="H813" t="s">
        <v>143</v>
      </c>
      <c r="I813" t="s">
        <v>313</v>
      </c>
      <c r="J813" t="s">
        <v>97</v>
      </c>
      <c r="K813" t="s">
        <v>98</v>
      </c>
      <c r="L813" t="s">
        <v>132</v>
      </c>
      <c r="M813">
        <v>9</v>
      </c>
      <c r="N813">
        <v>420</v>
      </c>
      <c r="O813">
        <v>3780</v>
      </c>
      <c r="P813" t="s">
        <v>1061</v>
      </c>
      <c r="Q813" t="s">
        <v>1062</v>
      </c>
      <c r="R813" t="s">
        <v>157</v>
      </c>
      <c r="S813" t="str">
        <f>IF(salesTable[[#This Row],[Region]]="","MISSING",IFERROR(VLOOKUP(salesTable[[#This Row],[Region]],region_ref[],2,FALSE),TRIM(CLEAN(UPPER(salesTable[[#This Row],[Region]])))))</f>
        <v>SUNYANI</v>
      </c>
      <c r="T813" t="str">
        <f>IF(salesTable[[#This Row],[CustomerType]]="","MISSING",IFERROR(VLOOKUP(salesTable[[#This Row],[CustomerType]],customerType_Ref[],2,FALSE),TRIM(CLEAN(UPPER(salesTable[[#This Row],[CustomerType]])))))</f>
        <v>BUSINESS</v>
      </c>
      <c r="U813" t="str">
        <f>IF(salesTable[[#This Row],[SalesChannel]]="","MISSING",IFERROR(VLOOKUP(salesTable[[#This Row],[SalesChannel]],salesChannel_Ref[],2,FALSE),CLEAN(UPPER(TRIM(salesTable[SalesChannel])))))</f>
        <v>MOBILE APP</v>
      </c>
      <c r="V81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13" s="8" t="str">
        <f>IF(salesTable[[#This Row],[ProductID]]="","MISSING",IFERROR(VLOOKUP(salesTable[[#This Row],[ProductID]],product_REF[],1,FALSE),"NO MATCH"))</f>
        <v>P003</v>
      </c>
      <c r="X813" s="8" t="str">
        <f>CLEAN(UPPER(TRIM(IF(salesTable[[#This Row],[ProductID]]="","MISSING",IFERROR(VLOOKUP(salesTable[[#This Row],[ProductID]],product_REF[],2,FALSE),"NO MATCH")))))</f>
        <v>WIRELESS HEADSET</v>
      </c>
      <c r="Y813" t="str">
        <f>IFERROR(CLEAN(UPPER(TRIM(VLOOKUP(salesTable[[#This Row],[productID_Final]],product_REF[],3,FALSE)))),"NO MATCH")</f>
        <v>ELECTRONICS</v>
      </c>
      <c r="Z813" s="8" t="str">
        <f>IF(salesTable[[#This Row],[productCategory_final]]=CLEAN(UPPER(TRIM(salesTable[ProductCategory]))),salesTable[[#This Row],[productCategory_final]],"MISMATCH")</f>
        <v>ELECTRONICS</v>
      </c>
      <c r="AA813" s="8" t="str">
        <f>IF(salesTable[[#This Row],[CustomerID]]="","MISSING",IFERROR(VLOOKUP(salesTable[[#This Row],[CustomerID]],customer_REF[],1,FALSE),"NO MATCH"))</f>
        <v>C0270</v>
      </c>
      <c r="AB813" t="str">
        <f>CLEAN(UPPER(TRIM(IF(salesTable[[#This Row],[FirstName]]="","MISSING",IFERROR(VLOOKUP(salesTable[[#This Row],[CustomerID_final]],customer_REF[],2,FALSE),"NO MATCH")))))</f>
        <v>KWAME</v>
      </c>
      <c r="AC813" s="8" t="str">
        <f>IF(salesTable[[#This Row],[customerFisrtName]]=CLEAN(UPPER(TRIM(salesTable[[#This Row],[customerFisrtName]]))),salesTable[[#This Row],[customerFisrtName]],"MISMATCH")</f>
        <v>KWAME</v>
      </c>
      <c r="AD813" t="str">
        <f>CLEAN(UPPER(TRIM(IF(salesTable[[#This Row],[LastName]]="","MISSING",IFERROR(VLOOKUP(salesTable[[#This Row],[CustomerID_final]],customer_REF[],3,FALSE),"NO MATCH")))))</f>
        <v>ASARE</v>
      </c>
      <c r="AE813" s="8" t="str">
        <f>IF(salesTable[[#This Row],[customerLastName]]=CLEAN(UPPER(TRIM(salesTable[[#This Row],[customerLastName]]))),salesTable[[#This Row],[customerLastName]],"MISMATCH")</f>
        <v>ASARE</v>
      </c>
      <c r="AF813" s="8" t="str">
        <f>IF(salesTable[[#This Row],[Phone]]="","MISSING",0&amp;RIGHT(TRIM(SUBSTITUTE(SUBSTITUTE(SUBSTITUTE(salesTable[[#This Row],[Phone]],"+","")," ",""),"-","")),9))</f>
        <v>0507753007</v>
      </c>
      <c r="AG813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13" s="8">
        <f>IF(salesTable[[#This Row],[quantity_clean]]&gt;0,salesTable[[#This Row],[quantity_clean]],"INVALID")</f>
        <v>9</v>
      </c>
      <c r="AI81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13" s="8">
        <f>IF(salesTable[[#This Row],[unitPrice_clean]]&gt;0,salesTable[[#This Row],[unitPrice_clean]],"INVALID")</f>
        <v>420</v>
      </c>
      <c r="AK813">
        <f>IF(salesTable[[#This Row],[Revenue]]="","MISSING",VALUE(TRIM(SUBSTITUTE(SUBSTITUTE(salesTable[[#This Row],[Revenue]],",",""),"GH₵",""))))</f>
        <v>3780</v>
      </c>
      <c r="AL813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813" s="19">
        <f>IF(ISNUMBER(salesTable[[#This Row],[OrderDate]]),salesTable[[#This Row],[OrderDate]],IFERROR(DATEVALUE(CLEAN(TRIM(SUBSTITUTE(salesTable[[#This Row],[OrderDate]],".","/")))),"CHECK"))</f>
        <v>45684</v>
      </c>
      <c r="AN8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45684</v>
      </c>
      <c r="AO8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GH-SUN-2025-00453</v>
      </c>
      <c r="AP8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3" s="8" t="str">
        <f>CLEAN(PROPER(TRIM(salesTable[[#This Row],[Email]])))</f>
        <v>Kwame.Asare71Example.Com</v>
      </c>
      <c r="AR813" s="8" t="str">
        <f>CLEAN(TRIM(salesTable[[#This Row],[SourceFile]]))</f>
        <v>Online_Sales_2025.xlsx</v>
      </c>
      <c r="AS8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3" s="8" t="str">
        <f>IF(salesTable[orderRef_final]&lt;&gt;"MISSING",salesTable[orderRef_final],"invalid")</f>
        <v>GH-SUN-2025-00453</v>
      </c>
    </row>
    <row r="814" spans="1:46" x14ac:dyDescent="0.3">
      <c r="A814" t="s">
        <v>6114</v>
      </c>
      <c r="B814" t="s">
        <v>3813</v>
      </c>
      <c r="C814" t="s">
        <v>1055</v>
      </c>
      <c r="D814" t="s">
        <v>172</v>
      </c>
      <c r="E814" t="s">
        <v>237</v>
      </c>
      <c r="F814" t="s">
        <v>228</v>
      </c>
      <c r="G814" t="s">
        <v>68</v>
      </c>
      <c r="H814" t="s">
        <v>109</v>
      </c>
      <c r="I814" t="s">
        <v>110</v>
      </c>
      <c r="J814" t="s">
        <v>83</v>
      </c>
      <c r="K814" t="s">
        <v>84</v>
      </c>
      <c r="L814" t="s">
        <v>775</v>
      </c>
      <c r="M814">
        <v>11</v>
      </c>
      <c r="N814">
        <v>3600</v>
      </c>
      <c r="O814">
        <v>39600</v>
      </c>
      <c r="P814" t="s">
        <v>6115</v>
      </c>
      <c r="Q814" t="s">
        <v>6116</v>
      </c>
      <c r="R814" t="s">
        <v>32</v>
      </c>
      <c r="S814" t="str">
        <f>IF(salesTable[[#This Row],[Region]]="","MISSING",IFERROR(VLOOKUP(salesTable[[#This Row],[Region]],region_ref[],2,FALSE),TRIM(CLEAN(UPPER(salesTable[[#This Row],[Region]])))))</f>
        <v>SUNYANI</v>
      </c>
      <c r="T814" t="str">
        <f>IF(salesTable[[#This Row],[CustomerType]]="","MISSING",IFERROR(VLOOKUP(salesTable[[#This Row],[CustomerType]],customerType_Ref[],2,FALSE),TRIM(CLEAN(UPPER(salesTable[[#This Row],[CustomerType]])))))</f>
        <v>INDIVIDUAL</v>
      </c>
      <c r="U814" t="str">
        <f>IF(salesTable[[#This Row],[SalesChannel]]="","MISSING",IFERROR(VLOOKUP(salesTable[[#This Row],[SalesChannel]],salesChannel_Ref[],2,FALSE),CLEAN(UPPER(TRIM(salesTable[SalesChannel])))))</f>
        <v>AGENT</v>
      </c>
      <c r="V814" t="str">
        <f>IF(salesTable[[#This Row],[PaymentMethod]]="","MISSING",IFERROR(VLOOKUP(salesTable[[#This Row],[PaymentMethod]],paymentMethod_REF[],2,FALSE), CLEAN(UPPER(TRIM(salesTable[[#This Row],[PaymentMethod]])))))</f>
        <v>CARD</v>
      </c>
      <c r="W814" s="8" t="str">
        <f>IF(salesTable[[#This Row],[ProductID]]="","MISSING",IFERROR(VLOOKUP(salesTable[[#This Row],[ProductID]],product_REF[],1,FALSE),"NO MATCH"))</f>
        <v>P010</v>
      </c>
      <c r="X814" s="8" t="str">
        <f>CLEAN(UPPER(TRIM(IF(salesTable[[#This Row],[ProductID]]="","MISSING",IFERROR(VLOOKUP(salesTable[[#This Row],[ProductID]],product_REF[],2,FALSE),"NO MATCH")))))</f>
        <v>AIR CONDITIONER</v>
      </c>
      <c r="Y814" t="str">
        <f>IFERROR(CLEAN(UPPER(TRIM(VLOOKUP(salesTable[[#This Row],[productID_Final]],product_REF[],3,FALSE)))),"NO MATCH")</f>
        <v>HOME APPLIANCES</v>
      </c>
      <c r="Z814" s="8" t="str">
        <f>IF(salesTable[[#This Row],[productCategory_final]]=CLEAN(UPPER(TRIM(salesTable[ProductCategory]))),salesTable[[#This Row],[productCategory_final]],"MISMATCH")</f>
        <v>HOME APPLIANCES</v>
      </c>
      <c r="AA814" s="8" t="str">
        <f>IF(salesTable[[#This Row],[CustomerID]]="","MISSING",IFERROR(VLOOKUP(salesTable[[#This Row],[CustomerID]],customer_REF[],1,FALSE),"NO MATCH"))</f>
        <v>C0087</v>
      </c>
      <c r="AB814" t="str">
        <f>CLEAN(UPPER(TRIM(IF(salesTable[[#This Row],[FirstName]]="","MISSING",IFERROR(VLOOKUP(salesTable[[#This Row],[CustomerID_final]],customer_REF[],2,FALSE),"NO MATCH")))))</f>
        <v>DANIEL</v>
      </c>
      <c r="AC814" s="8" t="str">
        <f>IF(salesTable[[#This Row],[customerFisrtName]]=CLEAN(UPPER(TRIM(salesTable[[#This Row],[customerFisrtName]]))),salesTable[[#This Row],[customerFisrtName]],"MISMATCH")</f>
        <v>DANIEL</v>
      </c>
      <c r="AD814" t="str">
        <f>CLEAN(UPPER(TRIM(IF(salesTable[[#This Row],[LastName]]="","MISSING",IFERROR(VLOOKUP(salesTable[[#This Row],[CustomerID_final]],customer_REF[],3,FALSE),"NO MATCH")))))</f>
        <v>APPIAH</v>
      </c>
      <c r="AE814" s="8" t="str">
        <f>IF(salesTable[[#This Row],[customerLastName]]=CLEAN(UPPER(TRIM(salesTable[[#This Row],[customerLastName]]))),salesTable[[#This Row],[customerLastName]],"MISMATCH")</f>
        <v>APPIAH</v>
      </c>
      <c r="AF814" s="8" t="str">
        <f>IF(salesTable[[#This Row],[Phone]]="","MISSING",0&amp;RIGHT(TRIM(SUBSTITUTE(SUBSTITUTE(SUBSTITUTE(salesTable[[#This Row],[Phone]],"+","")," ",""),"-","")),9))</f>
        <v>0542176321</v>
      </c>
      <c r="AG81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14" s="8">
        <f>IF(salesTable[[#This Row],[quantity_clean]]&gt;0,salesTable[[#This Row],[quantity_clean]],"INVALID")</f>
        <v>11</v>
      </c>
      <c r="AI814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14" s="8">
        <f>IF(salesTable[[#This Row],[unitPrice_clean]]&gt;0,salesTable[[#This Row],[unitPrice_clean]],"INVALID")</f>
        <v>3600</v>
      </c>
      <c r="AK814">
        <f>IF(salesTable[[#This Row],[Revenue]]="","MISSING",VALUE(TRIM(SUBSTITUTE(SUBSTITUTE(salesTable[[#This Row],[Revenue]],",",""),"GH₵",""))))</f>
        <v>39600</v>
      </c>
      <c r="AL814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814" s="19">
        <f>IF(ISNUMBER(salesTable[[#This Row],[OrderDate]]),salesTable[[#This Row],[OrderDate]],IFERROR(DATEVALUE(CLEAN(TRIM(SUBSTITUTE(salesTable[[#This Row],[OrderDate]],".","/")))),"CHECK"))</f>
        <v>45853</v>
      </c>
      <c r="AN8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45853</v>
      </c>
      <c r="AO8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GH-SUN-2025-00454</v>
      </c>
      <c r="AP8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4" s="8" t="str">
        <f>CLEAN(PROPER(TRIM(salesTable[[#This Row],[Email]])))</f>
        <v>Daniel.Appiah63@Example.Com</v>
      </c>
      <c r="AR814" s="8" t="str">
        <f>CLEAN(TRIM(salesTable[[#This Row],[SourceFile]]))</f>
        <v>Agent_App_2025.csv</v>
      </c>
      <c r="AS8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4" s="8" t="str">
        <f>IF(salesTable[orderRef_final]&lt;&gt;"MISSING",salesTable[orderRef_final],"invalid")</f>
        <v>GH-SUN-2025-00454</v>
      </c>
    </row>
    <row r="815" spans="1:46" x14ac:dyDescent="0.3">
      <c r="A815" t="s">
        <v>5652</v>
      </c>
      <c r="B815" t="s">
        <v>5653</v>
      </c>
      <c r="C815" t="s">
        <v>4523</v>
      </c>
      <c r="D815" t="s">
        <v>80</v>
      </c>
      <c r="E815" t="s">
        <v>93</v>
      </c>
      <c r="F815" t="s">
        <v>228</v>
      </c>
      <c r="G815" t="s">
        <v>68</v>
      </c>
      <c r="H815" t="s">
        <v>109</v>
      </c>
      <c r="I815" t="s">
        <v>818</v>
      </c>
      <c r="J815" t="s">
        <v>305</v>
      </c>
      <c r="K815" t="s">
        <v>624</v>
      </c>
      <c r="L815" t="s">
        <v>182</v>
      </c>
      <c r="M815">
        <v>12</v>
      </c>
      <c r="N815">
        <v>3600</v>
      </c>
      <c r="O815">
        <v>43200</v>
      </c>
      <c r="P815" t="s">
        <v>5654</v>
      </c>
      <c r="Q815" t="s">
        <v>5655</v>
      </c>
      <c r="R815" t="s">
        <v>61</v>
      </c>
      <c r="S815" t="str">
        <f>IF(salesTable[[#This Row],[Region]]="","MISSING",IFERROR(VLOOKUP(salesTable[[#This Row],[Region]],region_ref[],2,FALSE),TRIM(CLEAN(UPPER(salesTable[[#This Row],[Region]])))))</f>
        <v>SUNYANI</v>
      </c>
      <c r="T815" t="str">
        <f>IF(salesTable[[#This Row],[CustomerType]]="","MISSING",IFERROR(VLOOKUP(salesTable[[#This Row],[CustomerType]],customerType_Ref[],2,FALSE),TRIM(CLEAN(UPPER(salesTable[[#This Row],[CustomerType]])))))</f>
        <v>GOVERNMENT</v>
      </c>
      <c r="U815" t="str">
        <f>IF(salesTable[[#This Row],[SalesChannel]]="","MISSING",IFERROR(VLOOKUP(salesTable[[#This Row],[SalesChannel]],salesChannel_Ref[],2,FALSE),CLEAN(UPPER(TRIM(salesTable[SalesChannel])))))</f>
        <v>IN-STORE</v>
      </c>
      <c r="V815" t="str">
        <f>IF(salesTable[[#This Row],[PaymentMethod]]="","MISSING",IFERROR(VLOOKUP(salesTable[[#This Row],[PaymentMethod]],paymentMethod_REF[],2,FALSE), CLEAN(UPPER(TRIM(salesTable[[#This Row],[PaymentMethod]])))))</f>
        <v>CASH</v>
      </c>
      <c r="W815" s="8" t="str">
        <f>IF(salesTable[[#This Row],[ProductID]]="","MISSING",IFERROR(VLOOKUP(salesTable[[#This Row],[ProductID]],product_REF[],1,FALSE),"NO MATCH"))</f>
        <v>P010</v>
      </c>
      <c r="X815" s="8" t="str">
        <f>CLEAN(UPPER(TRIM(IF(salesTable[[#This Row],[ProductID]]="","MISSING",IFERROR(VLOOKUP(salesTable[[#This Row],[ProductID]],product_REF[],2,FALSE),"NO MATCH")))))</f>
        <v>AIR CONDITIONER</v>
      </c>
      <c r="Y815" t="str">
        <f>IFERROR(CLEAN(UPPER(TRIM(VLOOKUP(salesTable[[#This Row],[productID_Final]],product_REF[],3,FALSE)))),"NO MATCH")</f>
        <v>HOME APPLIANCES</v>
      </c>
      <c r="Z815" s="8" t="str">
        <f>IF(salesTable[[#This Row],[productCategory_final]]=CLEAN(UPPER(TRIM(salesTable[ProductCategory]))),salesTable[[#This Row],[productCategory_final]],"MISMATCH")</f>
        <v>HOME APPLIANCES</v>
      </c>
      <c r="AA815" s="8" t="str">
        <f>IF(salesTable[[#This Row],[CustomerID]]="","MISSING",IFERROR(VLOOKUP(salesTable[[#This Row],[CustomerID]],customer_REF[],1,FALSE),"NO MATCH"))</f>
        <v>C0046</v>
      </c>
      <c r="AB815" t="str">
        <f>CLEAN(UPPER(TRIM(IF(salesTable[[#This Row],[FirstName]]="","MISSING",IFERROR(VLOOKUP(salesTable[[#This Row],[CustomerID_final]],customer_REF[],2,FALSE),"NO MATCH")))))</f>
        <v>ADWOA</v>
      </c>
      <c r="AC815" s="8" t="str">
        <f>IF(salesTable[[#This Row],[customerFisrtName]]=CLEAN(UPPER(TRIM(salesTable[[#This Row],[customerFisrtName]]))),salesTable[[#This Row],[customerFisrtName]],"MISMATCH")</f>
        <v>ADWOA</v>
      </c>
      <c r="AD815" t="str">
        <f>CLEAN(UPPER(TRIM(IF(salesTable[[#This Row],[LastName]]="","MISSING",IFERROR(VLOOKUP(salesTable[[#This Row],[CustomerID_final]],customer_REF[],3,FALSE),"NO MATCH")))))</f>
        <v>BADU</v>
      </c>
      <c r="AE815" s="8" t="str">
        <f>IF(salesTable[[#This Row],[customerLastName]]=CLEAN(UPPER(TRIM(salesTable[[#This Row],[customerLastName]]))),salesTable[[#This Row],[customerLastName]],"MISMATCH")</f>
        <v>BADU</v>
      </c>
      <c r="AF815" s="8" t="str">
        <f>IF(salesTable[[#This Row],[Phone]]="","MISSING",0&amp;RIGHT(TRIM(SUBSTITUTE(SUBSTITUTE(SUBSTITUTE(salesTable[[#This Row],[Phone]],"+","")," ",""),"-","")),9))</f>
        <v>0502547521</v>
      </c>
      <c r="AG81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15" s="8">
        <f>IF(salesTable[[#This Row],[quantity_clean]]&gt;0,salesTable[[#This Row],[quantity_clean]],"INVALID")</f>
        <v>12</v>
      </c>
      <c r="AI81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15" s="8">
        <f>IF(salesTable[[#This Row],[unitPrice_clean]]&gt;0,salesTable[[#This Row],[unitPrice_clean]],"INVALID")</f>
        <v>3600</v>
      </c>
      <c r="AK815">
        <f>IF(salesTable[[#This Row],[Revenue]]="","MISSING",VALUE(TRIM(SUBSTITUTE(SUBSTITUTE(salesTable[[#This Row],[Revenue]],",",""),"GH₵",""))))</f>
        <v>43200</v>
      </c>
      <c r="AL815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815" s="19">
        <f>IF(ISNUMBER(salesTable[[#This Row],[OrderDate]]),salesTable[[#This Row],[OrderDate]],IFERROR(DATEVALUE(CLEAN(TRIM(SUBSTITUTE(salesTable[[#This Row],[OrderDate]],".","/")))),"CHECK"))</f>
        <v>45911</v>
      </c>
      <c r="AN8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45911</v>
      </c>
      <c r="AO8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GH-SUN-2025-00460</v>
      </c>
      <c r="AP8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5" s="8" t="str">
        <f>CLEAN(PROPER(TRIM(salesTable[[#This Row],[Email]])))</f>
        <v>Adwoa.Badu51@Example.Com</v>
      </c>
      <c r="AR815" s="8" t="str">
        <f>CLEAN(TRIM(salesTable[[#This Row],[SourceFile]]))</f>
        <v>Retail_POS_2025.csv</v>
      </c>
      <c r="AS8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5" s="8" t="str">
        <f>IF(salesTable[orderRef_final]&lt;&gt;"MISSING",salesTable[orderRef_final],"invalid")</f>
        <v>GH-SUN-2025-00460</v>
      </c>
    </row>
    <row r="816" spans="1:46" x14ac:dyDescent="0.3">
      <c r="A816" t="s">
        <v>3370</v>
      </c>
      <c r="B816" t="s">
        <v>3371</v>
      </c>
      <c r="C816" t="s">
        <v>1055</v>
      </c>
      <c r="D816" t="s">
        <v>172</v>
      </c>
      <c r="E816" t="s">
        <v>237</v>
      </c>
      <c r="F816" t="s">
        <v>228</v>
      </c>
      <c r="G816" t="s">
        <v>218</v>
      </c>
      <c r="H816" t="s">
        <v>312</v>
      </c>
      <c r="I816" t="s">
        <v>26</v>
      </c>
      <c r="J816" t="s">
        <v>27</v>
      </c>
      <c r="K816" t="s">
        <v>98</v>
      </c>
      <c r="L816" t="s">
        <v>451</v>
      </c>
      <c r="M816">
        <v>9</v>
      </c>
      <c r="N816">
        <v>2800</v>
      </c>
      <c r="O816">
        <v>25200</v>
      </c>
      <c r="P816" t="s">
        <v>3372</v>
      </c>
      <c r="Q816" t="s">
        <v>3373</v>
      </c>
      <c r="R816" t="s">
        <v>61</v>
      </c>
      <c r="S816" t="str">
        <f>IF(salesTable[[#This Row],[Region]]="","MISSING",IFERROR(VLOOKUP(salesTable[[#This Row],[Region]],region_ref[],2,FALSE),TRIM(CLEAN(UPPER(salesTable[[#This Row],[Region]])))))</f>
        <v>SUNYANI</v>
      </c>
      <c r="T816" t="str">
        <f>IF(salesTable[[#This Row],[CustomerType]]="","MISSING",IFERROR(VLOOKUP(salesTable[[#This Row],[CustomerType]],customerType_Ref[],2,FALSE),TRIM(CLEAN(UPPER(salesTable[[#This Row],[CustomerType]])))))</f>
        <v>GOVERNMENT</v>
      </c>
      <c r="U816" t="str">
        <f>IF(salesTable[[#This Row],[SalesChannel]]="","MISSING",IFERROR(VLOOKUP(salesTable[[#This Row],[SalesChannel]],salesChannel_Ref[],2,FALSE),CLEAN(UPPER(TRIM(salesTable[SalesChannel])))))</f>
        <v>MOBILE APP</v>
      </c>
      <c r="V81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16" s="8" t="str">
        <f>IF(salesTable[[#This Row],[ProductID]]="","MISSING",IFERROR(VLOOKUP(salesTable[[#This Row],[ProductID]],product_REF[],1,FALSE),"NO MATCH"))</f>
        <v>P005</v>
      </c>
      <c r="X816" s="8" t="str">
        <f>CLEAN(UPPER(TRIM(IF(salesTable[[#This Row],[ProductID]]="","MISSING",IFERROR(VLOOKUP(salesTable[[#This Row],[ProductID]],product_REF[],2,FALSE),"NO MATCH")))))</f>
        <v>SMARTPHONE X</v>
      </c>
      <c r="Y816" t="str">
        <f>IFERROR(CLEAN(UPPER(TRIM(VLOOKUP(salesTable[[#This Row],[productID_Final]],product_REF[],3,FALSE)))),"NO MATCH")</f>
        <v>ELECTRONICS</v>
      </c>
      <c r="Z816" s="8" t="str">
        <f>IF(salesTable[[#This Row],[productCategory_final]]=CLEAN(UPPER(TRIM(salesTable[ProductCategory]))),salesTable[[#This Row],[productCategory_final]],"MISMATCH")</f>
        <v>ELECTRONICS</v>
      </c>
      <c r="AA816" s="8" t="str">
        <f>IF(salesTable[[#This Row],[CustomerID]]="","MISSING",IFERROR(VLOOKUP(salesTable[[#This Row],[CustomerID]],customer_REF[],1,FALSE),"NO MATCH"))</f>
        <v>C0087</v>
      </c>
      <c r="AB816" t="str">
        <f>CLEAN(UPPER(TRIM(IF(salesTable[[#This Row],[FirstName]]="","MISSING",IFERROR(VLOOKUP(salesTable[[#This Row],[CustomerID_final]],customer_REF[],2,FALSE),"NO MATCH")))))</f>
        <v>DANIEL</v>
      </c>
      <c r="AC816" s="8" t="str">
        <f>IF(salesTable[[#This Row],[customerFisrtName]]=CLEAN(UPPER(TRIM(salesTable[[#This Row],[customerFisrtName]]))),salesTable[[#This Row],[customerFisrtName]],"MISMATCH")</f>
        <v>DANIEL</v>
      </c>
      <c r="AD816" t="str">
        <f>CLEAN(UPPER(TRIM(IF(salesTable[[#This Row],[LastName]]="","MISSING",IFERROR(VLOOKUP(salesTable[[#This Row],[CustomerID_final]],customer_REF[],3,FALSE),"NO MATCH")))))</f>
        <v>APPIAH</v>
      </c>
      <c r="AE816" s="8" t="str">
        <f>IF(salesTable[[#This Row],[customerLastName]]=CLEAN(UPPER(TRIM(salesTable[[#This Row],[customerLastName]]))),salesTable[[#This Row],[customerLastName]],"MISMATCH")</f>
        <v>APPIAH</v>
      </c>
      <c r="AF816" s="8" t="str">
        <f>IF(salesTable[[#This Row],[Phone]]="","MISSING",0&amp;RIGHT(TRIM(SUBSTITUTE(SUBSTITUTE(SUBSTITUTE(salesTable[[#This Row],[Phone]],"+","")," ",""),"-","")),9))</f>
        <v>0598491334</v>
      </c>
      <c r="AG81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16" s="8">
        <f>IF(salesTable[[#This Row],[quantity_clean]]&gt;0,salesTable[[#This Row],[quantity_clean]],"INVALID")</f>
        <v>9</v>
      </c>
      <c r="AI81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16" s="8">
        <f>IF(salesTable[[#This Row],[unitPrice_clean]]&gt;0,salesTable[[#This Row],[unitPrice_clean]],"INVALID")</f>
        <v>2800</v>
      </c>
      <c r="AK816">
        <f>IF(salesTable[[#This Row],[Revenue]]="","MISSING",VALUE(TRIM(SUBSTITUTE(SUBSTITUTE(salesTable[[#This Row],[Revenue]],",",""),"GH₵",""))))</f>
        <v>25200</v>
      </c>
      <c r="AL816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816" s="19">
        <f>IF(ISNUMBER(salesTable[[#This Row],[OrderDate]]),salesTable[[#This Row],[OrderDate]],IFERROR(DATEVALUE(CLEAN(TRIM(SUBSTITUTE(salesTable[[#This Row],[OrderDate]],".","/")))),"CHECK"))</f>
        <v>45808</v>
      </c>
      <c r="AN8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45808</v>
      </c>
      <c r="AO8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GH-SUN-2025-00463</v>
      </c>
      <c r="AP8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6" s="8" t="str">
        <f>CLEAN(PROPER(TRIM(salesTable[[#This Row],[Email]])))</f>
        <v>Daniel.Appiah36@Example.Com</v>
      </c>
      <c r="AR816" s="8" t="str">
        <f>CLEAN(TRIM(salesTable[[#This Row],[SourceFile]]))</f>
        <v>Retail_POS_2025.csv</v>
      </c>
      <c r="AS8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6" s="8" t="str">
        <f>IF(salesTable[orderRef_final]&lt;&gt;"MISSING",salesTable[orderRef_final],"invalid")</f>
        <v>GH-SUN-2025-00463</v>
      </c>
    </row>
    <row r="817" spans="1:46" x14ac:dyDescent="0.3">
      <c r="A817" t="s">
        <v>5445</v>
      </c>
      <c r="B817" t="s">
        <v>5446</v>
      </c>
      <c r="C817" t="s">
        <v>4422</v>
      </c>
      <c r="D817" t="s">
        <v>80</v>
      </c>
      <c r="E817" t="s">
        <v>51</v>
      </c>
      <c r="F817" t="s">
        <v>228</v>
      </c>
      <c r="G817" t="s">
        <v>53</v>
      </c>
      <c r="H817" t="s">
        <v>287</v>
      </c>
      <c r="I817" t="s">
        <v>96</v>
      </c>
      <c r="J817" t="s">
        <v>221</v>
      </c>
      <c r="K817" t="s">
        <v>57</v>
      </c>
      <c r="L817" t="s">
        <v>799</v>
      </c>
      <c r="M817">
        <v>-5</v>
      </c>
      <c r="N817">
        <v>230</v>
      </c>
      <c r="O817">
        <v>1150</v>
      </c>
      <c r="P817" t="s">
        <v>5447</v>
      </c>
      <c r="Q817" t="s">
        <v>5448</v>
      </c>
      <c r="R817" t="s">
        <v>157</v>
      </c>
      <c r="S817" t="str">
        <f>IF(salesTable[[#This Row],[Region]]="","MISSING",IFERROR(VLOOKUP(salesTable[[#This Row],[Region]],region_ref[],2,FALSE),TRIM(CLEAN(UPPER(salesTable[[#This Row],[Region]])))))</f>
        <v>SUNYANI</v>
      </c>
      <c r="T817" t="str">
        <f>IF(salesTable[[#This Row],[CustomerType]]="","MISSING",IFERROR(VLOOKUP(salesTable[[#This Row],[CustomerType]],customerType_Ref[],2,FALSE),TRIM(CLEAN(UPPER(salesTable[[#This Row],[CustomerType]])))))</f>
        <v>INDIVIDUAL</v>
      </c>
      <c r="U817" t="str">
        <f>IF(salesTable[[#This Row],[SalesChannel]]="","MISSING",IFERROR(VLOOKUP(salesTable[[#This Row],[SalesChannel]],salesChannel_Ref[],2,FALSE),CLEAN(UPPER(TRIM(salesTable[SalesChannel])))))</f>
        <v>ONLINE</v>
      </c>
      <c r="V817" t="str">
        <f>IF(salesTable[[#This Row],[PaymentMethod]]="","MISSING",IFERROR(VLOOKUP(salesTable[[#This Row],[PaymentMethod]],paymentMethod_REF[],2,FALSE), CLEAN(UPPER(TRIM(salesTable[[#This Row],[PaymentMethod]])))))</f>
        <v>CASH</v>
      </c>
      <c r="W817" s="8" t="str">
        <f>IF(salesTable[[#This Row],[ProductID]]="","MISSING",IFERROR(VLOOKUP(salesTable[[#This Row],[ProductID]],product_REF[],1,FALSE),"NO MATCH"))</f>
        <v>P007</v>
      </c>
      <c r="X817" s="8" t="str">
        <f>CLEAN(UPPER(TRIM(IF(salesTable[[#This Row],[ProductID]]="","MISSING",IFERROR(VLOOKUP(salesTable[[#This Row],[ProductID]],product_REF[],2,FALSE),"NO MATCH")))))</f>
        <v>COTTON SHIRT</v>
      </c>
      <c r="Y817" t="str">
        <f>IFERROR(CLEAN(UPPER(TRIM(VLOOKUP(salesTable[[#This Row],[productID_Final]],product_REF[],3,FALSE)))),"NO MATCH")</f>
        <v>CLOTHING</v>
      </c>
      <c r="Z817" s="8" t="str">
        <f>IF(salesTable[[#This Row],[productCategory_final]]=CLEAN(UPPER(TRIM(salesTable[ProductCategory]))),salesTable[[#This Row],[productCategory_final]],"MISMATCH")</f>
        <v>CLOTHING</v>
      </c>
      <c r="AA817" s="8" t="str">
        <f>IF(salesTable[[#This Row],[CustomerID]]="","MISSING",IFERROR(VLOOKUP(salesTable[[#This Row],[CustomerID]],customer_REF[],1,FALSE),"NO MATCH"))</f>
        <v>C0385</v>
      </c>
      <c r="AB817" t="str">
        <f>CLEAN(UPPER(TRIM(IF(salesTable[[#This Row],[FirstName]]="","MISSING",IFERROR(VLOOKUP(salesTable[[#This Row],[CustomerID_final]],customer_REF[],2,FALSE),"NO MATCH")))))</f>
        <v>ADWOA</v>
      </c>
      <c r="AC817" s="8" t="str">
        <f>IF(salesTable[[#This Row],[customerFisrtName]]=CLEAN(UPPER(TRIM(salesTable[[#This Row],[customerFisrtName]]))),salesTable[[#This Row],[customerFisrtName]],"MISMATCH")</f>
        <v>ADWOA</v>
      </c>
      <c r="AD817" t="str">
        <f>CLEAN(UPPER(TRIM(IF(salesTable[[#This Row],[LastName]]="","MISSING",IFERROR(VLOOKUP(salesTable[[#This Row],[CustomerID_final]],customer_REF[],3,FALSE),"NO MATCH")))))</f>
        <v>MENSAH</v>
      </c>
      <c r="AE817" s="8" t="str">
        <f>IF(salesTable[[#This Row],[customerLastName]]=CLEAN(UPPER(TRIM(salesTable[[#This Row],[customerLastName]]))),salesTable[[#This Row],[customerLastName]],"MISMATCH")</f>
        <v>MENSAH</v>
      </c>
      <c r="AF817" s="8" t="str">
        <f>IF(salesTable[[#This Row],[Phone]]="","MISSING",0&amp;RIGHT(TRIM(SUBSTITUTE(SUBSTITUTE(SUBSTITUTE(salesTable[[#This Row],[Phone]],"+","")," ",""),"-","")),9))</f>
        <v>0552491168</v>
      </c>
      <c r="AG817">
        <f>IF(OR(salesTable[[#This Row],[Quantity]]="",salesTable[[#This Row],[Quantity]]="N/A",salesTable[[#This Row],[Quantity]]="abc"),"INVALID",VALUE(TRIM(SUBSTITUTE(SUBSTITUTE(salesTable[[#This Row],[Quantity]],",",""),"GH₵",""))))</f>
        <v>-5</v>
      </c>
      <c r="AH817" s="8" t="str">
        <f>IF(salesTable[[#This Row],[quantity_clean]]&gt;0,salesTable[[#This Row],[quantity_clean]],"INVALID")</f>
        <v>INVALID</v>
      </c>
      <c r="AI817">
        <f>IF(OR(salesTable[[#This Row],[UnitPrice]]="",salesTable[[#This Row],[UnitPrice]]="N/A",salesTable[[#This Row],[UnitPrice]]="unknown"),"INVALID",VALUE(TRIM(SUBSTITUTE(SUBSTITUTE(salesTable[[#This Row],[UnitPrice]],",",""),"GH₵",""))))</f>
        <v>230</v>
      </c>
      <c r="AJ817" s="8">
        <f>IF(salesTable[[#This Row],[unitPrice_clean]]&gt;0,salesTable[[#This Row],[unitPrice_clean]],"INVALID")</f>
        <v>230</v>
      </c>
      <c r="AK817">
        <f>IF(salesTable[[#This Row],[Revenue]]="","MISSING",VALUE(TRIM(SUBSTITUTE(SUBSTITUTE(salesTable[[#This Row],[Revenue]],",",""),"GH₵",""))))</f>
        <v>1150</v>
      </c>
      <c r="AL81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17" s="19">
        <f>IF(ISNUMBER(salesTable[[#This Row],[OrderDate]]),salesTable[[#This Row],[OrderDate]],IFERROR(DATEVALUE(CLEAN(TRIM(SUBSTITUTE(salesTable[[#This Row],[OrderDate]],".","/")))),"CHECK"))</f>
        <v>45807</v>
      </c>
      <c r="AN8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45807</v>
      </c>
      <c r="AO8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GH-SUN-2025-00468</v>
      </c>
      <c r="AP8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7" s="8" t="str">
        <f>CLEAN(PROPER(TRIM(salesTable[[#This Row],[Email]])))</f>
        <v>Adwoa.Mensah77@Example.Com</v>
      </c>
      <c r="AR817" s="8" t="str">
        <f>CLEAN(TRIM(salesTable[[#This Row],[SourceFile]]))</f>
        <v>Online_Sales_2025.xlsx</v>
      </c>
      <c r="AS8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7" s="8" t="str">
        <f>IF(salesTable[orderRef_final]&lt;&gt;"MISSING",salesTable[orderRef_final],"invalid")</f>
        <v>GH-SUN-2025-00468</v>
      </c>
    </row>
    <row r="818" spans="1:46" x14ac:dyDescent="0.3">
      <c r="A818" t="s">
        <v>1109</v>
      </c>
      <c r="B818" t="s">
        <v>1110</v>
      </c>
      <c r="C818" t="s">
        <v>1111</v>
      </c>
      <c r="D818" t="s">
        <v>743</v>
      </c>
      <c r="E818" t="s">
        <v>161</v>
      </c>
      <c r="F818" t="s">
        <v>228</v>
      </c>
      <c r="G818" t="s">
        <v>53</v>
      </c>
      <c r="H818" t="s">
        <v>95</v>
      </c>
      <c r="I818" t="s">
        <v>96</v>
      </c>
      <c r="J818" t="s">
        <v>83</v>
      </c>
      <c r="K818" t="s">
        <v>84</v>
      </c>
      <c r="L818" t="s">
        <v>182</v>
      </c>
      <c r="M818">
        <v>6</v>
      </c>
      <c r="N818">
        <v>180</v>
      </c>
      <c r="O818">
        <v>1080</v>
      </c>
      <c r="P818" t="s">
        <v>1112</v>
      </c>
      <c r="Q818" t="s">
        <v>1113</v>
      </c>
      <c r="R818" t="s">
        <v>157</v>
      </c>
      <c r="S818" t="str">
        <f>IF(salesTable[[#This Row],[Region]]="","MISSING",IFERROR(VLOOKUP(salesTable[[#This Row],[Region]],region_ref[],2,FALSE),TRIM(CLEAN(UPPER(salesTable[[#This Row],[Region]])))))</f>
        <v>SUNYANI</v>
      </c>
      <c r="T818" t="str">
        <f>IF(salesTable[[#This Row],[CustomerType]]="","MISSING",IFERROR(VLOOKUP(salesTable[[#This Row],[CustomerType]],customerType_Ref[],2,FALSE),TRIM(CLEAN(UPPER(salesTable[[#This Row],[CustomerType]])))))</f>
        <v>INDIVIDUAL</v>
      </c>
      <c r="U818" t="str">
        <f>IF(salesTable[[#This Row],[SalesChannel]]="","MISSING",IFERROR(VLOOKUP(salesTable[[#This Row],[SalesChannel]],salesChannel_Ref[],2,FALSE),CLEAN(UPPER(TRIM(salesTable[SalesChannel])))))</f>
        <v>AGENT</v>
      </c>
      <c r="V818" t="str">
        <f>IF(salesTable[[#This Row],[PaymentMethod]]="","MISSING",IFERROR(VLOOKUP(salesTable[[#This Row],[PaymentMethod]],paymentMethod_REF[],2,FALSE), CLEAN(UPPER(TRIM(salesTable[[#This Row],[PaymentMethod]])))))</f>
        <v>CASH</v>
      </c>
      <c r="W818" s="8" t="str">
        <f>IF(salesTable[[#This Row],[ProductID]]="","MISSING",IFERROR(VLOOKUP(salesTable[[#This Row],[ProductID]],product_REF[],1,FALSE),"NO MATCH"))</f>
        <v>P007</v>
      </c>
      <c r="X818" s="8" t="str">
        <f>CLEAN(UPPER(TRIM(IF(salesTable[[#This Row],[ProductID]]="","MISSING",IFERROR(VLOOKUP(salesTable[[#This Row],[ProductID]],product_REF[],2,FALSE),"NO MATCH")))))</f>
        <v>COTTON SHIRT</v>
      </c>
      <c r="Y818" t="str">
        <f>IFERROR(CLEAN(UPPER(TRIM(VLOOKUP(salesTable[[#This Row],[productID_Final]],product_REF[],3,FALSE)))),"NO MATCH")</f>
        <v>CLOTHING</v>
      </c>
      <c r="Z818" s="8" t="str">
        <f>IF(salesTable[[#This Row],[productCategory_final]]=CLEAN(UPPER(TRIM(salesTable[ProductCategory]))),salesTable[[#This Row],[productCategory_final]],"MISMATCH")</f>
        <v>CLOTHING</v>
      </c>
      <c r="AA818" s="8" t="str">
        <f>IF(salesTable[[#This Row],[CustomerID]]="","MISSING",IFERROR(VLOOKUP(salesTable[[#This Row],[CustomerID]],customer_REF[],1,FALSE),"NO MATCH"))</f>
        <v>C0161</v>
      </c>
      <c r="AB818" t="str">
        <f>CLEAN(UPPER(TRIM(IF(salesTable[[#This Row],[FirstName]]="","MISSING",IFERROR(VLOOKUP(salesTable[[#This Row],[CustomerID_final]],customer_REF[],2,FALSE),"NO MATCH")))))</f>
        <v>ESI</v>
      </c>
      <c r="AC818" s="8" t="str">
        <f>IF(salesTable[[#This Row],[customerFisrtName]]=CLEAN(UPPER(TRIM(salesTable[[#This Row],[customerFisrtName]]))),salesTable[[#This Row],[customerFisrtName]],"MISMATCH")</f>
        <v>ESI</v>
      </c>
      <c r="AD818" t="str">
        <f>CLEAN(UPPER(TRIM(IF(salesTable[[#This Row],[LastName]]="","MISSING",IFERROR(VLOOKUP(salesTable[[#This Row],[CustomerID_final]],customer_REF[],3,FALSE),"NO MATCH")))))</f>
        <v>ADDO</v>
      </c>
      <c r="AE818" s="8" t="str">
        <f>IF(salesTable[[#This Row],[customerLastName]]=CLEAN(UPPER(TRIM(salesTable[[#This Row],[customerLastName]]))),salesTable[[#This Row],[customerLastName]],"MISMATCH")</f>
        <v>ADDO</v>
      </c>
      <c r="AF818" s="8" t="str">
        <f>IF(salesTable[[#This Row],[Phone]]="","MISSING",0&amp;RIGHT(TRIM(SUBSTITUTE(SUBSTITUTE(SUBSTITUTE(salesTable[[#This Row],[Phone]],"+","")," ",""),"-","")),9))</f>
        <v>0554805037</v>
      </c>
      <c r="AG81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18" s="8">
        <f>IF(salesTable[[#This Row],[quantity_clean]]&gt;0,salesTable[[#This Row],[quantity_clean]],"INVALID")</f>
        <v>6</v>
      </c>
      <c r="AI81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18" s="8">
        <f>IF(salesTable[[#This Row],[unitPrice_clean]]&gt;0,salesTable[[#This Row],[unitPrice_clean]],"INVALID")</f>
        <v>180</v>
      </c>
      <c r="AK818">
        <f>IF(salesTable[[#This Row],[Revenue]]="","MISSING",VALUE(TRIM(SUBSTITUTE(SUBSTITUTE(salesTable[[#This Row],[Revenue]],",",""),"GH₵",""))))</f>
        <v>1080</v>
      </c>
      <c r="AL818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818" s="19" t="str">
        <f>IF(ISNUMBER(salesTable[[#This Row],[OrderDate]]),salesTable[[#This Row],[OrderDate]],IFERROR(DATEVALUE(CLEAN(TRIM(SUBSTITUTE(salesTable[[#This Row],[OrderDate]],".","/")))),"CHECK"))</f>
        <v>CHECK</v>
      </c>
      <c r="AN81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GH-SUN-2025-00491</v>
      </c>
      <c r="AP8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8" s="8" t="str">
        <f>CLEAN(PROPER(TRIM(salesTable[[#This Row],[Email]])))</f>
        <v>Esi.Addo99@Example.Com</v>
      </c>
      <c r="AR818" s="8" t="str">
        <f>CLEAN(TRIM(salesTable[[#This Row],[SourceFile]]))</f>
        <v>Online_Sales_2025.xlsx</v>
      </c>
      <c r="AS8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8" s="8" t="str">
        <f>IF(salesTable[orderRef_final]&lt;&gt;"MISSING",salesTable[orderRef_final],"invalid")</f>
        <v>GH-SUN-2025-00491</v>
      </c>
    </row>
    <row r="819" spans="1:46" x14ac:dyDescent="0.3">
      <c r="A819" t="s">
        <v>5136</v>
      </c>
      <c r="B819" t="s">
        <v>3089</v>
      </c>
      <c r="C819" t="s">
        <v>1011</v>
      </c>
      <c r="D819" t="s">
        <v>1178</v>
      </c>
      <c r="E819" t="s">
        <v>237</v>
      </c>
      <c r="F819" t="s">
        <v>228</v>
      </c>
      <c r="G819" t="s">
        <v>218</v>
      </c>
      <c r="H819" t="s">
        <v>312</v>
      </c>
      <c r="I819" t="s">
        <v>26</v>
      </c>
      <c r="J819" t="s">
        <v>83</v>
      </c>
      <c r="K819" t="s">
        <v>72</v>
      </c>
      <c r="L819" t="s">
        <v>182</v>
      </c>
      <c r="M819">
        <v>11</v>
      </c>
      <c r="O819">
        <v>30800</v>
      </c>
      <c r="P819" t="s">
        <v>5137</v>
      </c>
      <c r="Q819" t="s">
        <v>5138</v>
      </c>
      <c r="R819" t="s">
        <v>61</v>
      </c>
      <c r="S819" t="str">
        <f>IF(salesTable[[#This Row],[Region]]="","MISSING",IFERROR(VLOOKUP(salesTable[[#This Row],[Region]],region_ref[],2,FALSE),TRIM(CLEAN(UPPER(salesTable[[#This Row],[Region]])))))</f>
        <v>SUNYANI</v>
      </c>
      <c r="T819" t="str">
        <f>IF(salesTable[[#This Row],[CustomerType]]="","MISSING",IFERROR(VLOOKUP(salesTable[[#This Row],[CustomerType]],customerType_Ref[],2,FALSE),TRIM(CLEAN(UPPER(salesTable[[#This Row],[CustomerType]])))))</f>
        <v>INDIVIDUAL</v>
      </c>
      <c r="U819" t="str">
        <f>IF(salesTable[[#This Row],[SalesChannel]]="","MISSING",IFERROR(VLOOKUP(salesTable[[#This Row],[SalesChannel]],salesChannel_Ref[],2,FALSE),CLEAN(UPPER(TRIM(salesTable[SalesChannel])))))</f>
        <v>IN-STORE</v>
      </c>
      <c r="V819" t="str">
        <f>IF(salesTable[[#This Row],[PaymentMethod]]="","MISSING",IFERROR(VLOOKUP(salesTable[[#This Row],[PaymentMethod]],paymentMethod_REF[],2,FALSE), CLEAN(UPPER(TRIM(salesTable[[#This Row],[PaymentMethod]])))))</f>
        <v>CASH</v>
      </c>
      <c r="W819" s="8" t="str">
        <f>IF(salesTable[[#This Row],[ProductID]]="","MISSING",IFERROR(VLOOKUP(salesTable[[#This Row],[ProductID]],product_REF[],1,FALSE),"NO MATCH"))</f>
        <v>P005</v>
      </c>
      <c r="X819" s="8" t="str">
        <f>CLEAN(UPPER(TRIM(IF(salesTable[[#This Row],[ProductID]]="","MISSING",IFERROR(VLOOKUP(salesTable[[#This Row],[ProductID]],product_REF[],2,FALSE),"NO MATCH")))))</f>
        <v>SMARTPHONE X</v>
      </c>
      <c r="Y819" t="str">
        <f>IFERROR(CLEAN(UPPER(TRIM(VLOOKUP(salesTable[[#This Row],[productID_Final]],product_REF[],3,FALSE)))),"NO MATCH")</f>
        <v>ELECTRONICS</v>
      </c>
      <c r="Z819" s="8" t="str">
        <f>IF(salesTable[[#This Row],[productCategory_final]]=CLEAN(UPPER(TRIM(salesTable[ProductCategory]))),salesTable[[#This Row],[productCategory_final]],"MISMATCH")</f>
        <v>ELECTRONICS</v>
      </c>
      <c r="AA819" s="8" t="str">
        <f>IF(salesTable[[#This Row],[CustomerID]]="","MISSING",IFERROR(VLOOKUP(salesTable[[#This Row],[CustomerID]],customer_REF[],1,FALSE),"NO MATCH"))</f>
        <v>C0260</v>
      </c>
      <c r="AB819" t="str">
        <f>CLEAN(UPPER(TRIM(IF(salesTable[[#This Row],[FirstName]]="","MISSING",IFERROR(VLOOKUP(salesTable[[#This Row],[CustomerID_final]],customer_REF[],2,FALSE),"NO MATCH")))))</f>
        <v>YAW</v>
      </c>
      <c r="AC819" s="8" t="str">
        <f>IF(salesTable[[#This Row],[customerFisrtName]]=CLEAN(UPPER(TRIM(salesTable[[#This Row],[customerFisrtName]]))),salesTable[[#This Row],[customerFisrtName]],"MISMATCH")</f>
        <v>YAW</v>
      </c>
      <c r="AD819" t="str">
        <f>CLEAN(UPPER(TRIM(IF(salesTable[[#This Row],[LastName]]="","MISSING",IFERROR(VLOOKUP(salesTable[[#This Row],[CustomerID_final]],customer_REF[],3,FALSE),"NO MATCH")))))</f>
        <v>APPIAH</v>
      </c>
      <c r="AE819" s="8" t="str">
        <f>IF(salesTable[[#This Row],[customerLastName]]=CLEAN(UPPER(TRIM(salesTable[[#This Row],[customerLastName]]))),salesTable[[#This Row],[customerLastName]],"MISMATCH")</f>
        <v>APPIAH</v>
      </c>
      <c r="AF819" s="8" t="str">
        <f>IF(salesTable[[#This Row],[Phone]]="","MISSING",0&amp;RIGHT(TRIM(SUBSTITUTE(SUBSTITUTE(SUBSTITUTE(salesTable[[#This Row],[Phone]],"+","")," ",""),"-","")),9))</f>
        <v>0249855356</v>
      </c>
      <c r="AG81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19" s="8">
        <f>IF(salesTable[[#This Row],[quantity_clean]]&gt;0,salesTable[[#This Row],[quantity_clean]],"INVALID")</f>
        <v>11</v>
      </c>
      <c r="AI819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819" s="8" t="str">
        <f>IF(salesTable[[#This Row],[unitPrice_clean]]&gt;0,salesTable[[#This Row],[unitPrice_clean]],"INVALID")</f>
        <v>INVALID</v>
      </c>
      <c r="AK819">
        <f>IF(salesTable[[#This Row],[Revenue]]="","MISSING",VALUE(TRIM(SUBSTITUTE(SUBSTITUTE(salesTable[[#This Row],[Revenue]],",",""),"GH₵",""))))</f>
        <v>30800</v>
      </c>
      <c r="AL81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19" s="19" t="str">
        <f>IF(ISNUMBER(salesTable[[#This Row],[OrderDate]]),salesTable[[#This Row],[OrderDate]],IFERROR(DATEVALUE(CLEAN(TRIM(SUBSTITUTE(salesTable[[#This Row],[OrderDate]],".","/")))),"CHECK"))</f>
        <v>CHECK</v>
      </c>
      <c r="AN81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GH-SUN-2025-00492</v>
      </c>
      <c r="AP8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19" s="8" t="str">
        <f>CLEAN(PROPER(TRIM(salesTable[[#This Row],[Email]])))</f>
        <v>Yaw.Appiah99@Example.Com</v>
      </c>
      <c r="AR819" s="8" t="str">
        <f>CLEAN(TRIM(salesTable[[#This Row],[SourceFile]]))</f>
        <v>Retail_POS_2025.csv</v>
      </c>
      <c r="AS8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19" s="8" t="str">
        <f>IF(salesTable[orderRef_final]&lt;&gt;"MISSING",salesTable[orderRef_final],"invalid")</f>
        <v>GH-SUN-2025-00492</v>
      </c>
    </row>
    <row r="820" spans="1:46" x14ac:dyDescent="0.3">
      <c r="A820" t="s">
        <v>3913</v>
      </c>
      <c r="B820" t="s">
        <v>3914</v>
      </c>
      <c r="C820" t="s">
        <v>3915</v>
      </c>
      <c r="D820" t="s">
        <v>732</v>
      </c>
      <c r="E820" t="s">
        <v>173</v>
      </c>
      <c r="F820" t="s">
        <v>228</v>
      </c>
      <c r="G820" t="s">
        <v>191</v>
      </c>
      <c r="H820" t="s">
        <v>745</v>
      </c>
      <c r="I820" t="s">
        <v>279</v>
      </c>
      <c r="J820" t="s">
        <v>221</v>
      </c>
      <c r="K820" t="s">
        <v>42</v>
      </c>
      <c r="L820" t="s">
        <v>182</v>
      </c>
      <c r="M820" t="s">
        <v>383</v>
      </c>
      <c r="N820">
        <v>1650</v>
      </c>
      <c r="O820">
        <v>11550</v>
      </c>
      <c r="P820" t="s">
        <v>3916</v>
      </c>
      <c r="Q820" t="s">
        <v>3917</v>
      </c>
      <c r="R820" t="s">
        <v>61</v>
      </c>
      <c r="S820" t="str">
        <f>IF(salesTable[[#This Row],[Region]]="","MISSING",IFERROR(VLOOKUP(salesTable[[#This Row],[Region]],region_ref[],2,FALSE),TRIM(CLEAN(UPPER(salesTable[[#This Row],[Region]])))))</f>
        <v>SUNYANI</v>
      </c>
      <c r="T820" t="str">
        <f>IF(salesTable[[#This Row],[CustomerType]]="","MISSING",IFERROR(VLOOKUP(salesTable[[#This Row],[CustomerType]],customerType_Ref[],2,FALSE),TRIM(CLEAN(UPPER(salesTable[[#This Row],[CustomerType]])))))</f>
        <v>INDIVIDUAL</v>
      </c>
      <c r="U820" t="str">
        <f>IF(salesTable[[#This Row],[SalesChannel]]="","MISSING",IFERROR(VLOOKUP(salesTable[[#This Row],[SalesChannel]],salesChannel_Ref[],2,FALSE),CLEAN(UPPER(TRIM(salesTable[SalesChannel])))))</f>
        <v>ONLINE</v>
      </c>
      <c r="V820" t="str">
        <f>IF(salesTable[[#This Row],[PaymentMethod]]="","MISSING",IFERROR(VLOOKUP(salesTable[[#This Row],[PaymentMethod]],paymentMethod_REF[],2,FALSE), CLEAN(UPPER(TRIM(salesTable[[#This Row],[PaymentMethod]])))))</f>
        <v>CASH</v>
      </c>
      <c r="W820" s="8" t="str">
        <f>IF(salesTable[[#This Row],[ProductID]]="","MISSING",IFERROR(VLOOKUP(salesTable[[#This Row],[ProductID]],product_REF[],1,FALSE),"NO MATCH"))</f>
        <v>P004</v>
      </c>
      <c r="X820" s="8" t="str">
        <f>CLEAN(UPPER(TRIM(IF(salesTable[[#This Row],[ProductID]]="","MISSING",IFERROR(VLOOKUP(salesTable[[#This Row],[ProductID]],product_REF[],2,FALSE),"NO MATCH")))))</f>
        <v>LASER PRINTER</v>
      </c>
      <c r="Y820" t="str">
        <f>IFERROR(CLEAN(UPPER(TRIM(VLOOKUP(salesTable[[#This Row],[productID_Final]],product_REF[],3,FALSE)))),"NO MATCH")</f>
        <v>OFFICE SUPPLIES</v>
      </c>
      <c r="Z820" s="8" t="str">
        <f>IF(salesTable[[#This Row],[productCategory_final]]=CLEAN(UPPER(TRIM(salesTable[ProductCategory]))),salesTable[[#This Row],[productCategory_final]],"MISMATCH")</f>
        <v>OFFICE SUPPLIES</v>
      </c>
      <c r="AA820" s="8" t="str">
        <f>IF(salesTable[[#This Row],[CustomerID]]="","MISSING",IFERROR(VLOOKUP(salesTable[[#This Row],[CustomerID]],customer_REF[],1,FALSE),"NO MATCH"))</f>
        <v>C0286</v>
      </c>
      <c r="AB820" t="str">
        <f>CLEAN(UPPER(TRIM(IF(salesTable[[#This Row],[FirstName]]="","MISSING",IFERROR(VLOOKUP(salesTable[[#This Row],[CustomerID_final]],customer_REF[],2,FALSE),"NO MATCH")))))</f>
        <v>KOFI</v>
      </c>
      <c r="AC820" s="8" t="str">
        <f>IF(salesTable[[#This Row],[customerFisrtName]]=CLEAN(UPPER(TRIM(salesTable[[#This Row],[customerFisrtName]]))),salesTable[[#This Row],[customerFisrtName]],"MISMATCH")</f>
        <v>KOFI</v>
      </c>
      <c r="AD820" t="str">
        <f>CLEAN(UPPER(TRIM(IF(salesTable[[#This Row],[LastName]]="","MISSING",IFERROR(VLOOKUP(salesTable[[#This Row],[CustomerID_final]],customer_REF[],3,FALSE),"NO MATCH")))))</f>
        <v>OSEI</v>
      </c>
      <c r="AE820" s="8" t="str">
        <f>IF(salesTable[[#This Row],[customerLastName]]=CLEAN(UPPER(TRIM(salesTable[[#This Row],[customerLastName]]))),salesTable[[#This Row],[customerLastName]],"MISMATCH")</f>
        <v>OSEI</v>
      </c>
      <c r="AF820" s="8" t="str">
        <f>IF(salesTable[[#This Row],[Phone]]="","MISSING",0&amp;RIGHT(TRIM(SUBSTITUTE(SUBSTITUTE(SUBSTITUTE(salesTable[[#This Row],[Phone]],"+","")," ",""),"-","")),9))</f>
        <v>0242454824</v>
      </c>
      <c r="AG82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20" s="8">
        <f>IF(salesTable[[#This Row],[quantity_clean]]&gt;0,salesTable[[#This Row],[quantity_clean]],"INVALID")</f>
        <v>7</v>
      </c>
      <c r="AI82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820" s="8">
        <f>IF(salesTable[[#This Row],[unitPrice_clean]]&gt;0,salesTable[[#This Row],[unitPrice_clean]],"INVALID")</f>
        <v>1650</v>
      </c>
      <c r="AK820">
        <f>IF(salesTable[[#This Row],[Revenue]]="","MISSING",VALUE(TRIM(SUBSTITUTE(SUBSTITUTE(salesTable[[#This Row],[Revenue]],",",""),"GH₵",""))))</f>
        <v>11550</v>
      </c>
      <c r="AL820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820" s="19">
        <f>IF(ISNUMBER(salesTable[[#This Row],[OrderDate]]),salesTable[[#This Row],[OrderDate]],IFERROR(DATEVALUE(CLEAN(TRIM(SUBSTITUTE(salesTable[[#This Row],[OrderDate]],".","/")))),"CHECK"))</f>
        <v>45993</v>
      </c>
      <c r="AN8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45993</v>
      </c>
      <c r="AO8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GH-SUN-2025-00500</v>
      </c>
      <c r="AP8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0" s="8" t="str">
        <f>CLEAN(PROPER(TRIM(salesTable[[#This Row],[Email]])))</f>
        <v>Kofi.Osei83@Example.Com</v>
      </c>
      <c r="AR820" s="8" t="str">
        <f>CLEAN(TRIM(salesTable[[#This Row],[SourceFile]]))</f>
        <v>Retail_POS_2025.csv</v>
      </c>
      <c r="AS8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0" s="8" t="str">
        <f>IF(salesTable[orderRef_final]&lt;&gt;"MISSING",salesTable[orderRef_final],"invalid")</f>
        <v>GH-SUN-2025-00500</v>
      </c>
    </row>
    <row r="821" spans="1:46" x14ac:dyDescent="0.3">
      <c r="A821" t="s">
        <v>1759</v>
      </c>
      <c r="B821" t="s">
        <v>1760</v>
      </c>
      <c r="C821" t="s">
        <v>1761</v>
      </c>
      <c r="D821" t="s">
        <v>92</v>
      </c>
      <c r="E821" t="s">
        <v>949</v>
      </c>
      <c r="F821" t="s">
        <v>228</v>
      </c>
      <c r="G821" t="s">
        <v>191</v>
      </c>
      <c r="H821" t="s">
        <v>192</v>
      </c>
      <c r="I821" t="s">
        <v>1762</v>
      </c>
      <c r="J821" t="s">
        <v>27</v>
      </c>
      <c r="K821" t="s">
        <v>98</v>
      </c>
      <c r="L821" t="s">
        <v>182</v>
      </c>
      <c r="M821">
        <v>9</v>
      </c>
      <c r="N821" t="s">
        <v>1370</v>
      </c>
      <c r="O821">
        <v>14850</v>
      </c>
      <c r="P821" t="s">
        <v>1763</v>
      </c>
      <c r="Q821" t="s">
        <v>1621</v>
      </c>
      <c r="R821" t="s">
        <v>32</v>
      </c>
      <c r="S821" t="str">
        <f>IF(salesTable[[#This Row],[Region]]="","MISSING",IFERROR(VLOOKUP(salesTable[[#This Row],[Region]],region_ref[],2,FALSE),TRIM(CLEAN(UPPER(salesTable[[#This Row],[Region]])))))</f>
        <v>SUNYANI</v>
      </c>
      <c r="T821" t="str">
        <f>IF(salesTable[[#This Row],[CustomerType]]="","MISSING",IFERROR(VLOOKUP(salesTable[[#This Row],[CustomerType]],customerType_Ref[],2,FALSE),TRIM(CLEAN(UPPER(salesTable[[#This Row],[CustomerType]])))))</f>
        <v>GOVERNMENT</v>
      </c>
      <c r="U821" t="str">
        <f>IF(salesTable[[#This Row],[SalesChannel]]="","MISSING",IFERROR(VLOOKUP(salesTable[[#This Row],[SalesChannel]],salesChannel_Ref[],2,FALSE),CLEAN(UPPER(TRIM(salesTable[SalesChannel])))))</f>
        <v>MOBILE APP</v>
      </c>
      <c r="V821" t="str">
        <f>IF(salesTable[[#This Row],[PaymentMethod]]="","MISSING",IFERROR(VLOOKUP(salesTable[[#This Row],[PaymentMethod]],paymentMethod_REF[],2,FALSE), CLEAN(UPPER(TRIM(salesTable[[#This Row],[PaymentMethod]])))))</f>
        <v>CASH</v>
      </c>
      <c r="W821" s="8" t="str">
        <f>IF(salesTable[[#This Row],[ProductID]]="","MISSING",IFERROR(VLOOKUP(salesTable[[#This Row],[ProductID]],product_REF[],1,FALSE),"NO MATCH"))</f>
        <v>P004</v>
      </c>
      <c r="X821" s="8" t="str">
        <f>CLEAN(UPPER(TRIM(IF(salesTable[[#This Row],[ProductID]]="","MISSING",IFERROR(VLOOKUP(salesTable[[#This Row],[ProductID]],product_REF[],2,FALSE),"NO MATCH")))))</f>
        <v>LASER PRINTER</v>
      </c>
      <c r="Y821" t="str">
        <f>IFERROR(CLEAN(UPPER(TRIM(VLOOKUP(salesTable[[#This Row],[productID_Final]],product_REF[],3,FALSE)))),"NO MATCH")</f>
        <v>OFFICE SUPPLIES</v>
      </c>
      <c r="Z821" s="8" t="str">
        <f>IF(salesTable[[#This Row],[productCategory_final]]=CLEAN(UPPER(TRIM(salesTable[ProductCategory]))),salesTable[[#This Row],[productCategory_final]],"MISMATCH")</f>
        <v>OFFICE SUPPLIES</v>
      </c>
      <c r="AA821" s="8" t="str">
        <f>IF(salesTable[[#This Row],[CustomerID]]="","MISSING",IFERROR(VLOOKUP(salesTable[[#This Row],[CustomerID]],customer_REF[],1,FALSE),"NO MATCH"))</f>
        <v>C0284</v>
      </c>
      <c r="AB821" t="str">
        <f>CLEAN(UPPER(TRIM(IF(salesTable[[#This Row],[FirstName]]="","MISSING",IFERROR(VLOOKUP(salesTable[[#This Row],[CustomerID_final]],customer_REF[],2,FALSE),"NO MATCH")))))</f>
        <v>AMA</v>
      </c>
      <c r="AC821" s="8" t="str">
        <f>IF(salesTable[[#This Row],[customerFisrtName]]=CLEAN(UPPER(TRIM(salesTable[[#This Row],[customerFisrtName]]))),salesTable[[#This Row],[customerFisrtName]],"MISMATCH")</f>
        <v>AMA</v>
      </c>
      <c r="AD821" t="str">
        <f>CLEAN(UPPER(TRIM(IF(salesTable[[#This Row],[LastName]]="","MISSING",IFERROR(VLOOKUP(salesTable[[#This Row],[CustomerID_final]],customer_REF[],3,FALSE),"NO MATCH")))))</f>
        <v>ASARE</v>
      </c>
      <c r="AE821" s="8" t="str">
        <f>IF(salesTable[[#This Row],[customerLastName]]=CLEAN(UPPER(TRIM(salesTable[[#This Row],[customerLastName]]))),salesTable[[#This Row],[customerLastName]],"MISMATCH")</f>
        <v>ASARE</v>
      </c>
      <c r="AF821" s="8" t="str">
        <f>IF(salesTable[[#This Row],[Phone]]="","MISSING",0&amp;RIGHT(TRIM(SUBSTITUTE(SUBSTITUTE(SUBSTITUTE(salesTable[[#This Row],[Phone]],"+","")," ",""),"-","")),9))</f>
        <v>0559776948</v>
      </c>
      <c r="AG82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21" s="8">
        <f>IF(salesTable[[#This Row],[quantity_clean]]&gt;0,salesTable[[#This Row],[quantity_clean]],"INVALID")</f>
        <v>9</v>
      </c>
      <c r="AI82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821" s="8">
        <f>IF(salesTable[[#This Row],[unitPrice_clean]]&gt;0,salesTable[[#This Row],[unitPrice_clean]],"INVALID")</f>
        <v>1650</v>
      </c>
      <c r="AK821">
        <f>IF(salesTable[[#This Row],[Revenue]]="","MISSING",VALUE(TRIM(SUBSTITUTE(SUBSTITUTE(salesTable[[#This Row],[Revenue]],",",""),"GH₵",""))))</f>
        <v>14850</v>
      </c>
      <c r="AL821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821" s="19">
        <f>IF(ISNUMBER(salesTable[[#This Row],[OrderDate]]),salesTable[[#This Row],[OrderDate]],IFERROR(DATEVALUE(CLEAN(TRIM(SUBSTITUTE(salesTable[[#This Row],[OrderDate]],".","/")))),"CHECK"))</f>
        <v>45936</v>
      </c>
      <c r="AN8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45936</v>
      </c>
      <c r="AO8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GH-SUN-2025-00508</v>
      </c>
      <c r="AP8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1" s="8" t="str">
        <f>CLEAN(PROPER(TRIM(salesTable[[#This Row],[Email]])))</f>
        <v>Ama.Asare74@Example.Com</v>
      </c>
      <c r="AR821" s="8" t="str">
        <f>CLEAN(TRIM(salesTable[[#This Row],[SourceFile]]))</f>
        <v>Agent_App_2025.csv</v>
      </c>
      <c r="AS8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1" s="8" t="str">
        <f>IF(salesTable[orderRef_final]&lt;&gt;"MISSING",salesTable[orderRef_final],"invalid")</f>
        <v>GH-SUN-2025-00508</v>
      </c>
    </row>
    <row r="822" spans="1:46" x14ac:dyDescent="0.3">
      <c r="A822" t="s">
        <v>5871</v>
      </c>
      <c r="B822" t="s">
        <v>5872</v>
      </c>
      <c r="C822" t="s">
        <v>262</v>
      </c>
      <c r="D822" t="s">
        <v>1168</v>
      </c>
      <c r="E822" t="s">
        <v>22</v>
      </c>
      <c r="F822" t="s">
        <v>228</v>
      </c>
      <c r="G822" t="s">
        <v>68</v>
      </c>
      <c r="H822" t="s">
        <v>109</v>
      </c>
      <c r="I822" t="s">
        <v>110</v>
      </c>
      <c r="J822" t="s">
        <v>510</v>
      </c>
      <c r="K822" t="s">
        <v>57</v>
      </c>
      <c r="L822" t="s">
        <v>182</v>
      </c>
      <c r="M822">
        <v>6</v>
      </c>
      <c r="N822">
        <v>3600</v>
      </c>
      <c r="O822">
        <v>21600</v>
      </c>
      <c r="P822" t="s">
        <v>5873</v>
      </c>
      <c r="Q822" t="s">
        <v>5874</v>
      </c>
      <c r="R822" t="s">
        <v>32</v>
      </c>
      <c r="S822" t="str">
        <f>IF(salesTable[[#This Row],[Region]]="","MISSING",IFERROR(VLOOKUP(salesTable[[#This Row],[Region]],region_ref[],2,FALSE),TRIM(CLEAN(UPPER(salesTable[[#This Row],[Region]])))))</f>
        <v>SUNYANI</v>
      </c>
      <c r="T822" t="str">
        <f>IF(salesTable[[#This Row],[CustomerType]]="","MISSING",IFERROR(VLOOKUP(salesTable[[#This Row],[CustomerType]],customerType_Ref[],2,FALSE),TRIM(CLEAN(UPPER(salesTable[[#This Row],[CustomerType]])))))</f>
        <v>BUSINESS</v>
      </c>
      <c r="U822" t="str">
        <f>IF(salesTable[[#This Row],[SalesChannel]]="","MISSING",IFERROR(VLOOKUP(salesTable[[#This Row],[SalesChannel]],salesChannel_Ref[],2,FALSE),CLEAN(UPPER(TRIM(salesTable[SalesChannel])))))</f>
        <v>ONLINE</v>
      </c>
      <c r="V822" t="str">
        <f>IF(salesTable[[#This Row],[PaymentMethod]]="","MISSING",IFERROR(VLOOKUP(salesTable[[#This Row],[PaymentMethod]],paymentMethod_REF[],2,FALSE), CLEAN(UPPER(TRIM(salesTable[[#This Row],[PaymentMethod]])))))</f>
        <v>CASH</v>
      </c>
      <c r="W822" s="8" t="str">
        <f>IF(salesTable[[#This Row],[ProductID]]="","MISSING",IFERROR(VLOOKUP(salesTable[[#This Row],[ProductID]],product_REF[],1,FALSE),"NO MATCH"))</f>
        <v>P010</v>
      </c>
      <c r="X822" s="8" t="str">
        <f>CLEAN(UPPER(TRIM(IF(salesTable[[#This Row],[ProductID]]="","MISSING",IFERROR(VLOOKUP(salesTable[[#This Row],[ProductID]],product_REF[],2,FALSE),"NO MATCH")))))</f>
        <v>AIR CONDITIONER</v>
      </c>
      <c r="Y822" t="str">
        <f>IFERROR(CLEAN(UPPER(TRIM(VLOOKUP(salesTable[[#This Row],[productID_Final]],product_REF[],3,FALSE)))),"NO MATCH")</f>
        <v>HOME APPLIANCES</v>
      </c>
      <c r="Z822" s="8" t="str">
        <f>IF(salesTable[[#This Row],[productCategory_final]]=CLEAN(UPPER(TRIM(salesTable[ProductCategory]))),salesTable[[#This Row],[productCategory_final]],"MISMATCH")</f>
        <v>HOME APPLIANCES</v>
      </c>
      <c r="AA822" s="8" t="str">
        <f>IF(salesTable[[#This Row],[CustomerID]]="","MISSING",IFERROR(VLOOKUP(salesTable[[#This Row],[CustomerID]],customer_REF[],1,FALSE),"NO MATCH"))</f>
        <v>C0080</v>
      </c>
      <c r="AB822" t="str">
        <f>CLEAN(UPPER(TRIM(IF(salesTable[[#This Row],[FirstName]]="","MISSING",IFERROR(VLOOKUP(salesTable[[#This Row],[CustomerID_final]],customer_REF[],2,FALSE),"NO MATCH")))))</f>
        <v>ADWOA</v>
      </c>
      <c r="AC822" s="8" t="str">
        <f>IF(salesTable[[#This Row],[customerFisrtName]]=CLEAN(UPPER(TRIM(salesTable[[#This Row],[customerFisrtName]]))),salesTable[[#This Row],[customerFisrtName]],"MISMATCH")</f>
        <v>ADWOA</v>
      </c>
      <c r="AD822" t="str">
        <f>CLEAN(UPPER(TRIM(IF(salesTable[[#This Row],[LastName]]="","MISSING",IFERROR(VLOOKUP(salesTable[[#This Row],[CustomerID_final]],customer_REF[],3,FALSE),"NO MATCH")))))</f>
        <v>ARTHUR</v>
      </c>
      <c r="AE822" s="8" t="str">
        <f>IF(salesTable[[#This Row],[customerLastName]]=CLEAN(UPPER(TRIM(salesTable[[#This Row],[customerLastName]]))),salesTable[[#This Row],[customerLastName]],"MISMATCH")</f>
        <v>ARTHUR</v>
      </c>
      <c r="AF822" s="8" t="str">
        <f>IF(salesTable[[#This Row],[Phone]]="","MISSING",0&amp;RIGHT(TRIM(SUBSTITUTE(SUBSTITUTE(SUBSTITUTE(salesTable[[#This Row],[Phone]],"+","")," ",""),"-","")),9))</f>
        <v>0542774579</v>
      </c>
      <c r="AG82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22" s="8">
        <f>IF(salesTable[[#This Row],[quantity_clean]]&gt;0,salesTable[[#This Row],[quantity_clean]],"INVALID")</f>
        <v>6</v>
      </c>
      <c r="AI822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22" s="8">
        <f>IF(salesTable[[#This Row],[unitPrice_clean]]&gt;0,salesTable[[#This Row],[unitPrice_clean]],"INVALID")</f>
        <v>3600</v>
      </c>
      <c r="AK822">
        <f>IF(salesTable[[#This Row],[Revenue]]="","MISSING",VALUE(TRIM(SUBSTITUTE(SUBSTITUTE(salesTable[[#This Row],[Revenue]],",",""),"GH₵",""))))</f>
        <v>21600</v>
      </c>
      <c r="AL822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822" s="19">
        <f>IF(ISNUMBER(salesTable[[#This Row],[OrderDate]]),salesTable[[#This Row],[OrderDate]],IFERROR(DATEVALUE(CLEAN(TRIM(SUBSTITUTE(salesTable[[#This Row],[OrderDate]],".","/")))),"CHECK"))</f>
        <v>45443</v>
      </c>
      <c r="AN82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GH-SUN-2025-00514</v>
      </c>
      <c r="AP8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2" s="8" t="str">
        <f>CLEAN(PROPER(TRIM(salesTable[[#This Row],[Email]])))</f>
        <v>Adwoa.Arthur45@Example.Com</v>
      </c>
      <c r="AR822" s="8" t="str">
        <f>CLEAN(TRIM(salesTable[[#This Row],[SourceFile]]))</f>
        <v>Agent_App_2025.csv</v>
      </c>
      <c r="AS8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2" s="8" t="str">
        <f>IF(salesTable[orderRef_final]&lt;&gt;"MISSING",salesTable[orderRef_final],"invalid")</f>
        <v>GH-SUN-2025-00514</v>
      </c>
    </row>
    <row r="823" spans="1:46" x14ac:dyDescent="0.3">
      <c r="A823" t="s">
        <v>1297</v>
      </c>
      <c r="B823" t="s">
        <v>1298</v>
      </c>
      <c r="C823" t="s">
        <v>1299</v>
      </c>
      <c r="D823" t="s">
        <v>65</v>
      </c>
      <c r="E823" t="s">
        <v>22</v>
      </c>
      <c r="F823" t="s">
        <v>1127</v>
      </c>
      <c r="G823" t="s">
        <v>39</v>
      </c>
      <c r="H823" t="s">
        <v>336</v>
      </c>
      <c r="I823" t="s">
        <v>41</v>
      </c>
      <c r="J823" t="s">
        <v>492</v>
      </c>
      <c r="K823" t="s">
        <v>57</v>
      </c>
      <c r="L823" t="s">
        <v>85</v>
      </c>
      <c r="M823">
        <v>5</v>
      </c>
      <c r="N823">
        <v>1900</v>
      </c>
      <c r="O823">
        <v>9500</v>
      </c>
      <c r="P823" t="s">
        <v>1300</v>
      </c>
      <c r="Q823" t="s">
        <v>1301</v>
      </c>
      <c r="R823" t="s">
        <v>46</v>
      </c>
      <c r="S823" t="str">
        <f>IF(salesTable[[#This Row],[Region]]="","MISSING",IFERROR(VLOOKUP(salesTable[[#This Row],[Region]],region_ref[],2,FALSE),TRIM(CLEAN(UPPER(salesTable[[#This Row],[Region]])))))</f>
        <v>SUNYANI</v>
      </c>
      <c r="T823" t="str">
        <f>IF(salesTable[[#This Row],[CustomerType]]="","MISSING",IFERROR(VLOOKUP(salesTable[[#This Row],[CustomerType]],customerType_Ref[],2,FALSE),TRIM(CLEAN(UPPER(salesTable[[#This Row],[CustomerType]])))))</f>
        <v>BUSINESS</v>
      </c>
      <c r="U823" t="str">
        <f>IF(salesTable[[#This Row],[SalesChannel]]="","MISSING",IFERROR(VLOOKUP(salesTable[[#This Row],[SalesChannel]],salesChannel_Ref[],2,FALSE),CLEAN(UPPER(TRIM(salesTable[SalesChannel])))))</f>
        <v>ONLINE</v>
      </c>
      <c r="V82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23" s="8" t="str">
        <f>IF(salesTable[[#This Row],[ProductID]]="","MISSING",IFERROR(VLOOKUP(salesTable[[#This Row],[ProductID]],product_REF[],1,FALSE),"NO MATCH"))</f>
        <v>P006</v>
      </c>
      <c r="X823" s="8" t="str">
        <f>CLEAN(UPPER(TRIM(IF(salesTable[[#This Row],[ProductID]]="","MISSING",IFERROR(VLOOKUP(salesTable[[#This Row],[ProductID]],product_REF[],2,FALSE),"NO MATCH")))))</f>
        <v>STANDING DESK</v>
      </c>
      <c r="Y823" t="str">
        <f>IFERROR(CLEAN(UPPER(TRIM(VLOOKUP(salesTable[[#This Row],[productID_Final]],product_REF[],3,FALSE)))),"NO MATCH")</f>
        <v>FURNITURE</v>
      </c>
      <c r="Z823" s="8" t="str">
        <f>IF(salesTable[[#This Row],[productCategory_final]]=CLEAN(UPPER(TRIM(salesTable[ProductCategory]))),salesTable[[#This Row],[productCategory_final]],"MISMATCH")</f>
        <v>FURNITURE</v>
      </c>
      <c r="AA823" s="8" t="str">
        <f>IF(salesTable[[#This Row],[CustomerID]]="","MISSING",IFERROR(VLOOKUP(salesTable[[#This Row],[CustomerID]],customer_REF[],1,FALSE),"NO MATCH"))</f>
        <v>C0237</v>
      </c>
      <c r="AB823" t="str">
        <f>CLEAN(UPPER(TRIM(IF(salesTable[[#This Row],[FirstName]]="","MISSING",IFERROR(VLOOKUP(salesTable[[#This Row],[CustomerID_final]],customer_REF[],2,FALSE),"NO MATCH")))))</f>
        <v>NAA</v>
      </c>
      <c r="AC823" s="8" t="str">
        <f>IF(salesTable[[#This Row],[customerFisrtName]]=CLEAN(UPPER(TRIM(salesTable[[#This Row],[customerFisrtName]]))),salesTable[[#This Row],[customerFisrtName]],"MISMATCH")</f>
        <v>NAA</v>
      </c>
      <c r="AD823" t="str">
        <f>CLEAN(UPPER(TRIM(IF(salesTable[[#This Row],[LastName]]="","MISSING",IFERROR(VLOOKUP(salesTable[[#This Row],[CustomerID_final]],customer_REF[],3,FALSE),"NO MATCH")))))</f>
        <v>ARTHUR</v>
      </c>
      <c r="AE823" s="8" t="str">
        <f>IF(salesTable[[#This Row],[customerLastName]]=CLEAN(UPPER(TRIM(salesTable[[#This Row],[customerLastName]]))),salesTable[[#This Row],[customerLastName]],"MISMATCH")</f>
        <v>ARTHUR</v>
      </c>
      <c r="AF823" s="8" t="str">
        <f>IF(salesTable[[#This Row],[Phone]]="","MISSING",0&amp;RIGHT(TRIM(SUBSTITUTE(SUBSTITUTE(SUBSTITUTE(salesTable[[#This Row],[Phone]],"+","")," ",""),"-","")),9))</f>
        <v>0591123300</v>
      </c>
      <c r="AG82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23" s="8">
        <f>IF(salesTable[[#This Row],[quantity_clean]]&gt;0,salesTable[[#This Row],[quantity_clean]],"INVALID")</f>
        <v>5</v>
      </c>
      <c r="AI82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823" s="8">
        <f>IF(salesTable[[#This Row],[unitPrice_clean]]&gt;0,salesTable[[#This Row],[unitPrice_clean]],"INVALID")</f>
        <v>1900</v>
      </c>
      <c r="AK823">
        <f>IF(salesTable[[#This Row],[Revenue]]="","MISSING",VALUE(TRIM(SUBSTITUTE(SUBSTITUTE(salesTable[[#This Row],[Revenue]],",",""),"GH₵",""))))</f>
        <v>9500</v>
      </c>
      <c r="AL823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823" s="19">
        <f>IF(ISNUMBER(salesTable[[#This Row],[OrderDate]]),salesTable[[#This Row],[OrderDate]],IFERROR(DATEVALUE(CLEAN(TRIM(SUBSTITUTE(salesTable[[#This Row],[OrderDate]],".","/")))),"CHECK"))</f>
        <v>45984</v>
      </c>
      <c r="AN8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45984</v>
      </c>
      <c r="AO8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GH-SUN-2025-00536</v>
      </c>
      <c r="AP8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3" s="8" t="str">
        <f>CLEAN(PROPER(TRIM(salesTable[[#This Row],[Email]])))</f>
        <v>Naa.Arthur54@Example.Com</v>
      </c>
      <c r="AR823" s="8" t="str">
        <f>CLEAN(TRIM(salesTable[[#This Row],[SourceFile]]))</f>
        <v>Mobile_App_Export.csv</v>
      </c>
      <c r="AS8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3" s="8" t="str">
        <f>IF(salesTable[orderRef_final]&lt;&gt;"MISSING",salesTable[orderRef_final],"invalid")</f>
        <v>GH-SUN-2025-00536</v>
      </c>
    </row>
    <row r="824" spans="1:46" x14ac:dyDescent="0.3">
      <c r="A824" t="s">
        <v>4084</v>
      </c>
      <c r="B824" t="s">
        <v>4085</v>
      </c>
      <c r="C824" t="s">
        <v>4086</v>
      </c>
      <c r="D824" t="s">
        <v>106</v>
      </c>
      <c r="E824" t="s">
        <v>107</v>
      </c>
      <c r="F824" t="s">
        <v>228</v>
      </c>
      <c r="G824" t="s">
        <v>39</v>
      </c>
      <c r="H824" t="s">
        <v>336</v>
      </c>
      <c r="I824" t="s">
        <v>41</v>
      </c>
      <c r="J824" t="s">
        <v>83</v>
      </c>
      <c r="K824" t="s">
        <v>830</v>
      </c>
      <c r="L824" t="s">
        <v>819</v>
      </c>
      <c r="M824">
        <v>5</v>
      </c>
      <c r="N824">
        <v>1900</v>
      </c>
      <c r="O824">
        <v>9500</v>
      </c>
      <c r="P824" t="s">
        <v>4087</v>
      </c>
      <c r="Q824" t="s">
        <v>4088</v>
      </c>
      <c r="R824" t="s">
        <v>46</v>
      </c>
      <c r="S824" t="str">
        <f>IF(salesTable[[#This Row],[Region]]="","MISSING",IFERROR(VLOOKUP(salesTable[[#This Row],[Region]],region_ref[],2,FALSE),TRIM(CLEAN(UPPER(salesTable[[#This Row],[Region]])))))</f>
        <v>SUNYANI</v>
      </c>
      <c r="T824" t="str">
        <f>IF(salesTable[[#This Row],[CustomerType]]="","MISSING",IFERROR(VLOOKUP(salesTable[[#This Row],[CustomerType]],customerType_Ref[],2,FALSE),TRIM(CLEAN(UPPER(salesTable[[#This Row],[CustomerType]])))))</f>
        <v>INDIVIDUAL</v>
      </c>
      <c r="U824" t="str">
        <f>IF(salesTable[[#This Row],[SalesChannel]]="","MISSING",IFERROR(VLOOKUP(salesTable[[#This Row],[SalesChannel]],salesChannel_Ref[],2,FALSE),CLEAN(UPPER(TRIM(salesTable[SalesChannel])))))</f>
        <v>MOBILE APP</v>
      </c>
      <c r="V82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24" s="8" t="str">
        <f>IF(salesTable[[#This Row],[ProductID]]="","MISSING",IFERROR(VLOOKUP(salesTable[[#This Row],[ProductID]],product_REF[],1,FALSE),"NO MATCH"))</f>
        <v>P006</v>
      </c>
      <c r="X824" s="8" t="str">
        <f>CLEAN(UPPER(TRIM(IF(salesTable[[#This Row],[ProductID]]="","MISSING",IFERROR(VLOOKUP(salesTable[[#This Row],[ProductID]],product_REF[],2,FALSE),"NO MATCH")))))</f>
        <v>STANDING DESK</v>
      </c>
      <c r="Y824" t="str">
        <f>IFERROR(CLEAN(UPPER(TRIM(VLOOKUP(salesTable[[#This Row],[productID_Final]],product_REF[],3,FALSE)))),"NO MATCH")</f>
        <v>FURNITURE</v>
      </c>
      <c r="Z824" s="8" t="str">
        <f>IF(salesTable[[#This Row],[productCategory_final]]=CLEAN(UPPER(TRIM(salesTable[ProductCategory]))),salesTable[[#This Row],[productCategory_final]],"MISMATCH")</f>
        <v>FURNITURE</v>
      </c>
      <c r="AA824" s="8" t="str">
        <f>IF(salesTable[[#This Row],[CustomerID]]="","MISSING",IFERROR(VLOOKUP(salesTable[[#This Row],[CustomerID]],customer_REF[],1,FALSE),"NO MATCH"))</f>
        <v>C0342</v>
      </c>
      <c r="AB824" t="str">
        <f>CLEAN(UPPER(TRIM(IF(salesTable[[#This Row],[FirstName]]="","MISSING",IFERROR(VLOOKUP(salesTable[[#This Row],[CustomerID_final]],customer_REF[],2,FALSE),"NO MATCH")))))</f>
        <v>YAW</v>
      </c>
      <c r="AC824" s="8" t="str">
        <f>IF(salesTable[[#This Row],[customerFisrtName]]=CLEAN(UPPER(TRIM(salesTable[[#This Row],[customerFisrtName]]))),salesTable[[#This Row],[customerFisrtName]],"MISMATCH")</f>
        <v>YAW</v>
      </c>
      <c r="AD824" t="str">
        <f>CLEAN(UPPER(TRIM(IF(salesTable[[#This Row],[LastName]]="","MISSING",IFERROR(VLOOKUP(salesTable[[#This Row],[CustomerID_final]],customer_REF[],3,FALSE),"NO MATCH")))))</f>
        <v>BADU</v>
      </c>
      <c r="AE824" s="8" t="str">
        <f>IF(salesTable[[#This Row],[customerLastName]]=CLEAN(UPPER(TRIM(salesTable[[#This Row],[customerLastName]]))),salesTable[[#This Row],[customerLastName]],"MISMATCH")</f>
        <v>BADU</v>
      </c>
      <c r="AF824" s="8" t="str">
        <f>IF(salesTable[[#This Row],[Phone]]="","MISSING",0&amp;RIGHT(TRIM(SUBSTITUTE(SUBSTITUTE(SUBSTITUTE(salesTable[[#This Row],[Phone]],"+","")," ",""),"-","")),9))</f>
        <v>0204288153</v>
      </c>
      <c r="AG82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24" s="8">
        <f>IF(salesTable[[#This Row],[quantity_clean]]&gt;0,salesTable[[#This Row],[quantity_clean]],"INVALID")</f>
        <v>5</v>
      </c>
      <c r="AI82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824" s="8">
        <f>IF(salesTable[[#This Row],[unitPrice_clean]]&gt;0,salesTable[[#This Row],[unitPrice_clean]],"INVALID")</f>
        <v>1900</v>
      </c>
      <c r="AK824">
        <f>IF(salesTable[[#This Row],[Revenue]]="","MISSING",VALUE(TRIM(SUBSTITUTE(SUBSTITUTE(salesTable[[#This Row],[Revenue]],",",""),"GH₵",""))))</f>
        <v>9500</v>
      </c>
      <c r="AL824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824" s="19">
        <f>IF(ISNUMBER(salesTable[[#This Row],[OrderDate]]),salesTable[[#This Row],[OrderDate]],IFERROR(DATEVALUE(CLEAN(TRIM(SUBSTITUTE(salesTable[[#This Row],[OrderDate]],".","/")))),"CHECK"))</f>
        <v>45307</v>
      </c>
      <c r="AN82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GH-SUN-2025-00549</v>
      </c>
      <c r="AP8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4" s="8" t="str">
        <f>CLEAN(PROPER(TRIM(salesTable[[#This Row],[Email]])))</f>
        <v>Yaw.Badu15@Example.Com</v>
      </c>
      <c r="AR824" s="8" t="str">
        <f>CLEAN(TRIM(salesTable[[#This Row],[SourceFile]]))</f>
        <v>Mobile_App_Export.csv</v>
      </c>
      <c r="AS8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4" s="8" t="str">
        <f>IF(salesTable[orderRef_final]&lt;&gt;"MISSING",salesTable[orderRef_final],"invalid")</f>
        <v>GH-SUN-2025-00549</v>
      </c>
    </row>
    <row r="825" spans="1:46" x14ac:dyDescent="0.3">
      <c r="A825" t="s">
        <v>6355</v>
      </c>
      <c r="B825" t="s">
        <v>5283</v>
      </c>
      <c r="C825" t="s">
        <v>910</v>
      </c>
      <c r="D825" t="s">
        <v>65</v>
      </c>
      <c r="E825" t="s">
        <v>190</v>
      </c>
      <c r="F825" t="s">
        <v>228</v>
      </c>
      <c r="G825" t="s">
        <v>218</v>
      </c>
      <c r="H825" t="s">
        <v>312</v>
      </c>
      <c r="I825" t="s">
        <v>131</v>
      </c>
      <c r="J825" t="s">
        <v>305</v>
      </c>
      <c r="K825" t="s">
        <v>98</v>
      </c>
      <c r="L825" t="s">
        <v>58</v>
      </c>
      <c r="N825">
        <v>2800</v>
      </c>
      <c r="O825">
        <v>28000</v>
      </c>
      <c r="P825" t="s">
        <v>6356</v>
      </c>
      <c r="Q825" t="s">
        <v>6357</v>
      </c>
      <c r="R825" t="s">
        <v>61</v>
      </c>
      <c r="S825" t="str">
        <f>IF(salesTable[[#This Row],[Region]]="","MISSING",IFERROR(VLOOKUP(salesTable[[#This Row],[Region]],region_ref[],2,FALSE),TRIM(CLEAN(UPPER(salesTable[[#This Row],[Region]])))))</f>
        <v>SUNYANI</v>
      </c>
      <c r="T825" t="str">
        <f>IF(salesTable[[#This Row],[CustomerType]]="","MISSING",IFERROR(VLOOKUP(salesTable[[#This Row],[CustomerType]],customerType_Ref[],2,FALSE),TRIM(CLEAN(UPPER(salesTable[[#This Row],[CustomerType]])))))</f>
        <v>GOVERNMENT</v>
      </c>
      <c r="U825" t="str">
        <f>IF(salesTable[[#This Row],[SalesChannel]]="","MISSING",IFERROR(VLOOKUP(salesTable[[#This Row],[SalesChannel]],salesChannel_Ref[],2,FALSE),CLEAN(UPPER(TRIM(salesTable[SalesChannel])))))</f>
        <v>MOBILE APP</v>
      </c>
      <c r="V82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25" s="8" t="str">
        <f>IF(salesTable[[#This Row],[ProductID]]="","MISSING",IFERROR(VLOOKUP(salesTable[[#This Row],[ProductID]],product_REF[],1,FALSE),"NO MATCH"))</f>
        <v>P005</v>
      </c>
      <c r="X825" s="8" t="str">
        <f>CLEAN(UPPER(TRIM(IF(salesTable[[#This Row],[ProductID]]="","MISSING",IFERROR(VLOOKUP(salesTable[[#This Row],[ProductID]],product_REF[],2,FALSE),"NO MATCH")))))</f>
        <v>SMARTPHONE X</v>
      </c>
      <c r="Y825" t="str">
        <f>IFERROR(CLEAN(UPPER(TRIM(VLOOKUP(salesTable[[#This Row],[productID_Final]],product_REF[],3,FALSE)))),"NO MATCH")</f>
        <v>ELECTRONICS</v>
      </c>
      <c r="Z825" s="8" t="str">
        <f>IF(salesTable[[#This Row],[productCategory_final]]=CLEAN(UPPER(TRIM(salesTable[ProductCategory]))),salesTable[[#This Row],[productCategory_final]],"MISMATCH")</f>
        <v>ELECTRONICS</v>
      </c>
      <c r="AA825" s="8" t="str">
        <f>IF(salesTable[[#This Row],[CustomerID]]="","MISSING",IFERROR(VLOOKUP(salesTable[[#This Row],[CustomerID]],customer_REF[],1,FALSE),"NO MATCH"))</f>
        <v>C0341</v>
      </c>
      <c r="AB825" t="str">
        <f>CLEAN(UPPER(TRIM(IF(salesTable[[#This Row],[FirstName]]="","MISSING",IFERROR(VLOOKUP(salesTable[[#This Row],[CustomerID_final]],customer_REF[],2,FALSE),"NO MATCH")))))</f>
        <v>NAA</v>
      </c>
      <c r="AC825" s="8" t="str">
        <f>IF(salesTable[[#This Row],[customerFisrtName]]=CLEAN(UPPER(TRIM(salesTable[[#This Row],[customerFisrtName]]))),salesTable[[#This Row],[customerFisrtName]],"MISMATCH")</f>
        <v>NAA</v>
      </c>
      <c r="AD825" t="str">
        <f>CLEAN(UPPER(TRIM(IF(salesTable[[#This Row],[LastName]]="","MISSING",IFERROR(VLOOKUP(salesTable[[#This Row],[CustomerID_final]],customer_REF[],3,FALSE),"NO MATCH")))))</f>
        <v>ASARE</v>
      </c>
      <c r="AE825" s="8" t="str">
        <f>IF(salesTable[[#This Row],[customerLastName]]=CLEAN(UPPER(TRIM(salesTable[[#This Row],[customerLastName]]))),salesTable[[#This Row],[customerLastName]],"MISMATCH")</f>
        <v>ASARE</v>
      </c>
      <c r="AF825" s="8" t="str">
        <f>IF(salesTable[[#This Row],[Phone]]="","MISSING",0&amp;RIGHT(TRIM(SUBSTITUTE(SUBSTITUTE(SUBSTITUTE(salesTable[[#This Row],[Phone]],"+","")," ",""),"-","")),9))</f>
        <v>0595268213</v>
      </c>
      <c r="AG82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825" s="8" t="str">
        <f>IF(salesTable[[#This Row],[quantity_clean]]&gt;0,salesTable[[#This Row],[quantity_clean]],"INVALID")</f>
        <v>INVALID</v>
      </c>
      <c r="AI82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25" s="8">
        <f>IF(salesTable[[#This Row],[unitPrice_clean]]&gt;0,salesTable[[#This Row],[unitPrice_clean]],"INVALID")</f>
        <v>2800</v>
      </c>
      <c r="AK825">
        <f>IF(salesTable[[#This Row],[Revenue]]="","MISSING",VALUE(TRIM(SUBSTITUTE(SUBSTITUTE(salesTable[[#This Row],[Revenue]],",",""),"GH₵",""))))</f>
        <v>28000</v>
      </c>
      <c r="AL82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25" s="19">
        <f>IF(ISNUMBER(salesTable[[#This Row],[OrderDate]]),salesTable[[#This Row],[OrderDate]],IFERROR(DATEVALUE(CLEAN(TRIM(SUBSTITUTE(salesTable[[#This Row],[OrderDate]],".","/")))),"CHECK"))</f>
        <v>45972</v>
      </c>
      <c r="AN8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45972</v>
      </c>
      <c r="AO8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GH-SUN-2025-00550</v>
      </c>
      <c r="AP8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5" s="8" t="str">
        <f>CLEAN(PROPER(TRIM(salesTable[[#This Row],[Email]])))</f>
        <v>Naa.Asare28@Example.Com</v>
      </c>
      <c r="AR825" s="8" t="str">
        <f>CLEAN(TRIM(salesTable[[#This Row],[SourceFile]]))</f>
        <v>Retail_POS_2025.csv</v>
      </c>
      <c r="AS8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5" s="8" t="str">
        <f>IF(salesTable[orderRef_final]&lt;&gt;"MISSING",salesTable[orderRef_final],"invalid")</f>
        <v>GH-SUN-2025-00550</v>
      </c>
    </row>
    <row r="826" spans="1:46" x14ac:dyDescent="0.3">
      <c r="A826" t="s">
        <v>5628</v>
      </c>
      <c r="B826" t="s">
        <v>446</v>
      </c>
      <c r="C826" t="s">
        <v>2201</v>
      </c>
      <c r="D826" t="s">
        <v>151</v>
      </c>
      <c r="E826" t="s">
        <v>2410</v>
      </c>
      <c r="F826" t="s">
        <v>248</v>
      </c>
      <c r="G826" t="s">
        <v>191</v>
      </c>
      <c r="H826" t="s">
        <v>895</v>
      </c>
      <c r="I826" t="s">
        <v>279</v>
      </c>
      <c r="J826" t="s">
        <v>27</v>
      </c>
      <c r="K826" t="s">
        <v>84</v>
      </c>
      <c r="L826" t="s">
        <v>111</v>
      </c>
      <c r="M826" t="s">
        <v>846</v>
      </c>
      <c r="N826">
        <v>1650</v>
      </c>
      <c r="O826">
        <v>1650</v>
      </c>
      <c r="P826" t="s">
        <v>5629</v>
      </c>
      <c r="Q826" t="s">
        <v>5630</v>
      </c>
      <c r="R826" t="s">
        <v>157</v>
      </c>
      <c r="S826" t="str">
        <f>IF(salesTable[[#This Row],[Region]]="","MISSING",IFERROR(VLOOKUP(salesTable[[#This Row],[Region]],region_ref[],2,FALSE),TRIM(CLEAN(UPPER(salesTable[[#This Row],[Region]])))))</f>
        <v>SUNYANI</v>
      </c>
      <c r="T826" t="str">
        <f>IF(salesTable[[#This Row],[CustomerType]]="","MISSING",IFERROR(VLOOKUP(salesTable[[#This Row],[CustomerType]],customerType_Ref[],2,FALSE),TRIM(CLEAN(UPPER(salesTable[[#This Row],[CustomerType]])))))</f>
        <v>GOVERNMENT</v>
      </c>
      <c r="U826" t="str">
        <f>IF(salesTable[[#This Row],[SalesChannel]]="","MISSING",IFERROR(VLOOKUP(salesTable[[#This Row],[SalesChannel]],salesChannel_Ref[],2,FALSE),CLEAN(UPPER(TRIM(salesTable[SalesChannel])))))</f>
        <v>AGENT</v>
      </c>
      <c r="V826" t="str">
        <f>IF(salesTable[[#This Row],[PaymentMethod]]="","MISSING",IFERROR(VLOOKUP(salesTable[[#This Row],[PaymentMethod]],paymentMethod_REF[],2,FALSE), CLEAN(UPPER(TRIM(salesTable[[#This Row],[PaymentMethod]])))))</f>
        <v>CARD</v>
      </c>
      <c r="W826" s="8" t="str">
        <f>IF(salesTable[[#This Row],[ProductID]]="","MISSING",IFERROR(VLOOKUP(salesTable[[#This Row],[ProductID]],product_REF[],1,FALSE),"NO MATCH"))</f>
        <v>P004</v>
      </c>
      <c r="X826" s="8" t="str">
        <f>CLEAN(UPPER(TRIM(IF(salesTable[[#This Row],[ProductID]]="","MISSING",IFERROR(VLOOKUP(salesTable[[#This Row],[ProductID]],product_REF[],2,FALSE),"NO MATCH")))))</f>
        <v>LASER PRINTER</v>
      </c>
      <c r="Y826" t="str">
        <f>IFERROR(CLEAN(UPPER(TRIM(VLOOKUP(salesTable[[#This Row],[productID_Final]],product_REF[],3,FALSE)))),"NO MATCH")</f>
        <v>OFFICE SUPPLIES</v>
      </c>
      <c r="Z826" s="8" t="str">
        <f>IF(salesTable[[#This Row],[productCategory_final]]=CLEAN(UPPER(TRIM(salesTable[ProductCategory]))),salesTable[[#This Row],[productCategory_final]],"MISMATCH")</f>
        <v>OFFICE SUPPLIES</v>
      </c>
      <c r="AA826" s="8" t="str">
        <f>IF(salesTable[[#This Row],[CustomerID]]="","MISSING",IFERROR(VLOOKUP(salesTable[[#This Row],[CustomerID]],customer_REF[],1,FALSE),"NO MATCH"))</f>
        <v>C0196</v>
      </c>
      <c r="AB826" t="str">
        <f>CLEAN(UPPER(TRIM(IF(salesTable[[#This Row],[FirstName]]="","MISSING",IFERROR(VLOOKUP(salesTable[[#This Row],[CustomerID_final]],customer_REF[],2,FALSE),"NO MATCH")))))</f>
        <v>KWAME</v>
      </c>
      <c r="AC826" s="8" t="str">
        <f>IF(salesTable[[#This Row],[customerFisrtName]]=CLEAN(UPPER(TRIM(salesTable[[#This Row],[customerFisrtName]]))),salesTable[[#This Row],[customerFisrtName]],"MISMATCH")</f>
        <v>KWAME</v>
      </c>
      <c r="AD826" t="str">
        <f>CLEAN(UPPER(TRIM(IF(salesTable[[#This Row],[LastName]]="","MISSING",IFERROR(VLOOKUP(salesTable[[#This Row],[CustomerID_final]],customer_REF[],3,FALSE),"NO MATCH")))))</f>
        <v>OSEI</v>
      </c>
      <c r="AE826" s="8" t="str">
        <f>IF(salesTable[[#This Row],[customerLastName]]=CLEAN(UPPER(TRIM(salesTable[[#This Row],[customerLastName]]))),salesTable[[#This Row],[customerLastName]],"MISMATCH")</f>
        <v>OSEI</v>
      </c>
      <c r="AF826" s="8" t="str">
        <f>IF(salesTable[[#This Row],[Phone]]="","MISSING",0&amp;RIGHT(TRIM(SUBSTITUTE(SUBSTITUTE(SUBSTITUTE(salesTable[[#This Row],[Phone]],"+","")," ",""),"-","")),9))</f>
        <v>0262939143</v>
      </c>
      <c r="AG82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26" s="8">
        <f>IF(salesTable[[#This Row],[quantity_clean]]&gt;0,salesTable[[#This Row],[quantity_clean]],"INVALID")</f>
        <v>1</v>
      </c>
      <c r="AI82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826" s="8">
        <f>IF(salesTable[[#This Row],[unitPrice_clean]]&gt;0,salesTable[[#This Row],[unitPrice_clean]],"INVALID")</f>
        <v>1650</v>
      </c>
      <c r="AK826">
        <f>IF(salesTable[[#This Row],[Revenue]]="","MISSING",VALUE(TRIM(SUBSTITUTE(SUBSTITUTE(salesTable[[#This Row],[Revenue]],",",""),"GH₵",""))))</f>
        <v>1650</v>
      </c>
      <c r="AL826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826" s="19">
        <f>IF(ISNUMBER(salesTable[[#This Row],[OrderDate]]),salesTable[[#This Row],[OrderDate]],IFERROR(DATEVALUE(CLEAN(TRIM(SUBSTITUTE(salesTable[[#This Row],[OrderDate]],".","/")))),"CHECK"))</f>
        <v>45826</v>
      </c>
      <c r="AN8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45826</v>
      </c>
      <c r="AO8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GH-SUN-2025-00552</v>
      </c>
      <c r="AP8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6" s="8" t="str">
        <f>CLEAN(PROPER(TRIM(salesTable[[#This Row],[Email]])))</f>
        <v>Kwame.Osei54@Example.Com</v>
      </c>
      <c r="AR826" s="8" t="str">
        <f>CLEAN(TRIM(salesTable[[#This Row],[SourceFile]]))</f>
        <v>Online_Sales_2025.xlsx</v>
      </c>
      <c r="AS8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6" s="8" t="str">
        <f>IF(salesTable[orderRef_final]&lt;&gt;"MISSING",salesTable[orderRef_final],"invalid")</f>
        <v>GH-SUN-2025-00552</v>
      </c>
    </row>
    <row r="827" spans="1:46" x14ac:dyDescent="0.3">
      <c r="A827" t="s">
        <v>3623</v>
      </c>
      <c r="B827" t="s">
        <v>1141</v>
      </c>
      <c r="C827" t="s">
        <v>3010</v>
      </c>
      <c r="D827" t="s">
        <v>743</v>
      </c>
      <c r="E827" t="s">
        <v>2101</v>
      </c>
      <c r="F827" t="s">
        <v>228</v>
      </c>
      <c r="G827" t="s">
        <v>39</v>
      </c>
      <c r="H827" t="s">
        <v>336</v>
      </c>
      <c r="I827" t="s">
        <v>41</v>
      </c>
      <c r="J827" t="s">
        <v>221</v>
      </c>
      <c r="K827" t="s">
        <v>98</v>
      </c>
      <c r="L827" t="s">
        <v>353</v>
      </c>
      <c r="M827">
        <v>1</v>
      </c>
      <c r="N827">
        <v>1900</v>
      </c>
      <c r="O827">
        <v>1900</v>
      </c>
      <c r="P827" t="s">
        <v>3624</v>
      </c>
      <c r="Q827" t="s">
        <v>3625</v>
      </c>
      <c r="R827" t="s">
        <v>32</v>
      </c>
      <c r="S827" t="str">
        <f>IF(salesTable[[#This Row],[Region]]="","MISSING",IFERROR(VLOOKUP(salesTable[[#This Row],[Region]],region_ref[],2,FALSE),TRIM(CLEAN(UPPER(salesTable[[#This Row],[Region]])))))</f>
        <v>SUNYANI</v>
      </c>
      <c r="T827" t="str">
        <f>IF(salesTable[[#This Row],[CustomerType]]="","MISSING",IFERROR(VLOOKUP(salesTable[[#This Row],[CustomerType]],customerType_Ref[],2,FALSE),TRIM(CLEAN(UPPER(salesTable[[#This Row],[CustomerType]])))))</f>
        <v>INDIVIDUAL</v>
      </c>
      <c r="U827" t="str">
        <f>IF(salesTable[[#This Row],[SalesChannel]]="","MISSING",IFERROR(VLOOKUP(salesTable[[#This Row],[SalesChannel]],salesChannel_Ref[],2,FALSE),CLEAN(UPPER(TRIM(salesTable[SalesChannel])))))</f>
        <v>MOBILE APP</v>
      </c>
      <c r="V827" t="str">
        <f>IF(salesTable[[#This Row],[PaymentMethod]]="","MISSING",IFERROR(VLOOKUP(salesTable[[#This Row],[PaymentMethod]],paymentMethod_REF[],2,FALSE), CLEAN(UPPER(TRIM(salesTable[[#This Row],[PaymentMethod]])))))</f>
        <v>CASH</v>
      </c>
      <c r="W827" s="8" t="str">
        <f>IF(salesTable[[#This Row],[ProductID]]="","MISSING",IFERROR(VLOOKUP(salesTable[[#This Row],[ProductID]],product_REF[],1,FALSE),"NO MATCH"))</f>
        <v>P006</v>
      </c>
      <c r="X827" s="8" t="str">
        <f>CLEAN(UPPER(TRIM(IF(salesTable[[#This Row],[ProductID]]="","MISSING",IFERROR(VLOOKUP(salesTable[[#This Row],[ProductID]],product_REF[],2,FALSE),"NO MATCH")))))</f>
        <v>STANDING DESK</v>
      </c>
      <c r="Y827" t="str">
        <f>IFERROR(CLEAN(UPPER(TRIM(VLOOKUP(salesTable[[#This Row],[productID_Final]],product_REF[],3,FALSE)))),"NO MATCH")</f>
        <v>FURNITURE</v>
      </c>
      <c r="Z827" s="8" t="str">
        <f>IF(salesTable[[#This Row],[productCategory_final]]=CLEAN(UPPER(TRIM(salesTable[ProductCategory]))),salesTable[[#This Row],[productCategory_final]],"MISMATCH")</f>
        <v>FURNITURE</v>
      </c>
      <c r="AA827" s="8" t="str">
        <f>IF(salesTable[[#This Row],[CustomerID]]="","MISSING",IFERROR(VLOOKUP(salesTable[[#This Row],[CustomerID]],customer_REF[],1,FALSE),"NO MATCH"))</f>
        <v>C0239</v>
      </c>
      <c r="AB827" t="str">
        <f>CLEAN(UPPER(TRIM(IF(salesTable[[#This Row],[FirstName]]="","MISSING",IFERROR(VLOOKUP(salesTable[[#This Row],[CustomerID_final]],customer_REF[],2,FALSE),"NO MATCH")))))</f>
        <v>ESI</v>
      </c>
      <c r="AC827" s="8" t="str">
        <f>IF(salesTable[[#This Row],[customerFisrtName]]=CLEAN(UPPER(TRIM(salesTable[[#This Row],[customerFisrtName]]))),salesTable[[#This Row],[customerFisrtName]],"MISMATCH")</f>
        <v>ESI</v>
      </c>
      <c r="AD827" t="str">
        <f>CLEAN(UPPER(TRIM(IF(salesTable[[#This Row],[LastName]]="","MISSING",IFERROR(VLOOKUP(salesTable[[#This Row],[CustomerID_final]],customer_REF[],3,FALSE),"NO MATCH")))))</f>
        <v>OWUSU</v>
      </c>
      <c r="AE827" s="8" t="str">
        <f>IF(salesTable[[#This Row],[customerLastName]]=CLEAN(UPPER(TRIM(salesTable[[#This Row],[customerLastName]]))),salesTable[[#This Row],[customerLastName]],"MISMATCH")</f>
        <v>OWUSU</v>
      </c>
      <c r="AF827" s="8" t="str">
        <f>IF(salesTable[[#This Row],[Phone]]="","MISSING",0&amp;RIGHT(TRIM(SUBSTITUTE(SUBSTITUTE(SUBSTITUTE(salesTable[[#This Row],[Phone]],"+","")," ",""),"-","")),9))</f>
        <v>0542324517</v>
      </c>
      <c r="AG82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27" s="8">
        <f>IF(salesTable[[#This Row],[quantity_clean]]&gt;0,salesTable[[#This Row],[quantity_clean]],"INVALID")</f>
        <v>1</v>
      </c>
      <c r="AI82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827" s="8">
        <f>IF(salesTable[[#This Row],[unitPrice_clean]]&gt;0,salesTable[[#This Row],[unitPrice_clean]],"INVALID")</f>
        <v>1900</v>
      </c>
      <c r="AK827">
        <f>IF(salesTable[[#This Row],[Revenue]]="","MISSING",VALUE(TRIM(SUBSTITUTE(SUBSTITUTE(salesTable[[#This Row],[Revenue]],",",""),"GH₵",""))))</f>
        <v>1900</v>
      </c>
      <c r="AL827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827" s="19">
        <f>IF(ISNUMBER(salesTable[[#This Row],[OrderDate]]),salesTable[[#This Row],[OrderDate]],IFERROR(DATEVALUE(CLEAN(TRIM(SUBSTITUTE(salesTable[[#This Row],[OrderDate]],".","/")))),"CHECK"))</f>
        <v>45954</v>
      </c>
      <c r="AN8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45954</v>
      </c>
      <c r="AO8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GH-SUN-2025-00555</v>
      </c>
      <c r="AP8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7" s="8" t="str">
        <f>CLEAN(PROPER(TRIM(salesTable[[#This Row],[Email]])))</f>
        <v>Esi.Owusu53@Example.Com</v>
      </c>
      <c r="AR827" s="8" t="str">
        <f>CLEAN(TRIM(salesTable[[#This Row],[SourceFile]]))</f>
        <v>Agent_App_2025.csv</v>
      </c>
      <c r="AS8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7" s="8" t="str">
        <f>IF(salesTable[orderRef_final]&lt;&gt;"MISSING",salesTable[orderRef_final],"invalid")</f>
        <v>GH-SUN-2025-00555</v>
      </c>
    </row>
    <row r="828" spans="1:46" x14ac:dyDescent="0.3">
      <c r="A828" t="s">
        <v>5454</v>
      </c>
      <c r="B828" t="s">
        <v>5455</v>
      </c>
      <c r="C828" t="s">
        <v>798</v>
      </c>
      <c r="D828" t="s">
        <v>271</v>
      </c>
      <c r="E828" t="s">
        <v>22</v>
      </c>
      <c r="F828" t="s">
        <v>228</v>
      </c>
      <c r="G828" t="s">
        <v>53</v>
      </c>
      <c r="H828" t="s">
        <v>95</v>
      </c>
      <c r="I828" t="s">
        <v>96</v>
      </c>
      <c r="J828" t="s">
        <v>97</v>
      </c>
      <c r="K828" t="s">
        <v>57</v>
      </c>
      <c r="L828" t="s">
        <v>182</v>
      </c>
      <c r="M828">
        <v>3</v>
      </c>
      <c r="N828">
        <v>180</v>
      </c>
      <c r="O828">
        <v>540</v>
      </c>
      <c r="P828" t="s">
        <v>5456</v>
      </c>
      <c r="Q828" t="s">
        <v>5457</v>
      </c>
      <c r="R828" t="s">
        <v>32</v>
      </c>
      <c r="S828" t="str">
        <f>IF(salesTable[[#This Row],[Region]]="","MISSING",IFERROR(VLOOKUP(salesTable[[#This Row],[Region]],region_ref[],2,FALSE),TRIM(CLEAN(UPPER(salesTable[[#This Row],[Region]])))))</f>
        <v>SUNYANI</v>
      </c>
      <c r="T828" t="str">
        <f>IF(salesTable[[#This Row],[CustomerType]]="","MISSING",IFERROR(VLOOKUP(salesTable[[#This Row],[CustomerType]],customerType_Ref[],2,FALSE),TRIM(CLEAN(UPPER(salesTable[[#This Row],[CustomerType]])))))</f>
        <v>BUSINESS</v>
      </c>
      <c r="U828" t="str">
        <f>IF(salesTable[[#This Row],[SalesChannel]]="","MISSING",IFERROR(VLOOKUP(salesTable[[#This Row],[SalesChannel]],salesChannel_Ref[],2,FALSE),CLEAN(UPPER(TRIM(salesTable[SalesChannel])))))</f>
        <v>ONLINE</v>
      </c>
      <c r="V828" t="str">
        <f>IF(salesTable[[#This Row],[PaymentMethod]]="","MISSING",IFERROR(VLOOKUP(salesTable[[#This Row],[PaymentMethod]],paymentMethod_REF[],2,FALSE), CLEAN(UPPER(TRIM(salesTable[[#This Row],[PaymentMethod]])))))</f>
        <v>CASH</v>
      </c>
      <c r="W828" s="8" t="str">
        <f>IF(salesTable[[#This Row],[ProductID]]="","MISSING",IFERROR(VLOOKUP(salesTable[[#This Row],[ProductID]],product_REF[],1,FALSE),"NO MATCH"))</f>
        <v>P007</v>
      </c>
      <c r="X828" s="8" t="str">
        <f>CLEAN(UPPER(TRIM(IF(salesTable[[#This Row],[ProductID]]="","MISSING",IFERROR(VLOOKUP(salesTable[[#This Row],[ProductID]],product_REF[],2,FALSE),"NO MATCH")))))</f>
        <v>COTTON SHIRT</v>
      </c>
      <c r="Y828" t="str">
        <f>IFERROR(CLEAN(UPPER(TRIM(VLOOKUP(salesTable[[#This Row],[productID_Final]],product_REF[],3,FALSE)))),"NO MATCH")</f>
        <v>CLOTHING</v>
      </c>
      <c r="Z828" s="8" t="str">
        <f>IF(salesTable[[#This Row],[productCategory_final]]=CLEAN(UPPER(TRIM(salesTable[ProductCategory]))),salesTable[[#This Row],[productCategory_final]],"MISMATCH")</f>
        <v>CLOTHING</v>
      </c>
      <c r="AA828" s="8" t="str">
        <f>IF(salesTable[[#This Row],[CustomerID]]="","MISSING",IFERROR(VLOOKUP(salesTable[[#This Row],[CustomerID]],customer_REF[],1,FALSE),"NO MATCH"))</f>
        <v>C0160</v>
      </c>
      <c r="AB828" t="str">
        <f>CLEAN(UPPER(TRIM(IF(salesTable[[#This Row],[FirstName]]="","MISSING",IFERROR(VLOOKUP(salesTable[[#This Row],[CustomerID_final]],customer_REF[],2,FALSE),"NO MATCH")))))</f>
        <v>MICHAEL</v>
      </c>
      <c r="AC828" s="8" t="str">
        <f>IF(salesTable[[#This Row],[customerFisrtName]]=CLEAN(UPPER(TRIM(salesTable[[#This Row],[customerFisrtName]]))),salesTable[[#This Row],[customerFisrtName]],"MISMATCH")</f>
        <v>MICHAEL</v>
      </c>
      <c r="AD828" t="str">
        <f>CLEAN(UPPER(TRIM(IF(salesTable[[#This Row],[LastName]]="","MISSING",IFERROR(VLOOKUP(salesTable[[#This Row],[CustomerID_final]],customer_REF[],3,FALSE),"NO MATCH")))))</f>
        <v>ARTHUR</v>
      </c>
      <c r="AE828" s="8" t="str">
        <f>IF(salesTable[[#This Row],[customerLastName]]=CLEAN(UPPER(TRIM(salesTable[[#This Row],[customerLastName]]))),salesTable[[#This Row],[customerLastName]],"MISMATCH")</f>
        <v>ARTHUR</v>
      </c>
      <c r="AF828" s="8" t="str">
        <f>IF(salesTable[[#This Row],[Phone]]="","MISSING",0&amp;RIGHT(TRIM(SUBSTITUTE(SUBSTITUTE(SUBSTITUTE(salesTable[[#This Row],[Phone]],"+","")," ",""),"-","")),9))</f>
        <v>0596301978</v>
      </c>
      <c r="AG82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828" s="8">
        <f>IF(salesTable[[#This Row],[quantity_clean]]&gt;0,salesTable[[#This Row],[quantity_clean]],"INVALID")</f>
        <v>3</v>
      </c>
      <c r="AI82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28" s="8">
        <f>IF(salesTable[[#This Row],[unitPrice_clean]]&gt;0,salesTable[[#This Row],[unitPrice_clean]],"INVALID")</f>
        <v>180</v>
      </c>
      <c r="AK828">
        <f>IF(salesTable[[#This Row],[Revenue]]="","MISSING",VALUE(TRIM(SUBSTITUTE(SUBSTITUTE(salesTable[[#This Row],[Revenue]],",",""),"GH₵",""))))</f>
        <v>540</v>
      </c>
      <c r="AL828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828" s="19">
        <f>IF(ISNUMBER(salesTable[[#This Row],[OrderDate]]),salesTable[[#This Row],[OrderDate]],IFERROR(DATEVALUE(CLEAN(TRIM(SUBSTITUTE(salesTable[[#This Row],[OrderDate]],".","/")))),"CHECK"))</f>
        <v>45715</v>
      </c>
      <c r="AN8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45715</v>
      </c>
      <c r="AO8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GH-SUN-2025-00563</v>
      </c>
      <c r="AP8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8" s="8" t="str">
        <f>CLEAN(PROPER(TRIM(salesTable[[#This Row],[Email]])))</f>
        <v>Michael.Arthur41@Example.Com</v>
      </c>
      <c r="AR828" s="8" t="str">
        <f>CLEAN(TRIM(salesTable[[#This Row],[SourceFile]]))</f>
        <v>Agent_App_2025.csv</v>
      </c>
      <c r="AS8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8" s="8" t="str">
        <f>IF(salesTable[orderRef_final]&lt;&gt;"MISSING",salesTable[orderRef_final],"invalid")</f>
        <v>GH-SUN-2025-00563</v>
      </c>
    </row>
    <row r="829" spans="1:46" x14ac:dyDescent="0.3">
      <c r="A829" t="s">
        <v>4488</v>
      </c>
      <c r="B829" t="s">
        <v>4489</v>
      </c>
      <c r="C829" t="s">
        <v>4037</v>
      </c>
      <c r="D829" t="s">
        <v>50</v>
      </c>
      <c r="E829" t="s">
        <v>140</v>
      </c>
      <c r="F829" t="s">
        <v>448</v>
      </c>
      <c r="G829" t="s">
        <v>68</v>
      </c>
      <c r="H829" t="s">
        <v>109</v>
      </c>
      <c r="I829" t="s">
        <v>818</v>
      </c>
      <c r="J829" t="s">
        <v>27</v>
      </c>
      <c r="K829" t="s">
        <v>921</v>
      </c>
      <c r="L829" t="s">
        <v>58</v>
      </c>
      <c r="M829" t="s">
        <v>212</v>
      </c>
      <c r="N829">
        <v>3600</v>
      </c>
      <c r="O829">
        <v>36000</v>
      </c>
      <c r="P829" t="s">
        <v>4490</v>
      </c>
      <c r="Q829" t="s">
        <v>4491</v>
      </c>
      <c r="R829" t="s">
        <v>46</v>
      </c>
      <c r="S829" t="str">
        <f>IF(salesTable[[#This Row],[Region]]="","MISSING",IFERROR(VLOOKUP(salesTable[[#This Row],[Region]],region_ref[],2,FALSE),TRIM(CLEAN(UPPER(salesTable[[#This Row],[Region]])))))</f>
        <v>SUNYANI</v>
      </c>
      <c r="T829" t="str">
        <f>IF(salesTable[[#This Row],[CustomerType]]="","MISSING",IFERROR(VLOOKUP(salesTable[[#This Row],[CustomerType]],customerType_Ref[],2,FALSE),TRIM(CLEAN(UPPER(salesTable[[#This Row],[CustomerType]])))))</f>
        <v>GOVERNMENT</v>
      </c>
      <c r="U829" t="str">
        <f>IF(salesTable[[#This Row],[SalesChannel]]="","MISSING",IFERROR(VLOOKUP(salesTable[[#This Row],[SalesChannel]],salesChannel_Ref[],2,FALSE),CLEAN(UPPER(TRIM(salesTable[SalesChannel])))))</f>
        <v>MOBILE APP</v>
      </c>
      <c r="V82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29" s="8" t="str">
        <f>IF(salesTable[[#This Row],[ProductID]]="","MISSING",IFERROR(VLOOKUP(salesTable[[#This Row],[ProductID]],product_REF[],1,FALSE),"NO MATCH"))</f>
        <v>P010</v>
      </c>
      <c r="X829" s="8" t="str">
        <f>CLEAN(UPPER(TRIM(IF(salesTable[[#This Row],[ProductID]]="","MISSING",IFERROR(VLOOKUP(salesTable[[#This Row],[ProductID]],product_REF[],2,FALSE),"NO MATCH")))))</f>
        <v>AIR CONDITIONER</v>
      </c>
      <c r="Y829" t="str">
        <f>IFERROR(CLEAN(UPPER(TRIM(VLOOKUP(salesTable[[#This Row],[productID_Final]],product_REF[],3,FALSE)))),"NO MATCH")</f>
        <v>HOME APPLIANCES</v>
      </c>
      <c r="Z829" s="8" t="str">
        <f>IF(salesTable[[#This Row],[productCategory_final]]=CLEAN(UPPER(TRIM(salesTable[ProductCategory]))),salesTable[[#This Row],[productCategory_final]],"MISMATCH")</f>
        <v>HOME APPLIANCES</v>
      </c>
      <c r="AA829" s="8" t="str">
        <f>IF(salesTable[[#This Row],[CustomerID]]="","MISSING",IFERROR(VLOOKUP(salesTable[[#This Row],[CustomerID]],customer_REF[],1,FALSE),"NO MATCH"))</f>
        <v>C0244</v>
      </c>
      <c r="AB829" t="str">
        <f>CLEAN(UPPER(TRIM(IF(salesTable[[#This Row],[FirstName]]="","MISSING",IFERROR(VLOOKUP(salesTable[[#This Row],[CustomerID_final]],customer_REF[],2,FALSE),"NO MATCH")))))</f>
        <v>AKOSUA</v>
      </c>
      <c r="AC829" s="8" t="str">
        <f>IF(salesTable[[#This Row],[customerFisrtName]]=CLEAN(UPPER(TRIM(salesTable[[#This Row],[customerFisrtName]]))),salesTable[[#This Row],[customerFisrtName]],"MISMATCH")</f>
        <v>AKOSUA</v>
      </c>
      <c r="AD829" t="str">
        <f>CLEAN(UPPER(TRIM(IF(salesTable[[#This Row],[LastName]]="","MISSING",IFERROR(VLOOKUP(salesTable[[#This Row],[CustomerID_final]],customer_REF[],3,FALSE),"NO MATCH")))))</f>
        <v>OWUSU</v>
      </c>
      <c r="AE829" s="8" t="str">
        <f>IF(salesTable[[#This Row],[customerLastName]]=CLEAN(UPPER(TRIM(salesTable[[#This Row],[customerLastName]]))),salesTable[[#This Row],[customerLastName]],"MISMATCH")</f>
        <v>OWUSU</v>
      </c>
      <c r="AF829" s="8" t="str">
        <f>IF(salesTable[[#This Row],[Phone]]="","MISSING",0&amp;RIGHT(TRIM(SUBSTITUTE(SUBSTITUTE(SUBSTITUTE(salesTable[[#This Row],[Phone]],"+","")," ",""),"-","")),9))</f>
        <v>0264109122</v>
      </c>
      <c r="AG82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29" s="8">
        <f>IF(salesTable[[#This Row],[quantity_clean]]&gt;0,salesTable[[#This Row],[quantity_clean]],"INVALID")</f>
        <v>10</v>
      </c>
      <c r="AI82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29" s="8">
        <f>IF(salesTable[[#This Row],[unitPrice_clean]]&gt;0,salesTable[[#This Row],[unitPrice_clean]],"INVALID")</f>
        <v>3600</v>
      </c>
      <c r="AK829">
        <f>IF(salesTable[[#This Row],[Revenue]]="","MISSING",VALUE(TRIM(SUBSTITUTE(SUBSTITUTE(salesTable[[#This Row],[Revenue]],",",""),"GH₵",""))))</f>
        <v>36000</v>
      </c>
      <c r="AL829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829" s="19">
        <f>IF(ISNUMBER(salesTable[[#This Row],[OrderDate]]),salesTable[[#This Row],[OrderDate]],IFERROR(DATEVALUE(CLEAN(TRIM(SUBSTITUTE(salesTable[[#This Row],[OrderDate]],".","/")))),"CHECK"))</f>
        <v>45707</v>
      </c>
      <c r="AN8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45707</v>
      </c>
      <c r="AO8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GH-SUN-2025-00580</v>
      </c>
      <c r="AP8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29" s="8" t="str">
        <f>CLEAN(PROPER(TRIM(salesTable[[#This Row],[Email]])))</f>
        <v>Akosua.Owusu95@Example.Com</v>
      </c>
      <c r="AR829" s="8" t="str">
        <f>CLEAN(TRIM(salesTable[[#This Row],[SourceFile]]))</f>
        <v>Mobile_App_Export.csv</v>
      </c>
      <c r="AS8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29" s="8" t="str">
        <f>IF(salesTable[orderRef_final]&lt;&gt;"MISSING",salesTable[orderRef_final],"invalid")</f>
        <v>GH-SUN-2025-00580</v>
      </c>
    </row>
    <row r="830" spans="1:46" x14ac:dyDescent="0.3">
      <c r="A830" t="s">
        <v>2780</v>
      </c>
      <c r="B830" t="s">
        <v>2781</v>
      </c>
      <c r="C830" t="s">
        <v>2570</v>
      </c>
      <c r="D830" t="s">
        <v>172</v>
      </c>
      <c r="E830" t="s">
        <v>93</v>
      </c>
      <c r="F830" t="s">
        <v>883</v>
      </c>
      <c r="G830" t="s">
        <v>162</v>
      </c>
      <c r="H830" t="s">
        <v>163</v>
      </c>
      <c r="I830" t="s">
        <v>110</v>
      </c>
      <c r="J830" t="s">
        <v>501</v>
      </c>
      <c r="K830" t="s">
        <v>57</v>
      </c>
      <c r="L830" t="s">
        <v>165</v>
      </c>
      <c r="M830" t="s">
        <v>133</v>
      </c>
      <c r="N830">
        <v>620</v>
      </c>
      <c r="O830">
        <v>1240</v>
      </c>
      <c r="P830" t="s">
        <v>2782</v>
      </c>
      <c r="Q830" t="s">
        <v>2783</v>
      </c>
      <c r="R830" t="s">
        <v>157</v>
      </c>
      <c r="S830" t="str">
        <f>IF(salesTable[[#This Row],[Region]]="","MISSING",IFERROR(VLOOKUP(salesTable[[#This Row],[Region]],region_ref[],2,FALSE),TRIM(CLEAN(UPPER(salesTable[[#This Row],[Region]])))))</f>
        <v>SUNYANI</v>
      </c>
      <c r="T830" t="str">
        <f>IF(salesTable[[#This Row],[CustomerType]]="","MISSING",IFERROR(VLOOKUP(salesTable[[#This Row],[CustomerType]],customerType_Ref[],2,FALSE),TRIM(CLEAN(UPPER(salesTable[[#This Row],[CustomerType]])))))</f>
        <v>GOVERNMENT</v>
      </c>
      <c r="U830" t="str">
        <f>IF(salesTable[[#This Row],[SalesChannel]]="","MISSING",IFERROR(VLOOKUP(salesTable[[#This Row],[SalesChannel]],salesChannel_Ref[],2,FALSE),CLEAN(UPPER(TRIM(salesTable[SalesChannel])))))</f>
        <v>ONLINE</v>
      </c>
      <c r="V83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30" s="8" t="str">
        <f>IF(salesTable[[#This Row],[ProductID]]="","MISSING",IFERROR(VLOOKUP(salesTable[[#This Row],[ProductID]],product_REF[],1,FALSE),"NO MATCH"))</f>
        <v>P012</v>
      </c>
      <c r="X830" s="8" t="str">
        <f>CLEAN(UPPER(TRIM(IF(salesTable[[#This Row],[ProductID]]="","MISSING",IFERROR(VLOOKUP(salesTable[[#This Row],[ProductID]],product_REF[],2,FALSE),"NO MATCH")))))</f>
        <v>BLENDER PLUS</v>
      </c>
      <c r="Y830" t="str">
        <f>IFERROR(CLEAN(UPPER(TRIM(VLOOKUP(salesTable[[#This Row],[productID_Final]],product_REF[],3,FALSE)))),"NO MATCH")</f>
        <v>HOME APPLIANCES</v>
      </c>
      <c r="Z830" s="8" t="str">
        <f>IF(salesTable[[#This Row],[productCategory_final]]=CLEAN(UPPER(TRIM(salesTable[ProductCategory]))),salesTable[[#This Row],[productCategory_final]],"MISMATCH")</f>
        <v>HOME APPLIANCES</v>
      </c>
      <c r="AA830" s="8" t="str">
        <f>IF(salesTable[[#This Row],[CustomerID]]="","MISSING",IFERROR(VLOOKUP(salesTable[[#This Row],[CustomerID]],customer_REF[],1,FALSE),"NO MATCH"))</f>
        <v>C0155</v>
      </c>
      <c r="AB830" t="str">
        <f>CLEAN(UPPER(TRIM(IF(salesTable[[#This Row],[FirstName]]="","MISSING",IFERROR(VLOOKUP(salesTable[[#This Row],[CustomerID_final]],customer_REF[],2,FALSE),"NO MATCH")))))</f>
        <v>DANIEL</v>
      </c>
      <c r="AC830" s="8" t="str">
        <f>IF(salesTable[[#This Row],[customerFisrtName]]=CLEAN(UPPER(TRIM(salesTable[[#This Row],[customerFisrtName]]))),salesTable[[#This Row],[customerFisrtName]],"MISMATCH")</f>
        <v>DANIEL</v>
      </c>
      <c r="AD830" t="str">
        <f>CLEAN(UPPER(TRIM(IF(salesTable[[#This Row],[LastName]]="","MISSING",IFERROR(VLOOKUP(salesTable[[#This Row],[CustomerID_final]],customer_REF[],3,FALSE),"NO MATCH")))))</f>
        <v>BADU</v>
      </c>
      <c r="AE830" s="8" t="str">
        <f>IF(salesTable[[#This Row],[customerLastName]]=CLEAN(UPPER(TRIM(salesTable[[#This Row],[customerLastName]]))),salesTable[[#This Row],[customerLastName]],"MISMATCH")</f>
        <v>BADU</v>
      </c>
      <c r="AF830" s="8" t="str">
        <f>IF(salesTable[[#This Row],[Phone]]="","MISSING",0&amp;RIGHT(TRIM(SUBSTITUTE(SUBSTITUTE(SUBSTITUTE(salesTable[[#This Row],[Phone]],"+","")," ",""),"-","")),9))</f>
        <v>0598714562</v>
      </c>
      <c r="AG830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830" s="8" t="str">
        <f>IF(salesTable[[#This Row],[quantity_clean]]&gt;0,salesTable[[#This Row],[quantity_clean]],"INVALID")</f>
        <v>INVALID</v>
      </c>
      <c r="AI83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30" s="8">
        <f>IF(salesTable[[#This Row],[unitPrice_clean]]&gt;0,salesTable[[#This Row],[unitPrice_clean]],"INVALID")</f>
        <v>620</v>
      </c>
      <c r="AK830">
        <f>IF(salesTable[[#This Row],[Revenue]]="","MISSING",VALUE(TRIM(SUBSTITUTE(SUBSTITUTE(salesTable[[#This Row],[Revenue]],",",""),"GH₵",""))))</f>
        <v>1240</v>
      </c>
      <c r="AL83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30" s="19">
        <f>IF(ISNUMBER(salesTable[[#This Row],[OrderDate]]),salesTable[[#This Row],[OrderDate]],IFERROR(DATEVALUE(CLEAN(TRIM(SUBSTITUTE(salesTable[[#This Row],[OrderDate]],".","/")))),"CHECK"))</f>
        <v>45684</v>
      </c>
      <c r="AN8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45684</v>
      </c>
      <c r="AO8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GH-SUN-2025-00582</v>
      </c>
      <c r="AP8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0" s="8" t="str">
        <f>CLEAN(PROPER(TRIM(salesTable[[#This Row],[Email]])))</f>
        <v>Daniel.Badu65@Example.Com</v>
      </c>
      <c r="AR830" s="8" t="str">
        <f>CLEAN(TRIM(salesTable[[#This Row],[SourceFile]]))</f>
        <v>Online_Sales_2025.xlsx</v>
      </c>
      <c r="AS8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0" s="8" t="str">
        <f>IF(salesTable[orderRef_final]&lt;&gt;"MISSING",salesTable[orderRef_final],"invalid")</f>
        <v>GH-SUN-2025-00582</v>
      </c>
    </row>
    <row r="831" spans="1:46" x14ac:dyDescent="0.3">
      <c r="A831" t="s">
        <v>3864</v>
      </c>
      <c r="B831" t="s">
        <v>3865</v>
      </c>
      <c r="C831" t="s">
        <v>537</v>
      </c>
      <c r="D831" t="s">
        <v>271</v>
      </c>
      <c r="E831" t="s">
        <v>37</v>
      </c>
      <c r="F831" t="s">
        <v>228</v>
      </c>
      <c r="G831" t="s">
        <v>120</v>
      </c>
      <c r="H831" t="s">
        <v>751</v>
      </c>
      <c r="I831" t="s">
        <v>41</v>
      </c>
      <c r="J831" t="s">
        <v>510</v>
      </c>
      <c r="K831" t="s">
        <v>321</v>
      </c>
      <c r="L831" t="s">
        <v>165</v>
      </c>
      <c r="M831">
        <v>2</v>
      </c>
      <c r="N831">
        <v>850</v>
      </c>
      <c r="O831">
        <v>1700</v>
      </c>
      <c r="P831" t="s">
        <v>3866</v>
      </c>
      <c r="Q831" t="s">
        <v>3867</v>
      </c>
      <c r="R831" t="s">
        <v>157</v>
      </c>
      <c r="S831" t="str">
        <f>IF(salesTable[[#This Row],[Region]]="","MISSING",IFERROR(VLOOKUP(salesTable[[#This Row],[Region]],region_ref[],2,FALSE),TRIM(CLEAN(UPPER(salesTable[[#This Row],[Region]])))))</f>
        <v>SUNYANI</v>
      </c>
      <c r="T831" t="str">
        <f>IF(salesTable[[#This Row],[CustomerType]]="","MISSING",IFERROR(VLOOKUP(salesTable[[#This Row],[CustomerType]],customerType_Ref[],2,FALSE),TRIM(CLEAN(UPPER(salesTable[[#This Row],[CustomerType]])))))</f>
        <v>BUSINESS</v>
      </c>
      <c r="U831" t="str">
        <f>IF(salesTable[[#This Row],[SalesChannel]]="","MISSING",IFERROR(VLOOKUP(salesTable[[#This Row],[SalesChannel]],salesChannel_Ref[],2,FALSE),CLEAN(UPPER(TRIM(salesTable[SalesChannel])))))</f>
        <v>ONLINE</v>
      </c>
      <c r="V83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31" s="8" t="str">
        <f>IF(salesTable[[#This Row],[ProductID]]="","MISSING",IFERROR(VLOOKUP(salesTable[[#This Row],[ProductID]],product_REF[],1,FALSE),"NO MATCH"))</f>
        <v>P002</v>
      </c>
      <c r="X831" s="8" t="str">
        <f>CLEAN(UPPER(TRIM(IF(salesTable[[#This Row],[ProductID]]="","MISSING",IFERROR(VLOOKUP(salesTable[[#This Row],[ProductID]],product_REF[],2,FALSE),"NO MATCH")))))</f>
        <v>OFFICE CHAIR</v>
      </c>
      <c r="Y831" t="str">
        <f>IFERROR(CLEAN(UPPER(TRIM(VLOOKUP(salesTable[[#This Row],[productID_Final]],product_REF[],3,FALSE)))),"NO MATCH")</f>
        <v>FURNITURE</v>
      </c>
      <c r="Z831" s="8" t="str">
        <f>IF(salesTable[[#This Row],[productCategory_final]]=CLEAN(UPPER(TRIM(salesTable[ProductCategory]))),salesTable[[#This Row],[productCategory_final]],"MISMATCH")</f>
        <v>FURNITURE</v>
      </c>
      <c r="AA831" s="8" t="str">
        <f>IF(salesTable[[#This Row],[CustomerID]]="","MISSING",IFERROR(VLOOKUP(salesTable[[#This Row],[CustomerID]],customer_REF[],1,FALSE),"NO MATCH"))</f>
        <v>C0369</v>
      </c>
      <c r="AB831" t="str">
        <f>CLEAN(UPPER(TRIM(IF(salesTable[[#This Row],[FirstName]]="","MISSING",IFERROR(VLOOKUP(salesTable[[#This Row],[CustomerID_final]],customer_REF[],2,FALSE),"NO MATCH")))))</f>
        <v>MICHAEL</v>
      </c>
      <c r="AC831" s="8" t="str">
        <f>IF(salesTable[[#This Row],[customerFisrtName]]=CLEAN(UPPER(TRIM(salesTable[[#This Row],[customerFisrtName]]))),salesTable[[#This Row],[customerFisrtName]],"MISMATCH")</f>
        <v>MICHAEL</v>
      </c>
      <c r="AD831" t="str">
        <f>CLEAN(UPPER(TRIM(IF(salesTable[[#This Row],[LastName]]="","MISSING",IFERROR(VLOOKUP(salesTable[[#This Row],[CustomerID_final]],customer_REF[],3,FALSE),"NO MATCH")))))</f>
        <v>ANTWI</v>
      </c>
      <c r="AE831" s="8" t="str">
        <f>IF(salesTable[[#This Row],[customerLastName]]=CLEAN(UPPER(TRIM(salesTable[[#This Row],[customerLastName]]))),salesTable[[#This Row],[customerLastName]],"MISMATCH")</f>
        <v>ANTWI</v>
      </c>
      <c r="AF831" s="8" t="str">
        <f>IF(salesTable[[#This Row],[Phone]]="","MISSING",0&amp;RIGHT(TRIM(SUBSTITUTE(SUBSTITUTE(SUBSTITUTE(salesTable[[#This Row],[Phone]],"+","")," ",""),"-","")),9))</f>
        <v>0243959315</v>
      </c>
      <c r="AG83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31" s="8">
        <f>IF(salesTable[[#This Row],[quantity_clean]]&gt;0,salesTable[[#This Row],[quantity_clean]],"INVALID")</f>
        <v>2</v>
      </c>
      <c r="AI83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31" s="8">
        <f>IF(salesTable[[#This Row],[unitPrice_clean]]&gt;0,salesTable[[#This Row],[unitPrice_clean]],"INVALID")</f>
        <v>850</v>
      </c>
      <c r="AK831">
        <f>IF(salesTable[[#This Row],[Revenue]]="","MISSING",VALUE(TRIM(SUBSTITUTE(SUBSTITUTE(salesTable[[#This Row],[Revenue]],",",""),"GH₵",""))))</f>
        <v>1700</v>
      </c>
      <c r="AL831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831" s="19">
        <f>IF(ISNUMBER(salesTable[[#This Row],[OrderDate]]),salesTable[[#This Row],[OrderDate]],IFERROR(DATEVALUE(CLEAN(TRIM(SUBSTITUTE(salesTable[[#This Row],[OrderDate]],".","/")))),"CHECK"))</f>
        <v>45783</v>
      </c>
      <c r="AN8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45783</v>
      </c>
      <c r="AO8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GH-SUN-2025-00583</v>
      </c>
      <c r="AP8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1" s="8" t="str">
        <f>CLEAN(PROPER(TRIM(salesTable[[#This Row],[Email]])))</f>
        <v>Michael.Antwi34@Example.Com</v>
      </c>
      <c r="AR831" s="8" t="str">
        <f>CLEAN(TRIM(salesTable[[#This Row],[SourceFile]]))</f>
        <v>Online_Sales_2025.xlsx</v>
      </c>
      <c r="AS8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1" s="8" t="str">
        <f>IF(salesTable[orderRef_final]&lt;&gt;"MISSING",salesTable[orderRef_final],"invalid")</f>
        <v>GH-SUN-2025-00583</v>
      </c>
    </row>
    <row r="832" spans="1:46" x14ac:dyDescent="0.3">
      <c r="A832" t="s">
        <v>4474</v>
      </c>
      <c r="B832" t="s">
        <v>4475</v>
      </c>
      <c r="C832" t="s">
        <v>1194</v>
      </c>
      <c r="D832" t="s">
        <v>1516</v>
      </c>
      <c r="E832" t="s">
        <v>93</v>
      </c>
      <c r="F832" t="s">
        <v>228</v>
      </c>
      <c r="G832" t="s">
        <v>239</v>
      </c>
      <c r="H832" t="s">
        <v>2249</v>
      </c>
      <c r="I832" t="s">
        <v>279</v>
      </c>
      <c r="J832" t="s">
        <v>221</v>
      </c>
      <c r="K832" t="s">
        <v>1087</v>
      </c>
      <c r="L832" t="s">
        <v>165</v>
      </c>
      <c r="M832">
        <v>4</v>
      </c>
      <c r="N832">
        <v>980</v>
      </c>
      <c r="O832">
        <v>3920</v>
      </c>
      <c r="P832" t="s">
        <v>4476</v>
      </c>
      <c r="Q832" t="s">
        <v>1196</v>
      </c>
      <c r="R832" t="s">
        <v>46</v>
      </c>
      <c r="S832" t="str">
        <f>IF(salesTable[[#This Row],[Region]]="","MISSING",IFERROR(VLOOKUP(salesTable[[#This Row],[Region]],region_ref[],2,FALSE),TRIM(CLEAN(UPPER(salesTable[[#This Row],[Region]])))))</f>
        <v>SUNYANI</v>
      </c>
      <c r="T832" t="str">
        <f>IF(salesTable[[#This Row],[CustomerType]]="","MISSING",IFERROR(VLOOKUP(salesTable[[#This Row],[CustomerType]],customerType_Ref[],2,FALSE),TRIM(CLEAN(UPPER(salesTable[[#This Row],[CustomerType]])))))</f>
        <v>INDIVIDUAL</v>
      </c>
      <c r="U832" t="str">
        <f>IF(salesTable[[#This Row],[SalesChannel]]="","MISSING",IFERROR(VLOOKUP(salesTable[[#This Row],[SalesChannel]],salesChannel_Ref[],2,FALSE),CLEAN(UPPER(TRIM(salesTable[SalesChannel])))))</f>
        <v>AGENT</v>
      </c>
      <c r="V83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32" s="8" t="str">
        <f>IF(salesTable[[#This Row],[ProductID]]="","MISSING",IFERROR(VLOOKUP(salesTable[[#This Row],[ProductID]],product_REF[],1,FALSE),"NO MATCH"))</f>
        <v>P009</v>
      </c>
      <c r="X832" s="8" t="str">
        <f>CLEAN(UPPER(TRIM(IF(salesTable[[#This Row],[ProductID]]="","MISSING",IFERROR(VLOOKUP(salesTable[[#This Row],[ProductID]],product_REF[],2,FALSE),"NO MATCH")))))</f>
        <v>FILING CABINET</v>
      </c>
      <c r="Y832" t="str">
        <f>IFERROR(CLEAN(UPPER(TRIM(VLOOKUP(salesTable[[#This Row],[productID_Final]],product_REF[],3,FALSE)))),"NO MATCH")</f>
        <v>OFFICE SUPPLIES</v>
      </c>
      <c r="Z832" s="8" t="str">
        <f>IF(salesTable[[#This Row],[productCategory_final]]=CLEAN(UPPER(TRIM(salesTable[ProductCategory]))),salesTable[[#This Row],[productCategory_final]],"MISMATCH")</f>
        <v>OFFICE SUPPLIES</v>
      </c>
      <c r="AA832" s="8" t="str">
        <f>IF(salesTable[[#This Row],[CustomerID]]="","MISSING",IFERROR(VLOOKUP(salesTable[[#This Row],[CustomerID]],customer_REF[],1,FALSE),"NO MATCH"))</f>
        <v>C0396</v>
      </c>
      <c r="AB832" t="str">
        <f>CLEAN(UPPER(TRIM(IF(salesTable[[#This Row],[FirstName]]="","MISSING",IFERROR(VLOOKUP(salesTable[[#This Row],[CustomerID_final]],customer_REF[],2,FALSE),"NO MATCH")))))</f>
        <v>ADWOA</v>
      </c>
      <c r="AC832" s="8" t="str">
        <f>IF(salesTable[[#This Row],[customerFisrtName]]=CLEAN(UPPER(TRIM(salesTable[[#This Row],[customerFisrtName]]))),salesTable[[#This Row],[customerFisrtName]],"MISMATCH")</f>
        <v>ADWOA</v>
      </c>
      <c r="AD832" t="str">
        <f>CLEAN(UPPER(TRIM(IF(salesTable[[#This Row],[LastName]]="","MISSING",IFERROR(VLOOKUP(salesTable[[#This Row],[CustomerID_final]],customer_REF[],3,FALSE),"NO MATCH")))))</f>
        <v>BADU</v>
      </c>
      <c r="AE832" s="8" t="str">
        <f>IF(salesTable[[#This Row],[customerLastName]]=CLEAN(UPPER(TRIM(salesTable[[#This Row],[customerLastName]]))),salesTable[[#This Row],[customerLastName]],"MISMATCH")</f>
        <v>BADU</v>
      </c>
      <c r="AF832" s="8" t="str">
        <f>IF(salesTable[[#This Row],[Phone]]="","MISSING",0&amp;RIGHT(TRIM(SUBSTITUTE(SUBSTITUTE(SUBSTITUTE(salesTable[[#This Row],[Phone]],"+","")," ",""),"-","")),9))</f>
        <v>0263579079</v>
      </c>
      <c r="AG83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32" s="8">
        <f>IF(salesTable[[#This Row],[quantity_clean]]&gt;0,salesTable[[#This Row],[quantity_clean]],"INVALID")</f>
        <v>4</v>
      </c>
      <c r="AI83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32" s="8">
        <f>IF(salesTable[[#This Row],[unitPrice_clean]]&gt;0,salesTable[[#This Row],[unitPrice_clean]],"INVALID")</f>
        <v>980</v>
      </c>
      <c r="AK832">
        <f>IF(salesTable[[#This Row],[Revenue]]="","MISSING",VALUE(TRIM(SUBSTITUTE(SUBSTITUTE(salesTable[[#This Row],[Revenue]],",",""),"GH₵",""))))</f>
        <v>3920</v>
      </c>
      <c r="AL832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832" s="19">
        <f>IF(ISNUMBER(salesTable[[#This Row],[OrderDate]]),salesTable[[#This Row],[OrderDate]],IFERROR(DATEVALUE(CLEAN(TRIM(SUBSTITUTE(salesTable[[#This Row],[OrderDate]],".","/")))),"CHECK"))</f>
        <v>45992</v>
      </c>
      <c r="AN8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45992</v>
      </c>
      <c r="AO8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GH-SUN-2025-00587</v>
      </c>
      <c r="AP8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2" s="8" t="str">
        <f>CLEAN(PROPER(TRIM(salesTable[[#This Row],[Email]])))</f>
        <v>Adwoa.Badu96@Example.Com</v>
      </c>
      <c r="AR832" s="8" t="str">
        <f>CLEAN(TRIM(salesTable[[#This Row],[SourceFile]]))</f>
        <v>Mobile_App_Export.csv</v>
      </c>
      <c r="AS8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2" s="8" t="str">
        <f>IF(salesTable[orderRef_final]&lt;&gt;"MISSING",salesTable[orderRef_final],"invalid")</f>
        <v>GH-SUN-2025-00587</v>
      </c>
    </row>
    <row r="833" spans="1:46" x14ac:dyDescent="0.3">
      <c r="A833" t="s">
        <v>1307</v>
      </c>
      <c r="B833" t="s">
        <v>1308</v>
      </c>
      <c r="C833" t="s">
        <v>359</v>
      </c>
      <c r="D833" t="s">
        <v>65</v>
      </c>
      <c r="E833" t="s">
        <v>140</v>
      </c>
      <c r="F833" t="s">
        <v>228</v>
      </c>
      <c r="G833" t="s">
        <v>81</v>
      </c>
      <c r="H833" t="s">
        <v>853</v>
      </c>
      <c r="I833" t="s">
        <v>110</v>
      </c>
      <c r="J833" t="s">
        <v>249</v>
      </c>
      <c r="K833" t="s">
        <v>174</v>
      </c>
      <c r="L833" t="s">
        <v>222</v>
      </c>
      <c r="M833">
        <v>6</v>
      </c>
      <c r="N833">
        <v>1250</v>
      </c>
      <c r="O833">
        <v>7500</v>
      </c>
      <c r="P833" t="s">
        <v>1309</v>
      </c>
      <c r="Q833" t="s">
        <v>1310</v>
      </c>
      <c r="R833" t="s">
        <v>157</v>
      </c>
      <c r="S833" t="str">
        <f>IF(salesTable[[#This Row],[Region]]="","MISSING",IFERROR(VLOOKUP(salesTable[[#This Row],[Region]],region_ref[],2,FALSE),TRIM(CLEAN(UPPER(salesTable[[#This Row],[Region]])))))</f>
        <v>SUNYANI</v>
      </c>
      <c r="T833" t="str">
        <f>IF(salesTable[[#This Row],[CustomerType]]="","MISSING",IFERROR(VLOOKUP(salesTable[[#This Row],[CustomerType]],customerType_Ref[],2,FALSE),TRIM(CLEAN(UPPER(salesTable[[#This Row],[CustomerType]])))))</f>
        <v>GOVERNMENT</v>
      </c>
      <c r="U833" t="str">
        <f>IF(salesTable[[#This Row],[SalesChannel]]="","MISSING",IFERROR(VLOOKUP(salesTable[[#This Row],[SalesChannel]],salesChannel_Ref[],2,FALSE),CLEAN(UPPER(TRIM(salesTable[SalesChannel])))))</f>
        <v>IN-STORE</v>
      </c>
      <c r="V833" t="str">
        <f>IF(salesTable[[#This Row],[PaymentMethod]]="","MISSING",IFERROR(VLOOKUP(salesTable[[#This Row],[PaymentMethod]],paymentMethod_REF[],2,FALSE), CLEAN(UPPER(TRIM(salesTable[[#This Row],[PaymentMethod]])))))</f>
        <v>CASH</v>
      </c>
      <c r="W833" s="8" t="str">
        <f>IF(salesTable[[#This Row],[ProductID]]="","MISSING",IFERROR(VLOOKUP(salesTable[[#This Row],[ProductID]],product_REF[],1,FALSE),"NO MATCH"))</f>
        <v>P008</v>
      </c>
      <c r="X833" s="8" t="str">
        <f>CLEAN(UPPER(TRIM(IF(salesTable[[#This Row],[ProductID]]="","MISSING",IFERROR(VLOOKUP(salesTable[[#This Row],[ProductID]],product_REF[],2,FALSE),"NO MATCH")))))</f>
        <v>MICROWAVE 25L</v>
      </c>
      <c r="Y833" t="str">
        <f>IFERROR(CLEAN(UPPER(TRIM(VLOOKUP(salesTable[[#This Row],[productID_Final]],product_REF[],3,FALSE)))),"NO MATCH")</f>
        <v>HOME APPLIANCES</v>
      </c>
      <c r="Z833" s="8" t="str">
        <f>IF(salesTable[[#This Row],[productCategory_final]]=CLEAN(UPPER(TRIM(salesTable[ProductCategory]))),salesTable[[#This Row],[productCategory_final]],"MISMATCH")</f>
        <v>HOME APPLIANCES</v>
      </c>
      <c r="AA833" s="8" t="str">
        <f>IF(salesTable[[#This Row],[CustomerID]]="","MISSING",IFERROR(VLOOKUP(salesTable[[#This Row],[CustomerID]],customer_REF[],1,FALSE),"NO MATCH"))</f>
        <v>C0310</v>
      </c>
      <c r="AB833" t="str">
        <f>CLEAN(UPPER(TRIM(IF(salesTable[[#This Row],[FirstName]]="","MISSING",IFERROR(VLOOKUP(salesTable[[#This Row],[CustomerID_final]],customer_REF[],2,FALSE),"NO MATCH")))))</f>
        <v>NAA</v>
      </c>
      <c r="AC833" s="8" t="str">
        <f>IF(salesTable[[#This Row],[customerFisrtName]]=CLEAN(UPPER(TRIM(salesTable[[#This Row],[customerFisrtName]]))),salesTable[[#This Row],[customerFisrtName]],"MISMATCH")</f>
        <v>NAA</v>
      </c>
      <c r="AD833" t="str">
        <f>CLEAN(UPPER(TRIM(IF(salesTable[[#This Row],[LastName]]="","MISSING",IFERROR(VLOOKUP(salesTable[[#This Row],[CustomerID_final]],customer_REF[],3,FALSE),"NO MATCH")))))</f>
        <v>OWUSU</v>
      </c>
      <c r="AE833" s="8" t="str">
        <f>IF(salesTable[[#This Row],[customerLastName]]=CLEAN(UPPER(TRIM(salesTable[[#This Row],[customerLastName]]))),salesTable[[#This Row],[customerLastName]],"MISMATCH")</f>
        <v>OWUSU</v>
      </c>
      <c r="AF833" s="8" t="str">
        <f>IF(salesTable[[#This Row],[Phone]]="","MISSING",0&amp;RIGHT(TRIM(SUBSTITUTE(SUBSTITUTE(SUBSTITUTE(salesTable[[#This Row],[Phone]],"+","")," ",""),"-","")),9))</f>
        <v>0544208967</v>
      </c>
      <c r="AG83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33" s="8">
        <f>IF(salesTable[[#This Row],[quantity_clean]]&gt;0,salesTable[[#This Row],[quantity_clean]],"INVALID")</f>
        <v>6</v>
      </c>
      <c r="AI83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33" s="8">
        <f>IF(salesTable[[#This Row],[unitPrice_clean]]&gt;0,salesTable[[#This Row],[unitPrice_clean]],"INVALID")</f>
        <v>1250</v>
      </c>
      <c r="AK833">
        <f>IF(salesTable[[#This Row],[Revenue]]="","MISSING",VALUE(TRIM(SUBSTITUTE(SUBSTITUTE(salesTable[[#This Row],[Revenue]],",",""),"GH₵",""))))</f>
        <v>7500</v>
      </c>
      <c r="AL833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833" s="19" t="str">
        <f>IF(ISNUMBER(salesTable[[#This Row],[OrderDate]]),salesTable[[#This Row],[OrderDate]],IFERROR(DATEVALUE(CLEAN(TRIM(SUBSTITUTE(salesTable[[#This Row],[OrderDate]],".","/")))),"CHECK"))</f>
        <v>CHECK</v>
      </c>
      <c r="AN8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GH-SUN-2025-00590</v>
      </c>
      <c r="AP8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3" s="8" t="str">
        <f>CLEAN(PROPER(TRIM(salesTable[[#This Row],[Email]])))</f>
        <v>Naa.Owusu82@Example.Com</v>
      </c>
      <c r="AR833" s="8" t="str">
        <f>CLEAN(TRIM(salesTable[[#This Row],[SourceFile]]))</f>
        <v>Online_Sales_2025.xlsx</v>
      </c>
      <c r="AS8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3" s="8" t="str">
        <f>IF(salesTable[orderRef_final]&lt;&gt;"MISSING",salesTable[orderRef_final],"invalid")</f>
        <v>GH-SUN-2025-00590</v>
      </c>
    </row>
    <row r="834" spans="1:46" x14ac:dyDescent="0.3">
      <c r="A834" t="s">
        <v>1280</v>
      </c>
      <c r="B834" t="s">
        <v>1281</v>
      </c>
      <c r="C834" t="s">
        <v>1282</v>
      </c>
      <c r="D834" t="s">
        <v>139</v>
      </c>
      <c r="E834" t="s">
        <v>1283</v>
      </c>
      <c r="F834" t="s">
        <v>448</v>
      </c>
      <c r="G834" t="s">
        <v>303</v>
      </c>
      <c r="H834" t="s">
        <v>1094</v>
      </c>
      <c r="I834" t="s">
        <v>41</v>
      </c>
      <c r="J834" t="s">
        <v>83</v>
      </c>
      <c r="K834" t="s">
        <v>98</v>
      </c>
      <c r="L834" t="s">
        <v>182</v>
      </c>
      <c r="M834" t="s">
        <v>607</v>
      </c>
      <c r="N834">
        <v>2400</v>
      </c>
      <c r="O834">
        <v>4800</v>
      </c>
      <c r="P834" t="s">
        <v>1284</v>
      </c>
      <c r="Q834" t="s">
        <v>1285</v>
      </c>
      <c r="R834" t="s">
        <v>46</v>
      </c>
      <c r="S834" t="str">
        <f>IF(salesTable[[#This Row],[Region]]="","MISSING",IFERROR(VLOOKUP(salesTable[[#This Row],[Region]],region_ref[],2,FALSE),TRIM(CLEAN(UPPER(salesTable[[#This Row],[Region]])))))</f>
        <v>SUNYANI</v>
      </c>
      <c r="T834" t="str">
        <f>IF(salesTable[[#This Row],[CustomerType]]="","MISSING",IFERROR(VLOOKUP(salesTable[[#This Row],[CustomerType]],customerType_Ref[],2,FALSE),TRIM(CLEAN(UPPER(salesTable[[#This Row],[CustomerType]])))))</f>
        <v>INDIVIDUAL</v>
      </c>
      <c r="U834" t="str">
        <f>IF(salesTable[[#This Row],[SalesChannel]]="","MISSING",IFERROR(VLOOKUP(salesTable[[#This Row],[SalesChannel]],salesChannel_Ref[],2,FALSE),CLEAN(UPPER(TRIM(salesTable[SalesChannel])))))</f>
        <v>MOBILE APP</v>
      </c>
      <c r="V834" t="str">
        <f>IF(salesTable[[#This Row],[PaymentMethod]]="","MISSING",IFERROR(VLOOKUP(salesTable[[#This Row],[PaymentMethod]],paymentMethod_REF[],2,FALSE), CLEAN(UPPER(TRIM(salesTable[[#This Row],[PaymentMethod]])))))</f>
        <v>CASH</v>
      </c>
      <c r="W834" s="8" t="str">
        <f>IF(salesTable[[#This Row],[ProductID]]="","MISSING",IFERROR(VLOOKUP(salesTable[[#This Row],[ProductID]],product_REF[],1,FALSE),"NO MATCH"))</f>
        <v>P011</v>
      </c>
      <c r="X834" s="8" t="str">
        <f>CLEAN(UPPER(TRIM(IF(salesTable[[#This Row],[ProductID]]="","MISSING",IFERROR(VLOOKUP(salesTable[[#This Row],[ProductID]],product_REF[],2,FALSE),"NO MATCH")))))</f>
        <v>EXECUTIVE DESK</v>
      </c>
      <c r="Y834" t="str">
        <f>IFERROR(CLEAN(UPPER(TRIM(VLOOKUP(salesTable[[#This Row],[productID_Final]],product_REF[],3,FALSE)))),"NO MATCH")</f>
        <v>FURNITURE</v>
      </c>
      <c r="Z834" s="8" t="str">
        <f>IF(salesTable[[#This Row],[productCategory_final]]=CLEAN(UPPER(TRIM(salesTable[ProductCategory]))),salesTable[[#This Row],[productCategory_final]],"MISMATCH")</f>
        <v>FURNITURE</v>
      </c>
      <c r="AA834" s="8" t="str">
        <f>IF(salesTable[[#This Row],[CustomerID]]="","MISSING",IFERROR(VLOOKUP(salesTable[[#This Row],[CustomerID]],customer_REF[],1,FALSE),"NO MATCH"))</f>
        <v>C0231</v>
      </c>
      <c r="AB834" t="str">
        <f>CLEAN(UPPER(TRIM(IF(salesTable[[#This Row],[FirstName]]="","MISSING",IFERROR(VLOOKUP(salesTable[[#This Row],[CustomerID_final]],customer_REF[],2,FALSE),"NO MATCH")))))</f>
        <v>KOFI</v>
      </c>
      <c r="AC834" s="8" t="str">
        <f>IF(salesTable[[#This Row],[customerFisrtName]]=CLEAN(UPPER(TRIM(salesTable[[#This Row],[customerFisrtName]]))),salesTable[[#This Row],[customerFisrtName]],"MISMATCH")</f>
        <v>KOFI</v>
      </c>
      <c r="AD834" t="str">
        <f>CLEAN(UPPER(TRIM(IF(salesTable[[#This Row],[LastName]]="","MISSING",IFERROR(VLOOKUP(salesTable[[#This Row],[CustomerID_final]],customer_REF[],3,FALSE),"NO MATCH")))))</f>
        <v>BOATENG</v>
      </c>
      <c r="AE834" s="8" t="str">
        <f>IF(salesTable[[#This Row],[customerLastName]]=CLEAN(UPPER(TRIM(salesTable[[#This Row],[customerLastName]]))),salesTable[[#This Row],[customerLastName]],"MISMATCH")</f>
        <v>BOATENG</v>
      </c>
      <c r="AF834" s="8" t="str">
        <f>IF(salesTable[[#This Row],[Phone]]="","MISSING",0&amp;RIGHT(TRIM(SUBSTITUTE(SUBSTITUTE(SUBSTITUTE(salesTable[[#This Row],[Phone]],"+","")," ",""),"-","")),9))</f>
        <v>0507617429</v>
      </c>
      <c r="AG83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34" s="8">
        <f>IF(salesTable[[#This Row],[quantity_clean]]&gt;0,salesTable[[#This Row],[quantity_clean]],"INVALID")</f>
        <v>2</v>
      </c>
      <c r="AI83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834" s="8">
        <f>IF(salesTable[[#This Row],[unitPrice_clean]]&gt;0,salesTable[[#This Row],[unitPrice_clean]],"INVALID")</f>
        <v>2400</v>
      </c>
      <c r="AK834">
        <f>IF(salesTable[[#This Row],[Revenue]]="","MISSING",VALUE(TRIM(SUBSTITUTE(SUBSTITUTE(salesTable[[#This Row],[Revenue]],",",""),"GH₵",""))))</f>
        <v>4800</v>
      </c>
      <c r="AL834" s="8">
        <f>IFERROR(IF(ROUND(salesTable[[#This Row],[Quantity_final]]*salesTable[[#This Row],[UnitPrice_final]],2)=ROUND(salesTable[[#This Row],[revenue_clean]],2)=TRUE,salesTable[[#This Row],[revenue_clean]],"invalid"),"INVALID")</f>
        <v>4800</v>
      </c>
      <c r="AM834" s="19">
        <f>IF(ISNUMBER(salesTable[[#This Row],[OrderDate]]),salesTable[[#This Row],[OrderDate]],IFERROR(DATEVALUE(CLEAN(TRIM(SUBSTITUTE(salesTable[[#This Row],[OrderDate]],".","/")))),"CHECK"))</f>
        <v>46206</v>
      </c>
      <c r="AN8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GH-SUN-2025-00591</v>
      </c>
      <c r="AP8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4" s="8" t="str">
        <f>CLEAN(PROPER(TRIM(salesTable[[#This Row],[Email]])))</f>
        <v>Kofi.Boateng49@Example.Com</v>
      </c>
      <c r="AR834" s="8" t="str">
        <f>CLEAN(TRIM(salesTable[[#This Row],[SourceFile]]))</f>
        <v>Mobile_App_Export.csv</v>
      </c>
      <c r="AS8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4" s="8" t="str">
        <f>IF(salesTable[orderRef_final]&lt;&gt;"MISSING",salesTable[orderRef_final],"invalid")</f>
        <v>GH-SUN-2025-00591</v>
      </c>
    </row>
    <row r="835" spans="1:46" x14ac:dyDescent="0.3">
      <c r="A835" t="s">
        <v>5485</v>
      </c>
      <c r="B835" t="s">
        <v>5486</v>
      </c>
      <c r="C835" t="s">
        <v>5487</v>
      </c>
      <c r="D835" t="s">
        <v>366</v>
      </c>
      <c r="E835" t="s">
        <v>682</v>
      </c>
      <c r="F835" t="s">
        <v>883</v>
      </c>
      <c r="G835" t="s">
        <v>218</v>
      </c>
      <c r="H835" t="s">
        <v>3094</v>
      </c>
      <c r="I835" t="s">
        <v>26</v>
      </c>
      <c r="J835" t="s">
        <v>83</v>
      </c>
      <c r="K835" t="s">
        <v>57</v>
      </c>
      <c r="L835" t="s">
        <v>111</v>
      </c>
      <c r="M835">
        <v>2</v>
      </c>
      <c r="N835">
        <v>2800</v>
      </c>
      <c r="O835">
        <v>5600</v>
      </c>
      <c r="P835" t="s">
        <v>5488</v>
      </c>
      <c r="Q835" t="s">
        <v>5489</v>
      </c>
      <c r="R835" t="s">
        <v>157</v>
      </c>
      <c r="S835" t="str">
        <f>IF(salesTable[[#This Row],[Region]]="","MISSING",IFERROR(VLOOKUP(salesTable[[#This Row],[Region]],region_ref[],2,FALSE),TRIM(CLEAN(UPPER(salesTable[[#This Row],[Region]])))))</f>
        <v>SUNYANI</v>
      </c>
      <c r="T835" t="str">
        <f>IF(salesTable[[#This Row],[CustomerType]]="","MISSING",IFERROR(VLOOKUP(salesTable[[#This Row],[CustomerType]],customerType_Ref[],2,FALSE),TRIM(CLEAN(UPPER(salesTable[[#This Row],[CustomerType]])))))</f>
        <v>INDIVIDUAL</v>
      </c>
      <c r="U835" t="str">
        <f>IF(salesTable[[#This Row],[SalesChannel]]="","MISSING",IFERROR(VLOOKUP(salesTable[[#This Row],[SalesChannel]],salesChannel_Ref[],2,FALSE),CLEAN(UPPER(TRIM(salesTable[SalesChannel])))))</f>
        <v>ONLINE</v>
      </c>
      <c r="V835" t="str">
        <f>IF(salesTable[[#This Row],[PaymentMethod]]="","MISSING",IFERROR(VLOOKUP(salesTable[[#This Row],[PaymentMethod]],paymentMethod_REF[],2,FALSE), CLEAN(UPPER(TRIM(salesTable[[#This Row],[PaymentMethod]])))))</f>
        <v>CARD</v>
      </c>
      <c r="W835" s="8" t="str">
        <f>IF(salesTable[[#This Row],[ProductID]]="","MISSING",IFERROR(VLOOKUP(salesTable[[#This Row],[ProductID]],product_REF[],1,FALSE),"NO MATCH"))</f>
        <v>P005</v>
      </c>
      <c r="X835" s="8" t="str">
        <f>CLEAN(UPPER(TRIM(IF(salesTable[[#This Row],[ProductID]]="","MISSING",IFERROR(VLOOKUP(salesTable[[#This Row],[ProductID]],product_REF[],2,FALSE),"NO MATCH")))))</f>
        <v>SMARTPHONE X</v>
      </c>
      <c r="Y835" t="str">
        <f>IFERROR(CLEAN(UPPER(TRIM(VLOOKUP(salesTable[[#This Row],[productID_Final]],product_REF[],3,FALSE)))),"NO MATCH")</f>
        <v>ELECTRONICS</v>
      </c>
      <c r="Z835" s="8" t="str">
        <f>IF(salesTable[[#This Row],[productCategory_final]]=CLEAN(UPPER(TRIM(salesTable[ProductCategory]))),salesTable[[#This Row],[productCategory_final]],"MISMATCH")</f>
        <v>ELECTRONICS</v>
      </c>
      <c r="AA835" s="8" t="str">
        <f>IF(salesTable[[#This Row],[CustomerID]]="","MISSING",IFERROR(VLOOKUP(salesTable[[#This Row],[CustomerID]],customer_REF[],1,FALSE),"NO MATCH"))</f>
        <v>C0004</v>
      </c>
      <c r="AB835" t="str">
        <f>CLEAN(UPPER(TRIM(IF(salesTable[[#This Row],[FirstName]]="","MISSING",IFERROR(VLOOKUP(salesTable[[#This Row],[CustomerID_final]],customer_REF[],2,FALSE),"NO MATCH")))))</f>
        <v>ABENA</v>
      </c>
      <c r="AC835" s="8" t="str">
        <f>IF(salesTable[[#This Row],[customerFisrtName]]=CLEAN(UPPER(TRIM(salesTable[[#This Row],[customerFisrtName]]))),salesTable[[#This Row],[customerFisrtName]],"MISMATCH")</f>
        <v>ABENA</v>
      </c>
      <c r="AD835" t="str">
        <f>CLEAN(UPPER(TRIM(IF(salesTable[[#This Row],[LastName]]="","MISSING",IFERROR(VLOOKUP(salesTable[[#This Row],[CustomerID_final]],customer_REF[],3,FALSE),"NO MATCH")))))</f>
        <v>BADU</v>
      </c>
      <c r="AE835" s="8" t="str">
        <f>IF(salesTable[[#This Row],[customerLastName]]=CLEAN(UPPER(TRIM(salesTable[[#This Row],[customerLastName]]))),salesTable[[#This Row],[customerLastName]],"MISMATCH")</f>
        <v>BADU</v>
      </c>
      <c r="AF835" s="8" t="str">
        <f>IF(salesTable[[#This Row],[Phone]]="","MISSING",0&amp;RIGHT(TRIM(SUBSTITUTE(SUBSTITUTE(SUBSTITUTE(salesTable[[#This Row],[Phone]],"+","")," ",""),"-","")),9))</f>
        <v>0271749626</v>
      </c>
      <c r="AG83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35" s="8">
        <f>IF(salesTable[[#This Row],[quantity_clean]]&gt;0,salesTable[[#This Row],[quantity_clean]],"INVALID")</f>
        <v>2</v>
      </c>
      <c r="AI83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35" s="8">
        <f>IF(salesTable[[#This Row],[unitPrice_clean]]&gt;0,salesTable[[#This Row],[unitPrice_clean]],"INVALID")</f>
        <v>2800</v>
      </c>
      <c r="AK835">
        <f>IF(salesTable[[#This Row],[Revenue]]="","MISSING",VALUE(TRIM(SUBSTITUTE(SUBSTITUTE(salesTable[[#This Row],[Revenue]],",",""),"GH₵",""))))</f>
        <v>5600</v>
      </c>
      <c r="AL835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835" s="19">
        <f>IF(ISNUMBER(salesTable[[#This Row],[OrderDate]]),salesTable[[#This Row],[OrderDate]],IFERROR(DATEVALUE(CLEAN(TRIM(SUBSTITUTE(salesTable[[#This Row],[OrderDate]],".","/")))),"CHECK"))</f>
        <v>45687</v>
      </c>
      <c r="AN8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45687</v>
      </c>
      <c r="AO8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GH-SUN-2025-00592</v>
      </c>
      <c r="AP8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5" s="8" t="str">
        <f>CLEAN(PROPER(TRIM(salesTable[[#This Row],[Email]])))</f>
        <v>Abena.Badu85@Example.Com</v>
      </c>
      <c r="AR835" s="8" t="str">
        <f>CLEAN(TRIM(salesTable[[#This Row],[SourceFile]]))</f>
        <v>Online_Sales_2025.xlsx</v>
      </c>
      <c r="AS8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5" s="8" t="str">
        <f>IF(salesTable[orderRef_final]&lt;&gt;"MISSING",salesTable[orderRef_final],"invalid")</f>
        <v>GH-SUN-2025-00592</v>
      </c>
    </row>
    <row r="836" spans="1:46" x14ac:dyDescent="0.3">
      <c r="A836" t="s">
        <v>2124</v>
      </c>
      <c r="B836" t="s">
        <v>1918</v>
      </c>
      <c r="C836" t="s">
        <v>877</v>
      </c>
      <c r="D836" t="s">
        <v>21</v>
      </c>
      <c r="E836" t="s">
        <v>22</v>
      </c>
      <c r="F836" t="s">
        <v>228</v>
      </c>
      <c r="G836" t="s">
        <v>68</v>
      </c>
      <c r="H836" t="s">
        <v>109</v>
      </c>
      <c r="I836" t="s">
        <v>110</v>
      </c>
      <c r="J836" t="s">
        <v>27</v>
      </c>
      <c r="K836" t="s">
        <v>1087</v>
      </c>
      <c r="L836" t="s">
        <v>1882</v>
      </c>
      <c r="M836" t="s">
        <v>2125</v>
      </c>
      <c r="N836">
        <v>3600</v>
      </c>
      <c r="O836">
        <v>25200</v>
      </c>
      <c r="P836" t="s">
        <v>2126</v>
      </c>
      <c r="Q836" t="s">
        <v>2127</v>
      </c>
      <c r="R836" t="s">
        <v>61</v>
      </c>
      <c r="S836" t="str">
        <f>IF(salesTable[[#This Row],[Region]]="","MISSING",IFERROR(VLOOKUP(salesTable[[#This Row],[Region]],region_ref[],2,FALSE),TRIM(CLEAN(UPPER(salesTable[[#This Row],[Region]])))))</f>
        <v>SUNYANI</v>
      </c>
      <c r="T836" t="str">
        <f>IF(salesTable[[#This Row],[CustomerType]]="","MISSING",IFERROR(VLOOKUP(salesTable[[#This Row],[CustomerType]],customerType_Ref[],2,FALSE),TRIM(CLEAN(UPPER(salesTable[[#This Row],[CustomerType]])))))</f>
        <v>GOVERNMENT</v>
      </c>
      <c r="U836" t="str">
        <f>IF(salesTable[[#This Row],[SalesChannel]]="","MISSING",IFERROR(VLOOKUP(salesTable[[#This Row],[SalesChannel]],salesChannel_Ref[],2,FALSE),CLEAN(UPPER(TRIM(salesTable[SalesChannel])))))</f>
        <v>AGENT</v>
      </c>
      <c r="V83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36" s="8" t="str">
        <f>IF(salesTable[[#This Row],[ProductID]]="","MISSING",IFERROR(VLOOKUP(salesTable[[#This Row],[ProductID]],product_REF[],1,FALSE),"NO MATCH"))</f>
        <v>P010</v>
      </c>
      <c r="X836" s="8" t="str">
        <f>CLEAN(UPPER(TRIM(IF(salesTable[[#This Row],[ProductID]]="","MISSING",IFERROR(VLOOKUP(salesTable[[#This Row],[ProductID]],product_REF[],2,FALSE),"NO MATCH")))))</f>
        <v>AIR CONDITIONER</v>
      </c>
      <c r="Y836" t="str">
        <f>IFERROR(CLEAN(UPPER(TRIM(VLOOKUP(salesTable[[#This Row],[productID_Final]],product_REF[],3,FALSE)))),"NO MATCH")</f>
        <v>HOME APPLIANCES</v>
      </c>
      <c r="Z836" s="8" t="str">
        <f>IF(salesTable[[#This Row],[productCategory_final]]=CLEAN(UPPER(TRIM(salesTable[ProductCategory]))),salesTable[[#This Row],[productCategory_final]],"MISMATCH")</f>
        <v>HOME APPLIANCES</v>
      </c>
      <c r="AA836" s="8" t="str">
        <f>IF(salesTable[[#This Row],[CustomerID]]="","MISSING",IFERROR(VLOOKUP(salesTable[[#This Row],[CustomerID]],customer_REF[],1,FALSE),"NO MATCH"))</f>
        <v>C0212</v>
      </c>
      <c r="AB836" t="str">
        <f>CLEAN(UPPER(TRIM(IF(salesTable[[#This Row],[FirstName]]="","MISSING",IFERROR(VLOOKUP(salesTable[[#This Row],[CustomerID_final]],customer_REF[],2,FALSE),"NO MATCH")))))</f>
        <v>KOJO</v>
      </c>
      <c r="AC836" s="8" t="str">
        <f>IF(salesTable[[#This Row],[customerFisrtName]]=CLEAN(UPPER(TRIM(salesTable[[#This Row],[customerFisrtName]]))),salesTable[[#This Row],[customerFisrtName]],"MISMATCH")</f>
        <v>KOJO</v>
      </c>
      <c r="AD836" t="str">
        <f>CLEAN(UPPER(TRIM(IF(salesTable[[#This Row],[LastName]]="","MISSING",IFERROR(VLOOKUP(salesTable[[#This Row],[CustomerID_final]],customer_REF[],3,FALSE),"NO MATCH")))))</f>
        <v>ARTHUR</v>
      </c>
      <c r="AE836" s="8" t="str">
        <f>IF(salesTable[[#This Row],[customerLastName]]=CLEAN(UPPER(TRIM(salesTable[[#This Row],[customerLastName]]))),salesTable[[#This Row],[customerLastName]],"MISMATCH")</f>
        <v>ARTHUR</v>
      </c>
      <c r="AF836" s="8" t="str">
        <f>IF(salesTable[[#This Row],[Phone]]="","MISSING",0&amp;RIGHT(TRIM(SUBSTITUTE(SUBSTITUTE(SUBSTITUTE(salesTable[[#This Row],[Phone]],"+","")," ",""),"-","")),9))</f>
        <v>0262278814</v>
      </c>
      <c r="AG83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36" s="8">
        <f>IF(salesTable[[#This Row],[quantity_clean]]&gt;0,salesTable[[#This Row],[quantity_clean]],"INVALID")</f>
        <v>7</v>
      </c>
      <c r="AI83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36" s="8">
        <f>IF(salesTable[[#This Row],[unitPrice_clean]]&gt;0,salesTable[[#This Row],[unitPrice_clean]],"INVALID")</f>
        <v>3600</v>
      </c>
      <c r="AK836">
        <f>IF(salesTable[[#This Row],[Revenue]]="","MISSING",VALUE(TRIM(SUBSTITUTE(SUBSTITUTE(salesTable[[#This Row],[Revenue]],",",""),"GH₵",""))))</f>
        <v>25200</v>
      </c>
      <c r="AL836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836" s="19" t="str">
        <f>IF(ISNUMBER(salesTable[[#This Row],[OrderDate]]),salesTable[[#This Row],[OrderDate]],IFERROR(DATEVALUE(CLEAN(TRIM(SUBSTITUTE(salesTable[[#This Row],[OrderDate]],".","/")))),"CHECK"))</f>
        <v>CHECK</v>
      </c>
      <c r="AN83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GH-SUN-2025-00598</v>
      </c>
      <c r="AP8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6" s="8" t="str">
        <f>CLEAN(PROPER(TRIM(salesTable[[#This Row],[Email]])))</f>
        <v>Kojo.Arthur51@Example.Com</v>
      </c>
      <c r="AR836" s="8" t="str">
        <f>CLEAN(TRIM(salesTable[[#This Row],[SourceFile]]))</f>
        <v>Retail_POS_2025.csv</v>
      </c>
      <c r="AS8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6" s="8" t="str">
        <f>IF(salesTable[orderRef_final]&lt;&gt;"MISSING",salesTable[orderRef_final],"invalid")</f>
        <v>GH-SUN-2025-00598</v>
      </c>
    </row>
    <row r="837" spans="1:46" x14ac:dyDescent="0.3">
      <c r="A837" t="s">
        <v>5104</v>
      </c>
      <c r="B837" t="s">
        <v>3774</v>
      </c>
      <c r="C837" t="s">
        <v>5105</v>
      </c>
      <c r="D837" t="s">
        <v>50</v>
      </c>
      <c r="E837" t="s">
        <v>140</v>
      </c>
      <c r="F837" t="s">
        <v>1127</v>
      </c>
      <c r="G837" t="s">
        <v>68</v>
      </c>
      <c r="H837" t="s">
        <v>817</v>
      </c>
      <c r="I837" t="s">
        <v>110</v>
      </c>
      <c r="J837" t="s">
        <v>83</v>
      </c>
      <c r="K837" t="s">
        <v>84</v>
      </c>
      <c r="L837" t="s">
        <v>338</v>
      </c>
      <c r="M837">
        <v>9</v>
      </c>
      <c r="N837">
        <v>3600</v>
      </c>
      <c r="O837">
        <v>32400</v>
      </c>
      <c r="P837" t="s">
        <v>5106</v>
      </c>
      <c r="Q837" t="s">
        <v>5107</v>
      </c>
      <c r="R837" t="s">
        <v>46</v>
      </c>
      <c r="S837" t="str">
        <f>IF(salesTable[[#This Row],[Region]]="","MISSING",IFERROR(VLOOKUP(salesTable[[#This Row],[Region]],region_ref[],2,FALSE),TRIM(CLEAN(UPPER(salesTable[[#This Row],[Region]])))))</f>
        <v>SUNYANI</v>
      </c>
      <c r="T837" t="str">
        <f>IF(salesTable[[#This Row],[CustomerType]]="","MISSING",IFERROR(VLOOKUP(salesTable[[#This Row],[CustomerType]],customerType_Ref[],2,FALSE),TRIM(CLEAN(UPPER(salesTable[[#This Row],[CustomerType]])))))</f>
        <v>INDIVIDUAL</v>
      </c>
      <c r="U837" t="str">
        <f>IF(salesTable[[#This Row],[SalesChannel]]="","MISSING",IFERROR(VLOOKUP(salesTable[[#This Row],[SalesChannel]],salesChannel_Ref[],2,FALSE),CLEAN(UPPER(TRIM(salesTable[SalesChannel])))))</f>
        <v>AGENT</v>
      </c>
      <c r="V83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37" s="8" t="str">
        <f>IF(salesTable[[#This Row],[ProductID]]="","MISSING",IFERROR(VLOOKUP(salesTable[[#This Row],[ProductID]],product_REF[],1,FALSE),"NO MATCH"))</f>
        <v>P010</v>
      </c>
      <c r="X837" s="8" t="str">
        <f>CLEAN(UPPER(TRIM(IF(salesTable[[#This Row],[ProductID]]="","MISSING",IFERROR(VLOOKUP(salesTable[[#This Row],[ProductID]],product_REF[],2,FALSE),"NO MATCH")))))</f>
        <v>AIR CONDITIONER</v>
      </c>
      <c r="Y837" t="str">
        <f>IFERROR(CLEAN(UPPER(TRIM(VLOOKUP(salesTable[[#This Row],[productID_Final]],product_REF[],3,FALSE)))),"NO MATCH")</f>
        <v>HOME APPLIANCES</v>
      </c>
      <c r="Z837" s="8" t="str">
        <f>IF(salesTable[[#This Row],[productCategory_final]]=CLEAN(UPPER(TRIM(salesTable[ProductCategory]))),salesTable[[#This Row],[productCategory_final]],"MISMATCH")</f>
        <v>HOME APPLIANCES</v>
      </c>
      <c r="AA837" s="8" t="str">
        <f>IF(salesTable[[#This Row],[CustomerID]]="","MISSING",IFERROR(VLOOKUP(salesTable[[#This Row],[CustomerID]],customer_REF[],1,FALSE),"NO MATCH"))</f>
        <v>C0153</v>
      </c>
      <c r="AB837" t="str">
        <f>CLEAN(UPPER(TRIM(IF(salesTable[[#This Row],[FirstName]]="","MISSING",IFERROR(VLOOKUP(salesTable[[#This Row],[CustomerID_final]],customer_REF[],2,FALSE),"NO MATCH")))))</f>
        <v>AKOSUA</v>
      </c>
      <c r="AC837" s="8" t="str">
        <f>IF(salesTable[[#This Row],[customerFisrtName]]=CLEAN(UPPER(TRIM(salesTable[[#This Row],[customerFisrtName]]))),salesTable[[#This Row],[customerFisrtName]],"MISMATCH")</f>
        <v>AKOSUA</v>
      </c>
      <c r="AD837" t="str">
        <f>CLEAN(UPPER(TRIM(IF(salesTable[[#This Row],[LastName]]="","MISSING",IFERROR(VLOOKUP(salesTable[[#This Row],[CustomerID_final]],customer_REF[],3,FALSE),"NO MATCH")))))</f>
        <v>OWUSU</v>
      </c>
      <c r="AE837" s="8" t="str">
        <f>IF(salesTable[[#This Row],[customerLastName]]=CLEAN(UPPER(TRIM(salesTable[[#This Row],[customerLastName]]))),salesTable[[#This Row],[customerLastName]],"MISMATCH")</f>
        <v>OWUSU</v>
      </c>
      <c r="AF837" s="8" t="str">
        <f>IF(salesTable[[#This Row],[Phone]]="","MISSING",0&amp;RIGHT(TRIM(SUBSTITUTE(SUBSTITUTE(SUBSTITUTE(salesTable[[#This Row],[Phone]],"+","")," ",""),"-","")),9))</f>
        <v>0261484016</v>
      </c>
      <c r="AG83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37" s="8">
        <f>IF(salesTable[[#This Row],[quantity_clean]]&gt;0,salesTable[[#This Row],[quantity_clean]],"INVALID")</f>
        <v>9</v>
      </c>
      <c r="AI83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37" s="8">
        <f>IF(salesTable[[#This Row],[unitPrice_clean]]&gt;0,salesTable[[#This Row],[unitPrice_clean]],"INVALID")</f>
        <v>3600</v>
      </c>
      <c r="AK837">
        <f>IF(salesTable[[#This Row],[Revenue]]="","MISSING",VALUE(TRIM(SUBSTITUTE(SUBSTITUTE(salesTable[[#This Row],[Revenue]],",",""),"GH₵",""))))</f>
        <v>32400</v>
      </c>
      <c r="AL837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837" s="19">
        <f>IF(ISNUMBER(salesTable[[#This Row],[OrderDate]]),salesTable[[#This Row],[OrderDate]],IFERROR(DATEVALUE(CLEAN(TRIM(SUBSTITUTE(salesTable[[#This Row],[OrderDate]],".","/")))),"CHECK"))</f>
        <v>46011</v>
      </c>
      <c r="AN8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8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GH-SUN-2025-00600</v>
      </c>
      <c r="AP8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7" s="8" t="str">
        <f>CLEAN(PROPER(TRIM(salesTable[[#This Row],[Email]])))</f>
        <v>Akosua.Owusu16@Example.Com</v>
      </c>
      <c r="AR837" s="8" t="str">
        <f>CLEAN(TRIM(salesTable[[#This Row],[SourceFile]]))</f>
        <v>Mobile_App_Export.csv</v>
      </c>
      <c r="AS8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7" s="8" t="str">
        <f>IF(salesTable[orderRef_final]&lt;&gt;"MISSING",salesTable[orderRef_final],"invalid")</f>
        <v>GH-SUN-2025-00600</v>
      </c>
    </row>
    <row r="838" spans="1:46" x14ac:dyDescent="0.3">
      <c r="A838" t="s">
        <v>706</v>
      </c>
      <c r="B838" t="s">
        <v>707</v>
      </c>
      <c r="C838" t="s">
        <v>227</v>
      </c>
      <c r="D838" t="s">
        <v>708</v>
      </c>
      <c r="E838" t="s">
        <v>190</v>
      </c>
      <c r="F838" t="s">
        <v>228</v>
      </c>
      <c r="G838" t="s">
        <v>162</v>
      </c>
      <c r="H838" t="s">
        <v>163</v>
      </c>
      <c r="I838" t="s">
        <v>230</v>
      </c>
      <c r="J838" t="s">
        <v>97</v>
      </c>
      <c r="K838" t="s">
        <v>98</v>
      </c>
      <c r="L838" t="s">
        <v>182</v>
      </c>
      <c r="M838" t="s">
        <v>133</v>
      </c>
      <c r="N838">
        <v>620</v>
      </c>
      <c r="O838">
        <v>1240</v>
      </c>
      <c r="P838" t="s">
        <v>709</v>
      </c>
      <c r="Q838" t="s">
        <v>710</v>
      </c>
      <c r="R838" t="s">
        <v>61</v>
      </c>
      <c r="S838" t="str">
        <f>IF(salesTable[[#This Row],[Region]]="","MISSING",IFERROR(VLOOKUP(salesTable[[#This Row],[Region]],region_ref[],2,FALSE),TRIM(CLEAN(UPPER(salesTable[[#This Row],[Region]])))))</f>
        <v>SUNYANI</v>
      </c>
      <c r="T838" t="str">
        <f>IF(salesTable[[#This Row],[CustomerType]]="","MISSING",IFERROR(VLOOKUP(salesTable[[#This Row],[CustomerType]],customerType_Ref[],2,FALSE),TRIM(CLEAN(UPPER(salesTable[[#This Row],[CustomerType]])))))</f>
        <v>BUSINESS</v>
      </c>
      <c r="U838" t="str">
        <f>IF(salesTable[[#This Row],[SalesChannel]]="","MISSING",IFERROR(VLOOKUP(salesTable[[#This Row],[SalesChannel]],salesChannel_Ref[],2,FALSE),CLEAN(UPPER(TRIM(salesTable[SalesChannel])))))</f>
        <v>MOBILE APP</v>
      </c>
      <c r="V838" t="str">
        <f>IF(salesTable[[#This Row],[PaymentMethod]]="","MISSING",IFERROR(VLOOKUP(salesTable[[#This Row],[PaymentMethod]],paymentMethod_REF[],2,FALSE), CLEAN(UPPER(TRIM(salesTable[[#This Row],[PaymentMethod]])))))</f>
        <v>CASH</v>
      </c>
      <c r="W838" s="8" t="str">
        <f>IF(salesTable[[#This Row],[ProductID]]="","MISSING",IFERROR(VLOOKUP(salesTable[[#This Row],[ProductID]],product_REF[],1,FALSE),"NO MATCH"))</f>
        <v>P012</v>
      </c>
      <c r="X838" s="8" t="str">
        <f>CLEAN(UPPER(TRIM(IF(salesTable[[#This Row],[ProductID]]="","MISSING",IFERROR(VLOOKUP(salesTable[[#This Row],[ProductID]],product_REF[],2,FALSE),"NO MATCH")))))</f>
        <v>BLENDER PLUS</v>
      </c>
      <c r="Y838" t="str">
        <f>IFERROR(CLEAN(UPPER(TRIM(VLOOKUP(salesTable[[#This Row],[productID_Final]],product_REF[],3,FALSE)))),"NO MATCH")</f>
        <v>HOME APPLIANCES</v>
      </c>
      <c r="Z838" s="8" t="str">
        <f>IF(salesTable[[#This Row],[productCategory_final]]=CLEAN(UPPER(TRIM(salesTable[ProductCategory]))),salesTable[[#This Row],[productCategory_final]],"MISMATCH")</f>
        <v>HOME APPLIANCES</v>
      </c>
      <c r="AA838" s="8" t="str">
        <f>IF(salesTable[[#This Row],[CustomerID]]="","MISSING",IFERROR(VLOOKUP(salesTable[[#This Row],[CustomerID]],customer_REF[],1,FALSE),"NO MATCH"))</f>
        <v>C0166</v>
      </c>
      <c r="AB838" t="str">
        <f>CLEAN(UPPER(TRIM(IF(salesTable[[#This Row],[FirstName]]="","MISSING",IFERROR(VLOOKUP(salesTable[[#This Row],[CustomerID_final]],customer_REF[],2,FALSE),"NO MATCH")))))</f>
        <v>KWAME</v>
      </c>
      <c r="AC838" s="8" t="str">
        <f>IF(salesTable[[#This Row],[customerFisrtName]]=CLEAN(UPPER(TRIM(salesTable[[#This Row],[customerFisrtName]]))),salesTable[[#This Row],[customerFisrtName]],"MISMATCH")</f>
        <v>KWAME</v>
      </c>
      <c r="AD838" t="str">
        <f>CLEAN(UPPER(TRIM(IF(salesTable[[#This Row],[LastName]]="","MISSING",IFERROR(VLOOKUP(salesTable[[#This Row],[CustomerID_final]],customer_REF[],3,FALSE),"NO MATCH")))))</f>
        <v>ASARE</v>
      </c>
      <c r="AE838" s="8" t="str">
        <f>IF(salesTable[[#This Row],[customerLastName]]=CLEAN(UPPER(TRIM(salesTable[[#This Row],[customerLastName]]))),salesTable[[#This Row],[customerLastName]],"MISMATCH")</f>
        <v>ASARE</v>
      </c>
      <c r="AF838" s="8" t="str">
        <f>IF(salesTable[[#This Row],[Phone]]="","MISSING",0&amp;RIGHT(TRIM(SUBSTITUTE(SUBSTITUTE(SUBSTITUTE(salesTable[[#This Row],[Phone]],"+","")," ",""),"-","")),9))</f>
        <v>0592683967</v>
      </c>
      <c r="AG83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838" s="8" t="str">
        <f>IF(salesTable[[#This Row],[quantity_clean]]&gt;0,salesTable[[#This Row],[quantity_clean]],"INVALID")</f>
        <v>INVALID</v>
      </c>
      <c r="AI83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38" s="8">
        <f>IF(salesTable[[#This Row],[unitPrice_clean]]&gt;0,salesTable[[#This Row],[unitPrice_clean]],"INVALID")</f>
        <v>620</v>
      </c>
      <c r="AK838">
        <f>IF(salesTable[[#This Row],[Revenue]]="","MISSING",VALUE(TRIM(SUBSTITUTE(SUBSTITUTE(salesTable[[#This Row],[Revenue]],",",""),"GH₵",""))))</f>
        <v>1240</v>
      </c>
      <c r="AL83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38" s="19">
        <f>IF(ISNUMBER(salesTable[[#This Row],[OrderDate]]),salesTable[[#This Row],[OrderDate]],IFERROR(DATEVALUE(CLEAN(TRIM(SUBSTITUTE(salesTable[[#This Row],[OrderDate]],".","/")))),"CHECK"))</f>
        <v>46013</v>
      </c>
      <c r="AN8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46013</v>
      </c>
      <c r="AO8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GH-SUN-2025-00604</v>
      </c>
      <c r="AP8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8" s="8" t="str">
        <f>CLEAN(PROPER(TRIM(salesTable[[#This Row],[Email]])))</f>
        <v>Kwame.Asare34@Example.Com</v>
      </c>
      <c r="AR838" s="8" t="str">
        <f>CLEAN(TRIM(salesTable[[#This Row],[SourceFile]]))</f>
        <v>Retail_POS_2025.csv</v>
      </c>
      <c r="AS8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8" s="8" t="str">
        <f>IF(salesTable[orderRef_final]&lt;&gt;"MISSING",salesTable[orderRef_final],"invalid")</f>
        <v>GH-SUN-2025-00604</v>
      </c>
    </row>
    <row r="839" spans="1:46" x14ac:dyDescent="0.3">
      <c r="A839" t="s">
        <v>225</v>
      </c>
      <c r="B839" t="s">
        <v>226</v>
      </c>
      <c r="C839" t="s">
        <v>227</v>
      </c>
      <c r="D839" t="s">
        <v>151</v>
      </c>
      <c r="E839" t="s">
        <v>190</v>
      </c>
      <c r="F839" t="s">
        <v>228</v>
      </c>
      <c r="G839" t="s">
        <v>68</v>
      </c>
      <c r="H839" t="s">
        <v>229</v>
      </c>
      <c r="I839" t="s">
        <v>230</v>
      </c>
      <c r="J839" t="s">
        <v>27</v>
      </c>
      <c r="K839" t="s">
        <v>231</v>
      </c>
      <c r="L839" t="s">
        <v>165</v>
      </c>
      <c r="M839">
        <v>7</v>
      </c>
      <c r="N839">
        <v>3600</v>
      </c>
      <c r="O839">
        <v>25200</v>
      </c>
      <c r="P839" t="s">
        <v>232</v>
      </c>
      <c r="Q839" t="s">
        <v>233</v>
      </c>
      <c r="R839" t="s">
        <v>157</v>
      </c>
      <c r="S839" t="str">
        <f>IF(salesTable[[#This Row],[Region]]="","MISSING",IFERROR(VLOOKUP(salesTable[[#This Row],[Region]],region_ref[],2,FALSE),TRIM(CLEAN(UPPER(salesTable[[#This Row],[Region]])))))</f>
        <v>SUNYANI</v>
      </c>
      <c r="T839" t="str">
        <f>IF(salesTable[[#This Row],[CustomerType]]="","MISSING",IFERROR(VLOOKUP(salesTable[[#This Row],[CustomerType]],customerType_Ref[],2,FALSE),TRIM(CLEAN(UPPER(salesTable[[#This Row],[CustomerType]])))))</f>
        <v>GOVERNMENT</v>
      </c>
      <c r="U839" t="str">
        <f>IF(salesTable[[#This Row],[SalesChannel]]="","MISSING",IFERROR(VLOOKUP(salesTable[[#This Row],[SalesChannel]],salesChannel_Ref[],2,FALSE),CLEAN(UPPER(TRIM(salesTable[SalesChannel])))))</f>
        <v>ONLINE</v>
      </c>
      <c r="V83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39" s="8" t="str">
        <f>IF(salesTable[[#This Row],[ProductID]]="","MISSING",IFERROR(VLOOKUP(salesTable[[#This Row],[ProductID]],product_REF[],1,FALSE),"NO MATCH"))</f>
        <v>P010</v>
      </c>
      <c r="X839" s="8" t="str">
        <f>CLEAN(UPPER(TRIM(IF(salesTable[[#This Row],[ProductID]]="","MISSING",IFERROR(VLOOKUP(salesTable[[#This Row],[ProductID]],product_REF[],2,FALSE),"NO MATCH")))))</f>
        <v>AIR CONDITIONER</v>
      </c>
      <c r="Y839" t="str">
        <f>IFERROR(CLEAN(UPPER(TRIM(VLOOKUP(salesTable[[#This Row],[productID_Final]],product_REF[],3,FALSE)))),"NO MATCH")</f>
        <v>HOME APPLIANCES</v>
      </c>
      <c r="Z839" s="8" t="str">
        <f>IF(salesTable[[#This Row],[productCategory_final]]=CLEAN(UPPER(TRIM(salesTable[ProductCategory]))),salesTable[[#This Row],[productCategory_final]],"MISMATCH")</f>
        <v>HOME APPLIANCES</v>
      </c>
      <c r="AA839" s="8" t="str">
        <f>IF(salesTable[[#This Row],[CustomerID]]="","MISSING",IFERROR(VLOOKUP(salesTable[[#This Row],[CustomerID]],customer_REF[],1,FALSE),"NO MATCH"))</f>
        <v>C0166</v>
      </c>
      <c r="AB839" t="str">
        <f>CLEAN(UPPER(TRIM(IF(salesTable[[#This Row],[FirstName]]="","MISSING",IFERROR(VLOOKUP(salesTable[[#This Row],[CustomerID_final]],customer_REF[],2,FALSE),"NO MATCH")))))</f>
        <v>KWAME</v>
      </c>
      <c r="AC839" s="8" t="str">
        <f>IF(salesTable[[#This Row],[customerFisrtName]]=CLEAN(UPPER(TRIM(salesTable[[#This Row],[customerFisrtName]]))),salesTable[[#This Row],[customerFisrtName]],"MISMATCH")</f>
        <v>KWAME</v>
      </c>
      <c r="AD839" t="str">
        <f>CLEAN(UPPER(TRIM(IF(salesTable[[#This Row],[LastName]]="","MISSING",IFERROR(VLOOKUP(salesTable[[#This Row],[CustomerID_final]],customer_REF[],3,FALSE),"NO MATCH")))))</f>
        <v>ASARE</v>
      </c>
      <c r="AE839" s="8" t="str">
        <f>IF(salesTable[[#This Row],[customerLastName]]=CLEAN(UPPER(TRIM(salesTable[[#This Row],[customerLastName]]))),salesTable[[#This Row],[customerLastName]],"MISMATCH")</f>
        <v>ASARE</v>
      </c>
      <c r="AF839" s="8" t="str">
        <f>IF(salesTable[[#This Row],[Phone]]="","MISSING",0&amp;RIGHT(TRIM(SUBSTITUTE(SUBSTITUTE(SUBSTITUTE(salesTable[[#This Row],[Phone]],"+","")," ",""),"-","")),9))</f>
        <v>0278025405</v>
      </c>
      <c r="AG83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39" s="8">
        <f>IF(salesTable[[#This Row],[quantity_clean]]&gt;0,salesTable[[#This Row],[quantity_clean]],"INVALID")</f>
        <v>7</v>
      </c>
      <c r="AI83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39" s="8">
        <f>IF(salesTable[[#This Row],[unitPrice_clean]]&gt;0,salesTable[[#This Row],[unitPrice_clean]],"INVALID")</f>
        <v>3600</v>
      </c>
      <c r="AK839">
        <f>IF(salesTable[[#This Row],[Revenue]]="","MISSING",VALUE(TRIM(SUBSTITUTE(SUBSTITUTE(salesTable[[#This Row],[Revenue]],",",""),"GH₵",""))))</f>
        <v>25200</v>
      </c>
      <c r="AL839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839" s="19">
        <f>IF(ISNUMBER(salesTable[[#This Row],[OrderDate]]),salesTable[[#This Row],[OrderDate]],IFERROR(DATEVALUE(CLEAN(TRIM(SUBSTITUTE(salesTable[[#This Row],[OrderDate]],".","/")))),"CHECK"))</f>
        <v>46014</v>
      </c>
      <c r="AN8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46014</v>
      </c>
      <c r="AO8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GH-SUN-2025-00608</v>
      </c>
      <c r="AP8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39" s="8" t="str">
        <f>CLEAN(PROPER(TRIM(salesTable[[#This Row],[Email]])))</f>
        <v>Kwame.Asare69@Example.Com</v>
      </c>
      <c r="AR839" s="8" t="str">
        <f>CLEAN(TRIM(salesTable[[#This Row],[SourceFile]]))</f>
        <v>Online_Sales_2025.xlsx</v>
      </c>
      <c r="AS8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39" s="8" t="str">
        <f>IF(salesTable[orderRef_final]&lt;&gt;"MISSING",salesTable[orderRef_final],"invalid")</f>
        <v>GH-SUN-2025-00608</v>
      </c>
    </row>
    <row r="840" spans="1:46" x14ac:dyDescent="0.3">
      <c r="A840" t="s">
        <v>225</v>
      </c>
      <c r="B840" t="s">
        <v>3732</v>
      </c>
      <c r="C840" t="s">
        <v>171</v>
      </c>
      <c r="D840" t="s">
        <v>172</v>
      </c>
      <c r="E840" t="s">
        <v>173</v>
      </c>
      <c r="F840" t="s">
        <v>248</v>
      </c>
      <c r="G840" t="s">
        <v>81</v>
      </c>
      <c r="H840" t="s">
        <v>425</v>
      </c>
      <c r="I840" t="s">
        <v>110</v>
      </c>
      <c r="J840" t="s">
        <v>83</v>
      </c>
      <c r="K840" t="s">
        <v>57</v>
      </c>
      <c r="L840" t="s">
        <v>58</v>
      </c>
      <c r="M840" t="s">
        <v>360</v>
      </c>
      <c r="N840">
        <v>1250</v>
      </c>
      <c r="O840">
        <v>11250</v>
      </c>
      <c r="P840" t="s">
        <v>3733</v>
      </c>
      <c r="Q840" t="s">
        <v>3734</v>
      </c>
      <c r="R840" t="s">
        <v>157</v>
      </c>
      <c r="S840" t="str">
        <f>IF(salesTable[[#This Row],[Region]]="","MISSING",IFERROR(VLOOKUP(salesTable[[#This Row],[Region]],region_ref[],2,FALSE),TRIM(CLEAN(UPPER(salesTable[[#This Row],[Region]])))))</f>
        <v>SUNYANI</v>
      </c>
      <c r="T840" t="str">
        <f>IF(salesTable[[#This Row],[CustomerType]]="","MISSING",IFERROR(VLOOKUP(salesTable[[#This Row],[CustomerType]],customerType_Ref[],2,FALSE),TRIM(CLEAN(UPPER(salesTable[[#This Row],[CustomerType]])))))</f>
        <v>INDIVIDUAL</v>
      </c>
      <c r="U840" t="str">
        <f>IF(salesTable[[#This Row],[SalesChannel]]="","MISSING",IFERROR(VLOOKUP(salesTable[[#This Row],[SalesChannel]],salesChannel_Ref[],2,FALSE),CLEAN(UPPER(TRIM(salesTable[SalesChannel])))))</f>
        <v>ONLINE</v>
      </c>
      <c r="V8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40" s="8" t="str">
        <f>IF(salesTable[[#This Row],[ProductID]]="","MISSING",IFERROR(VLOOKUP(salesTable[[#This Row],[ProductID]],product_REF[],1,FALSE),"NO MATCH"))</f>
        <v>P008</v>
      </c>
      <c r="X840" s="8" t="str">
        <f>CLEAN(UPPER(TRIM(IF(salesTable[[#This Row],[ProductID]]="","MISSING",IFERROR(VLOOKUP(salesTable[[#This Row],[ProductID]],product_REF[],2,FALSE),"NO MATCH")))))</f>
        <v>MICROWAVE 25L</v>
      </c>
      <c r="Y840" t="str">
        <f>IFERROR(CLEAN(UPPER(TRIM(VLOOKUP(salesTable[[#This Row],[productID_Final]],product_REF[],3,FALSE)))),"NO MATCH")</f>
        <v>HOME APPLIANCES</v>
      </c>
      <c r="Z840" s="8" t="str">
        <f>IF(salesTable[[#This Row],[productCategory_final]]=CLEAN(UPPER(TRIM(salesTable[ProductCategory]))),salesTable[[#This Row],[productCategory_final]],"MISMATCH")</f>
        <v>HOME APPLIANCES</v>
      </c>
      <c r="AA840" s="8" t="str">
        <f>IF(salesTable[[#This Row],[CustomerID]]="","MISSING",IFERROR(VLOOKUP(salesTable[[#This Row],[CustomerID]],customer_REF[],1,FALSE),"NO MATCH"))</f>
        <v>C0227</v>
      </c>
      <c r="AB840" t="str">
        <f>CLEAN(UPPER(TRIM(IF(salesTable[[#This Row],[FirstName]]="","MISSING",IFERROR(VLOOKUP(salesTable[[#This Row],[CustomerID_final]],customer_REF[],2,FALSE),"NO MATCH")))))</f>
        <v>DANIEL</v>
      </c>
      <c r="AC840" s="8" t="str">
        <f>IF(salesTable[[#This Row],[customerFisrtName]]=CLEAN(UPPER(TRIM(salesTable[[#This Row],[customerFisrtName]]))),salesTable[[#This Row],[customerFisrtName]],"MISMATCH")</f>
        <v>DANIEL</v>
      </c>
      <c r="AD840" t="str">
        <f>CLEAN(UPPER(TRIM(IF(salesTable[[#This Row],[LastName]]="","MISSING",IFERROR(VLOOKUP(salesTable[[#This Row],[CustomerID_final]],customer_REF[],3,FALSE),"NO MATCH")))))</f>
        <v>OSEI</v>
      </c>
      <c r="AE840" s="8" t="str">
        <f>IF(salesTable[[#This Row],[customerLastName]]=CLEAN(UPPER(TRIM(salesTable[[#This Row],[customerLastName]]))),salesTable[[#This Row],[customerLastName]],"MISMATCH")</f>
        <v>OSEI</v>
      </c>
      <c r="AF840" s="8" t="str">
        <f>IF(salesTable[[#This Row],[Phone]]="","MISSING",0&amp;RIGHT(TRIM(SUBSTITUTE(SUBSTITUTE(SUBSTITUTE(salesTable[[#This Row],[Phone]],"+","")," ",""),"-","")),9))</f>
        <v>0554650683</v>
      </c>
      <c r="AG84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40" s="8">
        <f>IF(salesTable[[#This Row],[quantity_clean]]&gt;0,salesTable[[#This Row],[quantity_clean]],"INVALID")</f>
        <v>9</v>
      </c>
      <c r="AI84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40" s="8">
        <f>IF(salesTable[[#This Row],[unitPrice_clean]]&gt;0,salesTable[[#This Row],[unitPrice_clean]],"INVALID")</f>
        <v>1250</v>
      </c>
      <c r="AK840">
        <f>IF(salesTable[[#This Row],[Revenue]]="","MISSING",VALUE(TRIM(SUBSTITUTE(SUBSTITUTE(salesTable[[#This Row],[Revenue]],",",""),"GH₵",""))))</f>
        <v>11250</v>
      </c>
      <c r="AL840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840" s="19" t="str">
        <f>IF(ISNUMBER(salesTable[[#This Row],[OrderDate]]),salesTable[[#This Row],[OrderDate]],IFERROR(DATEVALUE(CLEAN(TRIM(SUBSTITUTE(salesTable[[#This Row],[OrderDate]],".","/")))),"CHECK"))</f>
        <v>CHECK</v>
      </c>
      <c r="AN84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GH-SUN-2025-00608</v>
      </c>
      <c r="AP8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0" s="8" t="str">
        <f>CLEAN(PROPER(TRIM(salesTable[[#This Row],[Email]])))</f>
        <v>Daniel.Osei19@Example.Com</v>
      </c>
      <c r="AR840" s="8" t="str">
        <f>CLEAN(TRIM(salesTable[[#This Row],[SourceFile]]))</f>
        <v>Online_Sales_2025.xlsx</v>
      </c>
      <c r="AS8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0" s="8" t="str">
        <f>IF(salesTable[orderRef_final]&lt;&gt;"MISSING",salesTable[orderRef_final],"invalid")</f>
        <v>GH-SUN-2025-00608</v>
      </c>
    </row>
    <row r="841" spans="1:46" x14ac:dyDescent="0.3">
      <c r="A841" t="s">
        <v>3279</v>
      </c>
      <c r="B841" t="s">
        <v>3280</v>
      </c>
      <c r="C841" t="s">
        <v>991</v>
      </c>
      <c r="D841" t="s">
        <v>151</v>
      </c>
      <c r="E841" t="s">
        <v>1682</v>
      </c>
      <c r="F841" t="s">
        <v>883</v>
      </c>
      <c r="G841" t="s">
        <v>239</v>
      </c>
      <c r="H841" t="s">
        <v>240</v>
      </c>
      <c r="I841" t="s">
        <v>527</v>
      </c>
      <c r="J841" t="s">
        <v>97</v>
      </c>
      <c r="K841" t="s">
        <v>231</v>
      </c>
      <c r="L841" t="s">
        <v>111</v>
      </c>
      <c r="M841" t="s">
        <v>607</v>
      </c>
      <c r="N841">
        <v>980</v>
      </c>
      <c r="O841">
        <v>1960</v>
      </c>
      <c r="P841" t="s">
        <v>3281</v>
      </c>
      <c r="Q841" t="s">
        <v>3282</v>
      </c>
      <c r="R841" t="s">
        <v>61</v>
      </c>
      <c r="S841" t="str">
        <f>IF(salesTable[[#This Row],[Region]]="","MISSING",IFERROR(VLOOKUP(salesTable[[#This Row],[Region]],region_ref[],2,FALSE),TRIM(CLEAN(UPPER(salesTable[[#This Row],[Region]])))))</f>
        <v>SUNYANI</v>
      </c>
      <c r="T841" t="str">
        <f>IF(salesTable[[#This Row],[CustomerType]]="","MISSING",IFERROR(VLOOKUP(salesTable[[#This Row],[CustomerType]],customerType_Ref[],2,FALSE),TRIM(CLEAN(UPPER(salesTable[[#This Row],[CustomerType]])))))</f>
        <v>BUSINESS</v>
      </c>
      <c r="U841" t="str">
        <f>IF(salesTable[[#This Row],[SalesChannel]]="","MISSING",IFERROR(VLOOKUP(salesTable[[#This Row],[SalesChannel]],salesChannel_Ref[],2,FALSE),CLEAN(UPPER(TRIM(salesTable[SalesChannel])))))</f>
        <v>ONLINE</v>
      </c>
      <c r="V841" t="str">
        <f>IF(salesTable[[#This Row],[PaymentMethod]]="","MISSING",IFERROR(VLOOKUP(salesTable[[#This Row],[PaymentMethod]],paymentMethod_REF[],2,FALSE), CLEAN(UPPER(TRIM(salesTable[[#This Row],[PaymentMethod]])))))</f>
        <v>CARD</v>
      </c>
      <c r="W841" s="8" t="str">
        <f>IF(salesTable[[#This Row],[ProductID]]="","MISSING",IFERROR(VLOOKUP(salesTable[[#This Row],[ProductID]],product_REF[],1,FALSE),"NO MATCH"))</f>
        <v>P009</v>
      </c>
      <c r="X841" s="8" t="str">
        <f>CLEAN(UPPER(TRIM(IF(salesTable[[#This Row],[ProductID]]="","MISSING",IFERROR(VLOOKUP(salesTable[[#This Row],[ProductID]],product_REF[],2,FALSE),"NO MATCH")))))</f>
        <v>FILING CABINET</v>
      </c>
      <c r="Y841" t="str">
        <f>IFERROR(CLEAN(UPPER(TRIM(VLOOKUP(salesTable[[#This Row],[productID_Final]],product_REF[],3,FALSE)))),"NO MATCH")</f>
        <v>OFFICE SUPPLIES</v>
      </c>
      <c r="Z841" s="8" t="str">
        <f>IF(salesTable[[#This Row],[productCategory_final]]=CLEAN(UPPER(TRIM(salesTable[ProductCategory]))),salesTable[[#This Row],[productCategory_final]],"MISMATCH")</f>
        <v>OFFICE SUPPLIES</v>
      </c>
      <c r="AA841" s="8" t="str">
        <f>IF(salesTable[[#This Row],[CustomerID]]="","MISSING",IFERROR(VLOOKUP(salesTable[[#This Row],[CustomerID]],customer_REF[],1,FALSE),"NO MATCH"))</f>
        <v>C0285</v>
      </c>
      <c r="AB841" t="str">
        <f>CLEAN(UPPER(TRIM(IF(salesTable[[#This Row],[FirstName]]="","MISSING",IFERROR(VLOOKUP(salesTable[[#This Row],[CustomerID_final]],customer_REF[],2,FALSE),"NO MATCH")))))</f>
        <v>KWAME</v>
      </c>
      <c r="AC841" s="8" t="str">
        <f>IF(salesTable[[#This Row],[customerFisrtName]]=CLEAN(UPPER(TRIM(salesTable[[#This Row],[customerFisrtName]]))),salesTable[[#This Row],[customerFisrtName]],"MISMATCH")</f>
        <v>KWAME</v>
      </c>
      <c r="AD841" t="str">
        <f>CLEAN(UPPER(TRIM(IF(salesTable[[#This Row],[LastName]]="","MISSING",IFERROR(VLOOKUP(salesTable[[#This Row],[CustomerID_final]],customer_REF[],3,FALSE),"NO MATCH")))))</f>
        <v>ADDO</v>
      </c>
      <c r="AE841" s="8" t="str">
        <f>IF(salesTable[[#This Row],[customerLastName]]=CLEAN(UPPER(TRIM(salesTable[[#This Row],[customerLastName]]))),salesTable[[#This Row],[customerLastName]],"MISMATCH")</f>
        <v>ADDO</v>
      </c>
      <c r="AF841" s="8" t="str">
        <f>IF(salesTable[[#This Row],[Phone]]="","MISSING",0&amp;RIGHT(TRIM(SUBSTITUTE(SUBSTITUTE(SUBSTITUTE(salesTable[[#This Row],[Phone]],"+","")," ",""),"-","")),9))</f>
        <v>0501356180</v>
      </c>
      <c r="AG84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41" s="8">
        <f>IF(salesTable[[#This Row],[quantity_clean]]&gt;0,salesTable[[#This Row],[quantity_clean]],"INVALID")</f>
        <v>2</v>
      </c>
      <c r="AI84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41" s="8">
        <f>IF(salesTable[[#This Row],[unitPrice_clean]]&gt;0,salesTable[[#This Row],[unitPrice_clean]],"INVALID")</f>
        <v>980</v>
      </c>
      <c r="AK841">
        <f>IF(salesTable[[#This Row],[Revenue]]="","MISSING",VALUE(TRIM(SUBSTITUTE(SUBSTITUTE(salesTable[[#This Row],[Revenue]],",",""),"GH₵",""))))</f>
        <v>1960</v>
      </c>
      <c r="AL841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841" s="19" t="str">
        <f>IF(ISNUMBER(salesTable[[#This Row],[OrderDate]]),salesTable[[#This Row],[OrderDate]],IFERROR(DATEVALUE(CLEAN(TRIM(SUBSTITUTE(salesTable[[#This Row],[OrderDate]],".","/")))),"CHECK"))</f>
        <v>CHECK</v>
      </c>
      <c r="AN84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GH-SUN-2025-00610</v>
      </c>
      <c r="AP8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1" s="8" t="str">
        <f>CLEAN(PROPER(TRIM(salesTable[[#This Row],[Email]])))</f>
        <v>Kwame.Addo31@Example.Com</v>
      </c>
      <c r="AR841" s="8" t="str">
        <f>CLEAN(TRIM(salesTable[[#This Row],[SourceFile]]))</f>
        <v>Retail_POS_2025.csv</v>
      </c>
      <c r="AS8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1" s="8" t="str">
        <f>IF(salesTable[orderRef_final]&lt;&gt;"MISSING",salesTable[orderRef_final],"invalid")</f>
        <v>GH-SUN-2025-00610</v>
      </c>
    </row>
    <row r="842" spans="1:46" x14ac:dyDescent="0.3">
      <c r="A842" t="s">
        <v>5726</v>
      </c>
      <c r="B842" t="s">
        <v>5727</v>
      </c>
      <c r="C842" t="s">
        <v>3010</v>
      </c>
      <c r="D842" t="s">
        <v>2018</v>
      </c>
      <c r="E842" t="s">
        <v>152</v>
      </c>
      <c r="F842" t="s">
        <v>228</v>
      </c>
      <c r="G842" t="s">
        <v>162</v>
      </c>
      <c r="H842" t="s">
        <v>1205</v>
      </c>
      <c r="I842" t="s">
        <v>230</v>
      </c>
      <c r="J842" t="s">
        <v>492</v>
      </c>
      <c r="K842" t="s">
        <v>758</v>
      </c>
      <c r="L842" t="s">
        <v>165</v>
      </c>
      <c r="M842" t="s">
        <v>145</v>
      </c>
      <c r="N842">
        <v>620</v>
      </c>
      <c r="O842">
        <v>3100</v>
      </c>
      <c r="P842" t="s">
        <v>5728</v>
      </c>
      <c r="Q842" t="s">
        <v>5729</v>
      </c>
      <c r="R842" t="s">
        <v>157</v>
      </c>
      <c r="S842" t="str">
        <f>IF(salesTable[[#This Row],[Region]]="","MISSING",IFERROR(VLOOKUP(salesTable[[#This Row],[Region]],region_ref[],2,FALSE),TRIM(CLEAN(UPPER(salesTable[[#This Row],[Region]])))))</f>
        <v>SUNYANI</v>
      </c>
      <c r="T842" t="str">
        <f>IF(salesTable[[#This Row],[CustomerType]]="","MISSING",IFERROR(VLOOKUP(salesTable[[#This Row],[CustomerType]],customerType_Ref[],2,FALSE),TRIM(CLEAN(UPPER(salesTable[[#This Row],[CustomerType]])))))</f>
        <v>BUSINESS</v>
      </c>
      <c r="U842" t="str">
        <f>IF(salesTable[[#This Row],[SalesChannel]]="","MISSING",IFERROR(VLOOKUP(salesTable[[#This Row],[SalesChannel]],salesChannel_Ref[],2,FALSE),CLEAN(UPPER(TRIM(salesTable[SalesChannel])))))</f>
        <v>ONLINE</v>
      </c>
      <c r="V8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42" s="8" t="str">
        <f>IF(salesTable[[#This Row],[ProductID]]="","MISSING",IFERROR(VLOOKUP(salesTable[[#This Row],[ProductID]],product_REF[],1,FALSE),"NO MATCH"))</f>
        <v>P012</v>
      </c>
      <c r="X842" s="8" t="str">
        <f>CLEAN(UPPER(TRIM(IF(salesTable[[#This Row],[ProductID]]="","MISSING",IFERROR(VLOOKUP(salesTable[[#This Row],[ProductID]],product_REF[],2,FALSE),"NO MATCH")))))</f>
        <v>BLENDER PLUS</v>
      </c>
      <c r="Y842" t="str">
        <f>IFERROR(CLEAN(UPPER(TRIM(VLOOKUP(salesTable[[#This Row],[productID_Final]],product_REF[],3,FALSE)))),"NO MATCH")</f>
        <v>HOME APPLIANCES</v>
      </c>
      <c r="Z842" s="8" t="str">
        <f>IF(salesTable[[#This Row],[productCategory_final]]=CLEAN(UPPER(TRIM(salesTable[ProductCategory]))),salesTable[[#This Row],[productCategory_final]],"MISMATCH")</f>
        <v>HOME APPLIANCES</v>
      </c>
      <c r="AA842" s="8" t="str">
        <f>IF(salesTable[[#This Row],[CustomerID]]="","MISSING",IFERROR(VLOOKUP(salesTable[[#This Row],[CustomerID]],customer_REF[],1,FALSE),"NO MATCH"))</f>
        <v>C0239</v>
      </c>
      <c r="AB842" t="str">
        <f>CLEAN(UPPER(TRIM(IF(salesTable[[#This Row],[FirstName]]="","MISSING",IFERROR(VLOOKUP(salesTable[[#This Row],[CustomerID_final]],customer_REF[],2,FALSE),"NO MATCH")))))</f>
        <v>ESI</v>
      </c>
      <c r="AC842" s="8" t="str">
        <f>IF(salesTable[[#This Row],[customerFisrtName]]=CLEAN(UPPER(TRIM(salesTable[[#This Row],[customerFisrtName]]))),salesTable[[#This Row],[customerFisrtName]],"MISMATCH")</f>
        <v>ESI</v>
      </c>
      <c r="AD842" t="str">
        <f>CLEAN(UPPER(TRIM(IF(salesTable[[#This Row],[LastName]]="","MISSING",IFERROR(VLOOKUP(salesTable[[#This Row],[CustomerID_final]],customer_REF[],3,FALSE),"NO MATCH")))))</f>
        <v>OWUSU</v>
      </c>
      <c r="AE842" s="8" t="str">
        <f>IF(salesTable[[#This Row],[customerLastName]]=CLEAN(UPPER(TRIM(salesTable[[#This Row],[customerLastName]]))),salesTable[[#This Row],[customerLastName]],"MISMATCH")</f>
        <v>OWUSU</v>
      </c>
      <c r="AF842" s="8" t="str">
        <f>IF(salesTable[[#This Row],[Phone]]="","MISSING",0&amp;RIGHT(TRIM(SUBSTITUTE(SUBSTITUTE(SUBSTITUTE(salesTable[[#This Row],[Phone]],"+","")," ",""),"-","")),9))</f>
        <v>0541732673</v>
      </c>
      <c r="AG84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42" s="8">
        <f>IF(salesTable[[#This Row],[quantity_clean]]&gt;0,salesTable[[#This Row],[quantity_clean]],"INVALID")</f>
        <v>5</v>
      </c>
      <c r="AI84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42" s="8">
        <f>IF(salesTable[[#This Row],[unitPrice_clean]]&gt;0,salesTable[[#This Row],[unitPrice_clean]],"INVALID")</f>
        <v>620</v>
      </c>
      <c r="AK842">
        <f>IF(salesTable[[#This Row],[Revenue]]="","MISSING",VALUE(TRIM(SUBSTITUTE(SUBSTITUTE(salesTable[[#This Row],[Revenue]],",",""),"GH₵",""))))</f>
        <v>3100</v>
      </c>
      <c r="AL842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842" s="19">
        <f>IF(ISNUMBER(salesTable[[#This Row],[OrderDate]]),salesTable[[#This Row],[OrderDate]],IFERROR(DATEVALUE(CLEAN(TRIM(SUBSTITUTE(salesTable[[#This Row],[OrderDate]],".","/")))),"CHECK"))</f>
        <v>45856</v>
      </c>
      <c r="AN8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45856</v>
      </c>
      <c r="AO8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GH-SUN-2025-00616</v>
      </c>
      <c r="AP8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2" s="8" t="str">
        <f>CLEAN(PROPER(TRIM(salesTable[[#This Row],[Email]])))</f>
        <v>Esi.Owusu43@Example.Com</v>
      </c>
      <c r="AR842" s="8" t="str">
        <f>CLEAN(TRIM(salesTable[[#This Row],[SourceFile]]))</f>
        <v>Online_Sales_2025.xlsx</v>
      </c>
      <c r="AS8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2" s="8" t="str">
        <f>IF(salesTable[orderRef_final]&lt;&gt;"MISSING",salesTable[orderRef_final],"invalid")</f>
        <v>GH-SUN-2025-00616</v>
      </c>
    </row>
    <row r="843" spans="1:46" x14ac:dyDescent="0.3">
      <c r="A843" t="s">
        <v>4003</v>
      </c>
      <c r="B843" t="s">
        <v>4004</v>
      </c>
      <c r="C843" t="s">
        <v>1703</v>
      </c>
      <c r="D843" t="s">
        <v>743</v>
      </c>
      <c r="E843" t="s">
        <v>508</v>
      </c>
      <c r="F843" t="s">
        <v>2107</v>
      </c>
      <c r="G843" t="s">
        <v>142</v>
      </c>
      <c r="H843" t="s">
        <v>201</v>
      </c>
      <c r="I843" t="s">
        <v>26</v>
      </c>
      <c r="J843" t="s">
        <v>97</v>
      </c>
      <c r="K843" t="s">
        <v>174</v>
      </c>
      <c r="L843" t="s">
        <v>182</v>
      </c>
      <c r="M843" t="s">
        <v>654</v>
      </c>
      <c r="N843">
        <v>420</v>
      </c>
      <c r="P843" t="s">
        <v>4005</v>
      </c>
      <c r="Q843" t="s">
        <v>4006</v>
      </c>
      <c r="R843" t="s">
        <v>61</v>
      </c>
      <c r="S843" t="str">
        <f>IF(salesTable[[#This Row],[Region]]="","MISSING",IFERROR(VLOOKUP(salesTable[[#This Row],[Region]],region_ref[],2,FALSE),TRIM(CLEAN(UPPER(salesTable[[#This Row],[Region]])))))</f>
        <v>SUNYANI</v>
      </c>
      <c r="T843" t="str">
        <f>IF(salesTable[[#This Row],[CustomerType]]="","MISSING",IFERROR(VLOOKUP(salesTable[[#This Row],[CustomerType]],customerType_Ref[],2,FALSE),TRIM(CLEAN(UPPER(salesTable[[#This Row],[CustomerType]])))))</f>
        <v>BUSINESS</v>
      </c>
      <c r="U843" t="str">
        <f>IF(salesTable[[#This Row],[SalesChannel]]="","MISSING",IFERROR(VLOOKUP(salesTable[[#This Row],[SalesChannel]],salesChannel_Ref[],2,FALSE),CLEAN(UPPER(TRIM(salesTable[SalesChannel])))))</f>
        <v>IN-STORE</v>
      </c>
      <c r="V843" t="str">
        <f>IF(salesTable[[#This Row],[PaymentMethod]]="","MISSING",IFERROR(VLOOKUP(salesTable[[#This Row],[PaymentMethod]],paymentMethod_REF[],2,FALSE), CLEAN(UPPER(TRIM(salesTable[[#This Row],[PaymentMethod]])))))</f>
        <v>CASH</v>
      </c>
      <c r="W843" s="8" t="str">
        <f>IF(salesTable[[#This Row],[ProductID]]="","MISSING",IFERROR(VLOOKUP(salesTable[[#This Row],[ProductID]],product_REF[],1,FALSE),"NO MATCH"))</f>
        <v>P003</v>
      </c>
      <c r="X843" s="8" t="str">
        <f>CLEAN(UPPER(TRIM(IF(salesTable[[#This Row],[ProductID]]="","MISSING",IFERROR(VLOOKUP(salesTable[[#This Row],[ProductID]],product_REF[],2,FALSE),"NO MATCH")))))</f>
        <v>WIRELESS HEADSET</v>
      </c>
      <c r="Y843" t="str">
        <f>IFERROR(CLEAN(UPPER(TRIM(VLOOKUP(salesTable[[#This Row],[productID_Final]],product_REF[],3,FALSE)))),"NO MATCH")</f>
        <v>ELECTRONICS</v>
      </c>
      <c r="Z843" s="8" t="str">
        <f>IF(salesTable[[#This Row],[productCategory_final]]=CLEAN(UPPER(TRIM(salesTable[ProductCategory]))),salesTable[[#This Row],[productCategory_final]],"MISMATCH")</f>
        <v>ELECTRONICS</v>
      </c>
      <c r="AA843" s="8" t="str">
        <f>IF(salesTable[[#This Row],[CustomerID]]="","MISSING",IFERROR(VLOOKUP(salesTable[[#This Row],[CustomerID]],customer_REF[],1,FALSE),"NO MATCH"))</f>
        <v>C0007</v>
      </c>
      <c r="AB843" t="str">
        <f>CLEAN(UPPER(TRIM(IF(salesTable[[#This Row],[FirstName]]="","MISSING",IFERROR(VLOOKUP(salesTable[[#This Row],[CustomerID_final]],customer_REF[],2,FALSE),"NO MATCH")))))</f>
        <v>ESI</v>
      </c>
      <c r="AC843" s="8" t="str">
        <f>IF(salesTable[[#This Row],[customerFisrtName]]=CLEAN(UPPER(TRIM(salesTable[[#This Row],[customerFisrtName]]))),salesTable[[#This Row],[customerFisrtName]],"MISMATCH")</f>
        <v>ESI</v>
      </c>
      <c r="AD843" t="str">
        <f>CLEAN(UPPER(TRIM(IF(salesTable[[#This Row],[LastName]]="","MISSING",IFERROR(VLOOKUP(salesTable[[#This Row],[CustomerID_final]],customer_REF[],3,FALSE),"NO MATCH")))))</f>
        <v>BADU</v>
      </c>
      <c r="AE843" s="8" t="str">
        <f>IF(salesTable[[#This Row],[customerLastName]]=CLEAN(UPPER(TRIM(salesTable[[#This Row],[customerLastName]]))),salesTable[[#This Row],[customerLastName]],"MISMATCH")</f>
        <v>BADU</v>
      </c>
      <c r="AF843" s="8" t="str">
        <f>IF(salesTable[[#This Row],[Phone]]="","MISSING",0&amp;RIGHT(TRIM(SUBSTITUTE(SUBSTITUTE(SUBSTITUTE(salesTable[[#This Row],[Phone]],"+","")," ",""),"-","")),9))</f>
        <v>0559247082</v>
      </c>
      <c r="AG84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843" s="8">
        <f>IF(salesTable[[#This Row],[quantity_clean]]&gt;0,salesTable[[#This Row],[quantity_clean]],"INVALID")</f>
        <v>3</v>
      </c>
      <c r="AI84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43" s="8">
        <f>IF(salesTable[[#This Row],[unitPrice_clean]]&gt;0,salesTable[[#This Row],[unitPrice_clean]],"INVALID")</f>
        <v>420</v>
      </c>
      <c r="AK843" t="str">
        <f>IF(salesTable[[#This Row],[Revenue]]="","MISSING",VALUE(TRIM(SUBSTITUTE(SUBSTITUTE(salesTable[[#This Row],[Revenue]],",",""),"GH₵",""))))</f>
        <v>MISSING</v>
      </c>
      <c r="AL84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43" s="19">
        <f>IF(ISNUMBER(salesTable[[#This Row],[OrderDate]]),salesTable[[#This Row],[OrderDate]],IFERROR(DATEVALUE(CLEAN(TRIM(SUBSTITUTE(salesTable[[#This Row],[OrderDate]],".","/")))),"CHECK"))</f>
        <v>46022</v>
      </c>
      <c r="AN8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46022</v>
      </c>
      <c r="AO8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GH-SUN-2025-00623</v>
      </c>
      <c r="AP8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3" s="8" t="str">
        <f>CLEAN(PROPER(TRIM(salesTable[[#This Row],[Email]])))</f>
        <v>Esi.Badu67@Example.Com</v>
      </c>
      <c r="AR843" s="8" t="str">
        <f>CLEAN(TRIM(salesTable[[#This Row],[SourceFile]]))</f>
        <v>Retail_POS_2025.csv</v>
      </c>
      <c r="AS8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3" s="8" t="str">
        <f>IF(salesTable[orderRef_final]&lt;&gt;"MISSING",salesTable[orderRef_final],"invalid")</f>
        <v>GH-SUN-2025-00623</v>
      </c>
    </row>
    <row r="844" spans="1:46" x14ac:dyDescent="0.3">
      <c r="A844" t="s">
        <v>4721</v>
      </c>
      <c r="B844" t="s">
        <v>4722</v>
      </c>
      <c r="C844" t="s">
        <v>1237</v>
      </c>
      <c r="D844" t="s">
        <v>151</v>
      </c>
      <c r="E844" t="s">
        <v>1628</v>
      </c>
      <c r="F844" t="s">
        <v>228</v>
      </c>
      <c r="G844" t="s">
        <v>191</v>
      </c>
      <c r="H844" t="s">
        <v>757</v>
      </c>
      <c r="I844" t="s">
        <v>527</v>
      </c>
      <c r="J844" t="s">
        <v>83</v>
      </c>
      <c r="K844" t="s">
        <v>174</v>
      </c>
      <c r="L844" t="s">
        <v>111</v>
      </c>
      <c r="M844" t="s">
        <v>986</v>
      </c>
      <c r="N844" t="s">
        <v>1370</v>
      </c>
      <c r="O844">
        <v>14850</v>
      </c>
      <c r="P844" t="s">
        <v>4723</v>
      </c>
      <c r="Q844" t="s">
        <v>4724</v>
      </c>
      <c r="R844" t="s">
        <v>61</v>
      </c>
      <c r="S844" t="str">
        <f>IF(salesTable[[#This Row],[Region]]="","MISSING",IFERROR(VLOOKUP(salesTable[[#This Row],[Region]],region_ref[],2,FALSE),TRIM(CLEAN(UPPER(salesTable[[#This Row],[Region]])))))</f>
        <v>SUNYANI</v>
      </c>
      <c r="T844" t="str">
        <f>IF(salesTable[[#This Row],[CustomerType]]="","MISSING",IFERROR(VLOOKUP(salesTable[[#This Row],[CustomerType]],customerType_Ref[],2,FALSE),TRIM(CLEAN(UPPER(salesTable[[#This Row],[CustomerType]])))))</f>
        <v>INDIVIDUAL</v>
      </c>
      <c r="U844" t="str">
        <f>IF(salesTable[[#This Row],[SalesChannel]]="","MISSING",IFERROR(VLOOKUP(salesTable[[#This Row],[SalesChannel]],salesChannel_Ref[],2,FALSE),CLEAN(UPPER(TRIM(salesTable[SalesChannel])))))</f>
        <v>IN-STORE</v>
      </c>
      <c r="V844" t="str">
        <f>IF(salesTable[[#This Row],[PaymentMethod]]="","MISSING",IFERROR(VLOOKUP(salesTable[[#This Row],[PaymentMethod]],paymentMethod_REF[],2,FALSE), CLEAN(UPPER(TRIM(salesTable[[#This Row],[PaymentMethod]])))))</f>
        <v>CARD</v>
      </c>
      <c r="W844" s="8" t="str">
        <f>IF(salesTable[[#This Row],[ProductID]]="","MISSING",IFERROR(VLOOKUP(salesTable[[#This Row],[ProductID]],product_REF[],1,FALSE),"NO MATCH"))</f>
        <v>P004</v>
      </c>
      <c r="X844" s="8" t="str">
        <f>CLEAN(UPPER(TRIM(IF(salesTable[[#This Row],[ProductID]]="","MISSING",IFERROR(VLOOKUP(salesTable[[#This Row],[ProductID]],product_REF[],2,FALSE),"NO MATCH")))))</f>
        <v>LASER PRINTER</v>
      </c>
      <c r="Y844" t="str">
        <f>IFERROR(CLEAN(UPPER(TRIM(VLOOKUP(salesTable[[#This Row],[productID_Final]],product_REF[],3,FALSE)))),"NO MATCH")</f>
        <v>OFFICE SUPPLIES</v>
      </c>
      <c r="Z844" s="8" t="str">
        <f>IF(salesTable[[#This Row],[productCategory_final]]=CLEAN(UPPER(TRIM(salesTable[ProductCategory]))),salesTable[[#This Row],[productCategory_final]],"MISMATCH")</f>
        <v>OFFICE SUPPLIES</v>
      </c>
      <c r="AA844" s="8" t="str">
        <f>IF(salesTable[[#This Row],[CustomerID]]="","MISSING",IFERROR(VLOOKUP(salesTable[[#This Row],[CustomerID]],customer_REF[],1,FALSE),"NO MATCH"))</f>
        <v>C0159</v>
      </c>
      <c r="AB844" t="str">
        <f>CLEAN(UPPER(TRIM(IF(salesTable[[#This Row],[FirstName]]="","MISSING",IFERROR(VLOOKUP(salesTable[[#This Row],[CustomerID_final]],customer_REF[],2,FALSE),"NO MATCH")))))</f>
        <v>KWAME</v>
      </c>
      <c r="AC844" s="8" t="str">
        <f>IF(salesTable[[#This Row],[customerFisrtName]]=CLEAN(UPPER(TRIM(salesTable[[#This Row],[customerFisrtName]]))),salesTable[[#This Row],[customerFisrtName]],"MISMATCH")</f>
        <v>KWAME</v>
      </c>
      <c r="AD844" t="str">
        <f>CLEAN(UPPER(TRIM(IF(salesTable[[#This Row],[LastName]]="","MISSING",IFERROR(VLOOKUP(salesTable[[#This Row],[CustomerID_final]],customer_REF[],3,FALSE),"NO MATCH")))))</f>
        <v>ASARE</v>
      </c>
      <c r="AE844" s="8" t="str">
        <f>IF(salesTable[[#This Row],[customerLastName]]=CLEAN(UPPER(TRIM(salesTable[[#This Row],[customerLastName]]))),salesTable[[#This Row],[customerLastName]],"MISMATCH")</f>
        <v>ASARE</v>
      </c>
      <c r="AF844" s="8" t="str">
        <f>IF(salesTable[[#This Row],[Phone]]="","MISSING",0&amp;RIGHT(TRIM(SUBSTITUTE(SUBSTITUTE(SUBSTITUTE(salesTable[[#This Row],[Phone]],"+","")," ",""),"-","")),9))</f>
        <v>0245688707</v>
      </c>
      <c r="AG84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44" s="8">
        <f>IF(salesTable[[#This Row],[quantity_clean]]&gt;0,salesTable[[#This Row],[quantity_clean]],"INVALID")</f>
        <v>9</v>
      </c>
      <c r="AI84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844" s="8">
        <f>IF(salesTable[[#This Row],[unitPrice_clean]]&gt;0,salesTable[[#This Row],[unitPrice_clean]],"INVALID")</f>
        <v>1650</v>
      </c>
      <c r="AK844">
        <f>IF(salesTable[[#This Row],[Revenue]]="","MISSING",VALUE(TRIM(SUBSTITUTE(SUBSTITUTE(salesTable[[#This Row],[Revenue]],",",""),"GH₵",""))))</f>
        <v>14850</v>
      </c>
      <c r="AL844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844" s="19">
        <f>IF(ISNUMBER(salesTable[[#This Row],[OrderDate]]),salesTable[[#This Row],[OrderDate]],IFERROR(DATEVALUE(CLEAN(TRIM(SUBSTITUTE(salesTable[[#This Row],[OrderDate]],".","/")))),"CHECK"))</f>
        <v>45908</v>
      </c>
      <c r="AN8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45908</v>
      </c>
      <c r="AO8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GH-SUN-2025-00660</v>
      </c>
      <c r="AP8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4" s="8" t="str">
        <f>CLEAN(PROPER(TRIM(salesTable[[#This Row],[Email]])))</f>
        <v>Kwame.Asare66@Example.Com</v>
      </c>
      <c r="AR844" s="8" t="str">
        <f>CLEAN(TRIM(salesTable[[#This Row],[SourceFile]]))</f>
        <v>Retail_POS_2025.csv</v>
      </c>
      <c r="AS8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4" s="8" t="str">
        <f>IF(salesTable[orderRef_final]&lt;&gt;"MISSING",salesTable[orderRef_final],"invalid")</f>
        <v>GH-SUN-2025-00660</v>
      </c>
    </row>
    <row r="845" spans="1:46" x14ac:dyDescent="0.3">
      <c r="A845" t="s">
        <v>4175</v>
      </c>
      <c r="B845" t="s">
        <v>4176</v>
      </c>
      <c r="C845" t="s">
        <v>1293</v>
      </c>
      <c r="D845" t="s">
        <v>65</v>
      </c>
      <c r="E845" t="s">
        <v>190</v>
      </c>
      <c r="F845" t="s">
        <v>448</v>
      </c>
      <c r="G845" t="s">
        <v>162</v>
      </c>
      <c r="H845" t="s">
        <v>163</v>
      </c>
      <c r="I845" t="s">
        <v>70</v>
      </c>
      <c r="J845" t="s">
        <v>27</v>
      </c>
      <c r="K845" t="s">
        <v>493</v>
      </c>
      <c r="L845" t="s">
        <v>132</v>
      </c>
      <c r="M845">
        <v>3</v>
      </c>
      <c r="N845">
        <v>620</v>
      </c>
      <c r="O845">
        <v>1860</v>
      </c>
      <c r="P845" t="s">
        <v>4177</v>
      </c>
      <c r="Q845" t="s">
        <v>4178</v>
      </c>
      <c r="R845" t="s">
        <v>46</v>
      </c>
      <c r="S845" t="str">
        <f>IF(salesTable[[#This Row],[Region]]="","MISSING",IFERROR(VLOOKUP(salesTable[[#This Row],[Region]],region_ref[],2,FALSE),TRIM(CLEAN(UPPER(salesTable[[#This Row],[Region]])))))</f>
        <v>SUNYANI</v>
      </c>
      <c r="T845" t="str">
        <f>IF(salesTable[[#This Row],[CustomerType]]="","MISSING",IFERROR(VLOOKUP(salesTable[[#This Row],[CustomerType]],customerType_Ref[],2,FALSE),TRIM(CLEAN(UPPER(salesTable[[#This Row],[CustomerType]])))))</f>
        <v>GOVERNMENT</v>
      </c>
      <c r="U845" t="str">
        <f>IF(salesTable[[#This Row],[SalesChannel]]="","MISSING",IFERROR(VLOOKUP(salesTable[[#This Row],[SalesChannel]],salesChannel_Ref[],2,FALSE),CLEAN(UPPER(TRIM(salesTable[SalesChannel])))))</f>
        <v>AGENT</v>
      </c>
      <c r="V84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45" s="8" t="str">
        <f>IF(salesTable[[#This Row],[ProductID]]="","MISSING",IFERROR(VLOOKUP(salesTable[[#This Row],[ProductID]],product_REF[],1,FALSE),"NO MATCH"))</f>
        <v>P012</v>
      </c>
      <c r="X845" s="8" t="str">
        <f>CLEAN(UPPER(TRIM(IF(salesTable[[#This Row],[ProductID]]="","MISSING",IFERROR(VLOOKUP(salesTable[[#This Row],[ProductID]],product_REF[],2,FALSE),"NO MATCH")))))</f>
        <v>BLENDER PLUS</v>
      </c>
      <c r="Y845" t="str">
        <f>IFERROR(CLEAN(UPPER(TRIM(VLOOKUP(salesTable[[#This Row],[productID_Final]],product_REF[],3,FALSE)))),"NO MATCH")</f>
        <v>HOME APPLIANCES</v>
      </c>
      <c r="Z845" s="8" t="str">
        <f>IF(salesTable[[#This Row],[productCategory_final]]=CLEAN(UPPER(TRIM(salesTable[ProductCategory]))),salesTable[[#This Row],[productCategory_final]],"MISMATCH")</f>
        <v>HOME APPLIANCES</v>
      </c>
      <c r="AA845" s="8" t="str">
        <f>IF(salesTable[[#This Row],[CustomerID]]="","MISSING",IFERROR(VLOOKUP(salesTable[[#This Row],[CustomerID]],customer_REF[],1,FALSE),"NO MATCH"))</f>
        <v>C0195</v>
      </c>
      <c r="AB845" t="str">
        <f>CLEAN(UPPER(TRIM(IF(salesTable[[#This Row],[FirstName]]="","MISSING",IFERROR(VLOOKUP(salesTable[[#This Row],[CustomerID_final]],customer_REF[],2,FALSE),"NO MATCH")))))</f>
        <v>NAA</v>
      </c>
      <c r="AC845" s="8" t="str">
        <f>IF(salesTable[[#This Row],[customerFisrtName]]=CLEAN(UPPER(TRIM(salesTable[[#This Row],[customerFisrtName]]))),salesTable[[#This Row],[customerFisrtName]],"MISMATCH")</f>
        <v>NAA</v>
      </c>
      <c r="AD845" t="str">
        <f>CLEAN(UPPER(TRIM(IF(salesTable[[#This Row],[LastName]]="","MISSING",IFERROR(VLOOKUP(salesTable[[#This Row],[CustomerID_final]],customer_REF[],3,FALSE),"NO MATCH")))))</f>
        <v>ASARE</v>
      </c>
      <c r="AE845" s="8" t="str">
        <f>IF(salesTable[[#This Row],[customerLastName]]=CLEAN(UPPER(TRIM(salesTable[[#This Row],[customerLastName]]))),salesTable[[#This Row],[customerLastName]],"MISMATCH")</f>
        <v>ASARE</v>
      </c>
      <c r="AF845" s="8" t="str">
        <f>IF(salesTable[[#This Row],[Phone]]="","MISSING",0&amp;RIGHT(TRIM(SUBSTITUTE(SUBSTITUTE(SUBSTITUTE(salesTable[[#This Row],[Phone]],"+","")," ",""),"-","")),9))</f>
        <v>0206551964</v>
      </c>
      <c r="AG84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845" s="8">
        <f>IF(salesTable[[#This Row],[quantity_clean]]&gt;0,salesTable[[#This Row],[quantity_clean]],"INVALID")</f>
        <v>3</v>
      </c>
      <c r="AI84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45" s="8">
        <f>IF(salesTable[[#This Row],[unitPrice_clean]]&gt;0,salesTable[[#This Row],[unitPrice_clean]],"INVALID")</f>
        <v>620</v>
      </c>
      <c r="AK845">
        <f>IF(salesTable[[#This Row],[Revenue]]="","MISSING",VALUE(TRIM(SUBSTITUTE(SUBSTITUTE(salesTable[[#This Row],[Revenue]],",",""),"GH₵",""))))</f>
        <v>1860</v>
      </c>
      <c r="AL845" s="8">
        <f>IFERROR(IF(ROUND(salesTable[[#This Row],[Quantity_final]]*salesTable[[#This Row],[UnitPrice_final]],2)=ROUND(salesTable[[#This Row],[revenue_clean]],2)=TRUE,salesTable[[#This Row],[revenue_clean]],"invalid"),"INVALID")</f>
        <v>1860</v>
      </c>
      <c r="AM845" s="19">
        <f>IF(ISNUMBER(salesTable[[#This Row],[OrderDate]]),salesTable[[#This Row],[OrderDate]],IFERROR(DATEVALUE(CLEAN(TRIM(SUBSTITUTE(salesTable[[#This Row],[OrderDate]],".","/")))),"CHECK"))</f>
        <v>45983</v>
      </c>
      <c r="AN8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45983</v>
      </c>
      <c r="AO8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GH-SUN-2025-00669</v>
      </c>
      <c r="AP8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5" s="8" t="str">
        <f>CLEAN(PROPER(TRIM(salesTable[[#This Row],[Email]])))</f>
        <v>Naa.Asare41@Example.Com</v>
      </c>
      <c r="AR845" s="8" t="str">
        <f>CLEAN(TRIM(salesTable[[#This Row],[SourceFile]]))</f>
        <v>Mobile_App_Export.csv</v>
      </c>
      <c r="AS8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5" s="8" t="str">
        <f>IF(salesTable[orderRef_final]&lt;&gt;"MISSING",salesTable[orderRef_final],"invalid")</f>
        <v>GH-SUN-2025-00669</v>
      </c>
    </row>
    <row r="846" spans="1:46" x14ac:dyDescent="0.3">
      <c r="A846" t="s">
        <v>4509</v>
      </c>
      <c r="B846" t="s">
        <v>1241</v>
      </c>
      <c r="C846" t="s">
        <v>1070</v>
      </c>
      <c r="D846" t="s">
        <v>1071</v>
      </c>
      <c r="E846" t="s">
        <v>190</v>
      </c>
      <c r="F846" t="s">
        <v>228</v>
      </c>
      <c r="G846" t="s">
        <v>81</v>
      </c>
      <c r="H846" t="s">
        <v>425</v>
      </c>
      <c r="I846" t="s">
        <v>230</v>
      </c>
      <c r="J846" t="s">
        <v>56</v>
      </c>
      <c r="K846" t="s">
        <v>758</v>
      </c>
      <c r="L846" t="s">
        <v>165</v>
      </c>
      <c r="M846">
        <v>5</v>
      </c>
      <c r="N846">
        <v>-1250</v>
      </c>
      <c r="O846">
        <v>6250</v>
      </c>
      <c r="P846" t="s">
        <v>4510</v>
      </c>
      <c r="Q846" t="s">
        <v>4511</v>
      </c>
      <c r="R846" t="s">
        <v>46</v>
      </c>
      <c r="S846" t="str">
        <f>IF(salesTable[[#This Row],[Region]]="","MISSING",IFERROR(VLOOKUP(salesTable[[#This Row],[Region]],region_ref[],2,FALSE),TRIM(CLEAN(UPPER(salesTable[[#This Row],[Region]])))))</f>
        <v>SUNYANI</v>
      </c>
      <c r="T846" t="str">
        <f>IF(salesTable[[#This Row],[CustomerType]]="","MISSING",IFERROR(VLOOKUP(salesTable[[#This Row],[CustomerType]],customerType_Ref[],2,FALSE),TRIM(CLEAN(UPPER(salesTable[[#This Row],[CustomerType]])))))</f>
        <v>GOVERNMENT</v>
      </c>
      <c r="U846" t="str">
        <f>IF(salesTable[[#This Row],[SalesChannel]]="","MISSING",IFERROR(VLOOKUP(salesTable[[#This Row],[SalesChannel]],salesChannel_Ref[],2,FALSE),CLEAN(UPPER(TRIM(salesTable[SalesChannel])))))</f>
        <v>ONLINE</v>
      </c>
      <c r="V84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46" s="8" t="str">
        <f>IF(salesTable[[#This Row],[ProductID]]="","MISSING",IFERROR(VLOOKUP(salesTable[[#This Row],[ProductID]],product_REF[],1,FALSE),"NO MATCH"))</f>
        <v>P008</v>
      </c>
      <c r="X846" s="8" t="str">
        <f>CLEAN(UPPER(TRIM(IF(salesTable[[#This Row],[ProductID]]="","MISSING",IFERROR(VLOOKUP(salesTable[[#This Row],[ProductID]],product_REF[],2,FALSE),"NO MATCH")))))</f>
        <v>MICROWAVE 25L</v>
      </c>
      <c r="Y846" t="str">
        <f>IFERROR(CLEAN(UPPER(TRIM(VLOOKUP(salesTable[[#This Row],[productID_Final]],product_REF[],3,FALSE)))),"NO MATCH")</f>
        <v>HOME APPLIANCES</v>
      </c>
      <c r="Z846" s="8" t="str">
        <f>IF(salesTable[[#This Row],[productCategory_final]]=CLEAN(UPPER(TRIM(salesTable[ProductCategory]))),salesTable[[#This Row],[productCategory_final]],"MISMATCH")</f>
        <v>HOME APPLIANCES</v>
      </c>
      <c r="AA846" s="8" t="str">
        <f>IF(salesTable[[#This Row],[CustomerID]]="","MISSING",IFERROR(VLOOKUP(salesTable[[#This Row],[CustomerID]],customer_REF[],1,FALSE),"NO MATCH"))</f>
        <v>C0019</v>
      </c>
      <c r="AB846" t="str">
        <f>CLEAN(UPPER(TRIM(IF(salesTable[[#This Row],[FirstName]]="","MISSING",IFERROR(VLOOKUP(salesTable[[#This Row],[CustomerID_final]],customer_REF[],2,FALSE),"NO MATCH")))))</f>
        <v>KOFI</v>
      </c>
      <c r="AC846" s="8" t="str">
        <f>IF(salesTable[[#This Row],[customerFisrtName]]=CLEAN(UPPER(TRIM(salesTable[[#This Row],[customerFisrtName]]))),salesTable[[#This Row],[customerFisrtName]],"MISMATCH")</f>
        <v>KOFI</v>
      </c>
      <c r="AD846" t="str">
        <f>CLEAN(UPPER(TRIM(IF(salesTable[[#This Row],[LastName]]="","MISSING",IFERROR(VLOOKUP(salesTable[[#This Row],[CustomerID_final]],customer_REF[],3,FALSE),"NO MATCH")))))</f>
        <v>ASARE</v>
      </c>
      <c r="AE846" s="8" t="str">
        <f>IF(salesTable[[#This Row],[customerLastName]]=CLEAN(UPPER(TRIM(salesTable[[#This Row],[customerLastName]]))),salesTable[[#This Row],[customerLastName]],"MISMATCH")</f>
        <v>ASARE</v>
      </c>
      <c r="AF846" s="8" t="str">
        <f>IF(salesTable[[#This Row],[Phone]]="","MISSING",0&amp;RIGHT(TRIM(SUBSTITUTE(SUBSTITUTE(SUBSTITUTE(salesTable[[#This Row],[Phone]],"+","")," ",""),"-","")),9))</f>
        <v>0207658515</v>
      </c>
      <c r="AG84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46" s="8">
        <f>IF(salesTable[[#This Row],[quantity_clean]]&gt;0,salesTable[[#This Row],[quantity_clean]],"INVALID")</f>
        <v>5</v>
      </c>
      <c r="AI846">
        <f>IF(OR(salesTable[[#This Row],[UnitPrice]]="",salesTable[[#This Row],[UnitPrice]]="N/A",salesTable[[#This Row],[UnitPrice]]="unknown"),"INVALID",VALUE(TRIM(SUBSTITUTE(SUBSTITUTE(salesTable[[#This Row],[UnitPrice]],",",""),"GH₵",""))))</f>
        <v>-1250</v>
      </c>
      <c r="AJ846" s="8" t="str">
        <f>IF(salesTable[[#This Row],[unitPrice_clean]]&gt;0,salesTable[[#This Row],[unitPrice_clean]],"INVALID")</f>
        <v>INVALID</v>
      </c>
      <c r="AK846">
        <f>IF(salesTable[[#This Row],[Revenue]]="","MISSING",VALUE(TRIM(SUBSTITUTE(SUBSTITUTE(salesTable[[#This Row],[Revenue]],",",""),"GH₵",""))))</f>
        <v>6250</v>
      </c>
      <c r="AL84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46" s="19">
        <f>IF(ISNUMBER(salesTable[[#This Row],[OrderDate]]),salesTable[[#This Row],[OrderDate]],IFERROR(DATEVALUE(CLEAN(TRIM(SUBSTITUTE(salesTable[[#This Row],[OrderDate]],".","/")))),"CHECK"))</f>
        <v>45786</v>
      </c>
      <c r="AN8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45786</v>
      </c>
      <c r="AO8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GH-SUN-2025-00691</v>
      </c>
      <c r="AP8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6" s="8" t="str">
        <f>CLEAN(PROPER(TRIM(salesTable[[#This Row],[Email]])))</f>
        <v>Kofi.Asare67@Example.Com</v>
      </c>
      <c r="AR846" s="8" t="str">
        <f>CLEAN(TRIM(salesTable[[#This Row],[SourceFile]]))</f>
        <v>Mobile_App_Export.csv</v>
      </c>
      <c r="AS8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6" s="8" t="str">
        <f>IF(salesTable[orderRef_final]&lt;&gt;"MISSING",salesTable[orderRef_final],"invalid")</f>
        <v>GH-SUN-2025-00691</v>
      </c>
    </row>
    <row r="847" spans="1:46" x14ac:dyDescent="0.3">
      <c r="A847" t="s">
        <v>599</v>
      </c>
      <c r="B847" t="s">
        <v>600</v>
      </c>
      <c r="C847" t="s">
        <v>601</v>
      </c>
      <c r="D847" t="s">
        <v>92</v>
      </c>
      <c r="E847" t="s">
        <v>161</v>
      </c>
      <c r="F847" t="s">
        <v>228</v>
      </c>
      <c r="G847" t="s">
        <v>81</v>
      </c>
      <c r="H847" t="s">
        <v>425</v>
      </c>
      <c r="I847" t="s">
        <v>110</v>
      </c>
      <c r="J847" t="s">
        <v>27</v>
      </c>
      <c r="K847" t="s">
        <v>98</v>
      </c>
      <c r="L847" t="s">
        <v>111</v>
      </c>
      <c r="M847" t="s">
        <v>602</v>
      </c>
      <c r="N847">
        <v>1250</v>
      </c>
      <c r="O847">
        <v>8750</v>
      </c>
      <c r="P847" t="s">
        <v>603</v>
      </c>
      <c r="Q847" t="s">
        <v>604</v>
      </c>
      <c r="R847" t="s">
        <v>32</v>
      </c>
      <c r="S847" t="str">
        <f>IF(salesTable[[#This Row],[Region]]="","MISSING",IFERROR(VLOOKUP(salesTable[[#This Row],[Region]],region_ref[],2,FALSE),TRIM(CLEAN(UPPER(salesTable[[#This Row],[Region]])))))</f>
        <v>SUNYANI</v>
      </c>
      <c r="T847" t="str">
        <f>IF(salesTable[[#This Row],[CustomerType]]="","MISSING",IFERROR(VLOOKUP(salesTable[[#This Row],[CustomerType]],customerType_Ref[],2,FALSE),TRIM(CLEAN(UPPER(salesTable[[#This Row],[CustomerType]])))))</f>
        <v>GOVERNMENT</v>
      </c>
      <c r="U847" t="str">
        <f>IF(salesTable[[#This Row],[SalesChannel]]="","MISSING",IFERROR(VLOOKUP(salesTable[[#This Row],[SalesChannel]],salesChannel_Ref[],2,FALSE),CLEAN(UPPER(TRIM(salesTable[SalesChannel])))))</f>
        <v>MOBILE APP</v>
      </c>
      <c r="V847" t="str">
        <f>IF(salesTable[[#This Row],[PaymentMethod]]="","MISSING",IFERROR(VLOOKUP(salesTable[[#This Row],[PaymentMethod]],paymentMethod_REF[],2,FALSE), CLEAN(UPPER(TRIM(salesTable[[#This Row],[PaymentMethod]])))))</f>
        <v>CARD</v>
      </c>
      <c r="W847" s="8" t="str">
        <f>IF(salesTable[[#This Row],[ProductID]]="","MISSING",IFERROR(VLOOKUP(salesTable[[#This Row],[ProductID]],product_REF[],1,FALSE),"NO MATCH"))</f>
        <v>P008</v>
      </c>
      <c r="X847" s="8" t="str">
        <f>CLEAN(UPPER(TRIM(IF(salesTable[[#This Row],[ProductID]]="","MISSING",IFERROR(VLOOKUP(salesTable[[#This Row],[ProductID]],product_REF[],2,FALSE),"NO MATCH")))))</f>
        <v>MICROWAVE 25L</v>
      </c>
      <c r="Y847" t="str">
        <f>IFERROR(CLEAN(UPPER(TRIM(VLOOKUP(salesTable[[#This Row],[productID_Final]],product_REF[],3,FALSE)))),"NO MATCH")</f>
        <v>HOME APPLIANCES</v>
      </c>
      <c r="Z847" s="8" t="str">
        <f>IF(salesTable[[#This Row],[productCategory_final]]=CLEAN(UPPER(TRIM(salesTable[ProductCategory]))),salesTable[[#This Row],[productCategory_final]],"MISMATCH")</f>
        <v>HOME APPLIANCES</v>
      </c>
      <c r="AA847" s="8" t="str">
        <f>IF(salesTable[[#This Row],[CustomerID]]="","MISSING",IFERROR(VLOOKUP(salesTable[[#This Row],[CustomerID]],customer_REF[],1,FALSE),"NO MATCH"))</f>
        <v>C0288</v>
      </c>
      <c r="AB847" t="str">
        <f>CLEAN(UPPER(TRIM(IF(salesTable[[#This Row],[FirstName]]="","MISSING",IFERROR(VLOOKUP(salesTable[[#This Row],[CustomerID_final]],customer_REF[],2,FALSE),"NO MATCH")))))</f>
        <v>AMA</v>
      </c>
      <c r="AC847" s="8" t="str">
        <f>IF(salesTable[[#This Row],[customerFisrtName]]=CLEAN(UPPER(TRIM(salesTable[[#This Row],[customerFisrtName]]))),salesTable[[#This Row],[customerFisrtName]],"MISMATCH")</f>
        <v>AMA</v>
      </c>
      <c r="AD847" t="str">
        <f>CLEAN(UPPER(TRIM(IF(salesTable[[#This Row],[LastName]]="","MISSING",IFERROR(VLOOKUP(salesTable[[#This Row],[CustomerID_final]],customer_REF[],3,FALSE),"NO MATCH")))))</f>
        <v>ADDO</v>
      </c>
      <c r="AE847" s="8" t="str">
        <f>IF(salesTable[[#This Row],[customerLastName]]=CLEAN(UPPER(TRIM(salesTable[[#This Row],[customerLastName]]))),salesTable[[#This Row],[customerLastName]],"MISMATCH")</f>
        <v>ADDO</v>
      </c>
      <c r="AF847" s="8" t="str">
        <f>IF(salesTable[[#This Row],[Phone]]="","MISSING",0&amp;RIGHT(TRIM(SUBSTITUTE(SUBSTITUTE(SUBSTITUTE(salesTable[[#This Row],[Phone]],"+","")," ",""),"-","")),9))</f>
        <v>0245018926</v>
      </c>
      <c r="AG84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47" s="8">
        <f>IF(salesTable[[#This Row],[quantity_clean]]&gt;0,salesTable[[#This Row],[quantity_clean]],"INVALID")</f>
        <v>7</v>
      </c>
      <c r="AI84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47" s="8">
        <f>IF(salesTable[[#This Row],[unitPrice_clean]]&gt;0,salesTable[[#This Row],[unitPrice_clean]],"INVALID")</f>
        <v>1250</v>
      </c>
      <c r="AK847">
        <f>IF(salesTable[[#This Row],[Revenue]]="","MISSING",VALUE(TRIM(SUBSTITUTE(SUBSTITUTE(salesTable[[#This Row],[Revenue]],",",""),"GH₵",""))))</f>
        <v>8750</v>
      </c>
      <c r="AL847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847" s="19">
        <f>IF(ISNUMBER(salesTable[[#This Row],[OrderDate]]),salesTable[[#This Row],[OrderDate]],IFERROR(DATEVALUE(CLEAN(TRIM(SUBSTITUTE(salesTable[[#This Row],[OrderDate]],".","/")))),"CHECK"))</f>
        <v>45998</v>
      </c>
      <c r="AN8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8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GH-SUN-2025-00714</v>
      </c>
      <c r="AP8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7" s="8" t="str">
        <f>CLEAN(PROPER(TRIM(salesTable[[#This Row],[Email]])))</f>
        <v>Ama.Addo48@Example.Com</v>
      </c>
      <c r="AR847" s="8" t="str">
        <f>CLEAN(TRIM(salesTable[[#This Row],[SourceFile]]))</f>
        <v>Agent_App_2025.csv</v>
      </c>
      <c r="AS8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7" s="8" t="str">
        <f>IF(salesTable[orderRef_final]&lt;&gt;"MISSING",salesTable[orderRef_final],"invalid")</f>
        <v>GH-SUN-2025-00714</v>
      </c>
    </row>
    <row r="848" spans="1:46" x14ac:dyDescent="0.3">
      <c r="A848" t="s">
        <v>3564</v>
      </c>
      <c r="B848" t="s">
        <v>3565</v>
      </c>
      <c r="C848" t="s">
        <v>3566</v>
      </c>
      <c r="D848" t="s">
        <v>50</v>
      </c>
      <c r="E848" t="s">
        <v>22</v>
      </c>
      <c r="F848" t="s">
        <v>2107</v>
      </c>
      <c r="G848" t="s">
        <v>53</v>
      </c>
      <c r="H848" t="s">
        <v>95</v>
      </c>
      <c r="I848" t="s">
        <v>96</v>
      </c>
      <c r="J848" t="s">
        <v>27</v>
      </c>
      <c r="K848" t="s">
        <v>758</v>
      </c>
      <c r="L848" t="s">
        <v>111</v>
      </c>
      <c r="M848">
        <v>9</v>
      </c>
      <c r="N848">
        <v>180</v>
      </c>
      <c r="O848">
        <v>1620</v>
      </c>
      <c r="P848" t="s">
        <v>3567</v>
      </c>
      <c r="Q848" t="s">
        <v>3568</v>
      </c>
      <c r="R848" t="s">
        <v>61</v>
      </c>
      <c r="S848" t="str">
        <f>IF(salesTable[[#This Row],[Region]]="","MISSING",IFERROR(VLOOKUP(salesTable[[#This Row],[Region]],region_ref[],2,FALSE),TRIM(CLEAN(UPPER(salesTable[[#This Row],[Region]])))))</f>
        <v>SUNYANI</v>
      </c>
      <c r="T848" t="str">
        <f>IF(salesTable[[#This Row],[CustomerType]]="","MISSING",IFERROR(VLOOKUP(salesTable[[#This Row],[CustomerType]],customerType_Ref[],2,FALSE),TRIM(CLEAN(UPPER(salesTable[[#This Row],[CustomerType]])))))</f>
        <v>GOVERNMENT</v>
      </c>
      <c r="U848" t="str">
        <f>IF(salesTable[[#This Row],[SalesChannel]]="","MISSING",IFERROR(VLOOKUP(salesTable[[#This Row],[SalesChannel]],salesChannel_Ref[],2,FALSE),CLEAN(UPPER(TRIM(salesTable[SalesChannel])))))</f>
        <v>ONLINE</v>
      </c>
      <c r="V848" t="str">
        <f>IF(salesTable[[#This Row],[PaymentMethod]]="","MISSING",IFERROR(VLOOKUP(salesTable[[#This Row],[PaymentMethod]],paymentMethod_REF[],2,FALSE), CLEAN(UPPER(TRIM(salesTable[[#This Row],[PaymentMethod]])))))</f>
        <v>CARD</v>
      </c>
      <c r="W848" s="8" t="str">
        <f>IF(salesTable[[#This Row],[ProductID]]="","MISSING",IFERROR(VLOOKUP(salesTable[[#This Row],[ProductID]],product_REF[],1,FALSE),"NO MATCH"))</f>
        <v>P007</v>
      </c>
      <c r="X848" s="8" t="str">
        <f>CLEAN(UPPER(TRIM(IF(salesTable[[#This Row],[ProductID]]="","MISSING",IFERROR(VLOOKUP(salesTable[[#This Row],[ProductID]],product_REF[],2,FALSE),"NO MATCH")))))</f>
        <v>COTTON SHIRT</v>
      </c>
      <c r="Y848" t="str">
        <f>IFERROR(CLEAN(UPPER(TRIM(VLOOKUP(salesTable[[#This Row],[productID_Final]],product_REF[],3,FALSE)))),"NO MATCH")</f>
        <v>CLOTHING</v>
      </c>
      <c r="Z848" s="8" t="str">
        <f>IF(salesTable[[#This Row],[productCategory_final]]=CLEAN(UPPER(TRIM(salesTable[ProductCategory]))),salesTable[[#This Row],[productCategory_final]],"MISMATCH")</f>
        <v>CLOTHING</v>
      </c>
      <c r="AA848" s="8" t="str">
        <f>IF(salesTable[[#This Row],[CustomerID]]="","MISSING",IFERROR(VLOOKUP(salesTable[[#This Row],[CustomerID]],customer_REF[],1,FALSE),"NO MATCH"))</f>
        <v>C0219</v>
      </c>
      <c r="AB848" t="str">
        <f>CLEAN(UPPER(TRIM(IF(salesTable[[#This Row],[FirstName]]="","MISSING",IFERROR(VLOOKUP(salesTable[[#This Row],[CustomerID_final]],customer_REF[],2,FALSE),"NO MATCH")))))</f>
        <v>AKOSUA</v>
      </c>
      <c r="AC848" s="8" t="str">
        <f>IF(salesTable[[#This Row],[customerFisrtName]]=CLEAN(UPPER(TRIM(salesTable[[#This Row],[customerFisrtName]]))),salesTable[[#This Row],[customerFisrtName]],"MISMATCH")</f>
        <v>AKOSUA</v>
      </c>
      <c r="AD848" t="str">
        <f>CLEAN(UPPER(TRIM(IF(salesTable[[#This Row],[LastName]]="","MISSING",IFERROR(VLOOKUP(salesTable[[#This Row],[CustomerID_final]],customer_REF[],3,FALSE),"NO MATCH")))))</f>
        <v>ARTHUR</v>
      </c>
      <c r="AE848" s="8" t="str">
        <f>IF(salesTable[[#This Row],[customerLastName]]=CLEAN(UPPER(TRIM(salesTable[[#This Row],[customerLastName]]))),salesTable[[#This Row],[customerLastName]],"MISMATCH")</f>
        <v>ARTHUR</v>
      </c>
      <c r="AF848" s="8" t="str">
        <f>IF(salesTable[[#This Row],[Phone]]="","MISSING",0&amp;RIGHT(TRIM(SUBSTITUTE(SUBSTITUTE(SUBSTITUTE(salesTable[[#This Row],[Phone]],"+","")," ",""),"-","")),9))</f>
        <v>0262718411</v>
      </c>
      <c r="AG84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48" s="8">
        <f>IF(salesTable[[#This Row],[quantity_clean]]&gt;0,salesTable[[#This Row],[quantity_clean]],"INVALID")</f>
        <v>9</v>
      </c>
      <c r="AI84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48" s="8">
        <f>IF(salesTable[[#This Row],[unitPrice_clean]]&gt;0,salesTable[[#This Row],[unitPrice_clean]],"INVALID")</f>
        <v>180</v>
      </c>
      <c r="AK848">
        <f>IF(salesTable[[#This Row],[Revenue]]="","MISSING",VALUE(TRIM(SUBSTITUTE(SUBSTITUTE(salesTable[[#This Row],[Revenue]],",",""),"GH₵",""))))</f>
        <v>1620</v>
      </c>
      <c r="AL848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848" s="19">
        <f>IF(ISNUMBER(salesTable[[#This Row],[OrderDate]]),salesTable[[#This Row],[OrderDate]],IFERROR(DATEVALUE(CLEAN(TRIM(SUBSTITUTE(salesTable[[#This Row],[OrderDate]],".","/")))),"CHECK"))</f>
        <v>45863</v>
      </c>
      <c r="AN8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45863</v>
      </c>
      <c r="AO8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GH-SUN-2025-00721</v>
      </c>
      <c r="AP8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8" s="8" t="str">
        <f>CLEAN(PROPER(TRIM(salesTable[[#This Row],[Email]])))</f>
        <v>Akosua.Arthur93@Example.Com</v>
      </c>
      <c r="AR848" s="8" t="str">
        <f>CLEAN(TRIM(salesTable[[#This Row],[SourceFile]]))</f>
        <v>Retail_POS_2025.csv</v>
      </c>
      <c r="AS8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8" s="8" t="str">
        <f>IF(salesTable[orderRef_final]&lt;&gt;"MISSING",salesTable[orderRef_final],"invalid")</f>
        <v>GH-SUN-2025-00721</v>
      </c>
    </row>
    <row r="849" spans="1:46" x14ac:dyDescent="0.3">
      <c r="A849" t="s">
        <v>1435</v>
      </c>
      <c r="B849" t="s">
        <v>1436</v>
      </c>
      <c r="C849" t="s">
        <v>1437</v>
      </c>
      <c r="D849" t="s">
        <v>1341</v>
      </c>
      <c r="E849" t="s">
        <v>93</v>
      </c>
      <c r="F849" t="s">
        <v>248</v>
      </c>
      <c r="G849" t="s">
        <v>191</v>
      </c>
      <c r="H849" t="s">
        <v>745</v>
      </c>
      <c r="I849" t="s">
        <v>527</v>
      </c>
      <c r="J849" t="s">
        <v>272</v>
      </c>
      <c r="K849" t="s">
        <v>98</v>
      </c>
      <c r="L849" t="s">
        <v>182</v>
      </c>
      <c r="M849">
        <v>8</v>
      </c>
      <c r="N849">
        <v>1650</v>
      </c>
      <c r="O849">
        <v>13200</v>
      </c>
      <c r="P849" t="s">
        <v>1438</v>
      </c>
      <c r="Q849" t="s">
        <v>1439</v>
      </c>
      <c r="R849" t="s">
        <v>157</v>
      </c>
      <c r="S849" t="str">
        <f>IF(salesTable[[#This Row],[Region]]="","MISSING",IFERROR(VLOOKUP(salesTable[[#This Row],[Region]],region_ref[],2,FALSE),TRIM(CLEAN(UPPER(salesTable[[#This Row],[Region]])))))</f>
        <v>SUNYANI</v>
      </c>
      <c r="T849" t="str">
        <f>IF(salesTable[[#This Row],[CustomerType]]="","MISSING",IFERROR(VLOOKUP(salesTable[[#This Row],[CustomerType]],customerType_Ref[],2,FALSE),TRIM(CLEAN(UPPER(salesTable[[#This Row],[CustomerType]])))))</f>
        <v>GOVERNMENT</v>
      </c>
      <c r="U849" t="str">
        <f>IF(salesTable[[#This Row],[SalesChannel]]="","MISSING",IFERROR(VLOOKUP(salesTable[[#This Row],[SalesChannel]],salesChannel_Ref[],2,FALSE),CLEAN(UPPER(TRIM(salesTable[SalesChannel])))))</f>
        <v>MOBILE APP</v>
      </c>
      <c r="V849" t="str">
        <f>IF(salesTable[[#This Row],[PaymentMethod]]="","MISSING",IFERROR(VLOOKUP(salesTable[[#This Row],[PaymentMethod]],paymentMethod_REF[],2,FALSE), CLEAN(UPPER(TRIM(salesTable[[#This Row],[PaymentMethod]])))))</f>
        <v>CASH</v>
      </c>
      <c r="W849" s="8" t="str">
        <f>IF(salesTable[[#This Row],[ProductID]]="","MISSING",IFERROR(VLOOKUP(salesTable[[#This Row],[ProductID]],product_REF[],1,FALSE),"NO MATCH"))</f>
        <v>P004</v>
      </c>
      <c r="X849" s="8" t="str">
        <f>CLEAN(UPPER(TRIM(IF(salesTable[[#This Row],[ProductID]]="","MISSING",IFERROR(VLOOKUP(salesTable[[#This Row],[ProductID]],product_REF[],2,FALSE),"NO MATCH")))))</f>
        <v>LASER PRINTER</v>
      </c>
      <c r="Y849" t="str">
        <f>IFERROR(CLEAN(UPPER(TRIM(VLOOKUP(salesTable[[#This Row],[productID_Final]],product_REF[],3,FALSE)))),"NO MATCH")</f>
        <v>OFFICE SUPPLIES</v>
      </c>
      <c r="Z849" s="8" t="str">
        <f>IF(salesTable[[#This Row],[productCategory_final]]=CLEAN(UPPER(TRIM(salesTable[ProductCategory]))),salesTable[[#This Row],[productCategory_final]],"MISMATCH")</f>
        <v>OFFICE SUPPLIES</v>
      </c>
      <c r="AA849" s="8" t="str">
        <f>IF(salesTable[[#This Row],[CustomerID]]="","MISSING",IFERROR(VLOOKUP(salesTable[[#This Row],[CustomerID]],customer_REF[],1,FALSE),"NO MATCH"))</f>
        <v>C0392</v>
      </c>
      <c r="AB849" t="str">
        <f>CLEAN(UPPER(TRIM(IF(salesTable[[#This Row],[FirstName]]="","MISSING",IFERROR(VLOOKUP(salesTable[[#This Row],[CustomerID_final]],customer_REF[],2,FALSE),"NO MATCH")))))</f>
        <v>AMA</v>
      </c>
      <c r="AC849" s="8" t="str">
        <f>IF(salesTable[[#This Row],[customerFisrtName]]=CLEAN(UPPER(TRIM(salesTable[[#This Row],[customerFisrtName]]))),salesTable[[#This Row],[customerFisrtName]],"MISMATCH")</f>
        <v>AMA</v>
      </c>
      <c r="AD849" t="str">
        <f>CLEAN(UPPER(TRIM(IF(salesTable[[#This Row],[LastName]]="","MISSING",IFERROR(VLOOKUP(salesTable[[#This Row],[CustomerID_final]],customer_REF[],3,FALSE),"NO MATCH")))))</f>
        <v>BADU</v>
      </c>
      <c r="AE849" s="8" t="str">
        <f>IF(salesTable[[#This Row],[customerLastName]]=CLEAN(UPPER(TRIM(salesTable[[#This Row],[customerLastName]]))),salesTable[[#This Row],[customerLastName]],"MISMATCH")</f>
        <v>BADU</v>
      </c>
      <c r="AF849" s="8" t="str">
        <f>IF(salesTable[[#This Row],[Phone]]="","MISSING",0&amp;RIGHT(TRIM(SUBSTITUTE(SUBSTITUTE(SUBSTITUTE(salesTable[[#This Row],[Phone]],"+","")," ",""),"-","")),9))</f>
        <v>0273953504</v>
      </c>
      <c r="AG84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849" s="8">
        <f>IF(salesTable[[#This Row],[quantity_clean]]&gt;0,salesTable[[#This Row],[quantity_clean]],"INVALID")</f>
        <v>8</v>
      </c>
      <c r="AI84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849" s="8">
        <f>IF(salesTable[[#This Row],[unitPrice_clean]]&gt;0,salesTable[[#This Row],[unitPrice_clean]],"INVALID")</f>
        <v>1650</v>
      </c>
      <c r="AK849">
        <f>IF(salesTable[[#This Row],[Revenue]]="","MISSING",VALUE(TRIM(SUBSTITUTE(SUBSTITUTE(salesTable[[#This Row],[Revenue]],",",""),"GH₵",""))))</f>
        <v>13200</v>
      </c>
      <c r="AL849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849" s="19">
        <f>IF(ISNUMBER(salesTable[[#This Row],[OrderDate]]),salesTable[[#This Row],[OrderDate]],IFERROR(DATEVALUE(CLEAN(TRIM(SUBSTITUTE(salesTable[[#This Row],[OrderDate]],".","/")))),"CHECK"))</f>
        <v>45895</v>
      </c>
      <c r="AN8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45895</v>
      </c>
      <c r="AO8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GH-SUN-2025-00726</v>
      </c>
      <c r="AP8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49" s="8" t="str">
        <f>CLEAN(PROPER(TRIM(salesTable[[#This Row],[Email]])))</f>
        <v>Ama.Badu71@Example.Com</v>
      </c>
      <c r="AR849" s="8" t="str">
        <f>CLEAN(TRIM(salesTable[[#This Row],[SourceFile]]))</f>
        <v>Online_Sales_2025.xlsx</v>
      </c>
      <c r="AS8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49" s="8" t="str">
        <f>IF(salesTable[orderRef_final]&lt;&gt;"MISSING",salesTable[orderRef_final],"invalid")</f>
        <v>GH-SUN-2025-00726</v>
      </c>
    </row>
    <row r="850" spans="1:46" x14ac:dyDescent="0.3">
      <c r="A850" t="s">
        <v>2493</v>
      </c>
      <c r="B850" t="s">
        <v>2494</v>
      </c>
      <c r="C850" t="s">
        <v>1923</v>
      </c>
      <c r="D850" t="s">
        <v>80</v>
      </c>
      <c r="E850" t="s">
        <v>906</v>
      </c>
      <c r="F850" t="s">
        <v>883</v>
      </c>
      <c r="G850" t="s">
        <v>303</v>
      </c>
      <c r="H850" t="s">
        <v>320</v>
      </c>
      <c r="I850" t="s">
        <v>41</v>
      </c>
      <c r="J850" t="s">
        <v>97</v>
      </c>
      <c r="K850" t="s">
        <v>98</v>
      </c>
      <c r="L850" t="s">
        <v>675</v>
      </c>
      <c r="M850">
        <v>4</v>
      </c>
      <c r="N850">
        <v>2400</v>
      </c>
      <c r="O850">
        <v>9600</v>
      </c>
      <c r="P850" t="s">
        <v>2495</v>
      </c>
      <c r="Q850" t="s">
        <v>2328</v>
      </c>
      <c r="R850" t="s">
        <v>61</v>
      </c>
      <c r="S850" t="str">
        <f>IF(salesTable[[#This Row],[Region]]="","MISSING",IFERROR(VLOOKUP(salesTable[[#This Row],[Region]],region_ref[],2,FALSE),TRIM(CLEAN(UPPER(salesTable[[#This Row],[Region]])))))</f>
        <v>SUNYANI</v>
      </c>
      <c r="T850" t="str">
        <f>IF(salesTable[[#This Row],[CustomerType]]="","MISSING",IFERROR(VLOOKUP(salesTable[[#This Row],[CustomerType]],customerType_Ref[],2,FALSE),TRIM(CLEAN(UPPER(salesTable[[#This Row],[CustomerType]])))))</f>
        <v>BUSINESS</v>
      </c>
      <c r="U850" t="str">
        <f>IF(salesTable[[#This Row],[SalesChannel]]="","MISSING",IFERROR(VLOOKUP(salesTable[[#This Row],[SalesChannel]],salesChannel_Ref[],2,FALSE),CLEAN(UPPER(TRIM(salesTable[SalesChannel])))))</f>
        <v>MOBILE APP</v>
      </c>
      <c r="V85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50" s="8" t="str">
        <f>IF(salesTable[[#This Row],[ProductID]]="","MISSING",IFERROR(VLOOKUP(salesTable[[#This Row],[ProductID]],product_REF[],1,FALSE),"NO MATCH"))</f>
        <v>P011</v>
      </c>
      <c r="X850" s="8" t="str">
        <f>CLEAN(UPPER(TRIM(IF(salesTable[[#This Row],[ProductID]]="","MISSING",IFERROR(VLOOKUP(salesTable[[#This Row],[ProductID]],product_REF[],2,FALSE),"NO MATCH")))))</f>
        <v>EXECUTIVE DESK</v>
      </c>
      <c r="Y850" t="str">
        <f>IFERROR(CLEAN(UPPER(TRIM(VLOOKUP(salesTable[[#This Row],[productID_Final]],product_REF[],3,FALSE)))),"NO MATCH")</f>
        <v>FURNITURE</v>
      </c>
      <c r="Z850" s="8" t="str">
        <f>IF(salesTable[[#This Row],[productCategory_final]]=CLEAN(UPPER(TRIM(salesTable[ProductCategory]))),salesTable[[#This Row],[productCategory_final]],"MISMATCH")</f>
        <v>FURNITURE</v>
      </c>
      <c r="AA850" s="8" t="str">
        <f>IF(salesTable[[#This Row],[CustomerID]]="","MISSING",IFERROR(VLOOKUP(salesTable[[#This Row],[CustomerID]],customer_REF[],1,FALSE),"NO MATCH"))</f>
        <v>C0327</v>
      </c>
      <c r="AB850" t="str">
        <f>CLEAN(UPPER(TRIM(IF(salesTable[[#This Row],[FirstName]]="","MISSING",IFERROR(VLOOKUP(salesTable[[#This Row],[CustomerID_final]],customer_REF[],2,FALSE),"NO MATCH")))))</f>
        <v>ADWOA</v>
      </c>
      <c r="AC850" s="8" t="str">
        <f>IF(salesTable[[#This Row],[customerFisrtName]]=CLEAN(UPPER(TRIM(salesTable[[#This Row],[customerFisrtName]]))),salesTable[[#This Row],[customerFisrtName]],"MISMATCH")</f>
        <v>ADWOA</v>
      </c>
      <c r="AD850" t="str">
        <f>CLEAN(UPPER(TRIM(IF(salesTable[[#This Row],[LastName]]="","MISSING",IFERROR(VLOOKUP(salesTable[[#This Row],[CustomerID_final]],customer_REF[],3,FALSE),"NO MATCH")))))</f>
        <v>OSEI</v>
      </c>
      <c r="AE850" s="8" t="str">
        <f>IF(salesTable[[#This Row],[customerLastName]]=CLEAN(UPPER(TRIM(salesTable[[#This Row],[customerLastName]]))),salesTable[[#This Row],[customerLastName]],"MISMATCH")</f>
        <v>OSEI</v>
      </c>
      <c r="AF850" s="8" t="str">
        <f>IF(salesTable[[#This Row],[Phone]]="","MISSING",0&amp;RIGHT(TRIM(SUBSTITUTE(SUBSTITUTE(SUBSTITUTE(salesTable[[#This Row],[Phone]],"+","")," ",""),"-","")),9))</f>
        <v>0598700921</v>
      </c>
      <c r="AG85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50" s="8">
        <f>IF(salesTable[[#This Row],[quantity_clean]]&gt;0,salesTable[[#This Row],[quantity_clean]],"INVALID")</f>
        <v>4</v>
      </c>
      <c r="AI85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850" s="8">
        <f>IF(salesTable[[#This Row],[unitPrice_clean]]&gt;0,salesTable[[#This Row],[unitPrice_clean]],"INVALID")</f>
        <v>2400</v>
      </c>
      <c r="AK850">
        <f>IF(salesTable[[#This Row],[Revenue]]="","MISSING",VALUE(TRIM(SUBSTITUTE(SUBSTITUTE(salesTable[[#This Row],[Revenue]],",",""),"GH₵",""))))</f>
        <v>9600</v>
      </c>
      <c r="AL850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850" s="19">
        <f>IF(ISNUMBER(salesTable[[#This Row],[OrderDate]]),salesTable[[#This Row],[OrderDate]],IFERROR(DATEVALUE(CLEAN(TRIM(SUBSTITUTE(salesTable[[#This Row],[OrderDate]],".","/")))),"CHECK"))</f>
        <v>45967</v>
      </c>
      <c r="AN8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45967</v>
      </c>
      <c r="AO8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GH-SUN-2025-00734</v>
      </c>
      <c r="AP8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0" s="8" t="str">
        <f>CLEAN(PROPER(TRIM(salesTable[[#This Row],[Email]])))</f>
        <v>Adwoa.Osei45@Example.Com</v>
      </c>
      <c r="AR850" s="8" t="str">
        <f>CLEAN(TRIM(salesTable[[#This Row],[SourceFile]]))</f>
        <v>Retail_POS_2025.csv</v>
      </c>
      <c r="AS8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0" s="8" t="str">
        <f>IF(salesTable[orderRef_final]&lt;&gt;"MISSING",salesTable[orderRef_final],"invalid")</f>
        <v>GH-SUN-2025-00734</v>
      </c>
    </row>
    <row r="851" spans="1:46" x14ac:dyDescent="0.3">
      <c r="A851" t="s">
        <v>5808</v>
      </c>
      <c r="B851" t="s">
        <v>1466</v>
      </c>
      <c r="C851" t="s">
        <v>4402</v>
      </c>
      <c r="D851" t="s">
        <v>1021</v>
      </c>
      <c r="E851" t="s">
        <v>718</v>
      </c>
      <c r="F851" t="s">
        <v>228</v>
      </c>
      <c r="G851" t="s">
        <v>218</v>
      </c>
      <c r="H851" t="s">
        <v>312</v>
      </c>
      <c r="I851" t="s">
        <v>26</v>
      </c>
      <c r="J851" t="s">
        <v>83</v>
      </c>
      <c r="K851" t="s">
        <v>72</v>
      </c>
      <c r="L851" t="s">
        <v>182</v>
      </c>
      <c r="M851">
        <v>11</v>
      </c>
      <c r="N851" t="s">
        <v>1528</v>
      </c>
      <c r="O851">
        <v>30800</v>
      </c>
      <c r="P851" t="s">
        <v>5809</v>
      </c>
      <c r="Q851" t="s">
        <v>5810</v>
      </c>
      <c r="R851" t="s">
        <v>32</v>
      </c>
      <c r="S851" t="str">
        <f>IF(salesTable[[#This Row],[Region]]="","MISSING",IFERROR(VLOOKUP(salesTable[[#This Row],[Region]],region_ref[],2,FALSE),TRIM(CLEAN(UPPER(salesTable[[#This Row],[Region]])))))</f>
        <v>SUNYANI</v>
      </c>
      <c r="T851" t="str">
        <f>IF(salesTable[[#This Row],[CustomerType]]="","MISSING",IFERROR(VLOOKUP(salesTable[[#This Row],[CustomerType]],customerType_Ref[],2,FALSE),TRIM(CLEAN(UPPER(salesTable[[#This Row],[CustomerType]])))))</f>
        <v>INDIVIDUAL</v>
      </c>
      <c r="U851" t="str">
        <f>IF(salesTable[[#This Row],[SalesChannel]]="","MISSING",IFERROR(VLOOKUP(salesTable[[#This Row],[SalesChannel]],salesChannel_Ref[],2,FALSE),CLEAN(UPPER(TRIM(salesTable[SalesChannel])))))</f>
        <v>IN-STORE</v>
      </c>
      <c r="V851" t="str">
        <f>IF(salesTable[[#This Row],[PaymentMethod]]="","MISSING",IFERROR(VLOOKUP(salesTable[[#This Row],[PaymentMethod]],paymentMethod_REF[],2,FALSE), CLEAN(UPPER(TRIM(salesTable[[#This Row],[PaymentMethod]])))))</f>
        <v>CASH</v>
      </c>
      <c r="W851" s="8" t="str">
        <f>IF(salesTable[[#This Row],[ProductID]]="","MISSING",IFERROR(VLOOKUP(salesTable[[#This Row],[ProductID]],product_REF[],1,FALSE),"NO MATCH"))</f>
        <v>P005</v>
      </c>
      <c r="X851" s="8" t="str">
        <f>CLEAN(UPPER(TRIM(IF(salesTable[[#This Row],[ProductID]]="","MISSING",IFERROR(VLOOKUP(salesTable[[#This Row],[ProductID]],product_REF[],2,FALSE),"NO MATCH")))))</f>
        <v>SMARTPHONE X</v>
      </c>
      <c r="Y851" t="str">
        <f>IFERROR(CLEAN(UPPER(TRIM(VLOOKUP(salesTable[[#This Row],[productID_Final]],product_REF[],3,FALSE)))),"NO MATCH")</f>
        <v>ELECTRONICS</v>
      </c>
      <c r="Z851" s="8" t="str">
        <f>IF(salesTable[[#This Row],[productCategory_final]]=CLEAN(UPPER(TRIM(salesTable[ProductCategory]))),salesTable[[#This Row],[productCategory_final]],"MISMATCH")</f>
        <v>ELECTRONICS</v>
      </c>
      <c r="AA851" s="8" t="str">
        <f>IF(salesTable[[#This Row],[CustomerID]]="","MISSING",IFERROR(VLOOKUP(salesTable[[#This Row],[CustomerID]],customer_REF[],1,FALSE),"NO MATCH"))</f>
        <v>C0037</v>
      </c>
      <c r="AB851" t="str">
        <f>CLEAN(UPPER(TRIM(IF(salesTable[[#This Row],[FirstName]]="","MISSING",IFERROR(VLOOKUP(salesTable[[#This Row],[CustomerID_final]],customer_REF[],2,FALSE),"NO MATCH")))))</f>
        <v>ABENA</v>
      </c>
      <c r="AC851" s="8" t="str">
        <f>IF(salesTable[[#This Row],[customerFisrtName]]=CLEAN(UPPER(TRIM(salesTable[[#This Row],[customerFisrtName]]))),salesTable[[#This Row],[customerFisrtName]],"MISMATCH")</f>
        <v>ABENA</v>
      </c>
      <c r="AD851" t="str">
        <f>CLEAN(UPPER(TRIM(IF(salesTable[[#This Row],[LastName]]="","MISSING",IFERROR(VLOOKUP(salesTable[[#This Row],[CustomerID_final]],customer_REF[],3,FALSE),"NO MATCH")))))</f>
        <v>BOATENG</v>
      </c>
      <c r="AE851" s="8" t="str">
        <f>IF(salesTable[[#This Row],[customerLastName]]=CLEAN(UPPER(TRIM(salesTable[[#This Row],[customerLastName]]))),salesTable[[#This Row],[customerLastName]],"MISMATCH")</f>
        <v>BOATENG</v>
      </c>
      <c r="AF851" s="8" t="str">
        <f>IF(salesTable[[#This Row],[Phone]]="","MISSING",0&amp;RIGHT(TRIM(SUBSTITUTE(SUBSTITUTE(SUBSTITUTE(salesTable[[#This Row],[Phone]],"+","")," ",""),"-","")),9))</f>
        <v>0596633400</v>
      </c>
      <c r="AG85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51" s="8">
        <f>IF(salesTable[[#This Row],[quantity_clean]]&gt;0,salesTable[[#This Row],[quantity_clean]],"INVALID")</f>
        <v>11</v>
      </c>
      <c r="AI85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51" s="8">
        <f>IF(salesTable[[#This Row],[unitPrice_clean]]&gt;0,salesTable[[#This Row],[unitPrice_clean]],"INVALID")</f>
        <v>2800</v>
      </c>
      <c r="AK851">
        <f>IF(salesTable[[#This Row],[Revenue]]="","MISSING",VALUE(TRIM(SUBSTITUTE(SUBSTITUTE(salesTable[[#This Row],[Revenue]],",",""),"GH₵",""))))</f>
        <v>30800</v>
      </c>
      <c r="AL851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851" s="19">
        <f>IF(ISNUMBER(salesTable[[#This Row],[OrderDate]]),salesTable[[#This Row],[OrderDate]],IFERROR(DATEVALUE(CLEAN(TRIM(SUBSTITUTE(salesTable[[#This Row],[OrderDate]],".","/")))),"CHECK"))</f>
        <v>45772</v>
      </c>
      <c r="AN8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45772</v>
      </c>
      <c r="AO8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GH-SUN-2025-00744</v>
      </c>
      <c r="AP8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1" s="8" t="str">
        <f>CLEAN(PROPER(TRIM(salesTable[[#This Row],[Email]])))</f>
        <v>Abena.Boateng83@Example.Com</v>
      </c>
      <c r="AR851" s="8" t="str">
        <f>CLEAN(TRIM(salesTable[[#This Row],[SourceFile]]))</f>
        <v>Agent_App_2025.csv</v>
      </c>
      <c r="AS8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1" s="8" t="str">
        <f>IF(salesTable[orderRef_final]&lt;&gt;"MISSING",salesTable[orderRef_final],"invalid")</f>
        <v>GH-SUN-2025-00744</v>
      </c>
    </row>
    <row r="852" spans="1:46" x14ac:dyDescent="0.3">
      <c r="A852" t="s">
        <v>4809</v>
      </c>
      <c r="B852" t="s">
        <v>4810</v>
      </c>
      <c r="C852" t="s">
        <v>3781</v>
      </c>
      <c r="D852" t="s">
        <v>50</v>
      </c>
      <c r="E852" t="s">
        <v>118</v>
      </c>
      <c r="F852" t="s">
        <v>228</v>
      </c>
      <c r="G852" t="s">
        <v>142</v>
      </c>
      <c r="H852" t="s">
        <v>143</v>
      </c>
      <c r="I852" t="s">
        <v>26</v>
      </c>
      <c r="J852" t="s">
        <v>83</v>
      </c>
      <c r="K852" t="s">
        <v>1087</v>
      </c>
      <c r="L852" t="s">
        <v>338</v>
      </c>
      <c r="M852" t="s">
        <v>885</v>
      </c>
      <c r="N852" t="s">
        <v>203</v>
      </c>
      <c r="O852">
        <v>5040</v>
      </c>
      <c r="P852" t="s">
        <v>4811</v>
      </c>
      <c r="Q852" t="s">
        <v>3685</v>
      </c>
      <c r="R852" t="s">
        <v>32</v>
      </c>
      <c r="S852" t="str">
        <f>IF(salesTable[[#This Row],[Region]]="","MISSING",IFERROR(VLOOKUP(salesTable[[#This Row],[Region]],region_ref[],2,FALSE),TRIM(CLEAN(UPPER(salesTable[[#This Row],[Region]])))))</f>
        <v>SUNYANI</v>
      </c>
      <c r="T852" t="str">
        <f>IF(salesTable[[#This Row],[CustomerType]]="","MISSING",IFERROR(VLOOKUP(salesTable[[#This Row],[CustomerType]],customerType_Ref[],2,FALSE),TRIM(CLEAN(UPPER(salesTable[[#This Row],[CustomerType]])))))</f>
        <v>INDIVIDUAL</v>
      </c>
      <c r="U852" t="str">
        <f>IF(salesTable[[#This Row],[SalesChannel]]="","MISSING",IFERROR(VLOOKUP(salesTable[[#This Row],[SalesChannel]],salesChannel_Ref[],2,FALSE),CLEAN(UPPER(TRIM(salesTable[SalesChannel])))))</f>
        <v>AGENT</v>
      </c>
      <c r="V85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52" s="8" t="str">
        <f>IF(salesTable[[#This Row],[ProductID]]="","MISSING",IFERROR(VLOOKUP(salesTable[[#This Row],[ProductID]],product_REF[],1,FALSE),"NO MATCH"))</f>
        <v>P003</v>
      </c>
      <c r="X852" s="8" t="str">
        <f>CLEAN(UPPER(TRIM(IF(salesTable[[#This Row],[ProductID]]="","MISSING",IFERROR(VLOOKUP(salesTable[[#This Row],[ProductID]],product_REF[],2,FALSE),"NO MATCH")))))</f>
        <v>WIRELESS HEADSET</v>
      </c>
      <c r="Y852" t="str">
        <f>IFERROR(CLEAN(UPPER(TRIM(VLOOKUP(salesTable[[#This Row],[productID_Final]],product_REF[],3,FALSE)))),"NO MATCH")</f>
        <v>ELECTRONICS</v>
      </c>
      <c r="Z852" s="8" t="str">
        <f>IF(salesTable[[#This Row],[productCategory_final]]=CLEAN(UPPER(TRIM(salesTable[ProductCategory]))),salesTable[[#This Row],[productCategory_final]],"MISMATCH")</f>
        <v>ELECTRONICS</v>
      </c>
      <c r="AA852" s="8" t="str">
        <f>IF(salesTable[[#This Row],[CustomerID]]="","MISSING",IFERROR(VLOOKUP(salesTable[[#This Row],[CustomerID]],customer_REF[],1,FALSE),"NO MATCH"))</f>
        <v>C0204</v>
      </c>
      <c r="AB852" t="str">
        <f>CLEAN(UPPER(TRIM(IF(salesTable[[#This Row],[FirstName]]="","MISSING",IFERROR(VLOOKUP(salesTable[[#This Row],[CustomerID_final]],customer_REF[],2,FALSE),"NO MATCH")))))</f>
        <v>AKOSUA</v>
      </c>
      <c r="AC852" s="8" t="str">
        <f>IF(salesTable[[#This Row],[customerFisrtName]]=CLEAN(UPPER(TRIM(salesTable[[#This Row],[customerFisrtName]]))),salesTable[[#This Row],[customerFisrtName]],"MISMATCH")</f>
        <v>AKOSUA</v>
      </c>
      <c r="AD852" t="str">
        <f>CLEAN(UPPER(TRIM(IF(salesTable[[#This Row],[LastName]]="","MISSING",IFERROR(VLOOKUP(salesTable[[#This Row],[CustomerID_final]],customer_REF[],3,FALSE),"NO MATCH")))))</f>
        <v>ADDO</v>
      </c>
      <c r="AE852" s="8" t="str">
        <f>IF(salesTable[[#This Row],[customerLastName]]=CLEAN(UPPER(TRIM(salesTable[[#This Row],[customerLastName]]))),salesTable[[#This Row],[customerLastName]],"MISMATCH")</f>
        <v>ADDO</v>
      </c>
      <c r="AF852" s="8" t="str">
        <f>IF(salesTable[[#This Row],[Phone]]="","MISSING",0&amp;RIGHT(TRIM(SUBSTITUTE(SUBSTITUTE(SUBSTITUTE(salesTable[[#This Row],[Phone]],"+","")," ",""),"-","")),9))</f>
        <v>0553433742</v>
      </c>
      <c r="AG85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52" s="8">
        <f>IF(salesTable[[#This Row],[quantity_clean]]&gt;0,salesTable[[#This Row],[quantity_clean]],"INVALID")</f>
        <v>12</v>
      </c>
      <c r="AI852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52" s="8">
        <f>IF(salesTable[[#This Row],[unitPrice_clean]]&gt;0,salesTable[[#This Row],[unitPrice_clean]],"INVALID")</f>
        <v>420</v>
      </c>
      <c r="AK852">
        <f>IF(salesTable[[#This Row],[Revenue]]="","MISSING",VALUE(TRIM(SUBSTITUTE(SUBSTITUTE(salesTable[[#This Row],[Revenue]],",",""),"GH₵",""))))</f>
        <v>5040</v>
      </c>
      <c r="AL852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852" s="19" t="str">
        <f>IF(ISNUMBER(salesTable[[#This Row],[OrderDate]]),salesTable[[#This Row],[OrderDate]],IFERROR(DATEVALUE(CLEAN(TRIM(SUBSTITUTE(salesTable[[#This Row],[OrderDate]],".","/")))),"CHECK"))</f>
        <v>CHECK</v>
      </c>
      <c r="AN85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GH-SUN-2025-00750</v>
      </c>
      <c r="AP8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2" s="8" t="str">
        <f>CLEAN(PROPER(TRIM(salesTable[[#This Row],[Email]])))</f>
        <v>Akosua.Addo11@Example.Com</v>
      </c>
      <c r="AR852" s="8" t="str">
        <f>CLEAN(TRIM(salesTable[[#This Row],[SourceFile]]))</f>
        <v>Agent_App_2025.csv</v>
      </c>
      <c r="AS8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2" s="8" t="str">
        <f>IF(salesTable[orderRef_final]&lt;&gt;"MISSING",salesTable[orderRef_final],"invalid")</f>
        <v>GH-SUN-2025-00750</v>
      </c>
    </row>
    <row r="853" spans="1:46" x14ac:dyDescent="0.3">
      <c r="A853" t="s">
        <v>5185</v>
      </c>
      <c r="B853" t="s">
        <v>1976</v>
      </c>
      <c r="C853" t="s">
        <v>1801</v>
      </c>
      <c r="D853" t="s">
        <v>366</v>
      </c>
      <c r="E853" t="s">
        <v>22</v>
      </c>
      <c r="F853" t="s">
        <v>228</v>
      </c>
      <c r="G853" t="s">
        <v>142</v>
      </c>
      <c r="H853" t="s">
        <v>1313</v>
      </c>
      <c r="I853" t="s">
        <v>26</v>
      </c>
      <c r="J853" t="s">
        <v>97</v>
      </c>
      <c r="K853" t="s">
        <v>1087</v>
      </c>
      <c r="L853" t="s">
        <v>165</v>
      </c>
      <c r="M853" t="s">
        <v>607</v>
      </c>
      <c r="N853" t="s">
        <v>203</v>
      </c>
      <c r="O853">
        <v>840</v>
      </c>
      <c r="P853" t="s">
        <v>5186</v>
      </c>
      <c r="Q853" t="s">
        <v>5187</v>
      </c>
      <c r="R853" t="s">
        <v>46</v>
      </c>
      <c r="S853" t="str">
        <f>IF(salesTable[[#This Row],[Region]]="","MISSING",IFERROR(VLOOKUP(salesTable[[#This Row],[Region]],region_ref[],2,FALSE),TRIM(CLEAN(UPPER(salesTable[[#This Row],[Region]])))))</f>
        <v>SUNYANI</v>
      </c>
      <c r="T853" t="str">
        <f>IF(salesTable[[#This Row],[CustomerType]]="","MISSING",IFERROR(VLOOKUP(salesTable[[#This Row],[CustomerType]],customerType_Ref[],2,FALSE),TRIM(CLEAN(UPPER(salesTable[[#This Row],[CustomerType]])))))</f>
        <v>BUSINESS</v>
      </c>
      <c r="U853" t="str">
        <f>IF(salesTable[[#This Row],[SalesChannel]]="","MISSING",IFERROR(VLOOKUP(salesTable[[#This Row],[SalesChannel]],salesChannel_Ref[],2,FALSE),CLEAN(UPPER(TRIM(salesTable[SalesChannel])))))</f>
        <v>AGENT</v>
      </c>
      <c r="V85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53" s="8" t="str">
        <f>IF(salesTable[[#This Row],[ProductID]]="","MISSING",IFERROR(VLOOKUP(salesTable[[#This Row],[ProductID]],product_REF[],1,FALSE),"NO MATCH"))</f>
        <v>P003</v>
      </c>
      <c r="X853" s="8" t="str">
        <f>CLEAN(UPPER(TRIM(IF(salesTable[[#This Row],[ProductID]]="","MISSING",IFERROR(VLOOKUP(salesTable[[#This Row],[ProductID]],product_REF[],2,FALSE),"NO MATCH")))))</f>
        <v>WIRELESS HEADSET</v>
      </c>
      <c r="Y853" t="str">
        <f>IFERROR(CLEAN(UPPER(TRIM(VLOOKUP(salesTable[[#This Row],[productID_Final]],product_REF[],3,FALSE)))),"NO MATCH")</f>
        <v>ELECTRONICS</v>
      </c>
      <c r="Z853" s="8" t="str">
        <f>IF(salesTable[[#This Row],[productCategory_final]]=CLEAN(UPPER(TRIM(salesTable[ProductCategory]))),salesTable[[#This Row],[productCategory_final]],"MISMATCH")</f>
        <v>ELECTRONICS</v>
      </c>
      <c r="AA853" s="8" t="str">
        <f>IF(salesTable[[#This Row],[CustomerID]]="","MISSING",IFERROR(VLOOKUP(salesTable[[#This Row],[CustomerID]],customer_REF[],1,FALSE),"NO MATCH"))</f>
        <v>C0365</v>
      </c>
      <c r="AB853" t="str">
        <f>CLEAN(UPPER(TRIM(IF(salesTable[[#This Row],[FirstName]]="","MISSING",IFERROR(VLOOKUP(salesTable[[#This Row],[CustomerID_final]],customer_REF[],2,FALSE),"NO MATCH")))))</f>
        <v>ABENA</v>
      </c>
      <c r="AC853" s="8" t="str">
        <f>IF(salesTable[[#This Row],[customerFisrtName]]=CLEAN(UPPER(TRIM(salesTable[[#This Row],[customerFisrtName]]))),salesTable[[#This Row],[customerFisrtName]],"MISMATCH")</f>
        <v>ABENA</v>
      </c>
      <c r="AD853" t="str">
        <f>CLEAN(UPPER(TRIM(IF(salesTable[[#This Row],[LastName]]="","MISSING",IFERROR(VLOOKUP(salesTable[[#This Row],[CustomerID_final]],customer_REF[],3,FALSE),"NO MATCH")))))</f>
        <v>ARTHUR</v>
      </c>
      <c r="AE853" s="8" t="str">
        <f>IF(salesTable[[#This Row],[customerLastName]]=CLEAN(UPPER(TRIM(salesTable[[#This Row],[customerLastName]]))),salesTable[[#This Row],[customerLastName]],"MISMATCH")</f>
        <v>ARTHUR</v>
      </c>
      <c r="AF853" s="8" t="str">
        <f>IF(salesTable[[#This Row],[Phone]]="","MISSING",0&amp;RIGHT(TRIM(SUBSTITUTE(SUBSTITUTE(SUBSTITUTE(salesTable[[#This Row],[Phone]],"+","")," ",""),"-","")),9))</f>
        <v>0543977664</v>
      </c>
      <c r="AG85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53" s="8">
        <f>IF(salesTable[[#This Row],[quantity_clean]]&gt;0,salesTable[[#This Row],[quantity_clean]],"INVALID")</f>
        <v>2</v>
      </c>
      <c r="AI85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53" s="8">
        <f>IF(salesTable[[#This Row],[unitPrice_clean]]&gt;0,salesTable[[#This Row],[unitPrice_clean]],"INVALID")</f>
        <v>420</v>
      </c>
      <c r="AK853">
        <f>IF(salesTable[[#This Row],[Revenue]]="","MISSING",VALUE(TRIM(SUBSTITUTE(SUBSTITUTE(salesTable[[#This Row],[Revenue]],",",""),"GH₵",""))))</f>
        <v>840</v>
      </c>
      <c r="AL853" s="8">
        <f>IFERROR(IF(ROUND(salesTable[[#This Row],[Quantity_final]]*salesTable[[#This Row],[UnitPrice_final]],2)=ROUND(salesTable[[#This Row],[revenue_clean]],2)=TRUE,salesTable[[#This Row],[revenue_clean]],"invalid"),"INVALID")</f>
        <v>840</v>
      </c>
      <c r="AM853" s="19">
        <f>IF(ISNUMBER(salesTable[[#This Row],[OrderDate]]),salesTable[[#This Row],[OrderDate]],IFERROR(DATEVALUE(CLEAN(TRIM(SUBSTITUTE(salesTable[[#This Row],[OrderDate]],".","/")))),"CHECK"))</f>
        <v>45913</v>
      </c>
      <c r="AN8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45913</v>
      </c>
      <c r="AO8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GH-SUN-2025-00756</v>
      </c>
      <c r="AP8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3" s="8" t="str">
        <f>CLEAN(PROPER(TRIM(salesTable[[#This Row],[Email]])))</f>
        <v>Abena.Arthur46@Example.Com</v>
      </c>
      <c r="AR853" s="8" t="str">
        <f>CLEAN(TRIM(salesTable[[#This Row],[SourceFile]]))</f>
        <v>Mobile_App_Export.csv</v>
      </c>
      <c r="AS8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3" s="8" t="str">
        <f>IF(salesTable[orderRef_final]&lt;&gt;"MISSING",salesTable[orderRef_final],"invalid")</f>
        <v>GH-SUN-2025-00756</v>
      </c>
    </row>
    <row r="854" spans="1:46" x14ac:dyDescent="0.3">
      <c r="A854" t="s">
        <v>1450</v>
      </c>
      <c r="B854" t="s">
        <v>1451</v>
      </c>
      <c r="C854" t="s">
        <v>1452</v>
      </c>
      <c r="D854" t="s">
        <v>92</v>
      </c>
      <c r="E854" t="s">
        <v>93</v>
      </c>
      <c r="F854" t="s">
        <v>448</v>
      </c>
      <c r="G854" t="s">
        <v>24</v>
      </c>
      <c r="H854" t="s">
        <v>434</v>
      </c>
      <c r="I854" t="s">
        <v>382</v>
      </c>
      <c r="J854" t="s">
        <v>97</v>
      </c>
      <c r="K854" t="s">
        <v>57</v>
      </c>
      <c r="L854" t="s">
        <v>165</v>
      </c>
      <c r="M854" t="s">
        <v>133</v>
      </c>
      <c r="N854" t="s">
        <v>384</v>
      </c>
      <c r="O854">
        <v>33600</v>
      </c>
      <c r="P854" t="s">
        <v>1453</v>
      </c>
      <c r="Q854" t="s">
        <v>1454</v>
      </c>
      <c r="R854" t="s">
        <v>32</v>
      </c>
      <c r="S854" t="str">
        <f>IF(salesTable[[#This Row],[Region]]="","MISSING",IFERROR(VLOOKUP(salesTable[[#This Row],[Region]],region_ref[],2,FALSE),TRIM(CLEAN(UPPER(salesTable[[#This Row],[Region]])))))</f>
        <v>SUNYANI</v>
      </c>
      <c r="T854" t="str">
        <f>IF(salesTable[[#This Row],[CustomerType]]="","MISSING",IFERROR(VLOOKUP(salesTable[[#This Row],[CustomerType]],customerType_Ref[],2,FALSE),TRIM(CLEAN(UPPER(salesTable[[#This Row],[CustomerType]])))))</f>
        <v>BUSINESS</v>
      </c>
      <c r="U854" t="str">
        <f>IF(salesTable[[#This Row],[SalesChannel]]="","MISSING",IFERROR(VLOOKUP(salesTable[[#This Row],[SalesChannel]],salesChannel_Ref[],2,FALSE),CLEAN(UPPER(TRIM(salesTable[SalesChannel])))))</f>
        <v>ONLINE</v>
      </c>
      <c r="V85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54" s="8" t="str">
        <f>IF(salesTable[[#This Row],[ProductID]]="","MISSING",IFERROR(VLOOKUP(salesTable[[#This Row],[ProductID]],product_REF[],1,FALSE),"NO MATCH"))</f>
        <v>P001</v>
      </c>
      <c r="X854" s="8" t="str">
        <f>CLEAN(UPPER(TRIM(IF(salesTable[[#This Row],[ProductID]]="","MISSING",IFERROR(VLOOKUP(salesTable[[#This Row],[ProductID]],product_REF[],2,FALSE),"NO MATCH")))))</f>
        <v>LAPTOP PRO 14</v>
      </c>
      <c r="Y854" t="str">
        <f>IFERROR(CLEAN(UPPER(TRIM(VLOOKUP(salesTable[[#This Row],[productID_Final]],product_REF[],3,FALSE)))),"NO MATCH")</f>
        <v>ELECTRONICS</v>
      </c>
      <c r="Z854" s="8" t="str">
        <f>IF(salesTable[[#This Row],[productCategory_final]]=CLEAN(UPPER(TRIM(salesTable[ProductCategory]))),salesTable[[#This Row],[productCategory_final]],"MISMATCH")</f>
        <v>ELECTRONICS</v>
      </c>
      <c r="AA854" s="8" t="str">
        <f>IF(salesTable[[#This Row],[CustomerID]]="","MISSING",IFERROR(VLOOKUP(salesTable[[#This Row],[CustomerID]],customer_REF[],1,FALSE),"NO MATCH"))</f>
        <v>C0144</v>
      </c>
      <c r="AB854" t="str">
        <f>CLEAN(UPPER(TRIM(IF(salesTable[[#This Row],[FirstName]]="","MISSING",IFERROR(VLOOKUP(salesTable[[#This Row],[CustomerID_final]],customer_REF[],2,FALSE),"NO MATCH")))))</f>
        <v>AMA</v>
      </c>
      <c r="AC854" s="8" t="str">
        <f>IF(salesTable[[#This Row],[customerFisrtName]]=CLEAN(UPPER(TRIM(salesTable[[#This Row],[customerFisrtName]]))),salesTable[[#This Row],[customerFisrtName]],"MISMATCH")</f>
        <v>AMA</v>
      </c>
      <c r="AD854" t="str">
        <f>CLEAN(UPPER(TRIM(IF(salesTable[[#This Row],[LastName]]="","MISSING",IFERROR(VLOOKUP(salesTable[[#This Row],[CustomerID_final]],customer_REF[],3,FALSE),"NO MATCH")))))</f>
        <v>BADU</v>
      </c>
      <c r="AE854" s="8" t="str">
        <f>IF(salesTable[[#This Row],[customerLastName]]=CLEAN(UPPER(TRIM(salesTable[[#This Row],[customerLastName]]))),salesTable[[#This Row],[customerLastName]],"MISMATCH")</f>
        <v>BADU</v>
      </c>
      <c r="AF854" s="8" t="str">
        <f>IF(salesTable[[#This Row],[Phone]]="","MISSING",0&amp;RIGHT(TRIM(SUBSTITUTE(SUBSTITUTE(SUBSTITUTE(salesTable[[#This Row],[Phone]],"+","")," ",""),"-","")),9))</f>
        <v>0261499420</v>
      </c>
      <c r="AG854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854" s="8" t="str">
        <f>IF(salesTable[[#This Row],[quantity_clean]]&gt;0,salesTable[[#This Row],[quantity_clean]],"INVALID")</f>
        <v>INVALID</v>
      </c>
      <c r="AI85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54" s="8">
        <f>IF(salesTable[[#This Row],[unitPrice_clean]]&gt;0,salesTable[[#This Row],[unitPrice_clean]],"INVALID")</f>
        <v>4200</v>
      </c>
      <c r="AK854">
        <f>IF(salesTable[[#This Row],[Revenue]]="","MISSING",VALUE(TRIM(SUBSTITUTE(SUBSTITUTE(salesTable[[#This Row],[Revenue]],",",""),"GH₵",""))))</f>
        <v>33600</v>
      </c>
      <c r="AL85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54" s="19">
        <f>IF(ISNUMBER(salesTable[[#This Row],[OrderDate]]),salesTable[[#This Row],[OrderDate]],IFERROR(DATEVALUE(CLEAN(TRIM(SUBSTITUTE(salesTable[[#This Row],[OrderDate]],".","/")))),"CHECK"))</f>
        <v>45994</v>
      </c>
      <c r="AN8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45994</v>
      </c>
      <c r="AO8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GH-SUN-2025-00779</v>
      </c>
      <c r="AP8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4" s="8" t="str">
        <f>CLEAN(PROPER(TRIM(salesTable[[#This Row],[Email]])))</f>
        <v>Ama.Badu33@Example.Com</v>
      </c>
      <c r="AR854" s="8" t="str">
        <f>CLEAN(TRIM(salesTable[[#This Row],[SourceFile]]))</f>
        <v>Agent_App_2025.csv</v>
      </c>
      <c r="AS8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4" s="8" t="str">
        <f>IF(salesTable[orderRef_final]&lt;&gt;"MISSING",salesTable[orderRef_final],"invalid")</f>
        <v>GH-SUN-2025-00779</v>
      </c>
    </row>
    <row r="855" spans="1:46" x14ac:dyDescent="0.3">
      <c r="A855" t="s">
        <v>3735</v>
      </c>
      <c r="B855" t="s">
        <v>3736</v>
      </c>
      <c r="C855" t="s">
        <v>2423</v>
      </c>
      <c r="D855" t="s">
        <v>151</v>
      </c>
      <c r="E855" t="s">
        <v>1044</v>
      </c>
      <c r="F855" t="s">
        <v>228</v>
      </c>
      <c r="G855" t="s">
        <v>162</v>
      </c>
      <c r="H855" t="s">
        <v>163</v>
      </c>
      <c r="I855" t="s">
        <v>818</v>
      </c>
      <c r="J855" t="s">
        <v>27</v>
      </c>
      <c r="K855" t="s">
        <v>84</v>
      </c>
      <c r="L855" t="s">
        <v>775</v>
      </c>
      <c r="M855">
        <v>5</v>
      </c>
      <c r="N855">
        <v>620</v>
      </c>
      <c r="O855">
        <v>3100</v>
      </c>
      <c r="P855" t="s">
        <v>3737</v>
      </c>
      <c r="Q855" t="s">
        <v>3738</v>
      </c>
      <c r="R855" t="s">
        <v>32</v>
      </c>
      <c r="S855" t="str">
        <f>IF(salesTable[[#This Row],[Region]]="","MISSING",IFERROR(VLOOKUP(salesTable[[#This Row],[Region]],region_ref[],2,FALSE),TRIM(CLEAN(UPPER(salesTable[[#This Row],[Region]])))))</f>
        <v>SUNYANI</v>
      </c>
      <c r="T855" t="str">
        <f>IF(salesTable[[#This Row],[CustomerType]]="","MISSING",IFERROR(VLOOKUP(salesTable[[#This Row],[CustomerType]],customerType_Ref[],2,FALSE),TRIM(CLEAN(UPPER(salesTable[[#This Row],[CustomerType]])))))</f>
        <v>GOVERNMENT</v>
      </c>
      <c r="U855" t="str">
        <f>IF(salesTable[[#This Row],[SalesChannel]]="","MISSING",IFERROR(VLOOKUP(salesTable[[#This Row],[SalesChannel]],salesChannel_Ref[],2,FALSE),CLEAN(UPPER(TRIM(salesTable[SalesChannel])))))</f>
        <v>AGENT</v>
      </c>
      <c r="V855" t="str">
        <f>IF(salesTable[[#This Row],[PaymentMethod]]="","MISSING",IFERROR(VLOOKUP(salesTable[[#This Row],[PaymentMethod]],paymentMethod_REF[],2,FALSE), CLEAN(UPPER(TRIM(salesTable[[#This Row],[PaymentMethod]])))))</f>
        <v>CARD</v>
      </c>
      <c r="W855" s="8" t="str">
        <f>IF(salesTable[[#This Row],[ProductID]]="","MISSING",IFERROR(VLOOKUP(salesTable[[#This Row],[ProductID]],product_REF[],1,FALSE),"NO MATCH"))</f>
        <v>P012</v>
      </c>
      <c r="X855" s="8" t="str">
        <f>CLEAN(UPPER(TRIM(IF(salesTable[[#This Row],[ProductID]]="","MISSING",IFERROR(VLOOKUP(salesTable[[#This Row],[ProductID]],product_REF[],2,FALSE),"NO MATCH")))))</f>
        <v>BLENDER PLUS</v>
      </c>
      <c r="Y855" t="str">
        <f>IFERROR(CLEAN(UPPER(TRIM(VLOOKUP(salesTable[[#This Row],[productID_Final]],product_REF[],3,FALSE)))),"NO MATCH")</f>
        <v>HOME APPLIANCES</v>
      </c>
      <c r="Z855" s="8" t="str">
        <f>IF(salesTable[[#This Row],[productCategory_final]]=CLEAN(UPPER(TRIM(salesTable[ProductCategory]))),salesTable[[#This Row],[productCategory_final]],"MISMATCH")</f>
        <v>HOME APPLIANCES</v>
      </c>
      <c r="AA855" s="8" t="str">
        <f>IF(salesTable[[#This Row],[CustomerID]]="","MISSING",IFERROR(VLOOKUP(salesTable[[#This Row],[CustomerID]],customer_REF[],1,FALSE),"NO MATCH"))</f>
        <v>C0203</v>
      </c>
      <c r="AB855" t="str">
        <f>CLEAN(UPPER(TRIM(IF(salesTable[[#This Row],[FirstName]]="","MISSING",IFERROR(VLOOKUP(salesTable[[#This Row],[CustomerID_final]],customer_REF[],2,FALSE),"NO MATCH")))))</f>
        <v>KWAME</v>
      </c>
      <c r="AC855" s="8" t="str">
        <f>IF(salesTable[[#This Row],[customerFisrtName]]=CLEAN(UPPER(TRIM(salesTable[[#This Row],[customerFisrtName]]))),salesTable[[#This Row],[customerFisrtName]],"MISMATCH")</f>
        <v>KWAME</v>
      </c>
      <c r="AD855" t="str">
        <f>CLEAN(UPPER(TRIM(IF(salesTable[[#This Row],[LastName]]="","MISSING",IFERROR(VLOOKUP(salesTable[[#This Row],[CustomerID_final]],customer_REF[],3,FALSE),"NO MATCH")))))</f>
        <v>ARTHUR</v>
      </c>
      <c r="AE855" s="8" t="str">
        <f>IF(salesTable[[#This Row],[customerLastName]]=CLEAN(UPPER(TRIM(salesTable[[#This Row],[customerLastName]]))),salesTable[[#This Row],[customerLastName]],"MISMATCH")</f>
        <v>ARTHUR</v>
      </c>
      <c r="AF855" s="8" t="str">
        <f>IF(salesTable[[#This Row],[Phone]]="","MISSING",0&amp;RIGHT(TRIM(SUBSTITUTE(SUBSTITUTE(SUBSTITUTE(salesTable[[#This Row],[Phone]],"+","")," ",""),"-","")),9))</f>
        <v>0206000697</v>
      </c>
      <c r="AG85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55" s="8">
        <f>IF(salesTable[[#This Row],[quantity_clean]]&gt;0,salesTable[[#This Row],[quantity_clean]],"INVALID")</f>
        <v>5</v>
      </c>
      <c r="AI85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55" s="8">
        <f>IF(salesTable[[#This Row],[unitPrice_clean]]&gt;0,salesTable[[#This Row],[unitPrice_clean]],"INVALID")</f>
        <v>620</v>
      </c>
      <c r="AK855">
        <f>IF(salesTable[[#This Row],[Revenue]]="","MISSING",VALUE(TRIM(SUBSTITUTE(SUBSTITUTE(salesTable[[#This Row],[Revenue]],",",""),"GH₵",""))))</f>
        <v>3100</v>
      </c>
      <c r="AL855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855" s="19">
        <f>IF(ISNUMBER(salesTable[[#This Row],[OrderDate]]),salesTable[[#This Row],[OrderDate]],IFERROR(DATEVALUE(CLEAN(TRIM(SUBSTITUTE(salesTable[[#This Row],[OrderDate]],".","/")))),"CHECK"))</f>
        <v>45968</v>
      </c>
      <c r="AN8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45968</v>
      </c>
      <c r="AO8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GH-SUN-2025-00796</v>
      </c>
      <c r="AP8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5" s="8" t="str">
        <f>CLEAN(PROPER(TRIM(salesTable[[#This Row],[Email]])))</f>
        <v>Kwame.Arthur66@Example.Com</v>
      </c>
      <c r="AR855" s="8" t="str">
        <f>CLEAN(TRIM(salesTable[[#This Row],[SourceFile]]))</f>
        <v>Agent_App_2025.csv</v>
      </c>
      <c r="AS8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5" s="8" t="str">
        <f>IF(salesTable[orderRef_final]&lt;&gt;"MISSING",salesTable[orderRef_final],"invalid")</f>
        <v>GH-SUN-2025-00796</v>
      </c>
    </row>
    <row r="856" spans="1:46" x14ac:dyDescent="0.3">
      <c r="A856" t="s">
        <v>3849</v>
      </c>
      <c r="B856" t="s">
        <v>3850</v>
      </c>
      <c r="C856" t="s">
        <v>3851</v>
      </c>
      <c r="D856" t="s">
        <v>475</v>
      </c>
      <c r="E856" t="s">
        <v>552</v>
      </c>
      <c r="F856" t="s">
        <v>228</v>
      </c>
      <c r="G856" t="s">
        <v>162</v>
      </c>
      <c r="H856" t="s">
        <v>934</v>
      </c>
      <c r="I856" t="s">
        <v>110</v>
      </c>
      <c r="J856" t="s">
        <v>97</v>
      </c>
      <c r="K856" t="s">
        <v>84</v>
      </c>
      <c r="L856" t="s">
        <v>182</v>
      </c>
      <c r="M856" t="s">
        <v>212</v>
      </c>
      <c r="N856" t="s">
        <v>133</v>
      </c>
      <c r="O856">
        <v>6200</v>
      </c>
      <c r="P856" t="s">
        <v>3852</v>
      </c>
      <c r="Q856" t="s">
        <v>3338</v>
      </c>
      <c r="R856" t="s">
        <v>32</v>
      </c>
      <c r="S856" t="str">
        <f>IF(salesTable[[#This Row],[Region]]="","MISSING",IFERROR(VLOOKUP(salesTable[[#This Row],[Region]],region_ref[],2,FALSE),TRIM(CLEAN(UPPER(salesTable[[#This Row],[Region]])))))</f>
        <v>SUNYANI</v>
      </c>
      <c r="T856" t="str">
        <f>IF(salesTable[[#This Row],[CustomerType]]="","MISSING",IFERROR(VLOOKUP(salesTable[[#This Row],[CustomerType]],customerType_Ref[],2,FALSE),TRIM(CLEAN(UPPER(salesTable[[#This Row],[CustomerType]])))))</f>
        <v>BUSINESS</v>
      </c>
      <c r="U856" t="str">
        <f>IF(salesTable[[#This Row],[SalesChannel]]="","MISSING",IFERROR(VLOOKUP(salesTable[[#This Row],[SalesChannel]],salesChannel_Ref[],2,FALSE),CLEAN(UPPER(TRIM(salesTable[SalesChannel])))))</f>
        <v>AGENT</v>
      </c>
      <c r="V856" t="str">
        <f>IF(salesTable[[#This Row],[PaymentMethod]]="","MISSING",IFERROR(VLOOKUP(salesTable[[#This Row],[PaymentMethod]],paymentMethod_REF[],2,FALSE), CLEAN(UPPER(TRIM(salesTable[[#This Row],[PaymentMethod]])))))</f>
        <v>CASH</v>
      </c>
      <c r="W856" s="8" t="str">
        <f>IF(salesTable[[#This Row],[ProductID]]="","MISSING",IFERROR(VLOOKUP(salesTable[[#This Row],[ProductID]],product_REF[],1,FALSE),"NO MATCH"))</f>
        <v>P012</v>
      </c>
      <c r="X856" s="8" t="str">
        <f>CLEAN(UPPER(TRIM(IF(salesTable[[#This Row],[ProductID]]="","MISSING",IFERROR(VLOOKUP(salesTable[[#This Row],[ProductID]],product_REF[],2,FALSE),"NO MATCH")))))</f>
        <v>BLENDER PLUS</v>
      </c>
      <c r="Y856" t="str">
        <f>IFERROR(CLEAN(UPPER(TRIM(VLOOKUP(salesTable[[#This Row],[productID_Final]],product_REF[],3,FALSE)))),"NO MATCH")</f>
        <v>HOME APPLIANCES</v>
      </c>
      <c r="Z856" s="8" t="str">
        <f>IF(salesTable[[#This Row],[productCategory_final]]=CLEAN(UPPER(TRIM(salesTable[ProductCategory]))),salesTable[[#This Row],[productCategory_final]],"MISMATCH")</f>
        <v>HOME APPLIANCES</v>
      </c>
      <c r="AA856" s="8" t="str">
        <f>IF(salesTable[[#This Row],[CustomerID]]="","MISSING",IFERROR(VLOOKUP(salesTable[[#This Row],[CustomerID]],customer_REF[],1,FALSE),"NO MATCH"))</f>
        <v>NO MATCH</v>
      </c>
      <c r="AB856" t="str">
        <f>CLEAN(UPPER(TRIM(IF(salesTable[[#This Row],[FirstName]]="","MISSING",IFERROR(VLOOKUP(salesTable[[#This Row],[CustomerID_final]],customer_REF[],2,FALSE),"NO MATCH")))))</f>
        <v>NO MATCH</v>
      </c>
      <c r="AC856" s="8" t="str">
        <f>IF(salesTable[[#This Row],[customerFisrtName]]=CLEAN(UPPER(TRIM(salesTable[[#This Row],[customerFisrtName]]))),salesTable[[#This Row],[customerFisrtName]],"MISMATCH")</f>
        <v>NO MATCH</v>
      </c>
      <c r="AD856" t="str">
        <f>CLEAN(UPPER(TRIM(IF(salesTable[[#This Row],[LastName]]="","MISSING",IFERROR(VLOOKUP(salesTable[[#This Row],[CustomerID_final]],customer_REF[],3,FALSE),"NO MATCH")))))</f>
        <v>NO MATCH</v>
      </c>
      <c r="AE856" s="8" t="str">
        <f>IF(salesTable[[#This Row],[customerLastName]]=CLEAN(UPPER(TRIM(salesTable[[#This Row],[customerLastName]]))),salesTable[[#This Row],[customerLastName]],"MISMATCH")</f>
        <v>NO MATCH</v>
      </c>
      <c r="AF856" s="8" t="str">
        <f>IF(salesTable[[#This Row],[Phone]]="","MISSING",0&amp;RIGHT(TRIM(SUBSTITUTE(SUBSTITUTE(SUBSTITUTE(salesTable[[#This Row],[Phone]],"+","")," ",""),"-","")),9))</f>
        <v>0246721390</v>
      </c>
      <c r="AG85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56" s="8">
        <f>IF(salesTable[[#This Row],[quantity_clean]]&gt;0,salesTable[[#This Row],[quantity_clean]],"INVALID")</f>
        <v>10</v>
      </c>
      <c r="AI85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856" s="8" t="str">
        <f>IF(salesTable[[#This Row],[unitPrice_clean]]&gt;0,salesTable[[#This Row],[unitPrice_clean]],"INVALID")</f>
        <v>INVALID</v>
      </c>
      <c r="AK856">
        <f>IF(salesTable[[#This Row],[Revenue]]="","MISSING",VALUE(TRIM(SUBSTITUTE(SUBSTITUTE(salesTable[[#This Row],[Revenue]],",",""),"GH₵",""))))</f>
        <v>6200</v>
      </c>
      <c r="AL85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56" s="19">
        <f>IF(ISNUMBER(salesTable[[#This Row],[OrderDate]]),salesTable[[#This Row],[OrderDate]],IFERROR(DATEVALUE(CLEAN(TRIM(SUBSTITUTE(salesTable[[#This Row],[OrderDate]],".","/")))),"CHECK"))</f>
        <v>45806</v>
      </c>
      <c r="AN8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45806</v>
      </c>
      <c r="AO8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GH-SUN-2025-00797</v>
      </c>
      <c r="AP8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6" s="8" t="str">
        <f>CLEAN(PROPER(TRIM(salesTable[[#This Row],[Email]])))</f>
        <v>Naa.Badu41@Example.Com</v>
      </c>
      <c r="AR856" s="8" t="str">
        <f>CLEAN(TRIM(salesTable[[#This Row],[SourceFile]]))</f>
        <v>Agent_App_2025.csv</v>
      </c>
      <c r="AS8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6" s="8" t="str">
        <f>IF(salesTable[orderRef_final]&lt;&gt;"MISSING",salesTable[orderRef_final],"invalid")</f>
        <v>GH-SUN-2025-00797</v>
      </c>
    </row>
    <row r="857" spans="1:46" x14ac:dyDescent="0.3">
      <c r="A857" t="s">
        <v>408</v>
      </c>
      <c r="B857" t="s">
        <v>409</v>
      </c>
      <c r="C857" t="s">
        <v>410</v>
      </c>
      <c r="D857" t="s">
        <v>411</v>
      </c>
      <c r="E857" t="s">
        <v>190</v>
      </c>
      <c r="F857" t="s">
        <v>248</v>
      </c>
      <c r="G857" t="s">
        <v>142</v>
      </c>
      <c r="H857" t="s">
        <v>367</v>
      </c>
      <c r="I857" t="s">
        <v>131</v>
      </c>
      <c r="J857" t="s">
        <v>97</v>
      </c>
      <c r="K857" t="s">
        <v>84</v>
      </c>
      <c r="L857" t="s">
        <v>165</v>
      </c>
      <c r="M857">
        <v>5</v>
      </c>
      <c r="N857">
        <v>420</v>
      </c>
      <c r="O857">
        <v>2100</v>
      </c>
      <c r="P857" t="s">
        <v>412</v>
      </c>
      <c r="Q857" t="s">
        <v>413</v>
      </c>
      <c r="R857" t="s">
        <v>157</v>
      </c>
      <c r="S857" t="str">
        <f>IF(salesTable[[#This Row],[Region]]="","MISSING",IFERROR(VLOOKUP(salesTable[[#This Row],[Region]],region_ref[],2,FALSE),TRIM(CLEAN(UPPER(salesTable[[#This Row],[Region]])))))</f>
        <v>SUNYANI</v>
      </c>
      <c r="T857" t="str">
        <f>IF(salesTable[[#This Row],[CustomerType]]="","MISSING",IFERROR(VLOOKUP(salesTable[[#This Row],[CustomerType]],customerType_Ref[],2,FALSE),TRIM(CLEAN(UPPER(salesTable[[#This Row],[CustomerType]])))))</f>
        <v>BUSINESS</v>
      </c>
      <c r="U857" t="str">
        <f>IF(salesTable[[#This Row],[SalesChannel]]="","MISSING",IFERROR(VLOOKUP(salesTable[[#This Row],[SalesChannel]],salesChannel_Ref[],2,FALSE),CLEAN(UPPER(TRIM(salesTable[SalesChannel])))))</f>
        <v>AGENT</v>
      </c>
      <c r="V85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57" s="8" t="str">
        <f>IF(salesTable[[#This Row],[ProductID]]="","MISSING",IFERROR(VLOOKUP(salesTable[[#This Row],[ProductID]],product_REF[],1,FALSE),"NO MATCH"))</f>
        <v>P003</v>
      </c>
      <c r="X857" s="8" t="str">
        <f>CLEAN(UPPER(TRIM(IF(salesTable[[#This Row],[ProductID]]="","MISSING",IFERROR(VLOOKUP(salesTable[[#This Row],[ProductID]],product_REF[],2,FALSE),"NO MATCH")))))</f>
        <v>WIRELESS HEADSET</v>
      </c>
      <c r="Y857" t="str">
        <f>IFERROR(CLEAN(UPPER(TRIM(VLOOKUP(salesTable[[#This Row],[productID_Final]],product_REF[],3,FALSE)))),"NO MATCH")</f>
        <v>ELECTRONICS</v>
      </c>
      <c r="Z857" s="8" t="str">
        <f>IF(salesTable[[#This Row],[productCategory_final]]=CLEAN(UPPER(TRIM(salesTable[ProductCategory]))),salesTable[[#This Row],[productCategory_final]],"MISMATCH")</f>
        <v>ELECTRONICS</v>
      </c>
      <c r="AA857" s="8" t="str">
        <f>IF(salesTable[[#This Row],[CustomerID]]="","MISSING",IFERROR(VLOOKUP(salesTable[[#This Row],[CustomerID]],customer_REF[],1,FALSE),"NO MATCH"))</f>
        <v>C0371</v>
      </c>
      <c r="AB857" t="str">
        <f>CLEAN(UPPER(TRIM(IF(salesTable[[#This Row],[FirstName]]="","MISSING",IFERROR(VLOOKUP(salesTable[[#This Row],[CustomerID_final]],customer_REF[],2,FALSE),"NO MATCH")))))</f>
        <v>NAA</v>
      </c>
      <c r="AC857" s="8" t="str">
        <f>IF(salesTable[[#This Row],[customerFisrtName]]=CLEAN(UPPER(TRIM(salesTable[[#This Row],[customerFisrtName]]))),salesTable[[#This Row],[customerFisrtName]],"MISMATCH")</f>
        <v>NAA</v>
      </c>
      <c r="AD857" t="str">
        <f>CLEAN(UPPER(TRIM(IF(salesTable[[#This Row],[LastName]]="","MISSING",IFERROR(VLOOKUP(salesTable[[#This Row],[CustomerID_final]],customer_REF[],3,FALSE),"NO MATCH")))))</f>
        <v>ASARE</v>
      </c>
      <c r="AE857" s="8" t="str">
        <f>IF(salesTable[[#This Row],[customerLastName]]=CLEAN(UPPER(TRIM(salesTable[[#This Row],[customerLastName]]))),salesTable[[#This Row],[customerLastName]],"MISMATCH")</f>
        <v>ASARE</v>
      </c>
      <c r="AF857" s="8" t="str">
        <f>IF(salesTable[[#This Row],[Phone]]="","MISSING",0&amp;RIGHT(TRIM(SUBSTITUTE(SUBSTITUTE(SUBSTITUTE(salesTable[[#This Row],[Phone]],"+","")," ",""),"-","")),9))</f>
        <v>0555421875</v>
      </c>
      <c r="AG85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57" s="8">
        <f>IF(salesTable[[#This Row],[quantity_clean]]&gt;0,salesTable[[#This Row],[quantity_clean]],"INVALID")</f>
        <v>5</v>
      </c>
      <c r="AI85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57" s="8">
        <f>IF(salesTable[[#This Row],[unitPrice_clean]]&gt;0,salesTable[[#This Row],[unitPrice_clean]],"INVALID")</f>
        <v>420</v>
      </c>
      <c r="AK857">
        <f>IF(salesTable[[#This Row],[Revenue]]="","MISSING",VALUE(TRIM(SUBSTITUTE(SUBSTITUTE(salesTable[[#This Row],[Revenue]],",",""),"GH₵",""))))</f>
        <v>2100</v>
      </c>
      <c r="AL857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857" s="19" t="str">
        <f>IF(ISNUMBER(salesTable[[#This Row],[OrderDate]]),salesTable[[#This Row],[OrderDate]],IFERROR(DATEVALUE(CLEAN(TRIM(SUBSTITUTE(salesTable[[#This Row],[OrderDate]],".","/")))),"CHECK"))</f>
        <v>CHECK</v>
      </c>
      <c r="AN85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GH-SUN-2025-00803</v>
      </c>
      <c r="AP8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7" s="8" t="str">
        <f>CLEAN(PROPER(TRIM(salesTable[[#This Row],[Email]])))</f>
        <v>Naa.Asare5@Example.Com</v>
      </c>
      <c r="AR857" s="8" t="str">
        <f>CLEAN(TRIM(salesTable[[#This Row],[SourceFile]]))</f>
        <v>Online_Sales_2025.xlsx</v>
      </c>
      <c r="AS8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7" s="8" t="str">
        <f>IF(salesTable[orderRef_final]&lt;&gt;"MISSING",salesTable[orderRef_final],"invalid")</f>
        <v>GH-SUN-2025-00803</v>
      </c>
    </row>
    <row r="858" spans="1:46" x14ac:dyDescent="0.3">
      <c r="A858" t="s">
        <v>1558</v>
      </c>
      <c r="B858" t="s">
        <v>1559</v>
      </c>
      <c r="C858" t="s">
        <v>1560</v>
      </c>
      <c r="D858" t="s">
        <v>139</v>
      </c>
      <c r="E858" t="s">
        <v>22</v>
      </c>
      <c r="F858" t="s">
        <v>228</v>
      </c>
      <c r="G858" t="s">
        <v>142</v>
      </c>
      <c r="H858" t="s">
        <v>143</v>
      </c>
      <c r="I858" t="s">
        <v>26</v>
      </c>
      <c r="J858" t="s">
        <v>501</v>
      </c>
      <c r="K858" t="s">
        <v>84</v>
      </c>
      <c r="L858" t="s">
        <v>111</v>
      </c>
      <c r="M858">
        <v>4</v>
      </c>
      <c r="N858">
        <v>420</v>
      </c>
      <c r="O858">
        <v>1680</v>
      </c>
      <c r="P858" t="s">
        <v>1561</v>
      </c>
      <c r="Q858" t="s">
        <v>1562</v>
      </c>
      <c r="R858" t="s">
        <v>61</v>
      </c>
      <c r="S858" t="str">
        <f>IF(salesTable[[#This Row],[Region]]="","MISSING",IFERROR(VLOOKUP(salesTable[[#This Row],[Region]],region_ref[],2,FALSE),TRIM(CLEAN(UPPER(salesTable[[#This Row],[Region]])))))</f>
        <v>SUNYANI</v>
      </c>
      <c r="T858" t="str">
        <f>IF(salesTable[[#This Row],[CustomerType]]="","MISSING",IFERROR(VLOOKUP(salesTable[[#This Row],[CustomerType]],customerType_Ref[],2,FALSE),TRIM(CLEAN(UPPER(salesTable[[#This Row],[CustomerType]])))))</f>
        <v>GOVERNMENT</v>
      </c>
      <c r="U858" t="str">
        <f>IF(salesTable[[#This Row],[SalesChannel]]="","MISSING",IFERROR(VLOOKUP(salesTable[[#This Row],[SalesChannel]],salesChannel_Ref[],2,FALSE),CLEAN(UPPER(TRIM(salesTable[SalesChannel])))))</f>
        <v>AGENT</v>
      </c>
      <c r="V858" t="str">
        <f>IF(salesTable[[#This Row],[PaymentMethod]]="","MISSING",IFERROR(VLOOKUP(salesTable[[#This Row],[PaymentMethod]],paymentMethod_REF[],2,FALSE), CLEAN(UPPER(TRIM(salesTable[[#This Row],[PaymentMethod]])))))</f>
        <v>CARD</v>
      </c>
      <c r="W858" s="8" t="str">
        <f>IF(salesTable[[#This Row],[ProductID]]="","MISSING",IFERROR(VLOOKUP(salesTable[[#This Row],[ProductID]],product_REF[],1,FALSE),"NO MATCH"))</f>
        <v>P003</v>
      </c>
      <c r="X858" s="8" t="str">
        <f>CLEAN(UPPER(TRIM(IF(salesTable[[#This Row],[ProductID]]="","MISSING",IFERROR(VLOOKUP(salesTable[[#This Row],[ProductID]],product_REF[],2,FALSE),"NO MATCH")))))</f>
        <v>WIRELESS HEADSET</v>
      </c>
      <c r="Y858" t="str">
        <f>IFERROR(CLEAN(UPPER(TRIM(VLOOKUP(salesTable[[#This Row],[productID_Final]],product_REF[],3,FALSE)))),"NO MATCH")</f>
        <v>ELECTRONICS</v>
      </c>
      <c r="Z858" s="8" t="str">
        <f>IF(salesTable[[#This Row],[productCategory_final]]=CLEAN(UPPER(TRIM(salesTable[ProductCategory]))),salesTable[[#This Row],[productCategory_final]],"MISMATCH")</f>
        <v>ELECTRONICS</v>
      </c>
      <c r="AA858" s="8" t="str">
        <f>IF(salesTable[[#This Row],[CustomerID]]="","MISSING",IFERROR(VLOOKUP(salesTable[[#This Row],[CustomerID]],customer_REF[],1,FALSE),"NO MATCH"))</f>
        <v>C0181</v>
      </c>
      <c r="AB858" t="str">
        <f>CLEAN(UPPER(TRIM(IF(salesTable[[#This Row],[FirstName]]="","MISSING",IFERROR(VLOOKUP(salesTable[[#This Row],[CustomerID_final]],customer_REF[],2,FALSE),"NO MATCH")))))</f>
        <v>KOFI</v>
      </c>
      <c r="AC858" s="8" t="str">
        <f>IF(salesTable[[#This Row],[customerFisrtName]]=CLEAN(UPPER(TRIM(salesTable[[#This Row],[customerFisrtName]]))),salesTable[[#This Row],[customerFisrtName]],"MISMATCH")</f>
        <v>KOFI</v>
      </c>
      <c r="AD858" t="str">
        <f>CLEAN(UPPER(TRIM(IF(salesTable[[#This Row],[LastName]]="","MISSING",IFERROR(VLOOKUP(salesTable[[#This Row],[CustomerID_final]],customer_REF[],3,FALSE),"NO MATCH")))))</f>
        <v>ARTHUR</v>
      </c>
      <c r="AE858" s="8" t="str">
        <f>IF(salesTable[[#This Row],[customerLastName]]=CLEAN(UPPER(TRIM(salesTable[[#This Row],[customerLastName]]))),salesTable[[#This Row],[customerLastName]],"MISMATCH")</f>
        <v>ARTHUR</v>
      </c>
      <c r="AF858" s="8" t="str">
        <f>IF(salesTable[[#This Row],[Phone]]="","MISSING",0&amp;RIGHT(TRIM(SUBSTITUTE(SUBSTITUTE(SUBSTITUTE(salesTable[[#This Row],[Phone]],"+","")," ",""),"-","")),9))</f>
        <v>0557868074</v>
      </c>
      <c r="AG85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58" s="8">
        <f>IF(salesTable[[#This Row],[quantity_clean]]&gt;0,salesTable[[#This Row],[quantity_clean]],"INVALID")</f>
        <v>4</v>
      </c>
      <c r="AI85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58" s="8">
        <f>IF(salesTable[[#This Row],[unitPrice_clean]]&gt;0,salesTable[[#This Row],[unitPrice_clean]],"INVALID")</f>
        <v>420</v>
      </c>
      <c r="AK858">
        <f>IF(salesTable[[#This Row],[Revenue]]="","MISSING",VALUE(TRIM(SUBSTITUTE(SUBSTITUTE(salesTable[[#This Row],[Revenue]],",",""),"GH₵",""))))</f>
        <v>1680</v>
      </c>
      <c r="AL858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858" s="19">
        <f>IF(ISNUMBER(salesTable[[#This Row],[OrderDate]]),salesTable[[#This Row],[OrderDate]],IFERROR(DATEVALUE(CLEAN(TRIM(SUBSTITUTE(salesTable[[#This Row],[OrderDate]],".","/")))),"CHECK"))</f>
        <v>45985</v>
      </c>
      <c r="AN8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45985</v>
      </c>
      <c r="AO8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GH-SUN-2025-00828</v>
      </c>
      <c r="AP8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8" s="8" t="str">
        <f>CLEAN(PROPER(TRIM(salesTable[[#This Row],[Email]])))</f>
        <v>Kofi.Arthur70@Example.Com</v>
      </c>
      <c r="AR858" s="8" t="str">
        <f>CLEAN(TRIM(salesTable[[#This Row],[SourceFile]]))</f>
        <v>Retail_POS_2025.csv</v>
      </c>
      <c r="AS8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8" s="8" t="str">
        <f>IF(salesTable[orderRef_final]&lt;&gt;"MISSING",salesTable[orderRef_final],"invalid")</f>
        <v>GH-SUN-2025-00828</v>
      </c>
    </row>
    <row r="859" spans="1:46" x14ac:dyDescent="0.3">
      <c r="A859" t="s">
        <v>1031</v>
      </c>
      <c r="B859" t="s">
        <v>1032</v>
      </c>
      <c r="C859" t="s">
        <v>1033</v>
      </c>
      <c r="D859" t="s">
        <v>106</v>
      </c>
      <c r="E859" t="s">
        <v>667</v>
      </c>
      <c r="F859" t="s">
        <v>228</v>
      </c>
      <c r="G859" t="s">
        <v>218</v>
      </c>
      <c r="H859" t="s">
        <v>312</v>
      </c>
      <c r="I859" t="s">
        <v>26</v>
      </c>
      <c r="J859" t="s">
        <v>27</v>
      </c>
      <c r="K859" t="s">
        <v>231</v>
      </c>
      <c r="L859" t="s">
        <v>451</v>
      </c>
      <c r="M859">
        <v>1</v>
      </c>
      <c r="N859">
        <v>2800</v>
      </c>
      <c r="O859">
        <v>2800</v>
      </c>
      <c r="P859" t="s">
        <v>1034</v>
      </c>
      <c r="Q859" t="s">
        <v>1035</v>
      </c>
      <c r="R859" t="s">
        <v>61</v>
      </c>
      <c r="S859" t="str">
        <f>IF(salesTable[[#This Row],[Region]]="","MISSING",IFERROR(VLOOKUP(salesTable[[#This Row],[Region]],region_ref[],2,FALSE),TRIM(CLEAN(UPPER(salesTable[[#This Row],[Region]])))))</f>
        <v>SUNYANI</v>
      </c>
      <c r="T859" t="str">
        <f>IF(salesTable[[#This Row],[CustomerType]]="","MISSING",IFERROR(VLOOKUP(salesTable[[#This Row],[CustomerType]],customerType_Ref[],2,FALSE),TRIM(CLEAN(UPPER(salesTable[[#This Row],[CustomerType]])))))</f>
        <v>GOVERNMENT</v>
      </c>
      <c r="U859" t="str">
        <f>IF(salesTable[[#This Row],[SalesChannel]]="","MISSING",IFERROR(VLOOKUP(salesTable[[#This Row],[SalesChannel]],salesChannel_Ref[],2,FALSE),CLEAN(UPPER(TRIM(salesTable[SalesChannel])))))</f>
        <v>ONLINE</v>
      </c>
      <c r="V85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59" s="8" t="str">
        <f>IF(salesTable[[#This Row],[ProductID]]="","MISSING",IFERROR(VLOOKUP(salesTable[[#This Row],[ProductID]],product_REF[],1,FALSE),"NO MATCH"))</f>
        <v>P005</v>
      </c>
      <c r="X859" s="8" t="str">
        <f>CLEAN(UPPER(TRIM(IF(salesTable[[#This Row],[ProductID]]="","MISSING",IFERROR(VLOOKUP(salesTable[[#This Row],[ProductID]],product_REF[],2,FALSE),"NO MATCH")))))</f>
        <v>SMARTPHONE X</v>
      </c>
      <c r="Y859" t="str">
        <f>IFERROR(CLEAN(UPPER(TRIM(VLOOKUP(salesTable[[#This Row],[productID_Final]],product_REF[],3,FALSE)))),"NO MATCH")</f>
        <v>ELECTRONICS</v>
      </c>
      <c r="Z859" s="8" t="str">
        <f>IF(salesTable[[#This Row],[productCategory_final]]=CLEAN(UPPER(TRIM(salesTable[ProductCategory]))),salesTable[[#This Row],[productCategory_final]],"MISMATCH")</f>
        <v>ELECTRONICS</v>
      </c>
      <c r="AA859" s="8" t="str">
        <f>IF(salesTable[[#This Row],[CustomerID]]="","MISSING",IFERROR(VLOOKUP(salesTable[[#This Row],[CustomerID]],customer_REF[],1,FALSE),"NO MATCH"))</f>
        <v>C0075</v>
      </c>
      <c r="AB859" t="str">
        <f>CLEAN(UPPER(TRIM(IF(salesTable[[#This Row],[FirstName]]="","MISSING",IFERROR(VLOOKUP(salesTable[[#This Row],[CustomerID_final]],customer_REF[],2,FALSE),"NO MATCH")))))</f>
        <v>YAW</v>
      </c>
      <c r="AC859" s="8" t="str">
        <f>IF(salesTable[[#This Row],[customerFisrtName]]=CLEAN(UPPER(TRIM(salesTable[[#This Row],[customerFisrtName]]))),salesTable[[#This Row],[customerFisrtName]],"MISMATCH")</f>
        <v>YAW</v>
      </c>
      <c r="AD859" t="str">
        <f>CLEAN(UPPER(TRIM(IF(salesTable[[#This Row],[LastName]]="","MISSING",IFERROR(VLOOKUP(salesTable[[#This Row],[CustomerID_final]],customer_REF[],3,FALSE),"NO MATCH")))))</f>
        <v>OSEI</v>
      </c>
      <c r="AE859" s="8" t="str">
        <f>IF(salesTable[[#This Row],[customerLastName]]=CLEAN(UPPER(TRIM(salesTable[[#This Row],[customerLastName]]))),salesTable[[#This Row],[customerLastName]],"MISMATCH")</f>
        <v>OSEI</v>
      </c>
      <c r="AF859" s="8" t="str">
        <f>IF(salesTable[[#This Row],[Phone]]="","MISSING",0&amp;RIGHT(TRIM(SUBSTITUTE(SUBSTITUTE(SUBSTITUTE(salesTable[[#This Row],[Phone]],"+","")," ",""),"-","")),9))</f>
        <v>0598142279</v>
      </c>
      <c r="AG85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59" s="8">
        <f>IF(salesTable[[#This Row],[quantity_clean]]&gt;0,salesTable[[#This Row],[quantity_clean]],"INVALID")</f>
        <v>1</v>
      </c>
      <c r="AI85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59" s="8">
        <f>IF(salesTable[[#This Row],[unitPrice_clean]]&gt;0,salesTable[[#This Row],[unitPrice_clean]],"INVALID")</f>
        <v>2800</v>
      </c>
      <c r="AK859">
        <f>IF(salesTable[[#This Row],[Revenue]]="","MISSING",VALUE(TRIM(SUBSTITUTE(SUBSTITUTE(salesTable[[#This Row],[Revenue]],",",""),"GH₵",""))))</f>
        <v>2800</v>
      </c>
      <c r="AL859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859" s="19">
        <f>IF(ISNUMBER(salesTable[[#This Row],[OrderDate]]),salesTable[[#This Row],[OrderDate]],IFERROR(DATEVALUE(CLEAN(TRIM(SUBSTITUTE(salesTable[[#This Row],[OrderDate]],".","/")))),"CHECK"))</f>
        <v>45969</v>
      </c>
      <c r="AN8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45969</v>
      </c>
      <c r="AO8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GH-SUN-2025-00834</v>
      </c>
      <c r="AP8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59" s="8" t="str">
        <f>CLEAN(PROPER(TRIM(salesTable[[#This Row],[Email]])))</f>
        <v>Yaw.Osei11@Example.Com</v>
      </c>
      <c r="AR859" s="8" t="str">
        <f>CLEAN(TRIM(salesTable[[#This Row],[SourceFile]]))</f>
        <v>Retail_POS_2025.csv</v>
      </c>
      <c r="AS8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59" s="8" t="str">
        <f>IF(salesTable[orderRef_final]&lt;&gt;"MISSING",salesTable[orderRef_final],"invalid")</f>
        <v>GH-SUN-2025-00834</v>
      </c>
    </row>
    <row r="860" spans="1:46" x14ac:dyDescent="0.3">
      <c r="A860" t="s">
        <v>2261</v>
      </c>
      <c r="B860" t="s">
        <v>828</v>
      </c>
      <c r="C860" t="s">
        <v>872</v>
      </c>
      <c r="D860" t="s">
        <v>432</v>
      </c>
      <c r="E860" t="s">
        <v>237</v>
      </c>
      <c r="F860" t="s">
        <v>228</v>
      </c>
      <c r="G860" t="s">
        <v>24</v>
      </c>
      <c r="H860" t="s">
        <v>434</v>
      </c>
      <c r="I860" t="s">
        <v>220</v>
      </c>
      <c r="J860" t="s">
        <v>83</v>
      </c>
      <c r="K860" t="s">
        <v>57</v>
      </c>
      <c r="L860" t="s">
        <v>182</v>
      </c>
      <c r="M860">
        <v>7</v>
      </c>
      <c r="N860" t="s">
        <v>133</v>
      </c>
      <c r="O860">
        <v>29400</v>
      </c>
      <c r="P860" t="s">
        <v>2262</v>
      </c>
      <c r="Q860" t="s">
        <v>2263</v>
      </c>
      <c r="R860" t="s">
        <v>157</v>
      </c>
      <c r="S860" t="str">
        <f>IF(salesTable[[#This Row],[Region]]="","MISSING",IFERROR(VLOOKUP(salesTable[[#This Row],[Region]],region_ref[],2,FALSE),TRIM(CLEAN(UPPER(salesTable[[#This Row],[Region]])))))</f>
        <v>SUNYANI</v>
      </c>
      <c r="T860" t="str">
        <f>IF(salesTable[[#This Row],[CustomerType]]="","MISSING",IFERROR(VLOOKUP(salesTable[[#This Row],[CustomerType]],customerType_Ref[],2,FALSE),TRIM(CLEAN(UPPER(salesTable[[#This Row],[CustomerType]])))))</f>
        <v>INDIVIDUAL</v>
      </c>
      <c r="U860" t="str">
        <f>IF(salesTable[[#This Row],[SalesChannel]]="","MISSING",IFERROR(VLOOKUP(salesTable[[#This Row],[SalesChannel]],salesChannel_Ref[],2,FALSE),CLEAN(UPPER(TRIM(salesTable[SalesChannel])))))</f>
        <v>ONLINE</v>
      </c>
      <c r="V860" t="str">
        <f>IF(salesTable[[#This Row],[PaymentMethod]]="","MISSING",IFERROR(VLOOKUP(salesTable[[#This Row],[PaymentMethod]],paymentMethod_REF[],2,FALSE), CLEAN(UPPER(TRIM(salesTable[[#This Row],[PaymentMethod]])))))</f>
        <v>CASH</v>
      </c>
      <c r="W860" s="8" t="str">
        <f>IF(salesTable[[#This Row],[ProductID]]="","MISSING",IFERROR(VLOOKUP(salesTable[[#This Row],[ProductID]],product_REF[],1,FALSE),"NO MATCH"))</f>
        <v>P001</v>
      </c>
      <c r="X860" s="8" t="str">
        <f>CLEAN(UPPER(TRIM(IF(salesTable[[#This Row],[ProductID]]="","MISSING",IFERROR(VLOOKUP(salesTable[[#This Row],[ProductID]],product_REF[],2,FALSE),"NO MATCH")))))</f>
        <v>LAPTOP PRO 14</v>
      </c>
      <c r="Y860" t="str">
        <f>IFERROR(CLEAN(UPPER(TRIM(VLOOKUP(salesTable[[#This Row],[productID_Final]],product_REF[],3,FALSE)))),"NO MATCH")</f>
        <v>ELECTRONICS</v>
      </c>
      <c r="Z860" s="8" t="str">
        <f>IF(salesTable[[#This Row],[productCategory_final]]=CLEAN(UPPER(TRIM(salesTable[ProductCategory]))),salesTable[[#This Row],[productCategory_final]],"MISMATCH")</f>
        <v>ELECTRONICS</v>
      </c>
      <c r="AA860" s="8" t="str">
        <f>IF(salesTable[[#This Row],[CustomerID]]="","MISSING",IFERROR(VLOOKUP(salesTable[[#This Row],[CustomerID]],customer_REF[],1,FALSE),"NO MATCH"))</f>
        <v>C0220</v>
      </c>
      <c r="AB860" t="str">
        <f>CLEAN(UPPER(TRIM(IF(salesTable[[#This Row],[FirstName]]="","MISSING",IFERROR(VLOOKUP(salesTable[[#This Row],[CustomerID_final]],customer_REF[],2,FALSE),"NO MATCH")))))</f>
        <v>ABENA</v>
      </c>
      <c r="AC860" s="8" t="str">
        <f>IF(salesTable[[#This Row],[customerFisrtName]]=CLEAN(UPPER(TRIM(salesTable[[#This Row],[customerFisrtName]]))),salesTable[[#This Row],[customerFisrtName]],"MISMATCH")</f>
        <v>ABENA</v>
      </c>
      <c r="AD860" t="str">
        <f>CLEAN(UPPER(TRIM(IF(salesTable[[#This Row],[LastName]]="","MISSING",IFERROR(VLOOKUP(salesTable[[#This Row],[CustomerID_final]],customer_REF[],3,FALSE),"NO MATCH")))))</f>
        <v>APPIAH</v>
      </c>
      <c r="AE860" s="8" t="str">
        <f>IF(salesTable[[#This Row],[customerLastName]]=CLEAN(UPPER(TRIM(salesTable[[#This Row],[customerLastName]]))),salesTable[[#This Row],[customerLastName]],"MISMATCH")</f>
        <v>APPIAH</v>
      </c>
      <c r="AF860" s="8" t="str">
        <f>IF(salesTable[[#This Row],[Phone]]="","MISSING",0&amp;RIGHT(TRIM(SUBSTITUTE(SUBSTITUTE(SUBSTITUTE(salesTable[[#This Row],[Phone]],"+","")," ",""),"-","")),9))</f>
        <v>0551335457</v>
      </c>
      <c r="AG86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60" s="8">
        <f>IF(salesTable[[#This Row],[quantity_clean]]&gt;0,salesTable[[#This Row],[quantity_clean]],"INVALID")</f>
        <v>7</v>
      </c>
      <c r="AI860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860" s="8" t="str">
        <f>IF(salesTable[[#This Row],[unitPrice_clean]]&gt;0,salesTable[[#This Row],[unitPrice_clean]],"INVALID")</f>
        <v>INVALID</v>
      </c>
      <c r="AK860">
        <f>IF(salesTable[[#This Row],[Revenue]]="","MISSING",VALUE(TRIM(SUBSTITUTE(SUBSTITUTE(salesTable[[#This Row],[Revenue]],",",""),"GH₵",""))))</f>
        <v>29400</v>
      </c>
      <c r="AL86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60" s="19">
        <f>IF(ISNUMBER(salesTable[[#This Row],[OrderDate]]),salesTable[[#This Row],[OrderDate]],IFERROR(DATEVALUE(CLEAN(TRIM(SUBSTITUTE(salesTable[[#This Row],[OrderDate]],".","/")))),"CHECK"))</f>
        <v>45882</v>
      </c>
      <c r="AN8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45882</v>
      </c>
      <c r="AO8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GH-SUN-2025-00865</v>
      </c>
      <c r="AP8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0" s="8" t="str">
        <f>CLEAN(PROPER(TRIM(salesTable[[#This Row],[Email]])))</f>
        <v>Abena.Appiah12@Example.Com</v>
      </c>
      <c r="AR860" s="8" t="str">
        <f>CLEAN(TRIM(salesTable[[#This Row],[SourceFile]]))</f>
        <v>Online_Sales_2025.xlsx</v>
      </c>
      <c r="AS8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0" s="8" t="str">
        <f>IF(salesTable[orderRef_final]&lt;&gt;"MISSING",salesTable[orderRef_final],"invalid")</f>
        <v>GH-SUN-2025-00865</v>
      </c>
    </row>
    <row r="861" spans="1:46" x14ac:dyDescent="0.3">
      <c r="A861" t="s">
        <v>5449</v>
      </c>
      <c r="B861" t="s">
        <v>5450</v>
      </c>
      <c r="C861" t="s">
        <v>5451</v>
      </c>
      <c r="D861" t="s">
        <v>1071</v>
      </c>
      <c r="E861" t="s">
        <v>22</v>
      </c>
      <c r="F861" t="s">
        <v>228</v>
      </c>
      <c r="G861" t="s">
        <v>53</v>
      </c>
      <c r="H861" t="s">
        <v>95</v>
      </c>
      <c r="I861" t="s">
        <v>55</v>
      </c>
      <c r="J861" t="s">
        <v>97</v>
      </c>
      <c r="K861" t="s">
        <v>1385</v>
      </c>
      <c r="L861" t="s">
        <v>111</v>
      </c>
      <c r="M861">
        <v>11</v>
      </c>
      <c r="N861">
        <v>180</v>
      </c>
      <c r="O861">
        <v>1980</v>
      </c>
      <c r="P861" t="s">
        <v>5452</v>
      </c>
      <c r="Q861" t="s">
        <v>5453</v>
      </c>
      <c r="R861" t="s">
        <v>32</v>
      </c>
      <c r="S861" t="str">
        <f>IF(salesTable[[#This Row],[Region]]="","MISSING",IFERROR(VLOOKUP(salesTable[[#This Row],[Region]],region_ref[],2,FALSE),TRIM(CLEAN(UPPER(salesTable[[#This Row],[Region]])))))</f>
        <v>SUNYANI</v>
      </c>
      <c r="T861" t="str">
        <f>IF(salesTable[[#This Row],[CustomerType]]="","MISSING",IFERROR(VLOOKUP(salesTable[[#This Row],[CustomerType]],customerType_Ref[],2,FALSE),TRIM(CLEAN(UPPER(salesTable[[#This Row],[CustomerType]])))))</f>
        <v>BUSINESS</v>
      </c>
      <c r="U861" t="str">
        <f>IF(salesTable[[#This Row],[SalesChannel]]="","MISSING",IFERROR(VLOOKUP(salesTable[[#This Row],[SalesChannel]],salesChannel_Ref[],2,FALSE),CLEAN(UPPER(TRIM(salesTable[SalesChannel])))))</f>
        <v>MOBILE APP</v>
      </c>
      <c r="V861" t="str">
        <f>IF(salesTable[[#This Row],[PaymentMethod]]="","MISSING",IFERROR(VLOOKUP(salesTable[[#This Row],[PaymentMethod]],paymentMethod_REF[],2,FALSE), CLEAN(UPPER(TRIM(salesTable[[#This Row],[PaymentMethod]])))))</f>
        <v>CARD</v>
      </c>
      <c r="W861" s="8" t="str">
        <f>IF(salesTable[[#This Row],[ProductID]]="","MISSING",IFERROR(VLOOKUP(salesTable[[#This Row],[ProductID]],product_REF[],1,FALSE),"NO MATCH"))</f>
        <v>P007</v>
      </c>
      <c r="X861" s="8" t="str">
        <f>CLEAN(UPPER(TRIM(IF(salesTable[[#This Row],[ProductID]]="","MISSING",IFERROR(VLOOKUP(salesTable[[#This Row],[ProductID]],product_REF[],2,FALSE),"NO MATCH")))))</f>
        <v>COTTON SHIRT</v>
      </c>
      <c r="Y861" t="str">
        <f>IFERROR(CLEAN(UPPER(TRIM(VLOOKUP(salesTable[[#This Row],[productID_Final]],product_REF[],3,FALSE)))),"NO MATCH")</f>
        <v>CLOTHING</v>
      </c>
      <c r="Z861" s="8" t="str">
        <f>IF(salesTable[[#This Row],[productCategory_final]]=CLEAN(UPPER(TRIM(salesTable[ProductCategory]))),salesTable[[#This Row],[productCategory_final]],"MISMATCH")</f>
        <v>CLOTHING</v>
      </c>
      <c r="AA861" s="8" t="str">
        <f>IF(salesTable[[#This Row],[CustomerID]]="","MISSING",IFERROR(VLOOKUP(salesTable[[#This Row],[CustomerID]],customer_REF[],1,FALSE),"NO MATCH"))</f>
        <v>C0264</v>
      </c>
      <c r="AB861" t="str">
        <f>CLEAN(UPPER(TRIM(IF(salesTable[[#This Row],[FirstName]]="","MISSING",IFERROR(VLOOKUP(salesTable[[#This Row],[CustomerID_final]],customer_REF[],2,FALSE),"NO MATCH")))))</f>
        <v>KOFI</v>
      </c>
      <c r="AC861" s="8" t="str">
        <f>IF(salesTable[[#This Row],[customerFisrtName]]=CLEAN(UPPER(TRIM(salesTable[[#This Row],[customerFisrtName]]))),salesTable[[#This Row],[customerFisrtName]],"MISMATCH")</f>
        <v>KOFI</v>
      </c>
      <c r="AD861" t="str">
        <f>CLEAN(UPPER(TRIM(IF(salesTable[[#This Row],[LastName]]="","MISSING",IFERROR(VLOOKUP(salesTable[[#This Row],[CustomerID_final]],customer_REF[],3,FALSE),"NO MATCH")))))</f>
        <v>ARTHUR</v>
      </c>
      <c r="AE861" s="8" t="str">
        <f>IF(salesTable[[#This Row],[customerLastName]]=CLEAN(UPPER(TRIM(salesTable[[#This Row],[customerLastName]]))),salesTable[[#This Row],[customerLastName]],"MISMATCH")</f>
        <v>ARTHUR</v>
      </c>
      <c r="AF861" s="8" t="str">
        <f>IF(salesTable[[#This Row],[Phone]]="","MISSING",0&amp;RIGHT(TRIM(SUBSTITUTE(SUBSTITUTE(SUBSTITUTE(salesTable[[#This Row],[Phone]],"+","")," ",""),"-","")),9))</f>
        <v>0506333648</v>
      </c>
      <c r="AG86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61" s="8">
        <f>IF(salesTable[[#This Row],[quantity_clean]]&gt;0,salesTable[[#This Row],[quantity_clean]],"INVALID")</f>
        <v>11</v>
      </c>
      <c r="AI86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61" s="8">
        <f>IF(salesTable[[#This Row],[unitPrice_clean]]&gt;0,salesTable[[#This Row],[unitPrice_clean]],"INVALID")</f>
        <v>180</v>
      </c>
      <c r="AK861">
        <f>IF(salesTable[[#This Row],[Revenue]]="","MISSING",VALUE(TRIM(SUBSTITUTE(SUBSTITUTE(salesTable[[#This Row],[Revenue]],",",""),"GH₵",""))))</f>
        <v>1980</v>
      </c>
      <c r="AL861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861" s="19">
        <f>IF(ISNUMBER(salesTable[[#This Row],[OrderDate]]),salesTable[[#This Row],[OrderDate]],IFERROR(DATEVALUE(CLEAN(TRIM(SUBSTITUTE(salesTable[[#This Row],[OrderDate]],".","/")))),"CHECK"))</f>
        <v>45697</v>
      </c>
      <c r="AN8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45697</v>
      </c>
      <c r="AO8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GH-SUN-2025-00873</v>
      </c>
      <c r="AP8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1" s="8" t="str">
        <f>CLEAN(PROPER(TRIM(salesTable[[#This Row],[Email]])))</f>
        <v>Kofi.Arthur54@Example.Com</v>
      </c>
      <c r="AR861" s="8" t="str">
        <f>CLEAN(TRIM(salesTable[[#This Row],[SourceFile]]))</f>
        <v>Agent_App_2025.csv</v>
      </c>
      <c r="AS8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1" s="8" t="str">
        <f>IF(salesTable[orderRef_final]&lt;&gt;"MISSING",salesTable[orderRef_final],"invalid")</f>
        <v>GH-SUN-2025-00873</v>
      </c>
    </row>
    <row r="862" spans="1:46" x14ac:dyDescent="0.3">
      <c r="A862" t="s">
        <v>2651</v>
      </c>
      <c r="B862" t="s">
        <v>2652</v>
      </c>
      <c r="C862" t="s">
        <v>2298</v>
      </c>
      <c r="D862" t="s">
        <v>36</v>
      </c>
      <c r="E862" t="s">
        <v>190</v>
      </c>
      <c r="F862" t="s">
        <v>228</v>
      </c>
      <c r="G862" t="s">
        <v>142</v>
      </c>
      <c r="H862" t="s">
        <v>2653</v>
      </c>
      <c r="I862" t="s">
        <v>220</v>
      </c>
      <c r="J862" t="s">
        <v>83</v>
      </c>
      <c r="K862" t="s">
        <v>84</v>
      </c>
      <c r="L862" t="s">
        <v>775</v>
      </c>
      <c r="M862">
        <v>1</v>
      </c>
      <c r="N862">
        <v>520</v>
      </c>
      <c r="O862">
        <v>520</v>
      </c>
      <c r="P862" t="s">
        <v>2654</v>
      </c>
      <c r="Q862" t="s">
        <v>2655</v>
      </c>
      <c r="R862" t="s">
        <v>61</v>
      </c>
      <c r="S862" t="str">
        <f>IF(salesTable[[#This Row],[Region]]="","MISSING",IFERROR(VLOOKUP(salesTable[[#This Row],[Region]],region_ref[],2,FALSE),TRIM(CLEAN(UPPER(salesTable[[#This Row],[Region]])))))</f>
        <v>SUNYANI</v>
      </c>
      <c r="T862" t="str">
        <f>IF(salesTable[[#This Row],[CustomerType]]="","MISSING",IFERROR(VLOOKUP(salesTable[[#This Row],[CustomerType]],customerType_Ref[],2,FALSE),TRIM(CLEAN(UPPER(salesTable[[#This Row],[CustomerType]])))))</f>
        <v>INDIVIDUAL</v>
      </c>
      <c r="U862" t="str">
        <f>IF(salesTable[[#This Row],[SalesChannel]]="","MISSING",IFERROR(VLOOKUP(salesTable[[#This Row],[SalesChannel]],salesChannel_Ref[],2,FALSE),CLEAN(UPPER(TRIM(salesTable[SalesChannel])))))</f>
        <v>AGENT</v>
      </c>
      <c r="V862" t="str">
        <f>IF(salesTable[[#This Row],[PaymentMethod]]="","MISSING",IFERROR(VLOOKUP(salesTable[[#This Row],[PaymentMethod]],paymentMethod_REF[],2,FALSE), CLEAN(UPPER(TRIM(salesTable[[#This Row],[PaymentMethod]])))))</f>
        <v>CARD</v>
      </c>
      <c r="W862" s="8" t="str">
        <f>IF(salesTable[[#This Row],[ProductID]]="","MISSING",IFERROR(VLOOKUP(salesTable[[#This Row],[ProductID]],product_REF[],1,FALSE),"NO MATCH"))</f>
        <v>P003</v>
      </c>
      <c r="X862" s="8" t="str">
        <f>CLEAN(UPPER(TRIM(IF(salesTable[[#This Row],[ProductID]]="","MISSING",IFERROR(VLOOKUP(salesTable[[#This Row],[ProductID]],product_REF[],2,FALSE),"NO MATCH")))))</f>
        <v>WIRELESS HEADSET</v>
      </c>
      <c r="Y862" t="str">
        <f>IFERROR(CLEAN(UPPER(TRIM(VLOOKUP(salesTable[[#This Row],[productID_Final]],product_REF[],3,FALSE)))),"NO MATCH")</f>
        <v>ELECTRONICS</v>
      </c>
      <c r="Z862" s="8" t="str">
        <f>IF(salesTable[[#This Row],[productCategory_final]]=CLEAN(UPPER(TRIM(salesTable[ProductCategory]))),salesTable[[#This Row],[productCategory_final]],"MISMATCH")</f>
        <v>ELECTRONICS</v>
      </c>
      <c r="AA862" s="8" t="str">
        <f>IF(salesTable[[#This Row],[CustomerID]]="","MISSING",IFERROR(VLOOKUP(salesTable[[#This Row],[CustomerID]],customer_REF[],1,FALSE),"NO MATCH"))</f>
        <v>C0074</v>
      </c>
      <c r="AB862" t="str">
        <f>CLEAN(UPPER(TRIM(IF(salesTable[[#This Row],[FirstName]]="","MISSING",IFERROR(VLOOKUP(salesTable[[#This Row],[CustomerID_final]],customer_REF[],2,FALSE),"NO MATCH")))))</f>
        <v>AKOSUA</v>
      </c>
      <c r="AC862" s="8" t="str">
        <f>IF(salesTable[[#This Row],[customerFisrtName]]=CLEAN(UPPER(TRIM(salesTable[[#This Row],[customerFisrtName]]))),salesTable[[#This Row],[customerFisrtName]],"MISMATCH")</f>
        <v>AKOSUA</v>
      </c>
      <c r="AD862" t="str">
        <f>CLEAN(UPPER(TRIM(IF(salesTable[[#This Row],[LastName]]="","MISSING",IFERROR(VLOOKUP(salesTable[[#This Row],[CustomerID_final]],customer_REF[],3,FALSE),"NO MATCH")))))</f>
        <v>ASARE</v>
      </c>
      <c r="AE862" s="8" t="str">
        <f>IF(salesTable[[#This Row],[customerLastName]]=CLEAN(UPPER(TRIM(salesTable[[#This Row],[customerLastName]]))),salesTable[[#This Row],[customerLastName]],"MISMATCH")</f>
        <v>ASARE</v>
      </c>
      <c r="AF862" s="8" t="str">
        <f>IF(salesTable[[#This Row],[Phone]]="","MISSING",0&amp;RIGHT(TRIM(SUBSTITUTE(SUBSTITUTE(SUBSTITUTE(salesTable[[#This Row],[Phone]],"+","")," ",""),"-","")),9))</f>
        <v>0559954926</v>
      </c>
      <c r="AG86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62" s="8">
        <f>IF(salesTable[[#This Row],[quantity_clean]]&gt;0,salesTable[[#This Row],[quantity_clean]],"INVALID")</f>
        <v>1</v>
      </c>
      <c r="AI862">
        <f>IF(OR(salesTable[[#This Row],[UnitPrice]]="",salesTable[[#This Row],[UnitPrice]]="N/A",salesTable[[#This Row],[UnitPrice]]="unknown"),"INVALID",VALUE(TRIM(SUBSTITUTE(SUBSTITUTE(salesTable[[#This Row],[UnitPrice]],",",""),"GH₵",""))))</f>
        <v>520</v>
      </c>
      <c r="AJ862" s="8">
        <f>IF(salesTable[[#This Row],[unitPrice_clean]]&gt;0,salesTable[[#This Row],[unitPrice_clean]],"INVALID")</f>
        <v>520</v>
      </c>
      <c r="AK862">
        <f>IF(salesTable[[#This Row],[Revenue]]="","MISSING",VALUE(TRIM(SUBSTITUTE(SUBSTITUTE(salesTable[[#This Row],[Revenue]],",",""),"GH₵",""))))</f>
        <v>520</v>
      </c>
      <c r="AL862" s="8">
        <f>IFERROR(IF(ROUND(salesTable[[#This Row],[Quantity_final]]*salesTable[[#This Row],[UnitPrice_final]],2)=ROUND(salesTable[[#This Row],[revenue_clean]],2)=TRUE,salesTable[[#This Row],[revenue_clean]],"invalid"),"INVALID")</f>
        <v>520</v>
      </c>
      <c r="AM862" s="19">
        <f>IF(ISNUMBER(salesTable[[#This Row],[OrderDate]]),salesTable[[#This Row],[OrderDate]],IFERROR(DATEVALUE(CLEAN(TRIM(SUBSTITUTE(salesTable[[#This Row],[OrderDate]],".","/")))),"CHECK"))</f>
        <v>45714</v>
      </c>
      <c r="AN8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45714</v>
      </c>
      <c r="AO8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GH-SUN-2025-00875</v>
      </c>
      <c r="AP8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2" s="8" t="str">
        <f>CLEAN(PROPER(TRIM(salesTable[[#This Row],[Email]])))</f>
        <v>Akosua.Asare70@Example.Com</v>
      </c>
      <c r="AR862" s="8" t="str">
        <f>CLEAN(TRIM(salesTable[[#This Row],[SourceFile]]))</f>
        <v>Retail_POS_2025.csv</v>
      </c>
      <c r="AS8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2" s="8" t="str">
        <f>IF(salesTable[orderRef_final]&lt;&gt;"MISSING",salesTable[orderRef_final],"invalid")</f>
        <v>GH-SUN-2025-00875</v>
      </c>
    </row>
    <row r="863" spans="1:46" x14ac:dyDescent="0.3">
      <c r="A863" t="s">
        <v>2762</v>
      </c>
      <c r="B863" t="s">
        <v>2763</v>
      </c>
      <c r="C863" t="s">
        <v>1876</v>
      </c>
      <c r="D863" t="s">
        <v>50</v>
      </c>
      <c r="E863" t="s">
        <v>140</v>
      </c>
      <c r="F863" t="s">
        <v>2107</v>
      </c>
      <c r="G863" t="s">
        <v>68</v>
      </c>
      <c r="H863" t="s">
        <v>109</v>
      </c>
      <c r="I863" t="s">
        <v>491</v>
      </c>
      <c r="J863" t="s">
        <v>27</v>
      </c>
      <c r="K863" t="s">
        <v>72</v>
      </c>
      <c r="L863" t="s">
        <v>85</v>
      </c>
      <c r="M863">
        <v>7</v>
      </c>
      <c r="N863">
        <v>3600</v>
      </c>
      <c r="O863">
        <v>25200</v>
      </c>
      <c r="P863" t="s">
        <v>2764</v>
      </c>
      <c r="Q863" t="s">
        <v>2765</v>
      </c>
      <c r="R863" t="s">
        <v>61</v>
      </c>
      <c r="S863" t="str">
        <f>IF(salesTable[[#This Row],[Region]]="","MISSING",IFERROR(VLOOKUP(salesTable[[#This Row],[Region]],region_ref[],2,FALSE),TRIM(CLEAN(UPPER(salesTable[[#This Row],[Region]])))))</f>
        <v>SUNYANI</v>
      </c>
      <c r="T863" t="str">
        <f>IF(salesTable[[#This Row],[CustomerType]]="","MISSING",IFERROR(VLOOKUP(salesTable[[#This Row],[CustomerType]],customerType_Ref[],2,FALSE),TRIM(CLEAN(UPPER(salesTable[[#This Row],[CustomerType]])))))</f>
        <v>GOVERNMENT</v>
      </c>
      <c r="U863" t="str">
        <f>IF(salesTable[[#This Row],[SalesChannel]]="","MISSING",IFERROR(VLOOKUP(salesTable[[#This Row],[SalesChannel]],salesChannel_Ref[],2,FALSE),CLEAN(UPPER(TRIM(salesTable[SalesChannel])))))</f>
        <v>IN-STORE</v>
      </c>
      <c r="V86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63" s="8" t="str">
        <f>IF(salesTable[[#This Row],[ProductID]]="","MISSING",IFERROR(VLOOKUP(salesTable[[#This Row],[ProductID]],product_REF[],1,FALSE),"NO MATCH"))</f>
        <v>P010</v>
      </c>
      <c r="X863" s="8" t="str">
        <f>CLEAN(UPPER(TRIM(IF(salesTable[[#This Row],[ProductID]]="","MISSING",IFERROR(VLOOKUP(salesTable[[#This Row],[ProductID]],product_REF[],2,FALSE),"NO MATCH")))))</f>
        <v>AIR CONDITIONER</v>
      </c>
      <c r="Y863" t="str">
        <f>IFERROR(CLEAN(UPPER(TRIM(VLOOKUP(salesTable[[#This Row],[productID_Final]],product_REF[],3,FALSE)))),"NO MATCH")</f>
        <v>HOME APPLIANCES</v>
      </c>
      <c r="Z863" s="8" t="str">
        <f>IF(salesTable[[#This Row],[productCategory_final]]=CLEAN(UPPER(TRIM(salesTable[ProductCategory]))),salesTable[[#This Row],[productCategory_final]],"MISMATCH")</f>
        <v>HOME APPLIANCES</v>
      </c>
      <c r="AA863" s="8" t="str">
        <f>IF(salesTable[[#This Row],[CustomerID]]="","MISSING",IFERROR(VLOOKUP(salesTable[[#This Row],[CustomerID]],customer_REF[],1,FALSE),"NO MATCH"))</f>
        <v>C0068</v>
      </c>
      <c r="AB863" t="str">
        <f>CLEAN(UPPER(TRIM(IF(salesTable[[#This Row],[FirstName]]="","MISSING",IFERROR(VLOOKUP(salesTable[[#This Row],[CustomerID_final]],customer_REF[],2,FALSE),"NO MATCH")))))</f>
        <v>AKOSUA</v>
      </c>
      <c r="AC863" s="8" t="str">
        <f>IF(salesTable[[#This Row],[customerFisrtName]]=CLEAN(UPPER(TRIM(salesTable[[#This Row],[customerFisrtName]]))),salesTable[[#This Row],[customerFisrtName]],"MISMATCH")</f>
        <v>AKOSUA</v>
      </c>
      <c r="AD863" t="str">
        <f>CLEAN(UPPER(TRIM(IF(salesTable[[#This Row],[LastName]]="","MISSING",IFERROR(VLOOKUP(salesTable[[#This Row],[CustomerID_final]],customer_REF[],3,FALSE),"NO MATCH")))))</f>
        <v>OWUSU</v>
      </c>
      <c r="AE863" s="8" t="str">
        <f>IF(salesTable[[#This Row],[customerLastName]]=CLEAN(UPPER(TRIM(salesTable[[#This Row],[customerLastName]]))),salesTable[[#This Row],[customerLastName]],"MISMATCH")</f>
        <v>OWUSU</v>
      </c>
      <c r="AF863" s="8" t="str">
        <f>IF(salesTable[[#This Row],[Phone]]="","MISSING",0&amp;RIGHT(TRIM(SUBSTITUTE(SUBSTITUTE(SUBSTITUTE(salesTable[[#This Row],[Phone]],"+","")," ",""),"-","")),9))</f>
        <v>0243069278</v>
      </c>
      <c r="AG86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63" s="8">
        <f>IF(salesTable[[#This Row],[quantity_clean]]&gt;0,salesTable[[#This Row],[quantity_clean]],"INVALID")</f>
        <v>7</v>
      </c>
      <c r="AI86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63" s="8">
        <f>IF(salesTable[[#This Row],[unitPrice_clean]]&gt;0,salesTable[[#This Row],[unitPrice_clean]],"INVALID")</f>
        <v>3600</v>
      </c>
      <c r="AK863">
        <f>IF(salesTable[[#This Row],[Revenue]]="","MISSING",VALUE(TRIM(SUBSTITUTE(SUBSTITUTE(salesTable[[#This Row],[Revenue]],",",""),"GH₵",""))))</f>
        <v>25200</v>
      </c>
      <c r="AL863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863" s="19">
        <f>IF(ISNUMBER(salesTable[[#This Row],[OrderDate]]),salesTable[[#This Row],[OrderDate]],IFERROR(DATEVALUE(CLEAN(TRIM(SUBSTITUTE(salesTable[[#This Row],[OrderDate]],".","/")))),"CHECK"))</f>
        <v>46008</v>
      </c>
      <c r="AN8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46008</v>
      </c>
      <c r="AO8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GH-SUN-2025-00876</v>
      </c>
      <c r="AP8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3" s="8" t="str">
        <f>CLEAN(PROPER(TRIM(salesTable[[#This Row],[Email]])))</f>
        <v>Akosua.Owusu24@Example.Com</v>
      </c>
      <c r="AR863" s="8" t="str">
        <f>CLEAN(TRIM(salesTable[[#This Row],[SourceFile]]))</f>
        <v>Retail_POS_2025.csv</v>
      </c>
      <c r="AS8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3" s="8" t="str">
        <f>IF(salesTable[orderRef_final]&lt;&gt;"MISSING",salesTable[orderRef_final],"invalid")</f>
        <v>GH-SUN-2025-00876</v>
      </c>
    </row>
    <row r="864" spans="1:46" x14ac:dyDescent="0.3">
      <c r="A864" t="s">
        <v>1156</v>
      </c>
      <c r="B864" t="s">
        <v>1157</v>
      </c>
      <c r="C864" t="s">
        <v>365</v>
      </c>
      <c r="D864" t="s">
        <v>1158</v>
      </c>
      <c r="E864" t="s">
        <v>140</v>
      </c>
      <c r="F864" t="s">
        <v>228</v>
      </c>
      <c r="G864" t="s">
        <v>120</v>
      </c>
      <c r="H864" t="s">
        <v>121</v>
      </c>
      <c r="I864" t="s">
        <v>374</v>
      </c>
      <c r="J864" t="s">
        <v>393</v>
      </c>
      <c r="K864" t="s">
        <v>830</v>
      </c>
      <c r="L864" t="s">
        <v>675</v>
      </c>
      <c r="M864">
        <v>3</v>
      </c>
      <c r="N864">
        <v>850</v>
      </c>
      <c r="O864">
        <v>2550</v>
      </c>
      <c r="P864" t="s">
        <v>1159</v>
      </c>
      <c r="Q864" t="s">
        <v>1160</v>
      </c>
      <c r="R864" t="s">
        <v>32</v>
      </c>
      <c r="S864" t="str">
        <f>IF(salesTable[[#This Row],[Region]]="","MISSING",IFERROR(VLOOKUP(salesTable[[#This Row],[Region]],region_ref[],2,FALSE),TRIM(CLEAN(UPPER(salesTable[[#This Row],[Region]])))))</f>
        <v>SUNYANI</v>
      </c>
      <c r="T864" t="str">
        <f>IF(salesTable[[#This Row],[CustomerType]]="","MISSING",IFERROR(VLOOKUP(salesTable[[#This Row],[CustomerType]],customerType_Ref[],2,FALSE),TRIM(CLEAN(UPPER(salesTable[[#This Row],[CustomerType]])))))</f>
        <v>BUSINESS</v>
      </c>
      <c r="U864" t="str">
        <f>IF(salesTable[[#This Row],[SalesChannel]]="","MISSING",IFERROR(VLOOKUP(salesTable[[#This Row],[SalesChannel]],salesChannel_Ref[],2,FALSE),CLEAN(UPPER(TRIM(salesTable[SalesChannel])))))</f>
        <v>MOBILE APP</v>
      </c>
      <c r="V86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64" s="8" t="str">
        <f>IF(salesTable[[#This Row],[ProductID]]="","MISSING",IFERROR(VLOOKUP(salesTable[[#This Row],[ProductID]],product_REF[],1,FALSE),"NO MATCH"))</f>
        <v>P002</v>
      </c>
      <c r="X864" s="8" t="str">
        <f>CLEAN(UPPER(TRIM(IF(salesTable[[#This Row],[ProductID]]="","MISSING",IFERROR(VLOOKUP(salesTable[[#This Row],[ProductID]],product_REF[],2,FALSE),"NO MATCH")))))</f>
        <v>OFFICE CHAIR</v>
      </c>
      <c r="Y864" t="str">
        <f>IFERROR(CLEAN(UPPER(TRIM(VLOOKUP(salesTable[[#This Row],[productID_Final]],product_REF[],3,FALSE)))),"NO MATCH")</f>
        <v>FURNITURE</v>
      </c>
      <c r="Z864" s="8" t="str">
        <f>IF(salesTable[[#This Row],[productCategory_final]]=CLEAN(UPPER(TRIM(salesTable[ProductCategory]))),salesTable[[#This Row],[productCategory_final]],"MISMATCH")</f>
        <v>FURNITURE</v>
      </c>
      <c r="AA864" s="8" t="str">
        <f>IF(salesTable[[#This Row],[CustomerID]]="","MISSING",IFERROR(VLOOKUP(salesTable[[#This Row],[CustomerID]],customer_REF[],1,FALSE),"NO MATCH"))</f>
        <v>C0129</v>
      </c>
      <c r="AB864" t="str">
        <f>CLEAN(UPPER(TRIM(IF(salesTable[[#This Row],[FirstName]]="","MISSING",IFERROR(VLOOKUP(salesTable[[#This Row],[CustomerID_final]],customer_REF[],2,FALSE),"NO MATCH")))))</f>
        <v>ABENA</v>
      </c>
      <c r="AC864" s="8" t="str">
        <f>IF(salesTable[[#This Row],[customerFisrtName]]=CLEAN(UPPER(TRIM(salesTable[[#This Row],[customerFisrtName]]))),salesTable[[#This Row],[customerFisrtName]],"MISMATCH")</f>
        <v>ABENA</v>
      </c>
      <c r="AD864" t="str">
        <f>CLEAN(UPPER(TRIM(IF(salesTable[[#This Row],[LastName]]="","MISSING",IFERROR(VLOOKUP(salesTable[[#This Row],[CustomerID_final]],customer_REF[],3,FALSE),"NO MATCH")))))</f>
        <v>OWUSU</v>
      </c>
      <c r="AE864" s="8" t="str">
        <f>IF(salesTable[[#This Row],[customerLastName]]=CLEAN(UPPER(TRIM(salesTable[[#This Row],[customerLastName]]))),salesTable[[#This Row],[customerLastName]],"MISMATCH")</f>
        <v>OWUSU</v>
      </c>
      <c r="AF864" s="8" t="str">
        <f>IF(salesTable[[#This Row],[Phone]]="","MISSING",0&amp;RIGHT(TRIM(SUBSTITUTE(SUBSTITUTE(SUBSTITUTE(salesTable[[#This Row],[Phone]],"+","")," ",""),"-","")),9))</f>
        <v>0242962398</v>
      </c>
      <c r="AG86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864" s="8">
        <f>IF(salesTable[[#This Row],[quantity_clean]]&gt;0,salesTable[[#This Row],[quantity_clean]],"INVALID")</f>
        <v>3</v>
      </c>
      <c r="AI86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64" s="8">
        <f>IF(salesTable[[#This Row],[unitPrice_clean]]&gt;0,salesTable[[#This Row],[unitPrice_clean]],"INVALID")</f>
        <v>850</v>
      </c>
      <c r="AK864">
        <f>IF(salesTable[[#This Row],[Revenue]]="","MISSING",VALUE(TRIM(SUBSTITUTE(SUBSTITUTE(salesTable[[#This Row],[Revenue]],",",""),"GH₵",""))))</f>
        <v>2550</v>
      </c>
      <c r="AL864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864" s="19">
        <f>IF(ISNUMBER(salesTable[[#This Row],[OrderDate]]),salesTable[[#This Row],[OrderDate]],IFERROR(DATEVALUE(CLEAN(TRIM(SUBSTITUTE(salesTable[[#This Row],[OrderDate]],".","/")))),"CHECK"))</f>
        <v>45877</v>
      </c>
      <c r="AN8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45877</v>
      </c>
      <c r="AO8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GH-SUN-2025-00906</v>
      </c>
      <c r="AP8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4" s="8" t="str">
        <f>CLEAN(PROPER(TRIM(salesTable[[#This Row],[Email]])))</f>
        <v>Abena.Owusu97@Example.Com</v>
      </c>
      <c r="AR864" s="8" t="str">
        <f>CLEAN(TRIM(salesTable[[#This Row],[SourceFile]]))</f>
        <v>Agent_App_2025.csv</v>
      </c>
      <c r="AS8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4" s="8" t="str">
        <f>IF(salesTable[orderRef_final]&lt;&gt;"MISSING",salesTable[orderRef_final],"invalid")</f>
        <v>GH-SUN-2025-00906</v>
      </c>
    </row>
    <row r="865" spans="1:46" x14ac:dyDescent="0.3">
      <c r="A865" t="s">
        <v>3750</v>
      </c>
      <c r="B865" t="s">
        <v>3751</v>
      </c>
      <c r="C865" t="s">
        <v>1422</v>
      </c>
      <c r="D865" t="s">
        <v>65</v>
      </c>
      <c r="E865" t="s">
        <v>140</v>
      </c>
      <c r="F865" t="s">
        <v>228</v>
      </c>
      <c r="G865" t="s">
        <v>39</v>
      </c>
      <c r="H865" t="s">
        <v>40</v>
      </c>
      <c r="I865" t="s">
        <v>41</v>
      </c>
      <c r="J865" t="s">
        <v>83</v>
      </c>
      <c r="K865" t="s">
        <v>57</v>
      </c>
      <c r="L865" t="s">
        <v>58</v>
      </c>
      <c r="M865">
        <v>6</v>
      </c>
      <c r="N865">
        <v>1900</v>
      </c>
      <c r="O865">
        <v>11400</v>
      </c>
      <c r="P865" t="s">
        <v>3752</v>
      </c>
      <c r="Q865" t="s">
        <v>3753</v>
      </c>
      <c r="R865" t="s">
        <v>61</v>
      </c>
      <c r="S865" t="str">
        <f>IF(salesTable[[#This Row],[Region]]="","MISSING",IFERROR(VLOOKUP(salesTable[[#This Row],[Region]],region_ref[],2,FALSE),TRIM(CLEAN(UPPER(salesTable[[#This Row],[Region]])))))</f>
        <v>SUNYANI</v>
      </c>
      <c r="T865" t="str">
        <f>IF(salesTable[[#This Row],[CustomerType]]="","MISSING",IFERROR(VLOOKUP(salesTable[[#This Row],[CustomerType]],customerType_Ref[],2,FALSE),TRIM(CLEAN(UPPER(salesTable[[#This Row],[CustomerType]])))))</f>
        <v>INDIVIDUAL</v>
      </c>
      <c r="U865" t="str">
        <f>IF(salesTable[[#This Row],[SalesChannel]]="","MISSING",IFERROR(VLOOKUP(salesTable[[#This Row],[SalesChannel]],salesChannel_Ref[],2,FALSE),CLEAN(UPPER(TRIM(salesTable[SalesChannel])))))</f>
        <v>ONLINE</v>
      </c>
      <c r="V86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65" s="8" t="str">
        <f>IF(salesTable[[#This Row],[ProductID]]="","MISSING",IFERROR(VLOOKUP(salesTable[[#This Row],[ProductID]],product_REF[],1,FALSE),"NO MATCH"))</f>
        <v>P006</v>
      </c>
      <c r="X865" s="8" t="str">
        <f>CLEAN(UPPER(TRIM(IF(salesTable[[#This Row],[ProductID]]="","MISSING",IFERROR(VLOOKUP(salesTable[[#This Row],[ProductID]],product_REF[],2,FALSE),"NO MATCH")))))</f>
        <v>STANDING DESK</v>
      </c>
      <c r="Y865" t="str">
        <f>IFERROR(CLEAN(UPPER(TRIM(VLOOKUP(salesTable[[#This Row],[productID_Final]],product_REF[],3,FALSE)))),"NO MATCH")</f>
        <v>FURNITURE</v>
      </c>
      <c r="Z865" s="8" t="str">
        <f>IF(salesTable[[#This Row],[productCategory_final]]=CLEAN(UPPER(TRIM(salesTable[ProductCategory]))),salesTable[[#This Row],[productCategory_final]],"MISMATCH")</f>
        <v>FURNITURE</v>
      </c>
      <c r="AA865" s="8" t="str">
        <f>IF(salesTable[[#This Row],[CustomerID]]="","MISSING",IFERROR(VLOOKUP(salesTable[[#This Row],[CustomerID]],customer_REF[],1,FALSE),"NO MATCH"))</f>
        <v>C0317</v>
      </c>
      <c r="AB865" t="str">
        <f>CLEAN(UPPER(TRIM(IF(salesTable[[#This Row],[FirstName]]="","MISSING",IFERROR(VLOOKUP(salesTable[[#This Row],[CustomerID_final]],customer_REF[],2,FALSE),"NO MATCH")))))</f>
        <v>NAA</v>
      </c>
      <c r="AC865" s="8" t="str">
        <f>IF(salesTable[[#This Row],[customerFisrtName]]=CLEAN(UPPER(TRIM(salesTable[[#This Row],[customerFisrtName]]))),salesTable[[#This Row],[customerFisrtName]],"MISMATCH")</f>
        <v>NAA</v>
      </c>
      <c r="AD865" t="str">
        <f>CLEAN(UPPER(TRIM(IF(salesTable[[#This Row],[LastName]]="","MISSING",IFERROR(VLOOKUP(salesTable[[#This Row],[CustomerID_final]],customer_REF[],3,FALSE),"NO MATCH")))))</f>
        <v>OWUSU</v>
      </c>
      <c r="AE865" s="8" t="str">
        <f>IF(salesTable[[#This Row],[customerLastName]]=CLEAN(UPPER(TRIM(salesTable[[#This Row],[customerLastName]]))),salesTable[[#This Row],[customerLastName]],"MISMATCH")</f>
        <v>OWUSU</v>
      </c>
      <c r="AF865" s="8" t="str">
        <f>IF(salesTable[[#This Row],[Phone]]="","MISSING",0&amp;RIGHT(TRIM(SUBSTITUTE(SUBSTITUTE(SUBSTITUTE(salesTable[[#This Row],[Phone]],"+","")," ",""),"-","")),9))</f>
        <v>0542557950</v>
      </c>
      <c r="AG86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65" s="8">
        <f>IF(salesTable[[#This Row],[quantity_clean]]&gt;0,salesTable[[#This Row],[quantity_clean]],"INVALID")</f>
        <v>6</v>
      </c>
      <c r="AI86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865" s="8">
        <f>IF(salesTable[[#This Row],[unitPrice_clean]]&gt;0,salesTable[[#This Row],[unitPrice_clean]],"INVALID")</f>
        <v>1900</v>
      </c>
      <c r="AK865">
        <f>IF(salesTable[[#This Row],[Revenue]]="","MISSING",VALUE(TRIM(SUBSTITUTE(SUBSTITUTE(salesTable[[#This Row],[Revenue]],",",""),"GH₵",""))))</f>
        <v>11400</v>
      </c>
      <c r="AL865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865" s="19">
        <f>IF(ISNUMBER(salesTable[[#This Row],[OrderDate]]),salesTable[[#This Row],[OrderDate]],IFERROR(DATEVALUE(CLEAN(TRIM(SUBSTITUTE(salesTable[[#This Row],[OrderDate]],".","/")))),"CHECK"))</f>
        <v>45431</v>
      </c>
      <c r="AN86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GH-SUN-2025-00918</v>
      </c>
      <c r="AP8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5" s="8" t="str">
        <f>CLEAN(PROPER(TRIM(salesTable[[#This Row],[Email]])))</f>
        <v>Naa.Owusu10@Example.Con</v>
      </c>
      <c r="AR865" s="8" t="str">
        <f>CLEAN(TRIM(salesTable[[#This Row],[SourceFile]]))</f>
        <v>Retail_POS_2025.csv</v>
      </c>
      <c r="AS8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5" s="8" t="str">
        <f>IF(salesTable[orderRef_final]&lt;&gt;"MISSING",salesTable[orderRef_final],"invalid")</f>
        <v>GH-SUN-2025-00918</v>
      </c>
    </row>
    <row r="866" spans="1:46" x14ac:dyDescent="0.3">
      <c r="A866" t="s">
        <v>2485</v>
      </c>
      <c r="B866" t="s">
        <v>2486</v>
      </c>
      <c r="C866" t="s">
        <v>301</v>
      </c>
      <c r="D866" t="s">
        <v>92</v>
      </c>
      <c r="E866" t="s">
        <v>161</v>
      </c>
      <c r="F866" t="s">
        <v>228</v>
      </c>
      <c r="G866" t="s">
        <v>68</v>
      </c>
      <c r="H866" t="s">
        <v>109</v>
      </c>
      <c r="I866" t="s">
        <v>70</v>
      </c>
      <c r="J866" t="s">
        <v>501</v>
      </c>
      <c r="K866" t="s">
        <v>98</v>
      </c>
      <c r="L866" t="s">
        <v>182</v>
      </c>
      <c r="M866">
        <v>9</v>
      </c>
      <c r="N866">
        <v>3600</v>
      </c>
      <c r="O866">
        <v>32400</v>
      </c>
      <c r="P866" t="s">
        <v>2487</v>
      </c>
      <c r="Q866" t="s">
        <v>2488</v>
      </c>
      <c r="R866" t="s">
        <v>61</v>
      </c>
      <c r="S866" t="str">
        <f>IF(salesTable[[#This Row],[Region]]="","MISSING",IFERROR(VLOOKUP(salesTable[[#This Row],[Region]],region_ref[],2,FALSE),TRIM(CLEAN(UPPER(salesTable[[#This Row],[Region]])))))</f>
        <v>SUNYANI</v>
      </c>
      <c r="T866" t="str">
        <f>IF(salesTable[[#This Row],[CustomerType]]="","MISSING",IFERROR(VLOOKUP(salesTable[[#This Row],[CustomerType]],customerType_Ref[],2,FALSE),TRIM(CLEAN(UPPER(salesTable[[#This Row],[CustomerType]])))))</f>
        <v>GOVERNMENT</v>
      </c>
      <c r="U866" t="str">
        <f>IF(salesTable[[#This Row],[SalesChannel]]="","MISSING",IFERROR(VLOOKUP(salesTable[[#This Row],[SalesChannel]],salesChannel_Ref[],2,FALSE),CLEAN(UPPER(TRIM(salesTable[SalesChannel])))))</f>
        <v>MOBILE APP</v>
      </c>
      <c r="V866" t="str">
        <f>IF(salesTable[[#This Row],[PaymentMethod]]="","MISSING",IFERROR(VLOOKUP(salesTable[[#This Row],[PaymentMethod]],paymentMethod_REF[],2,FALSE), CLEAN(UPPER(TRIM(salesTable[[#This Row],[PaymentMethod]])))))</f>
        <v>CASH</v>
      </c>
      <c r="W866" s="8" t="str">
        <f>IF(salesTable[[#This Row],[ProductID]]="","MISSING",IFERROR(VLOOKUP(salesTable[[#This Row],[ProductID]],product_REF[],1,FALSE),"NO MATCH"))</f>
        <v>P010</v>
      </c>
      <c r="X866" s="8" t="str">
        <f>CLEAN(UPPER(TRIM(IF(salesTable[[#This Row],[ProductID]]="","MISSING",IFERROR(VLOOKUP(salesTable[[#This Row],[ProductID]],product_REF[],2,FALSE),"NO MATCH")))))</f>
        <v>AIR CONDITIONER</v>
      </c>
      <c r="Y866" t="str">
        <f>IFERROR(CLEAN(UPPER(TRIM(VLOOKUP(salesTable[[#This Row],[productID_Final]],product_REF[],3,FALSE)))),"NO MATCH")</f>
        <v>HOME APPLIANCES</v>
      </c>
      <c r="Z866" s="8" t="str">
        <f>IF(salesTable[[#This Row],[productCategory_final]]=CLEAN(UPPER(TRIM(salesTable[ProductCategory]))),salesTable[[#This Row],[productCategory_final]],"MISMATCH")</f>
        <v>HOME APPLIANCES</v>
      </c>
      <c r="AA866" s="8" t="str">
        <f>IF(salesTable[[#This Row],[CustomerID]]="","MISSING",IFERROR(VLOOKUP(salesTable[[#This Row],[CustomerID]],customer_REF[],1,FALSE),"NO MATCH"))</f>
        <v>C0248</v>
      </c>
      <c r="AB866" t="str">
        <f>CLEAN(UPPER(TRIM(IF(salesTable[[#This Row],[FirstName]]="","MISSING",IFERROR(VLOOKUP(salesTable[[#This Row],[CustomerID_final]],customer_REF[],2,FALSE),"NO MATCH")))))</f>
        <v>AMA</v>
      </c>
      <c r="AC866" s="8" t="str">
        <f>IF(salesTable[[#This Row],[customerFisrtName]]=CLEAN(UPPER(TRIM(salesTable[[#This Row],[customerFisrtName]]))),salesTable[[#This Row],[customerFisrtName]],"MISMATCH")</f>
        <v>AMA</v>
      </c>
      <c r="AD866" t="str">
        <f>CLEAN(UPPER(TRIM(IF(salesTable[[#This Row],[LastName]]="","MISSING",IFERROR(VLOOKUP(salesTable[[#This Row],[CustomerID_final]],customer_REF[],3,FALSE),"NO MATCH")))))</f>
        <v>ADDO</v>
      </c>
      <c r="AE866" s="8" t="str">
        <f>IF(salesTable[[#This Row],[customerLastName]]=CLEAN(UPPER(TRIM(salesTable[[#This Row],[customerLastName]]))),salesTable[[#This Row],[customerLastName]],"MISMATCH")</f>
        <v>ADDO</v>
      </c>
      <c r="AF866" s="8" t="str">
        <f>IF(salesTable[[#This Row],[Phone]]="","MISSING",0&amp;RIGHT(TRIM(SUBSTITUTE(SUBSTITUTE(SUBSTITUTE(salesTable[[#This Row],[Phone]],"+","")," ",""),"-","")),9))</f>
        <v>0548180297</v>
      </c>
      <c r="AG86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66" s="8">
        <f>IF(salesTable[[#This Row],[quantity_clean]]&gt;0,salesTable[[#This Row],[quantity_clean]],"INVALID")</f>
        <v>9</v>
      </c>
      <c r="AI86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66" s="8">
        <f>IF(salesTable[[#This Row],[unitPrice_clean]]&gt;0,salesTable[[#This Row],[unitPrice_clean]],"INVALID")</f>
        <v>3600</v>
      </c>
      <c r="AK866">
        <f>IF(salesTable[[#This Row],[Revenue]]="","MISSING",VALUE(TRIM(SUBSTITUTE(SUBSTITUTE(salesTable[[#This Row],[Revenue]],",",""),"GH₵",""))))</f>
        <v>32400</v>
      </c>
      <c r="AL866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866" s="19">
        <f>IF(ISNUMBER(salesTable[[#This Row],[OrderDate]]),salesTable[[#This Row],[OrderDate]],IFERROR(DATEVALUE(CLEAN(TRIM(SUBSTITUTE(salesTable[[#This Row],[OrderDate]],".","/")))),"CHECK"))</f>
        <v>45959</v>
      </c>
      <c r="AN8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45959</v>
      </c>
      <c r="AO8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GH-SUN-2025-00920</v>
      </c>
      <c r="AP8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6" s="8" t="str">
        <f>CLEAN(PROPER(TRIM(salesTable[[#This Row],[Email]])))</f>
        <v>Ama.Addo77@Example.Com</v>
      </c>
      <c r="AR866" s="8" t="str">
        <f>CLEAN(TRIM(salesTable[[#This Row],[SourceFile]]))</f>
        <v>Retail_POS_2025.csv</v>
      </c>
      <c r="AS8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6" s="8" t="str">
        <f>IF(salesTable[orderRef_final]&lt;&gt;"MISSING",salesTable[orderRef_final],"invalid")</f>
        <v>GH-SUN-2025-00920</v>
      </c>
    </row>
    <row r="867" spans="1:46" x14ac:dyDescent="0.3">
      <c r="A867" t="s">
        <v>4383</v>
      </c>
      <c r="B867" t="s">
        <v>3959</v>
      </c>
      <c r="C867" t="s">
        <v>422</v>
      </c>
      <c r="D867" t="s">
        <v>92</v>
      </c>
      <c r="E867" t="s">
        <v>51</v>
      </c>
      <c r="F867" t="s">
        <v>228</v>
      </c>
      <c r="G867" t="s">
        <v>239</v>
      </c>
      <c r="H867" t="s">
        <v>240</v>
      </c>
      <c r="I867" t="s">
        <v>2345</v>
      </c>
      <c r="J867" t="s">
        <v>83</v>
      </c>
      <c r="K867" t="s">
        <v>660</v>
      </c>
      <c r="L867" t="s">
        <v>111</v>
      </c>
      <c r="M867">
        <v>1</v>
      </c>
      <c r="N867" t="s">
        <v>133</v>
      </c>
      <c r="O867">
        <v>980</v>
      </c>
      <c r="P867" t="s">
        <v>4384</v>
      </c>
      <c r="Q867" t="s">
        <v>4385</v>
      </c>
      <c r="R867" t="s">
        <v>46</v>
      </c>
      <c r="S867" t="str">
        <f>IF(salesTable[[#This Row],[Region]]="","MISSING",IFERROR(VLOOKUP(salesTable[[#This Row],[Region]],region_ref[],2,FALSE),TRIM(CLEAN(UPPER(salesTable[[#This Row],[Region]])))))</f>
        <v>SUNYANI</v>
      </c>
      <c r="T867" t="str">
        <f>IF(salesTable[[#This Row],[CustomerType]]="","MISSING",IFERROR(VLOOKUP(salesTable[[#This Row],[CustomerType]],customerType_Ref[],2,FALSE),TRIM(CLEAN(UPPER(salesTable[[#This Row],[CustomerType]])))))</f>
        <v>INDIVIDUAL</v>
      </c>
      <c r="U867" t="str">
        <f>IF(salesTable[[#This Row],[SalesChannel]]="","MISSING",IFERROR(VLOOKUP(salesTable[[#This Row],[SalesChannel]],salesChannel_Ref[],2,FALSE),CLEAN(UPPER(TRIM(salesTable[SalesChannel])))))</f>
        <v>MOBILE APP</v>
      </c>
      <c r="V867" t="str">
        <f>IF(salesTable[[#This Row],[PaymentMethod]]="","MISSING",IFERROR(VLOOKUP(salesTable[[#This Row],[PaymentMethod]],paymentMethod_REF[],2,FALSE), CLEAN(UPPER(TRIM(salesTable[[#This Row],[PaymentMethod]])))))</f>
        <v>CARD</v>
      </c>
      <c r="W867" s="8" t="str">
        <f>IF(salesTable[[#This Row],[ProductID]]="","MISSING",IFERROR(VLOOKUP(salesTable[[#This Row],[ProductID]],product_REF[],1,FALSE),"NO MATCH"))</f>
        <v>P009</v>
      </c>
      <c r="X867" s="8" t="str">
        <f>CLEAN(UPPER(TRIM(IF(salesTable[[#This Row],[ProductID]]="","MISSING",IFERROR(VLOOKUP(salesTable[[#This Row],[ProductID]],product_REF[],2,FALSE),"NO MATCH")))))</f>
        <v>FILING CABINET</v>
      </c>
      <c r="Y867" t="str">
        <f>IFERROR(CLEAN(UPPER(TRIM(VLOOKUP(salesTable[[#This Row],[productID_Final]],product_REF[],3,FALSE)))),"NO MATCH")</f>
        <v>OFFICE SUPPLIES</v>
      </c>
      <c r="Z867" s="8" t="str">
        <f>IF(salesTable[[#This Row],[productCategory_final]]=CLEAN(UPPER(TRIM(salesTable[ProductCategory]))),salesTable[[#This Row],[productCategory_final]],"MISMATCH")</f>
        <v>OFFICE SUPPLIES</v>
      </c>
      <c r="AA867" s="8" t="str">
        <f>IF(salesTable[[#This Row],[CustomerID]]="","MISSING",IFERROR(VLOOKUP(salesTable[[#This Row],[CustomerID]],customer_REF[],1,FALSE),"NO MATCH"))</f>
        <v>C0388</v>
      </c>
      <c r="AB867" t="str">
        <f>CLEAN(UPPER(TRIM(IF(salesTable[[#This Row],[FirstName]]="","MISSING",IFERROR(VLOOKUP(salesTable[[#This Row],[CustomerID_final]],customer_REF[],2,FALSE),"NO MATCH")))))</f>
        <v>AMA</v>
      </c>
      <c r="AC867" s="8" t="str">
        <f>IF(salesTable[[#This Row],[customerFisrtName]]=CLEAN(UPPER(TRIM(salesTable[[#This Row],[customerFisrtName]]))),salesTable[[#This Row],[customerFisrtName]],"MISMATCH")</f>
        <v>AMA</v>
      </c>
      <c r="AD867" t="str">
        <f>CLEAN(UPPER(TRIM(IF(salesTable[[#This Row],[LastName]]="","MISSING",IFERROR(VLOOKUP(salesTable[[#This Row],[CustomerID_final]],customer_REF[],3,FALSE),"NO MATCH")))))</f>
        <v>MENSAH</v>
      </c>
      <c r="AE867" s="8" t="str">
        <f>IF(salesTable[[#This Row],[customerLastName]]=CLEAN(UPPER(TRIM(salesTable[[#This Row],[customerLastName]]))),salesTable[[#This Row],[customerLastName]],"MISMATCH")</f>
        <v>MENSAH</v>
      </c>
      <c r="AF867" s="8" t="str">
        <f>IF(salesTable[[#This Row],[Phone]]="","MISSING",0&amp;RIGHT(TRIM(SUBSTITUTE(SUBSTITUTE(SUBSTITUTE(salesTable[[#This Row],[Phone]],"+","")," ",""),"-","")),9))</f>
        <v>0507442384</v>
      </c>
      <c r="AG86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67" s="8">
        <f>IF(salesTable[[#This Row],[quantity_clean]]&gt;0,salesTable[[#This Row],[quantity_clean]],"INVALID")</f>
        <v>1</v>
      </c>
      <c r="AI867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867" s="8" t="str">
        <f>IF(salesTable[[#This Row],[unitPrice_clean]]&gt;0,salesTable[[#This Row],[unitPrice_clean]],"INVALID")</f>
        <v>INVALID</v>
      </c>
      <c r="AK867">
        <f>IF(salesTable[[#This Row],[Revenue]]="","MISSING",VALUE(TRIM(SUBSTITUTE(SUBSTITUTE(salesTable[[#This Row],[Revenue]],",",""),"GH₵",""))))</f>
        <v>980</v>
      </c>
      <c r="AL86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67" s="19">
        <f>IF(ISNUMBER(salesTable[[#This Row],[OrderDate]]),salesTable[[#This Row],[OrderDate]],IFERROR(DATEVALUE(CLEAN(TRIM(SUBSTITUTE(salesTable[[#This Row],[OrderDate]],".","/")))),"CHECK"))</f>
        <v>45759</v>
      </c>
      <c r="AN8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45759</v>
      </c>
      <c r="AO8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GH-SUN-2025-00962</v>
      </c>
      <c r="AP8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7" s="8" t="str">
        <f>CLEAN(PROPER(TRIM(salesTable[[#This Row],[Email]])))</f>
        <v>Ama.Mensah50@Example.Com</v>
      </c>
      <c r="AR867" s="8" t="str">
        <f>CLEAN(TRIM(salesTable[[#This Row],[SourceFile]]))</f>
        <v>Mobile_App_Export.csv</v>
      </c>
      <c r="AS8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7" s="8" t="str">
        <f>IF(salesTable[orderRef_final]&lt;&gt;"MISSING",salesTable[orderRef_final],"invalid")</f>
        <v>GH-SUN-2025-00962</v>
      </c>
    </row>
    <row r="868" spans="1:46" x14ac:dyDescent="0.3">
      <c r="A868" t="s">
        <v>2324</v>
      </c>
      <c r="B868" t="s">
        <v>2325</v>
      </c>
      <c r="C868" t="s">
        <v>2326</v>
      </c>
      <c r="D868" t="s">
        <v>80</v>
      </c>
      <c r="E868" t="s">
        <v>173</v>
      </c>
      <c r="F868" t="s">
        <v>228</v>
      </c>
      <c r="G868" t="s">
        <v>218</v>
      </c>
      <c r="H868" t="s">
        <v>219</v>
      </c>
      <c r="I868" t="s">
        <v>26</v>
      </c>
      <c r="J868" t="s">
        <v>97</v>
      </c>
      <c r="K868" t="s">
        <v>174</v>
      </c>
      <c r="L868" t="s">
        <v>43</v>
      </c>
      <c r="M868">
        <v>12</v>
      </c>
      <c r="N868">
        <v>2800</v>
      </c>
      <c r="O868">
        <v>33600</v>
      </c>
      <c r="P868" t="s">
        <v>2327</v>
      </c>
      <c r="Q868" t="s">
        <v>2328</v>
      </c>
      <c r="R868" t="s">
        <v>32</v>
      </c>
      <c r="S868" t="str">
        <f>IF(salesTable[[#This Row],[Region]]="","MISSING",IFERROR(VLOOKUP(salesTable[[#This Row],[Region]],region_ref[],2,FALSE),TRIM(CLEAN(UPPER(salesTable[[#This Row],[Region]])))))</f>
        <v>SUNYANI</v>
      </c>
      <c r="T868" t="str">
        <f>IF(salesTable[[#This Row],[CustomerType]]="","MISSING",IFERROR(VLOOKUP(salesTable[[#This Row],[CustomerType]],customerType_Ref[],2,FALSE),TRIM(CLEAN(UPPER(salesTable[[#This Row],[CustomerType]])))))</f>
        <v>BUSINESS</v>
      </c>
      <c r="U868" t="str">
        <f>IF(salesTable[[#This Row],[SalesChannel]]="","MISSING",IFERROR(VLOOKUP(salesTable[[#This Row],[SalesChannel]],salesChannel_Ref[],2,FALSE),CLEAN(UPPER(TRIM(salesTable[SalesChannel])))))</f>
        <v>IN-STORE</v>
      </c>
      <c r="V86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68" s="8" t="str">
        <f>IF(salesTable[[#This Row],[ProductID]]="","MISSING",IFERROR(VLOOKUP(salesTable[[#This Row],[ProductID]],product_REF[],1,FALSE),"NO MATCH"))</f>
        <v>P005</v>
      </c>
      <c r="X868" s="8" t="str">
        <f>CLEAN(UPPER(TRIM(IF(salesTable[[#This Row],[ProductID]]="","MISSING",IFERROR(VLOOKUP(salesTable[[#This Row],[ProductID]],product_REF[],2,FALSE),"NO MATCH")))))</f>
        <v>SMARTPHONE X</v>
      </c>
      <c r="Y868" t="str">
        <f>IFERROR(CLEAN(UPPER(TRIM(VLOOKUP(salesTable[[#This Row],[productID_Final]],product_REF[],3,FALSE)))),"NO MATCH")</f>
        <v>ELECTRONICS</v>
      </c>
      <c r="Z868" s="8" t="str">
        <f>IF(salesTable[[#This Row],[productCategory_final]]=CLEAN(UPPER(TRIM(salesTable[ProductCategory]))),salesTable[[#This Row],[productCategory_final]],"MISMATCH")</f>
        <v>ELECTRONICS</v>
      </c>
      <c r="AA868" s="8" t="str">
        <f>IF(salesTable[[#This Row],[CustomerID]]="","MISSING",IFERROR(VLOOKUP(salesTable[[#This Row],[CustomerID]],customer_REF[],1,FALSE),"NO MATCH"))</f>
        <v>C0313</v>
      </c>
      <c r="AB868" t="str">
        <f>CLEAN(UPPER(TRIM(IF(salesTable[[#This Row],[FirstName]]="","MISSING",IFERROR(VLOOKUP(salesTable[[#This Row],[CustomerID_final]],customer_REF[],2,FALSE),"NO MATCH")))))</f>
        <v>ADWOA</v>
      </c>
      <c r="AC868" s="8" t="str">
        <f>IF(salesTable[[#This Row],[customerFisrtName]]=CLEAN(UPPER(TRIM(salesTable[[#This Row],[customerFisrtName]]))),salesTable[[#This Row],[customerFisrtName]],"MISMATCH")</f>
        <v>ADWOA</v>
      </c>
      <c r="AD868" t="str">
        <f>CLEAN(UPPER(TRIM(IF(salesTable[[#This Row],[LastName]]="","MISSING",IFERROR(VLOOKUP(salesTable[[#This Row],[CustomerID_final]],customer_REF[],3,FALSE),"NO MATCH")))))</f>
        <v>OSEI</v>
      </c>
      <c r="AE868" s="8" t="str">
        <f>IF(salesTable[[#This Row],[customerLastName]]=CLEAN(UPPER(TRIM(salesTable[[#This Row],[customerLastName]]))),salesTable[[#This Row],[customerLastName]],"MISMATCH")</f>
        <v>OSEI</v>
      </c>
      <c r="AF868" s="8" t="str">
        <f>IF(salesTable[[#This Row],[Phone]]="","MISSING",0&amp;RIGHT(TRIM(SUBSTITUTE(SUBSTITUTE(SUBSTITUTE(salesTable[[#This Row],[Phone]],"+","")," ",""),"-","")),9))</f>
        <v>0508997974</v>
      </c>
      <c r="AG86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68" s="8">
        <f>IF(salesTable[[#This Row],[quantity_clean]]&gt;0,salesTable[[#This Row],[quantity_clean]],"INVALID")</f>
        <v>12</v>
      </c>
      <c r="AI86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68" s="8">
        <f>IF(salesTable[[#This Row],[unitPrice_clean]]&gt;0,salesTable[[#This Row],[unitPrice_clean]],"INVALID")</f>
        <v>2800</v>
      </c>
      <c r="AK868">
        <f>IF(salesTable[[#This Row],[Revenue]]="","MISSING",VALUE(TRIM(SUBSTITUTE(SUBSTITUTE(salesTable[[#This Row],[Revenue]],",",""),"GH₵",""))))</f>
        <v>33600</v>
      </c>
      <c r="AL868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868" s="19">
        <f>IF(ISNUMBER(salesTable[[#This Row],[OrderDate]]),salesTable[[#This Row],[OrderDate]],IFERROR(DATEVALUE(CLEAN(TRIM(SUBSTITUTE(salesTable[[#This Row],[OrderDate]],".","/")))),"CHECK"))</f>
        <v>45803</v>
      </c>
      <c r="AN8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45803</v>
      </c>
      <c r="AO8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GH-SUN-2025-00968</v>
      </c>
      <c r="AP8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8" s="8" t="str">
        <f>CLEAN(PROPER(TRIM(salesTable[[#This Row],[Email]])))</f>
        <v>Adwoa.Osei45@Example.Com</v>
      </c>
      <c r="AR868" s="8" t="str">
        <f>CLEAN(TRIM(salesTable[[#This Row],[SourceFile]]))</f>
        <v>Agent_App_2025.csv</v>
      </c>
      <c r="AS8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8" s="8" t="str">
        <f>IF(salesTable[orderRef_final]&lt;&gt;"MISSING",salesTable[orderRef_final],"invalid")</f>
        <v>GH-SUN-2025-00968</v>
      </c>
    </row>
    <row r="869" spans="1:46" x14ac:dyDescent="0.3">
      <c r="A869" t="s">
        <v>5764</v>
      </c>
      <c r="B869" t="s">
        <v>4938</v>
      </c>
      <c r="C869" t="s">
        <v>674</v>
      </c>
      <c r="D869" t="s">
        <v>80</v>
      </c>
      <c r="E869" t="s">
        <v>37</v>
      </c>
      <c r="F869" t="s">
        <v>248</v>
      </c>
      <c r="G869" t="s">
        <v>218</v>
      </c>
      <c r="H869" t="s">
        <v>312</v>
      </c>
      <c r="I869" t="s">
        <v>220</v>
      </c>
      <c r="J869" t="s">
        <v>83</v>
      </c>
      <c r="K869" t="s">
        <v>98</v>
      </c>
      <c r="L869" t="s">
        <v>775</v>
      </c>
      <c r="M869">
        <v>11</v>
      </c>
      <c r="N869" t="s">
        <v>1137</v>
      </c>
      <c r="O869">
        <v>30800</v>
      </c>
      <c r="P869" t="s">
        <v>5765</v>
      </c>
      <c r="Q869" t="s">
        <v>5766</v>
      </c>
      <c r="R869" t="s">
        <v>157</v>
      </c>
      <c r="S869" t="str">
        <f>IF(salesTable[[#This Row],[Region]]="","MISSING",IFERROR(VLOOKUP(salesTable[[#This Row],[Region]],region_ref[],2,FALSE),TRIM(CLEAN(UPPER(salesTable[[#This Row],[Region]])))))</f>
        <v>SUNYANI</v>
      </c>
      <c r="T869" t="str">
        <f>IF(salesTable[[#This Row],[CustomerType]]="","MISSING",IFERROR(VLOOKUP(salesTable[[#This Row],[CustomerType]],customerType_Ref[],2,FALSE),TRIM(CLEAN(UPPER(salesTable[[#This Row],[CustomerType]])))))</f>
        <v>INDIVIDUAL</v>
      </c>
      <c r="U869" t="str">
        <f>IF(salesTable[[#This Row],[SalesChannel]]="","MISSING",IFERROR(VLOOKUP(salesTable[[#This Row],[SalesChannel]],salesChannel_Ref[],2,FALSE),CLEAN(UPPER(TRIM(salesTable[SalesChannel])))))</f>
        <v>MOBILE APP</v>
      </c>
      <c r="V869" t="str">
        <f>IF(salesTable[[#This Row],[PaymentMethod]]="","MISSING",IFERROR(VLOOKUP(salesTable[[#This Row],[PaymentMethod]],paymentMethod_REF[],2,FALSE), CLEAN(UPPER(TRIM(salesTable[[#This Row],[PaymentMethod]])))))</f>
        <v>CARD</v>
      </c>
      <c r="W869" s="8" t="str">
        <f>IF(salesTable[[#This Row],[ProductID]]="","MISSING",IFERROR(VLOOKUP(salesTable[[#This Row],[ProductID]],product_REF[],1,FALSE),"NO MATCH"))</f>
        <v>P005</v>
      </c>
      <c r="X869" s="8" t="str">
        <f>CLEAN(UPPER(TRIM(IF(salesTable[[#This Row],[ProductID]]="","MISSING",IFERROR(VLOOKUP(salesTable[[#This Row],[ProductID]],product_REF[],2,FALSE),"NO MATCH")))))</f>
        <v>SMARTPHONE X</v>
      </c>
      <c r="Y869" t="str">
        <f>IFERROR(CLEAN(UPPER(TRIM(VLOOKUP(salesTable[[#This Row],[productID_Final]],product_REF[],3,FALSE)))),"NO MATCH")</f>
        <v>ELECTRONICS</v>
      </c>
      <c r="Z869" s="8" t="str">
        <f>IF(salesTable[[#This Row],[productCategory_final]]=CLEAN(UPPER(TRIM(salesTable[ProductCategory]))),salesTable[[#This Row],[productCategory_final]],"MISMATCH")</f>
        <v>ELECTRONICS</v>
      </c>
      <c r="AA869" s="8" t="str">
        <f>IF(salesTable[[#This Row],[CustomerID]]="","MISSING",IFERROR(VLOOKUP(salesTable[[#This Row],[CustomerID]],customer_REF[],1,FALSE),"NO MATCH"))</f>
        <v>C0398</v>
      </c>
      <c r="AB869" t="str">
        <f>CLEAN(UPPER(TRIM(IF(salesTable[[#This Row],[FirstName]]="","MISSING",IFERROR(VLOOKUP(salesTable[[#This Row],[CustomerID_final]],customer_REF[],2,FALSE),"NO MATCH")))))</f>
        <v>ADWOA</v>
      </c>
      <c r="AC869" s="8" t="str">
        <f>IF(salesTable[[#This Row],[customerFisrtName]]=CLEAN(UPPER(TRIM(salesTable[[#This Row],[customerFisrtName]]))),salesTable[[#This Row],[customerFisrtName]],"MISMATCH")</f>
        <v>ADWOA</v>
      </c>
      <c r="AD869" t="str">
        <f>CLEAN(UPPER(TRIM(IF(salesTable[[#This Row],[LastName]]="","MISSING",IFERROR(VLOOKUP(salesTable[[#This Row],[CustomerID_final]],customer_REF[],3,FALSE),"NO MATCH")))))</f>
        <v>ANTWI</v>
      </c>
      <c r="AE869" s="8" t="str">
        <f>IF(salesTable[[#This Row],[customerLastName]]=CLEAN(UPPER(TRIM(salesTable[[#This Row],[customerLastName]]))),salesTable[[#This Row],[customerLastName]],"MISMATCH")</f>
        <v>ANTWI</v>
      </c>
      <c r="AF869" s="8" t="str">
        <f>IF(salesTable[[#This Row],[Phone]]="","MISSING",0&amp;RIGHT(TRIM(SUBSTITUTE(SUBSTITUTE(SUBSTITUTE(salesTable[[#This Row],[Phone]],"+","")," ",""),"-","")),9))</f>
        <v>0593383742</v>
      </c>
      <c r="AG86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69" s="8">
        <f>IF(salesTable[[#This Row],[quantity_clean]]&gt;0,salesTable[[#This Row],[quantity_clean]],"INVALID")</f>
        <v>11</v>
      </c>
      <c r="AI86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69" s="8">
        <f>IF(salesTable[[#This Row],[unitPrice_clean]]&gt;0,salesTable[[#This Row],[unitPrice_clean]],"INVALID")</f>
        <v>2800</v>
      </c>
      <c r="AK869">
        <f>IF(salesTable[[#This Row],[Revenue]]="","MISSING",VALUE(TRIM(SUBSTITUTE(SUBSTITUTE(salesTable[[#This Row],[Revenue]],",",""),"GH₵",""))))</f>
        <v>30800</v>
      </c>
      <c r="AL869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869" s="19">
        <f>IF(ISNUMBER(salesTable[[#This Row],[OrderDate]]),salesTable[[#This Row],[OrderDate]],IFERROR(DATEVALUE(CLEAN(TRIM(SUBSTITUTE(salesTable[[#This Row],[OrderDate]],".","/")))),"CHECK"))</f>
        <v>45960</v>
      </c>
      <c r="AN8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45960</v>
      </c>
      <c r="AO8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GH-SUN-2025-00970</v>
      </c>
      <c r="AP8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69" s="8" t="str">
        <f>CLEAN(PROPER(TRIM(salesTable[[#This Row],[Email]])))</f>
        <v>Adwoa.Antwi83@Example.Com</v>
      </c>
      <c r="AR869" s="8" t="str">
        <f>CLEAN(TRIM(salesTable[[#This Row],[SourceFile]]))</f>
        <v>Online_Sales_2025.xlsx</v>
      </c>
      <c r="AS8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69" s="8" t="str">
        <f>IF(salesTable[orderRef_final]&lt;&gt;"MISSING",salesTable[orderRef_final],"invalid")</f>
        <v>GH-SUN-2025-00970</v>
      </c>
    </row>
    <row r="870" spans="1:46" x14ac:dyDescent="0.3">
      <c r="A870" t="s">
        <v>3101</v>
      </c>
      <c r="B870" t="s">
        <v>1702</v>
      </c>
      <c r="C870" t="s">
        <v>1060</v>
      </c>
      <c r="D870" t="s">
        <v>151</v>
      </c>
      <c r="E870" t="s">
        <v>949</v>
      </c>
      <c r="F870" t="s">
        <v>228</v>
      </c>
      <c r="G870" t="s">
        <v>24</v>
      </c>
      <c r="H870" t="s">
        <v>2102</v>
      </c>
      <c r="I870" t="s">
        <v>26</v>
      </c>
      <c r="J870" t="s">
        <v>492</v>
      </c>
      <c r="K870" t="s">
        <v>1136</v>
      </c>
      <c r="L870" t="s">
        <v>58</v>
      </c>
      <c r="M870" t="s">
        <v>202</v>
      </c>
      <c r="N870" t="s">
        <v>330</v>
      </c>
      <c r="O870">
        <v>12600</v>
      </c>
      <c r="P870" t="s">
        <v>3102</v>
      </c>
      <c r="Q870" t="s">
        <v>3103</v>
      </c>
      <c r="R870" t="s">
        <v>61</v>
      </c>
      <c r="S870" t="str">
        <f>IF(salesTable[[#This Row],[Region]]="","MISSING",IFERROR(VLOOKUP(salesTable[[#This Row],[Region]],region_ref[],2,FALSE),TRIM(CLEAN(UPPER(salesTable[[#This Row],[Region]])))))</f>
        <v>SUNYANI</v>
      </c>
      <c r="T870" t="str">
        <f>IF(salesTable[[#This Row],[CustomerType]]="","MISSING",IFERROR(VLOOKUP(salesTable[[#This Row],[CustomerType]],customerType_Ref[],2,FALSE),TRIM(CLEAN(UPPER(salesTable[[#This Row],[CustomerType]])))))</f>
        <v>BUSINESS</v>
      </c>
      <c r="U870" t="str">
        <f>IF(salesTable[[#This Row],[SalesChannel]]="","MISSING",IFERROR(VLOOKUP(salesTable[[#This Row],[SalesChannel]],salesChannel_Ref[],2,FALSE),CLEAN(UPPER(TRIM(salesTable[SalesChannel])))))</f>
        <v>AGENT</v>
      </c>
      <c r="V87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70" s="8" t="str">
        <f>IF(salesTable[[#This Row],[ProductID]]="","MISSING",IFERROR(VLOOKUP(salesTable[[#This Row],[ProductID]],product_REF[],1,FALSE),"NO MATCH"))</f>
        <v>P001</v>
      </c>
      <c r="X870" s="8" t="str">
        <f>CLEAN(UPPER(TRIM(IF(salesTable[[#This Row],[ProductID]]="","MISSING",IFERROR(VLOOKUP(salesTable[[#This Row],[ProductID]],product_REF[],2,FALSE),"NO MATCH")))))</f>
        <v>LAPTOP PRO 14</v>
      </c>
      <c r="Y870" t="str">
        <f>IFERROR(CLEAN(UPPER(TRIM(VLOOKUP(salesTable[[#This Row],[productID_Final]],product_REF[],3,FALSE)))),"NO MATCH")</f>
        <v>ELECTRONICS</v>
      </c>
      <c r="Z870" s="8" t="str">
        <f>IF(salesTable[[#This Row],[productCategory_final]]=CLEAN(UPPER(TRIM(salesTable[ProductCategory]))),salesTable[[#This Row],[productCategory_final]],"MISMATCH")</f>
        <v>ELECTRONICS</v>
      </c>
      <c r="AA870" s="8" t="str">
        <f>IF(salesTable[[#This Row],[CustomerID]]="","MISSING",IFERROR(VLOOKUP(salesTable[[#This Row],[CustomerID]],customer_REF[],1,FALSE),"NO MATCH"))</f>
        <v>C0270</v>
      </c>
      <c r="AB870" t="str">
        <f>CLEAN(UPPER(TRIM(IF(salesTable[[#This Row],[FirstName]]="","MISSING",IFERROR(VLOOKUP(salesTable[[#This Row],[CustomerID_final]],customer_REF[],2,FALSE),"NO MATCH")))))</f>
        <v>KWAME</v>
      </c>
      <c r="AC870" s="8" t="str">
        <f>IF(salesTable[[#This Row],[customerFisrtName]]=CLEAN(UPPER(TRIM(salesTable[[#This Row],[customerFisrtName]]))),salesTable[[#This Row],[customerFisrtName]],"MISMATCH")</f>
        <v>KWAME</v>
      </c>
      <c r="AD870" t="str">
        <f>CLEAN(UPPER(TRIM(IF(salesTable[[#This Row],[LastName]]="","MISSING",IFERROR(VLOOKUP(salesTable[[#This Row],[CustomerID_final]],customer_REF[],3,FALSE),"NO MATCH")))))</f>
        <v>ASARE</v>
      </c>
      <c r="AE870" s="8" t="str">
        <f>IF(salesTable[[#This Row],[customerLastName]]=CLEAN(UPPER(TRIM(salesTable[[#This Row],[customerLastName]]))),salesTable[[#This Row],[customerLastName]],"MISMATCH")</f>
        <v>ASARE</v>
      </c>
      <c r="AF870" s="8" t="str">
        <f>IF(salesTable[[#This Row],[Phone]]="","MISSING",0&amp;RIGHT(TRIM(SUBSTITUTE(SUBSTITUTE(SUBSTITUTE(salesTable[[#This Row],[Phone]],"+","")," ",""),"-","")),9))</f>
        <v>0505754590</v>
      </c>
      <c r="AG87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870" s="8">
        <f>IF(salesTable[[#This Row],[quantity_clean]]&gt;0,salesTable[[#This Row],[quantity_clean]],"INVALID")</f>
        <v>3</v>
      </c>
      <c r="AI87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70" s="8">
        <f>IF(salesTable[[#This Row],[unitPrice_clean]]&gt;0,salesTable[[#This Row],[unitPrice_clean]],"INVALID")</f>
        <v>4200</v>
      </c>
      <c r="AK870">
        <f>IF(salesTable[[#This Row],[Revenue]]="","MISSING",VALUE(TRIM(SUBSTITUTE(SUBSTITUTE(salesTable[[#This Row],[Revenue]],",",""),"GH₵",""))))</f>
        <v>12600</v>
      </c>
      <c r="AL870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870" s="19">
        <f>IF(ISNUMBER(salesTable[[#This Row],[OrderDate]]),salesTable[[#This Row],[OrderDate]],IFERROR(DATEVALUE(CLEAN(TRIM(SUBSTITUTE(salesTable[[#This Row],[OrderDate]],".","/")))),"CHECK"))</f>
        <v>45937</v>
      </c>
      <c r="AN8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45937</v>
      </c>
      <c r="AO8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GH-SUN-2025-00990</v>
      </c>
      <c r="AP8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0" s="8" t="str">
        <f>CLEAN(PROPER(TRIM(salesTable[[#This Row],[Email]])))</f>
        <v>Kwame.Asare83@Example.Com</v>
      </c>
      <c r="AR870" s="8" t="str">
        <f>CLEAN(TRIM(salesTable[[#This Row],[SourceFile]]))</f>
        <v>Retail_POS_2025.csv</v>
      </c>
      <c r="AS8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0" s="8" t="str">
        <f>IF(salesTable[orderRef_final]&lt;&gt;"MISSING",salesTable[orderRef_final],"invalid")</f>
        <v>GH-SUN-2025-00990</v>
      </c>
    </row>
    <row r="871" spans="1:46" x14ac:dyDescent="0.3">
      <c r="A871" t="s">
        <v>4638</v>
      </c>
      <c r="B871" t="s">
        <v>4639</v>
      </c>
      <c r="C871" t="s">
        <v>301</v>
      </c>
      <c r="D871" t="s">
        <v>92</v>
      </c>
      <c r="E871" t="s">
        <v>1682</v>
      </c>
      <c r="F871" t="s">
        <v>2107</v>
      </c>
      <c r="G871" t="s">
        <v>24</v>
      </c>
      <c r="H871" t="s">
        <v>2102</v>
      </c>
      <c r="I871" t="s">
        <v>26</v>
      </c>
      <c r="J871" t="s">
        <v>83</v>
      </c>
      <c r="K871" t="s">
        <v>288</v>
      </c>
      <c r="L871" t="s">
        <v>111</v>
      </c>
      <c r="M871">
        <v>6</v>
      </c>
      <c r="N871">
        <v>4200</v>
      </c>
      <c r="O871">
        <v>25200</v>
      </c>
      <c r="P871" t="s">
        <v>4640</v>
      </c>
      <c r="Q871" t="s">
        <v>4641</v>
      </c>
      <c r="R871" t="s">
        <v>32</v>
      </c>
      <c r="S871" t="str">
        <f>IF(salesTable[[#This Row],[Region]]="","MISSING",IFERROR(VLOOKUP(salesTable[[#This Row],[Region]],region_ref[],2,FALSE),TRIM(CLEAN(UPPER(salesTable[[#This Row],[Region]])))))</f>
        <v>SUNYANI</v>
      </c>
      <c r="T871" t="str">
        <f>IF(salesTable[[#This Row],[CustomerType]]="","MISSING",IFERROR(VLOOKUP(salesTable[[#This Row],[CustomerType]],customerType_Ref[],2,FALSE),TRIM(CLEAN(UPPER(salesTable[[#This Row],[CustomerType]])))))</f>
        <v>INDIVIDUAL</v>
      </c>
      <c r="U871" t="str">
        <f>IF(salesTable[[#This Row],[SalesChannel]]="","MISSING",IFERROR(VLOOKUP(salesTable[[#This Row],[SalesChannel]],salesChannel_Ref[],2,FALSE),CLEAN(UPPER(TRIM(salesTable[SalesChannel])))))</f>
        <v>AGENT</v>
      </c>
      <c r="V871" t="str">
        <f>IF(salesTable[[#This Row],[PaymentMethod]]="","MISSING",IFERROR(VLOOKUP(salesTable[[#This Row],[PaymentMethod]],paymentMethod_REF[],2,FALSE), CLEAN(UPPER(TRIM(salesTable[[#This Row],[PaymentMethod]])))))</f>
        <v>CARD</v>
      </c>
      <c r="W871" s="8" t="str">
        <f>IF(salesTable[[#This Row],[ProductID]]="","MISSING",IFERROR(VLOOKUP(salesTable[[#This Row],[ProductID]],product_REF[],1,FALSE),"NO MATCH"))</f>
        <v>P001</v>
      </c>
      <c r="X871" s="8" t="str">
        <f>CLEAN(UPPER(TRIM(IF(salesTable[[#This Row],[ProductID]]="","MISSING",IFERROR(VLOOKUP(salesTable[[#This Row],[ProductID]],product_REF[],2,FALSE),"NO MATCH")))))</f>
        <v>LAPTOP PRO 14</v>
      </c>
      <c r="Y871" t="str">
        <f>IFERROR(CLEAN(UPPER(TRIM(VLOOKUP(salesTable[[#This Row],[productID_Final]],product_REF[],3,FALSE)))),"NO MATCH")</f>
        <v>ELECTRONICS</v>
      </c>
      <c r="Z871" s="8" t="str">
        <f>IF(salesTable[[#This Row],[productCategory_final]]=CLEAN(UPPER(TRIM(salesTable[ProductCategory]))),salesTable[[#This Row],[productCategory_final]],"MISMATCH")</f>
        <v>ELECTRONICS</v>
      </c>
      <c r="AA871" s="8" t="str">
        <f>IF(salesTable[[#This Row],[CustomerID]]="","MISSING",IFERROR(VLOOKUP(salesTable[[#This Row],[CustomerID]],customer_REF[],1,FALSE),"NO MATCH"))</f>
        <v>C0248</v>
      </c>
      <c r="AB871" t="str">
        <f>CLEAN(UPPER(TRIM(IF(salesTable[[#This Row],[FirstName]]="","MISSING",IFERROR(VLOOKUP(salesTable[[#This Row],[CustomerID_final]],customer_REF[],2,FALSE),"NO MATCH")))))</f>
        <v>AMA</v>
      </c>
      <c r="AC871" s="8" t="str">
        <f>IF(salesTable[[#This Row],[customerFisrtName]]=CLEAN(UPPER(TRIM(salesTable[[#This Row],[customerFisrtName]]))),salesTable[[#This Row],[customerFisrtName]],"MISMATCH")</f>
        <v>AMA</v>
      </c>
      <c r="AD871" t="str">
        <f>CLEAN(UPPER(TRIM(IF(salesTable[[#This Row],[LastName]]="","MISSING",IFERROR(VLOOKUP(salesTable[[#This Row],[CustomerID_final]],customer_REF[],3,FALSE),"NO MATCH")))))</f>
        <v>ADDO</v>
      </c>
      <c r="AE871" s="8" t="str">
        <f>IF(salesTable[[#This Row],[customerLastName]]=CLEAN(UPPER(TRIM(salesTable[[#This Row],[customerLastName]]))),salesTable[[#This Row],[customerLastName]],"MISMATCH")</f>
        <v>ADDO</v>
      </c>
      <c r="AF871" s="8" t="str">
        <f>IF(salesTable[[#This Row],[Phone]]="","MISSING",0&amp;RIGHT(TRIM(SUBSTITUTE(SUBSTITUTE(SUBSTITUTE(salesTable[[#This Row],[Phone]],"+","")," ",""),"-","")),9))</f>
        <v>0207248826</v>
      </c>
      <c r="AG87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71" s="8">
        <f>IF(salesTable[[#This Row],[quantity_clean]]&gt;0,salesTable[[#This Row],[quantity_clean]],"INVALID")</f>
        <v>6</v>
      </c>
      <c r="AI87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71" s="8">
        <f>IF(salesTable[[#This Row],[unitPrice_clean]]&gt;0,salesTable[[#This Row],[unitPrice_clean]],"INVALID")</f>
        <v>4200</v>
      </c>
      <c r="AK871">
        <f>IF(salesTable[[#This Row],[Revenue]]="","MISSING",VALUE(TRIM(SUBSTITUTE(SUBSTITUTE(salesTable[[#This Row],[Revenue]],",",""),"GH₵",""))))</f>
        <v>25200</v>
      </c>
      <c r="AL871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871" s="19">
        <f>IF(ISNUMBER(salesTable[[#This Row],[OrderDate]]),salesTable[[#This Row],[OrderDate]],IFERROR(DATEVALUE(CLEAN(TRIM(SUBSTITUTE(salesTable[[#This Row],[OrderDate]],".","/")))),"CHECK"))</f>
        <v>45962</v>
      </c>
      <c r="AN8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45962</v>
      </c>
      <c r="AO8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GH-SUN-2025-00993</v>
      </c>
      <c r="AP8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1" s="8" t="str">
        <f>CLEAN(PROPER(TRIM(salesTable[[#This Row],[Email]])))</f>
        <v>Ama.Addo47@Example.Com</v>
      </c>
      <c r="AR871" s="8" t="str">
        <f>CLEAN(TRIM(salesTable[[#This Row],[SourceFile]]))</f>
        <v>Agent_App_2025.csv</v>
      </c>
      <c r="AS8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1" s="8" t="str">
        <f>IF(salesTable[orderRef_final]&lt;&gt;"MISSING",salesTable[orderRef_final],"invalid")</f>
        <v>GH-SUN-2025-00993</v>
      </c>
    </row>
    <row r="872" spans="1:46" x14ac:dyDescent="0.3">
      <c r="A872" t="s">
        <v>3317</v>
      </c>
      <c r="B872" t="s">
        <v>497</v>
      </c>
      <c r="C872" t="s">
        <v>3318</v>
      </c>
      <c r="D872" t="s">
        <v>50</v>
      </c>
      <c r="E872" t="s">
        <v>161</v>
      </c>
      <c r="F872" t="s">
        <v>228</v>
      </c>
      <c r="G872" t="s">
        <v>239</v>
      </c>
      <c r="H872" t="s">
        <v>240</v>
      </c>
      <c r="I872" t="s">
        <v>781</v>
      </c>
      <c r="J872" t="s">
        <v>97</v>
      </c>
      <c r="K872" t="s">
        <v>57</v>
      </c>
      <c r="L872" t="s">
        <v>58</v>
      </c>
      <c r="M872" t="s">
        <v>726</v>
      </c>
      <c r="N872" t="s">
        <v>242</v>
      </c>
      <c r="O872">
        <v>3920</v>
      </c>
      <c r="P872" t="s">
        <v>3319</v>
      </c>
      <c r="Q872" t="s">
        <v>3320</v>
      </c>
      <c r="R872" t="s">
        <v>32</v>
      </c>
      <c r="S872" t="str">
        <f>IF(salesTable[[#This Row],[Region]]="","MISSING",IFERROR(VLOOKUP(salesTable[[#This Row],[Region]],region_ref[],2,FALSE),TRIM(CLEAN(UPPER(salesTable[[#This Row],[Region]])))))</f>
        <v>SUNYANI</v>
      </c>
      <c r="T872" t="str">
        <f>IF(salesTable[[#This Row],[CustomerType]]="","MISSING",IFERROR(VLOOKUP(salesTable[[#This Row],[CustomerType]],customerType_Ref[],2,FALSE),TRIM(CLEAN(UPPER(salesTable[[#This Row],[CustomerType]])))))</f>
        <v>BUSINESS</v>
      </c>
      <c r="U872" t="str">
        <f>IF(salesTable[[#This Row],[SalesChannel]]="","MISSING",IFERROR(VLOOKUP(salesTable[[#This Row],[SalesChannel]],salesChannel_Ref[],2,FALSE),CLEAN(UPPER(TRIM(salesTable[SalesChannel])))))</f>
        <v>ONLINE</v>
      </c>
      <c r="V87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72" s="8" t="str">
        <f>IF(salesTable[[#This Row],[ProductID]]="","MISSING",IFERROR(VLOOKUP(salesTable[[#This Row],[ProductID]],product_REF[],1,FALSE),"NO MATCH"))</f>
        <v>P009</v>
      </c>
      <c r="X872" s="8" t="str">
        <f>CLEAN(UPPER(TRIM(IF(salesTable[[#This Row],[ProductID]]="","MISSING",IFERROR(VLOOKUP(salesTable[[#This Row],[ProductID]],product_REF[],2,FALSE),"NO MATCH")))))</f>
        <v>FILING CABINET</v>
      </c>
      <c r="Y872" t="str">
        <f>IFERROR(CLEAN(UPPER(TRIM(VLOOKUP(salesTable[[#This Row],[productID_Final]],product_REF[],3,FALSE)))),"NO MATCH")</f>
        <v>OFFICE SUPPLIES</v>
      </c>
      <c r="Z872" s="8" t="str">
        <f>IF(salesTable[[#This Row],[productCategory_final]]=CLEAN(UPPER(TRIM(salesTable[ProductCategory]))),salesTable[[#This Row],[productCategory_final]],"MISMATCH")</f>
        <v>OFFICE SUPPLIES</v>
      </c>
      <c r="AA872" s="8" t="str">
        <f>IF(salesTable[[#This Row],[CustomerID]]="","MISSING",IFERROR(VLOOKUP(salesTable[[#This Row],[CustomerID]],customer_REF[],1,FALSE),"NO MATCH"))</f>
        <v>C0095</v>
      </c>
      <c r="AB872" t="str">
        <f>CLEAN(UPPER(TRIM(IF(salesTable[[#This Row],[FirstName]]="","MISSING",IFERROR(VLOOKUP(salesTable[[#This Row],[CustomerID_final]],customer_REF[],2,FALSE),"NO MATCH")))))</f>
        <v>AKOSUA</v>
      </c>
      <c r="AC872" s="8" t="str">
        <f>IF(salesTable[[#This Row],[customerFisrtName]]=CLEAN(UPPER(TRIM(salesTable[[#This Row],[customerFisrtName]]))),salesTable[[#This Row],[customerFisrtName]],"MISMATCH")</f>
        <v>AKOSUA</v>
      </c>
      <c r="AD872" t="str">
        <f>CLEAN(UPPER(TRIM(IF(salesTable[[#This Row],[LastName]]="","MISSING",IFERROR(VLOOKUP(salesTable[[#This Row],[CustomerID_final]],customer_REF[],3,FALSE),"NO MATCH")))))</f>
        <v>ADDO</v>
      </c>
      <c r="AE872" s="8" t="str">
        <f>IF(salesTable[[#This Row],[customerLastName]]=CLEAN(UPPER(TRIM(salesTable[[#This Row],[customerLastName]]))),salesTable[[#This Row],[customerLastName]],"MISMATCH")</f>
        <v>ADDO</v>
      </c>
      <c r="AF872" s="8" t="str">
        <f>IF(salesTable[[#This Row],[Phone]]="","MISSING",0&amp;RIGHT(TRIM(SUBSTITUTE(SUBSTITUTE(SUBSTITUTE(salesTable[[#This Row],[Phone]],"+","")," ",""),"-","")),9))</f>
        <v>0556826633</v>
      </c>
      <c r="AG87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72" s="8">
        <f>IF(salesTable[[#This Row],[quantity_clean]]&gt;0,salesTable[[#This Row],[quantity_clean]],"INVALID")</f>
        <v>4</v>
      </c>
      <c r="AI87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72" s="8">
        <f>IF(salesTable[[#This Row],[unitPrice_clean]]&gt;0,salesTable[[#This Row],[unitPrice_clean]],"INVALID")</f>
        <v>980</v>
      </c>
      <c r="AK872">
        <f>IF(salesTable[[#This Row],[Revenue]]="","MISSING",VALUE(TRIM(SUBSTITUTE(SUBSTITUTE(salesTable[[#This Row],[Revenue]],",",""),"GH₵",""))))</f>
        <v>3920</v>
      </c>
      <c r="AL872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872" s="19">
        <f>IF(ISNUMBER(salesTable[[#This Row],[OrderDate]]),salesTable[[#This Row],[OrderDate]],IFERROR(DATEVALUE(CLEAN(TRIM(SUBSTITUTE(salesTable[[#This Row],[OrderDate]],".","/")))),"CHECK"))</f>
        <v>45939</v>
      </c>
      <c r="AN8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45939</v>
      </c>
      <c r="AO8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GH-SUN-2025-00995</v>
      </c>
      <c r="AP8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2" s="8" t="str">
        <f>CLEAN(PROPER(TRIM(salesTable[[#This Row],[Email]])))</f>
        <v>Akosua.Addo38@Example.Com</v>
      </c>
      <c r="AR872" s="8" t="str">
        <f>CLEAN(TRIM(salesTable[[#This Row],[SourceFile]]))</f>
        <v>Agent_App_2025.csv</v>
      </c>
      <c r="AS8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2" s="8" t="str">
        <f>IF(salesTable[orderRef_final]&lt;&gt;"MISSING",salesTable[orderRef_final],"invalid")</f>
        <v>GH-SUN-2025-00995</v>
      </c>
    </row>
    <row r="873" spans="1:46" x14ac:dyDescent="0.3">
      <c r="A873" t="s">
        <v>1525</v>
      </c>
      <c r="B873" t="s">
        <v>730</v>
      </c>
      <c r="C873" t="s">
        <v>1526</v>
      </c>
      <c r="D873" t="s">
        <v>366</v>
      </c>
      <c r="E873" t="s">
        <v>1527</v>
      </c>
      <c r="F873" t="s">
        <v>448</v>
      </c>
      <c r="G873" t="s">
        <v>218</v>
      </c>
      <c r="H873" t="s">
        <v>1404</v>
      </c>
      <c r="I873" t="s">
        <v>26</v>
      </c>
      <c r="J873" t="s">
        <v>27</v>
      </c>
      <c r="K873" t="s">
        <v>231</v>
      </c>
      <c r="L873" t="s">
        <v>182</v>
      </c>
      <c r="M873">
        <v>7</v>
      </c>
      <c r="N873" t="s">
        <v>1528</v>
      </c>
      <c r="O873">
        <v>19600</v>
      </c>
      <c r="P873" t="s">
        <v>1529</v>
      </c>
      <c r="Q873" t="s">
        <v>1530</v>
      </c>
      <c r="R873" t="s">
        <v>61</v>
      </c>
      <c r="S873" t="str">
        <f>IF(salesTable[[#This Row],[Region]]="","MISSING",IFERROR(VLOOKUP(salesTable[[#This Row],[Region]],region_ref[],2,FALSE),TRIM(CLEAN(UPPER(salesTable[[#This Row],[Region]])))))</f>
        <v>SUNYANI</v>
      </c>
      <c r="T873" t="str">
        <f>IF(salesTable[[#This Row],[CustomerType]]="","MISSING",IFERROR(VLOOKUP(salesTable[[#This Row],[CustomerType]],customerType_Ref[],2,FALSE),TRIM(CLEAN(UPPER(salesTable[[#This Row],[CustomerType]])))))</f>
        <v>GOVERNMENT</v>
      </c>
      <c r="U873" t="str">
        <f>IF(salesTable[[#This Row],[SalesChannel]]="","MISSING",IFERROR(VLOOKUP(salesTable[[#This Row],[SalesChannel]],salesChannel_Ref[],2,FALSE),CLEAN(UPPER(TRIM(salesTable[SalesChannel])))))</f>
        <v>ONLINE</v>
      </c>
      <c r="V873" t="str">
        <f>IF(salesTable[[#This Row],[PaymentMethod]]="","MISSING",IFERROR(VLOOKUP(salesTable[[#This Row],[PaymentMethod]],paymentMethod_REF[],2,FALSE), CLEAN(UPPER(TRIM(salesTable[[#This Row],[PaymentMethod]])))))</f>
        <v>CASH</v>
      </c>
      <c r="W873" s="8" t="str">
        <f>IF(salesTable[[#This Row],[ProductID]]="","MISSING",IFERROR(VLOOKUP(salesTable[[#This Row],[ProductID]],product_REF[],1,FALSE),"NO MATCH"))</f>
        <v>P005</v>
      </c>
      <c r="X873" s="8" t="str">
        <f>CLEAN(UPPER(TRIM(IF(salesTable[[#This Row],[ProductID]]="","MISSING",IFERROR(VLOOKUP(salesTable[[#This Row],[ProductID]],product_REF[],2,FALSE),"NO MATCH")))))</f>
        <v>SMARTPHONE X</v>
      </c>
      <c r="Y873" t="str">
        <f>IFERROR(CLEAN(UPPER(TRIM(VLOOKUP(salesTable[[#This Row],[productID_Final]],product_REF[],3,FALSE)))),"NO MATCH")</f>
        <v>ELECTRONICS</v>
      </c>
      <c r="Z873" s="8" t="str">
        <f>IF(salesTable[[#This Row],[productCategory_final]]=CLEAN(UPPER(TRIM(salesTable[ProductCategory]))),salesTable[[#This Row],[productCategory_final]],"MISMATCH")</f>
        <v>ELECTRONICS</v>
      </c>
      <c r="AA873" s="8" t="str">
        <f>IF(salesTable[[#This Row],[CustomerID]]="","MISSING",IFERROR(VLOOKUP(salesTable[[#This Row],[CustomerID]],customer_REF[],1,FALSE),"NO MATCH"))</f>
        <v>C0287</v>
      </c>
      <c r="AB873" t="str">
        <f>CLEAN(UPPER(TRIM(IF(salesTable[[#This Row],[FirstName]]="","MISSING",IFERROR(VLOOKUP(salesTable[[#This Row],[CustomerID_final]],customer_REF[],2,FALSE),"NO MATCH")))))</f>
        <v>ABENA</v>
      </c>
      <c r="AC873" s="8" t="str">
        <f>IF(salesTable[[#This Row],[customerFisrtName]]=CLEAN(UPPER(TRIM(salesTable[[#This Row],[customerFisrtName]]))),salesTable[[#This Row],[customerFisrtName]],"MISMATCH")</f>
        <v>ABENA</v>
      </c>
      <c r="AD873" t="str">
        <f>CLEAN(UPPER(TRIM(IF(salesTable[[#This Row],[LastName]]="","MISSING",IFERROR(VLOOKUP(salesTable[[#This Row],[CustomerID_final]],customer_REF[],3,FALSE),"NO MATCH")))))</f>
        <v>OSEI</v>
      </c>
      <c r="AE873" s="8" t="str">
        <f>IF(salesTable[[#This Row],[customerLastName]]=CLEAN(UPPER(TRIM(salesTable[[#This Row],[customerLastName]]))),salesTable[[#This Row],[customerLastName]],"MISMATCH")</f>
        <v>OSEI</v>
      </c>
      <c r="AF873" s="8" t="str">
        <f>IF(salesTable[[#This Row],[Phone]]="","MISSING",0&amp;RIGHT(TRIM(SUBSTITUTE(SUBSTITUTE(SUBSTITUTE(salesTable[[#This Row],[Phone]],"+","")," ",""),"-","")),9))</f>
        <v>0591978647</v>
      </c>
      <c r="AG87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73" s="8">
        <f>IF(salesTable[[#This Row],[quantity_clean]]&gt;0,salesTable[[#This Row],[quantity_clean]],"INVALID")</f>
        <v>7</v>
      </c>
      <c r="AI87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73" s="8">
        <f>IF(salesTable[[#This Row],[unitPrice_clean]]&gt;0,salesTable[[#This Row],[unitPrice_clean]],"INVALID")</f>
        <v>2800</v>
      </c>
      <c r="AK873">
        <f>IF(salesTable[[#This Row],[Revenue]]="","MISSING",VALUE(TRIM(SUBSTITUTE(SUBSTITUTE(salesTable[[#This Row],[Revenue]],",",""),"GH₵",""))))</f>
        <v>19600</v>
      </c>
      <c r="AL873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873" s="19">
        <f>IF(ISNUMBER(salesTable[[#This Row],[OrderDate]]),salesTable[[#This Row],[OrderDate]],IFERROR(DATEVALUE(CLEAN(TRIM(SUBSTITUTE(salesTable[[#This Row],[OrderDate]],".","/")))),"CHECK"))</f>
        <v>45823</v>
      </c>
      <c r="AN8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45823</v>
      </c>
      <c r="AO8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GH-SUN-2025-00997</v>
      </c>
      <c r="AP8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3" s="8" t="str">
        <f>CLEAN(PROPER(TRIM(salesTable[[#This Row],[Email]])))</f>
        <v>Abena.Osei26@Example.Com</v>
      </c>
      <c r="AR873" s="8" t="str">
        <f>CLEAN(TRIM(salesTable[[#This Row],[SourceFile]]))</f>
        <v>Retail_POS_2025.csv</v>
      </c>
      <c r="AS8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3" s="8" t="str">
        <f>IF(salesTable[orderRef_final]&lt;&gt;"MISSING",salesTable[orderRef_final],"invalid")</f>
        <v>GH-SUN-2025-00997</v>
      </c>
    </row>
    <row r="874" spans="1:46" x14ac:dyDescent="0.3">
      <c r="A874" t="s">
        <v>6005</v>
      </c>
      <c r="B874" t="s">
        <v>6006</v>
      </c>
      <c r="C874" t="s">
        <v>2095</v>
      </c>
      <c r="D874" t="s">
        <v>21</v>
      </c>
      <c r="E874" t="s">
        <v>173</v>
      </c>
      <c r="F874" t="s">
        <v>228</v>
      </c>
      <c r="G874" t="s">
        <v>120</v>
      </c>
      <c r="H874" t="s">
        <v>121</v>
      </c>
      <c r="I874" t="s">
        <v>1005</v>
      </c>
      <c r="J874" t="s">
        <v>27</v>
      </c>
      <c r="K874" t="s">
        <v>72</v>
      </c>
      <c r="L874" t="s">
        <v>58</v>
      </c>
      <c r="M874" t="s">
        <v>577</v>
      </c>
      <c r="N874">
        <v>850</v>
      </c>
      <c r="O874">
        <v>10200</v>
      </c>
      <c r="P874" t="s">
        <v>6007</v>
      </c>
      <c r="Q874" t="s">
        <v>6008</v>
      </c>
      <c r="R874" t="s">
        <v>157</v>
      </c>
      <c r="S874" t="str">
        <f>IF(salesTable[[#This Row],[Region]]="","MISSING",IFERROR(VLOOKUP(salesTable[[#This Row],[Region]],region_ref[],2,FALSE),TRIM(CLEAN(UPPER(salesTable[[#This Row],[Region]])))))</f>
        <v>SUNYANI</v>
      </c>
      <c r="T874" t="str">
        <f>IF(salesTable[[#This Row],[CustomerType]]="","MISSING",IFERROR(VLOOKUP(salesTable[[#This Row],[CustomerType]],customerType_Ref[],2,FALSE),TRIM(CLEAN(UPPER(salesTable[[#This Row],[CustomerType]])))))</f>
        <v>GOVERNMENT</v>
      </c>
      <c r="U874" t="str">
        <f>IF(salesTable[[#This Row],[SalesChannel]]="","MISSING",IFERROR(VLOOKUP(salesTable[[#This Row],[SalesChannel]],salesChannel_Ref[],2,FALSE),CLEAN(UPPER(TRIM(salesTable[SalesChannel])))))</f>
        <v>IN-STORE</v>
      </c>
      <c r="V87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74" s="8" t="str">
        <f>IF(salesTable[[#This Row],[ProductID]]="","MISSING",IFERROR(VLOOKUP(salesTable[[#This Row],[ProductID]],product_REF[],1,FALSE),"NO MATCH"))</f>
        <v>P002</v>
      </c>
      <c r="X874" s="8" t="str">
        <f>CLEAN(UPPER(TRIM(IF(salesTable[[#This Row],[ProductID]]="","MISSING",IFERROR(VLOOKUP(salesTable[[#This Row],[ProductID]],product_REF[],2,FALSE),"NO MATCH")))))</f>
        <v>OFFICE CHAIR</v>
      </c>
      <c r="Y874" t="str">
        <f>IFERROR(CLEAN(UPPER(TRIM(VLOOKUP(salesTable[[#This Row],[productID_Final]],product_REF[],3,FALSE)))),"NO MATCH")</f>
        <v>FURNITURE</v>
      </c>
      <c r="Z874" s="8" t="str">
        <f>IF(salesTable[[#This Row],[productCategory_final]]=CLEAN(UPPER(TRIM(salesTable[ProductCategory]))),salesTable[[#This Row],[productCategory_final]],"MISMATCH")</f>
        <v>FURNITURE</v>
      </c>
      <c r="AA874" s="8" t="str">
        <f>IF(salesTable[[#This Row],[CustomerID]]="","MISSING",IFERROR(VLOOKUP(salesTable[[#This Row],[CustomerID]],customer_REF[],1,FALSE),"NO MATCH"))</f>
        <v>C0277</v>
      </c>
      <c r="AB874" t="str">
        <f>CLEAN(UPPER(TRIM(IF(salesTable[[#This Row],[FirstName]]="","MISSING",IFERROR(VLOOKUP(salesTable[[#This Row],[CustomerID_final]],customer_REF[],2,FALSE),"NO MATCH")))))</f>
        <v>KOJO</v>
      </c>
      <c r="AC874" s="8" t="str">
        <f>IF(salesTable[[#This Row],[customerFisrtName]]=CLEAN(UPPER(TRIM(salesTable[[#This Row],[customerFisrtName]]))),salesTable[[#This Row],[customerFisrtName]],"MISMATCH")</f>
        <v>KOJO</v>
      </c>
      <c r="AD874" t="str">
        <f>CLEAN(UPPER(TRIM(IF(salesTable[[#This Row],[LastName]]="","MISSING",IFERROR(VLOOKUP(salesTable[[#This Row],[CustomerID_final]],customer_REF[],3,FALSE),"NO MATCH")))))</f>
        <v>OSEI</v>
      </c>
      <c r="AE874" s="8" t="str">
        <f>IF(salesTable[[#This Row],[customerLastName]]=CLEAN(UPPER(TRIM(salesTable[[#This Row],[customerLastName]]))),salesTable[[#This Row],[customerLastName]],"MISMATCH")</f>
        <v>OSEI</v>
      </c>
      <c r="AF874" s="8" t="str">
        <f>IF(salesTable[[#This Row],[Phone]]="","MISSING",0&amp;RIGHT(TRIM(SUBSTITUTE(SUBSTITUTE(SUBSTITUTE(salesTable[[#This Row],[Phone]],"+","")," ",""),"-","")),9))</f>
        <v>0556734413</v>
      </c>
      <c r="AG87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74" s="8">
        <f>IF(salesTable[[#This Row],[quantity_clean]]&gt;0,salesTable[[#This Row],[quantity_clean]],"INVALID")</f>
        <v>12</v>
      </c>
      <c r="AI87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74" s="8">
        <f>IF(salesTable[[#This Row],[unitPrice_clean]]&gt;0,salesTable[[#This Row],[unitPrice_clean]],"INVALID")</f>
        <v>850</v>
      </c>
      <c r="AK874">
        <f>IF(salesTable[[#This Row],[Revenue]]="","MISSING",VALUE(TRIM(SUBSTITUTE(SUBSTITUTE(salesTable[[#This Row],[Revenue]],",",""),"GH₵",""))))</f>
        <v>10200</v>
      </c>
      <c r="AL874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874" s="19">
        <f>IF(ISNUMBER(salesTable[[#This Row],[OrderDate]]),salesTable[[#This Row],[OrderDate]],IFERROR(DATEVALUE(CLEAN(TRIM(SUBSTITUTE(salesTable[[#This Row],[OrderDate]],".","/")))),"CHECK"))</f>
        <v>45824</v>
      </c>
      <c r="AN8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45824</v>
      </c>
      <c r="AO8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GH-SUN-2025-01006</v>
      </c>
      <c r="AP8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4" s="8" t="str">
        <f>CLEAN(PROPER(TRIM(salesTable[[#This Row],[Email]])))</f>
        <v>Kojo.Osei67@Example.Com</v>
      </c>
      <c r="AR874" s="8" t="str">
        <f>CLEAN(TRIM(salesTable[[#This Row],[SourceFile]]))</f>
        <v>Online_Sales_2025.xlsx</v>
      </c>
      <c r="AS8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4" s="8" t="str">
        <f>IF(salesTable[orderRef_final]&lt;&gt;"MISSING",salesTable[orderRef_final],"invalid")</f>
        <v>GH-SUN-2025-01006</v>
      </c>
    </row>
    <row r="875" spans="1:46" x14ac:dyDescent="0.3">
      <c r="A875" t="s">
        <v>3170</v>
      </c>
      <c r="B875" t="s">
        <v>261</v>
      </c>
      <c r="C875" t="s">
        <v>105</v>
      </c>
      <c r="D875" t="s">
        <v>106</v>
      </c>
      <c r="E875" t="s">
        <v>93</v>
      </c>
      <c r="F875" t="s">
        <v>448</v>
      </c>
      <c r="G875" t="s">
        <v>53</v>
      </c>
      <c r="H875" t="s">
        <v>95</v>
      </c>
      <c r="I875" t="s">
        <v>96</v>
      </c>
      <c r="K875" t="s">
        <v>481</v>
      </c>
      <c r="L875" t="s">
        <v>819</v>
      </c>
      <c r="M875" t="s">
        <v>846</v>
      </c>
      <c r="N875" t="s">
        <v>2054</v>
      </c>
      <c r="O875">
        <v>180</v>
      </c>
      <c r="P875" t="s">
        <v>3171</v>
      </c>
      <c r="Q875" t="s">
        <v>3172</v>
      </c>
      <c r="R875" t="s">
        <v>157</v>
      </c>
      <c r="S875" t="str">
        <f>IF(salesTable[[#This Row],[Region]]="","MISSING",IFERROR(VLOOKUP(salesTable[[#This Row],[Region]],region_ref[],2,FALSE),TRIM(CLEAN(UPPER(salesTable[[#This Row],[Region]])))))</f>
        <v>SUNYANI</v>
      </c>
      <c r="T875" t="str">
        <f>IF(salesTable[[#This Row],[CustomerType]]="","MISSING",IFERROR(VLOOKUP(salesTable[[#This Row],[CustomerType]],customerType_Ref[],2,FALSE),TRIM(CLEAN(UPPER(salesTable[[#This Row],[CustomerType]])))))</f>
        <v>MISSING</v>
      </c>
      <c r="U875" t="str">
        <f>IF(salesTable[[#This Row],[SalesChannel]]="","MISSING",IFERROR(VLOOKUP(salesTable[[#This Row],[SalesChannel]],salesChannel_Ref[],2,FALSE),CLEAN(UPPER(TRIM(salesTable[SalesChannel])))))</f>
        <v>MOBILE APP</v>
      </c>
      <c r="V87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75" s="8" t="str">
        <f>IF(salesTable[[#This Row],[ProductID]]="","MISSING",IFERROR(VLOOKUP(salesTable[[#This Row],[ProductID]],product_REF[],1,FALSE),"NO MATCH"))</f>
        <v>P007</v>
      </c>
      <c r="X875" s="8" t="str">
        <f>CLEAN(UPPER(TRIM(IF(salesTable[[#This Row],[ProductID]]="","MISSING",IFERROR(VLOOKUP(salesTable[[#This Row],[ProductID]],product_REF[],2,FALSE),"NO MATCH")))))</f>
        <v>COTTON SHIRT</v>
      </c>
      <c r="Y875" t="str">
        <f>IFERROR(CLEAN(UPPER(TRIM(VLOOKUP(salesTable[[#This Row],[productID_Final]],product_REF[],3,FALSE)))),"NO MATCH")</f>
        <v>CLOTHING</v>
      </c>
      <c r="Z875" s="8" t="str">
        <f>IF(salesTable[[#This Row],[productCategory_final]]=CLEAN(UPPER(TRIM(salesTable[ProductCategory]))),salesTable[[#This Row],[productCategory_final]],"MISMATCH")</f>
        <v>CLOTHING</v>
      </c>
      <c r="AA875" s="8" t="str">
        <f>IF(salesTable[[#This Row],[CustomerID]]="","MISSING",IFERROR(VLOOKUP(salesTable[[#This Row],[CustomerID]],customer_REF[],1,FALSE),"NO MATCH"))</f>
        <v>C0143</v>
      </c>
      <c r="AB875" t="str">
        <f>CLEAN(UPPER(TRIM(IF(salesTable[[#This Row],[FirstName]]="","MISSING",IFERROR(VLOOKUP(salesTable[[#This Row],[CustomerID_final]],customer_REF[],2,FALSE),"NO MATCH")))))</f>
        <v>YAW</v>
      </c>
      <c r="AC875" s="8" t="str">
        <f>IF(salesTable[[#This Row],[customerFisrtName]]=CLEAN(UPPER(TRIM(salesTable[[#This Row],[customerFisrtName]]))),salesTable[[#This Row],[customerFisrtName]],"MISMATCH")</f>
        <v>YAW</v>
      </c>
      <c r="AD875" t="str">
        <f>CLEAN(UPPER(TRIM(IF(salesTable[[#This Row],[LastName]]="","MISSING",IFERROR(VLOOKUP(salesTable[[#This Row],[CustomerID_final]],customer_REF[],3,FALSE),"NO MATCH")))))</f>
        <v>BADU</v>
      </c>
      <c r="AE875" s="8" t="str">
        <f>IF(salesTable[[#This Row],[customerLastName]]=CLEAN(UPPER(TRIM(salesTable[[#This Row],[customerLastName]]))),salesTable[[#This Row],[customerLastName]],"MISMATCH")</f>
        <v>BADU</v>
      </c>
      <c r="AF875" s="8" t="str">
        <f>IF(salesTable[[#This Row],[Phone]]="","MISSING",0&amp;RIGHT(TRIM(SUBSTITUTE(SUBSTITUTE(SUBSTITUTE(salesTable[[#This Row],[Phone]],"+","")," ",""),"-","")),9))</f>
        <v>0248297850</v>
      </c>
      <c r="AG87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75" s="8">
        <f>IF(salesTable[[#This Row],[quantity_clean]]&gt;0,salesTable[[#This Row],[quantity_clean]],"INVALID")</f>
        <v>1</v>
      </c>
      <c r="AI87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75" s="8">
        <f>IF(salesTable[[#This Row],[unitPrice_clean]]&gt;0,salesTable[[#This Row],[unitPrice_clean]],"INVALID")</f>
        <v>180</v>
      </c>
      <c r="AK875">
        <f>IF(salesTable[[#This Row],[Revenue]]="","MISSING",VALUE(TRIM(SUBSTITUTE(SUBSTITUTE(salesTable[[#This Row],[Revenue]],",",""),"GH₵",""))))</f>
        <v>180</v>
      </c>
      <c r="AL875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875" s="19">
        <f>IF(ISNUMBER(salesTable[[#This Row],[OrderDate]]),salesTable[[#This Row],[OrderDate]],IFERROR(DATEVALUE(CLEAN(TRIM(SUBSTITUTE(salesTable[[#This Row],[OrderDate]],".","/")))),"CHECK"))</f>
        <v>45919</v>
      </c>
      <c r="AN8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45919</v>
      </c>
      <c r="AO8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GH-SUN-2025-01013</v>
      </c>
      <c r="AP8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5" s="8" t="str">
        <f>CLEAN(PROPER(TRIM(salesTable[[#This Row],[Email]])))</f>
        <v>Yaw.Badu80@Example.Com</v>
      </c>
      <c r="AR875" s="8" t="str">
        <f>CLEAN(TRIM(salesTable[[#This Row],[SourceFile]]))</f>
        <v>Online_Sales_2025.xlsx</v>
      </c>
      <c r="AS8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5" s="8" t="str">
        <f>IF(salesTable[orderRef_final]&lt;&gt;"MISSING",salesTable[orderRef_final],"invalid")</f>
        <v>GH-SUN-2025-01013</v>
      </c>
    </row>
    <row r="876" spans="1:46" x14ac:dyDescent="0.3">
      <c r="A876" t="s">
        <v>880</v>
      </c>
      <c r="B876" t="s">
        <v>881</v>
      </c>
      <c r="C876" t="s">
        <v>882</v>
      </c>
      <c r="D876" t="s">
        <v>80</v>
      </c>
      <c r="E876" t="s">
        <v>152</v>
      </c>
      <c r="F876" t="s">
        <v>883</v>
      </c>
      <c r="G876" t="s">
        <v>81</v>
      </c>
      <c r="H876" t="s">
        <v>425</v>
      </c>
      <c r="I876" t="s">
        <v>884</v>
      </c>
      <c r="J876" t="s">
        <v>97</v>
      </c>
      <c r="K876" t="s">
        <v>72</v>
      </c>
      <c r="L876" t="s">
        <v>182</v>
      </c>
      <c r="M876" t="s">
        <v>885</v>
      </c>
      <c r="N876">
        <v>1250</v>
      </c>
      <c r="O876">
        <v>15000</v>
      </c>
      <c r="P876" t="s">
        <v>886</v>
      </c>
      <c r="Q876" t="s">
        <v>887</v>
      </c>
      <c r="R876" t="s">
        <v>157</v>
      </c>
      <c r="S876" t="str">
        <f>IF(salesTable[[#This Row],[Region]]="","MISSING",IFERROR(VLOOKUP(salesTable[[#This Row],[Region]],region_ref[],2,FALSE),TRIM(CLEAN(UPPER(salesTable[[#This Row],[Region]])))))</f>
        <v>SUNYANI</v>
      </c>
      <c r="T876" t="str">
        <f>IF(salesTable[[#This Row],[CustomerType]]="","MISSING",IFERROR(VLOOKUP(salesTable[[#This Row],[CustomerType]],customerType_Ref[],2,FALSE),TRIM(CLEAN(UPPER(salesTable[[#This Row],[CustomerType]])))))</f>
        <v>BUSINESS</v>
      </c>
      <c r="U876" t="str">
        <f>IF(salesTable[[#This Row],[SalesChannel]]="","MISSING",IFERROR(VLOOKUP(salesTable[[#This Row],[SalesChannel]],salesChannel_Ref[],2,FALSE),CLEAN(UPPER(TRIM(salesTable[SalesChannel])))))</f>
        <v>IN-STORE</v>
      </c>
      <c r="V876" t="str">
        <f>IF(salesTable[[#This Row],[PaymentMethod]]="","MISSING",IFERROR(VLOOKUP(salesTable[[#This Row],[PaymentMethod]],paymentMethod_REF[],2,FALSE), CLEAN(UPPER(TRIM(salesTable[[#This Row],[PaymentMethod]])))))</f>
        <v>CASH</v>
      </c>
      <c r="W876" s="8" t="str">
        <f>IF(salesTable[[#This Row],[ProductID]]="","MISSING",IFERROR(VLOOKUP(salesTable[[#This Row],[ProductID]],product_REF[],1,FALSE),"NO MATCH"))</f>
        <v>P008</v>
      </c>
      <c r="X876" s="8" t="str">
        <f>CLEAN(UPPER(TRIM(IF(salesTable[[#This Row],[ProductID]]="","MISSING",IFERROR(VLOOKUP(salesTable[[#This Row],[ProductID]],product_REF[],2,FALSE),"NO MATCH")))))</f>
        <v>MICROWAVE 25L</v>
      </c>
      <c r="Y876" t="str">
        <f>IFERROR(CLEAN(UPPER(TRIM(VLOOKUP(salesTable[[#This Row],[productID_Final]],product_REF[],3,FALSE)))),"NO MATCH")</f>
        <v>HOME APPLIANCES</v>
      </c>
      <c r="Z876" s="8" t="str">
        <f>IF(salesTable[[#This Row],[productCategory_final]]=CLEAN(UPPER(TRIM(salesTable[ProductCategory]))),salesTable[[#This Row],[productCategory_final]],"MISMATCH")</f>
        <v>HOME APPLIANCES</v>
      </c>
      <c r="AA876" s="8" t="str">
        <f>IF(salesTable[[#This Row],[CustomerID]]="","MISSING",IFERROR(VLOOKUP(salesTable[[#This Row],[CustomerID]],customer_REF[],1,FALSE),"NO MATCH"))</f>
        <v>C0021</v>
      </c>
      <c r="AB876" t="str">
        <f>CLEAN(UPPER(TRIM(IF(salesTable[[#This Row],[FirstName]]="","MISSING",IFERROR(VLOOKUP(salesTable[[#This Row],[CustomerID_final]],customer_REF[],2,FALSE),"NO MATCH")))))</f>
        <v>ADWOA</v>
      </c>
      <c r="AC876" s="8" t="str">
        <f>IF(salesTable[[#This Row],[customerFisrtName]]=CLEAN(UPPER(TRIM(salesTable[[#This Row],[customerFisrtName]]))),salesTable[[#This Row],[customerFisrtName]],"MISMATCH")</f>
        <v>ADWOA</v>
      </c>
      <c r="AD876" t="str">
        <f>CLEAN(UPPER(TRIM(IF(salesTable[[#This Row],[LastName]]="","MISSING",IFERROR(VLOOKUP(salesTable[[#This Row],[CustomerID_final]],customer_REF[],3,FALSE),"NO MATCH")))))</f>
        <v>OWUSU</v>
      </c>
      <c r="AE876" s="8" t="str">
        <f>IF(salesTable[[#This Row],[customerLastName]]=CLEAN(UPPER(TRIM(salesTable[[#This Row],[customerLastName]]))),salesTable[[#This Row],[customerLastName]],"MISMATCH")</f>
        <v>OWUSU</v>
      </c>
      <c r="AF876" s="8" t="str">
        <f>IF(salesTable[[#This Row],[Phone]]="","MISSING",0&amp;RIGHT(TRIM(SUBSTITUTE(SUBSTITUTE(SUBSTITUTE(salesTable[[#This Row],[Phone]],"+","")," ",""),"-","")),9))</f>
        <v>0594379518</v>
      </c>
      <c r="AG87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76" s="8">
        <f>IF(salesTable[[#This Row],[quantity_clean]]&gt;0,salesTable[[#This Row],[quantity_clean]],"INVALID")</f>
        <v>12</v>
      </c>
      <c r="AI87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76" s="8">
        <f>IF(salesTable[[#This Row],[unitPrice_clean]]&gt;0,salesTable[[#This Row],[unitPrice_clean]],"INVALID")</f>
        <v>1250</v>
      </c>
      <c r="AK876">
        <f>IF(salesTable[[#This Row],[Revenue]]="","MISSING",VALUE(TRIM(SUBSTITUTE(SUBSTITUTE(salesTable[[#This Row],[Revenue]],",",""),"GH₵",""))))</f>
        <v>15000</v>
      </c>
      <c r="AL876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876" s="19">
        <f>IF(ISNUMBER(salesTable[[#This Row],[OrderDate]]),salesTable[[#This Row],[OrderDate]],IFERROR(DATEVALUE(CLEAN(TRIM(SUBSTITUTE(salesTable[[#This Row],[OrderDate]],".","/")))),"CHECK"))</f>
        <v>45994</v>
      </c>
      <c r="AN8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45994</v>
      </c>
      <c r="AO8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GH-SUN-2025-01020</v>
      </c>
      <c r="AP8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6" s="8" t="str">
        <f>CLEAN(PROPER(TRIM(salesTable[[#This Row],[Email]])))</f>
        <v>Adwoa.Owusu96@Example.Con</v>
      </c>
      <c r="AR876" s="8" t="str">
        <f>CLEAN(TRIM(salesTable[[#This Row],[SourceFile]]))</f>
        <v>Online_Sales_2025.xlsx</v>
      </c>
      <c r="AS8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6" s="8" t="str">
        <f>IF(salesTable[orderRef_final]&lt;&gt;"MISSING",salesTable[orderRef_final],"invalid")</f>
        <v>GH-SUN-2025-01020</v>
      </c>
    </row>
    <row r="877" spans="1:46" x14ac:dyDescent="0.3">
      <c r="A877" t="s">
        <v>3746</v>
      </c>
      <c r="B877" t="s">
        <v>3747</v>
      </c>
      <c r="C877" t="s">
        <v>1413</v>
      </c>
      <c r="D877" t="s">
        <v>65</v>
      </c>
      <c r="E877" t="s">
        <v>1147</v>
      </c>
      <c r="F877" t="s">
        <v>228</v>
      </c>
      <c r="G877" t="s">
        <v>24</v>
      </c>
      <c r="H877" t="s">
        <v>434</v>
      </c>
      <c r="I877" t="s">
        <v>26</v>
      </c>
      <c r="J877" t="s">
        <v>305</v>
      </c>
      <c r="K877" t="s">
        <v>758</v>
      </c>
      <c r="L877" t="s">
        <v>154</v>
      </c>
      <c r="M877">
        <v>12</v>
      </c>
      <c r="N877">
        <v>4200</v>
      </c>
      <c r="O877">
        <v>50400</v>
      </c>
      <c r="P877" t="s">
        <v>3748</v>
      </c>
      <c r="Q877" t="s">
        <v>3749</v>
      </c>
      <c r="R877" t="s">
        <v>32</v>
      </c>
      <c r="S877" t="str">
        <f>IF(salesTable[[#This Row],[Region]]="","MISSING",IFERROR(VLOOKUP(salesTable[[#This Row],[Region]],region_ref[],2,FALSE),TRIM(CLEAN(UPPER(salesTable[[#This Row],[Region]])))))</f>
        <v>SUNYANI</v>
      </c>
      <c r="T877" t="str">
        <f>IF(salesTable[[#This Row],[CustomerType]]="","MISSING",IFERROR(VLOOKUP(salesTable[[#This Row],[CustomerType]],customerType_Ref[],2,FALSE),TRIM(CLEAN(UPPER(salesTable[[#This Row],[CustomerType]])))))</f>
        <v>GOVERNMENT</v>
      </c>
      <c r="U877" t="str">
        <f>IF(salesTable[[#This Row],[SalesChannel]]="","MISSING",IFERROR(VLOOKUP(salesTable[[#This Row],[SalesChannel]],salesChannel_Ref[],2,FALSE),CLEAN(UPPER(TRIM(salesTable[SalesChannel])))))</f>
        <v>ONLINE</v>
      </c>
      <c r="V87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77" s="8" t="str">
        <f>IF(salesTable[[#This Row],[ProductID]]="","MISSING",IFERROR(VLOOKUP(salesTable[[#This Row],[ProductID]],product_REF[],1,FALSE),"NO MATCH"))</f>
        <v>P001</v>
      </c>
      <c r="X877" s="8" t="str">
        <f>CLEAN(UPPER(TRIM(IF(salesTable[[#This Row],[ProductID]]="","MISSING",IFERROR(VLOOKUP(salesTable[[#This Row],[ProductID]],product_REF[],2,FALSE),"NO MATCH")))))</f>
        <v>LAPTOP PRO 14</v>
      </c>
      <c r="Y877" t="str">
        <f>IFERROR(CLEAN(UPPER(TRIM(VLOOKUP(salesTable[[#This Row],[productID_Final]],product_REF[],3,FALSE)))),"NO MATCH")</f>
        <v>ELECTRONICS</v>
      </c>
      <c r="Z877" s="8" t="str">
        <f>IF(salesTable[[#This Row],[productCategory_final]]=CLEAN(UPPER(TRIM(salesTable[ProductCategory]))),salesTable[[#This Row],[productCategory_final]],"MISMATCH")</f>
        <v>ELECTRONICS</v>
      </c>
      <c r="AA877" s="8" t="str">
        <f>IF(salesTable[[#This Row],[CustomerID]]="","MISSING",IFERROR(VLOOKUP(salesTable[[#This Row],[CustomerID]],customer_REF[],1,FALSE),"NO MATCH"))</f>
        <v>C0236</v>
      </c>
      <c r="AB877" t="str">
        <f>CLEAN(UPPER(TRIM(IF(salesTable[[#This Row],[FirstName]]="","MISSING",IFERROR(VLOOKUP(salesTable[[#This Row],[CustomerID_final]],customer_REF[],2,FALSE),"NO MATCH")))))</f>
        <v>NAA</v>
      </c>
      <c r="AC877" s="8" t="str">
        <f>IF(salesTable[[#This Row],[customerFisrtName]]=CLEAN(UPPER(TRIM(salesTable[[#This Row],[customerFisrtName]]))),salesTable[[#This Row],[customerFisrtName]],"MISMATCH")</f>
        <v>NAA</v>
      </c>
      <c r="AD877" t="str">
        <f>CLEAN(UPPER(TRIM(IF(salesTable[[#This Row],[LastName]]="","MISSING",IFERROR(VLOOKUP(salesTable[[#This Row],[CustomerID_final]],customer_REF[],3,FALSE),"NO MATCH")))))</f>
        <v>OWUSU</v>
      </c>
      <c r="AE877" s="8" t="str">
        <f>IF(salesTable[[#This Row],[customerLastName]]=CLEAN(UPPER(TRIM(salesTable[[#This Row],[customerLastName]]))),salesTable[[#This Row],[customerLastName]],"MISMATCH")</f>
        <v>OWUSU</v>
      </c>
      <c r="AF877" s="8" t="str">
        <f>IF(salesTable[[#This Row],[Phone]]="","MISSING",0&amp;RIGHT(TRIM(SUBSTITUTE(SUBSTITUTE(SUBSTITUTE(salesTable[[#This Row],[Phone]],"+","")," ",""),"-","")),9))</f>
        <v>0272108463</v>
      </c>
      <c r="AG87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877" s="8">
        <f>IF(salesTable[[#This Row],[quantity_clean]]&gt;0,salesTable[[#This Row],[quantity_clean]],"INVALID")</f>
        <v>12</v>
      </c>
      <c r="AI87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77" s="8">
        <f>IF(salesTable[[#This Row],[unitPrice_clean]]&gt;0,salesTable[[#This Row],[unitPrice_clean]],"INVALID")</f>
        <v>4200</v>
      </c>
      <c r="AK877">
        <f>IF(salesTable[[#This Row],[Revenue]]="","MISSING",VALUE(TRIM(SUBSTITUTE(SUBSTITUTE(salesTable[[#This Row],[Revenue]],",",""),"GH₵",""))))</f>
        <v>50400</v>
      </c>
      <c r="AL877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877" s="19">
        <f>IF(ISNUMBER(salesTable[[#This Row],[OrderDate]]),salesTable[[#This Row],[OrderDate]],IFERROR(DATEVALUE(CLEAN(TRIM(SUBSTITUTE(salesTable[[#This Row],[OrderDate]],".","/")))),"CHECK"))</f>
        <v>45911</v>
      </c>
      <c r="AN8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45911</v>
      </c>
      <c r="AO8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GH-SUN-2025-01028</v>
      </c>
      <c r="AP8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7" s="8" t="str">
        <f>CLEAN(PROPER(TRIM(salesTable[[#This Row],[Email]])))</f>
        <v>Naa.Owusu90@Example.Com</v>
      </c>
      <c r="AR877" s="8" t="str">
        <f>CLEAN(TRIM(salesTable[[#This Row],[SourceFile]]))</f>
        <v>Agent_App_2025.csv</v>
      </c>
      <c r="AS8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7" s="8" t="str">
        <f>IF(salesTable[orderRef_final]&lt;&gt;"MISSING",salesTable[orderRef_final],"invalid")</f>
        <v>GH-SUN-2025-01028</v>
      </c>
    </row>
    <row r="878" spans="1:46" x14ac:dyDescent="0.3">
      <c r="A878" t="s">
        <v>5147</v>
      </c>
      <c r="B878" t="s">
        <v>5148</v>
      </c>
      <c r="C878" t="s">
        <v>4265</v>
      </c>
      <c r="D878" t="s">
        <v>92</v>
      </c>
      <c r="E878" t="s">
        <v>51</v>
      </c>
      <c r="F878" t="s">
        <v>228</v>
      </c>
      <c r="G878" t="s">
        <v>191</v>
      </c>
      <c r="H878" t="s">
        <v>278</v>
      </c>
      <c r="I878" t="s">
        <v>279</v>
      </c>
      <c r="J878" t="s">
        <v>27</v>
      </c>
      <c r="K878" t="s">
        <v>321</v>
      </c>
      <c r="L878" t="s">
        <v>132</v>
      </c>
      <c r="M878">
        <v>4</v>
      </c>
      <c r="N878">
        <v>1550</v>
      </c>
      <c r="O878">
        <v>6200</v>
      </c>
      <c r="P878" t="s">
        <v>5149</v>
      </c>
      <c r="Q878" t="s">
        <v>5150</v>
      </c>
      <c r="R878" t="s">
        <v>46</v>
      </c>
      <c r="S878" t="str">
        <f>IF(salesTable[[#This Row],[Region]]="","MISSING",IFERROR(VLOOKUP(salesTable[[#This Row],[Region]],region_ref[],2,FALSE),TRIM(CLEAN(UPPER(salesTable[[#This Row],[Region]])))))</f>
        <v>SUNYANI</v>
      </c>
      <c r="T878" t="str">
        <f>IF(salesTable[[#This Row],[CustomerType]]="","MISSING",IFERROR(VLOOKUP(salesTable[[#This Row],[CustomerType]],customerType_Ref[],2,FALSE),TRIM(CLEAN(UPPER(salesTable[[#This Row],[CustomerType]])))))</f>
        <v>GOVERNMENT</v>
      </c>
      <c r="U878" t="str">
        <f>IF(salesTable[[#This Row],[SalesChannel]]="","MISSING",IFERROR(VLOOKUP(salesTable[[#This Row],[SalesChannel]],salesChannel_Ref[],2,FALSE),CLEAN(UPPER(TRIM(salesTable[SalesChannel])))))</f>
        <v>ONLINE</v>
      </c>
      <c r="V87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78" s="8" t="str">
        <f>IF(salesTable[[#This Row],[ProductID]]="","MISSING",IFERROR(VLOOKUP(salesTable[[#This Row],[ProductID]],product_REF[],1,FALSE),"NO MATCH"))</f>
        <v>P004</v>
      </c>
      <c r="X878" s="8" t="str">
        <f>CLEAN(UPPER(TRIM(IF(salesTable[[#This Row],[ProductID]]="","MISSING",IFERROR(VLOOKUP(salesTable[[#This Row],[ProductID]],product_REF[],2,FALSE),"NO MATCH")))))</f>
        <v>LASER PRINTER</v>
      </c>
      <c r="Y878" t="str">
        <f>IFERROR(CLEAN(UPPER(TRIM(VLOOKUP(salesTable[[#This Row],[productID_Final]],product_REF[],3,FALSE)))),"NO MATCH")</f>
        <v>OFFICE SUPPLIES</v>
      </c>
      <c r="Z878" s="8" t="str">
        <f>IF(salesTable[[#This Row],[productCategory_final]]=CLEAN(UPPER(TRIM(salesTable[ProductCategory]))),salesTable[[#This Row],[productCategory_final]],"MISMATCH")</f>
        <v>OFFICE SUPPLIES</v>
      </c>
      <c r="AA878" s="8" t="str">
        <f>IF(salesTable[[#This Row],[CustomerID]]="","MISSING",IFERROR(VLOOKUP(salesTable[[#This Row],[CustomerID]],customer_REF[],1,FALSE),"NO MATCH"))</f>
        <v>C0268</v>
      </c>
      <c r="AB878" t="str">
        <f>CLEAN(UPPER(TRIM(IF(salesTable[[#This Row],[FirstName]]="","MISSING",IFERROR(VLOOKUP(salesTable[[#This Row],[CustomerID_final]],customer_REF[],2,FALSE),"NO MATCH")))))</f>
        <v>AMA</v>
      </c>
      <c r="AC878" s="8" t="str">
        <f>IF(salesTable[[#This Row],[customerFisrtName]]=CLEAN(UPPER(TRIM(salesTable[[#This Row],[customerFisrtName]]))),salesTable[[#This Row],[customerFisrtName]],"MISMATCH")</f>
        <v>AMA</v>
      </c>
      <c r="AD878" t="str">
        <f>CLEAN(UPPER(TRIM(IF(salesTable[[#This Row],[LastName]]="","MISSING",IFERROR(VLOOKUP(salesTable[[#This Row],[CustomerID_final]],customer_REF[],3,FALSE),"NO MATCH")))))</f>
        <v>MENSAH</v>
      </c>
      <c r="AE878" s="8" t="str">
        <f>IF(salesTable[[#This Row],[customerLastName]]=CLEAN(UPPER(TRIM(salesTable[[#This Row],[customerLastName]]))),salesTable[[#This Row],[customerLastName]],"MISMATCH")</f>
        <v>MENSAH</v>
      </c>
      <c r="AF878" s="8" t="str">
        <f>IF(salesTable[[#This Row],[Phone]]="","MISSING",0&amp;RIGHT(TRIM(SUBSTITUTE(SUBSTITUTE(SUBSTITUTE(salesTable[[#This Row],[Phone]],"+","")," ",""),"-","")),9))</f>
        <v>0276252700</v>
      </c>
      <c r="AG87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78" s="8">
        <f>IF(salesTable[[#This Row],[quantity_clean]]&gt;0,salesTable[[#This Row],[quantity_clean]],"INVALID")</f>
        <v>4</v>
      </c>
      <c r="AI878">
        <f>IF(OR(salesTable[[#This Row],[UnitPrice]]="",salesTable[[#This Row],[UnitPrice]]="N/A",salesTable[[#This Row],[UnitPrice]]="unknown"),"INVALID",VALUE(TRIM(SUBSTITUTE(SUBSTITUTE(salesTable[[#This Row],[UnitPrice]],",",""),"GH₵",""))))</f>
        <v>1550</v>
      </c>
      <c r="AJ878" s="8">
        <f>IF(salesTable[[#This Row],[unitPrice_clean]]&gt;0,salesTable[[#This Row],[unitPrice_clean]],"INVALID")</f>
        <v>1550</v>
      </c>
      <c r="AK878">
        <f>IF(salesTable[[#This Row],[Revenue]]="","MISSING",VALUE(TRIM(SUBSTITUTE(SUBSTITUTE(salesTable[[#This Row],[Revenue]],",",""),"GH₵",""))))</f>
        <v>6200</v>
      </c>
      <c r="AL878" s="8">
        <f>IFERROR(IF(ROUND(salesTable[[#This Row],[Quantity_final]]*salesTable[[#This Row],[UnitPrice_final]],2)=ROUND(salesTable[[#This Row],[revenue_clean]],2)=TRUE,salesTable[[#This Row],[revenue_clean]],"invalid"),"INVALID")</f>
        <v>6200</v>
      </c>
      <c r="AM878" s="19">
        <f>IF(ISNUMBER(salesTable[[#This Row],[OrderDate]]),salesTable[[#This Row],[OrderDate]],IFERROR(DATEVALUE(CLEAN(TRIM(SUBSTITUTE(salesTable[[#This Row],[OrderDate]],".","/")))),"CHECK"))</f>
        <v>45886</v>
      </c>
      <c r="AN8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45886</v>
      </c>
      <c r="AO8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GH-SUN-2025-01031</v>
      </c>
      <c r="AP8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8" s="8" t="str">
        <f>CLEAN(PROPER(TRIM(salesTable[[#This Row],[Email]])))</f>
        <v>Ama.Mensah13@Example.Com</v>
      </c>
      <c r="AR878" s="8" t="str">
        <f>CLEAN(TRIM(salesTable[[#This Row],[SourceFile]]))</f>
        <v>Mobile_App_Export.csv</v>
      </c>
      <c r="AS8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8" s="8" t="str">
        <f>IF(salesTable[orderRef_final]&lt;&gt;"MISSING",salesTable[orderRef_final],"invalid")</f>
        <v>GH-SUN-2025-01031</v>
      </c>
    </row>
    <row r="879" spans="1:46" x14ac:dyDescent="0.3">
      <c r="A879" t="s">
        <v>3718</v>
      </c>
      <c r="B879" t="s">
        <v>3719</v>
      </c>
      <c r="C879" t="s">
        <v>3720</v>
      </c>
      <c r="D879" t="s">
        <v>21</v>
      </c>
      <c r="E879" t="s">
        <v>129</v>
      </c>
      <c r="F879" t="s">
        <v>1127</v>
      </c>
      <c r="G879" t="s">
        <v>218</v>
      </c>
      <c r="H879" t="s">
        <v>312</v>
      </c>
      <c r="I879" t="s">
        <v>313</v>
      </c>
      <c r="J879" t="s">
        <v>97</v>
      </c>
      <c r="K879" t="s">
        <v>1087</v>
      </c>
      <c r="L879" t="s">
        <v>182</v>
      </c>
      <c r="M879" t="s">
        <v>726</v>
      </c>
      <c r="N879">
        <v>2800</v>
      </c>
      <c r="O879">
        <v>11200</v>
      </c>
      <c r="P879" t="s">
        <v>3721</v>
      </c>
      <c r="Q879" t="s">
        <v>3722</v>
      </c>
      <c r="R879" t="s">
        <v>46</v>
      </c>
      <c r="S879" t="str">
        <f>IF(salesTable[[#This Row],[Region]]="","MISSING",IFERROR(VLOOKUP(salesTable[[#This Row],[Region]],region_ref[],2,FALSE),TRIM(CLEAN(UPPER(salesTable[[#This Row],[Region]])))))</f>
        <v>SUNYANI</v>
      </c>
      <c r="T879" t="str">
        <f>IF(salesTable[[#This Row],[CustomerType]]="","MISSING",IFERROR(VLOOKUP(salesTable[[#This Row],[CustomerType]],customerType_Ref[],2,FALSE),TRIM(CLEAN(UPPER(salesTable[[#This Row],[CustomerType]])))))</f>
        <v>BUSINESS</v>
      </c>
      <c r="U879" t="str">
        <f>IF(salesTable[[#This Row],[SalesChannel]]="","MISSING",IFERROR(VLOOKUP(salesTable[[#This Row],[SalesChannel]],salesChannel_Ref[],2,FALSE),CLEAN(UPPER(TRIM(salesTable[SalesChannel])))))</f>
        <v>AGENT</v>
      </c>
      <c r="V879" t="str">
        <f>IF(salesTable[[#This Row],[PaymentMethod]]="","MISSING",IFERROR(VLOOKUP(salesTable[[#This Row],[PaymentMethod]],paymentMethod_REF[],2,FALSE), CLEAN(UPPER(TRIM(salesTable[[#This Row],[PaymentMethod]])))))</f>
        <v>CASH</v>
      </c>
      <c r="W879" s="8" t="str">
        <f>IF(salesTable[[#This Row],[ProductID]]="","MISSING",IFERROR(VLOOKUP(salesTable[[#This Row],[ProductID]],product_REF[],1,FALSE),"NO MATCH"))</f>
        <v>P005</v>
      </c>
      <c r="X879" s="8" t="str">
        <f>CLEAN(UPPER(TRIM(IF(salesTable[[#This Row],[ProductID]]="","MISSING",IFERROR(VLOOKUP(salesTable[[#This Row],[ProductID]],product_REF[],2,FALSE),"NO MATCH")))))</f>
        <v>SMARTPHONE X</v>
      </c>
      <c r="Y879" t="str">
        <f>IFERROR(CLEAN(UPPER(TRIM(VLOOKUP(salesTable[[#This Row],[productID_Final]],product_REF[],3,FALSE)))),"NO MATCH")</f>
        <v>ELECTRONICS</v>
      </c>
      <c r="Z879" s="8" t="str">
        <f>IF(salesTable[[#This Row],[productCategory_final]]=CLEAN(UPPER(TRIM(salesTable[ProductCategory]))),salesTable[[#This Row],[productCategory_final]],"MISMATCH")</f>
        <v>ELECTRONICS</v>
      </c>
      <c r="AA879" s="8" t="str">
        <f>IF(salesTable[[#This Row],[CustomerID]]="","MISSING",IFERROR(VLOOKUP(salesTable[[#This Row],[CustomerID]],customer_REF[],1,FALSE),"NO MATCH"))</f>
        <v>C0014</v>
      </c>
      <c r="AB879" t="str">
        <f>CLEAN(UPPER(TRIM(IF(salesTable[[#This Row],[FirstName]]="","MISSING",IFERROR(VLOOKUP(salesTable[[#This Row],[CustomerID_final]],customer_REF[],2,FALSE),"NO MATCH")))))</f>
        <v>KOJO</v>
      </c>
      <c r="AC879" s="8" t="str">
        <f>IF(salesTable[[#This Row],[customerFisrtName]]=CLEAN(UPPER(TRIM(salesTable[[#This Row],[customerFisrtName]]))),salesTable[[#This Row],[customerFisrtName]],"MISMATCH")</f>
        <v>KOJO</v>
      </c>
      <c r="AD879" t="str">
        <f>CLEAN(UPPER(TRIM(IF(salesTable[[#This Row],[LastName]]="","MISSING",IFERROR(VLOOKUP(salesTable[[#This Row],[CustomerID_final]],customer_REF[],3,FALSE),"NO MATCH")))))</f>
        <v>BOATENG</v>
      </c>
      <c r="AE879" s="8" t="str">
        <f>IF(salesTable[[#This Row],[customerLastName]]=CLEAN(UPPER(TRIM(salesTable[[#This Row],[customerLastName]]))),salesTable[[#This Row],[customerLastName]],"MISMATCH")</f>
        <v>BOATENG</v>
      </c>
      <c r="AF879" s="8" t="str">
        <f>IF(salesTable[[#This Row],[Phone]]="","MISSING",0&amp;RIGHT(TRIM(SUBSTITUTE(SUBSTITUTE(SUBSTITUTE(salesTable[[#This Row],[Phone]],"+","")," ",""),"-","")),9))</f>
        <v>0262987755</v>
      </c>
      <c r="AG87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879" s="8">
        <f>IF(salesTable[[#This Row],[quantity_clean]]&gt;0,salesTable[[#This Row],[quantity_clean]],"INVALID")</f>
        <v>4</v>
      </c>
      <c r="AI87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879" s="8">
        <f>IF(salesTable[[#This Row],[unitPrice_clean]]&gt;0,salesTable[[#This Row],[unitPrice_clean]],"INVALID")</f>
        <v>2800</v>
      </c>
      <c r="AK879">
        <f>IF(salesTable[[#This Row],[Revenue]]="","MISSING",VALUE(TRIM(SUBSTITUTE(SUBSTITUTE(salesTable[[#This Row],[Revenue]],",",""),"GH₵",""))))</f>
        <v>11200</v>
      </c>
      <c r="AL879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879" s="19">
        <f>IF(ISNUMBER(salesTable[[#This Row],[OrderDate]]),salesTable[[#This Row],[OrderDate]],IFERROR(DATEVALUE(CLEAN(TRIM(SUBSTITUTE(salesTable[[#This Row],[OrderDate]],".","/")))),"CHECK"))</f>
        <v>45731</v>
      </c>
      <c r="AN8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45731</v>
      </c>
      <c r="AO8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GH-SUN-2025-01039</v>
      </c>
      <c r="AP8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79" s="8" t="str">
        <f>CLEAN(PROPER(TRIM(salesTable[[#This Row],[Email]])))</f>
        <v>Kojo.Boateng82@Example.Com</v>
      </c>
      <c r="AR879" s="8" t="str">
        <f>CLEAN(TRIM(salesTable[[#This Row],[SourceFile]]))</f>
        <v>Mobile_App_Export.csv</v>
      </c>
      <c r="AS8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79" s="8" t="str">
        <f>IF(salesTable[orderRef_final]&lt;&gt;"MISSING",salesTable[orderRef_final],"invalid")</f>
        <v>GH-SUN-2025-01039</v>
      </c>
    </row>
    <row r="880" spans="1:46" x14ac:dyDescent="0.3">
      <c r="A880" t="s">
        <v>3800</v>
      </c>
      <c r="B880" t="s">
        <v>3801</v>
      </c>
      <c r="C880" t="s">
        <v>20</v>
      </c>
      <c r="D880" t="s">
        <v>21</v>
      </c>
      <c r="E880" t="s">
        <v>1044</v>
      </c>
      <c r="F880" t="s">
        <v>228</v>
      </c>
      <c r="G880" t="s">
        <v>120</v>
      </c>
      <c r="H880" t="s">
        <v>373</v>
      </c>
      <c r="I880" t="s">
        <v>1005</v>
      </c>
      <c r="J880" t="s">
        <v>97</v>
      </c>
      <c r="K880" t="s">
        <v>1148</v>
      </c>
      <c r="L880" t="s">
        <v>165</v>
      </c>
      <c r="M880">
        <v>5</v>
      </c>
      <c r="N880" t="s">
        <v>123</v>
      </c>
      <c r="O880">
        <v>4250</v>
      </c>
      <c r="P880" t="s">
        <v>3802</v>
      </c>
      <c r="Q880" t="s">
        <v>3803</v>
      </c>
      <c r="R880" t="s">
        <v>46</v>
      </c>
      <c r="S880" t="str">
        <f>IF(salesTable[[#This Row],[Region]]="","MISSING",IFERROR(VLOOKUP(salesTable[[#This Row],[Region]],region_ref[],2,FALSE),TRIM(CLEAN(UPPER(salesTable[[#This Row],[Region]])))))</f>
        <v>SUNYANI</v>
      </c>
      <c r="T880" t="str">
        <f>IF(salesTable[[#This Row],[CustomerType]]="","MISSING",IFERROR(VLOOKUP(salesTable[[#This Row],[CustomerType]],customerType_Ref[],2,FALSE),TRIM(CLEAN(UPPER(salesTable[[#This Row],[CustomerType]])))))</f>
        <v>BUSINESS</v>
      </c>
      <c r="U880" t="str">
        <f>IF(salesTable[[#This Row],[SalesChannel]]="","MISSING",IFERROR(VLOOKUP(salesTable[[#This Row],[SalesChannel]],salesChannel_Ref[],2,FALSE),CLEAN(UPPER(TRIM(salesTable[SalesChannel])))))</f>
        <v>MOBILE APP</v>
      </c>
      <c r="V88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80" s="8" t="str">
        <f>IF(salesTable[[#This Row],[ProductID]]="","MISSING",IFERROR(VLOOKUP(salesTable[[#This Row],[ProductID]],product_REF[],1,FALSE),"NO MATCH"))</f>
        <v>P002</v>
      </c>
      <c r="X880" s="8" t="str">
        <f>CLEAN(UPPER(TRIM(IF(salesTable[[#This Row],[ProductID]]="","MISSING",IFERROR(VLOOKUP(salesTable[[#This Row],[ProductID]],product_REF[],2,FALSE),"NO MATCH")))))</f>
        <v>OFFICE CHAIR</v>
      </c>
      <c r="Y880" t="str">
        <f>IFERROR(CLEAN(UPPER(TRIM(VLOOKUP(salesTable[[#This Row],[productID_Final]],product_REF[],3,FALSE)))),"NO MATCH")</f>
        <v>FURNITURE</v>
      </c>
      <c r="Z880" s="8" t="str">
        <f>IF(salesTable[[#This Row],[productCategory_final]]=CLEAN(UPPER(TRIM(salesTable[ProductCategory]))),salesTable[[#This Row],[productCategory_final]],"MISMATCH")</f>
        <v>FURNITURE</v>
      </c>
      <c r="AA880" s="8" t="str">
        <f>IF(salesTable[[#This Row],[CustomerID]]="","MISSING",IFERROR(VLOOKUP(salesTable[[#This Row],[CustomerID]],customer_REF[],1,FALSE),"NO MATCH"))</f>
        <v>C0149</v>
      </c>
      <c r="AB880" t="str">
        <f>CLEAN(UPPER(TRIM(IF(salesTable[[#This Row],[FirstName]]="","MISSING",IFERROR(VLOOKUP(salesTable[[#This Row],[CustomerID_final]],customer_REF[],2,FALSE),"NO MATCH")))))</f>
        <v>KOJO</v>
      </c>
      <c r="AC880" s="8" t="str">
        <f>IF(salesTable[[#This Row],[customerFisrtName]]=CLEAN(UPPER(TRIM(salesTable[[#This Row],[customerFisrtName]]))),salesTable[[#This Row],[customerFisrtName]],"MISMATCH")</f>
        <v>KOJO</v>
      </c>
      <c r="AD880" t="str">
        <f>CLEAN(UPPER(TRIM(IF(salesTable[[#This Row],[LastName]]="","MISSING",IFERROR(VLOOKUP(salesTable[[#This Row],[CustomerID_final]],customer_REF[],3,FALSE),"NO MATCH")))))</f>
        <v>ARTHUR</v>
      </c>
      <c r="AE880" s="8" t="str">
        <f>IF(salesTable[[#This Row],[customerLastName]]=CLEAN(UPPER(TRIM(salesTable[[#This Row],[customerLastName]]))),salesTable[[#This Row],[customerLastName]],"MISMATCH")</f>
        <v>ARTHUR</v>
      </c>
      <c r="AF880" s="8" t="str">
        <f>IF(salesTable[[#This Row],[Phone]]="","MISSING",0&amp;RIGHT(TRIM(SUBSTITUTE(SUBSTITUTE(SUBSTITUTE(salesTable[[#This Row],[Phone]],"+","")," ",""),"-","")),9))</f>
        <v>0591335512</v>
      </c>
      <c r="AG88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80" s="8">
        <f>IF(salesTable[[#This Row],[quantity_clean]]&gt;0,salesTable[[#This Row],[quantity_clean]],"INVALID")</f>
        <v>5</v>
      </c>
      <c r="AI88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80" s="8">
        <f>IF(salesTable[[#This Row],[unitPrice_clean]]&gt;0,salesTable[[#This Row],[unitPrice_clean]],"INVALID")</f>
        <v>850</v>
      </c>
      <c r="AK880">
        <f>IF(salesTable[[#This Row],[Revenue]]="","MISSING",VALUE(TRIM(SUBSTITUTE(SUBSTITUTE(salesTable[[#This Row],[Revenue]],",",""),"GH₵",""))))</f>
        <v>4250</v>
      </c>
      <c r="AL880" s="8">
        <f>IFERROR(IF(ROUND(salesTable[[#This Row],[Quantity_final]]*salesTable[[#This Row],[UnitPrice_final]],2)=ROUND(salesTable[[#This Row],[revenue_clean]],2)=TRUE,salesTable[[#This Row],[revenue_clean]],"invalid"),"INVALID")</f>
        <v>4250</v>
      </c>
      <c r="AM880" s="19">
        <f>IF(ISNUMBER(salesTable[[#This Row],[OrderDate]]),salesTable[[#This Row],[OrderDate]],IFERROR(DATEVALUE(CLEAN(TRIM(SUBSTITUTE(salesTable[[#This Row],[OrderDate]],".","/")))),"CHECK"))</f>
        <v>45686</v>
      </c>
      <c r="AN8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45686</v>
      </c>
      <c r="AO8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GH-SUN-2025-01048</v>
      </c>
      <c r="AP8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0" s="8" t="str">
        <f>CLEAN(PROPER(TRIM(salesTable[[#This Row],[Email]])))</f>
        <v>Kojo.Arthur69@Example.Com</v>
      </c>
      <c r="AR880" s="8" t="str">
        <f>CLEAN(TRIM(salesTable[[#This Row],[SourceFile]]))</f>
        <v>Mobile_App_Export.csv</v>
      </c>
      <c r="AS8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0" s="8" t="str">
        <f>IF(salesTable[orderRef_final]&lt;&gt;"MISSING",salesTable[orderRef_final],"invalid")</f>
        <v>GH-SUN-2025-01048</v>
      </c>
    </row>
    <row r="881" spans="1:46" x14ac:dyDescent="0.3">
      <c r="A881" t="s">
        <v>2955</v>
      </c>
      <c r="B881" t="s">
        <v>2956</v>
      </c>
      <c r="C881" t="s">
        <v>558</v>
      </c>
      <c r="D881" t="s">
        <v>302</v>
      </c>
      <c r="E881" t="s">
        <v>1682</v>
      </c>
      <c r="F881" t="s">
        <v>228</v>
      </c>
      <c r="G881" t="s">
        <v>239</v>
      </c>
      <c r="H881" t="s">
        <v>240</v>
      </c>
      <c r="I881" t="s">
        <v>279</v>
      </c>
      <c r="J881" t="s">
        <v>27</v>
      </c>
      <c r="K881" t="s">
        <v>481</v>
      </c>
      <c r="L881" t="s">
        <v>132</v>
      </c>
      <c r="M881" t="s">
        <v>86</v>
      </c>
      <c r="N881" t="s">
        <v>242</v>
      </c>
      <c r="O881">
        <v>4900</v>
      </c>
      <c r="P881" t="s">
        <v>2957</v>
      </c>
      <c r="Q881" t="s">
        <v>2958</v>
      </c>
      <c r="R881" t="s">
        <v>61</v>
      </c>
      <c r="S881" t="str">
        <f>IF(salesTable[[#This Row],[Region]]="","MISSING",IFERROR(VLOOKUP(salesTable[[#This Row],[Region]],region_ref[],2,FALSE),TRIM(CLEAN(UPPER(salesTable[[#This Row],[Region]])))))</f>
        <v>SUNYANI</v>
      </c>
      <c r="T881" t="str">
        <f>IF(salesTable[[#This Row],[CustomerType]]="","MISSING",IFERROR(VLOOKUP(salesTable[[#This Row],[CustomerType]],customerType_Ref[],2,FALSE),TRIM(CLEAN(UPPER(salesTable[[#This Row],[CustomerType]])))))</f>
        <v>GOVERNMENT</v>
      </c>
      <c r="U881" t="str">
        <f>IF(salesTable[[#This Row],[SalesChannel]]="","MISSING",IFERROR(VLOOKUP(salesTable[[#This Row],[SalesChannel]],salesChannel_Ref[],2,FALSE),CLEAN(UPPER(TRIM(salesTable[SalesChannel])))))</f>
        <v>MOBILE APP</v>
      </c>
      <c r="V8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81" s="8" t="str">
        <f>IF(salesTable[[#This Row],[ProductID]]="","MISSING",IFERROR(VLOOKUP(salesTable[[#This Row],[ProductID]],product_REF[],1,FALSE),"NO MATCH"))</f>
        <v>P009</v>
      </c>
      <c r="X881" s="8" t="str">
        <f>CLEAN(UPPER(TRIM(IF(salesTable[[#This Row],[ProductID]]="","MISSING",IFERROR(VLOOKUP(salesTable[[#This Row],[ProductID]],product_REF[],2,FALSE),"NO MATCH")))))</f>
        <v>FILING CABINET</v>
      </c>
      <c r="Y881" t="str">
        <f>IFERROR(CLEAN(UPPER(TRIM(VLOOKUP(salesTable[[#This Row],[productID_Final]],product_REF[],3,FALSE)))),"NO MATCH")</f>
        <v>OFFICE SUPPLIES</v>
      </c>
      <c r="Z881" s="8" t="str">
        <f>IF(salesTable[[#This Row],[productCategory_final]]=CLEAN(UPPER(TRIM(salesTable[ProductCategory]))),salesTable[[#This Row],[productCategory_final]],"MISMATCH")</f>
        <v>OFFICE SUPPLIES</v>
      </c>
      <c r="AA881" s="8" t="str">
        <f>IF(salesTable[[#This Row],[CustomerID]]="","MISSING",IFERROR(VLOOKUP(salesTable[[#This Row],[CustomerID]],customer_REF[],1,FALSE),"NO MATCH"))</f>
        <v>C0290</v>
      </c>
      <c r="AB881" t="str">
        <f>CLEAN(UPPER(TRIM(IF(salesTable[[#This Row],[FirstName]]="","MISSING",IFERROR(VLOOKUP(salesTable[[#This Row],[CustomerID_final]],customer_REF[],2,FALSE),"NO MATCH")))))</f>
        <v>AMA</v>
      </c>
      <c r="AC881" s="8" t="str">
        <f>IF(salesTable[[#This Row],[customerFisrtName]]=CLEAN(UPPER(TRIM(salesTable[[#This Row],[customerFisrtName]]))),salesTable[[#This Row],[customerFisrtName]],"MISMATCH")</f>
        <v>AMA</v>
      </c>
      <c r="AD881" t="str">
        <f>CLEAN(UPPER(TRIM(IF(salesTable[[#This Row],[LastName]]="","MISSING",IFERROR(VLOOKUP(salesTable[[#This Row],[CustomerID_final]],customer_REF[],3,FALSE),"NO MATCH")))))</f>
        <v>ADDO</v>
      </c>
      <c r="AE881" s="8" t="str">
        <f>IF(salesTable[[#This Row],[customerLastName]]=CLEAN(UPPER(TRIM(salesTable[[#This Row],[customerLastName]]))),salesTable[[#This Row],[customerLastName]],"MISMATCH")</f>
        <v>ADDO</v>
      </c>
      <c r="AF881" s="8" t="str">
        <f>IF(salesTable[[#This Row],[Phone]]="","MISSING",0&amp;RIGHT(TRIM(SUBSTITUTE(SUBSTITUTE(SUBSTITUTE(salesTable[[#This Row],[Phone]],"+","")," ",""),"-","")),9))</f>
        <v>0205832853</v>
      </c>
      <c r="AG88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81" s="8">
        <f>IF(salesTable[[#This Row],[quantity_clean]]&gt;0,salesTable[[#This Row],[quantity_clean]],"INVALID")</f>
        <v>5</v>
      </c>
      <c r="AI88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881" s="8">
        <f>IF(salesTable[[#This Row],[unitPrice_clean]]&gt;0,salesTable[[#This Row],[unitPrice_clean]],"INVALID")</f>
        <v>980</v>
      </c>
      <c r="AK881">
        <f>IF(salesTable[[#This Row],[Revenue]]="","MISSING",VALUE(TRIM(SUBSTITUTE(SUBSTITUTE(salesTable[[#This Row],[Revenue]],",",""),"GH₵",""))))</f>
        <v>4900</v>
      </c>
      <c r="AL881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881" s="19">
        <f>IF(ISNUMBER(salesTable[[#This Row],[OrderDate]]),salesTable[[#This Row],[OrderDate]],IFERROR(DATEVALUE(CLEAN(TRIM(SUBSTITUTE(salesTable[[#This Row],[OrderDate]],".","/")))),"CHECK"))</f>
        <v>45702</v>
      </c>
      <c r="AN8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45702</v>
      </c>
      <c r="AO8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GH-SUN-2025-01072</v>
      </c>
      <c r="AP8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1" s="8" t="str">
        <f>CLEAN(PROPER(TRIM(salesTable[[#This Row],[Email]])))</f>
        <v>Ama.Addo55@Example.Com</v>
      </c>
      <c r="AR881" s="8" t="str">
        <f>CLEAN(TRIM(salesTable[[#This Row],[SourceFile]]))</f>
        <v>Retail_POS_2025.csv</v>
      </c>
      <c r="AS8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1" s="8" t="str">
        <f>IF(salesTable[orderRef_final]&lt;&gt;"MISSING",salesTable[orderRef_final],"invalid")</f>
        <v>GH-SUN-2025-01072</v>
      </c>
    </row>
    <row r="882" spans="1:46" x14ac:dyDescent="0.3">
      <c r="A882" t="s">
        <v>2365</v>
      </c>
      <c r="B882" t="s">
        <v>2366</v>
      </c>
      <c r="C882" t="s">
        <v>1237</v>
      </c>
      <c r="D882" t="s">
        <v>151</v>
      </c>
      <c r="E882" t="s">
        <v>949</v>
      </c>
      <c r="F882" t="s">
        <v>1127</v>
      </c>
      <c r="G882" t="s">
        <v>120</v>
      </c>
      <c r="H882" t="s">
        <v>121</v>
      </c>
      <c r="I882" t="s">
        <v>41</v>
      </c>
      <c r="J882" t="s">
        <v>501</v>
      </c>
      <c r="K882" t="s">
        <v>72</v>
      </c>
      <c r="L882" t="s">
        <v>165</v>
      </c>
      <c r="M882">
        <v>10</v>
      </c>
      <c r="N882" t="s">
        <v>123</v>
      </c>
      <c r="O882">
        <v>8500</v>
      </c>
      <c r="P882" t="s">
        <v>2367</v>
      </c>
      <c r="Q882" t="s">
        <v>2368</v>
      </c>
      <c r="R882" t="s">
        <v>157</v>
      </c>
      <c r="S882" t="str">
        <f>IF(salesTable[[#This Row],[Region]]="","MISSING",IFERROR(VLOOKUP(salesTable[[#This Row],[Region]],region_ref[],2,FALSE),TRIM(CLEAN(UPPER(salesTable[[#This Row],[Region]])))))</f>
        <v>SUNYANI</v>
      </c>
      <c r="T882" t="str">
        <f>IF(salesTable[[#This Row],[CustomerType]]="","MISSING",IFERROR(VLOOKUP(salesTable[[#This Row],[CustomerType]],customerType_Ref[],2,FALSE),TRIM(CLEAN(UPPER(salesTable[[#This Row],[CustomerType]])))))</f>
        <v>GOVERNMENT</v>
      </c>
      <c r="U882" t="str">
        <f>IF(salesTable[[#This Row],[SalesChannel]]="","MISSING",IFERROR(VLOOKUP(salesTable[[#This Row],[SalesChannel]],salesChannel_Ref[],2,FALSE),CLEAN(UPPER(TRIM(salesTable[SalesChannel])))))</f>
        <v>IN-STORE</v>
      </c>
      <c r="V88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82" s="8" t="str">
        <f>IF(salesTable[[#This Row],[ProductID]]="","MISSING",IFERROR(VLOOKUP(salesTable[[#This Row],[ProductID]],product_REF[],1,FALSE),"NO MATCH"))</f>
        <v>P002</v>
      </c>
      <c r="X882" s="8" t="str">
        <f>CLEAN(UPPER(TRIM(IF(salesTable[[#This Row],[ProductID]]="","MISSING",IFERROR(VLOOKUP(salesTable[[#This Row],[ProductID]],product_REF[],2,FALSE),"NO MATCH")))))</f>
        <v>OFFICE CHAIR</v>
      </c>
      <c r="Y882" t="str">
        <f>IFERROR(CLEAN(UPPER(TRIM(VLOOKUP(salesTable[[#This Row],[productID_Final]],product_REF[],3,FALSE)))),"NO MATCH")</f>
        <v>FURNITURE</v>
      </c>
      <c r="Z882" s="8" t="str">
        <f>IF(salesTable[[#This Row],[productCategory_final]]=CLEAN(UPPER(TRIM(salesTable[ProductCategory]))),salesTable[[#This Row],[productCategory_final]],"MISMATCH")</f>
        <v>FURNITURE</v>
      </c>
      <c r="AA882" s="8" t="str">
        <f>IF(salesTable[[#This Row],[CustomerID]]="","MISSING",IFERROR(VLOOKUP(salesTable[[#This Row],[CustomerID]],customer_REF[],1,FALSE),"NO MATCH"))</f>
        <v>C0159</v>
      </c>
      <c r="AB882" t="str">
        <f>CLEAN(UPPER(TRIM(IF(salesTable[[#This Row],[FirstName]]="","MISSING",IFERROR(VLOOKUP(salesTable[[#This Row],[CustomerID_final]],customer_REF[],2,FALSE),"NO MATCH")))))</f>
        <v>KWAME</v>
      </c>
      <c r="AC882" s="8" t="str">
        <f>IF(salesTable[[#This Row],[customerFisrtName]]=CLEAN(UPPER(TRIM(salesTable[[#This Row],[customerFisrtName]]))),salesTable[[#This Row],[customerFisrtName]],"MISMATCH")</f>
        <v>KWAME</v>
      </c>
      <c r="AD882" t="str">
        <f>CLEAN(UPPER(TRIM(IF(salesTable[[#This Row],[LastName]]="","MISSING",IFERROR(VLOOKUP(salesTable[[#This Row],[CustomerID_final]],customer_REF[],3,FALSE),"NO MATCH")))))</f>
        <v>ASARE</v>
      </c>
      <c r="AE882" s="8" t="str">
        <f>IF(salesTable[[#This Row],[customerLastName]]=CLEAN(UPPER(TRIM(salesTable[[#This Row],[customerLastName]]))),salesTable[[#This Row],[customerLastName]],"MISMATCH")</f>
        <v>ASARE</v>
      </c>
      <c r="AF882" s="8" t="str">
        <f>IF(salesTable[[#This Row],[Phone]]="","MISSING",0&amp;RIGHT(TRIM(SUBSTITUTE(SUBSTITUTE(SUBSTITUTE(salesTable[[#This Row],[Phone]],"+","")," ",""),"-","")),9))</f>
        <v>0597144680</v>
      </c>
      <c r="AG88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82" s="8">
        <f>IF(salesTable[[#This Row],[quantity_clean]]&gt;0,salesTable[[#This Row],[quantity_clean]],"INVALID")</f>
        <v>10</v>
      </c>
      <c r="AI88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82" s="8">
        <f>IF(salesTable[[#This Row],[unitPrice_clean]]&gt;0,salesTable[[#This Row],[unitPrice_clean]],"INVALID")</f>
        <v>850</v>
      </c>
      <c r="AK882">
        <f>IF(salesTable[[#This Row],[Revenue]]="","MISSING",VALUE(TRIM(SUBSTITUTE(SUBSTITUTE(salesTable[[#This Row],[Revenue]],",",""),"GH₵",""))))</f>
        <v>8500</v>
      </c>
      <c r="AL882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882" s="19" t="str">
        <f>IF(ISNUMBER(salesTable[[#This Row],[OrderDate]]),salesTable[[#This Row],[OrderDate]],IFERROR(DATEVALUE(CLEAN(TRIM(SUBSTITUTE(salesTable[[#This Row],[OrderDate]],".","/")))),"CHECK"))</f>
        <v>CHECK</v>
      </c>
      <c r="AN88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GH-SUN-2025-01076</v>
      </c>
      <c r="AP8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2" s="8" t="str">
        <f>CLEAN(PROPER(TRIM(salesTable[[#This Row],[Email]])))</f>
        <v>Kwame.Asare64@Example.Com</v>
      </c>
      <c r="AR882" s="8" t="str">
        <f>CLEAN(TRIM(salesTable[[#This Row],[SourceFile]]))</f>
        <v>Online_Sales_2025.xlsx</v>
      </c>
      <c r="AS8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2" s="8" t="str">
        <f>IF(salesTable[orderRef_final]&lt;&gt;"MISSING",salesTable[orderRef_final],"invalid")</f>
        <v>GH-SUN-2025-01076</v>
      </c>
    </row>
    <row r="883" spans="1:46" x14ac:dyDescent="0.3">
      <c r="A883" t="s">
        <v>2586</v>
      </c>
      <c r="B883" t="s">
        <v>2587</v>
      </c>
      <c r="C883" t="s">
        <v>915</v>
      </c>
      <c r="D883" t="s">
        <v>80</v>
      </c>
      <c r="E883" t="s">
        <v>173</v>
      </c>
      <c r="F883" t="s">
        <v>2107</v>
      </c>
      <c r="G883" t="s">
        <v>53</v>
      </c>
      <c r="H883" t="s">
        <v>54</v>
      </c>
      <c r="I883" t="s">
        <v>96</v>
      </c>
      <c r="J883" t="s">
        <v>501</v>
      </c>
      <c r="K883" t="s">
        <v>84</v>
      </c>
      <c r="L883" t="s">
        <v>85</v>
      </c>
      <c r="M883" t="s">
        <v>2308</v>
      </c>
      <c r="N883">
        <v>180</v>
      </c>
      <c r="O883">
        <v>1980</v>
      </c>
      <c r="P883" t="s">
        <v>2588</v>
      </c>
      <c r="Q883" t="s">
        <v>2589</v>
      </c>
      <c r="R883" t="s">
        <v>32</v>
      </c>
      <c r="S883" t="str">
        <f>IF(salesTable[[#This Row],[Region]]="","MISSING",IFERROR(VLOOKUP(salesTable[[#This Row],[Region]],region_ref[],2,FALSE),TRIM(CLEAN(UPPER(salesTable[[#This Row],[Region]])))))</f>
        <v>SUNYANI</v>
      </c>
      <c r="T883" t="str">
        <f>IF(salesTable[[#This Row],[CustomerType]]="","MISSING",IFERROR(VLOOKUP(salesTable[[#This Row],[CustomerType]],customerType_Ref[],2,FALSE),TRIM(CLEAN(UPPER(salesTable[[#This Row],[CustomerType]])))))</f>
        <v>GOVERNMENT</v>
      </c>
      <c r="U883" t="str">
        <f>IF(salesTable[[#This Row],[SalesChannel]]="","MISSING",IFERROR(VLOOKUP(salesTable[[#This Row],[SalesChannel]],salesChannel_Ref[],2,FALSE),CLEAN(UPPER(TRIM(salesTable[SalesChannel])))))</f>
        <v>AGENT</v>
      </c>
      <c r="V88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83" s="8" t="str">
        <f>IF(salesTable[[#This Row],[ProductID]]="","MISSING",IFERROR(VLOOKUP(salesTable[[#This Row],[ProductID]],product_REF[],1,FALSE),"NO MATCH"))</f>
        <v>P007</v>
      </c>
      <c r="X883" s="8" t="str">
        <f>CLEAN(UPPER(TRIM(IF(salesTable[[#This Row],[ProductID]]="","MISSING",IFERROR(VLOOKUP(salesTable[[#This Row],[ProductID]],product_REF[],2,FALSE),"NO MATCH")))))</f>
        <v>COTTON SHIRT</v>
      </c>
      <c r="Y883" t="str">
        <f>IFERROR(CLEAN(UPPER(TRIM(VLOOKUP(salesTable[[#This Row],[productID_Final]],product_REF[],3,FALSE)))),"NO MATCH")</f>
        <v>CLOTHING</v>
      </c>
      <c r="Z883" s="8" t="str">
        <f>IF(salesTable[[#This Row],[productCategory_final]]=CLEAN(UPPER(TRIM(salesTable[ProductCategory]))),salesTable[[#This Row],[productCategory_final]],"MISMATCH")</f>
        <v>CLOTHING</v>
      </c>
      <c r="AA883" s="8" t="str">
        <f>IF(salesTable[[#This Row],[CustomerID]]="","MISSING",IFERROR(VLOOKUP(salesTable[[#This Row],[CustomerID]],customer_REF[],1,FALSE),"NO MATCH"))</f>
        <v>C0036</v>
      </c>
      <c r="AB883" t="str">
        <f>CLEAN(UPPER(TRIM(IF(salesTable[[#This Row],[FirstName]]="","MISSING",IFERROR(VLOOKUP(salesTable[[#This Row],[CustomerID_final]],customer_REF[],2,FALSE),"NO MATCH")))))</f>
        <v>ADWOA</v>
      </c>
      <c r="AC883" s="8" t="str">
        <f>IF(salesTable[[#This Row],[customerFisrtName]]=CLEAN(UPPER(TRIM(salesTable[[#This Row],[customerFisrtName]]))),salesTable[[#This Row],[customerFisrtName]],"MISMATCH")</f>
        <v>ADWOA</v>
      </c>
      <c r="AD883" t="str">
        <f>CLEAN(UPPER(TRIM(IF(salesTable[[#This Row],[LastName]]="","MISSING",IFERROR(VLOOKUP(salesTable[[#This Row],[CustomerID_final]],customer_REF[],3,FALSE),"NO MATCH")))))</f>
        <v>OSEI</v>
      </c>
      <c r="AE883" s="8" t="str">
        <f>IF(salesTable[[#This Row],[customerLastName]]=CLEAN(UPPER(TRIM(salesTable[[#This Row],[customerLastName]]))),salesTable[[#This Row],[customerLastName]],"MISMATCH")</f>
        <v>OSEI</v>
      </c>
      <c r="AF883" s="8" t="str">
        <f>IF(salesTable[[#This Row],[Phone]]="","MISSING",0&amp;RIGHT(TRIM(SUBSTITUTE(SUBSTITUTE(SUBSTITUTE(salesTable[[#This Row],[Phone]],"+","")," ",""),"-","")),9))</f>
        <v>0545084051</v>
      </c>
      <c r="AG88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883" s="8">
        <f>IF(salesTable[[#This Row],[quantity_clean]]&gt;0,salesTable[[#This Row],[quantity_clean]],"INVALID")</f>
        <v>11</v>
      </c>
      <c r="AI88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83" s="8">
        <f>IF(salesTable[[#This Row],[unitPrice_clean]]&gt;0,salesTable[[#This Row],[unitPrice_clean]],"INVALID")</f>
        <v>180</v>
      </c>
      <c r="AK883">
        <f>IF(salesTable[[#This Row],[Revenue]]="","MISSING",VALUE(TRIM(SUBSTITUTE(SUBSTITUTE(salesTable[[#This Row],[Revenue]],",",""),"GH₵",""))))</f>
        <v>1980</v>
      </c>
      <c r="AL883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883" s="19">
        <f>IF(ISNUMBER(salesTable[[#This Row],[OrderDate]]),salesTable[[#This Row],[OrderDate]],IFERROR(DATEVALUE(CLEAN(TRIM(SUBSTITUTE(salesTable[[#This Row],[OrderDate]],".","/")))),"CHECK"))</f>
        <v>45856</v>
      </c>
      <c r="AN8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45856</v>
      </c>
      <c r="AO8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GH-SUN-2025-01084</v>
      </c>
      <c r="AP8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3" s="8" t="str">
        <f>CLEAN(PROPER(TRIM(salesTable[[#This Row],[Email]])))</f>
        <v>Adwoa.Osei5@Example.Com</v>
      </c>
      <c r="AR883" s="8" t="str">
        <f>CLEAN(TRIM(salesTable[[#This Row],[SourceFile]]))</f>
        <v>Agent_App_2025.csv</v>
      </c>
      <c r="AS8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3" s="8" t="str">
        <f>IF(salesTable[orderRef_final]&lt;&gt;"MISSING",salesTable[orderRef_final],"invalid")</f>
        <v>GH-SUN-2025-01084</v>
      </c>
    </row>
    <row r="884" spans="1:46" x14ac:dyDescent="0.3">
      <c r="A884" t="s">
        <v>5108</v>
      </c>
      <c r="B884" t="s">
        <v>5109</v>
      </c>
      <c r="C884" t="s">
        <v>997</v>
      </c>
      <c r="D884" t="s">
        <v>635</v>
      </c>
      <c r="E884" t="s">
        <v>190</v>
      </c>
      <c r="F884" t="s">
        <v>228</v>
      </c>
      <c r="G884" t="s">
        <v>211</v>
      </c>
      <c r="H884" t="s">
        <v>399</v>
      </c>
      <c r="I884" t="s">
        <v>41</v>
      </c>
      <c r="J884" t="s">
        <v>4574</v>
      </c>
      <c r="K884" t="s">
        <v>84</v>
      </c>
      <c r="L884" t="s">
        <v>669</v>
      </c>
      <c r="M884">
        <v>1</v>
      </c>
      <c r="N884">
        <v>0</v>
      </c>
      <c r="O884">
        <v>2400</v>
      </c>
      <c r="P884" t="s">
        <v>5110</v>
      </c>
      <c r="Q884" t="s">
        <v>5111</v>
      </c>
      <c r="R884" t="s">
        <v>46</v>
      </c>
      <c r="S884" t="str">
        <f>IF(salesTable[[#This Row],[Region]]="","MISSING",IFERROR(VLOOKUP(salesTable[[#This Row],[Region]],region_ref[],2,FALSE),TRIM(CLEAN(UPPER(salesTable[[#This Row],[Region]])))))</f>
        <v>SUNYANI</v>
      </c>
      <c r="T884" t="str">
        <f>IF(salesTable[[#This Row],[CustomerType]]="","MISSING",IFERROR(VLOOKUP(salesTable[[#This Row],[CustomerType]],customerType_Ref[],2,FALSE),TRIM(CLEAN(UPPER(salesTable[[#This Row],[CustomerType]])))))</f>
        <v>GOVERNMENT</v>
      </c>
      <c r="U884" t="str">
        <f>IF(salesTable[[#This Row],[SalesChannel]]="","MISSING",IFERROR(VLOOKUP(salesTable[[#This Row],[SalesChannel]],salesChannel_Ref[],2,FALSE),CLEAN(UPPER(TRIM(salesTable[SalesChannel])))))</f>
        <v>AGENT</v>
      </c>
      <c r="V88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84" s="8" t="str">
        <f>IF(salesTable[[#This Row],[ProductID]]="","MISSING",IFERROR(VLOOKUP(salesTable[[#This Row],[ProductID]],product_REF[],1,FALSE),"NO MATCH"))</f>
        <v>NO MATCH</v>
      </c>
      <c r="X884" s="8" t="str">
        <f>CLEAN(UPPER(TRIM(IF(salesTable[[#This Row],[ProductID]]="","MISSING",IFERROR(VLOOKUP(salesTable[[#This Row],[ProductID]],product_REF[],2,FALSE),"NO MATCH")))))</f>
        <v>NO MATCH</v>
      </c>
      <c r="Y884" t="str">
        <f>IFERROR(CLEAN(UPPER(TRIM(VLOOKUP(salesTable[[#This Row],[productID_Final]],product_REF[],3,FALSE)))),"NO MATCH")</f>
        <v>NO MATCH</v>
      </c>
      <c r="Z884" s="8" t="str">
        <f>IF(salesTable[[#This Row],[productCategory_final]]=CLEAN(UPPER(TRIM(salesTable[ProductCategory]))),salesTable[[#This Row],[productCategory_final]],"MISMATCH")</f>
        <v>MISMATCH</v>
      </c>
      <c r="AA884" s="8" t="str">
        <f>IF(salesTable[[#This Row],[CustomerID]]="","MISSING",IFERROR(VLOOKUP(salesTable[[#This Row],[CustomerID]],customer_REF[],1,FALSE),"NO MATCH"))</f>
        <v>C0243</v>
      </c>
      <c r="AB884" t="str">
        <f>CLEAN(UPPER(TRIM(IF(salesTable[[#This Row],[FirstName]]="","MISSING",IFERROR(VLOOKUP(salesTable[[#This Row],[CustomerID_final]],customer_REF[],2,FALSE),"NO MATCH")))))</f>
        <v>KOJO</v>
      </c>
      <c r="AC884" s="8" t="str">
        <f>IF(salesTable[[#This Row],[customerFisrtName]]=CLEAN(UPPER(TRIM(salesTable[[#This Row],[customerFisrtName]]))),salesTable[[#This Row],[customerFisrtName]],"MISMATCH")</f>
        <v>KOJO</v>
      </c>
      <c r="AD884" t="str">
        <f>CLEAN(UPPER(TRIM(IF(salesTable[[#This Row],[LastName]]="","MISSING",IFERROR(VLOOKUP(salesTable[[#This Row],[CustomerID_final]],customer_REF[],3,FALSE),"NO MATCH")))))</f>
        <v>ASARE</v>
      </c>
      <c r="AE884" s="8" t="str">
        <f>IF(salesTable[[#This Row],[customerLastName]]=CLEAN(UPPER(TRIM(salesTable[[#This Row],[customerLastName]]))),salesTable[[#This Row],[customerLastName]],"MISMATCH")</f>
        <v>ASARE</v>
      </c>
      <c r="AF884" s="8" t="str">
        <f>IF(salesTable[[#This Row],[Phone]]="","MISSING",0&amp;RIGHT(TRIM(SUBSTITUTE(SUBSTITUTE(SUBSTITUTE(salesTable[[#This Row],[Phone]],"+","")," ",""),"-","")),9))</f>
        <v>0556672956</v>
      </c>
      <c r="AG884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84" s="8">
        <f>IF(salesTable[[#This Row],[quantity_clean]]&gt;0,salesTable[[#This Row],[quantity_clean]],"INVALID")</f>
        <v>1</v>
      </c>
      <c r="AI884">
        <f>IF(OR(salesTable[[#This Row],[UnitPrice]]="",salesTable[[#This Row],[UnitPrice]]="N/A",salesTable[[#This Row],[UnitPrice]]="unknown"),"INVALID",VALUE(TRIM(SUBSTITUTE(SUBSTITUTE(salesTable[[#This Row],[UnitPrice]],",",""),"GH₵",""))))</f>
        <v>0</v>
      </c>
      <c r="AJ884" s="8" t="str">
        <f>IF(salesTable[[#This Row],[unitPrice_clean]]&gt;0,salesTable[[#This Row],[unitPrice_clean]],"INVALID")</f>
        <v>INVALID</v>
      </c>
      <c r="AK884">
        <f>IF(salesTable[[#This Row],[Revenue]]="","MISSING",VALUE(TRIM(SUBSTITUTE(SUBSTITUTE(salesTable[[#This Row],[Revenue]],",",""),"GH₵",""))))</f>
        <v>2400</v>
      </c>
      <c r="AL88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84" s="19">
        <f>IF(ISNUMBER(salesTable[[#This Row],[OrderDate]]),salesTable[[#This Row],[OrderDate]],IFERROR(DATEVALUE(CLEAN(TRIM(SUBSTITUTE(salesTable[[#This Row],[OrderDate]],".","/")))),"CHECK"))</f>
        <v>45689</v>
      </c>
      <c r="AN8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45689</v>
      </c>
      <c r="AO8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GH-SUN-2025-01086</v>
      </c>
      <c r="AP8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4" s="8" t="str">
        <f>CLEAN(PROPER(TRIM(salesTable[[#This Row],[Email]])))</f>
        <v>Kojo.Asare69@Example.Com</v>
      </c>
      <c r="AR884" s="8" t="str">
        <f>CLEAN(TRIM(salesTable[[#This Row],[SourceFile]]))</f>
        <v>Mobile_App_Export.csv</v>
      </c>
      <c r="AS8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4" s="8" t="str">
        <f>IF(salesTable[orderRef_final]&lt;&gt;"MISSING",salesTable[orderRef_final],"invalid")</f>
        <v>GH-SUN-2025-01086</v>
      </c>
    </row>
    <row r="885" spans="1:46" x14ac:dyDescent="0.3">
      <c r="A885" t="s">
        <v>3035</v>
      </c>
      <c r="B885" t="s">
        <v>3036</v>
      </c>
      <c r="C885" t="s">
        <v>1933</v>
      </c>
      <c r="D885" t="s">
        <v>440</v>
      </c>
      <c r="E885" t="s">
        <v>173</v>
      </c>
      <c r="F885" t="s">
        <v>228</v>
      </c>
      <c r="G885" t="s">
        <v>162</v>
      </c>
      <c r="H885" t="s">
        <v>163</v>
      </c>
      <c r="I885" t="s">
        <v>110</v>
      </c>
      <c r="J885" t="s">
        <v>27</v>
      </c>
      <c r="K885" t="s">
        <v>57</v>
      </c>
      <c r="L885" t="s">
        <v>338</v>
      </c>
      <c r="M885">
        <v>9</v>
      </c>
      <c r="N885">
        <v>620</v>
      </c>
      <c r="O885">
        <v>5580</v>
      </c>
      <c r="P885" t="s">
        <v>3037</v>
      </c>
      <c r="Q885" t="s">
        <v>3038</v>
      </c>
      <c r="R885" t="s">
        <v>32</v>
      </c>
      <c r="S885" t="str">
        <f>IF(salesTable[[#This Row],[Region]]="","MISSING",IFERROR(VLOOKUP(salesTable[[#This Row],[Region]],region_ref[],2,FALSE),TRIM(CLEAN(UPPER(salesTable[[#This Row],[Region]])))))</f>
        <v>SUNYANI</v>
      </c>
      <c r="T885" t="str">
        <f>IF(salesTable[[#This Row],[CustomerType]]="","MISSING",IFERROR(VLOOKUP(salesTable[[#This Row],[CustomerType]],customerType_Ref[],2,FALSE),TRIM(CLEAN(UPPER(salesTable[[#This Row],[CustomerType]])))))</f>
        <v>GOVERNMENT</v>
      </c>
      <c r="U885" t="str">
        <f>IF(salesTable[[#This Row],[SalesChannel]]="","MISSING",IFERROR(VLOOKUP(salesTable[[#This Row],[SalesChannel]],salesChannel_Ref[],2,FALSE),CLEAN(UPPER(TRIM(salesTable[SalesChannel])))))</f>
        <v>ONLINE</v>
      </c>
      <c r="V88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85" s="8" t="str">
        <f>IF(salesTable[[#This Row],[ProductID]]="","MISSING",IFERROR(VLOOKUP(salesTable[[#This Row],[ProductID]],product_REF[],1,FALSE),"NO MATCH"))</f>
        <v>P012</v>
      </c>
      <c r="X885" s="8" t="str">
        <f>CLEAN(UPPER(TRIM(IF(salesTable[[#This Row],[ProductID]]="","MISSING",IFERROR(VLOOKUP(salesTable[[#This Row],[ProductID]],product_REF[],2,FALSE),"NO MATCH")))))</f>
        <v>BLENDER PLUS</v>
      </c>
      <c r="Y885" t="str">
        <f>IFERROR(CLEAN(UPPER(TRIM(VLOOKUP(salesTable[[#This Row],[productID_Final]],product_REF[],3,FALSE)))),"NO MATCH")</f>
        <v>HOME APPLIANCES</v>
      </c>
      <c r="Z885" s="8" t="str">
        <f>IF(salesTable[[#This Row],[productCategory_final]]=CLEAN(UPPER(TRIM(salesTable[ProductCategory]))),salesTable[[#This Row],[productCategory_final]],"MISMATCH")</f>
        <v>HOME APPLIANCES</v>
      </c>
      <c r="AA885" s="8" t="str">
        <f>IF(salesTable[[#This Row],[CustomerID]]="","MISSING",IFERROR(VLOOKUP(salesTable[[#This Row],[CustomerID]],customer_REF[],1,FALSE),"NO MATCH"))</f>
        <v>C0201</v>
      </c>
      <c r="AB885" t="str">
        <f>CLEAN(UPPER(TRIM(IF(salesTable[[#This Row],[FirstName]]="","MISSING",IFERROR(VLOOKUP(salesTable[[#This Row],[CustomerID_final]],customer_REF[],2,FALSE),"NO MATCH")))))</f>
        <v>ADWOA</v>
      </c>
      <c r="AC885" s="8" t="str">
        <f>IF(salesTable[[#This Row],[customerFisrtName]]=CLEAN(UPPER(TRIM(salesTable[[#This Row],[customerFisrtName]]))),salesTable[[#This Row],[customerFisrtName]],"MISMATCH")</f>
        <v>ADWOA</v>
      </c>
      <c r="AD885" t="str">
        <f>CLEAN(UPPER(TRIM(IF(salesTable[[#This Row],[LastName]]="","MISSING",IFERROR(VLOOKUP(salesTable[[#This Row],[CustomerID_final]],customer_REF[],3,FALSE),"NO MATCH")))))</f>
        <v>OSEI</v>
      </c>
      <c r="AE885" s="8" t="str">
        <f>IF(salesTable[[#This Row],[customerLastName]]=CLEAN(UPPER(TRIM(salesTable[[#This Row],[customerLastName]]))),salesTable[[#This Row],[customerLastName]],"MISMATCH")</f>
        <v>OSEI</v>
      </c>
      <c r="AF885" s="8" t="str">
        <f>IF(salesTable[[#This Row],[Phone]]="","MISSING",0&amp;RIGHT(TRIM(SUBSTITUTE(SUBSTITUTE(SUBSTITUTE(salesTable[[#This Row],[Phone]],"+","")," ",""),"-","")),9))</f>
        <v>0262188626</v>
      </c>
      <c r="AG88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85" s="8">
        <f>IF(salesTable[[#This Row],[quantity_clean]]&gt;0,salesTable[[#This Row],[quantity_clean]],"INVALID")</f>
        <v>9</v>
      </c>
      <c r="AI88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85" s="8">
        <f>IF(salesTable[[#This Row],[unitPrice_clean]]&gt;0,salesTable[[#This Row],[unitPrice_clean]],"INVALID")</f>
        <v>620</v>
      </c>
      <c r="AK885">
        <f>IF(salesTable[[#This Row],[Revenue]]="","MISSING",VALUE(TRIM(SUBSTITUTE(SUBSTITUTE(salesTable[[#This Row],[Revenue]],",",""),"GH₵",""))))</f>
        <v>5580</v>
      </c>
      <c r="AL885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885" s="19">
        <f>IF(ISNUMBER(salesTable[[#This Row],[OrderDate]]),salesTable[[#This Row],[OrderDate]],IFERROR(DATEVALUE(CLEAN(TRIM(SUBSTITUTE(salesTable[[#This Row],[OrderDate]],".","/")))),"CHECK"))</f>
        <v>45946</v>
      </c>
      <c r="AN8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45946</v>
      </c>
      <c r="AO8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GH-SUN-2025-01088</v>
      </c>
      <c r="AP8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5" s="8" t="str">
        <f>CLEAN(PROPER(TRIM(salesTable[[#This Row],[Email]])))</f>
        <v>Adwoa.Osei41@Example.Com</v>
      </c>
      <c r="AR885" s="8" t="str">
        <f>CLEAN(TRIM(salesTable[[#This Row],[SourceFile]]))</f>
        <v>Agent_App_2025.csv</v>
      </c>
      <c r="AS8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5" s="8" t="str">
        <f>IF(salesTable[orderRef_final]&lt;&gt;"MISSING",salesTable[orderRef_final],"invalid")</f>
        <v>GH-SUN-2025-01088</v>
      </c>
    </row>
    <row r="886" spans="1:46" x14ac:dyDescent="0.3">
      <c r="A886" t="s">
        <v>6071</v>
      </c>
      <c r="B886" t="s">
        <v>6072</v>
      </c>
      <c r="C886" t="s">
        <v>5264</v>
      </c>
      <c r="D886" t="s">
        <v>21</v>
      </c>
      <c r="E886" t="s">
        <v>161</v>
      </c>
      <c r="F886" t="s">
        <v>228</v>
      </c>
      <c r="G886" t="s">
        <v>239</v>
      </c>
      <c r="H886" t="s">
        <v>240</v>
      </c>
      <c r="I886" t="s">
        <v>193</v>
      </c>
      <c r="J886" t="s">
        <v>164</v>
      </c>
      <c r="K886" t="s">
        <v>624</v>
      </c>
      <c r="L886" t="s">
        <v>165</v>
      </c>
      <c r="M886">
        <v>9</v>
      </c>
      <c r="O886">
        <v>8820</v>
      </c>
      <c r="P886" t="s">
        <v>6073</v>
      </c>
      <c r="Q886" t="s">
        <v>6074</v>
      </c>
      <c r="R886" t="s">
        <v>61</v>
      </c>
      <c r="S886" t="str">
        <f>IF(salesTable[[#This Row],[Region]]="","MISSING",IFERROR(VLOOKUP(salesTable[[#This Row],[Region]],region_ref[],2,FALSE),TRIM(CLEAN(UPPER(salesTable[[#This Row],[Region]])))))</f>
        <v>SUNYANI</v>
      </c>
      <c r="T886" t="str">
        <f>IF(salesTable[[#This Row],[CustomerType]]="","MISSING",IFERROR(VLOOKUP(salesTable[[#This Row],[CustomerType]],customerType_Ref[],2,FALSE),TRIM(CLEAN(UPPER(salesTable[[#This Row],[CustomerType]])))))</f>
        <v>INDIVIDUAL</v>
      </c>
      <c r="U886" t="str">
        <f>IF(salesTable[[#This Row],[SalesChannel]]="","MISSING",IFERROR(VLOOKUP(salesTable[[#This Row],[SalesChannel]],salesChannel_Ref[],2,FALSE),CLEAN(UPPER(TRIM(salesTable[SalesChannel])))))</f>
        <v>IN-STORE</v>
      </c>
      <c r="V88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86" s="8" t="str">
        <f>IF(salesTable[[#This Row],[ProductID]]="","MISSING",IFERROR(VLOOKUP(salesTable[[#This Row],[ProductID]],product_REF[],1,FALSE),"NO MATCH"))</f>
        <v>P009</v>
      </c>
      <c r="X886" s="8" t="str">
        <f>CLEAN(UPPER(TRIM(IF(salesTable[[#This Row],[ProductID]]="","MISSING",IFERROR(VLOOKUP(salesTable[[#This Row],[ProductID]],product_REF[],2,FALSE),"NO MATCH")))))</f>
        <v>FILING CABINET</v>
      </c>
      <c r="Y886" t="str">
        <f>IFERROR(CLEAN(UPPER(TRIM(VLOOKUP(salesTable[[#This Row],[productID_Final]],product_REF[],3,FALSE)))),"NO MATCH")</f>
        <v>OFFICE SUPPLIES</v>
      </c>
      <c r="Z886" s="8" t="str">
        <f>IF(salesTable[[#This Row],[productCategory_final]]=CLEAN(UPPER(TRIM(salesTable[ProductCategory]))),salesTable[[#This Row],[productCategory_final]],"MISMATCH")</f>
        <v>OFFICE SUPPLIES</v>
      </c>
      <c r="AA886" s="8" t="str">
        <f>IF(salesTable[[#This Row],[CustomerID]]="","MISSING",IFERROR(VLOOKUP(salesTable[[#This Row],[CustomerID]],customer_REF[],1,FALSE),"NO MATCH"))</f>
        <v>C0330</v>
      </c>
      <c r="AB886" t="str">
        <f>CLEAN(UPPER(TRIM(IF(salesTable[[#This Row],[FirstName]]="","MISSING",IFERROR(VLOOKUP(salesTable[[#This Row],[CustomerID_final]],customer_REF[],2,FALSE),"NO MATCH")))))</f>
        <v>KOJO</v>
      </c>
      <c r="AC886" s="8" t="str">
        <f>IF(salesTable[[#This Row],[customerFisrtName]]=CLEAN(UPPER(TRIM(salesTable[[#This Row],[customerFisrtName]]))),salesTable[[#This Row],[customerFisrtName]],"MISMATCH")</f>
        <v>KOJO</v>
      </c>
      <c r="AD886" t="str">
        <f>CLEAN(UPPER(TRIM(IF(salesTable[[#This Row],[LastName]]="","MISSING",IFERROR(VLOOKUP(salesTable[[#This Row],[CustomerID_final]],customer_REF[],3,FALSE),"NO MATCH")))))</f>
        <v>ADDO</v>
      </c>
      <c r="AE886" s="8" t="str">
        <f>IF(salesTable[[#This Row],[customerLastName]]=CLEAN(UPPER(TRIM(salesTable[[#This Row],[customerLastName]]))),salesTable[[#This Row],[customerLastName]],"MISMATCH")</f>
        <v>ADDO</v>
      </c>
      <c r="AF886" s="8" t="str">
        <f>IF(salesTable[[#This Row],[Phone]]="","MISSING",0&amp;RIGHT(TRIM(SUBSTITUTE(SUBSTITUTE(SUBSTITUTE(salesTable[[#This Row],[Phone]],"+","")," ",""),"-","")),9))</f>
        <v>0557690537</v>
      </c>
      <c r="AG886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86" s="8">
        <f>IF(salesTable[[#This Row],[quantity_clean]]&gt;0,salesTable[[#This Row],[quantity_clean]],"INVALID")</f>
        <v>9</v>
      </c>
      <c r="AI88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886" s="8" t="str">
        <f>IF(salesTable[[#This Row],[unitPrice_clean]]&gt;0,salesTable[[#This Row],[unitPrice_clean]],"INVALID")</f>
        <v>INVALID</v>
      </c>
      <c r="AK886">
        <f>IF(salesTable[[#This Row],[Revenue]]="","MISSING",VALUE(TRIM(SUBSTITUTE(SUBSTITUTE(salesTable[[#This Row],[Revenue]],",",""),"GH₵",""))))</f>
        <v>8820</v>
      </c>
      <c r="AL88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86" s="19">
        <f>IF(ISNUMBER(salesTable[[#This Row],[OrderDate]]),salesTable[[#This Row],[OrderDate]],IFERROR(DATEVALUE(CLEAN(TRIM(SUBSTITUTE(salesTable[[#This Row],[OrderDate]],".","/")))),"CHECK"))</f>
        <v>45746</v>
      </c>
      <c r="AN8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45746</v>
      </c>
      <c r="AO8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GH-SUN-2025-01093</v>
      </c>
      <c r="AP8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6" s="8" t="str">
        <f>CLEAN(PROPER(TRIM(salesTable[[#This Row],[Email]])))</f>
        <v>Kojo.Addo68@Example.Com</v>
      </c>
      <c r="AR886" s="8" t="str">
        <f>CLEAN(TRIM(salesTable[[#This Row],[SourceFile]]))</f>
        <v>Retail_POS_2025.csv</v>
      </c>
      <c r="AS8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6" s="8" t="str">
        <f>IF(salesTable[orderRef_final]&lt;&gt;"MISSING",salesTable[orderRef_final],"invalid")</f>
        <v>GH-SUN-2025-01093</v>
      </c>
    </row>
    <row r="887" spans="1:46" x14ac:dyDescent="0.3">
      <c r="A887" t="s">
        <v>892</v>
      </c>
      <c r="B887" t="s">
        <v>893</v>
      </c>
      <c r="C887" t="s">
        <v>894</v>
      </c>
      <c r="D887" t="s">
        <v>65</v>
      </c>
      <c r="E887" t="s">
        <v>22</v>
      </c>
      <c r="F887" t="s">
        <v>228</v>
      </c>
      <c r="G887" t="s">
        <v>191</v>
      </c>
      <c r="H887" t="s">
        <v>895</v>
      </c>
      <c r="I887" t="s">
        <v>279</v>
      </c>
      <c r="J887" t="s">
        <v>305</v>
      </c>
      <c r="K887" t="s">
        <v>231</v>
      </c>
      <c r="L887" t="s">
        <v>58</v>
      </c>
      <c r="M887">
        <v>5</v>
      </c>
      <c r="N887" t="s">
        <v>133</v>
      </c>
      <c r="O887">
        <v>8250</v>
      </c>
      <c r="P887" t="s">
        <v>896</v>
      </c>
      <c r="Q887" t="s">
        <v>897</v>
      </c>
      <c r="R887" t="s">
        <v>32</v>
      </c>
      <c r="S887" t="str">
        <f>IF(salesTable[[#This Row],[Region]]="","MISSING",IFERROR(VLOOKUP(salesTable[[#This Row],[Region]],region_ref[],2,FALSE),TRIM(CLEAN(UPPER(salesTable[[#This Row],[Region]])))))</f>
        <v>SUNYANI</v>
      </c>
      <c r="T887" t="str">
        <f>IF(salesTable[[#This Row],[CustomerType]]="","MISSING",IFERROR(VLOOKUP(salesTable[[#This Row],[CustomerType]],customerType_Ref[],2,FALSE),TRIM(CLEAN(UPPER(salesTable[[#This Row],[CustomerType]])))))</f>
        <v>GOVERNMENT</v>
      </c>
      <c r="U887" t="str">
        <f>IF(salesTable[[#This Row],[SalesChannel]]="","MISSING",IFERROR(VLOOKUP(salesTable[[#This Row],[SalesChannel]],salesChannel_Ref[],2,FALSE),CLEAN(UPPER(TRIM(salesTable[SalesChannel])))))</f>
        <v>ONLINE</v>
      </c>
      <c r="V8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87" s="8" t="str">
        <f>IF(salesTable[[#This Row],[ProductID]]="","MISSING",IFERROR(VLOOKUP(salesTable[[#This Row],[ProductID]],product_REF[],1,FALSE),"NO MATCH"))</f>
        <v>P004</v>
      </c>
      <c r="X887" s="8" t="str">
        <f>CLEAN(UPPER(TRIM(IF(salesTable[[#This Row],[ProductID]]="","MISSING",IFERROR(VLOOKUP(salesTable[[#This Row],[ProductID]],product_REF[],2,FALSE),"NO MATCH")))))</f>
        <v>LASER PRINTER</v>
      </c>
      <c r="Y887" t="str">
        <f>IFERROR(CLEAN(UPPER(TRIM(VLOOKUP(salesTable[[#This Row],[productID_Final]],product_REF[],3,FALSE)))),"NO MATCH")</f>
        <v>OFFICE SUPPLIES</v>
      </c>
      <c r="Z887" s="8" t="str">
        <f>IF(salesTable[[#This Row],[productCategory_final]]=CLEAN(UPPER(TRIM(salesTable[ProductCategory]))),salesTable[[#This Row],[productCategory_final]],"MISMATCH")</f>
        <v>OFFICE SUPPLIES</v>
      </c>
      <c r="AA887" s="8" t="str">
        <f>IF(salesTable[[#This Row],[CustomerID]]="","MISSING",IFERROR(VLOOKUP(salesTable[[#This Row],[CustomerID]],customer_REF[],1,FALSE),"NO MATCH"))</f>
        <v>C0100</v>
      </c>
      <c r="AB887" t="str">
        <f>CLEAN(UPPER(TRIM(IF(salesTable[[#This Row],[FirstName]]="","MISSING",IFERROR(VLOOKUP(salesTable[[#This Row],[CustomerID_final]],customer_REF[],2,FALSE),"NO MATCH")))))</f>
        <v>NAA</v>
      </c>
      <c r="AC887" s="8" t="str">
        <f>IF(salesTable[[#This Row],[customerFisrtName]]=CLEAN(UPPER(TRIM(salesTable[[#This Row],[customerFisrtName]]))),salesTable[[#This Row],[customerFisrtName]],"MISMATCH")</f>
        <v>NAA</v>
      </c>
      <c r="AD887" t="str">
        <f>CLEAN(UPPER(TRIM(IF(salesTable[[#This Row],[LastName]]="","MISSING",IFERROR(VLOOKUP(salesTable[[#This Row],[CustomerID_final]],customer_REF[],3,FALSE),"NO MATCH")))))</f>
        <v>ARTHUR</v>
      </c>
      <c r="AE887" s="8" t="str">
        <f>IF(salesTable[[#This Row],[customerLastName]]=CLEAN(UPPER(TRIM(salesTable[[#This Row],[customerLastName]]))),salesTable[[#This Row],[customerLastName]],"MISMATCH")</f>
        <v>ARTHUR</v>
      </c>
      <c r="AF887" s="8" t="str">
        <f>IF(salesTable[[#This Row],[Phone]]="","MISSING",0&amp;RIGHT(TRIM(SUBSTITUTE(SUBSTITUTE(SUBSTITUTE(salesTable[[#This Row],[Phone]],"+","")," ",""),"-","")),9))</f>
        <v>0208194002</v>
      </c>
      <c r="AG88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87" s="8">
        <f>IF(salesTable[[#This Row],[quantity_clean]]&gt;0,salesTable[[#This Row],[quantity_clean]],"INVALID")</f>
        <v>5</v>
      </c>
      <c r="AI887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887" s="8" t="str">
        <f>IF(salesTable[[#This Row],[unitPrice_clean]]&gt;0,salesTable[[#This Row],[unitPrice_clean]],"INVALID")</f>
        <v>INVALID</v>
      </c>
      <c r="AK887">
        <f>IF(salesTable[[#This Row],[Revenue]]="","MISSING",VALUE(TRIM(SUBSTITUTE(SUBSTITUTE(salesTable[[#This Row],[Revenue]],",",""),"GH₵",""))))</f>
        <v>8250</v>
      </c>
      <c r="AL88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887" s="19" t="str">
        <f>IF(ISNUMBER(salesTable[[#This Row],[OrderDate]]),salesTable[[#This Row],[OrderDate]],IFERROR(DATEVALUE(CLEAN(TRIM(SUBSTITUTE(salesTable[[#This Row],[OrderDate]],".","/")))),"CHECK"))</f>
        <v>CHECK</v>
      </c>
      <c r="AN88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GH-SUN-2025-01097</v>
      </c>
      <c r="AP8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7" s="8" t="str">
        <f>CLEAN(PROPER(TRIM(salesTable[[#This Row],[Email]])))</f>
        <v>Naa.Arthur74@Example.Com</v>
      </c>
      <c r="AR887" s="8" t="str">
        <f>CLEAN(TRIM(salesTable[[#This Row],[SourceFile]]))</f>
        <v>Agent_App_2025.csv</v>
      </c>
      <c r="AS8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7" s="8" t="str">
        <f>IF(salesTable[orderRef_final]&lt;&gt;"MISSING",salesTable[orderRef_final],"invalid")</f>
        <v>GH-SUN-2025-01097</v>
      </c>
    </row>
    <row r="888" spans="1:46" x14ac:dyDescent="0.3">
      <c r="A888" t="s">
        <v>6267</v>
      </c>
      <c r="B888" t="s">
        <v>1049</v>
      </c>
      <c r="C888" t="s">
        <v>695</v>
      </c>
      <c r="D888" t="s">
        <v>583</v>
      </c>
      <c r="E888" t="s">
        <v>51</v>
      </c>
      <c r="F888" t="s">
        <v>228</v>
      </c>
      <c r="G888" t="s">
        <v>39</v>
      </c>
      <c r="H888" t="s">
        <v>5124</v>
      </c>
      <c r="I888" t="s">
        <v>41</v>
      </c>
      <c r="K888" t="s">
        <v>98</v>
      </c>
      <c r="L888" t="s">
        <v>58</v>
      </c>
      <c r="M888">
        <v>8</v>
      </c>
      <c r="N888">
        <v>1900</v>
      </c>
      <c r="O888">
        <v>15200</v>
      </c>
      <c r="P888" t="s">
        <v>6268</v>
      </c>
      <c r="Q888" t="s">
        <v>6269</v>
      </c>
      <c r="R888" t="s">
        <v>61</v>
      </c>
      <c r="S888" t="str">
        <f>IF(salesTable[[#This Row],[Region]]="","MISSING",IFERROR(VLOOKUP(salesTable[[#This Row],[Region]],region_ref[],2,FALSE),TRIM(CLEAN(UPPER(salesTable[[#This Row],[Region]])))))</f>
        <v>SUNYANI</v>
      </c>
      <c r="T888" t="str">
        <f>IF(salesTable[[#This Row],[CustomerType]]="","MISSING",IFERROR(VLOOKUP(salesTable[[#This Row],[CustomerType]],customerType_Ref[],2,FALSE),TRIM(CLEAN(UPPER(salesTable[[#This Row],[CustomerType]])))))</f>
        <v>MISSING</v>
      </c>
      <c r="U888" t="str">
        <f>IF(salesTable[[#This Row],[SalesChannel]]="","MISSING",IFERROR(VLOOKUP(salesTable[[#This Row],[SalesChannel]],salesChannel_Ref[],2,FALSE),CLEAN(UPPER(TRIM(salesTable[SalesChannel])))))</f>
        <v>MOBILE APP</v>
      </c>
      <c r="V88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88" s="8" t="str">
        <f>IF(salesTable[[#This Row],[ProductID]]="","MISSING",IFERROR(VLOOKUP(salesTable[[#This Row],[ProductID]],product_REF[],1,FALSE),"NO MATCH"))</f>
        <v>P006</v>
      </c>
      <c r="X888" s="8" t="str">
        <f>CLEAN(UPPER(TRIM(IF(salesTable[[#This Row],[ProductID]]="","MISSING",IFERROR(VLOOKUP(salesTable[[#This Row],[ProductID]],product_REF[],2,FALSE),"NO MATCH")))))</f>
        <v>STANDING DESK</v>
      </c>
      <c r="Y888" t="str">
        <f>IFERROR(CLEAN(UPPER(TRIM(VLOOKUP(salesTable[[#This Row],[productID_Final]],product_REF[],3,FALSE)))),"NO MATCH")</f>
        <v>FURNITURE</v>
      </c>
      <c r="Z888" s="8" t="str">
        <f>IF(salesTable[[#This Row],[productCategory_final]]=CLEAN(UPPER(TRIM(salesTable[ProductCategory]))),salesTable[[#This Row],[productCategory_final]],"MISMATCH")</f>
        <v>FURNITURE</v>
      </c>
      <c r="AA888" s="8" t="str">
        <f>IF(salesTable[[#This Row],[CustomerID]]="","MISSING",IFERROR(VLOOKUP(salesTable[[#This Row],[CustomerID]],customer_REF[],1,FALSE),"NO MATCH"))</f>
        <v>C0234</v>
      </c>
      <c r="AB888" t="str">
        <f>CLEAN(UPPER(TRIM(IF(salesTable[[#This Row],[FirstName]]="","MISSING",IFERROR(VLOOKUP(salesTable[[#This Row],[CustomerID_final]],customer_REF[],2,FALSE),"NO MATCH")))))</f>
        <v>MICHAEL</v>
      </c>
      <c r="AC888" s="8" t="str">
        <f>IF(salesTable[[#This Row],[customerFisrtName]]=CLEAN(UPPER(TRIM(salesTable[[#This Row],[customerFisrtName]]))),salesTable[[#This Row],[customerFisrtName]],"MISMATCH")</f>
        <v>MICHAEL</v>
      </c>
      <c r="AD888" t="str">
        <f>CLEAN(UPPER(TRIM(IF(salesTable[[#This Row],[LastName]]="","MISSING",IFERROR(VLOOKUP(salesTable[[#This Row],[CustomerID_final]],customer_REF[],3,FALSE),"NO MATCH")))))</f>
        <v>MENSAH</v>
      </c>
      <c r="AE888" s="8" t="str">
        <f>IF(salesTable[[#This Row],[customerLastName]]=CLEAN(UPPER(TRIM(salesTable[[#This Row],[customerLastName]]))),salesTable[[#This Row],[customerLastName]],"MISMATCH")</f>
        <v>MENSAH</v>
      </c>
      <c r="AF888" s="8" t="str">
        <f>IF(salesTable[[#This Row],[Phone]]="","MISSING",0&amp;RIGHT(TRIM(SUBSTITUTE(SUBSTITUTE(SUBSTITUTE(salesTable[[#This Row],[Phone]],"+","")," ",""),"-","")),9))</f>
        <v>0597603681</v>
      </c>
      <c r="AG88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888" s="8">
        <f>IF(salesTable[[#This Row],[quantity_clean]]&gt;0,salesTable[[#This Row],[quantity_clean]],"INVALID")</f>
        <v>8</v>
      </c>
      <c r="AI88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888" s="8">
        <f>IF(salesTable[[#This Row],[unitPrice_clean]]&gt;0,salesTable[[#This Row],[unitPrice_clean]],"INVALID")</f>
        <v>1900</v>
      </c>
      <c r="AK888">
        <f>IF(salesTable[[#This Row],[Revenue]]="","MISSING",VALUE(TRIM(SUBSTITUTE(SUBSTITUTE(salesTable[[#This Row],[Revenue]],",",""),"GH₵",""))))</f>
        <v>15200</v>
      </c>
      <c r="AL888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888" s="19">
        <f>IF(ISNUMBER(salesTable[[#This Row],[OrderDate]]),salesTable[[#This Row],[OrderDate]],IFERROR(DATEVALUE(CLEAN(TRIM(SUBSTITUTE(salesTable[[#This Row],[OrderDate]],".","/")))),"CHECK"))</f>
        <v>45739</v>
      </c>
      <c r="AN8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45739</v>
      </c>
      <c r="AO8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GH-SUN-2025-01099</v>
      </c>
      <c r="AP8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8" s="8" t="str">
        <f>CLEAN(PROPER(TRIM(salesTable[[#This Row],[Email]])))</f>
        <v>Michael.Mensah80@Example.Com</v>
      </c>
      <c r="AR888" s="8" t="str">
        <f>CLEAN(TRIM(salesTable[[#This Row],[SourceFile]]))</f>
        <v>Retail_POS_2025.csv</v>
      </c>
      <c r="AS8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8" s="8" t="str">
        <f>IF(salesTable[orderRef_final]&lt;&gt;"MISSING",salesTable[orderRef_final],"invalid")</f>
        <v>GH-SUN-2025-01099</v>
      </c>
    </row>
    <row r="889" spans="1:46" x14ac:dyDescent="0.3">
      <c r="A889" t="s">
        <v>5558</v>
      </c>
      <c r="B889" t="s">
        <v>5559</v>
      </c>
      <c r="C889" t="s">
        <v>756</v>
      </c>
      <c r="D889" t="s">
        <v>271</v>
      </c>
      <c r="E889" t="s">
        <v>944</v>
      </c>
      <c r="F889" t="s">
        <v>228</v>
      </c>
      <c r="G889" t="s">
        <v>81</v>
      </c>
      <c r="H889" t="s">
        <v>425</v>
      </c>
      <c r="I889" t="s">
        <v>110</v>
      </c>
      <c r="J889" t="s">
        <v>97</v>
      </c>
      <c r="K889" t="s">
        <v>84</v>
      </c>
      <c r="L889" t="s">
        <v>182</v>
      </c>
      <c r="M889">
        <v>6</v>
      </c>
      <c r="N889" t="s">
        <v>3546</v>
      </c>
      <c r="O889">
        <v>7500</v>
      </c>
      <c r="P889" t="s">
        <v>5560</v>
      </c>
      <c r="Q889" t="s">
        <v>5561</v>
      </c>
      <c r="R889" t="s">
        <v>61</v>
      </c>
      <c r="S889" t="str">
        <f>IF(salesTable[[#This Row],[Region]]="","MISSING",IFERROR(VLOOKUP(salesTable[[#This Row],[Region]],region_ref[],2,FALSE),TRIM(CLEAN(UPPER(salesTable[[#This Row],[Region]])))))</f>
        <v>SUNYANI</v>
      </c>
      <c r="T889" t="str">
        <f>IF(salesTable[[#This Row],[CustomerType]]="","MISSING",IFERROR(VLOOKUP(salesTable[[#This Row],[CustomerType]],customerType_Ref[],2,FALSE),TRIM(CLEAN(UPPER(salesTable[[#This Row],[CustomerType]])))))</f>
        <v>BUSINESS</v>
      </c>
      <c r="U889" t="str">
        <f>IF(salesTable[[#This Row],[SalesChannel]]="","MISSING",IFERROR(VLOOKUP(salesTable[[#This Row],[SalesChannel]],salesChannel_Ref[],2,FALSE),CLEAN(UPPER(TRIM(salesTable[SalesChannel])))))</f>
        <v>AGENT</v>
      </c>
      <c r="V889" t="str">
        <f>IF(salesTable[[#This Row],[PaymentMethod]]="","MISSING",IFERROR(VLOOKUP(salesTable[[#This Row],[PaymentMethod]],paymentMethod_REF[],2,FALSE), CLEAN(UPPER(TRIM(salesTable[[#This Row],[PaymentMethod]])))))</f>
        <v>CASH</v>
      </c>
      <c r="W889" s="8" t="str">
        <f>IF(salesTable[[#This Row],[ProductID]]="","MISSING",IFERROR(VLOOKUP(salesTable[[#This Row],[ProductID]],product_REF[],1,FALSE),"NO MATCH"))</f>
        <v>P008</v>
      </c>
      <c r="X889" s="8" t="str">
        <f>CLEAN(UPPER(TRIM(IF(salesTable[[#This Row],[ProductID]]="","MISSING",IFERROR(VLOOKUP(salesTable[[#This Row],[ProductID]],product_REF[],2,FALSE),"NO MATCH")))))</f>
        <v>MICROWAVE 25L</v>
      </c>
      <c r="Y889" t="str">
        <f>IFERROR(CLEAN(UPPER(TRIM(VLOOKUP(salesTable[[#This Row],[productID_Final]],product_REF[],3,FALSE)))),"NO MATCH")</f>
        <v>HOME APPLIANCES</v>
      </c>
      <c r="Z889" s="8" t="str">
        <f>IF(salesTable[[#This Row],[productCategory_final]]=CLEAN(UPPER(TRIM(salesTable[ProductCategory]))),salesTable[[#This Row],[productCategory_final]],"MISMATCH")</f>
        <v>HOME APPLIANCES</v>
      </c>
      <c r="AA889" s="8" t="str">
        <f>IF(salesTable[[#This Row],[CustomerID]]="","MISSING",IFERROR(VLOOKUP(salesTable[[#This Row],[CustomerID]],customer_REF[],1,FALSE),"NO MATCH"))</f>
        <v>C0158</v>
      </c>
      <c r="AB889" t="str">
        <f>CLEAN(UPPER(TRIM(IF(salesTable[[#This Row],[FirstName]]="","MISSING",IFERROR(VLOOKUP(salesTable[[#This Row],[CustomerID_final]],customer_REF[],2,FALSE),"NO MATCH")))))</f>
        <v>MICHAEL</v>
      </c>
      <c r="AC889" s="8" t="str">
        <f>IF(salesTable[[#This Row],[customerFisrtName]]=CLEAN(UPPER(TRIM(salesTable[[#This Row],[customerFisrtName]]))),salesTable[[#This Row],[customerFisrtName]],"MISMATCH")</f>
        <v>MICHAEL</v>
      </c>
      <c r="AD889" t="str">
        <f>CLEAN(UPPER(TRIM(IF(salesTable[[#This Row],[LastName]]="","MISSING",IFERROR(VLOOKUP(salesTable[[#This Row],[CustomerID_final]],customer_REF[],3,FALSE),"NO MATCH")))))</f>
        <v>ADDO</v>
      </c>
      <c r="AE889" s="8" t="str">
        <f>IF(salesTable[[#This Row],[customerLastName]]=CLEAN(UPPER(TRIM(salesTable[[#This Row],[customerLastName]]))),salesTable[[#This Row],[customerLastName]],"MISMATCH")</f>
        <v>ADDO</v>
      </c>
      <c r="AF889" s="8" t="str">
        <f>IF(salesTable[[#This Row],[Phone]]="","MISSING",0&amp;RIGHT(TRIM(SUBSTITUTE(SUBSTITUTE(SUBSTITUTE(salesTable[[#This Row],[Phone]],"+","")," ",""),"-","")),9))</f>
        <v>0266171429</v>
      </c>
      <c r="AG88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89" s="8">
        <f>IF(salesTable[[#This Row],[quantity_clean]]&gt;0,salesTable[[#This Row],[quantity_clean]],"INVALID")</f>
        <v>6</v>
      </c>
      <c r="AI88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89" s="8">
        <f>IF(salesTable[[#This Row],[unitPrice_clean]]&gt;0,salesTable[[#This Row],[unitPrice_clean]],"INVALID")</f>
        <v>1250</v>
      </c>
      <c r="AK889">
        <f>IF(salesTable[[#This Row],[Revenue]]="","MISSING",VALUE(TRIM(SUBSTITUTE(SUBSTITUTE(salesTable[[#This Row],[Revenue]],",",""),"GH₵",""))))</f>
        <v>7500</v>
      </c>
      <c r="AL889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889" s="19">
        <f>IF(ISNUMBER(salesTable[[#This Row],[OrderDate]]),salesTable[[#This Row],[OrderDate]],IFERROR(DATEVALUE(CLEAN(TRIM(SUBSTITUTE(salesTable[[#This Row],[OrderDate]],".","/")))),"CHECK"))</f>
        <v>46018</v>
      </c>
      <c r="AN8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46018</v>
      </c>
      <c r="AO8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GH-SUN-2025-01117</v>
      </c>
      <c r="AP8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89" s="8" t="str">
        <f>CLEAN(PROPER(TRIM(salesTable[[#This Row],[Email]])))</f>
        <v>Michael.Addo21@Example.Com</v>
      </c>
      <c r="AR889" s="8" t="str">
        <f>CLEAN(TRIM(salesTable[[#This Row],[SourceFile]]))</f>
        <v>Retail_POS_2025.csv</v>
      </c>
      <c r="AS8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89" s="8" t="str">
        <f>IF(salesTable[orderRef_final]&lt;&gt;"MISSING",salesTable[orderRef_final],"invalid")</f>
        <v>GH-SUN-2025-01117</v>
      </c>
    </row>
    <row r="890" spans="1:46" x14ac:dyDescent="0.3">
      <c r="A890" t="s">
        <v>1328</v>
      </c>
      <c r="B890" t="s">
        <v>1329</v>
      </c>
      <c r="C890" t="s">
        <v>1330</v>
      </c>
      <c r="D890" t="s">
        <v>36</v>
      </c>
      <c r="E890" t="s">
        <v>51</v>
      </c>
      <c r="F890" t="s">
        <v>228</v>
      </c>
      <c r="G890" t="s">
        <v>120</v>
      </c>
      <c r="H890" t="s">
        <v>121</v>
      </c>
      <c r="I890" t="s">
        <v>41</v>
      </c>
      <c r="J890" t="s">
        <v>97</v>
      </c>
      <c r="K890" t="s">
        <v>174</v>
      </c>
      <c r="L890" t="s">
        <v>111</v>
      </c>
      <c r="M890">
        <v>10</v>
      </c>
      <c r="N890" t="s">
        <v>123</v>
      </c>
      <c r="O890">
        <v>8500</v>
      </c>
      <c r="P890" t="s">
        <v>1331</v>
      </c>
      <c r="Q890" t="s">
        <v>1332</v>
      </c>
      <c r="R890" t="s">
        <v>32</v>
      </c>
      <c r="S890" t="str">
        <f>IF(salesTable[[#This Row],[Region]]="","MISSING",IFERROR(VLOOKUP(salesTable[[#This Row],[Region]],region_ref[],2,FALSE),TRIM(CLEAN(UPPER(salesTable[[#This Row],[Region]])))))</f>
        <v>SUNYANI</v>
      </c>
      <c r="T890" t="str">
        <f>IF(salesTable[[#This Row],[CustomerType]]="","MISSING",IFERROR(VLOOKUP(salesTable[[#This Row],[CustomerType]],customerType_Ref[],2,FALSE),TRIM(CLEAN(UPPER(salesTable[[#This Row],[CustomerType]])))))</f>
        <v>BUSINESS</v>
      </c>
      <c r="U890" t="str">
        <f>IF(salesTable[[#This Row],[SalesChannel]]="","MISSING",IFERROR(VLOOKUP(salesTable[[#This Row],[SalesChannel]],salesChannel_Ref[],2,FALSE),CLEAN(UPPER(TRIM(salesTable[SalesChannel])))))</f>
        <v>IN-STORE</v>
      </c>
      <c r="V890" t="str">
        <f>IF(salesTable[[#This Row],[PaymentMethod]]="","MISSING",IFERROR(VLOOKUP(salesTable[[#This Row],[PaymentMethod]],paymentMethod_REF[],2,FALSE), CLEAN(UPPER(TRIM(salesTable[[#This Row],[PaymentMethod]])))))</f>
        <v>CARD</v>
      </c>
      <c r="W890" s="8" t="str">
        <f>IF(salesTable[[#This Row],[ProductID]]="","MISSING",IFERROR(VLOOKUP(salesTable[[#This Row],[ProductID]],product_REF[],1,FALSE),"NO MATCH"))</f>
        <v>P002</v>
      </c>
      <c r="X890" s="8" t="str">
        <f>CLEAN(UPPER(TRIM(IF(salesTable[[#This Row],[ProductID]]="","MISSING",IFERROR(VLOOKUP(salesTable[[#This Row],[ProductID]],product_REF[],2,FALSE),"NO MATCH")))))</f>
        <v>OFFICE CHAIR</v>
      </c>
      <c r="Y890" t="str">
        <f>IFERROR(CLEAN(UPPER(TRIM(VLOOKUP(salesTable[[#This Row],[productID_Final]],product_REF[],3,FALSE)))),"NO MATCH")</f>
        <v>FURNITURE</v>
      </c>
      <c r="Z890" s="8" t="str">
        <f>IF(salesTable[[#This Row],[productCategory_final]]=CLEAN(UPPER(TRIM(salesTable[ProductCategory]))),salesTable[[#This Row],[productCategory_final]],"MISMATCH")</f>
        <v>FURNITURE</v>
      </c>
      <c r="AA890" s="8" t="str">
        <f>IF(salesTable[[#This Row],[CustomerID]]="","MISSING",IFERROR(VLOOKUP(salesTable[[#This Row],[CustomerID]],customer_REF[],1,FALSE),"NO MATCH"))</f>
        <v>C0092</v>
      </c>
      <c r="AB890" t="str">
        <f>CLEAN(UPPER(TRIM(IF(salesTable[[#This Row],[FirstName]]="","MISSING",IFERROR(VLOOKUP(salesTable[[#This Row],[CustomerID_final]],customer_REF[],2,FALSE),"NO MATCH")))))</f>
        <v>AKOSUA</v>
      </c>
      <c r="AC890" s="8" t="str">
        <f>IF(salesTable[[#This Row],[customerFisrtName]]=CLEAN(UPPER(TRIM(salesTable[[#This Row],[customerFisrtName]]))),salesTable[[#This Row],[customerFisrtName]],"MISMATCH")</f>
        <v>AKOSUA</v>
      </c>
      <c r="AD890" t="str">
        <f>CLEAN(UPPER(TRIM(IF(salesTable[[#This Row],[LastName]]="","MISSING",IFERROR(VLOOKUP(salesTable[[#This Row],[CustomerID_final]],customer_REF[],3,FALSE),"NO MATCH")))))</f>
        <v>MENSAH</v>
      </c>
      <c r="AE890" s="8" t="str">
        <f>IF(salesTable[[#This Row],[customerLastName]]=CLEAN(UPPER(TRIM(salesTable[[#This Row],[customerLastName]]))),salesTable[[#This Row],[customerLastName]],"MISMATCH")</f>
        <v>MENSAH</v>
      </c>
      <c r="AF890" s="8" t="str">
        <f>IF(salesTable[[#This Row],[Phone]]="","MISSING",0&amp;RIGHT(TRIM(SUBSTITUTE(SUBSTITUTE(SUBSTITUTE(salesTable[[#This Row],[Phone]],"+","")," ",""),"-","")),9))</f>
        <v>0599509234</v>
      </c>
      <c r="AG89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90" s="8">
        <f>IF(salesTable[[#This Row],[quantity_clean]]&gt;0,salesTable[[#This Row],[quantity_clean]],"INVALID")</f>
        <v>10</v>
      </c>
      <c r="AI89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90" s="8">
        <f>IF(salesTable[[#This Row],[unitPrice_clean]]&gt;0,salesTable[[#This Row],[unitPrice_clean]],"INVALID")</f>
        <v>850</v>
      </c>
      <c r="AK890">
        <f>IF(salesTable[[#This Row],[Revenue]]="","MISSING",VALUE(TRIM(SUBSTITUTE(SUBSTITUTE(salesTable[[#This Row],[Revenue]],",",""),"GH₵",""))))</f>
        <v>8500</v>
      </c>
      <c r="AL890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890" s="19">
        <f>IF(ISNUMBER(salesTable[[#This Row],[OrderDate]]),salesTable[[#This Row],[OrderDate]],IFERROR(DATEVALUE(CLEAN(TRIM(SUBSTITUTE(salesTable[[#This Row],[OrderDate]],".","/")))),"CHECK"))</f>
        <v>45676</v>
      </c>
      <c r="AN8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45676</v>
      </c>
      <c r="AO8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GH-SUN-2025-01140</v>
      </c>
      <c r="AP8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0" s="8" t="str">
        <f>CLEAN(PROPER(TRIM(salesTable[[#This Row],[Email]])))</f>
        <v>Akosua.Mensah46@Example.Com</v>
      </c>
      <c r="AR890" s="8" t="str">
        <f>CLEAN(TRIM(salesTable[[#This Row],[SourceFile]]))</f>
        <v>Agent_App_2025.csv</v>
      </c>
      <c r="AS8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0" s="8" t="str">
        <f>IF(salesTable[orderRef_final]&lt;&gt;"MISSING",salesTable[orderRef_final],"invalid")</f>
        <v>GH-SUN-2025-01140</v>
      </c>
    </row>
    <row r="891" spans="1:46" x14ac:dyDescent="0.3">
      <c r="A891" t="s">
        <v>5474</v>
      </c>
      <c r="B891" t="s">
        <v>5475</v>
      </c>
      <c r="C891" t="s">
        <v>4518</v>
      </c>
      <c r="D891" t="s">
        <v>92</v>
      </c>
      <c r="E891" t="s">
        <v>173</v>
      </c>
      <c r="F891" t="s">
        <v>228</v>
      </c>
      <c r="G891" t="s">
        <v>81</v>
      </c>
      <c r="H891" t="s">
        <v>425</v>
      </c>
      <c r="I891" t="s">
        <v>110</v>
      </c>
      <c r="J891" t="s">
        <v>71</v>
      </c>
      <c r="K891" t="s">
        <v>481</v>
      </c>
      <c r="L891" t="s">
        <v>111</v>
      </c>
      <c r="M891">
        <v>9</v>
      </c>
      <c r="N891">
        <v>1250</v>
      </c>
      <c r="O891">
        <v>11250</v>
      </c>
      <c r="P891" t="s">
        <v>5476</v>
      </c>
      <c r="Q891" t="s">
        <v>5477</v>
      </c>
      <c r="R891" t="s">
        <v>61</v>
      </c>
      <c r="S891" t="str">
        <f>IF(salesTable[[#This Row],[Region]]="","MISSING",IFERROR(VLOOKUP(salesTable[[#This Row],[Region]],region_ref[],2,FALSE),TRIM(CLEAN(UPPER(salesTable[[#This Row],[Region]])))))</f>
        <v>SUNYANI</v>
      </c>
      <c r="T891" t="str">
        <f>IF(salesTable[[#This Row],[CustomerType]]="","MISSING",IFERROR(VLOOKUP(salesTable[[#This Row],[CustomerType]],customerType_Ref[],2,FALSE),TRIM(CLEAN(UPPER(salesTable[[#This Row],[CustomerType]])))))</f>
        <v>INDIVIDUAL</v>
      </c>
      <c r="U891" t="str">
        <f>IF(salesTable[[#This Row],[SalesChannel]]="","MISSING",IFERROR(VLOOKUP(salesTable[[#This Row],[SalesChannel]],salesChannel_Ref[],2,FALSE),CLEAN(UPPER(TRIM(salesTable[SalesChannel])))))</f>
        <v>MOBILE APP</v>
      </c>
      <c r="V891" t="str">
        <f>IF(salesTable[[#This Row],[PaymentMethod]]="","MISSING",IFERROR(VLOOKUP(salesTable[[#This Row],[PaymentMethod]],paymentMethod_REF[],2,FALSE), CLEAN(UPPER(TRIM(salesTable[[#This Row],[PaymentMethod]])))))</f>
        <v>CARD</v>
      </c>
      <c r="W891" s="8" t="str">
        <f>IF(salesTable[[#This Row],[ProductID]]="","MISSING",IFERROR(VLOOKUP(salesTable[[#This Row],[ProductID]],product_REF[],1,FALSE),"NO MATCH"))</f>
        <v>P008</v>
      </c>
      <c r="X891" s="8" t="str">
        <f>CLEAN(UPPER(TRIM(IF(salesTable[[#This Row],[ProductID]]="","MISSING",IFERROR(VLOOKUP(salesTable[[#This Row],[ProductID]],product_REF[],2,FALSE),"NO MATCH")))))</f>
        <v>MICROWAVE 25L</v>
      </c>
      <c r="Y891" t="str">
        <f>IFERROR(CLEAN(UPPER(TRIM(VLOOKUP(salesTable[[#This Row],[productID_Final]],product_REF[],3,FALSE)))),"NO MATCH")</f>
        <v>HOME APPLIANCES</v>
      </c>
      <c r="Z891" s="8" t="str">
        <f>IF(salesTable[[#This Row],[productCategory_final]]=CLEAN(UPPER(TRIM(salesTable[ProductCategory]))),salesTable[[#This Row],[productCategory_final]],"MISMATCH")</f>
        <v>HOME APPLIANCES</v>
      </c>
      <c r="AA891" s="8" t="str">
        <f>IF(salesTable[[#This Row],[CustomerID]]="","MISSING",IFERROR(VLOOKUP(salesTable[[#This Row],[CustomerID]],customer_REF[],1,FALSE),"NO MATCH"))</f>
        <v>C0104</v>
      </c>
      <c r="AB891" t="str">
        <f>CLEAN(UPPER(TRIM(IF(salesTable[[#This Row],[FirstName]]="","MISSING",IFERROR(VLOOKUP(salesTable[[#This Row],[CustomerID_final]],customer_REF[],2,FALSE),"NO MATCH")))))</f>
        <v>AMA</v>
      </c>
      <c r="AC891" s="8" t="str">
        <f>IF(salesTable[[#This Row],[customerFisrtName]]=CLEAN(UPPER(TRIM(salesTable[[#This Row],[customerFisrtName]]))),salesTable[[#This Row],[customerFisrtName]],"MISMATCH")</f>
        <v>AMA</v>
      </c>
      <c r="AD891" t="str">
        <f>CLEAN(UPPER(TRIM(IF(salesTable[[#This Row],[LastName]]="","MISSING",IFERROR(VLOOKUP(salesTable[[#This Row],[CustomerID_final]],customer_REF[],3,FALSE),"NO MATCH")))))</f>
        <v>OSEI</v>
      </c>
      <c r="AE891" s="8" t="str">
        <f>IF(salesTable[[#This Row],[customerLastName]]=CLEAN(UPPER(TRIM(salesTable[[#This Row],[customerLastName]]))),salesTable[[#This Row],[customerLastName]],"MISMATCH")</f>
        <v>OSEI</v>
      </c>
      <c r="AF891" s="8" t="str">
        <f>IF(salesTable[[#This Row],[Phone]]="","MISSING",0&amp;RIGHT(TRIM(SUBSTITUTE(SUBSTITUTE(SUBSTITUTE(salesTable[[#This Row],[Phone]],"+","")," ",""),"-","")),9))</f>
        <v>0545258900</v>
      </c>
      <c r="AG89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91" s="8">
        <f>IF(salesTable[[#This Row],[quantity_clean]]&gt;0,salesTable[[#This Row],[quantity_clean]],"INVALID")</f>
        <v>9</v>
      </c>
      <c r="AI89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891" s="8">
        <f>IF(salesTable[[#This Row],[unitPrice_clean]]&gt;0,salesTable[[#This Row],[unitPrice_clean]],"INVALID")</f>
        <v>1250</v>
      </c>
      <c r="AK891">
        <f>IF(salesTable[[#This Row],[Revenue]]="","MISSING",VALUE(TRIM(SUBSTITUTE(SUBSTITUTE(salesTable[[#This Row],[Revenue]],",",""),"GH₵",""))))</f>
        <v>11250</v>
      </c>
      <c r="AL891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891" s="19">
        <f>IF(ISNUMBER(salesTable[[#This Row],[OrderDate]]),salesTable[[#This Row],[OrderDate]],IFERROR(DATEVALUE(CLEAN(TRIM(SUBSTITUTE(salesTable[[#This Row],[OrderDate]],".","/")))),"CHECK"))</f>
        <v>45783</v>
      </c>
      <c r="AN8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45783</v>
      </c>
      <c r="AO8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GH-SUN-2025-01152</v>
      </c>
      <c r="AP8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1" s="8" t="str">
        <f>CLEAN(PROPER(TRIM(salesTable[[#This Row],[Email]])))</f>
        <v>Ama.Osei44@Example.Com</v>
      </c>
      <c r="AR891" s="8" t="str">
        <f>CLEAN(TRIM(salesTable[[#This Row],[SourceFile]]))</f>
        <v>Retail_POS_2025.csv</v>
      </c>
      <c r="AS8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1" s="8" t="str">
        <f>IF(salesTable[orderRef_final]&lt;&gt;"MISSING",salesTable[orderRef_final],"invalid")</f>
        <v>GH-SUN-2025-01152</v>
      </c>
    </row>
    <row r="892" spans="1:46" x14ac:dyDescent="0.3">
      <c r="A892" t="s">
        <v>2166</v>
      </c>
      <c r="B892" t="s">
        <v>2167</v>
      </c>
      <c r="C892" t="s">
        <v>2168</v>
      </c>
      <c r="D892" t="s">
        <v>271</v>
      </c>
      <c r="E892" t="s">
        <v>161</v>
      </c>
      <c r="F892" t="s">
        <v>228</v>
      </c>
      <c r="G892" t="s">
        <v>24</v>
      </c>
      <c r="H892" t="s">
        <v>434</v>
      </c>
      <c r="I892" t="s">
        <v>220</v>
      </c>
      <c r="J892" t="s">
        <v>97</v>
      </c>
      <c r="K892" t="s">
        <v>98</v>
      </c>
      <c r="L892" t="s">
        <v>132</v>
      </c>
      <c r="M892">
        <v>5</v>
      </c>
      <c r="N892">
        <v>4200</v>
      </c>
      <c r="O892">
        <v>21000</v>
      </c>
      <c r="P892" t="s">
        <v>2169</v>
      </c>
      <c r="Q892" t="s">
        <v>2170</v>
      </c>
      <c r="R892" t="s">
        <v>46</v>
      </c>
      <c r="S892" t="str">
        <f>IF(salesTable[[#This Row],[Region]]="","MISSING",IFERROR(VLOOKUP(salesTable[[#This Row],[Region]],region_ref[],2,FALSE),TRIM(CLEAN(UPPER(salesTable[[#This Row],[Region]])))))</f>
        <v>SUNYANI</v>
      </c>
      <c r="T892" t="str">
        <f>IF(salesTable[[#This Row],[CustomerType]]="","MISSING",IFERROR(VLOOKUP(salesTable[[#This Row],[CustomerType]],customerType_Ref[],2,FALSE),TRIM(CLEAN(UPPER(salesTable[[#This Row],[CustomerType]])))))</f>
        <v>BUSINESS</v>
      </c>
      <c r="U892" t="str">
        <f>IF(salesTable[[#This Row],[SalesChannel]]="","MISSING",IFERROR(VLOOKUP(salesTable[[#This Row],[SalesChannel]],salesChannel_Ref[],2,FALSE),CLEAN(UPPER(TRIM(salesTable[SalesChannel])))))</f>
        <v>MOBILE APP</v>
      </c>
      <c r="V89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92" s="8" t="str">
        <f>IF(salesTable[[#This Row],[ProductID]]="","MISSING",IFERROR(VLOOKUP(salesTable[[#This Row],[ProductID]],product_REF[],1,FALSE),"NO MATCH"))</f>
        <v>P001</v>
      </c>
      <c r="X892" s="8" t="str">
        <f>CLEAN(UPPER(TRIM(IF(salesTable[[#This Row],[ProductID]]="","MISSING",IFERROR(VLOOKUP(salesTable[[#This Row],[ProductID]],product_REF[],2,FALSE),"NO MATCH")))))</f>
        <v>LAPTOP PRO 14</v>
      </c>
      <c r="Y892" t="str">
        <f>IFERROR(CLEAN(UPPER(TRIM(VLOOKUP(salesTable[[#This Row],[productID_Final]],product_REF[],3,FALSE)))),"NO MATCH")</f>
        <v>ELECTRONICS</v>
      </c>
      <c r="Z892" s="8" t="str">
        <f>IF(salesTable[[#This Row],[productCategory_final]]=CLEAN(UPPER(TRIM(salesTable[ProductCategory]))),salesTable[[#This Row],[productCategory_final]],"MISMATCH")</f>
        <v>ELECTRONICS</v>
      </c>
      <c r="AA892" s="8" t="str">
        <f>IF(salesTable[[#This Row],[CustomerID]]="","MISSING",IFERROR(VLOOKUP(salesTable[[#This Row],[CustomerID]],customer_REF[],1,FALSE),"NO MATCH"))</f>
        <v>C0139</v>
      </c>
      <c r="AB892" t="str">
        <f>CLEAN(UPPER(TRIM(IF(salesTable[[#This Row],[FirstName]]="","MISSING",IFERROR(VLOOKUP(salesTable[[#This Row],[CustomerID_final]],customer_REF[],2,FALSE),"NO MATCH")))))</f>
        <v>MICHAEL</v>
      </c>
      <c r="AC892" s="8" t="str">
        <f>IF(salesTable[[#This Row],[customerFisrtName]]=CLEAN(UPPER(TRIM(salesTable[[#This Row],[customerFisrtName]]))),salesTable[[#This Row],[customerFisrtName]],"MISMATCH")</f>
        <v>MICHAEL</v>
      </c>
      <c r="AD892" t="str">
        <f>CLEAN(UPPER(TRIM(IF(salesTable[[#This Row],[LastName]]="","MISSING",IFERROR(VLOOKUP(salesTable[[#This Row],[CustomerID_final]],customer_REF[],3,FALSE),"NO MATCH")))))</f>
        <v>ADDO</v>
      </c>
      <c r="AE892" s="8" t="str">
        <f>IF(salesTable[[#This Row],[customerLastName]]=CLEAN(UPPER(TRIM(salesTable[[#This Row],[customerLastName]]))),salesTable[[#This Row],[customerLastName]],"MISMATCH")</f>
        <v>ADDO</v>
      </c>
      <c r="AF892" s="8" t="str">
        <f>IF(salesTable[[#This Row],[Phone]]="","MISSING",0&amp;RIGHT(TRIM(SUBSTITUTE(SUBSTITUTE(SUBSTITUTE(salesTable[[#This Row],[Phone]],"+","")," ",""),"-","")),9))</f>
        <v>0206474126</v>
      </c>
      <c r="AG89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892" s="8">
        <f>IF(salesTable[[#This Row],[quantity_clean]]&gt;0,salesTable[[#This Row],[quantity_clean]],"INVALID")</f>
        <v>5</v>
      </c>
      <c r="AI89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92" s="8">
        <f>IF(salesTable[[#This Row],[unitPrice_clean]]&gt;0,salesTable[[#This Row],[unitPrice_clean]],"INVALID")</f>
        <v>4200</v>
      </c>
      <c r="AK892">
        <f>IF(salesTable[[#This Row],[Revenue]]="","MISSING",VALUE(TRIM(SUBSTITUTE(SUBSTITUTE(salesTable[[#This Row],[Revenue]],",",""),"GH₵",""))))</f>
        <v>21000</v>
      </c>
      <c r="AL892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892" s="19">
        <f>IF(ISNUMBER(salesTable[[#This Row],[OrderDate]]),salesTable[[#This Row],[OrderDate]],IFERROR(DATEVALUE(CLEAN(TRIM(SUBSTITUTE(salesTable[[#This Row],[OrderDate]],".","/")))),"CHECK"))</f>
        <v>45820</v>
      </c>
      <c r="AN8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45820</v>
      </c>
      <c r="AO8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GH-SUN-2025-01157</v>
      </c>
      <c r="AP8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2" s="8" t="str">
        <f>CLEAN(PROPER(TRIM(salesTable[[#This Row],[Email]])))</f>
        <v>Michael.Addo19@Example.Com</v>
      </c>
      <c r="AR892" s="8" t="str">
        <f>CLEAN(TRIM(salesTable[[#This Row],[SourceFile]]))</f>
        <v>Mobile_App_Export.csv</v>
      </c>
      <c r="AS8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2" s="8" t="str">
        <f>IF(salesTable[orderRef_final]&lt;&gt;"MISSING",salesTable[orderRef_final],"invalid")</f>
        <v>GH-SUN-2025-01157</v>
      </c>
    </row>
    <row r="893" spans="1:46" x14ac:dyDescent="0.3">
      <c r="A893" t="s">
        <v>2448</v>
      </c>
      <c r="B893" t="s">
        <v>2449</v>
      </c>
      <c r="C893" t="s">
        <v>1928</v>
      </c>
      <c r="D893" t="s">
        <v>21</v>
      </c>
      <c r="E893" t="s">
        <v>152</v>
      </c>
      <c r="F893" t="s">
        <v>2107</v>
      </c>
      <c r="G893" t="s">
        <v>53</v>
      </c>
      <c r="H893" t="s">
        <v>95</v>
      </c>
      <c r="I893" t="s">
        <v>1634</v>
      </c>
      <c r="J893" t="s">
        <v>864</v>
      </c>
      <c r="K893" t="s">
        <v>98</v>
      </c>
      <c r="L893" t="s">
        <v>165</v>
      </c>
      <c r="M893">
        <v>2</v>
      </c>
      <c r="N893">
        <v>180</v>
      </c>
      <c r="O893">
        <v>360</v>
      </c>
      <c r="P893" t="s">
        <v>2450</v>
      </c>
      <c r="Q893" t="s">
        <v>2451</v>
      </c>
      <c r="R893" t="s">
        <v>61</v>
      </c>
      <c r="S893" t="str">
        <f>IF(salesTable[[#This Row],[Region]]="","MISSING",IFERROR(VLOOKUP(salesTable[[#This Row],[Region]],region_ref[],2,FALSE),TRIM(CLEAN(UPPER(salesTable[[#This Row],[Region]])))))</f>
        <v>SUNYANI</v>
      </c>
      <c r="T893" t="str">
        <f>IF(salesTable[[#This Row],[CustomerType]]="","MISSING",IFERROR(VLOOKUP(salesTable[[#This Row],[CustomerType]],customerType_Ref[],2,FALSE),TRIM(CLEAN(UPPER(salesTable[[#This Row],[CustomerType]])))))</f>
        <v>INDIVIDUAL</v>
      </c>
      <c r="U893" t="str">
        <f>IF(salesTable[[#This Row],[SalesChannel]]="","MISSING",IFERROR(VLOOKUP(salesTable[[#This Row],[SalesChannel]],salesChannel_Ref[],2,FALSE),CLEAN(UPPER(TRIM(salesTable[SalesChannel])))))</f>
        <v>MOBILE APP</v>
      </c>
      <c r="V89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93" s="8" t="str">
        <f>IF(salesTable[[#This Row],[ProductID]]="","MISSING",IFERROR(VLOOKUP(salesTable[[#This Row],[ProductID]],product_REF[],1,FALSE),"NO MATCH"))</f>
        <v>P007</v>
      </c>
      <c r="X893" s="8" t="str">
        <f>CLEAN(UPPER(TRIM(IF(salesTable[[#This Row],[ProductID]]="","MISSING",IFERROR(VLOOKUP(salesTable[[#This Row],[ProductID]],product_REF[],2,FALSE),"NO MATCH")))))</f>
        <v>COTTON SHIRT</v>
      </c>
      <c r="Y893" t="str">
        <f>IFERROR(CLEAN(UPPER(TRIM(VLOOKUP(salesTable[[#This Row],[productID_Final]],product_REF[],3,FALSE)))),"NO MATCH")</f>
        <v>CLOTHING</v>
      </c>
      <c r="Z893" s="8" t="str">
        <f>IF(salesTable[[#This Row],[productCategory_final]]=CLEAN(UPPER(TRIM(salesTable[ProductCategory]))),salesTable[[#This Row],[productCategory_final]],"MISMATCH")</f>
        <v>CLOTHING</v>
      </c>
      <c r="AA893" s="8" t="str">
        <f>IF(salesTable[[#This Row],[CustomerID]]="","MISSING",IFERROR(VLOOKUP(salesTable[[#This Row],[CustomerID]],customer_REF[],1,FALSE),"NO MATCH"))</f>
        <v>C0280</v>
      </c>
      <c r="AB893" t="str">
        <f>CLEAN(UPPER(TRIM(IF(salesTable[[#This Row],[FirstName]]="","MISSING",IFERROR(VLOOKUP(salesTable[[#This Row],[CustomerID_final]],customer_REF[],2,FALSE),"NO MATCH")))))</f>
        <v>KOJO</v>
      </c>
      <c r="AC893" s="8" t="str">
        <f>IF(salesTable[[#This Row],[customerFisrtName]]=CLEAN(UPPER(TRIM(salesTable[[#This Row],[customerFisrtName]]))),salesTable[[#This Row],[customerFisrtName]],"MISMATCH")</f>
        <v>KOJO</v>
      </c>
      <c r="AD893" t="str">
        <f>CLEAN(UPPER(TRIM(IF(salesTable[[#This Row],[LastName]]="","MISSING",IFERROR(VLOOKUP(salesTable[[#This Row],[CustomerID_final]],customer_REF[],3,FALSE),"NO MATCH")))))</f>
        <v>OWUSU</v>
      </c>
      <c r="AE893" s="8" t="str">
        <f>IF(salesTable[[#This Row],[customerLastName]]=CLEAN(UPPER(TRIM(salesTable[[#This Row],[customerLastName]]))),salesTable[[#This Row],[customerLastName]],"MISMATCH")</f>
        <v>OWUSU</v>
      </c>
      <c r="AF893" s="8" t="str">
        <f>IF(salesTable[[#This Row],[Phone]]="","MISSING",0&amp;RIGHT(TRIM(SUBSTITUTE(SUBSTITUTE(SUBSTITUTE(salesTable[[#This Row],[Phone]],"+","")," ",""),"-","")),9))</f>
        <v>0201887302</v>
      </c>
      <c r="AG89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893" s="8">
        <f>IF(salesTable[[#This Row],[quantity_clean]]&gt;0,salesTable[[#This Row],[quantity_clean]],"INVALID")</f>
        <v>2</v>
      </c>
      <c r="AI89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93" s="8">
        <f>IF(salesTable[[#This Row],[unitPrice_clean]]&gt;0,salesTable[[#This Row],[unitPrice_clean]],"INVALID")</f>
        <v>180</v>
      </c>
      <c r="AK893">
        <f>IF(salesTable[[#This Row],[Revenue]]="","MISSING",VALUE(TRIM(SUBSTITUTE(SUBSTITUTE(salesTable[[#This Row],[Revenue]],",",""),"GH₵",""))))</f>
        <v>360</v>
      </c>
      <c r="AL893" s="8">
        <f>IFERROR(IF(ROUND(salesTable[[#This Row],[Quantity_final]]*salesTable[[#This Row],[UnitPrice_final]],2)=ROUND(salesTable[[#This Row],[revenue_clean]],2)=TRUE,salesTable[[#This Row],[revenue_clean]],"invalid"),"INVALID")</f>
        <v>360</v>
      </c>
      <c r="AM893" s="19">
        <f>IF(ISNUMBER(salesTable[[#This Row],[OrderDate]]),salesTable[[#This Row],[OrderDate]],IFERROR(DATEVALUE(CLEAN(TRIM(SUBSTITUTE(salesTable[[#This Row],[OrderDate]],".","/")))),"CHECK"))</f>
        <v>46003</v>
      </c>
      <c r="AN8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46003</v>
      </c>
      <c r="AO8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GH-SUN-2025-01158</v>
      </c>
      <c r="AP8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3" s="8" t="str">
        <f>CLEAN(PROPER(TRIM(salesTable[[#This Row],[Email]])))</f>
        <v>Kojo.Owusu81@Example.Com</v>
      </c>
      <c r="AR893" s="8" t="str">
        <f>CLEAN(TRIM(salesTable[[#This Row],[SourceFile]]))</f>
        <v>Retail_POS_2025.csv</v>
      </c>
      <c r="AS8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3" s="8" t="str">
        <f>IF(salesTable[orderRef_final]&lt;&gt;"MISSING",salesTable[orderRef_final],"invalid")</f>
        <v>GH-SUN-2025-01158</v>
      </c>
    </row>
    <row r="894" spans="1:46" x14ac:dyDescent="0.3">
      <c r="A894" t="s">
        <v>4876</v>
      </c>
      <c r="B894" t="s">
        <v>4877</v>
      </c>
      <c r="C894" t="s">
        <v>1614</v>
      </c>
      <c r="D894" t="s">
        <v>1369</v>
      </c>
      <c r="E894" t="s">
        <v>51</v>
      </c>
      <c r="F894" t="s">
        <v>2107</v>
      </c>
      <c r="G894" t="s">
        <v>24</v>
      </c>
      <c r="H894" t="s">
        <v>434</v>
      </c>
      <c r="I894" t="s">
        <v>26</v>
      </c>
      <c r="J894" t="s">
        <v>83</v>
      </c>
      <c r="K894" t="s">
        <v>72</v>
      </c>
      <c r="L894" t="s">
        <v>182</v>
      </c>
      <c r="M894">
        <v>7</v>
      </c>
      <c r="N894">
        <v>4200</v>
      </c>
      <c r="O894">
        <v>29400</v>
      </c>
      <c r="P894" t="s">
        <v>4878</v>
      </c>
      <c r="Q894" t="s">
        <v>4879</v>
      </c>
      <c r="R894" t="s">
        <v>157</v>
      </c>
      <c r="S894" t="str">
        <f>IF(salesTable[[#This Row],[Region]]="","MISSING",IFERROR(VLOOKUP(salesTable[[#This Row],[Region]],region_ref[],2,FALSE),TRIM(CLEAN(UPPER(salesTable[[#This Row],[Region]])))))</f>
        <v>SUNYANI</v>
      </c>
      <c r="T894" t="str">
        <f>IF(salesTable[[#This Row],[CustomerType]]="","MISSING",IFERROR(VLOOKUP(salesTable[[#This Row],[CustomerType]],customerType_Ref[],2,FALSE),TRIM(CLEAN(UPPER(salesTable[[#This Row],[CustomerType]])))))</f>
        <v>INDIVIDUAL</v>
      </c>
      <c r="U894" t="str">
        <f>IF(salesTable[[#This Row],[SalesChannel]]="","MISSING",IFERROR(VLOOKUP(salesTable[[#This Row],[SalesChannel]],salesChannel_Ref[],2,FALSE),CLEAN(UPPER(TRIM(salesTable[SalesChannel])))))</f>
        <v>IN-STORE</v>
      </c>
      <c r="V894" t="str">
        <f>IF(salesTable[[#This Row],[PaymentMethod]]="","MISSING",IFERROR(VLOOKUP(salesTable[[#This Row],[PaymentMethod]],paymentMethod_REF[],2,FALSE), CLEAN(UPPER(TRIM(salesTable[[#This Row],[PaymentMethod]])))))</f>
        <v>CASH</v>
      </c>
      <c r="W894" s="8" t="str">
        <f>IF(salesTable[[#This Row],[ProductID]]="","MISSING",IFERROR(VLOOKUP(salesTable[[#This Row],[ProductID]],product_REF[],1,FALSE),"NO MATCH"))</f>
        <v>P001</v>
      </c>
      <c r="X894" s="8" t="str">
        <f>CLEAN(UPPER(TRIM(IF(salesTable[[#This Row],[ProductID]]="","MISSING",IFERROR(VLOOKUP(salesTable[[#This Row],[ProductID]],product_REF[],2,FALSE),"NO MATCH")))))</f>
        <v>LAPTOP PRO 14</v>
      </c>
      <c r="Y894" t="str">
        <f>IFERROR(CLEAN(UPPER(TRIM(VLOOKUP(salesTable[[#This Row],[productID_Final]],product_REF[],3,FALSE)))),"NO MATCH")</f>
        <v>ELECTRONICS</v>
      </c>
      <c r="Z894" s="8" t="str">
        <f>IF(salesTable[[#This Row],[productCategory_final]]=CLEAN(UPPER(TRIM(salesTable[ProductCategory]))),salesTable[[#This Row],[productCategory_final]],"MISMATCH")</f>
        <v>ELECTRONICS</v>
      </c>
      <c r="AA894" s="8" t="str">
        <f>IF(salesTable[[#This Row],[CustomerID]]="","MISSING",IFERROR(VLOOKUP(salesTable[[#This Row],[CustomerID]],customer_REF[],1,FALSE),"NO MATCH"))</f>
        <v>C0029</v>
      </c>
      <c r="AB894" t="str">
        <f>CLEAN(UPPER(TRIM(IF(salesTable[[#This Row],[FirstName]]="","MISSING",IFERROR(VLOOKUP(salesTable[[#This Row],[CustomerID_final]],customer_REF[],2,FALSE),"NO MATCH")))))</f>
        <v>ESI</v>
      </c>
      <c r="AC894" s="8" t="str">
        <f>IF(salesTable[[#This Row],[customerFisrtName]]=CLEAN(UPPER(TRIM(salesTable[[#This Row],[customerFisrtName]]))),salesTable[[#This Row],[customerFisrtName]],"MISMATCH")</f>
        <v>ESI</v>
      </c>
      <c r="AD894" t="str">
        <f>CLEAN(UPPER(TRIM(IF(salesTable[[#This Row],[LastName]]="","MISSING",IFERROR(VLOOKUP(salesTable[[#This Row],[CustomerID_final]],customer_REF[],3,FALSE),"NO MATCH")))))</f>
        <v>MENSAH</v>
      </c>
      <c r="AE894" s="8" t="str">
        <f>IF(salesTable[[#This Row],[customerLastName]]=CLEAN(UPPER(TRIM(salesTable[[#This Row],[customerLastName]]))),salesTable[[#This Row],[customerLastName]],"MISMATCH")</f>
        <v>MENSAH</v>
      </c>
      <c r="AF894" s="8" t="str">
        <f>IF(salesTable[[#This Row],[Phone]]="","MISSING",0&amp;RIGHT(TRIM(SUBSTITUTE(SUBSTITUTE(SUBSTITUTE(salesTable[[#This Row],[Phone]],"+","")," ",""),"-","")),9))</f>
        <v>0248153766</v>
      </c>
      <c r="AG89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94" s="8">
        <f>IF(salesTable[[#This Row],[quantity_clean]]&gt;0,salesTable[[#This Row],[quantity_clean]],"INVALID")</f>
        <v>7</v>
      </c>
      <c r="AI89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894" s="8">
        <f>IF(salesTable[[#This Row],[unitPrice_clean]]&gt;0,salesTable[[#This Row],[unitPrice_clean]],"INVALID")</f>
        <v>4200</v>
      </c>
      <c r="AK894">
        <f>IF(salesTable[[#This Row],[Revenue]]="","MISSING",VALUE(TRIM(SUBSTITUTE(SUBSTITUTE(salesTable[[#This Row],[Revenue]],",",""),"GH₵",""))))</f>
        <v>29400</v>
      </c>
      <c r="AL894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894" s="19" t="str">
        <f>IF(ISNUMBER(salesTable[[#This Row],[OrderDate]]),salesTable[[#This Row],[OrderDate]],IFERROR(DATEVALUE(CLEAN(TRIM(SUBSTITUTE(salesTable[[#This Row],[OrderDate]],".","/")))),"CHECK"))</f>
        <v>CHECK</v>
      </c>
      <c r="AN89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GH-SUN-2025-01200</v>
      </c>
      <c r="AP8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4" s="8" t="str">
        <f>CLEAN(PROPER(TRIM(salesTable[[#This Row],[Email]])))</f>
        <v>Esi.Mensah52@Example.Con</v>
      </c>
      <c r="AR894" s="8" t="str">
        <f>CLEAN(TRIM(salesTable[[#This Row],[SourceFile]]))</f>
        <v>Online_Sales_2025.xlsx</v>
      </c>
      <c r="AS8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4" s="8" t="str">
        <f>IF(salesTable[orderRef_final]&lt;&gt;"MISSING",salesTable[orderRef_final],"invalid")</f>
        <v>GH-SUN-2025-01200</v>
      </c>
    </row>
    <row r="895" spans="1:46" x14ac:dyDescent="0.3">
      <c r="A895" t="s">
        <v>3039</v>
      </c>
      <c r="B895" t="s">
        <v>3040</v>
      </c>
      <c r="C895" t="s">
        <v>1375</v>
      </c>
      <c r="D895" t="s">
        <v>1219</v>
      </c>
      <c r="E895" t="s">
        <v>718</v>
      </c>
      <c r="F895" t="s">
        <v>228</v>
      </c>
      <c r="G895" t="s">
        <v>120</v>
      </c>
      <c r="H895" t="s">
        <v>121</v>
      </c>
      <c r="I895" t="s">
        <v>684</v>
      </c>
      <c r="J895" t="s">
        <v>27</v>
      </c>
      <c r="K895" t="s">
        <v>57</v>
      </c>
      <c r="L895" t="s">
        <v>775</v>
      </c>
      <c r="M895">
        <v>10</v>
      </c>
      <c r="N895">
        <v>850</v>
      </c>
      <c r="O895">
        <v>8500</v>
      </c>
      <c r="P895" t="s">
        <v>3041</v>
      </c>
      <c r="Q895" t="s">
        <v>3042</v>
      </c>
      <c r="R895" t="s">
        <v>46</v>
      </c>
      <c r="S895" t="str">
        <f>IF(salesTable[[#This Row],[Region]]="","MISSING",IFERROR(VLOOKUP(salesTable[[#This Row],[Region]],region_ref[],2,FALSE),TRIM(CLEAN(UPPER(salesTable[[#This Row],[Region]])))))</f>
        <v>SUNYANI</v>
      </c>
      <c r="T895" t="str">
        <f>IF(salesTable[[#This Row],[CustomerType]]="","MISSING",IFERROR(VLOOKUP(salesTable[[#This Row],[CustomerType]],customerType_Ref[],2,FALSE),TRIM(CLEAN(UPPER(salesTable[[#This Row],[CustomerType]])))))</f>
        <v>GOVERNMENT</v>
      </c>
      <c r="U895" t="str">
        <f>IF(salesTable[[#This Row],[SalesChannel]]="","MISSING",IFERROR(VLOOKUP(salesTable[[#This Row],[SalesChannel]],salesChannel_Ref[],2,FALSE),CLEAN(UPPER(TRIM(salesTable[SalesChannel])))))</f>
        <v>ONLINE</v>
      </c>
      <c r="V895" t="str">
        <f>IF(salesTable[[#This Row],[PaymentMethod]]="","MISSING",IFERROR(VLOOKUP(salesTable[[#This Row],[PaymentMethod]],paymentMethod_REF[],2,FALSE), CLEAN(UPPER(TRIM(salesTable[[#This Row],[PaymentMethod]])))))</f>
        <v>CARD</v>
      </c>
      <c r="W895" s="8" t="str">
        <f>IF(salesTable[[#This Row],[ProductID]]="","MISSING",IFERROR(VLOOKUP(salesTable[[#This Row],[ProductID]],product_REF[],1,FALSE),"NO MATCH"))</f>
        <v>P002</v>
      </c>
      <c r="X895" s="8" t="str">
        <f>CLEAN(UPPER(TRIM(IF(salesTable[[#This Row],[ProductID]]="","MISSING",IFERROR(VLOOKUP(salesTable[[#This Row],[ProductID]],product_REF[],2,FALSE),"NO MATCH")))))</f>
        <v>OFFICE CHAIR</v>
      </c>
      <c r="Y895" t="str">
        <f>IFERROR(CLEAN(UPPER(TRIM(VLOOKUP(salesTable[[#This Row],[productID_Final]],product_REF[],3,FALSE)))),"NO MATCH")</f>
        <v>FURNITURE</v>
      </c>
      <c r="Z895" s="8" t="str">
        <f>IF(salesTable[[#This Row],[productCategory_final]]=CLEAN(UPPER(TRIM(salesTable[ProductCategory]))),salesTable[[#This Row],[productCategory_final]],"MISMATCH")</f>
        <v>FURNITURE</v>
      </c>
      <c r="AA895" s="8" t="str">
        <f>IF(salesTable[[#This Row],[CustomerID]]="","MISSING",IFERROR(VLOOKUP(salesTable[[#This Row],[CustomerID]],customer_REF[],1,FALSE),"NO MATCH"))</f>
        <v>C0222</v>
      </c>
      <c r="AB895" t="str">
        <f>CLEAN(UPPER(TRIM(IF(salesTable[[#This Row],[FirstName]]="","MISSING",IFERROR(VLOOKUP(salesTable[[#This Row],[CustomerID_final]],customer_REF[],2,FALSE),"NO MATCH")))))</f>
        <v>AMA</v>
      </c>
      <c r="AC895" s="8" t="str">
        <f>IF(salesTable[[#This Row],[customerFisrtName]]=CLEAN(UPPER(TRIM(salesTable[[#This Row],[customerFisrtName]]))),salesTable[[#This Row],[customerFisrtName]],"MISMATCH")</f>
        <v>AMA</v>
      </c>
      <c r="AD895" t="str">
        <f>CLEAN(UPPER(TRIM(IF(salesTable[[#This Row],[LastName]]="","MISSING",IFERROR(VLOOKUP(salesTable[[#This Row],[CustomerID_final]],customer_REF[],3,FALSE),"NO MATCH")))))</f>
        <v>BOATENG</v>
      </c>
      <c r="AE895" s="8" t="str">
        <f>IF(salesTable[[#This Row],[customerLastName]]=CLEAN(UPPER(TRIM(salesTable[[#This Row],[customerLastName]]))),salesTable[[#This Row],[customerLastName]],"MISMATCH")</f>
        <v>BOATENG</v>
      </c>
      <c r="AF895" s="8" t="str">
        <f>IF(salesTable[[#This Row],[Phone]]="","MISSING",0&amp;RIGHT(TRIM(SUBSTITUTE(SUBSTITUTE(SUBSTITUTE(salesTable[[#This Row],[Phone]],"+","")," ",""),"-","")),9))</f>
        <v>0555090732</v>
      </c>
      <c r="AG89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895" s="8">
        <f>IF(salesTable[[#This Row],[quantity_clean]]&gt;0,salesTable[[#This Row],[quantity_clean]],"INVALID")</f>
        <v>10</v>
      </c>
      <c r="AI89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895" s="8">
        <f>IF(salesTable[[#This Row],[unitPrice_clean]]&gt;0,salesTable[[#This Row],[unitPrice_clean]],"INVALID")</f>
        <v>850</v>
      </c>
      <c r="AK895">
        <f>IF(salesTable[[#This Row],[Revenue]]="","MISSING",VALUE(TRIM(SUBSTITUTE(SUBSTITUTE(salesTable[[#This Row],[Revenue]],",",""),"GH₵",""))))</f>
        <v>8500</v>
      </c>
      <c r="AL895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895" s="19" t="str">
        <f>IF(ISNUMBER(salesTable[[#This Row],[OrderDate]]),salesTable[[#This Row],[OrderDate]],IFERROR(DATEVALUE(CLEAN(TRIM(SUBSTITUTE(salesTable[[#This Row],[OrderDate]],".","/")))),"CHECK"))</f>
        <v>CHECK</v>
      </c>
      <c r="AN89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8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GH-SUN-2025-01203</v>
      </c>
      <c r="AP8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5" s="8" t="str">
        <f>CLEAN(PROPER(TRIM(salesTable[[#This Row],[Email]])))</f>
        <v>Ama.Boateng32@Example.Com</v>
      </c>
      <c r="AR895" s="8" t="str">
        <f>CLEAN(TRIM(salesTable[[#This Row],[SourceFile]]))</f>
        <v>Mobile_App_Export.csv</v>
      </c>
      <c r="AS8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5" s="8" t="str">
        <f>IF(salesTable[orderRef_final]&lt;&gt;"MISSING",salesTable[orderRef_final],"invalid")</f>
        <v>GH-SUN-2025-01203</v>
      </c>
    </row>
    <row r="896" spans="1:46" x14ac:dyDescent="0.3">
      <c r="A896" t="s">
        <v>4092</v>
      </c>
      <c r="B896" t="s">
        <v>851</v>
      </c>
      <c r="C896" t="s">
        <v>4093</v>
      </c>
      <c r="E896" t="s">
        <v>22</v>
      </c>
      <c r="F896" t="s">
        <v>228</v>
      </c>
      <c r="G896" t="s">
        <v>68</v>
      </c>
      <c r="H896" t="s">
        <v>1272</v>
      </c>
      <c r="I896" t="s">
        <v>110</v>
      </c>
      <c r="J896" t="s">
        <v>83</v>
      </c>
      <c r="K896" t="s">
        <v>72</v>
      </c>
      <c r="L896" t="s">
        <v>338</v>
      </c>
      <c r="M896" t="s">
        <v>383</v>
      </c>
      <c r="N896">
        <v>3600</v>
      </c>
      <c r="O896">
        <v>25200</v>
      </c>
      <c r="P896" t="s">
        <v>4094</v>
      </c>
      <c r="Q896" t="s">
        <v>3731</v>
      </c>
      <c r="R896" t="s">
        <v>46</v>
      </c>
      <c r="S896" t="str">
        <f>IF(salesTable[[#This Row],[Region]]="","MISSING",IFERROR(VLOOKUP(salesTable[[#This Row],[Region]],region_ref[],2,FALSE),TRIM(CLEAN(UPPER(salesTable[[#This Row],[Region]])))))</f>
        <v>SUNYANI</v>
      </c>
      <c r="T896" t="str">
        <f>IF(salesTable[[#This Row],[CustomerType]]="","MISSING",IFERROR(VLOOKUP(salesTable[[#This Row],[CustomerType]],customerType_Ref[],2,FALSE),TRIM(CLEAN(UPPER(salesTable[[#This Row],[CustomerType]])))))</f>
        <v>INDIVIDUAL</v>
      </c>
      <c r="U896" t="str">
        <f>IF(salesTable[[#This Row],[SalesChannel]]="","MISSING",IFERROR(VLOOKUP(salesTable[[#This Row],[SalesChannel]],salesChannel_Ref[],2,FALSE),CLEAN(UPPER(TRIM(salesTable[SalesChannel])))))</f>
        <v>IN-STORE</v>
      </c>
      <c r="V89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96" s="8" t="str">
        <f>IF(salesTable[[#This Row],[ProductID]]="","MISSING",IFERROR(VLOOKUP(salesTable[[#This Row],[ProductID]],product_REF[],1,FALSE),"NO MATCH"))</f>
        <v>P010</v>
      </c>
      <c r="X896" s="8" t="str">
        <f>CLEAN(UPPER(TRIM(IF(salesTable[[#This Row],[ProductID]]="","MISSING",IFERROR(VLOOKUP(salesTable[[#This Row],[ProductID]],product_REF[],2,FALSE),"NO MATCH")))))</f>
        <v>AIR CONDITIONER</v>
      </c>
      <c r="Y896" t="str">
        <f>IFERROR(CLEAN(UPPER(TRIM(VLOOKUP(salesTable[[#This Row],[productID_Final]],product_REF[],3,FALSE)))),"NO MATCH")</f>
        <v>HOME APPLIANCES</v>
      </c>
      <c r="Z896" s="8" t="str">
        <f>IF(salesTable[[#This Row],[productCategory_final]]=CLEAN(UPPER(TRIM(salesTable[ProductCategory]))),salesTable[[#This Row],[productCategory_final]],"MISMATCH")</f>
        <v>HOME APPLIANCES</v>
      </c>
      <c r="AA896" s="8" t="str">
        <f>IF(salesTable[[#This Row],[CustomerID]]="","MISSING",IFERROR(VLOOKUP(salesTable[[#This Row],[CustomerID]],customer_REF[],1,FALSE),"NO MATCH"))</f>
        <v>C0189</v>
      </c>
      <c r="AB896" t="str">
        <f>CLEAN(UPPER(TRIM(IF(salesTable[[#This Row],[FirstName]]="","MISSING",IFERROR(VLOOKUP(salesTable[[#This Row],[CustomerID_final]],customer_REF[],2,FALSE),"NO MATCH")))))</f>
        <v>MISSING</v>
      </c>
      <c r="AC896" s="8" t="str">
        <f>IF(salesTable[[#This Row],[customerFisrtName]]=CLEAN(UPPER(TRIM(salesTable[[#This Row],[customerFisrtName]]))),salesTable[[#This Row],[customerFisrtName]],"MISMATCH")</f>
        <v>MISSING</v>
      </c>
      <c r="AD896" t="str">
        <f>CLEAN(UPPER(TRIM(IF(salesTable[[#This Row],[LastName]]="","MISSING",IFERROR(VLOOKUP(salesTable[[#This Row],[CustomerID_final]],customer_REF[],3,FALSE),"NO MATCH")))))</f>
        <v>ARTHUR</v>
      </c>
      <c r="AE896" s="8" t="str">
        <f>IF(salesTable[[#This Row],[customerLastName]]=CLEAN(UPPER(TRIM(salesTable[[#This Row],[customerLastName]]))),salesTable[[#This Row],[customerLastName]],"MISMATCH")</f>
        <v>ARTHUR</v>
      </c>
      <c r="AF896" s="8" t="str">
        <f>IF(salesTable[[#This Row],[Phone]]="","MISSING",0&amp;RIGHT(TRIM(SUBSTITUTE(SUBSTITUTE(SUBSTITUTE(salesTable[[#This Row],[Phone]],"+","")," ",""),"-","")),9))</f>
        <v>0271480729</v>
      </c>
      <c r="AG89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896" s="8">
        <f>IF(salesTable[[#This Row],[quantity_clean]]&gt;0,salesTable[[#This Row],[quantity_clean]],"INVALID")</f>
        <v>7</v>
      </c>
      <c r="AI89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896" s="8">
        <f>IF(salesTable[[#This Row],[unitPrice_clean]]&gt;0,salesTable[[#This Row],[unitPrice_clean]],"INVALID")</f>
        <v>3600</v>
      </c>
      <c r="AK896">
        <f>IF(salesTable[[#This Row],[Revenue]]="","MISSING",VALUE(TRIM(SUBSTITUTE(SUBSTITUTE(salesTable[[#This Row],[Revenue]],",",""),"GH₵",""))))</f>
        <v>25200</v>
      </c>
      <c r="AL896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896" s="19">
        <f>IF(ISNUMBER(salesTable[[#This Row],[OrderDate]]),salesTable[[#This Row],[OrderDate]],IFERROR(DATEVALUE(CLEAN(TRIM(SUBSTITUTE(salesTable[[#This Row],[OrderDate]],".","/")))),"CHECK"))</f>
        <v>45939</v>
      </c>
      <c r="AN8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45939</v>
      </c>
      <c r="AO8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GH-SUN-2025-01210</v>
      </c>
      <c r="AP8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6" s="8" t="str">
        <f>CLEAN(PROPER(TRIM(salesTable[[#This Row],[Email]])))</f>
        <v>Abena.Arthur26@Example.Com</v>
      </c>
      <c r="AR896" s="8" t="str">
        <f>CLEAN(TRIM(salesTable[[#This Row],[SourceFile]]))</f>
        <v>Mobile_App_Export.csv</v>
      </c>
      <c r="AS8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6" s="8" t="str">
        <f>IF(salesTable[orderRef_final]&lt;&gt;"MISSING",salesTable[orderRef_final],"invalid")</f>
        <v>GH-SUN-2025-01210</v>
      </c>
    </row>
    <row r="897" spans="1:46" x14ac:dyDescent="0.3">
      <c r="A897" t="s">
        <v>5761</v>
      </c>
      <c r="B897" t="s">
        <v>5762</v>
      </c>
      <c r="C897" t="s">
        <v>2570</v>
      </c>
      <c r="D897" t="s">
        <v>810</v>
      </c>
      <c r="E897" t="s">
        <v>93</v>
      </c>
      <c r="F897" t="s">
        <v>883</v>
      </c>
      <c r="G897" t="s">
        <v>162</v>
      </c>
      <c r="H897" t="s">
        <v>1802</v>
      </c>
      <c r="I897" t="s">
        <v>491</v>
      </c>
      <c r="J897" t="s">
        <v>685</v>
      </c>
      <c r="K897" t="s">
        <v>84</v>
      </c>
      <c r="L897" t="s">
        <v>58</v>
      </c>
      <c r="M897">
        <v>6</v>
      </c>
      <c r="N897">
        <v>620</v>
      </c>
      <c r="O897">
        <v>3720</v>
      </c>
      <c r="P897" t="s">
        <v>5763</v>
      </c>
      <c r="Q897" t="s">
        <v>5639</v>
      </c>
      <c r="R897" t="s">
        <v>157</v>
      </c>
      <c r="S897" t="str">
        <f>IF(salesTable[[#This Row],[Region]]="","MISSING",IFERROR(VLOOKUP(salesTable[[#This Row],[Region]],region_ref[],2,FALSE),TRIM(CLEAN(UPPER(salesTable[[#This Row],[Region]])))))</f>
        <v>SUNYANI</v>
      </c>
      <c r="T897" t="str">
        <f>IF(salesTable[[#This Row],[CustomerType]]="","MISSING",IFERROR(VLOOKUP(salesTable[[#This Row],[CustomerType]],customerType_Ref[],2,FALSE),TRIM(CLEAN(UPPER(salesTable[[#This Row],[CustomerType]])))))</f>
        <v>BUSINESS</v>
      </c>
      <c r="U897" t="str">
        <f>IF(salesTable[[#This Row],[SalesChannel]]="","MISSING",IFERROR(VLOOKUP(salesTable[[#This Row],[SalesChannel]],salesChannel_Ref[],2,FALSE),CLEAN(UPPER(TRIM(salesTable[SalesChannel])))))</f>
        <v>AGENT</v>
      </c>
      <c r="V89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897" s="8" t="str">
        <f>IF(salesTable[[#This Row],[ProductID]]="","MISSING",IFERROR(VLOOKUP(salesTable[[#This Row],[ProductID]],product_REF[],1,FALSE),"NO MATCH"))</f>
        <v>P012</v>
      </c>
      <c r="X897" s="8" t="str">
        <f>CLEAN(UPPER(TRIM(IF(salesTable[[#This Row],[ProductID]]="","MISSING",IFERROR(VLOOKUP(salesTable[[#This Row],[ProductID]],product_REF[],2,FALSE),"NO MATCH")))))</f>
        <v>BLENDER PLUS</v>
      </c>
      <c r="Y897" t="str">
        <f>IFERROR(CLEAN(UPPER(TRIM(VLOOKUP(salesTable[[#This Row],[productID_Final]],product_REF[],3,FALSE)))),"NO MATCH")</f>
        <v>HOME APPLIANCES</v>
      </c>
      <c r="Z897" s="8" t="str">
        <f>IF(salesTable[[#This Row],[productCategory_final]]=CLEAN(UPPER(TRIM(salesTable[ProductCategory]))),salesTable[[#This Row],[productCategory_final]],"MISMATCH")</f>
        <v>HOME APPLIANCES</v>
      </c>
      <c r="AA897" s="8" t="str">
        <f>IF(salesTable[[#This Row],[CustomerID]]="","MISSING",IFERROR(VLOOKUP(salesTable[[#This Row],[CustomerID]],customer_REF[],1,FALSE),"NO MATCH"))</f>
        <v>C0155</v>
      </c>
      <c r="AB897" t="str">
        <f>CLEAN(UPPER(TRIM(IF(salesTable[[#This Row],[FirstName]]="","MISSING",IFERROR(VLOOKUP(salesTable[[#This Row],[CustomerID_final]],customer_REF[],2,FALSE),"NO MATCH")))))</f>
        <v>DANIEL</v>
      </c>
      <c r="AC897" s="8" t="str">
        <f>IF(salesTable[[#This Row],[customerFisrtName]]=CLEAN(UPPER(TRIM(salesTable[[#This Row],[customerFisrtName]]))),salesTable[[#This Row],[customerFisrtName]],"MISMATCH")</f>
        <v>DANIEL</v>
      </c>
      <c r="AD897" t="str">
        <f>CLEAN(UPPER(TRIM(IF(salesTable[[#This Row],[LastName]]="","MISSING",IFERROR(VLOOKUP(salesTable[[#This Row],[CustomerID_final]],customer_REF[],3,FALSE),"NO MATCH")))))</f>
        <v>BADU</v>
      </c>
      <c r="AE897" s="8" t="str">
        <f>IF(salesTable[[#This Row],[customerLastName]]=CLEAN(UPPER(TRIM(salesTable[[#This Row],[customerLastName]]))),salesTable[[#This Row],[customerLastName]],"MISMATCH")</f>
        <v>BADU</v>
      </c>
      <c r="AF897" s="8" t="str">
        <f>IF(salesTable[[#This Row],[Phone]]="","MISSING",0&amp;RIGHT(TRIM(SUBSTITUTE(SUBSTITUTE(SUBSTITUTE(salesTable[[#This Row],[Phone]],"+","")," ",""),"-","")),9))</f>
        <v>0599343016</v>
      </c>
      <c r="AG89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897" s="8">
        <f>IF(salesTable[[#This Row],[quantity_clean]]&gt;0,salesTable[[#This Row],[quantity_clean]],"INVALID")</f>
        <v>6</v>
      </c>
      <c r="AI897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897" s="8">
        <f>IF(salesTable[[#This Row],[unitPrice_clean]]&gt;0,salesTable[[#This Row],[unitPrice_clean]],"INVALID")</f>
        <v>620</v>
      </c>
      <c r="AK897">
        <f>IF(salesTable[[#This Row],[Revenue]]="","MISSING",VALUE(TRIM(SUBSTITUTE(SUBSTITUTE(salesTable[[#This Row],[Revenue]],",",""),"GH₵",""))))</f>
        <v>3720</v>
      </c>
      <c r="AL897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897" s="19">
        <f>IF(ISNUMBER(salesTable[[#This Row],[OrderDate]]),salesTable[[#This Row],[OrderDate]],IFERROR(DATEVALUE(CLEAN(TRIM(SUBSTITUTE(salesTable[[#This Row],[OrderDate]],".","/")))),"CHECK"))</f>
        <v>45799</v>
      </c>
      <c r="AN8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45799</v>
      </c>
      <c r="AO8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GH-SUN-2025-01214</v>
      </c>
      <c r="AP8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7" s="8" t="str">
        <f>CLEAN(PROPER(TRIM(salesTable[[#This Row],[Email]])))</f>
        <v>Daniel.Badu30@Example.Com</v>
      </c>
      <c r="AR897" s="8" t="str">
        <f>CLEAN(TRIM(salesTable[[#This Row],[SourceFile]]))</f>
        <v>Online_Sales_2025.xlsx</v>
      </c>
      <c r="AS8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7" s="8" t="str">
        <f>IF(salesTable[orderRef_final]&lt;&gt;"MISSING",salesTable[orderRef_final],"invalid")</f>
        <v>GH-SUN-2025-01214</v>
      </c>
    </row>
    <row r="898" spans="1:46" x14ac:dyDescent="0.3">
      <c r="A898" t="s">
        <v>6280</v>
      </c>
      <c r="B898" t="s">
        <v>1390</v>
      </c>
      <c r="C898" t="s">
        <v>480</v>
      </c>
      <c r="D898" t="s">
        <v>50</v>
      </c>
      <c r="E898" t="s">
        <v>1550</v>
      </c>
      <c r="F898" t="s">
        <v>228</v>
      </c>
      <c r="G898" t="s">
        <v>53</v>
      </c>
      <c r="H898" t="s">
        <v>3052</v>
      </c>
      <c r="I898" t="s">
        <v>4387</v>
      </c>
      <c r="J898" t="s">
        <v>83</v>
      </c>
      <c r="K898" t="s">
        <v>84</v>
      </c>
      <c r="L898" t="s">
        <v>73</v>
      </c>
      <c r="M898">
        <v>9</v>
      </c>
      <c r="N898">
        <v>180</v>
      </c>
      <c r="O898">
        <v>1620</v>
      </c>
      <c r="P898" t="s">
        <v>6281</v>
      </c>
      <c r="Q898" t="s">
        <v>6282</v>
      </c>
      <c r="R898" t="s">
        <v>157</v>
      </c>
      <c r="S898" t="str">
        <f>IF(salesTable[[#This Row],[Region]]="","MISSING",IFERROR(VLOOKUP(salesTable[[#This Row],[Region]],region_ref[],2,FALSE),TRIM(CLEAN(UPPER(salesTable[[#This Row],[Region]])))))</f>
        <v>SUNYANI</v>
      </c>
      <c r="T898" t="str">
        <f>IF(salesTable[[#This Row],[CustomerType]]="","MISSING",IFERROR(VLOOKUP(salesTable[[#This Row],[CustomerType]],customerType_Ref[],2,FALSE),TRIM(CLEAN(UPPER(salesTable[[#This Row],[CustomerType]])))))</f>
        <v>INDIVIDUAL</v>
      </c>
      <c r="U898" t="str">
        <f>IF(salesTable[[#This Row],[SalesChannel]]="","MISSING",IFERROR(VLOOKUP(salesTable[[#This Row],[SalesChannel]],salesChannel_Ref[],2,FALSE),CLEAN(UPPER(TRIM(salesTable[SalesChannel])))))</f>
        <v>AGENT</v>
      </c>
      <c r="V898" t="str">
        <f>IF(salesTable[[#This Row],[PaymentMethod]]="","MISSING",IFERROR(VLOOKUP(salesTable[[#This Row],[PaymentMethod]],paymentMethod_REF[],2,FALSE), CLEAN(UPPER(TRIM(salesTable[[#This Row],[PaymentMethod]])))))</f>
        <v>CARD</v>
      </c>
      <c r="W898" s="8" t="str">
        <f>IF(salesTable[[#This Row],[ProductID]]="","MISSING",IFERROR(VLOOKUP(salesTable[[#This Row],[ProductID]],product_REF[],1,FALSE),"NO MATCH"))</f>
        <v>P007</v>
      </c>
      <c r="X898" s="8" t="str">
        <f>CLEAN(UPPER(TRIM(IF(salesTable[[#This Row],[ProductID]]="","MISSING",IFERROR(VLOOKUP(salesTable[[#This Row],[ProductID]],product_REF[],2,FALSE),"NO MATCH")))))</f>
        <v>COTTON SHIRT</v>
      </c>
      <c r="Y898" t="str">
        <f>IFERROR(CLEAN(UPPER(TRIM(VLOOKUP(salesTable[[#This Row],[productID_Final]],product_REF[],3,FALSE)))),"NO MATCH")</f>
        <v>CLOTHING</v>
      </c>
      <c r="Z898" s="8" t="str">
        <f>IF(salesTable[[#This Row],[productCategory_final]]=CLEAN(UPPER(TRIM(salesTable[ProductCategory]))),salesTable[[#This Row],[productCategory_final]],"MISMATCH")</f>
        <v>CLOTHING</v>
      </c>
      <c r="AA898" s="8" t="str">
        <f>IF(salesTable[[#This Row],[CustomerID]]="","MISSING",IFERROR(VLOOKUP(salesTable[[#This Row],[CustomerID]],customer_REF[],1,FALSE),"NO MATCH"))</f>
        <v>C0223</v>
      </c>
      <c r="AB898" t="str">
        <f>CLEAN(UPPER(TRIM(IF(salesTable[[#This Row],[FirstName]]="","MISSING",IFERROR(VLOOKUP(salesTable[[#This Row],[CustomerID_final]],customer_REF[],2,FALSE),"NO MATCH")))))</f>
        <v>AKOSUA</v>
      </c>
      <c r="AC898" s="8" t="str">
        <f>IF(salesTable[[#This Row],[customerFisrtName]]=CLEAN(UPPER(TRIM(salesTable[[#This Row],[customerFisrtName]]))),salesTable[[#This Row],[customerFisrtName]],"MISMATCH")</f>
        <v>AKOSUA</v>
      </c>
      <c r="AD898" t="str">
        <f>CLEAN(UPPER(TRIM(IF(salesTable[[#This Row],[LastName]]="","MISSING",IFERROR(VLOOKUP(salesTable[[#This Row],[CustomerID_final]],customer_REF[],3,FALSE),"NO MATCH")))))</f>
        <v>ANTWI</v>
      </c>
      <c r="AE898" s="8" t="str">
        <f>IF(salesTable[[#This Row],[customerLastName]]=CLEAN(UPPER(TRIM(salesTable[[#This Row],[customerLastName]]))),salesTable[[#This Row],[customerLastName]],"MISMATCH")</f>
        <v>ANTWI</v>
      </c>
      <c r="AF898" s="8" t="str">
        <f>IF(salesTable[[#This Row],[Phone]]="","MISSING",0&amp;RIGHT(TRIM(SUBSTITUTE(SUBSTITUTE(SUBSTITUTE(salesTable[[#This Row],[Phone]],"+","")," ",""),"-","")),9))</f>
        <v>0593882519</v>
      </c>
      <c r="AG89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898" s="8">
        <f>IF(salesTable[[#This Row],[quantity_clean]]&gt;0,salesTable[[#This Row],[quantity_clean]],"INVALID")</f>
        <v>9</v>
      </c>
      <c r="AI89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898" s="8">
        <f>IF(salesTable[[#This Row],[unitPrice_clean]]&gt;0,salesTable[[#This Row],[unitPrice_clean]],"INVALID")</f>
        <v>180</v>
      </c>
      <c r="AK898">
        <f>IF(salesTable[[#This Row],[Revenue]]="","MISSING",VALUE(TRIM(SUBSTITUTE(SUBSTITUTE(salesTable[[#This Row],[Revenue]],",",""),"GH₵",""))))</f>
        <v>1620</v>
      </c>
      <c r="AL898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898" s="19">
        <f>IF(ISNUMBER(salesTable[[#This Row],[OrderDate]]),salesTable[[#This Row],[OrderDate]],IFERROR(DATEVALUE(CLEAN(TRIM(SUBSTITUTE(salesTable[[#This Row],[OrderDate]],".","/")))),"CHECK"))</f>
        <v>45843</v>
      </c>
      <c r="AN8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8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GH-SUN-2025-01233</v>
      </c>
      <c r="AP8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8" s="8" t="str">
        <f>CLEAN(PROPER(TRIM(salesTable[[#This Row],[Email]])))</f>
        <v>Akosua.Antwi21@Example.Com</v>
      </c>
      <c r="AR898" s="8" t="str">
        <f>CLEAN(TRIM(salesTable[[#This Row],[SourceFile]]))</f>
        <v>Online_Sales_2025.xlsx</v>
      </c>
      <c r="AS8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8" s="8" t="str">
        <f>IF(salesTable[orderRef_final]&lt;&gt;"MISSING",salesTable[orderRef_final],"invalid")</f>
        <v>GH-SUN-2025-01233</v>
      </c>
    </row>
    <row r="899" spans="1:46" x14ac:dyDescent="0.3">
      <c r="A899" t="s">
        <v>2417</v>
      </c>
      <c r="B899" t="s">
        <v>2418</v>
      </c>
      <c r="C899" t="s">
        <v>570</v>
      </c>
      <c r="D899" t="s">
        <v>1756</v>
      </c>
      <c r="E899" t="s">
        <v>956</v>
      </c>
      <c r="F899" t="s">
        <v>228</v>
      </c>
      <c r="G899" t="s">
        <v>142</v>
      </c>
      <c r="H899" t="s">
        <v>143</v>
      </c>
      <c r="I899" t="s">
        <v>26</v>
      </c>
      <c r="J899" t="s">
        <v>685</v>
      </c>
      <c r="K899" t="s">
        <v>98</v>
      </c>
      <c r="L899" t="s">
        <v>165</v>
      </c>
      <c r="M899">
        <v>1</v>
      </c>
      <c r="N899">
        <v>420</v>
      </c>
      <c r="O899">
        <v>420</v>
      </c>
      <c r="P899" t="s">
        <v>2419</v>
      </c>
      <c r="Q899" t="s">
        <v>2420</v>
      </c>
      <c r="R899" t="s">
        <v>32</v>
      </c>
      <c r="S899" t="str">
        <f>IF(salesTable[[#This Row],[Region]]="","MISSING",IFERROR(VLOOKUP(salesTable[[#This Row],[Region]],region_ref[],2,FALSE),TRIM(CLEAN(UPPER(salesTable[[#This Row],[Region]])))))</f>
        <v>SUNYANI</v>
      </c>
      <c r="T899" t="str">
        <f>IF(salesTable[[#This Row],[CustomerType]]="","MISSING",IFERROR(VLOOKUP(salesTable[[#This Row],[CustomerType]],customerType_Ref[],2,FALSE),TRIM(CLEAN(UPPER(salesTable[[#This Row],[CustomerType]])))))</f>
        <v>BUSINESS</v>
      </c>
      <c r="U899" t="str">
        <f>IF(salesTable[[#This Row],[SalesChannel]]="","MISSING",IFERROR(VLOOKUP(salesTable[[#This Row],[SalesChannel]],salesChannel_Ref[],2,FALSE),CLEAN(UPPER(TRIM(salesTable[SalesChannel])))))</f>
        <v>MOBILE APP</v>
      </c>
      <c r="V89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899" s="8" t="str">
        <f>IF(salesTable[[#This Row],[ProductID]]="","MISSING",IFERROR(VLOOKUP(salesTable[[#This Row],[ProductID]],product_REF[],1,FALSE),"NO MATCH"))</f>
        <v>P003</v>
      </c>
      <c r="X899" s="8" t="str">
        <f>CLEAN(UPPER(TRIM(IF(salesTable[[#This Row],[ProductID]]="","MISSING",IFERROR(VLOOKUP(salesTable[[#This Row],[ProductID]],product_REF[],2,FALSE),"NO MATCH")))))</f>
        <v>WIRELESS HEADSET</v>
      </c>
      <c r="Y899" t="str">
        <f>IFERROR(CLEAN(UPPER(TRIM(VLOOKUP(salesTable[[#This Row],[productID_Final]],product_REF[],3,FALSE)))),"NO MATCH")</f>
        <v>ELECTRONICS</v>
      </c>
      <c r="Z899" s="8" t="str">
        <f>IF(salesTable[[#This Row],[productCategory_final]]=CLEAN(UPPER(TRIM(salesTable[ProductCategory]))),salesTable[[#This Row],[productCategory_final]],"MISMATCH")</f>
        <v>ELECTRONICS</v>
      </c>
      <c r="AA899" s="8" t="str">
        <f>IF(salesTable[[#This Row],[CustomerID]]="","MISSING",IFERROR(VLOOKUP(salesTable[[#This Row],[CustomerID]],customer_REF[],1,FALSE),"NO MATCH"))</f>
        <v>C0198</v>
      </c>
      <c r="AB899" t="str">
        <f>CLEAN(UPPER(TRIM(IF(salesTable[[#This Row],[FirstName]]="","MISSING",IFERROR(VLOOKUP(salesTable[[#This Row],[CustomerID_final]],customer_REF[],2,FALSE),"NO MATCH")))))</f>
        <v>AKOSUA</v>
      </c>
      <c r="AC899" s="8" t="str">
        <f>IF(salesTable[[#This Row],[customerFisrtName]]=CLEAN(UPPER(TRIM(salesTable[[#This Row],[customerFisrtName]]))),salesTable[[#This Row],[customerFisrtName]],"MISMATCH")</f>
        <v>AKOSUA</v>
      </c>
      <c r="AD899" t="str">
        <f>CLEAN(UPPER(TRIM(IF(salesTable[[#This Row],[LastName]]="","MISSING",IFERROR(VLOOKUP(salesTable[[#This Row],[CustomerID_final]],customer_REF[],3,FALSE),"NO MATCH")))))</f>
        <v>ANTWI</v>
      </c>
      <c r="AE899" s="8" t="str">
        <f>IF(salesTable[[#This Row],[customerLastName]]=CLEAN(UPPER(TRIM(salesTable[[#This Row],[customerLastName]]))),salesTable[[#This Row],[customerLastName]],"MISMATCH")</f>
        <v>ANTWI</v>
      </c>
      <c r="AF899" s="8" t="str">
        <f>IF(salesTable[[#This Row],[Phone]]="","MISSING",0&amp;RIGHT(TRIM(SUBSTITUTE(SUBSTITUTE(SUBSTITUTE(salesTable[[#This Row],[Phone]],"+","")," ",""),"-","")),9))</f>
        <v>0269443334</v>
      </c>
      <c r="AG89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899" s="8">
        <f>IF(salesTable[[#This Row],[quantity_clean]]&gt;0,salesTable[[#This Row],[quantity_clean]],"INVALID")</f>
        <v>1</v>
      </c>
      <c r="AI89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899" s="8">
        <f>IF(salesTable[[#This Row],[unitPrice_clean]]&gt;0,salesTable[[#This Row],[unitPrice_clean]],"INVALID")</f>
        <v>420</v>
      </c>
      <c r="AK899">
        <f>IF(salesTable[[#This Row],[Revenue]]="","MISSING",VALUE(TRIM(SUBSTITUTE(SUBSTITUTE(salesTable[[#This Row],[Revenue]],",",""),"GH₵",""))))</f>
        <v>420</v>
      </c>
      <c r="AL899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899" s="19">
        <f>IF(ISNUMBER(salesTable[[#This Row],[OrderDate]]),salesTable[[#This Row],[OrderDate]],IFERROR(DATEVALUE(CLEAN(TRIM(SUBSTITUTE(salesTable[[#This Row],[OrderDate]],".","/")))),"CHECK"))</f>
        <v>46007</v>
      </c>
      <c r="AN8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46007</v>
      </c>
      <c r="AO8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GH-SUN-2025-01236</v>
      </c>
      <c r="AP8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899" s="8" t="str">
        <f>CLEAN(PROPER(TRIM(salesTable[[#This Row],[Email]])))</f>
        <v>Akosua.Antwi69Example.Com</v>
      </c>
      <c r="AR899" s="8" t="str">
        <f>CLEAN(TRIM(salesTable[[#This Row],[SourceFile]]))</f>
        <v>Agent_App_2025.csv</v>
      </c>
      <c r="AS8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899" s="8" t="str">
        <f>IF(salesTable[orderRef_final]&lt;&gt;"MISSING",salesTable[orderRef_final],"invalid")</f>
        <v>GH-SUN-2025-01236</v>
      </c>
    </row>
    <row r="900" spans="1:46" x14ac:dyDescent="0.3">
      <c r="A900" t="s">
        <v>4390</v>
      </c>
      <c r="B900" t="s">
        <v>4391</v>
      </c>
      <c r="C900" t="s">
        <v>447</v>
      </c>
      <c r="D900" t="s">
        <v>1341</v>
      </c>
      <c r="F900" t="s">
        <v>883</v>
      </c>
      <c r="G900" t="s">
        <v>81</v>
      </c>
      <c r="H900" t="s">
        <v>425</v>
      </c>
      <c r="I900" t="s">
        <v>26</v>
      </c>
      <c r="J900" t="s">
        <v>97</v>
      </c>
      <c r="K900" t="s">
        <v>72</v>
      </c>
      <c r="L900" t="s">
        <v>165</v>
      </c>
      <c r="M900">
        <v>7</v>
      </c>
      <c r="N900">
        <v>1250</v>
      </c>
      <c r="O900">
        <v>8750</v>
      </c>
      <c r="P900" t="s">
        <v>4392</v>
      </c>
      <c r="Q900" t="s">
        <v>4393</v>
      </c>
      <c r="R900" t="s">
        <v>32</v>
      </c>
      <c r="S900" t="str">
        <f>IF(salesTable[[#This Row],[Region]]="","MISSING",IFERROR(VLOOKUP(salesTable[[#This Row],[Region]],region_ref[],2,FALSE),TRIM(CLEAN(UPPER(salesTable[[#This Row],[Region]])))))</f>
        <v>SUNYANI</v>
      </c>
      <c r="T900" t="str">
        <f>IF(salesTable[[#This Row],[CustomerType]]="","MISSING",IFERROR(VLOOKUP(salesTable[[#This Row],[CustomerType]],customerType_Ref[],2,FALSE),TRIM(CLEAN(UPPER(salesTable[[#This Row],[CustomerType]])))))</f>
        <v>BUSINESS</v>
      </c>
      <c r="U900" t="str">
        <f>IF(salesTable[[#This Row],[SalesChannel]]="","MISSING",IFERROR(VLOOKUP(salesTable[[#This Row],[SalesChannel]],salesChannel_Ref[],2,FALSE),CLEAN(UPPER(TRIM(salesTable[SalesChannel])))))</f>
        <v>IN-STORE</v>
      </c>
      <c r="V90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00" s="8" t="str">
        <f>IF(salesTable[[#This Row],[ProductID]]="","MISSING",IFERROR(VLOOKUP(salesTable[[#This Row],[ProductID]],product_REF[],1,FALSE),"NO MATCH"))</f>
        <v>P008</v>
      </c>
      <c r="X900" s="8" t="str">
        <f>CLEAN(UPPER(TRIM(IF(salesTable[[#This Row],[ProductID]]="","MISSING",IFERROR(VLOOKUP(salesTable[[#This Row],[ProductID]],product_REF[],2,FALSE),"NO MATCH")))))</f>
        <v>MICROWAVE 25L</v>
      </c>
      <c r="Y900" t="str">
        <f>IFERROR(CLEAN(UPPER(TRIM(VLOOKUP(salesTable[[#This Row],[productID_Final]],product_REF[],3,FALSE)))),"NO MATCH")</f>
        <v>HOME APPLIANCES</v>
      </c>
      <c r="Z900" s="8" t="str">
        <f>IF(salesTable[[#This Row],[productCategory_final]]=CLEAN(UPPER(TRIM(salesTable[ProductCategory]))),salesTable[[#This Row],[productCategory_final]],"MISMATCH")</f>
        <v>MISMATCH</v>
      </c>
      <c r="AA900" s="8" t="str">
        <f>IF(salesTable[[#This Row],[CustomerID]]="","MISSING",IFERROR(VLOOKUP(salesTable[[#This Row],[CustomerID]],customer_REF[],1,FALSE),"NO MATCH"))</f>
        <v>C0071</v>
      </c>
      <c r="AB900" t="str">
        <f>CLEAN(UPPER(TRIM(IF(salesTable[[#This Row],[FirstName]]="","MISSING",IFERROR(VLOOKUP(salesTable[[#This Row],[CustomerID_final]],customer_REF[],2,FALSE),"NO MATCH")))))</f>
        <v>AMA</v>
      </c>
      <c r="AC900" s="8" t="str">
        <f>IF(salesTable[[#This Row],[customerFisrtName]]=CLEAN(UPPER(TRIM(salesTable[[#This Row],[customerFisrtName]]))),salesTable[[#This Row],[customerFisrtName]],"MISMATCH")</f>
        <v>AMA</v>
      </c>
      <c r="AD900" t="str">
        <f>CLEAN(UPPER(TRIM(IF(salesTable[[#This Row],[LastName]]="","MISSING",IFERROR(VLOOKUP(salesTable[[#This Row],[CustomerID_final]],customer_REF[],3,FALSE),"NO MATCH")))))</f>
        <v>MISSING</v>
      </c>
      <c r="AE900" s="8" t="str">
        <f>IF(salesTable[[#This Row],[customerLastName]]=CLEAN(UPPER(TRIM(salesTable[[#This Row],[customerLastName]]))),salesTable[[#This Row],[customerLastName]],"MISMATCH")</f>
        <v>MISSING</v>
      </c>
      <c r="AF900" s="8" t="str">
        <f>IF(salesTable[[#This Row],[Phone]]="","MISSING",0&amp;RIGHT(TRIM(SUBSTITUTE(SUBSTITUTE(SUBSTITUTE(salesTable[[#This Row],[Phone]],"+","")," ",""),"-","")),9))</f>
        <v>0265286617</v>
      </c>
      <c r="AG90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00" s="8">
        <f>IF(salesTable[[#This Row],[quantity_clean]]&gt;0,salesTable[[#This Row],[quantity_clean]],"INVALID")</f>
        <v>7</v>
      </c>
      <c r="AI90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900" s="8">
        <f>IF(salesTable[[#This Row],[unitPrice_clean]]&gt;0,salesTable[[#This Row],[unitPrice_clean]],"INVALID")</f>
        <v>1250</v>
      </c>
      <c r="AK900">
        <f>IF(salesTable[[#This Row],[Revenue]]="","MISSING",VALUE(TRIM(SUBSTITUTE(SUBSTITUTE(salesTable[[#This Row],[Revenue]],",",""),"GH₵",""))))</f>
        <v>8750</v>
      </c>
      <c r="AL900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900" s="19">
        <f>IF(ISNUMBER(salesTable[[#This Row],[OrderDate]]),salesTable[[#This Row],[OrderDate]],IFERROR(DATEVALUE(CLEAN(TRIM(SUBSTITUTE(salesTable[[#This Row],[OrderDate]],".","/")))),"CHECK"))</f>
        <v>45831</v>
      </c>
      <c r="AN9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45831</v>
      </c>
      <c r="AO9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GH-SUN-2025-01241</v>
      </c>
      <c r="AP9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0" s="8" t="str">
        <f>CLEAN(PROPER(TRIM(salesTable[[#This Row],[Email]])))</f>
        <v>Ama.Badu14@Example.Com</v>
      </c>
      <c r="AR900" s="8" t="str">
        <f>CLEAN(TRIM(salesTable[[#This Row],[SourceFile]]))</f>
        <v>Agent_App_2025.csv</v>
      </c>
      <c r="AS9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0" s="8" t="str">
        <f>IF(salesTable[orderRef_final]&lt;&gt;"MISSING",salesTable[orderRef_final],"invalid")</f>
        <v>GH-SUN-2025-01241</v>
      </c>
    </row>
    <row r="901" spans="1:46" x14ac:dyDescent="0.3">
      <c r="A901" t="s">
        <v>4029</v>
      </c>
      <c r="B901" t="s">
        <v>3328</v>
      </c>
      <c r="C901" t="s">
        <v>3134</v>
      </c>
      <c r="D901" t="s">
        <v>516</v>
      </c>
      <c r="E901" t="s">
        <v>190</v>
      </c>
      <c r="F901" t="s">
        <v>228</v>
      </c>
      <c r="G901" t="s">
        <v>53</v>
      </c>
      <c r="H901" t="s">
        <v>95</v>
      </c>
      <c r="I901" t="s">
        <v>96</v>
      </c>
      <c r="J901" t="s">
        <v>97</v>
      </c>
      <c r="K901" t="s">
        <v>830</v>
      </c>
      <c r="L901" t="s">
        <v>451</v>
      </c>
      <c r="M901">
        <v>11</v>
      </c>
      <c r="N901">
        <v>180</v>
      </c>
      <c r="O901">
        <v>1980</v>
      </c>
      <c r="P901" t="s">
        <v>4030</v>
      </c>
      <c r="Q901" t="s">
        <v>4031</v>
      </c>
      <c r="R901" t="s">
        <v>157</v>
      </c>
      <c r="S901" t="str">
        <f>IF(salesTable[[#This Row],[Region]]="","MISSING",IFERROR(VLOOKUP(salesTable[[#This Row],[Region]],region_ref[],2,FALSE),TRIM(CLEAN(UPPER(salesTable[[#This Row],[Region]])))))</f>
        <v>SUNYANI</v>
      </c>
      <c r="T901" t="str">
        <f>IF(salesTable[[#This Row],[CustomerType]]="","MISSING",IFERROR(VLOOKUP(salesTable[[#This Row],[CustomerType]],customerType_Ref[],2,FALSE),TRIM(CLEAN(UPPER(salesTable[[#This Row],[CustomerType]])))))</f>
        <v>BUSINESS</v>
      </c>
      <c r="U901" t="str">
        <f>IF(salesTable[[#This Row],[SalesChannel]]="","MISSING",IFERROR(VLOOKUP(salesTable[[#This Row],[SalesChannel]],salesChannel_Ref[],2,FALSE),CLEAN(UPPER(TRIM(salesTable[SalesChannel])))))</f>
        <v>MOBILE APP</v>
      </c>
      <c r="V90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01" s="8" t="str">
        <f>IF(salesTable[[#This Row],[ProductID]]="","MISSING",IFERROR(VLOOKUP(salesTable[[#This Row],[ProductID]],product_REF[],1,FALSE),"NO MATCH"))</f>
        <v>P007</v>
      </c>
      <c r="X901" s="8" t="str">
        <f>CLEAN(UPPER(TRIM(IF(salesTable[[#This Row],[ProductID]]="","MISSING",IFERROR(VLOOKUP(salesTable[[#This Row],[ProductID]],product_REF[],2,FALSE),"NO MATCH")))))</f>
        <v>COTTON SHIRT</v>
      </c>
      <c r="Y901" t="str">
        <f>IFERROR(CLEAN(UPPER(TRIM(VLOOKUP(salesTable[[#This Row],[productID_Final]],product_REF[],3,FALSE)))),"NO MATCH")</f>
        <v>CLOTHING</v>
      </c>
      <c r="Z901" s="8" t="str">
        <f>IF(salesTable[[#This Row],[productCategory_final]]=CLEAN(UPPER(TRIM(salesTable[ProductCategory]))),salesTable[[#This Row],[productCategory_final]],"MISMATCH")</f>
        <v>CLOTHING</v>
      </c>
      <c r="AA901" s="8" t="str">
        <f>IF(salesTable[[#This Row],[CustomerID]]="","MISSING",IFERROR(VLOOKUP(salesTable[[#This Row],[CustomerID]],customer_REF[],1,FALSE),"NO MATCH"))</f>
        <v>C0331</v>
      </c>
      <c r="AB901" t="str">
        <f>CLEAN(UPPER(TRIM(IF(salesTable[[#This Row],[FirstName]]="","MISSING",IFERROR(VLOOKUP(salesTable[[#This Row],[CustomerID_final]],customer_REF[],2,FALSE),"NO MATCH")))))</f>
        <v>AKOSUA</v>
      </c>
      <c r="AC901" s="8" t="str">
        <f>IF(salesTable[[#This Row],[customerFisrtName]]=CLEAN(UPPER(TRIM(salesTable[[#This Row],[customerFisrtName]]))),salesTable[[#This Row],[customerFisrtName]],"MISMATCH")</f>
        <v>AKOSUA</v>
      </c>
      <c r="AD901" t="str">
        <f>CLEAN(UPPER(TRIM(IF(salesTable[[#This Row],[LastName]]="","MISSING",IFERROR(VLOOKUP(salesTable[[#This Row],[CustomerID_final]],customer_REF[],3,FALSE),"NO MATCH")))))</f>
        <v>ASARE</v>
      </c>
      <c r="AE901" s="8" t="str">
        <f>IF(salesTable[[#This Row],[customerLastName]]=CLEAN(UPPER(TRIM(salesTable[[#This Row],[customerLastName]]))),salesTable[[#This Row],[customerLastName]],"MISMATCH")</f>
        <v>ASARE</v>
      </c>
      <c r="AF901" s="8" t="str">
        <f>IF(salesTable[[#This Row],[Phone]]="","MISSING",0&amp;RIGHT(TRIM(SUBSTITUTE(SUBSTITUTE(SUBSTITUTE(salesTable[[#This Row],[Phone]],"+","")," ",""),"-","")),9))</f>
        <v>0247736418</v>
      </c>
      <c r="AG90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01" s="8">
        <f>IF(salesTable[[#This Row],[quantity_clean]]&gt;0,salesTable[[#This Row],[quantity_clean]],"INVALID")</f>
        <v>11</v>
      </c>
      <c r="AI90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01" s="8">
        <f>IF(salesTable[[#This Row],[unitPrice_clean]]&gt;0,salesTable[[#This Row],[unitPrice_clean]],"INVALID")</f>
        <v>180</v>
      </c>
      <c r="AK901">
        <f>IF(salesTable[[#This Row],[Revenue]]="","MISSING",VALUE(TRIM(SUBSTITUTE(SUBSTITUTE(salesTable[[#This Row],[Revenue]],",",""),"GH₵",""))))</f>
        <v>1980</v>
      </c>
      <c r="AL901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901" s="19">
        <f>IF(ISNUMBER(salesTable[[#This Row],[OrderDate]]),salesTable[[#This Row],[OrderDate]],IFERROR(DATEVALUE(CLEAN(TRIM(SUBSTITUTE(salesTable[[#This Row],[OrderDate]],".","/")))),"CHECK"))</f>
        <v>45691</v>
      </c>
      <c r="AN9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9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GH-SUN-2025-01242</v>
      </c>
      <c r="AP9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1" s="8" t="str">
        <f>CLEAN(PROPER(TRIM(salesTable[[#This Row],[Email]])))</f>
        <v>Akosua.Asare5@Example.Com</v>
      </c>
      <c r="AR901" s="8" t="str">
        <f>CLEAN(TRIM(salesTable[[#This Row],[SourceFile]]))</f>
        <v>Online_Sales_2025.xlsx</v>
      </c>
      <c r="AS9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1" s="8" t="str">
        <f>IF(salesTable[orderRef_final]&lt;&gt;"MISSING",salesTable[orderRef_final],"invalid")</f>
        <v>GH-SUN-2025-01242</v>
      </c>
    </row>
    <row r="902" spans="1:46" x14ac:dyDescent="0.3">
      <c r="A902" t="s">
        <v>1850</v>
      </c>
      <c r="B902" t="s">
        <v>1851</v>
      </c>
      <c r="C902" t="s">
        <v>634</v>
      </c>
      <c r="D902" t="s">
        <v>21</v>
      </c>
      <c r="E902" t="s">
        <v>140</v>
      </c>
      <c r="F902" t="s">
        <v>228</v>
      </c>
      <c r="G902" t="s">
        <v>303</v>
      </c>
      <c r="H902" t="s">
        <v>1852</v>
      </c>
      <c r="I902" t="s">
        <v>41</v>
      </c>
      <c r="J902" t="s">
        <v>83</v>
      </c>
      <c r="K902" t="s">
        <v>921</v>
      </c>
      <c r="L902" t="s">
        <v>165</v>
      </c>
      <c r="M902">
        <v>8</v>
      </c>
      <c r="N902">
        <v>2400</v>
      </c>
      <c r="O902">
        <v>19200</v>
      </c>
      <c r="P902" t="s">
        <v>1853</v>
      </c>
      <c r="Q902" t="s">
        <v>1854</v>
      </c>
      <c r="R902" t="s">
        <v>157</v>
      </c>
      <c r="S902" t="str">
        <f>IF(salesTable[[#This Row],[Region]]="","MISSING",IFERROR(VLOOKUP(salesTable[[#This Row],[Region]],region_ref[],2,FALSE),TRIM(CLEAN(UPPER(salesTable[[#This Row],[Region]])))))</f>
        <v>SUNYANI</v>
      </c>
      <c r="T902" t="str">
        <f>IF(salesTable[[#This Row],[CustomerType]]="","MISSING",IFERROR(VLOOKUP(salesTable[[#This Row],[CustomerType]],customerType_Ref[],2,FALSE),TRIM(CLEAN(UPPER(salesTable[[#This Row],[CustomerType]])))))</f>
        <v>INDIVIDUAL</v>
      </c>
      <c r="U902" t="str">
        <f>IF(salesTable[[#This Row],[SalesChannel]]="","MISSING",IFERROR(VLOOKUP(salesTable[[#This Row],[SalesChannel]],salesChannel_Ref[],2,FALSE),CLEAN(UPPER(TRIM(salesTable[SalesChannel])))))</f>
        <v>MOBILE APP</v>
      </c>
      <c r="V90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02" s="8" t="str">
        <f>IF(salesTable[[#This Row],[ProductID]]="","MISSING",IFERROR(VLOOKUP(salesTable[[#This Row],[ProductID]],product_REF[],1,FALSE),"NO MATCH"))</f>
        <v>P011</v>
      </c>
      <c r="X902" s="8" t="str">
        <f>CLEAN(UPPER(TRIM(IF(salesTable[[#This Row],[ProductID]]="","MISSING",IFERROR(VLOOKUP(salesTable[[#This Row],[ProductID]],product_REF[],2,FALSE),"NO MATCH")))))</f>
        <v>EXECUTIVE DESK</v>
      </c>
      <c r="Y902" t="str">
        <f>IFERROR(CLEAN(UPPER(TRIM(VLOOKUP(salesTable[[#This Row],[productID_Final]],product_REF[],3,FALSE)))),"NO MATCH")</f>
        <v>FURNITURE</v>
      </c>
      <c r="Z902" s="8" t="str">
        <f>IF(salesTable[[#This Row],[productCategory_final]]=CLEAN(UPPER(TRIM(salesTable[ProductCategory]))),salesTable[[#This Row],[productCategory_final]],"MISMATCH")</f>
        <v>FURNITURE</v>
      </c>
      <c r="AA902" s="8" t="str">
        <f>IF(salesTable[[#This Row],[CustomerID]]="","MISSING",IFERROR(VLOOKUP(salesTable[[#This Row],[CustomerID]],customer_REF[],1,FALSE),"NO MATCH"))</f>
        <v>C0340</v>
      </c>
      <c r="AB902" t="str">
        <f>CLEAN(UPPER(TRIM(IF(salesTable[[#This Row],[FirstName]]="","MISSING",IFERROR(VLOOKUP(salesTable[[#This Row],[CustomerID_final]],customer_REF[],2,FALSE),"NO MATCH")))))</f>
        <v>KOJO</v>
      </c>
      <c r="AC902" s="8" t="str">
        <f>IF(salesTable[[#This Row],[customerFisrtName]]=CLEAN(UPPER(TRIM(salesTable[[#This Row],[customerFisrtName]]))),salesTable[[#This Row],[customerFisrtName]],"MISMATCH")</f>
        <v>KOJO</v>
      </c>
      <c r="AD902" t="str">
        <f>CLEAN(UPPER(TRIM(IF(salesTable[[#This Row],[LastName]]="","MISSING",IFERROR(VLOOKUP(salesTable[[#This Row],[CustomerID_final]],customer_REF[],3,FALSE),"NO MATCH")))))</f>
        <v>OWUSU</v>
      </c>
      <c r="AE902" s="8" t="str">
        <f>IF(salesTable[[#This Row],[customerLastName]]=CLEAN(UPPER(TRIM(salesTable[[#This Row],[customerLastName]]))),salesTable[[#This Row],[customerLastName]],"MISMATCH")</f>
        <v>OWUSU</v>
      </c>
      <c r="AF902" s="8" t="str">
        <f>IF(salesTable[[#This Row],[Phone]]="","MISSING",0&amp;RIGHT(TRIM(SUBSTITUTE(SUBSTITUTE(SUBSTITUTE(salesTable[[#This Row],[Phone]],"+","")," ",""),"-","")),9))</f>
        <v>0202912628</v>
      </c>
      <c r="AG90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02" s="8">
        <f>IF(salesTable[[#This Row],[quantity_clean]]&gt;0,salesTable[[#This Row],[quantity_clean]],"INVALID")</f>
        <v>8</v>
      </c>
      <c r="AI90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02" s="8">
        <f>IF(salesTable[[#This Row],[unitPrice_clean]]&gt;0,salesTable[[#This Row],[unitPrice_clean]],"INVALID")</f>
        <v>2400</v>
      </c>
      <c r="AK902">
        <f>IF(salesTable[[#This Row],[Revenue]]="","MISSING",VALUE(TRIM(SUBSTITUTE(SUBSTITUTE(salesTable[[#This Row],[Revenue]],",",""),"GH₵",""))))</f>
        <v>19200</v>
      </c>
      <c r="AL902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902" s="19">
        <f>IF(ISNUMBER(salesTable[[#This Row],[OrderDate]]),salesTable[[#This Row],[OrderDate]],IFERROR(DATEVALUE(CLEAN(TRIM(SUBSTITUTE(salesTable[[#This Row],[OrderDate]],".","/")))),"CHECK"))</f>
        <v>45634</v>
      </c>
      <c r="AN90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GH-SUN-2025-01259</v>
      </c>
      <c r="AP9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2" s="8" t="str">
        <f>CLEAN(PROPER(TRIM(salesTable[[#This Row],[Email]])))</f>
        <v>Kojo.Owusu90Example.Com</v>
      </c>
      <c r="AR902" s="8" t="str">
        <f>CLEAN(TRIM(salesTable[[#This Row],[SourceFile]]))</f>
        <v>Online_Sales_2025.xlsx</v>
      </c>
      <c r="AS9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2" s="8" t="str">
        <f>IF(salesTable[orderRef_final]&lt;&gt;"MISSING",salesTable[orderRef_final],"invalid")</f>
        <v>GH-SUN-2025-01259</v>
      </c>
    </row>
    <row r="903" spans="1:46" x14ac:dyDescent="0.3">
      <c r="A903" t="s">
        <v>6239</v>
      </c>
      <c r="B903" t="s">
        <v>6240</v>
      </c>
      <c r="C903" t="s">
        <v>410</v>
      </c>
      <c r="D903" t="s">
        <v>65</v>
      </c>
      <c r="E903" t="s">
        <v>433</v>
      </c>
      <c r="F903" t="s">
        <v>228</v>
      </c>
      <c r="G903" t="s">
        <v>303</v>
      </c>
      <c r="H903" t="s">
        <v>1004</v>
      </c>
      <c r="I903" t="s">
        <v>1005</v>
      </c>
      <c r="J903" t="s">
        <v>83</v>
      </c>
      <c r="K903" t="s">
        <v>830</v>
      </c>
      <c r="L903" t="s">
        <v>1023</v>
      </c>
      <c r="M903">
        <v>3</v>
      </c>
      <c r="N903" t="s">
        <v>6241</v>
      </c>
      <c r="O903">
        <v>7500</v>
      </c>
      <c r="P903" t="s">
        <v>6242</v>
      </c>
      <c r="Q903" t="s">
        <v>6243</v>
      </c>
      <c r="R903" t="s">
        <v>61</v>
      </c>
      <c r="S903" t="str">
        <f>IF(salesTable[[#This Row],[Region]]="","MISSING",IFERROR(VLOOKUP(salesTable[[#This Row],[Region]],region_ref[],2,FALSE),TRIM(CLEAN(UPPER(salesTable[[#This Row],[Region]])))))</f>
        <v>SUNYANI</v>
      </c>
      <c r="T903" t="str">
        <f>IF(salesTable[[#This Row],[CustomerType]]="","MISSING",IFERROR(VLOOKUP(salesTable[[#This Row],[CustomerType]],customerType_Ref[],2,FALSE),TRIM(CLEAN(UPPER(salesTable[[#This Row],[CustomerType]])))))</f>
        <v>INDIVIDUAL</v>
      </c>
      <c r="U903" t="str">
        <f>IF(salesTable[[#This Row],[SalesChannel]]="","MISSING",IFERROR(VLOOKUP(salesTable[[#This Row],[SalesChannel]],salesChannel_Ref[],2,FALSE),CLEAN(UPPER(TRIM(salesTable[SalesChannel])))))</f>
        <v>MOBILE APP</v>
      </c>
      <c r="V903" t="str">
        <f>IF(salesTable[[#This Row],[PaymentMethod]]="","MISSING",IFERROR(VLOOKUP(salesTable[[#This Row],[PaymentMethod]],paymentMethod_REF[],2,FALSE), CLEAN(UPPER(TRIM(salesTable[[#This Row],[PaymentMethod]])))))</f>
        <v>CARD</v>
      </c>
      <c r="W903" s="8" t="str">
        <f>IF(salesTable[[#This Row],[ProductID]]="","MISSING",IFERROR(VLOOKUP(salesTable[[#This Row],[ProductID]],product_REF[],1,FALSE),"NO MATCH"))</f>
        <v>P011</v>
      </c>
      <c r="X903" s="8" t="str">
        <f>CLEAN(UPPER(TRIM(IF(salesTable[[#This Row],[ProductID]]="","MISSING",IFERROR(VLOOKUP(salesTable[[#This Row],[ProductID]],product_REF[],2,FALSE),"NO MATCH")))))</f>
        <v>EXECUTIVE DESK</v>
      </c>
      <c r="Y903" t="str">
        <f>IFERROR(CLEAN(UPPER(TRIM(VLOOKUP(salesTable[[#This Row],[productID_Final]],product_REF[],3,FALSE)))),"NO MATCH")</f>
        <v>FURNITURE</v>
      </c>
      <c r="Z903" s="8" t="str">
        <f>IF(salesTable[[#This Row],[productCategory_final]]=CLEAN(UPPER(TRIM(salesTable[ProductCategory]))),salesTable[[#This Row],[productCategory_final]],"MISMATCH")</f>
        <v>FURNITURE</v>
      </c>
      <c r="AA903" s="8" t="str">
        <f>IF(salesTable[[#This Row],[CustomerID]]="","MISSING",IFERROR(VLOOKUP(salesTable[[#This Row],[CustomerID]],customer_REF[],1,FALSE),"NO MATCH"))</f>
        <v>C0371</v>
      </c>
      <c r="AB903" t="str">
        <f>CLEAN(UPPER(TRIM(IF(salesTable[[#This Row],[FirstName]]="","MISSING",IFERROR(VLOOKUP(salesTable[[#This Row],[CustomerID_final]],customer_REF[],2,FALSE),"NO MATCH")))))</f>
        <v>NAA</v>
      </c>
      <c r="AC903" s="8" t="str">
        <f>IF(salesTable[[#This Row],[customerFisrtName]]=CLEAN(UPPER(TRIM(salesTable[[#This Row],[customerFisrtName]]))),salesTable[[#This Row],[customerFisrtName]],"MISMATCH")</f>
        <v>NAA</v>
      </c>
      <c r="AD903" t="str">
        <f>CLEAN(UPPER(TRIM(IF(salesTable[[#This Row],[LastName]]="","MISSING",IFERROR(VLOOKUP(salesTable[[#This Row],[CustomerID_final]],customer_REF[],3,FALSE),"NO MATCH")))))</f>
        <v>ASARE</v>
      </c>
      <c r="AE903" s="8" t="str">
        <f>IF(salesTable[[#This Row],[customerLastName]]=CLEAN(UPPER(TRIM(salesTable[[#This Row],[customerLastName]]))),salesTable[[#This Row],[customerLastName]],"MISMATCH")</f>
        <v>ASARE</v>
      </c>
      <c r="AF903" s="8" t="str">
        <f>IF(salesTable[[#This Row],[Phone]]="","MISSING",0&amp;RIGHT(TRIM(SUBSTITUTE(SUBSTITUTE(SUBSTITUTE(salesTable[[#This Row],[Phone]],"+","")," ",""),"-","")),9))</f>
        <v>0275658118</v>
      </c>
      <c r="AG90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903" s="8">
        <f>IF(salesTable[[#This Row],[quantity_clean]]&gt;0,salesTable[[#This Row],[quantity_clean]],"INVALID")</f>
        <v>3</v>
      </c>
      <c r="AI903">
        <f>IF(OR(salesTable[[#This Row],[UnitPrice]]="",salesTable[[#This Row],[UnitPrice]]="N/A",salesTable[[#This Row],[UnitPrice]]="unknown"),"INVALID",VALUE(TRIM(SUBSTITUTE(SUBSTITUTE(salesTable[[#This Row],[UnitPrice]],",",""),"GH₵",""))))</f>
        <v>2500</v>
      </c>
      <c r="AJ903" s="8">
        <f>IF(salesTable[[#This Row],[unitPrice_clean]]&gt;0,salesTable[[#This Row],[unitPrice_clean]],"INVALID")</f>
        <v>2500</v>
      </c>
      <c r="AK903">
        <f>IF(salesTable[[#This Row],[Revenue]]="","MISSING",VALUE(TRIM(SUBSTITUTE(SUBSTITUTE(salesTable[[#This Row],[Revenue]],",",""),"GH₵",""))))</f>
        <v>7500</v>
      </c>
      <c r="AL903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903" s="19">
        <f>IF(ISNUMBER(salesTable[[#This Row],[OrderDate]]),salesTable[[#This Row],[OrderDate]],IFERROR(DATEVALUE(CLEAN(TRIM(SUBSTITUTE(salesTable[[#This Row],[OrderDate]],".","/")))),"CHECK"))</f>
        <v>45714</v>
      </c>
      <c r="AN9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45714</v>
      </c>
      <c r="AO9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GH-SUN-2025-01269</v>
      </c>
      <c r="AP9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3" s="8" t="str">
        <f>CLEAN(PROPER(TRIM(salesTable[[#This Row],[Email]])))</f>
        <v>Naa.Asare90@Example.Com</v>
      </c>
      <c r="AR903" s="8" t="str">
        <f>CLEAN(TRIM(salesTable[[#This Row],[SourceFile]]))</f>
        <v>Retail_POS_2025.csv</v>
      </c>
      <c r="AS9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3" s="8" t="str">
        <f>IF(salesTable[orderRef_final]&lt;&gt;"MISSING",salesTable[orderRef_final],"invalid")</f>
        <v>GH-SUN-2025-01269</v>
      </c>
    </row>
    <row r="904" spans="1:46" x14ac:dyDescent="0.3">
      <c r="A904" t="s">
        <v>4298</v>
      </c>
      <c r="B904" t="s">
        <v>4299</v>
      </c>
      <c r="C904" t="s">
        <v>3729</v>
      </c>
      <c r="D904" t="s">
        <v>432</v>
      </c>
      <c r="E904" t="s">
        <v>1003</v>
      </c>
      <c r="F904" t="s">
        <v>228</v>
      </c>
      <c r="G904" t="s">
        <v>239</v>
      </c>
      <c r="H904" t="s">
        <v>240</v>
      </c>
      <c r="I904" t="s">
        <v>279</v>
      </c>
      <c r="J904" t="s">
        <v>337</v>
      </c>
      <c r="K904" t="s">
        <v>458</v>
      </c>
      <c r="L904" t="s">
        <v>182</v>
      </c>
      <c r="M904" t="s">
        <v>726</v>
      </c>
      <c r="N904">
        <v>980</v>
      </c>
      <c r="O904">
        <v>3920</v>
      </c>
      <c r="P904" t="s">
        <v>4300</v>
      </c>
      <c r="Q904" t="s">
        <v>4301</v>
      </c>
      <c r="R904" t="s">
        <v>46</v>
      </c>
      <c r="S904" t="str">
        <f>IF(salesTable[[#This Row],[Region]]="","MISSING",IFERROR(VLOOKUP(salesTable[[#This Row],[Region]],region_ref[],2,FALSE),TRIM(CLEAN(UPPER(salesTable[[#This Row],[Region]])))))</f>
        <v>SUNYANI</v>
      </c>
      <c r="T904" t="str">
        <f>IF(salesTable[[#This Row],[CustomerType]]="","MISSING",IFERROR(VLOOKUP(salesTable[[#This Row],[CustomerType]],customerType_Ref[],2,FALSE),TRIM(CLEAN(UPPER(salesTable[[#This Row],[CustomerType]])))))</f>
        <v>INDIVIDUAL</v>
      </c>
      <c r="U904" t="str">
        <f>IF(salesTable[[#This Row],[SalesChannel]]="","MISSING",IFERROR(VLOOKUP(salesTable[[#This Row],[SalesChannel]],salesChannel_Ref[],2,FALSE),CLEAN(UPPER(TRIM(salesTable[SalesChannel])))))</f>
        <v>IN-STORE</v>
      </c>
      <c r="V904" t="str">
        <f>IF(salesTable[[#This Row],[PaymentMethod]]="","MISSING",IFERROR(VLOOKUP(salesTable[[#This Row],[PaymentMethod]],paymentMethod_REF[],2,FALSE), CLEAN(UPPER(TRIM(salesTable[[#This Row],[PaymentMethod]])))))</f>
        <v>CASH</v>
      </c>
      <c r="W904" s="8" t="str">
        <f>IF(salesTable[[#This Row],[ProductID]]="","MISSING",IFERROR(VLOOKUP(salesTable[[#This Row],[ProductID]],product_REF[],1,FALSE),"NO MATCH"))</f>
        <v>P009</v>
      </c>
      <c r="X904" s="8" t="str">
        <f>CLEAN(UPPER(TRIM(IF(salesTable[[#This Row],[ProductID]]="","MISSING",IFERROR(VLOOKUP(salesTable[[#This Row],[ProductID]],product_REF[],2,FALSE),"NO MATCH")))))</f>
        <v>FILING CABINET</v>
      </c>
      <c r="Y904" t="str">
        <f>IFERROR(CLEAN(UPPER(TRIM(VLOOKUP(salesTable[[#This Row],[productID_Final]],product_REF[],3,FALSE)))),"NO MATCH")</f>
        <v>OFFICE SUPPLIES</v>
      </c>
      <c r="Z904" s="8" t="str">
        <f>IF(salesTable[[#This Row],[productCategory_final]]=CLEAN(UPPER(TRIM(salesTable[ProductCategory]))),salesTable[[#This Row],[productCategory_final]],"MISMATCH")</f>
        <v>OFFICE SUPPLIES</v>
      </c>
      <c r="AA904" s="8" t="str">
        <f>IF(salesTable[[#This Row],[CustomerID]]="","MISSING",IFERROR(VLOOKUP(salesTable[[#This Row],[CustomerID]],customer_REF[],1,FALSE),"NO MATCH"))</f>
        <v>C0147</v>
      </c>
      <c r="AB904" t="str">
        <f>CLEAN(UPPER(TRIM(IF(salesTable[[#This Row],[FirstName]]="","MISSING",IFERROR(VLOOKUP(salesTable[[#This Row],[CustomerID_final]],customer_REF[],2,FALSE),"NO MATCH")))))</f>
        <v>ABENA</v>
      </c>
      <c r="AC904" s="8" t="str">
        <f>IF(salesTable[[#This Row],[customerFisrtName]]=CLEAN(UPPER(TRIM(salesTable[[#This Row],[customerFisrtName]]))),salesTable[[#This Row],[customerFisrtName]],"MISMATCH")</f>
        <v>ABENA</v>
      </c>
      <c r="AD904" t="str">
        <f>CLEAN(UPPER(TRIM(IF(salesTable[[#This Row],[LastName]]="","MISSING",IFERROR(VLOOKUP(salesTable[[#This Row],[CustomerID_final]],customer_REF[],3,FALSE),"NO MATCH")))))</f>
        <v>ARTHUR</v>
      </c>
      <c r="AE904" s="8" t="str">
        <f>IF(salesTable[[#This Row],[customerLastName]]=CLEAN(UPPER(TRIM(salesTable[[#This Row],[customerLastName]]))),salesTable[[#This Row],[customerLastName]],"MISMATCH")</f>
        <v>ARTHUR</v>
      </c>
      <c r="AF904" s="8" t="str">
        <f>IF(salesTable[[#This Row],[Phone]]="","MISSING",0&amp;RIGHT(TRIM(SUBSTITUTE(SUBSTITUTE(SUBSTITUTE(salesTable[[#This Row],[Phone]],"+","")," ",""),"-","")),9))</f>
        <v>0555432959</v>
      </c>
      <c r="AG90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04" s="8">
        <f>IF(salesTable[[#This Row],[quantity_clean]]&gt;0,salesTable[[#This Row],[quantity_clean]],"INVALID")</f>
        <v>4</v>
      </c>
      <c r="AI90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04" s="8">
        <f>IF(salesTable[[#This Row],[unitPrice_clean]]&gt;0,salesTable[[#This Row],[unitPrice_clean]],"INVALID")</f>
        <v>980</v>
      </c>
      <c r="AK904">
        <f>IF(salesTable[[#This Row],[Revenue]]="","MISSING",VALUE(TRIM(SUBSTITUTE(SUBSTITUTE(salesTable[[#This Row],[Revenue]],",",""),"GH₵",""))))</f>
        <v>3920</v>
      </c>
      <c r="AL904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904" s="19" t="str">
        <f>IF(ISNUMBER(salesTable[[#This Row],[OrderDate]]),salesTable[[#This Row],[OrderDate]],IFERROR(DATEVALUE(CLEAN(TRIM(SUBSTITUTE(salesTable[[#This Row],[OrderDate]],".","/")))),"CHECK"))</f>
        <v>CHECK</v>
      </c>
      <c r="AN90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GH-SUN-2025-01274</v>
      </c>
      <c r="AP9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4" s="8" t="str">
        <f>CLEAN(PROPER(TRIM(salesTable[[#This Row],[Email]])))</f>
        <v>Abena.Arthur66@Example.Com</v>
      </c>
      <c r="AR904" s="8" t="str">
        <f>CLEAN(TRIM(salesTable[[#This Row],[SourceFile]]))</f>
        <v>Mobile_App_Export.csv</v>
      </c>
      <c r="AS9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4" s="8" t="str">
        <f>IF(salesTable[orderRef_final]&lt;&gt;"MISSING",salesTable[orderRef_final],"invalid")</f>
        <v>GH-SUN-2025-01274</v>
      </c>
    </row>
    <row r="905" spans="1:46" x14ac:dyDescent="0.3">
      <c r="A905" t="s">
        <v>3339</v>
      </c>
      <c r="B905" t="s">
        <v>3340</v>
      </c>
      <c r="C905" t="s">
        <v>3341</v>
      </c>
      <c r="D905" t="s">
        <v>926</v>
      </c>
      <c r="E905" t="s">
        <v>190</v>
      </c>
      <c r="F905" t="s">
        <v>248</v>
      </c>
      <c r="G905" t="s">
        <v>68</v>
      </c>
      <c r="H905" t="s">
        <v>109</v>
      </c>
      <c r="I905" t="s">
        <v>110</v>
      </c>
      <c r="J905" t="s">
        <v>97</v>
      </c>
      <c r="K905" t="s">
        <v>98</v>
      </c>
      <c r="L905" t="s">
        <v>165</v>
      </c>
      <c r="M905" t="s">
        <v>726</v>
      </c>
      <c r="N905">
        <v>3600</v>
      </c>
      <c r="O905">
        <v>14400</v>
      </c>
      <c r="P905" t="s">
        <v>3342</v>
      </c>
      <c r="Q905" t="s">
        <v>3343</v>
      </c>
      <c r="R905" t="s">
        <v>32</v>
      </c>
      <c r="S905" t="str">
        <f>IF(salesTable[[#This Row],[Region]]="","MISSING",IFERROR(VLOOKUP(salesTable[[#This Row],[Region]],region_ref[],2,FALSE),TRIM(CLEAN(UPPER(salesTable[[#This Row],[Region]])))))</f>
        <v>SUNYANI</v>
      </c>
      <c r="T905" t="str">
        <f>IF(salesTable[[#This Row],[CustomerType]]="","MISSING",IFERROR(VLOOKUP(salesTable[[#This Row],[CustomerType]],customerType_Ref[],2,FALSE),TRIM(CLEAN(UPPER(salesTable[[#This Row],[CustomerType]])))))</f>
        <v>BUSINESS</v>
      </c>
      <c r="U905" t="str">
        <f>IF(salesTable[[#This Row],[SalesChannel]]="","MISSING",IFERROR(VLOOKUP(salesTable[[#This Row],[SalesChannel]],salesChannel_Ref[],2,FALSE),CLEAN(UPPER(TRIM(salesTable[SalesChannel])))))</f>
        <v>MOBILE APP</v>
      </c>
      <c r="V90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05" s="8" t="str">
        <f>IF(salesTable[[#This Row],[ProductID]]="","MISSING",IFERROR(VLOOKUP(salesTable[[#This Row],[ProductID]],product_REF[],1,FALSE),"NO MATCH"))</f>
        <v>P010</v>
      </c>
      <c r="X905" s="8" t="str">
        <f>CLEAN(UPPER(TRIM(IF(salesTable[[#This Row],[ProductID]]="","MISSING",IFERROR(VLOOKUP(salesTable[[#This Row],[ProductID]],product_REF[],2,FALSE),"NO MATCH")))))</f>
        <v>AIR CONDITIONER</v>
      </c>
      <c r="Y905" t="str">
        <f>IFERROR(CLEAN(UPPER(TRIM(VLOOKUP(salesTable[[#This Row],[productID_Final]],product_REF[],3,FALSE)))),"NO MATCH")</f>
        <v>HOME APPLIANCES</v>
      </c>
      <c r="Z905" s="8" t="str">
        <f>IF(salesTable[[#This Row],[productCategory_final]]=CLEAN(UPPER(TRIM(salesTable[ProductCategory]))),salesTable[[#This Row],[productCategory_final]],"MISMATCH")</f>
        <v>HOME APPLIANCES</v>
      </c>
      <c r="AA905" s="8" t="str">
        <f>IF(salesTable[[#This Row],[CustomerID]]="","MISSING",IFERROR(VLOOKUP(salesTable[[#This Row],[CustomerID]],customer_REF[],1,FALSE),"NO MATCH"))</f>
        <v>C0386</v>
      </c>
      <c r="AB905" t="str">
        <f>CLEAN(UPPER(TRIM(IF(salesTable[[#This Row],[FirstName]]="","MISSING",IFERROR(VLOOKUP(salesTable[[#This Row],[CustomerID_final]],customer_REF[],2,FALSE),"NO MATCH")))))</f>
        <v>AKOSUA</v>
      </c>
      <c r="AC905" s="8" t="str">
        <f>IF(salesTable[[#This Row],[customerFisrtName]]=CLEAN(UPPER(TRIM(salesTable[[#This Row],[customerFisrtName]]))),salesTable[[#This Row],[customerFisrtName]],"MISMATCH")</f>
        <v>AKOSUA</v>
      </c>
      <c r="AD905" t="str">
        <f>CLEAN(UPPER(TRIM(IF(salesTable[[#This Row],[LastName]]="","MISSING",IFERROR(VLOOKUP(salesTable[[#This Row],[CustomerID_final]],customer_REF[],3,FALSE),"NO MATCH")))))</f>
        <v>ASARE</v>
      </c>
      <c r="AE905" s="8" t="str">
        <f>IF(salesTable[[#This Row],[customerLastName]]=CLEAN(UPPER(TRIM(salesTable[[#This Row],[customerLastName]]))),salesTable[[#This Row],[customerLastName]],"MISMATCH")</f>
        <v>ASARE</v>
      </c>
      <c r="AF905" s="8" t="str">
        <f>IF(salesTable[[#This Row],[Phone]]="","MISSING",0&amp;RIGHT(TRIM(SUBSTITUTE(SUBSTITUTE(SUBSTITUTE(salesTable[[#This Row],[Phone]],"+","")," ",""),"-","")),9))</f>
        <v>0597639037</v>
      </c>
      <c r="AG90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05" s="8">
        <f>IF(salesTable[[#This Row],[quantity_clean]]&gt;0,salesTable[[#This Row],[quantity_clean]],"INVALID")</f>
        <v>4</v>
      </c>
      <c r="AI90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905" s="8">
        <f>IF(salesTable[[#This Row],[unitPrice_clean]]&gt;0,salesTable[[#This Row],[unitPrice_clean]],"INVALID")</f>
        <v>3600</v>
      </c>
      <c r="AK905">
        <f>IF(salesTable[[#This Row],[Revenue]]="","MISSING",VALUE(TRIM(SUBSTITUTE(SUBSTITUTE(salesTable[[#This Row],[Revenue]],",",""),"GH₵",""))))</f>
        <v>14400</v>
      </c>
      <c r="AL905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905" s="19">
        <f>IF(ISNUMBER(salesTable[[#This Row],[OrderDate]]),salesTable[[#This Row],[OrderDate]],IFERROR(DATEVALUE(CLEAN(TRIM(SUBSTITUTE(salesTable[[#This Row],[OrderDate]],".","/")))),"CHECK"))</f>
        <v>45812</v>
      </c>
      <c r="AN9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45812</v>
      </c>
      <c r="AO9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GH-SUN-2025-01287</v>
      </c>
      <c r="AP9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5" s="8" t="str">
        <f>CLEAN(PROPER(TRIM(salesTable[[#This Row],[Email]])))</f>
        <v>Akosua.Asare68@Example.Com</v>
      </c>
      <c r="AR905" s="8" t="str">
        <f>CLEAN(TRIM(salesTable[[#This Row],[SourceFile]]))</f>
        <v>Agent_App_2025.csv</v>
      </c>
      <c r="AS9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5" s="8" t="str">
        <f>IF(salesTable[orderRef_final]&lt;&gt;"MISSING",salesTable[orderRef_final],"invalid")</f>
        <v>GH-SUN-2025-01287</v>
      </c>
    </row>
    <row r="906" spans="1:46" x14ac:dyDescent="0.3">
      <c r="A906" t="s">
        <v>5230</v>
      </c>
      <c r="B906" t="s">
        <v>5231</v>
      </c>
      <c r="C906" t="s">
        <v>2201</v>
      </c>
      <c r="D906" t="s">
        <v>151</v>
      </c>
      <c r="E906" t="s">
        <v>173</v>
      </c>
      <c r="F906" t="s">
        <v>228</v>
      </c>
      <c r="G906" t="s">
        <v>239</v>
      </c>
      <c r="H906" t="s">
        <v>417</v>
      </c>
      <c r="I906" t="s">
        <v>279</v>
      </c>
      <c r="J906" t="s">
        <v>56</v>
      </c>
      <c r="K906" t="s">
        <v>98</v>
      </c>
      <c r="L906" t="s">
        <v>182</v>
      </c>
      <c r="M906">
        <v>-8</v>
      </c>
      <c r="N906" t="s">
        <v>1508</v>
      </c>
      <c r="O906">
        <v>7840</v>
      </c>
      <c r="P906" t="s">
        <v>5232</v>
      </c>
      <c r="Q906" t="s">
        <v>5233</v>
      </c>
      <c r="R906" t="s">
        <v>32</v>
      </c>
      <c r="S906" t="str">
        <f>IF(salesTable[[#This Row],[Region]]="","MISSING",IFERROR(VLOOKUP(salesTable[[#This Row],[Region]],region_ref[],2,FALSE),TRIM(CLEAN(UPPER(salesTable[[#This Row],[Region]])))))</f>
        <v>SUNYANI</v>
      </c>
      <c r="T906" t="str">
        <f>IF(salesTable[[#This Row],[CustomerType]]="","MISSING",IFERROR(VLOOKUP(salesTable[[#This Row],[CustomerType]],customerType_Ref[],2,FALSE),TRIM(CLEAN(UPPER(salesTable[[#This Row],[CustomerType]])))))</f>
        <v>GOVERNMENT</v>
      </c>
      <c r="U906" t="str">
        <f>IF(salesTable[[#This Row],[SalesChannel]]="","MISSING",IFERROR(VLOOKUP(salesTable[[#This Row],[SalesChannel]],salesChannel_Ref[],2,FALSE),CLEAN(UPPER(TRIM(salesTable[SalesChannel])))))</f>
        <v>MOBILE APP</v>
      </c>
      <c r="V906" t="str">
        <f>IF(salesTable[[#This Row],[PaymentMethod]]="","MISSING",IFERROR(VLOOKUP(salesTable[[#This Row],[PaymentMethod]],paymentMethod_REF[],2,FALSE), CLEAN(UPPER(TRIM(salesTable[[#This Row],[PaymentMethod]])))))</f>
        <v>CASH</v>
      </c>
      <c r="W906" s="8" t="str">
        <f>IF(salesTable[[#This Row],[ProductID]]="","MISSING",IFERROR(VLOOKUP(salesTable[[#This Row],[ProductID]],product_REF[],1,FALSE),"NO MATCH"))</f>
        <v>P009</v>
      </c>
      <c r="X906" s="8" t="str">
        <f>CLEAN(UPPER(TRIM(IF(salesTable[[#This Row],[ProductID]]="","MISSING",IFERROR(VLOOKUP(salesTable[[#This Row],[ProductID]],product_REF[],2,FALSE),"NO MATCH")))))</f>
        <v>FILING CABINET</v>
      </c>
      <c r="Y906" t="str">
        <f>IFERROR(CLEAN(UPPER(TRIM(VLOOKUP(salesTable[[#This Row],[productID_Final]],product_REF[],3,FALSE)))),"NO MATCH")</f>
        <v>OFFICE SUPPLIES</v>
      </c>
      <c r="Z906" s="8" t="str">
        <f>IF(salesTable[[#This Row],[productCategory_final]]=CLEAN(UPPER(TRIM(salesTable[ProductCategory]))),salesTable[[#This Row],[productCategory_final]],"MISMATCH")</f>
        <v>OFFICE SUPPLIES</v>
      </c>
      <c r="AA906" s="8" t="str">
        <f>IF(salesTable[[#This Row],[CustomerID]]="","MISSING",IFERROR(VLOOKUP(salesTable[[#This Row],[CustomerID]],customer_REF[],1,FALSE),"NO MATCH"))</f>
        <v>C0196</v>
      </c>
      <c r="AB906" t="str">
        <f>CLEAN(UPPER(TRIM(IF(salesTable[[#This Row],[FirstName]]="","MISSING",IFERROR(VLOOKUP(salesTable[[#This Row],[CustomerID_final]],customer_REF[],2,FALSE),"NO MATCH")))))</f>
        <v>KWAME</v>
      </c>
      <c r="AC906" s="8" t="str">
        <f>IF(salesTable[[#This Row],[customerFisrtName]]=CLEAN(UPPER(TRIM(salesTable[[#This Row],[customerFisrtName]]))),salesTable[[#This Row],[customerFisrtName]],"MISMATCH")</f>
        <v>KWAME</v>
      </c>
      <c r="AD906" t="str">
        <f>CLEAN(UPPER(TRIM(IF(salesTable[[#This Row],[LastName]]="","MISSING",IFERROR(VLOOKUP(salesTable[[#This Row],[CustomerID_final]],customer_REF[],3,FALSE),"NO MATCH")))))</f>
        <v>OSEI</v>
      </c>
      <c r="AE906" s="8" t="str">
        <f>IF(salesTable[[#This Row],[customerLastName]]=CLEAN(UPPER(TRIM(salesTable[[#This Row],[customerLastName]]))),salesTable[[#This Row],[customerLastName]],"MISMATCH")</f>
        <v>OSEI</v>
      </c>
      <c r="AF906" s="8" t="str">
        <f>IF(salesTable[[#This Row],[Phone]]="","MISSING",0&amp;RIGHT(TRIM(SUBSTITUTE(SUBSTITUTE(SUBSTITUTE(salesTable[[#This Row],[Phone]],"+","")," ",""),"-","")),9))</f>
        <v>0243982374</v>
      </c>
      <c r="AG906">
        <f>IF(OR(salesTable[[#This Row],[Quantity]]="",salesTable[[#This Row],[Quantity]]="N/A",salesTable[[#This Row],[Quantity]]="abc"),"INVALID",VALUE(TRIM(SUBSTITUTE(SUBSTITUTE(salesTable[[#This Row],[Quantity]],",",""),"GH₵",""))))</f>
        <v>-8</v>
      </c>
      <c r="AH906" s="8" t="str">
        <f>IF(salesTable[[#This Row],[quantity_clean]]&gt;0,salesTable[[#This Row],[quantity_clean]],"INVALID")</f>
        <v>INVALID</v>
      </c>
      <c r="AI90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06" s="8">
        <f>IF(salesTable[[#This Row],[unitPrice_clean]]&gt;0,salesTable[[#This Row],[unitPrice_clean]],"INVALID")</f>
        <v>980</v>
      </c>
      <c r="AK906">
        <f>IF(salesTable[[#This Row],[Revenue]]="","MISSING",VALUE(TRIM(SUBSTITUTE(SUBSTITUTE(salesTable[[#This Row],[Revenue]],",",""),"GH₵",""))))</f>
        <v>7840</v>
      </c>
      <c r="AL90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06" s="19">
        <f>IF(ISNUMBER(salesTable[[#This Row],[OrderDate]]),salesTable[[#This Row],[OrderDate]],IFERROR(DATEVALUE(CLEAN(TRIM(SUBSTITUTE(salesTable[[#This Row],[OrderDate]],".","/")))),"CHECK"))</f>
        <v>46016</v>
      </c>
      <c r="AN9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46016</v>
      </c>
      <c r="AO9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GH-SUN-2025-01291</v>
      </c>
      <c r="AP9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6" s="8" t="str">
        <f>CLEAN(PROPER(TRIM(salesTable[[#This Row],[Email]])))</f>
        <v>Kwame.Osei14@Example.Com</v>
      </c>
      <c r="AR906" s="8" t="str">
        <f>CLEAN(TRIM(salesTable[[#This Row],[SourceFile]]))</f>
        <v>Agent_App_2025.csv</v>
      </c>
      <c r="AS9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6" s="8" t="str">
        <f>IF(salesTable[orderRef_final]&lt;&gt;"MISSING",salesTable[orderRef_final],"invalid")</f>
        <v>GH-SUN-2025-01291</v>
      </c>
    </row>
    <row r="907" spans="1:46" x14ac:dyDescent="0.3">
      <c r="A907" t="s">
        <v>2081</v>
      </c>
      <c r="B907" t="s">
        <v>284</v>
      </c>
      <c r="C907" t="s">
        <v>2082</v>
      </c>
      <c r="D907" t="s">
        <v>92</v>
      </c>
      <c r="E907" t="s">
        <v>1003</v>
      </c>
      <c r="F907" t="s">
        <v>448</v>
      </c>
      <c r="G907" t="s">
        <v>218</v>
      </c>
      <c r="H907" t="s">
        <v>1404</v>
      </c>
      <c r="I907" t="s">
        <v>26</v>
      </c>
      <c r="K907" t="s">
        <v>72</v>
      </c>
      <c r="L907" t="s">
        <v>222</v>
      </c>
      <c r="M907">
        <v>6</v>
      </c>
      <c r="N907">
        <v>2800</v>
      </c>
      <c r="O907">
        <v>16800</v>
      </c>
      <c r="P907" t="s">
        <v>2083</v>
      </c>
      <c r="Q907" t="s">
        <v>2084</v>
      </c>
      <c r="R907" t="s">
        <v>157</v>
      </c>
      <c r="S907" t="str">
        <f>IF(salesTable[[#This Row],[Region]]="","MISSING",IFERROR(VLOOKUP(salesTable[[#This Row],[Region]],region_ref[],2,FALSE),TRIM(CLEAN(UPPER(salesTable[[#This Row],[Region]])))))</f>
        <v>SUNYANI</v>
      </c>
      <c r="T907" t="str">
        <f>IF(salesTable[[#This Row],[CustomerType]]="","MISSING",IFERROR(VLOOKUP(salesTable[[#This Row],[CustomerType]],customerType_Ref[],2,FALSE),TRIM(CLEAN(UPPER(salesTable[[#This Row],[CustomerType]])))))</f>
        <v>MISSING</v>
      </c>
      <c r="U907" t="str">
        <f>IF(salesTable[[#This Row],[SalesChannel]]="","MISSING",IFERROR(VLOOKUP(salesTable[[#This Row],[SalesChannel]],salesChannel_Ref[],2,FALSE),CLEAN(UPPER(TRIM(salesTable[SalesChannel])))))</f>
        <v>IN-STORE</v>
      </c>
      <c r="V907" t="str">
        <f>IF(salesTable[[#This Row],[PaymentMethod]]="","MISSING",IFERROR(VLOOKUP(salesTable[[#This Row],[PaymentMethod]],paymentMethod_REF[],2,FALSE), CLEAN(UPPER(TRIM(salesTable[[#This Row],[PaymentMethod]])))))</f>
        <v>CASH</v>
      </c>
      <c r="W907" s="8" t="str">
        <f>IF(salesTable[[#This Row],[ProductID]]="","MISSING",IFERROR(VLOOKUP(salesTable[[#This Row],[ProductID]],product_REF[],1,FALSE),"NO MATCH"))</f>
        <v>P005</v>
      </c>
      <c r="X907" s="8" t="str">
        <f>CLEAN(UPPER(TRIM(IF(salesTable[[#This Row],[ProductID]]="","MISSING",IFERROR(VLOOKUP(salesTable[[#This Row],[ProductID]],product_REF[],2,FALSE),"NO MATCH")))))</f>
        <v>SMARTPHONE X</v>
      </c>
      <c r="Y907" t="str">
        <f>IFERROR(CLEAN(UPPER(TRIM(VLOOKUP(salesTable[[#This Row],[productID_Final]],product_REF[],3,FALSE)))),"NO MATCH")</f>
        <v>ELECTRONICS</v>
      </c>
      <c r="Z907" s="8" t="str">
        <f>IF(salesTable[[#This Row],[productCategory_final]]=CLEAN(UPPER(TRIM(salesTable[ProductCategory]))),salesTable[[#This Row],[productCategory_final]],"MISMATCH")</f>
        <v>ELECTRONICS</v>
      </c>
      <c r="AA907" s="8" t="str">
        <f>IF(salesTable[[#This Row],[CustomerID]]="","MISSING",IFERROR(VLOOKUP(salesTable[[#This Row],[CustomerID]],customer_REF[],1,FALSE),"NO MATCH"))</f>
        <v>C0083</v>
      </c>
      <c r="AB907" t="str">
        <f>CLEAN(UPPER(TRIM(IF(salesTable[[#This Row],[FirstName]]="","MISSING",IFERROR(VLOOKUP(salesTable[[#This Row],[CustomerID_final]],customer_REF[],2,FALSE),"NO MATCH")))))</f>
        <v>AMA</v>
      </c>
      <c r="AC907" s="8" t="str">
        <f>IF(salesTable[[#This Row],[customerFisrtName]]=CLEAN(UPPER(TRIM(salesTable[[#This Row],[customerFisrtName]]))),salesTable[[#This Row],[customerFisrtName]],"MISMATCH")</f>
        <v>AMA</v>
      </c>
      <c r="AD907" t="str">
        <f>CLEAN(UPPER(TRIM(IF(salesTable[[#This Row],[LastName]]="","MISSING",IFERROR(VLOOKUP(salesTable[[#This Row],[CustomerID_final]],customer_REF[],3,FALSE),"NO MATCH")))))</f>
        <v>ARTHUR</v>
      </c>
      <c r="AE907" s="8" t="str">
        <f>IF(salesTable[[#This Row],[customerLastName]]=CLEAN(UPPER(TRIM(salesTable[[#This Row],[customerLastName]]))),salesTable[[#This Row],[customerLastName]],"MISMATCH")</f>
        <v>ARTHUR</v>
      </c>
      <c r="AF907" s="8" t="str">
        <f>IF(salesTable[[#This Row],[Phone]]="","MISSING",0&amp;RIGHT(TRIM(SUBSTITUTE(SUBSTITUTE(SUBSTITUTE(salesTable[[#This Row],[Phone]],"+","")," ",""),"-","")),9))</f>
        <v>0264342614</v>
      </c>
      <c r="AG90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07" s="8">
        <f>IF(salesTable[[#This Row],[quantity_clean]]&gt;0,salesTable[[#This Row],[quantity_clean]],"INVALID")</f>
        <v>6</v>
      </c>
      <c r="AI90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07" s="8">
        <f>IF(salesTable[[#This Row],[unitPrice_clean]]&gt;0,salesTable[[#This Row],[unitPrice_clean]],"INVALID")</f>
        <v>2800</v>
      </c>
      <c r="AK907">
        <f>IF(salesTable[[#This Row],[Revenue]]="","MISSING",VALUE(TRIM(SUBSTITUTE(SUBSTITUTE(salesTable[[#This Row],[Revenue]],",",""),"GH₵",""))))</f>
        <v>16800</v>
      </c>
      <c r="AL907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907" s="19">
        <f>IF(ISNUMBER(salesTable[[#This Row],[OrderDate]]),salesTable[[#This Row],[OrderDate]],IFERROR(DATEVALUE(CLEAN(TRIM(SUBSTITUTE(salesTable[[#This Row],[OrderDate]],".","/")))),"CHECK"))</f>
        <v>45809</v>
      </c>
      <c r="AN9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45809</v>
      </c>
      <c r="AO9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GH-SUN-2025-01305</v>
      </c>
      <c r="AP9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7" s="8" t="str">
        <f>CLEAN(PROPER(TRIM(salesTable[[#This Row],[Email]])))</f>
        <v>Ama.Arthur51@Example.Com</v>
      </c>
      <c r="AR907" s="8" t="str">
        <f>CLEAN(TRIM(salesTable[[#This Row],[SourceFile]]))</f>
        <v>Online_Sales_2025.xlsx</v>
      </c>
      <c r="AS9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7" s="8" t="str">
        <f>IF(salesTable[orderRef_final]&lt;&gt;"MISSING",salesTable[orderRef_final],"invalid")</f>
        <v>GH-SUN-2025-01305</v>
      </c>
    </row>
    <row r="908" spans="1:46" x14ac:dyDescent="0.3">
      <c r="A908" t="s">
        <v>2502</v>
      </c>
      <c r="B908" t="s">
        <v>881</v>
      </c>
      <c r="C908" t="s">
        <v>1077</v>
      </c>
      <c r="D908" t="s">
        <v>50</v>
      </c>
      <c r="E908" t="s">
        <v>129</v>
      </c>
      <c r="F908" t="s">
        <v>1127</v>
      </c>
      <c r="G908" t="s">
        <v>53</v>
      </c>
      <c r="H908" t="s">
        <v>95</v>
      </c>
      <c r="I908" t="s">
        <v>96</v>
      </c>
      <c r="J908" t="s">
        <v>864</v>
      </c>
      <c r="K908" t="s">
        <v>72</v>
      </c>
      <c r="L908" t="s">
        <v>280</v>
      </c>
      <c r="M908">
        <v>3</v>
      </c>
      <c r="N908" t="s">
        <v>847</v>
      </c>
      <c r="O908">
        <v>540</v>
      </c>
      <c r="P908" t="s">
        <v>2503</v>
      </c>
      <c r="Q908" t="s">
        <v>2504</v>
      </c>
      <c r="R908" t="s">
        <v>61</v>
      </c>
      <c r="S908" t="str">
        <f>IF(salesTable[[#This Row],[Region]]="","MISSING",IFERROR(VLOOKUP(salesTable[[#This Row],[Region]],region_ref[],2,FALSE),TRIM(CLEAN(UPPER(salesTable[[#This Row],[Region]])))))</f>
        <v>SUNYANI</v>
      </c>
      <c r="T908" t="str">
        <f>IF(salesTable[[#This Row],[CustomerType]]="","MISSING",IFERROR(VLOOKUP(salesTable[[#This Row],[CustomerType]],customerType_Ref[],2,FALSE),TRIM(CLEAN(UPPER(salesTable[[#This Row],[CustomerType]])))))</f>
        <v>INDIVIDUAL</v>
      </c>
      <c r="U908" t="str">
        <f>IF(salesTable[[#This Row],[SalesChannel]]="","MISSING",IFERROR(VLOOKUP(salesTable[[#This Row],[SalesChannel]],salesChannel_Ref[],2,FALSE),CLEAN(UPPER(TRIM(salesTable[SalesChannel])))))</f>
        <v>IN-STORE</v>
      </c>
      <c r="V908" t="str">
        <f>IF(salesTable[[#This Row],[PaymentMethod]]="","MISSING",IFERROR(VLOOKUP(salesTable[[#This Row],[PaymentMethod]],paymentMethod_REF[],2,FALSE), CLEAN(UPPER(TRIM(salesTable[[#This Row],[PaymentMethod]])))))</f>
        <v>CASH</v>
      </c>
      <c r="W908" s="8" t="str">
        <f>IF(salesTable[[#This Row],[ProductID]]="","MISSING",IFERROR(VLOOKUP(salesTable[[#This Row],[ProductID]],product_REF[],1,FALSE),"NO MATCH"))</f>
        <v>P007</v>
      </c>
      <c r="X908" s="8" t="str">
        <f>CLEAN(UPPER(TRIM(IF(salesTable[[#This Row],[ProductID]]="","MISSING",IFERROR(VLOOKUP(salesTable[[#This Row],[ProductID]],product_REF[],2,FALSE),"NO MATCH")))))</f>
        <v>COTTON SHIRT</v>
      </c>
      <c r="Y908" t="str">
        <f>IFERROR(CLEAN(UPPER(TRIM(VLOOKUP(salesTable[[#This Row],[productID_Final]],product_REF[],3,FALSE)))),"NO MATCH")</f>
        <v>CLOTHING</v>
      </c>
      <c r="Z908" s="8" t="str">
        <f>IF(salesTable[[#This Row],[productCategory_final]]=CLEAN(UPPER(TRIM(salesTable[ProductCategory]))),salesTable[[#This Row],[productCategory_final]],"MISMATCH")</f>
        <v>CLOTHING</v>
      </c>
      <c r="AA908" s="8" t="str">
        <f>IF(salesTable[[#This Row],[CustomerID]]="","MISSING",IFERROR(VLOOKUP(salesTable[[#This Row],[CustomerID]],customer_REF[],1,FALSE),"NO MATCH"))</f>
        <v>C0370</v>
      </c>
      <c r="AB908" t="str">
        <f>CLEAN(UPPER(TRIM(IF(salesTable[[#This Row],[FirstName]]="","MISSING",IFERROR(VLOOKUP(salesTable[[#This Row],[CustomerID_final]],customer_REF[],2,FALSE),"NO MATCH")))))</f>
        <v>AKOSUA</v>
      </c>
      <c r="AC908" s="8" t="str">
        <f>IF(salesTable[[#This Row],[customerFisrtName]]=CLEAN(UPPER(TRIM(salesTable[[#This Row],[customerFisrtName]]))),salesTable[[#This Row],[customerFisrtName]],"MISMATCH")</f>
        <v>AKOSUA</v>
      </c>
      <c r="AD908" t="str">
        <f>CLEAN(UPPER(TRIM(IF(salesTable[[#This Row],[LastName]]="","MISSING",IFERROR(VLOOKUP(salesTable[[#This Row],[CustomerID_final]],customer_REF[],3,FALSE),"NO MATCH")))))</f>
        <v>BOATENG</v>
      </c>
      <c r="AE908" s="8" t="str">
        <f>IF(salesTable[[#This Row],[customerLastName]]=CLEAN(UPPER(TRIM(salesTable[[#This Row],[customerLastName]]))),salesTable[[#This Row],[customerLastName]],"MISMATCH")</f>
        <v>BOATENG</v>
      </c>
      <c r="AF908" s="8" t="str">
        <f>IF(salesTable[[#This Row],[Phone]]="","MISSING",0&amp;RIGHT(TRIM(SUBSTITUTE(SUBSTITUTE(SUBSTITUTE(salesTable[[#This Row],[Phone]],"+","")," ",""),"-","")),9))</f>
        <v>0551889193</v>
      </c>
      <c r="AG90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908" s="8">
        <f>IF(salesTable[[#This Row],[quantity_clean]]&gt;0,salesTable[[#This Row],[quantity_clean]],"INVALID")</f>
        <v>3</v>
      </c>
      <c r="AI90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08" s="8">
        <f>IF(salesTable[[#This Row],[unitPrice_clean]]&gt;0,salesTable[[#This Row],[unitPrice_clean]],"INVALID")</f>
        <v>180</v>
      </c>
      <c r="AK908">
        <f>IF(salesTable[[#This Row],[Revenue]]="","MISSING",VALUE(TRIM(SUBSTITUTE(SUBSTITUTE(salesTable[[#This Row],[Revenue]],",",""),"GH₵",""))))</f>
        <v>540</v>
      </c>
      <c r="AL908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908" s="19">
        <f>IF(ISNUMBER(salesTable[[#This Row],[OrderDate]]),salesTable[[#This Row],[OrderDate]],IFERROR(DATEVALUE(CLEAN(TRIM(SUBSTITUTE(salesTable[[#This Row],[OrderDate]],".","/")))),"CHECK"))</f>
        <v>45994</v>
      </c>
      <c r="AN9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45994</v>
      </c>
      <c r="AO9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GH-SUN-2025-01316</v>
      </c>
      <c r="AP9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8" s="8" t="str">
        <f>CLEAN(PROPER(TRIM(salesTable[[#This Row],[Email]])))</f>
        <v>Akosua.Boateng4@Example.Com</v>
      </c>
      <c r="AR908" s="8" t="str">
        <f>CLEAN(TRIM(salesTable[[#This Row],[SourceFile]]))</f>
        <v>Retail_POS_2025.csv</v>
      </c>
      <c r="AS9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8" s="8" t="str">
        <f>IF(salesTable[orderRef_final]&lt;&gt;"MISSING",salesTable[orderRef_final],"invalid")</f>
        <v>GH-SUN-2025-01316</v>
      </c>
    </row>
    <row r="909" spans="1:46" x14ac:dyDescent="0.3">
      <c r="A909" t="s">
        <v>3954</v>
      </c>
      <c r="B909" t="s">
        <v>3955</v>
      </c>
      <c r="C909" t="s">
        <v>537</v>
      </c>
      <c r="D909" t="s">
        <v>271</v>
      </c>
      <c r="E909" t="s">
        <v>37</v>
      </c>
      <c r="F909" t="s">
        <v>2107</v>
      </c>
      <c r="G909" t="s">
        <v>303</v>
      </c>
      <c r="H909" t="s">
        <v>1004</v>
      </c>
      <c r="I909" t="s">
        <v>41</v>
      </c>
      <c r="J909" t="s">
        <v>27</v>
      </c>
      <c r="K909" t="s">
        <v>57</v>
      </c>
      <c r="L909" t="s">
        <v>43</v>
      </c>
      <c r="M909">
        <v>5</v>
      </c>
      <c r="N909" t="s">
        <v>1978</v>
      </c>
      <c r="O909">
        <v>12000</v>
      </c>
      <c r="P909" t="s">
        <v>3956</v>
      </c>
      <c r="Q909" t="s">
        <v>3957</v>
      </c>
      <c r="R909" t="s">
        <v>46</v>
      </c>
      <c r="S909" t="str">
        <f>IF(salesTable[[#This Row],[Region]]="","MISSING",IFERROR(VLOOKUP(salesTable[[#This Row],[Region]],region_ref[],2,FALSE),TRIM(CLEAN(UPPER(salesTable[[#This Row],[Region]])))))</f>
        <v>SUNYANI</v>
      </c>
      <c r="T909" t="str">
        <f>IF(salesTable[[#This Row],[CustomerType]]="","MISSING",IFERROR(VLOOKUP(salesTable[[#This Row],[CustomerType]],customerType_Ref[],2,FALSE),TRIM(CLEAN(UPPER(salesTable[[#This Row],[CustomerType]])))))</f>
        <v>GOVERNMENT</v>
      </c>
      <c r="U909" t="str">
        <f>IF(salesTable[[#This Row],[SalesChannel]]="","MISSING",IFERROR(VLOOKUP(salesTable[[#This Row],[SalesChannel]],salesChannel_Ref[],2,FALSE),CLEAN(UPPER(TRIM(salesTable[SalesChannel])))))</f>
        <v>ONLINE</v>
      </c>
      <c r="V90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09" s="8" t="str">
        <f>IF(salesTable[[#This Row],[ProductID]]="","MISSING",IFERROR(VLOOKUP(salesTable[[#This Row],[ProductID]],product_REF[],1,FALSE),"NO MATCH"))</f>
        <v>P011</v>
      </c>
      <c r="X909" s="8" t="str">
        <f>CLEAN(UPPER(TRIM(IF(salesTable[[#This Row],[ProductID]]="","MISSING",IFERROR(VLOOKUP(salesTable[[#This Row],[ProductID]],product_REF[],2,FALSE),"NO MATCH")))))</f>
        <v>EXECUTIVE DESK</v>
      </c>
      <c r="Y909" t="str">
        <f>IFERROR(CLEAN(UPPER(TRIM(VLOOKUP(salesTable[[#This Row],[productID_Final]],product_REF[],3,FALSE)))),"NO MATCH")</f>
        <v>FURNITURE</v>
      </c>
      <c r="Z909" s="8" t="str">
        <f>IF(salesTable[[#This Row],[productCategory_final]]=CLEAN(UPPER(TRIM(salesTable[ProductCategory]))),salesTable[[#This Row],[productCategory_final]],"MISMATCH")</f>
        <v>FURNITURE</v>
      </c>
      <c r="AA909" s="8" t="str">
        <f>IF(salesTable[[#This Row],[CustomerID]]="","MISSING",IFERROR(VLOOKUP(salesTable[[#This Row],[CustomerID]],customer_REF[],1,FALSE),"NO MATCH"))</f>
        <v>C0369</v>
      </c>
      <c r="AB909" t="str">
        <f>CLEAN(UPPER(TRIM(IF(salesTable[[#This Row],[FirstName]]="","MISSING",IFERROR(VLOOKUP(salesTable[[#This Row],[CustomerID_final]],customer_REF[],2,FALSE),"NO MATCH")))))</f>
        <v>MICHAEL</v>
      </c>
      <c r="AC909" s="8" t="str">
        <f>IF(salesTable[[#This Row],[customerFisrtName]]=CLEAN(UPPER(TRIM(salesTable[[#This Row],[customerFisrtName]]))),salesTable[[#This Row],[customerFisrtName]],"MISMATCH")</f>
        <v>MICHAEL</v>
      </c>
      <c r="AD909" t="str">
        <f>CLEAN(UPPER(TRIM(IF(salesTable[[#This Row],[LastName]]="","MISSING",IFERROR(VLOOKUP(salesTable[[#This Row],[CustomerID_final]],customer_REF[],3,FALSE),"NO MATCH")))))</f>
        <v>ANTWI</v>
      </c>
      <c r="AE909" s="8" t="str">
        <f>IF(salesTable[[#This Row],[customerLastName]]=CLEAN(UPPER(TRIM(salesTable[[#This Row],[customerLastName]]))),salesTable[[#This Row],[customerLastName]],"MISMATCH")</f>
        <v>ANTWI</v>
      </c>
      <c r="AF909" s="8" t="str">
        <f>IF(salesTable[[#This Row],[Phone]]="","MISSING",0&amp;RIGHT(TRIM(SUBSTITUTE(SUBSTITUTE(SUBSTITUTE(salesTable[[#This Row],[Phone]],"+","")," ",""),"-","")),9))</f>
        <v>0266254539</v>
      </c>
      <c r="AG90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09" s="8">
        <f>IF(salesTable[[#This Row],[quantity_clean]]&gt;0,salesTable[[#This Row],[quantity_clean]],"INVALID")</f>
        <v>5</v>
      </c>
      <c r="AI90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09" s="8">
        <f>IF(salesTable[[#This Row],[unitPrice_clean]]&gt;0,salesTable[[#This Row],[unitPrice_clean]],"INVALID")</f>
        <v>2400</v>
      </c>
      <c r="AK909">
        <f>IF(salesTable[[#This Row],[Revenue]]="","MISSING",VALUE(TRIM(SUBSTITUTE(SUBSTITUTE(salesTable[[#This Row],[Revenue]],",",""),"GH₵",""))))</f>
        <v>12000</v>
      </c>
      <c r="AL909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909" s="19" t="str">
        <f>IF(ISNUMBER(salesTable[[#This Row],[OrderDate]]),salesTable[[#This Row],[OrderDate]],IFERROR(DATEVALUE(CLEAN(TRIM(SUBSTITUTE(salesTable[[#This Row],[OrderDate]],".","/")))),"CHECK"))</f>
        <v>CHECK</v>
      </c>
      <c r="AN90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GH-SUN-2025-01320</v>
      </c>
      <c r="AP9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09" s="8" t="str">
        <f>CLEAN(PROPER(TRIM(salesTable[[#This Row],[Email]])))</f>
        <v>Michael.Antwi60@Example.Com</v>
      </c>
      <c r="AR909" s="8" t="str">
        <f>CLEAN(TRIM(salesTable[[#This Row],[SourceFile]]))</f>
        <v>Mobile_App_Export.csv</v>
      </c>
      <c r="AS9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09" s="8" t="str">
        <f>IF(salesTable[orderRef_final]&lt;&gt;"MISSING",salesTable[orderRef_final],"invalid")</f>
        <v>GH-SUN-2025-01320</v>
      </c>
    </row>
    <row r="910" spans="1:46" x14ac:dyDescent="0.3">
      <c r="A910" t="s">
        <v>3773</v>
      </c>
      <c r="B910" t="s">
        <v>3774</v>
      </c>
      <c r="C910" t="s">
        <v>1340</v>
      </c>
      <c r="D910" t="s">
        <v>92</v>
      </c>
      <c r="E910" t="s">
        <v>1342</v>
      </c>
      <c r="F910" t="s">
        <v>228</v>
      </c>
      <c r="G910" t="s">
        <v>162</v>
      </c>
      <c r="H910" t="s">
        <v>1205</v>
      </c>
      <c r="I910" t="s">
        <v>110</v>
      </c>
      <c r="J910" t="s">
        <v>249</v>
      </c>
      <c r="K910" t="s">
        <v>84</v>
      </c>
      <c r="L910" t="s">
        <v>43</v>
      </c>
      <c r="M910">
        <v>7</v>
      </c>
      <c r="N910" t="s">
        <v>2396</v>
      </c>
      <c r="O910">
        <v>4340</v>
      </c>
      <c r="P910" t="s">
        <v>643</v>
      </c>
      <c r="Q910" t="s">
        <v>3775</v>
      </c>
      <c r="R910" t="s">
        <v>32</v>
      </c>
      <c r="S910" t="str">
        <f>IF(salesTable[[#This Row],[Region]]="","MISSING",IFERROR(VLOOKUP(salesTable[[#This Row],[Region]],region_ref[],2,FALSE),TRIM(CLEAN(UPPER(salesTable[[#This Row],[Region]])))))</f>
        <v>SUNYANI</v>
      </c>
      <c r="T910" t="str">
        <f>IF(salesTable[[#This Row],[CustomerType]]="","MISSING",IFERROR(VLOOKUP(salesTable[[#This Row],[CustomerType]],customerType_Ref[],2,FALSE),TRIM(CLEAN(UPPER(salesTable[[#This Row],[CustomerType]])))))</f>
        <v>GOVERNMENT</v>
      </c>
      <c r="U910" t="str">
        <f>IF(salesTable[[#This Row],[SalesChannel]]="","MISSING",IFERROR(VLOOKUP(salesTable[[#This Row],[SalesChannel]],salesChannel_Ref[],2,FALSE),CLEAN(UPPER(TRIM(salesTable[SalesChannel])))))</f>
        <v>AGENT</v>
      </c>
      <c r="V91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10" s="8" t="str">
        <f>IF(salesTable[[#This Row],[ProductID]]="","MISSING",IFERROR(VLOOKUP(salesTable[[#This Row],[ProductID]],product_REF[],1,FALSE),"NO MATCH"))</f>
        <v>P012</v>
      </c>
      <c r="X910" s="8" t="str">
        <f>CLEAN(UPPER(TRIM(IF(salesTable[[#This Row],[ProductID]]="","MISSING",IFERROR(VLOOKUP(salesTable[[#This Row],[ProductID]],product_REF[],2,FALSE),"NO MATCH")))))</f>
        <v>BLENDER PLUS</v>
      </c>
      <c r="Y910" t="str">
        <f>IFERROR(CLEAN(UPPER(TRIM(VLOOKUP(salesTable[[#This Row],[productID_Final]],product_REF[],3,FALSE)))),"NO MATCH")</f>
        <v>HOME APPLIANCES</v>
      </c>
      <c r="Z910" s="8" t="str">
        <f>IF(salesTable[[#This Row],[productCategory_final]]=CLEAN(UPPER(TRIM(salesTable[ProductCategory]))),salesTable[[#This Row],[productCategory_final]],"MISMATCH")</f>
        <v>HOME APPLIANCES</v>
      </c>
      <c r="AA910" s="8" t="str">
        <f>IF(salesTable[[#This Row],[CustomerID]]="","MISSING",IFERROR(VLOOKUP(salesTable[[#This Row],[CustomerID]],customer_REF[],1,FALSE),"NO MATCH"))</f>
        <v>C0352</v>
      </c>
      <c r="AB910" t="str">
        <f>CLEAN(UPPER(TRIM(IF(salesTable[[#This Row],[FirstName]]="","MISSING",IFERROR(VLOOKUP(salesTable[[#This Row],[CustomerID_final]],customer_REF[],2,FALSE),"NO MATCH")))))</f>
        <v>AMA</v>
      </c>
      <c r="AC910" s="8" t="str">
        <f>IF(salesTable[[#This Row],[customerFisrtName]]=CLEAN(UPPER(TRIM(salesTable[[#This Row],[customerFisrtName]]))),salesTable[[#This Row],[customerFisrtName]],"MISMATCH")</f>
        <v>AMA</v>
      </c>
      <c r="AD910" t="str">
        <f>CLEAN(UPPER(TRIM(IF(salesTable[[#This Row],[LastName]]="","MISSING",IFERROR(VLOOKUP(salesTable[[#This Row],[CustomerID_final]],customer_REF[],3,FALSE),"NO MATCH")))))</f>
        <v>ARTHUR</v>
      </c>
      <c r="AE910" s="8" t="str">
        <f>IF(salesTable[[#This Row],[customerLastName]]=CLEAN(UPPER(TRIM(salesTable[[#This Row],[customerLastName]]))),salesTable[[#This Row],[customerLastName]],"MISMATCH")</f>
        <v>ARTHUR</v>
      </c>
      <c r="AF910" s="8" t="str">
        <f>IF(salesTable[[#This Row],[Phone]]="","MISSING",0&amp;RIGHT(TRIM(SUBSTITUTE(SUBSTITUTE(SUBSTITUTE(salesTable[[#This Row],[Phone]],"+","")," ",""),"-","")),9))</f>
        <v>0241234567</v>
      </c>
      <c r="AG91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10" s="8">
        <f>IF(salesTable[[#This Row],[quantity_clean]]&gt;0,salesTable[[#This Row],[quantity_clean]],"INVALID")</f>
        <v>7</v>
      </c>
      <c r="AI91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10" s="8">
        <f>IF(salesTable[[#This Row],[unitPrice_clean]]&gt;0,salesTable[[#This Row],[unitPrice_clean]],"INVALID")</f>
        <v>620</v>
      </c>
      <c r="AK910">
        <f>IF(salesTable[[#This Row],[Revenue]]="","MISSING",VALUE(TRIM(SUBSTITUTE(SUBSTITUTE(salesTable[[#This Row],[Revenue]],",",""),"GH₵",""))))</f>
        <v>4340</v>
      </c>
      <c r="AL910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910" s="19">
        <f>IF(ISNUMBER(salesTable[[#This Row],[OrderDate]]),salesTable[[#This Row],[OrderDate]],IFERROR(DATEVALUE(CLEAN(TRIM(SUBSTITUTE(salesTable[[#This Row],[OrderDate]],".","/")))),"CHECK"))</f>
        <v>46011</v>
      </c>
      <c r="AN9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9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GH-SUN-2025-01328</v>
      </c>
      <c r="AP9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0" s="8" t="str">
        <f>CLEAN(PROPER(TRIM(salesTable[[#This Row],[Email]])))</f>
        <v>Ama.Arthur66@Example.Com</v>
      </c>
      <c r="AR910" s="8" t="str">
        <f>CLEAN(TRIM(salesTable[[#This Row],[SourceFile]]))</f>
        <v>Agent_App_2025.csv</v>
      </c>
      <c r="AS9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0" s="8" t="str">
        <f>IF(salesTable[orderRef_final]&lt;&gt;"MISSING",salesTable[orderRef_final],"invalid")</f>
        <v>GH-SUN-2025-01328</v>
      </c>
    </row>
    <row r="911" spans="1:46" x14ac:dyDescent="0.3">
      <c r="A911" t="s">
        <v>4047</v>
      </c>
      <c r="B911" t="s">
        <v>4048</v>
      </c>
      <c r="C911" t="s">
        <v>640</v>
      </c>
      <c r="D911" t="s">
        <v>21</v>
      </c>
      <c r="E911" t="s">
        <v>906</v>
      </c>
      <c r="F911" t="s">
        <v>228</v>
      </c>
      <c r="G911" t="s">
        <v>218</v>
      </c>
      <c r="H911" t="s">
        <v>312</v>
      </c>
      <c r="I911" t="s">
        <v>26</v>
      </c>
      <c r="J911" t="s">
        <v>83</v>
      </c>
      <c r="K911" t="s">
        <v>288</v>
      </c>
      <c r="L911" t="s">
        <v>111</v>
      </c>
      <c r="M911">
        <v>11</v>
      </c>
      <c r="N911">
        <v>2800</v>
      </c>
      <c r="O911">
        <v>30800</v>
      </c>
      <c r="P911" t="s">
        <v>4049</v>
      </c>
      <c r="Q911" t="s">
        <v>4050</v>
      </c>
      <c r="R911" t="s">
        <v>61</v>
      </c>
      <c r="S911" t="str">
        <f>IF(salesTable[[#This Row],[Region]]="","MISSING",IFERROR(VLOOKUP(salesTable[[#This Row],[Region]],region_ref[],2,FALSE),TRIM(CLEAN(UPPER(salesTable[[#This Row],[Region]])))))</f>
        <v>SUNYANI</v>
      </c>
      <c r="T911" t="str">
        <f>IF(salesTable[[#This Row],[CustomerType]]="","MISSING",IFERROR(VLOOKUP(salesTable[[#This Row],[CustomerType]],customerType_Ref[],2,FALSE),TRIM(CLEAN(UPPER(salesTable[[#This Row],[CustomerType]])))))</f>
        <v>INDIVIDUAL</v>
      </c>
      <c r="U911" t="str">
        <f>IF(salesTable[[#This Row],[SalesChannel]]="","MISSING",IFERROR(VLOOKUP(salesTable[[#This Row],[SalesChannel]],salesChannel_Ref[],2,FALSE),CLEAN(UPPER(TRIM(salesTable[SalesChannel])))))</f>
        <v>AGENT</v>
      </c>
      <c r="V911" t="str">
        <f>IF(salesTable[[#This Row],[PaymentMethod]]="","MISSING",IFERROR(VLOOKUP(salesTable[[#This Row],[PaymentMethod]],paymentMethod_REF[],2,FALSE), CLEAN(UPPER(TRIM(salesTable[[#This Row],[PaymentMethod]])))))</f>
        <v>CARD</v>
      </c>
      <c r="W911" s="8" t="str">
        <f>IF(salesTable[[#This Row],[ProductID]]="","MISSING",IFERROR(VLOOKUP(salesTable[[#This Row],[ProductID]],product_REF[],1,FALSE),"NO MATCH"))</f>
        <v>P005</v>
      </c>
      <c r="X911" s="8" t="str">
        <f>CLEAN(UPPER(TRIM(IF(salesTable[[#This Row],[ProductID]]="","MISSING",IFERROR(VLOOKUP(salesTable[[#This Row],[ProductID]],product_REF[],2,FALSE),"NO MATCH")))))</f>
        <v>SMARTPHONE X</v>
      </c>
      <c r="Y911" t="str">
        <f>IFERROR(CLEAN(UPPER(TRIM(VLOOKUP(salesTable[[#This Row],[productID_Final]],product_REF[],3,FALSE)))),"NO MATCH")</f>
        <v>ELECTRONICS</v>
      </c>
      <c r="Z911" s="8" t="str">
        <f>IF(salesTable[[#This Row],[productCategory_final]]=CLEAN(UPPER(TRIM(salesTable[ProductCategory]))),salesTable[[#This Row],[productCategory_final]],"MISMATCH")</f>
        <v>ELECTRONICS</v>
      </c>
      <c r="AA911" s="8" t="str">
        <f>IF(salesTable[[#This Row],[CustomerID]]="","MISSING",IFERROR(VLOOKUP(salesTable[[#This Row],[CustomerID]],customer_REF[],1,FALSE),"NO MATCH"))</f>
        <v>C0255</v>
      </c>
      <c r="AB911" t="str">
        <f>CLEAN(UPPER(TRIM(IF(salesTable[[#This Row],[FirstName]]="","MISSING",IFERROR(VLOOKUP(salesTable[[#This Row],[CustomerID_final]],customer_REF[],2,FALSE),"NO MATCH")))))</f>
        <v>KOJO</v>
      </c>
      <c r="AC911" s="8" t="str">
        <f>IF(salesTable[[#This Row],[customerFisrtName]]=CLEAN(UPPER(TRIM(salesTable[[#This Row],[customerFisrtName]]))),salesTable[[#This Row],[customerFisrtName]],"MISMATCH")</f>
        <v>KOJO</v>
      </c>
      <c r="AD911" t="str">
        <f>CLEAN(UPPER(TRIM(IF(salesTable[[#This Row],[LastName]]="","MISSING",IFERROR(VLOOKUP(salesTable[[#This Row],[CustomerID_final]],customer_REF[],3,FALSE),"NO MATCH")))))</f>
        <v>OSEI</v>
      </c>
      <c r="AE911" s="8" t="str">
        <f>IF(salesTable[[#This Row],[customerLastName]]=CLEAN(UPPER(TRIM(salesTable[[#This Row],[customerLastName]]))),salesTable[[#This Row],[customerLastName]],"MISMATCH")</f>
        <v>OSEI</v>
      </c>
      <c r="AF911" s="8" t="str">
        <f>IF(salesTable[[#This Row],[Phone]]="","MISSING",0&amp;RIGHT(TRIM(SUBSTITUTE(SUBSTITUTE(SUBSTITUTE(salesTable[[#This Row],[Phone]],"+","")," ",""),"-","")),9))</f>
        <v>0558186191</v>
      </c>
      <c r="AG91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11" s="8">
        <f>IF(salesTable[[#This Row],[quantity_clean]]&gt;0,salesTable[[#This Row],[quantity_clean]],"INVALID")</f>
        <v>11</v>
      </c>
      <c r="AI91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11" s="8">
        <f>IF(salesTable[[#This Row],[unitPrice_clean]]&gt;0,salesTable[[#This Row],[unitPrice_clean]],"INVALID")</f>
        <v>2800</v>
      </c>
      <c r="AK911">
        <f>IF(salesTable[[#This Row],[Revenue]]="","MISSING",VALUE(TRIM(SUBSTITUTE(SUBSTITUTE(salesTable[[#This Row],[Revenue]],",",""),"GH₵",""))))</f>
        <v>30800</v>
      </c>
      <c r="AL911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911" s="19">
        <f>IF(ISNUMBER(salesTable[[#This Row],[OrderDate]]),salesTable[[#This Row],[OrderDate]],IFERROR(DATEVALUE(CLEAN(TRIM(SUBSTITUTE(salesTable[[#This Row],[OrderDate]],".","/")))),"CHECK"))</f>
        <v>45815</v>
      </c>
      <c r="AN9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45815</v>
      </c>
      <c r="AO9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GH-SUN-2025-01333</v>
      </c>
      <c r="AP9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1" s="8" t="str">
        <f>CLEAN(PROPER(TRIM(salesTable[[#This Row],[Email]])))</f>
        <v>Kojo.Osei42@Example.Com</v>
      </c>
      <c r="AR911" s="8" t="str">
        <f>CLEAN(TRIM(salesTable[[#This Row],[SourceFile]]))</f>
        <v>Retail_POS_2025.csv</v>
      </c>
      <c r="AS9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1" s="8" t="str">
        <f>IF(salesTable[orderRef_final]&lt;&gt;"MISSING",salesTable[orderRef_final],"invalid")</f>
        <v>GH-SUN-2025-01333</v>
      </c>
    </row>
    <row r="912" spans="1:46" x14ac:dyDescent="0.3">
      <c r="A912" t="s">
        <v>1773</v>
      </c>
      <c r="B912" t="s">
        <v>1774</v>
      </c>
      <c r="C912" t="s">
        <v>659</v>
      </c>
      <c r="D912" t="s">
        <v>1184</v>
      </c>
      <c r="E912" t="s">
        <v>237</v>
      </c>
      <c r="F912" t="s">
        <v>228</v>
      </c>
      <c r="G912" t="s">
        <v>24</v>
      </c>
      <c r="H912" t="s">
        <v>434</v>
      </c>
      <c r="I912" t="s">
        <v>26</v>
      </c>
      <c r="J912" t="s">
        <v>337</v>
      </c>
      <c r="K912" t="s">
        <v>84</v>
      </c>
      <c r="L912" t="s">
        <v>182</v>
      </c>
      <c r="M912">
        <v>11</v>
      </c>
      <c r="N912">
        <v>4200</v>
      </c>
      <c r="O912">
        <v>46200</v>
      </c>
      <c r="P912" t="s">
        <v>1775</v>
      </c>
      <c r="Q912" t="s">
        <v>1776</v>
      </c>
      <c r="R912" t="s">
        <v>46</v>
      </c>
      <c r="S912" t="str">
        <f>IF(salesTable[[#This Row],[Region]]="","MISSING",IFERROR(VLOOKUP(salesTable[[#This Row],[Region]],region_ref[],2,FALSE),TRIM(CLEAN(UPPER(salesTable[[#This Row],[Region]])))))</f>
        <v>SUNYANI</v>
      </c>
      <c r="T912" t="str">
        <f>IF(salesTable[[#This Row],[CustomerType]]="","MISSING",IFERROR(VLOOKUP(salesTable[[#This Row],[CustomerType]],customerType_Ref[],2,FALSE),TRIM(CLEAN(UPPER(salesTable[[#This Row],[CustomerType]])))))</f>
        <v>INDIVIDUAL</v>
      </c>
      <c r="U912" t="str">
        <f>IF(salesTable[[#This Row],[SalesChannel]]="","MISSING",IFERROR(VLOOKUP(salesTable[[#This Row],[SalesChannel]],salesChannel_Ref[],2,FALSE),CLEAN(UPPER(TRIM(salesTable[SalesChannel])))))</f>
        <v>AGENT</v>
      </c>
      <c r="V912" t="str">
        <f>IF(salesTable[[#This Row],[PaymentMethod]]="","MISSING",IFERROR(VLOOKUP(salesTable[[#This Row],[PaymentMethod]],paymentMethod_REF[],2,FALSE), CLEAN(UPPER(TRIM(salesTable[[#This Row],[PaymentMethod]])))))</f>
        <v>CASH</v>
      </c>
      <c r="W912" s="8" t="str">
        <f>IF(salesTable[[#This Row],[ProductID]]="","MISSING",IFERROR(VLOOKUP(salesTable[[#This Row],[ProductID]],product_REF[],1,FALSE),"NO MATCH"))</f>
        <v>P001</v>
      </c>
      <c r="X912" s="8" t="str">
        <f>CLEAN(UPPER(TRIM(IF(salesTable[[#This Row],[ProductID]]="","MISSING",IFERROR(VLOOKUP(salesTable[[#This Row],[ProductID]],product_REF[],2,FALSE),"NO MATCH")))))</f>
        <v>LAPTOP PRO 14</v>
      </c>
      <c r="Y912" t="str">
        <f>IFERROR(CLEAN(UPPER(TRIM(VLOOKUP(salesTable[[#This Row],[productID_Final]],product_REF[],3,FALSE)))),"NO MATCH")</f>
        <v>ELECTRONICS</v>
      </c>
      <c r="Z912" s="8" t="str">
        <f>IF(salesTable[[#This Row],[productCategory_final]]=CLEAN(UPPER(TRIM(salesTable[ProductCategory]))),salesTable[[#This Row],[productCategory_final]],"MISMATCH")</f>
        <v>ELECTRONICS</v>
      </c>
      <c r="AA912" s="8" t="str">
        <f>IF(salesTable[[#This Row],[CustomerID]]="","MISSING",IFERROR(VLOOKUP(salesTable[[#This Row],[CustomerID]],customer_REF[],1,FALSE),"NO MATCH"))</f>
        <v>C0013</v>
      </c>
      <c r="AB912" t="str">
        <f>CLEAN(UPPER(TRIM(IF(salesTable[[#This Row],[FirstName]]="","MISSING",IFERROR(VLOOKUP(salesTable[[#This Row],[CustomerID_final]],customer_REF[],2,FALSE),"NO MATCH")))))</f>
        <v>ABENA</v>
      </c>
      <c r="AC912" s="8" t="str">
        <f>IF(salesTable[[#This Row],[customerFisrtName]]=CLEAN(UPPER(TRIM(salesTable[[#This Row],[customerFisrtName]]))),salesTable[[#This Row],[customerFisrtName]],"MISMATCH")</f>
        <v>ABENA</v>
      </c>
      <c r="AD912" t="str">
        <f>CLEAN(UPPER(TRIM(IF(salesTable[[#This Row],[LastName]]="","MISSING",IFERROR(VLOOKUP(salesTable[[#This Row],[CustomerID_final]],customer_REF[],3,FALSE),"NO MATCH")))))</f>
        <v>APPIAH</v>
      </c>
      <c r="AE912" s="8" t="str">
        <f>IF(salesTable[[#This Row],[customerLastName]]=CLEAN(UPPER(TRIM(salesTable[[#This Row],[customerLastName]]))),salesTable[[#This Row],[customerLastName]],"MISMATCH")</f>
        <v>APPIAH</v>
      </c>
      <c r="AF912" s="8" t="str">
        <f>IF(salesTable[[#This Row],[Phone]]="","MISSING",0&amp;RIGHT(TRIM(SUBSTITUTE(SUBSTITUTE(SUBSTITUTE(salesTable[[#This Row],[Phone]],"+","")," ",""),"-","")),9))</f>
        <v>0504225944</v>
      </c>
      <c r="AG91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12" s="8">
        <f>IF(salesTable[[#This Row],[quantity_clean]]&gt;0,salesTable[[#This Row],[quantity_clean]],"INVALID")</f>
        <v>11</v>
      </c>
      <c r="AI91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12" s="8">
        <f>IF(salesTable[[#This Row],[unitPrice_clean]]&gt;0,salesTable[[#This Row],[unitPrice_clean]],"INVALID")</f>
        <v>4200</v>
      </c>
      <c r="AK912">
        <f>IF(salesTable[[#This Row],[Revenue]]="","MISSING",VALUE(TRIM(SUBSTITUTE(SUBSTITUTE(salesTable[[#This Row],[Revenue]],",",""),"GH₵",""))))</f>
        <v>46200</v>
      </c>
      <c r="AL912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912" s="19">
        <f>IF(ISNUMBER(salesTable[[#This Row],[OrderDate]]),salesTable[[#This Row],[OrderDate]],IFERROR(DATEVALUE(CLEAN(TRIM(SUBSTITUTE(salesTable[[#This Row],[OrderDate]],".","/")))),"CHECK"))</f>
        <v>45713</v>
      </c>
      <c r="AN9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45713</v>
      </c>
      <c r="AO9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GH-SUN-2025-01345</v>
      </c>
      <c r="AP9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2" s="8" t="str">
        <f>CLEAN(PROPER(TRIM(salesTable[[#This Row],[Email]])))</f>
        <v>Abena.Appiah83@Example.Com</v>
      </c>
      <c r="AR912" s="8" t="str">
        <f>CLEAN(TRIM(salesTable[[#This Row],[SourceFile]]))</f>
        <v>Mobile_App_Export.csv</v>
      </c>
      <c r="AS9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2" s="8" t="str">
        <f>IF(salesTable[orderRef_final]&lt;&gt;"MISSING",salesTable[orderRef_final],"invalid")</f>
        <v>GH-SUN-2025-01345</v>
      </c>
    </row>
    <row r="913" spans="1:46" x14ac:dyDescent="0.3">
      <c r="A913" t="s">
        <v>1125</v>
      </c>
      <c r="B913" t="s">
        <v>1126</v>
      </c>
      <c r="C913" t="s">
        <v>404</v>
      </c>
      <c r="D913" t="s">
        <v>139</v>
      </c>
      <c r="E913" t="s">
        <v>51</v>
      </c>
      <c r="F913" t="s">
        <v>1127</v>
      </c>
      <c r="G913" t="s">
        <v>39</v>
      </c>
      <c r="H913" t="s">
        <v>336</v>
      </c>
      <c r="I913" t="s">
        <v>41</v>
      </c>
      <c r="J913" t="s">
        <v>97</v>
      </c>
      <c r="K913" t="s">
        <v>539</v>
      </c>
      <c r="L913" t="s">
        <v>165</v>
      </c>
      <c r="M913">
        <v>6</v>
      </c>
      <c r="N913">
        <v>1900</v>
      </c>
      <c r="O913">
        <v>11400</v>
      </c>
      <c r="P913" t="s">
        <v>1128</v>
      </c>
      <c r="Q913" t="s">
        <v>1129</v>
      </c>
      <c r="R913" t="s">
        <v>61</v>
      </c>
      <c r="S913" t="str">
        <f>IF(salesTable[[#This Row],[Region]]="","MISSING",IFERROR(VLOOKUP(salesTable[[#This Row],[Region]],region_ref[],2,FALSE),TRIM(CLEAN(UPPER(salesTable[[#This Row],[Region]])))))</f>
        <v>SUNYANI</v>
      </c>
      <c r="T913" t="str">
        <f>IF(salesTable[[#This Row],[CustomerType]]="","MISSING",IFERROR(VLOOKUP(salesTable[[#This Row],[CustomerType]],customerType_Ref[],2,FALSE),TRIM(CLEAN(UPPER(salesTable[[#This Row],[CustomerType]])))))</f>
        <v>BUSINESS</v>
      </c>
      <c r="U913" t="str">
        <f>IF(salesTable[[#This Row],[SalesChannel]]="","MISSING",IFERROR(VLOOKUP(salesTable[[#This Row],[SalesChannel]],salesChannel_Ref[],2,FALSE),CLEAN(UPPER(TRIM(salesTable[SalesChannel])))))</f>
        <v>AGENT</v>
      </c>
      <c r="V91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13" s="8" t="str">
        <f>IF(salesTable[[#This Row],[ProductID]]="","MISSING",IFERROR(VLOOKUP(salesTable[[#This Row],[ProductID]],product_REF[],1,FALSE),"NO MATCH"))</f>
        <v>P006</v>
      </c>
      <c r="X913" s="8" t="str">
        <f>CLEAN(UPPER(TRIM(IF(salesTable[[#This Row],[ProductID]]="","MISSING",IFERROR(VLOOKUP(salesTable[[#This Row],[ProductID]],product_REF[],2,FALSE),"NO MATCH")))))</f>
        <v>STANDING DESK</v>
      </c>
      <c r="Y913" t="str">
        <f>IFERROR(CLEAN(UPPER(TRIM(VLOOKUP(salesTable[[#This Row],[productID_Final]],product_REF[],3,FALSE)))),"NO MATCH")</f>
        <v>FURNITURE</v>
      </c>
      <c r="Z913" s="8" t="str">
        <f>IF(salesTable[[#This Row],[productCategory_final]]=CLEAN(UPPER(TRIM(salesTable[ProductCategory]))),salesTable[[#This Row],[productCategory_final]],"MISMATCH")</f>
        <v>FURNITURE</v>
      </c>
      <c r="AA913" s="8" t="str">
        <f>IF(salesTable[[#This Row],[CustomerID]]="","MISSING",IFERROR(VLOOKUP(salesTable[[#This Row],[CustomerID]],customer_REF[],1,FALSE),"NO MATCH"))</f>
        <v>C0269</v>
      </c>
      <c r="AB913" t="str">
        <f>CLEAN(UPPER(TRIM(IF(salesTable[[#This Row],[FirstName]]="","MISSING",IFERROR(VLOOKUP(salesTable[[#This Row],[CustomerID_final]],customer_REF[],2,FALSE),"NO MATCH")))))</f>
        <v>KOFI</v>
      </c>
      <c r="AC913" s="8" t="str">
        <f>IF(salesTable[[#This Row],[customerFisrtName]]=CLEAN(UPPER(TRIM(salesTable[[#This Row],[customerFisrtName]]))),salesTable[[#This Row],[customerFisrtName]],"MISMATCH")</f>
        <v>KOFI</v>
      </c>
      <c r="AD913" t="str">
        <f>CLEAN(UPPER(TRIM(IF(salesTable[[#This Row],[LastName]]="","MISSING",IFERROR(VLOOKUP(salesTable[[#This Row],[CustomerID_final]],customer_REF[],3,FALSE),"NO MATCH")))))</f>
        <v>MENSAH</v>
      </c>
      <c r="AE913" s="8" t="str">
        <f>IF(salesTable[[#This Row],[customerLastName]]=CLEAN(UPPER(TRIM(salesTable[[#This Row],[customerLastName]]))),salesTable[[#This Row],[customerLastName]],"MISMATCH")</f>
        <v>MENSAH</v>
      </c>
      <c r="AF913" s="8" t="str">
        <f>IF(salesTable[[#This Row],[Phone]]="","MISSING",0&amp;RIGHT(TRIM(SUBSTITUTE(SUBSTITUTE(SUBSTITUTE(salesTable[[#This Row],[Phone]],"+","")," ",""),"-","")),9))</f>
        <v>0501932152</v>
      </c>
      <c r="AG91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13" s="8">
        <f>IF(salesTable[[#This Row],[quantity_clean]]&gt;0,salesTable[[#This Row],[quantity_clean]],"INVALID")</f>
        <v>6</v>
      </c>
      <c r="AI91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913" s="8">
        <f>IF(salesTable[[#This Row],[unitPrice_clean]]&gt;0,salesTable[[#This Row],[unitPrice_clean]],"INVALID")</f>
        <v>1900</v>
      </c>
      <c r="AK913">
        <f>IF(salesTable[[#This Row],[Revenue]]="","MISSING",VALUE(TRIM(SUBSTITUTE(SUBSTITUTE(salesTable[[#This Row],[Revenue]],",",""),"GH₵",""))))</f>
        <v>11400</v>
      </c>
      <c r="AL913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913" s="19">
        <f>IF(ISNUMBER(salesTable[[#This Row],[OrderDate]]),salesTable[[#This Row],[OrderDate]],IFERROR(DATEVALUE(CLEAN(TRIM(SUBSTITUTE(salesTable[[#This Row],[OrderDate]],".","/")))),"CHECK"))</f>
        <v>45667</v>
      </c>
      <c r="AN9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45667</v>
      </c>
      <c r="AO9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GH-SUN-2025-01353</v>
      </c>
      <c r="AP9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3" s="8" t="str">
        <f>CLEAN(PROPER(TRIM(salesTable[[#This Row],[Email]])))</f>
        <v>Kofi.Mensah72@Example.Com</v>
      </c>
      <c r="AR913" s="8" t="str">
        <f>CLEAN(TRIM(salesTable[[#This Row],[SourceFile]]))</f>
        <v>Retail_POS_2025.csv</v>
      </c>
      <c r="AS9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3" s="8" t="str">
        <f>IF(salesTable[orderRef_final]&lt;&gt;"MISSING",salesTable[orderRef_final],"invalid")</f>
        <v>GH-SUN-2025-01353</v>
      </c>
    </row>
    <row r="914" spans="1:46" x14ac:dyDescent="0.3">
      <c r="A914" t="s">
        <v>2057</v>
      </c>
      <c r="B914" t="s">
        <v>2058</v>
      </c>
      <c r="C914" t="s">
        <v>2059</v>
      </c>
      <c r="D914" t="s">
        <v>21</v>
      </c>
      <c r="E914" t="s">
        <v>255</v>
      </c>
      <c r="F914" t="s">
        <v>228</v>
      </c>
      <c r="G914" t="s">
        <v>239</v>
      </c>
      <c r="H914" t="s">
        <v>417</v>
      </c>
      <c r="I914" t="s">
        <v>279</v>
      </c>
      <c r="J914" t="s">
        <v>510</v>
      </c>
      <c r="K914" t="s">
        <v>72</v>
      </c>
      <c r="L914" t="s">
        <v>165</v>
      </c>
      <c r="M914">
        <v>11</v>
      </c>
      <c r="N914" t="s">
        <v>242</v>
      </c>
      <c r="O914">
        <v>10780</v>
      </c>
      <c r="P914" t="s">
        <v>2060</v>
      </c>
      <c r="Q914" t="s">
        <v>2061</v>
      </c>
      <c r="R914" t="s">
        <v>32</v>
      </c>
      <c r="S914" t="str">
        <f>IF(salesTable[[#This Row],[Region]]="","MISSING",IFERROR(VLOOKUP(salesTable[[#This Row],[Region]],region_ref[],2,FALSE),TRIM(CLEAN(UPPER(salesTable[[#This Row],[Region]])))))</f>
        <v>SUNYANI</v>
      </c>
      <c r="T914" t="str">
        <f>IF(salesTable[[#This Row],[CustomerType]]="","MISSING",IFERROR(VLOOKUP(salesTable[[#This Row],[CustomerType]],customerType_Ref[],2,FALSE),TRIM(CLEAN(UPPER(salesTable[[#This Row],[CustomerType]])))))</f>
        <v>BUSINESS</v>
      </c>
      <c r="U914" t="str">
        <f>IF(salesTable[[#This Row],[SalesChannel]]="","MISSING",IFERROR(VLOOKUP(salesTable[[#This Row],[SalesChannel]],salesChannel_Ref[],2,FALSE),CLEAN(UPPER(TRIM(salesTable[SalesChannel])))))</f>
        <v>IN-STORE</v>
      </c>
      <c r="V91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14" s="8" t="str">
        <f>IF(salesTable[[#This Row],[ProductID]]="","MISSING",IFERROR(VLOOKUP(salesTable[[#This Row],[ProductID]],product_REF[],1,FALSE),"NO MATCH"))</f>
        <v>P009</v>
      </c>
      <c r="X914" s="8" t="str">
        <f>CLEAN(UPPER(TRIM(IF(salesTable[[#This Row],[ProductID]]="","MISSING",IFERROR(VLOOKUP(salesTable[[#This Row],[ProductID]],product_REF[],2,FALSE),"NO MATCH")))))</f>
        <v>FILING CABINET</v>
      </c>
      <c r="Y914" t="str">
        <f>IFERROR(CLEAN(UPPER(TRIM(VLOOKUP(salesTable[[#This Row],[productID_Final]],product_REF[],3,FALSE)))),"NO MATCH")</f>
        <v>OFFICE SUPPLIES</v>
      </c>
      <c r="Z914" s="8" t="str">
        <f>IF(salesTable[[#This Row],[productCategory_final]]=CLEAN(UPPER(TRIM(salesTable[ProductCategory]))),salesTable[[#This Row],[productCategory_final]],"MISMATCH")</f>
        <v>OFFICE SUPPLIES</v>
      </c>
      <c r="AA914" s="8" t="str">
        <f>IF(salesTable[[#This Row],[CustomerID]]="","MISSING",IFERROR(VLOOKUP(salesTable[[#This Row],[CustomerID]],customer_REF[],1,FALSE),"NO MATCH"))</f>
        <v>C0376</v>
      </c>
      <c r="AB914" t="str">
        <f>CLEAN(UPPER(TRIM(IF(salesTable[[#This Row],[FirstName]]="","MISSING",IFERROR(VLOOKUP(salesTable[[#This Row],[CustomerID_final]],customer_REF[],2,FALSE),"NO MATCH")))))</f>
        <v>KOJO</v>
      </c>
      <c r="AC914" s="8" t="str">
        <f>IF(salesTable[[#This Row],[customerFisrtName]]=CLEAN(UPPER(TRIM(salesTable[[#This Row],[customerFisrtName]]))),salesTable[[#This Row],[customerFisrtName]],"MISMATCH")</f>
        <v>KOJO</v>
      </c>
      <c r="AD914" t="str">
        <f>CLEAN(UPPER(TRIM(IF(salesTable[[#This Row],[LastName]]="","MISSING",IFERROR(VLOOKUP(salesTable[[#This Row],[CustomerID_final]],customer_REF[],3,FALSE),"NO MATCH")))))</f>
        <v>OWUSU</v>
      </c>
      <c r="AE914" s="8" t="str">
        <f>IF(salesTable[[#This Row],[customerLastName]]=CLEAN(UPPER(TRIM(salesTable[[#This Row],[customerLastName]]))),salesTable[[#This Row],[customerLastName]],"MISMATCH")</f>
        <v>OWUSU</v>
      </c>
      <c r="AF914" s="8" t="str">
        <f>IF(salesTable[[#This Row],[Phone]]="","MISSING",0&amp;RIGHT(TRIM(SUBSTITUTE(SUBSTITUTE(SUBSTITUTE(salesTable[[#This Row],[Phone]],"+","")," ",""),"-","")),9))</f>
        <v>0504060601</v>
      </c>
      <c r="AG91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14" s="8">
        <f>IF(salesTable[[#This Row],[quantity_clean]]&gt;0,salesTable[[#This Row],[quantity_clean]],"INVALID")</f>
        <v>11</v>
      </c>
      <c r="AI91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14" s="8">
        <f>IF(salesTable[[#This Row],[unitPrice_clean]]&gt;0,salesTable[[#This Row],[unitPrice_clean]],"INVALID")</f>
        <v>980</v>
      </c>
      <c r="AK914">
        <f>IF(salesTable[[#This Row],[Revenue]]="","MISSING",VALUE(TRIM(SUBSTITUTE(SUBSTITUTE(salesTable[[#This Row],[Revenue]],",",""),"GH₵",""))))</f>
        <v>10780</v>
      </c>
      <c r="AL914" s="8">
        <f>IFERROR(IF(ROUND(salesTable[[#This Row],[Quantity_final]]*salesTable[[#This Row],[UnitPrice_final]],2)=ROUND(salesTable[[#This Row],[revenue_clean]],2)=TRUE,salesTable[[#This Row],[revenue_clean]],"invalid"),"INVALID")</f>
        <v>10780</v>
      </c>
      <c r="AM914" s="19">
        <f>IF(ISNUMBER(salesTable[[#This Row],[OrderDate]]),salesTable[[#This Row],[OrderDate]],IFERROR(DATEVALUE(CLEAN(TRIM(SUBSTITUTE(salesTable[[#This Row],[OrderDate]],".","/")))),"CHECK"))</f>
        <v>45904</v>
      </c>
      <c r="AN9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45904</v>
      </c>
      <c r="AO9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GH-SUN-2025-01384</v>
      </c>
      <c r="AP9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4" s="8" t="str">
        <f>CLEAN(PROPER(TRIM(salesTable[[#This Row],[Email]])))</f>
        <v>Kojo.Owusu25@Example.Com</v>
      </c>
      <c r="AR914" s="8" t="str">
        <f>CLEAN(TRIM(salesTable[[#This Row],[SourceFile]]))</f>
        <v>Agent_App_2025.csv</v>
      </c>
      <c r="AS9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4" s="8" t="str">
        <f>IF(salesTable[orderRef_final]&lt;&gt;"MISSING",salesTable[orderRef_final],"invalid")</f>
        <v>GH-SUN-2025-01384</v>
      </c>
    </row>
    <row r="915" spans="1:46" x14ac:dyDescent="0.3">
      <c r="A915" t="s">
        <v>5594</v>
      </c>
      <c r="B915" t="s">
        <v>5595</v>
      </c>
      <c r="C915" t="s">
        <v>2952</v>
      </c>
      <c r="D915" t="s">
        <v>139</v>
      </c>
      <c r="E915" t="s">
        <v>237</v>
      </c>
      <c r="F915" t="s">
        <v>228</v>
      </c>
      <c r="G915" t="s">
        <v>239</v>
      </c>
      <c r="H915" t="s">
        <v>240</v>
      </c>
      <c r="I915" t="s">
        <v>279</v>
      </c>
      <c r="J915" t="s">
        <v>83</v>
      </c>
      <c r="K915" t="s">
        <v>84</v>
      </c>
      <c r="L915" t="s">
        <v>353</v>
      </c>
      <c r="M915">
        <v>10</v>
      </c>
      <c r="N915">
        <v>980</v>
      </c>
      <c r="O915">
        <v>9800</v>
      </c>
      <c r="P915" t="s">
        <v>5596</v>
      </c>
      <c r="Q915" t="s">
        <v>5597</v>
      </c>
      <c r="R915" t="s">
        <v>32</v>
      </c>
      <c r="S915" t="str">
        <f>IF(salesTable[[#This Row],[Region]]="","MISSING",IFERROR(VLOOKUP(salesTable[[#This Row],[Region]],region_ref[],2,FALSE),TRIM(CLEAN(UPPER(salesTable[[#This Row],[Region]])))))</f>
        <v>SUNYANI</v>
      </c>
      <c r="T915" t="str">
        <f>IF(salesTable[[#This Row],[CustomerType]]="","MISSING",IFERROR(VLOOKUP(salesTable[[#This Row],[CustomerType]],customerType_Ref[],2,FALSE),TRIM(CLEAN(UPPER(salesTable[[#This Row],[CustomerType]])))))</f>
        <v>INDIVIDUAL</v>
      </c>
      <c r="U915" t="str">
        <f>IF(salesTable[[#This Row],[SalesChannel]]="","MISSING",IFERROR(VLOOKUP(salesTable[[#This Row],[SalesChannel]],salesChannel_Ref[],2,FALSE),CLEAN(UPPER(TRIM(salesTable[SalesChannel])))))</f>
        <v>AGENT</v>
      </c>
      <c r="V915" t="str">
        <f>IF(salesTable[[#This Row],[PaymentMethod]]="","MISSING",IFERROR(VLOOKUP(salesTable[[#This Row],[PaymentMethod]],paymentMethod_REF[],2,FALSE), CLEAN(UPPER(TRIM(salesTable[[#This Row],[PaymentMethod]])))))</f>
        <v>CASH</v>
      </c>
      <c r="W915" s="8" t="str">
        <f>IF(salesTable[[#This Row],[ProductID]]="","MISSING",IFERROR(VLOOKUP(salesTable[[#This Row],[ProductID]],product_REF[],1,FALSE),"NO MATCH"))</f>
        <v>P009</v>
      </c>
      <c r="X915" s="8" t="str">
        <f>CLEAN(UPPER(TRIM(IF(salesTable[[#This Row],[ProductID]]="","MISSING",IFERROR(VLOOKUP(salesTable[[#This Row],[ProductID]],product_REF[],2,FALSE),"NO MATCH")))))</f>
        <v>FILING CABINET</v>
      </c>
      <c r="Y915" t="str">
        <f>IFERROR(CLEAN(UPPER(TRIM(VLOOKUP(salesTable[[#This Row],[productID_Final]],product_REF[],3,FALSE)))),"NO MATCH")</f>
        <v>OFFICE SUPPLIES</v>
      </c>
      <c r="Z915" s="8" t="str">
        <f>IF(salesTable[[#This Row],[productCategory_final]]=CLEAN(UPPER(TRIM(salesTable[ProductCategory]))),salesTable[[#This Row],[productCategory_final]],"MISMATCH")</f>
        <v>OFFICE SUPPLIES</v>
      </c>
      <c r="AA915" s="8" t="str">
        <f>IF(salesTable[[#This Row],[CustomerID]]="","MISSING",IFERROR(VLOOKUP(salesTable[[#This Row],[CustomerID]],customer_REF[],1,FALSE),"NO MATCH"))</f>
        <v>C0175</v>
      </c>
      <c r="AB915" t="str">
        <f>CLEAN(UPPER(TRIM(IF(salesTable[[#This Row],[FirstName]]="","MISSING",IFERROR(VLOOKUP(salesTable[[#This Row],[CustomerID_final]],customer_REF[],2,FALSE),"NO MATCH")))))</f>
        <v>KOFI</v>
      </c>
      <c r="AC915" s="8" t="str">
        <f>IF(salesTable[[#This Row],[customerFisrtName]]=CLEAN(UPPER(TRIM(salesTable[[#This Row],[customerFisrtName]]))),salesTable[[#This Row],[customerFisrtName]],"MISMATCH")</f>
        <v>KOFI</v>
      </c>
      <c r="AD915" t="str">
        <f>CLEAN(UPPER(TRIM(IF(salesTable[[#This Row],[LastName]]="","MISSING",IFERROR(VLOOKUP(salesTable[[#This Row],[CustomerID_final]],customer_REF[],3,FALSE),"NO MATCH")))))</f>
        <v>APPIAH</v>
      </c>
      <c r="AE915" s="8" t="str">
        <f>IF(salesTable[[#This Row],[customerLastName]]=CLEAN(UPPER(TRIM(salesTable[[#This Row],[customerLastName]]))),salesTable[[#This Row],[customerLastName]],"MISMATCH")</f>
        <v>APPIAH</v>
      </c>
      <c r="AF915" s="8" t="str">
        <f>IF(salesTable[[#This Row],[Phone]]="","MISSING",0&amp;RIGHT(TRIM(SUBSTITUTE(SUBSTITUTE(SUBSTITUTE(salesTable[[#This Row],[Phone]],"+","")," ",""),"-","")),9))</f>
        <v>0204272868</v>
      </c>
      <c r="AG91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15" s="8">
        <f>IF(salesTable[[#This Row],[quantity_clean]]&gt;0,salesTable[[#This Row],[quantity_clean]],"INVALID")</f>
        <v>10</v>
      </c>
      <c r="AI91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15" s="8">
        <f>IF(salesTable[[#This Row],[unitPrice_clean]]&gt;0,salesTable[[#This Row],[unitPrice_clean]],"INVALID")</f>
        <v>980</v>
      </c>
      <c r="AK915">
        <f>IF(salesTable[[#This Row],[Revenue]]="","MISSING",VALUE(TRIM(SUBSTITUTE(SUBSTITUTE(salesTable[[#This Row],[Revenue]],",",""),"GH₵",""))))</f>
        <v>9800</v>
      </c>
      <c r="AL915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915" s="19">
        <f>IF(ISNUMBER(salesTable[[#This Row],[OrderDate]]),salesTable[[#This Row],[OrderDate]],IFERROR(DATEVALUE(CLEAN(TRIM(SUBSTITUTE(salesTable[[#This Row],[OrderDate]],".","/")))),"CHECK"))</f>
        <v>45900</v>
      </c>
      <c r="AN9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45900</v>
      </c>
      <c r="AO9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GH-SUN-2025-0138q</v>
      </c>
      <c r="AP9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5" s="8" t="str">
        <f>CLEAN(PROPER(TRIM(salesTable[[#This Row],[Email]])))</f>
        <v>Kofi.Appiah3@Example.Com</v>
      </c>
      <c r="AR915" s="8" t="str">
        <f>CLEAN(TRIM(salesTable[[#This Row],[SourceFile]]))</f>
        <v>Agent_App_2025.csv</v>
      </c>
      <c r="AS9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5" s="8" t="str">
        <f>IF(salesTable[orderRef_final]&lt;&gt;"MISSING",salesTable[orderRef_final],"invalid")</f>
        <v>GH-SUN-2025-0138q</v>
      </c>
    </row>
    <row r="916" spans="1:46" x14ac:dyDescent="0.3">
      <c r="A916" t="s">
        <v>4533</v>
      </c>
      <c r="B916" t="s">
        <v>550</v>
      </c>
      <c r="C916" t="s">
        <v>3770</v>
      </c>
      <c r="D916" t="s">
        <v>1219</v>
      </c>
      <c r="E916" t="s">
        <v>237</v>
      </c>
      <c r="F916" t="s">
        <v>228</v>
      </c>
      <c r="G916" t="s">
        <v>68</v>
      </c>
      <c r="H916" t="s">
        <v>229</v>
      </c>
      <c r="I916" t="s">
        <v>110</v>
      </c>
      <c r="J916" t="s">
        <v>510</v>
      </c>
      <c r="K916" t="s">
        <v>1148</v>
      </c>
      <c r="L916" t="s">
        <v>58</v>
      </c>
      <c r="M916" t="s">
        <v>383</v>
      </c>
      <c r="N916" t="s">
        <v>133</v>
      </c>
      <c r="O916">
        <v>25550</v>
      </c>
      <c r="P916" t="s">
        <v>4534</v>
      </c>
      <c r="Q916" t="s">
        <v>3430</v>
      </c>
      <c r="R916" t="s">
        <v>46</v>
      </c>
      <c r="S916" t="str">
        <f>IF(salesTable[[#This Row],[Region]]="","MISSING",IFERROR(VLOOKUP(salesTable[[#This Row],[Region]],region_ref[],2,FALSE),TRIM(CLEAN(UPPER(salesTable[[#This Row],[Region]])))))</f>
        <v>SUNYANI</v>
      </c>
      <c r="T916" t="str">
        <f>IF(salesTable[[#This Row],[CustomerType]]="","MISSING",IFERROR(VLOOKUP(salesTable[[#This Row],[CustomerType]],customerType_Ref[],2,FALSE),TRIM(CLEAN(UPPER(salesTable[[#This Row],[CustomerType]])))))</f>
        <v>BUSINESS</v>
      </c>
      <c r="U916" t="str">
        <f>IF(salesTable[[#This Row],[SalesChannel]]="","MISSING",IFERROR(VLOOKUP(salesTable[[#This Row],[SalesChannel]],salesChannel_Ref[],2,FALSE),CLEAN(UPPER(TRIM(salesTable[SalesChannel])))))</f>
        <v>MOBILE APP</v>
      </c>
      <c r="V91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16" s="8" t="str">
        <f>IF(salesTable[[#This Row],[ProductID]]="","MISSING",IFERROR(VLOOKUP(salesTable[[#This Row],[ProductID]],product_REF[],1,FALSE),"NO MATCH"))</f>
        <v>P010</v>
      </c>
      <c r="X916" s="8" t="str">
        <f>CLEAN(UPPER(TRIM(IF(salesTable[[#This Row],[ProductID]]="","MISSING",IFERROR(VLOOKUP(salesTable[[#This Row],[ProductID]],product_REF[],2,FALSE),"NO MATCH")))))</f>
        <v>AIR CONDITIONER</v>
      </c>
      <c r="Y916" t="str">
        <f>IFERROR(CLEAN(UPPER(TRIM(VLOOKUP(salesTable[[#This Row],[productID_Final]],product_REF[],3,FALSE)))),"NO MATCH")</f>
        <v>HOME APPLIANCES</v>
      </c>
      <c r="Z916" s="8" t="str">
        <f>IF(salesTable[[#This Row],[productCategory_final]]=CLEAN(UPPER(TRIM(salesTable[ProductCategory]))),salesTable[[#This Row],[productCategory_final]],"MISMATCH")</f>
        <v>HOME APPLIANCES</v>
      </c>
      <c r="AA916" s="8" t="str">
        <f>IF(salesTable[[#This Row],[CustomerID]]="","MISSING",IFERROR(VLOOKUP(salesTable[[#This Row],[CustomerID]],customer_REF[],1,FALSE),"NO MATCH"))</f>
        <v>C0361</v>
      </c>
      <c r="AB916" t="str">
        <f>CLEAN(UPPER(TRIM(IF(salesTable[[#This Row],[FirstName]]="","MISSING",IFERROR(VLOOKUP(salesTable[[#This Row],[CustomerID_final]],customer_REF[],2,FALSE),"NO MATCH")))))</f>
        <v>AMA</v>
      </c>
      <c r="AC916" s="8" t="str">
        <f>IF(salesTable[[#This Row],[customerFisrtName]]=CLEAN(UPPER(TRIM(salesTable[[#This Row],[customerFisrtName]]))),salesTable[[#This Row],[customerFisrtName]],"MISMATCH")</f>
        <v>AMA</v>
      </c>
      <c r="AD916" t="str">
        <f>CLEAN(UPPER(TRIM(IF(salesTable[[#This Row],[LastName]]="","MISSING",IFERROR(VLOOKUP(salesTable[[#This Row],[CustomerID_final]],customer_REF[],3,FALSE),"NO MATCH")))))</f>
        <v>APPIAH</v>
      </c>
      <c r="AE916" s="8" t="str">
        <f>IF(salesTable[[#This Row],[customerLastName]]=CLEAN(UPPER(TRIM(salesTable[[#This Row],[customerLastName]]))),salesTable[[#This Row],[customerLastName]],"MISMATCH")</f>
        <v>APPIAH</v>
      </c>
      <c r="AF916" s="8" t="str">
        <f>IF(salesTable[[#This Row],[Phone]]="","MISSING",0&amp;RIGHT(TRIM(SUBSTITUTE(SUBSTITUTE(SUBSTITUTE(salesTable[[#This Row],[Phone]],"+","")," ",""),"-","")),9))</f>
        <v>0506679124</v>
      </c>
      <c r="AG91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16" s="8">
        <f>IF(salesTable[[#This Row],[quantity_clean]]&gt;0,salesTable[[#This Row],[quantity_clean]],"INVALID")</f>
        <v>7</v>
      </c>
      <c r="AI91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916" s="8" t="str">
        <f>IF(salesTable[[#This Row],[unitPrice_clean]]&gt;0,salesTable[[#This Row],[unitPrice_clean]],"INVALID")</f>
        <v>INVALID</v>
      </c>
      <c r="AK916">
        <f>IF(salesTable[[#This Row],[Revenue]]="","MISSING",VALUE(TRIM(SUBSTITUTE(SUBSTITUTE(salesTable[[#This Row],[Revenue]],",",""),"GH₵",""))))</f>
        <v>25550</v>
      </c>
      <c r="AL91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16" s="19">
        <f>IF(ISNUMBER(salesTable[[#This Row],[OrderDate]]),salesTable[[#This Row],[OrderDate]],IFERROR(DATEVALUE(CLEAN(TRIM(SUBSTITUTE(salesTable[[#This Row],[OrderDate]],".","/")))),"CHECK"))</f>
        <v>45936</v>
      </c>
      <c r="AN9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45936</v>
      </c>
      <c r="AO9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GH-SUN-2025-01398</v>
      </c>
      <c r="AP9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6" s="8" t="str">
        <f>CLEAN(PROPER(TRIM(salesTable[[#This Row],[Email]])))</f>
        <v>Ama.Appiah48@Example.Com</v>
      </c>
      <c r="AR916" s="8" t="str">
        <f>CLEAN(TRIM(salesTable[[#This Row],[SourceFile]]))</f>
        <v>Mobile_App_Export.csv</v>
      </c>
      <c r="AS9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6" s="8" t="str">
        <f>IF(salesTable[orderRef_final]&lt;&gt;"MISSING",salesTable[orderRef_final],"invalid")</f>
        <v>GH-SUN-2025-01398</v>
      </c>
    </row>
    <row r="917" spans="1:46" x14ac:dyDescent="0.3">
      <c r="A917" t="s">
        <v>5970</v>
      </c>
      <c r="B917" t="s">
        <v>5971</v>
      </c>
      <c r="C917" t="s">
        <v>1011</v>
      </c>
      <c r="D917" t="s">
        <v>1555</v>
      </c>
      <c r="E917" t="s">
        <v>237</v>
      </c>
      <c r="F917" t="s">
        <v>228</v>
      </c>
      <c r="G917" t="s">
        <v>81</v>
      </c>
      <c r="H917" t="s">
        <v>82</v>
      </c>
      <c r="I917" t="s">
        <v>110</v>
      </c>
      <c r="J917" t="s">
        <v>249</v>
      </c>
      <c r="K917" t="s">
        <v>539</v>
      </c>
      <c r="L917" t="s">
        <v>182</v>
      </c>
      <c r="M917" t="s">
        <v>1595</v>
      </c>
      <c r="N917">
        <v>-1250</v>
      </c>
      <c r="O917">
        <v>13750</v>
      </c>
      <c r="P917" t="s">
        <v>5972</v>
      </c>
      <c r="Q917" t="s">
        <v>5973</v>
      </c>
      <c r="R917" t="s">
        <v>32</v>
      </c>
      <c r="S917" t="str">
        <f>IF(salesTable[[#This Row],[Region]]="","MISSING",IFERROR(VLOOKUP(salesTable[[#This Row],[Region]],region_ref[],2,FALSE),TRIM(CLEAN(UPPER(salesTable[[#This Row],[Region]])))))</f>
        <v>SUNYANI</v>
      </c>
      <c r="T917" t="str">
        <f>IF(salesTable[[#This Row],[CustomerType]]="","MISSING",IFERROR(VLOOKUP(salesTable[[#This Row],[CustomerType]],customerType_Ref[],2,FALSE),TRIM(CLEAN(UPPER(salesTable[[#This Row],[CustomerType]])))))</f>
        <v>GOVERNMENT</v>
      </c>
      <c r="U917" t="str">
        <f>IF(salesTable[[#This Row],[SalesChannel]]="","MISSING",IFERROR(VLOOKUP(salesTable[[#This Row],[SalesChannel]],salesChannel_Ref[],2,FALSE),CLEAN(UPPER(TRIM(salesTable[SalesChannel])))))</f>
        <v>AGENT</v>
      </c>
      <c r="V917" t="str">
        <f>IF(salesTable[[#This Row],[PaymentMethod]]="","MISSING",IFERROR(VLOOKUP(salesTable[[#This Row],[PaymentMethod]],paymentMethod_REF[],2,FALSE), CLEAN(UPPER(TRIM(salesTable[[#This Row],[PaymentMethod]])))))</f>
        <v>CASH</v>
      </c>
      <c r="W917" s="8" t="str">
        <f>IF(salesTable[[#This Row],[ProductID]]="","MISSING",IFERROR(VLOOKUP(salesTable[[#This Row],[ProductID]],product_REF[],1,FALSE),"NO MATCH"))</f>
        <v>P008</v>
      </c>
      <c r="X917" s="8" t="str">
        <f>CLEAN(UPPER(TRIM(IF(salesTable[[#This Row],[ProductID]]="","MISSING",IFERROR(VLOOKUP(salesTable[[#This Row],[ProductID]],product_REF[],2,FALSE),"NO MATCH")))))</f>
        <v>MICROWAVE 25L</v>
      </c>
      <c r="Y917" t="str">
        <f>IFERROR(CLEAN(UPPER(TRIM(VLOOKUP(salesTable[[#This Row],[productID_Final]],product_REF[],3,FALSE)))),"NO MATCH")</f>
        <v>HOME APPLIANCES</v>
      </c>
      <c r="Z917" s="8" t="str">
        <f>IF(salesTable[[#This Row],[productCategory_final]]=CLEAN(UPPER(TRIM(salesTable[ProductCategory]))),salesTable[[#This Row],[productCategory_final]],"MISMATCH")</f>
        <v>HOME APPLIANCES</v>
      </c>
      <c r="AA917" s="8" t="str">
        <f>IF(salesTable[[#This Row],[CustomerID]]="","MISSING",IFERROR(VLOOKUP(salesTable[[#This Row],[CustomerID]],customer_REF[],1,FALSE),"NO MATCH"))</f>
        <v>C0260</v>
      </c>
      <c r="AB917" t="str">
        <f>CLEAN(UPPER(TRIM(IF(salesTable[[#This Row],[FirstName]]="","MISSING",IFERROR(VLOOKUP(salesTable[[#This Row],[CustomerID_final]],customer_REF[],2,FALSE),"NO MATCH")))))</f>
        <v>YAW</v>
      </c>
      <c r="AC917" s="8" t="str">
        <f>IF(salesTable[[#This Row],[customerFisrtName]]=CLEAN(UPPER(TRIM(salesTable[[#This Row],[customerFisrtName]]))),salesTable[[#This Row],[customerFisrtName]],"MISMATCH")</f>
        <v>YAW</v>
      </c>
      <c r="AD917" t="str">
        <f>CLEAN(UPPER(TRIM(IF(salesTable[[#This Row],[LastName]]="","MISSING",IFERROR(VLOOKUP(salesTable[[#This Row],[CustomerID_final]],customer_REF[],3,FALSE),"NO MATCH")))))</f>
        <v>APPIAH</v>
      </c>
      <c r="AE917" s="8" t="str">
        <f>IF(salesTable[[#This Row],[customerLastName]]=CLEAN(UPPER(TRIM(salesTable[[#This Row],[customerLastName]]))),salesTable[[#This Row],[customerLastName]],"MISMATCH")</f>
        <v>APPIAH</v>
      </c>
      <c r="AF917" s="8" t="str">
        <f>IF(salesTable[[#This Row],[Phone]]="","MISSING",0&amp;RIGHT(TRIM(SUBSTITUTE(SUBSTITUTE(SUBSTITUTE(salesTable[[#This Row],[Phone]],"+","")," ",""),"-","")),9))</f>
        <v>0276358644</v>
      </c>
      <c r="AG91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17" s="8">
        <f>IF(salesTable[[#This Row],[quantity_clean]]&gt;0,salesTable[[#This Row],[quantity_clean]],"INVALID")</f>
        <v>11</v>
      </c>
      <c r="AI917">
        <f>IF(OR(salesTable[[#This Row],[UnitPrice]]="",salesTable[[#This Row],[UnitPrice]]="N/A",salesTable[[#This Row],[UnitPrice]]="unknown"),"INVALID",VALUE(TRIM(SUBSTITUTE(SUBSTITUTE(salesTable[[#This Row],[UnitPrice]],",",""),"GH₵",""))))</f>
        <v>-1250</v>
      </c>
      <c r="AJ917" s="8" t="str">
        <f>IF(salesTable[[#This Row],[unitPrice_clean]]&gt;0,salesTable[[#This Row],[unitPrice_clean]],"INVALID")</f>
        <v>INVALID</v>
      </c>
      <c r="AK917">
        <f>IF(salesTable[[#This Row],[Revenue]]="","MISSING",VALUE(TRIM(SUBSTITUTE(SUBSTITUTE(salesTable[[#This Row],[Revenue]],",",""),"GH₵",""))))</f>
        <v>13750</v>
      </c>
      <c r="AL91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17" s="19">
        <f>IF(ISNUMBER(salesTable[[#This Row],[OrderDate]]),salesTable[[#This Row],[OrderDate]],IFERROR(DATEVALUE(CLEAN(TRIM(SUBSTITUTE(salesTable[[#This Row],[OrderDate]],".","/")))),"CHECK"))</f>
        <v>45906</v>
      </c>
      <c r="AN9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45906</v>
      </c>
      <c r="AO9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GH-SUN-2025-01401</v>
      </c>
      <c r="AP9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7" s="8" t="str">
        <f>CLEAN(PROPER(TRIM(salesTable[[#This Row],[Email]])))</f>
        <v>Yaw.Appiah55@Example.Com</v>
      </c>
      <c r="AR917" s="8" t="str">
        <f>CLEAN(TRIM(salesTable[[#This Row],[SourceFile]]))</f>
        <v>Agent_App_2025.csv</v>
      </c>
      <c r="AS9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7" s="8" t="str">
        <f>IF(salesTable[orderRef_final]&lt;&gt;"MISSING",salesTable[orderRef_final],"invalid")</f>
        <v>GH-SUN-2025-01401</v>
      </c>
    </row>
    <row r="918" spans="1:46" x14ac:dyDescent="0.3">
      <c r="A918" t="s">
        <v>6152</v>
      </c>
      <c r="B918" t="s">
        <v>6153</v>
      </c>
      <c r="C918" t="s">
        <v>138</v>
      </c>
      <c r="D918" t="s">
        <v>139</v>
      </c>
      <c r="E918" t="s">
        <v>140</v>
      </c>
      <c r="F918" t="s">
        <v>248</v>
      </c>
      <c r="G918" t="s">
        <v>24</v>
      </c>
      <c r="H918" t="s">
        <v>2102</v>
      </c>
      <c r="I918" t="s">
        <v>26</v>
      </c>
      <c r="J918" t="s">
        <v>442</v>
      </c>
      <c r="K918" t="s">
        <v>84</v>
      </c>
      <c r="L918" t="s">
        <v>502</v>
      </c>
      <c r="M918">
        <v>3</v>
      </c>
      <c r="N918" t="s">
        <v>384</v>
      </c>
      <c r="O918">
        <v>12600</v>
      </c>
      <c r="P918" t="s">
        <v>6154</v>
      </c>
      <c r="Q918" t="s">
        <v>6155</v>
      </c>
      <c r="R918" t="s">
        <v>61</v>
      </c>
      <c r="S918" t="str">
        <f>IF(salesTable[[#This Row],[Region]]="","MISSING",IFERROR(VLOOKUP(salesTable[[#This Row],[Region]],region_ref[],2,FALSE),TRIM(CLEAN(UPPER(salesTable[[#This Row],[Region]])))))</f>
        <v>SUNYANI</v>
      </c>
      <c r="T918" t="str">
        <f>IF(salesTable[[#This Row],[CustomerType]]="","MISSING",IFERROR(VLOOKUP(salesTable[[#This Row],[CustomerType]],customerType_Ref[],2,FALSE),TRIM(CLEAN(UPPER(salesTable[[#This Row],[CustomerType]])))))</f>
        <v>BUSINESS</v>
      </c>
      <c r="U918" t="str">
        <f>IF(salesTable[[#This Row],[SalesChannel]]="","MISSING",IFERROR(VLOOKUP(salesTable[[#This Row],[SalesChannel]],salesChannel_Ref[],2,FALSE),CLEAN(UPPER(TRIM(salesTable[SalesChannel])))))</f>
        <v>AGENT</v>
      </c>
      <c r="V918" t="str">
        <f>IF(salesTable[[#This Row],[PaymentMethod]]="","MISSING",IFERROR(VLOOKUP(salesTable[[#This Row],[PaymentMethod]],paymentMethod_REF[],2,FALSE), CLEAN(UPPER(TRIM(salesTable[[#This Row],[PaymentMethod]])))))</f>
        <v>CASH</v>
      </c>
      <c r="W918" s="8" t="str">
        <f>IF(salesTable[[#This Row],[ProductID]]="","MISSING",IFERROR(VLOOKUP(salesTable[[#This Row],[ProductID]],product_REF[],1,FALSE),"NO MATCH"))</f>
        <v>P001</v>
      </c>
      <c r="X918" s="8" t="str">
        <f>CLEAN(UPPER(TRIM(IF(salesTable[[#This Row],[ProductID]]="","MISSING",IFERROR(VLOOKUP(salesTable[[#This Row],[ProductID]],product_REF[],2,FALSE),"NO MATCH")))))</f>
        <v>LAPTOP PRO 14</v>
      </c>
      <c r="Y918" t="str">
        <f>IFERROR(CLEAN(UPPER(TRIM(VLOOKUP(salesTable[[#This Row],[productID_Final]],product_REF[],3,FALSE)))),"NO MATCH")</f>
        <v>ELECTRONICS</v>
      </c>
      <c r="Z918" s="8" t="str">
        <f>IF(salesTable[[#This Row],[productCategory_final]]=CLEAN(UPPER(TRIM(salesTable[ProductCategory]))),salesTable[[#This Row],[productCategory_final]],"MISMATCH")</f>
        <v>ELECTRONICS</v>
      </c>
      <c r="AA918" s="8" t="str">
        <f>IF(salesTable[[#This Row],[CustomerID]]="","MISSING",IFERROR(VLOOKUP(salesTable[[#This Row],[CustomerID]],customer_REF[],1,FALSE),"NO MATCH"))</f>
        <v>C0162</v>
      </c>
      <c r="AB918" t="str">
        <f>CLEAN(UPPER(TRIM(IF(salesTable[[#This Row],[FirstName]]="","MISSING",IFERROR(VLOOKUP(salesTable[[#This Row],[CustomerID_final]],customer_REF[],2,FALSE),"NO MATCH")))))</f>
        <v>KOFI</v>
      </c>
      <c r="AC918" s="8" t="str">
        <f>IF(salesTable[[#This Row],[customerFisrtName]]=CLEAN(UPPER(TRIM(salesTable[[#This Row],[customerFisrtName]]))),salesTable[[#This Row],[customerFisrtName]],"MISMATCH")</f>
        <v>KOFI</v>
      </c>
      <c r="AD918" t="str">
        <f>CLEAN(UPPER(TRIM(IF(salesTable[[#This Row],[LastName]]="","MISSING",IFERROR(VLOOKUP(salesTable[[#This Row],[CustomerID_final]],customer_REF[],3,FALSE),"NO MATCH")))))</f>
        <v>OWUSU</v>
      </c>
      <c r="AE918" s="8" t="str">
        <f>IF(salesTable[[#This Row],[customerLastName]]=CLEAN(UPPER(TRIM(salesTable[[#This Row],[customerLastName]]))),salesTable[[#This Row],[customerLastName]],"MISMATCH")</f>
        <v>OWUSU</v>
      </c>
      <c r="AF918" s="8" t="str">
        <f>IF(salesTable[[#This Row],[Phone]]="","MISSING",0&amp;RIGHT(TRIM(SUBSTITUTE(SUBSTITUTE(SUBSTITUTE(salesTable[[#This Row],[Phone]],"+","")," ",""),"-","")),9))</f>
        <v>0505117335</v>
      </c>
      <c r="AG91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918" s="8">
        <f>IF(salesTable[[#This Row],[quantity_clean]]&gt;0,salesTable[[#This Row],[quantity_clean]],"INVALID")</f>
        <v>3</v>
      </c>
      <c r="AI91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18" s="8">
        <f>IF(salesTable[[#This Row],[unitPrice_clean]]&gt;0,salesTable[[#This Row],[unitPrice_clean]],"INVALID")</f>
        <v>4200</v>
      </c>
      <c r="AK918">
        <f>IF(salesTable[[#This Row],[Revenue]]="","MISSING",VALUE(TRIM(SUBSTITUTE(SUBSTITUTE(salesTable[[#This Row],[Revenue]],",",""),"GH₵",""))))</f>
        <v>12600</v>
      </c>
      <c r="AL918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918" s="19">
        <f>IF(ISNUMBER(salesTable[[#This Row],[OrderDate]]),salesTable[[#This Row],[OrderDate]],IFERROR(DATEVALUE(CLEAN(TRIM(SUBSTITUTE(salesTable[[#This Row],[OrderDate]],".","/")))),"CHECK"))</f>
        <v>45865</v>
      </c>
      <c r="AN9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45865</v>
      </c>
      <c r="AO9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GH-SUN-2025-01403</v>
      </c>
      <c r="AP9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8" s="8" t="str">
        <f>CLEAN(PROPER(TRIM(salesTable[[#This Row],[Email]])))</f>
        <v>Kofi.Owusu70@Example.Com</v>
      </c>
      <c r="AR918" s="8" t="str">
        <f>CLEAN(TRIM(salesTable[[#This Row],[SourceFile]]))</f>
        <v>Retail_POS_2025.csv</v>
      </c>
      <c r="AS9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8" s="8" t="str">
        <f>IF(salesTable[orderRef_final]&lt;&gt;"MISSING",salesTable[orderRef_final],"invalid")</f>
        <v>GH-SUN-2025-01403</v>
      </c>
    </row>
    <row r="919" spans="1:46" x14ac:dyDescent="0.3">
      <c r="A919" t="s">
        <v>3846</v>
      </c>
      <c r="B919" t="s">
        <v>1817</v>
      </c>
      <c r="C919" t="s">
        <v>1437</v>
      </c>
      <c r="D919" t="s">
        <v>92</v>
      </c>
      <c r="E919" t="s">
        <v>93</v>
      </c>
      <c r="F919" t="s">
        <v>228</v>
      </c>
      <c r="G919" t="s">
        <v>239</v>
      </c>
      <c r="H919" t="s">
        <v>1728</v>
      </c>
      <c r="I919" t="s">
        <v>279</v>
      </c>
      <c r="J919" t="s">
        <v>97</v>
      </c>
      <c r="K919" t="s">
        <v>1136</v>
      </c>
      <c r="L919" t="s">
        <v>58</v>
      </c>
      <c r="M919">
        <v>6</v>
      </c>
      <c r="N919" t="s">
        <v>998</v>
      </c>
      <c r="O919">
        <v>5880</v>
      </c>
      <c r="P919" t="s">
        <v>3847</v>
      </c>
      <c r="Q919" t="s">
        <v>3848</v>
      </c>
      <c r="R919" t="s">
        <v>32</v>
      </c>
      <c r="S919" t="str">
        <f>IF(salesTable[[#This Row],[Region]]="","MISSING",IFERROR(VLOOKUP(salesTable[[#This Row],[Region]],region_ref[],2,FALSE),TRIM(CLEAN(UPPER(salesTable[[#This Row],[Region]])))))</f>
        <v>SUNYANI</v>
      </c>
      <c r="T919" t="str">
        <f>IF(salesTable[[#This Row],[CustomerType]]="","MISSING",IFERROR(VLOOKUP(salesTable[[#This Row],[CustomerType]],customerType_Ref[],2,FALSE),TRIM(CLEAN(UPPER(salesTable[[#This Row],[CustomerType]])))))</f>
        <v>BUSINESS</v>
      </c>
      <c r="U919" t="str">
        <f>IF(salesTable[[#This Row],[SalesChannel]]="","MISSING",IFERROR(VLOOKUP(salesTable[[#This Row],[SalesChannel]],salesChannel_Ref[],2,FALSE),CLEAN(UPPER(TRIM(salesTable[SalesChannel])))))</f>
        <v>AGENT</v>
      </c>
      <c r="V91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19" s="8" t="str">
        <f>IF(salesTable[[#This Row],[ProductID]]="","MISSING",IFERROR(VLOOKUP(salesTable[[#This Row],[ProductID]],product_REF[],1,FALSE),"NO MATCH"))</f>
        <v>P009</v>
      </c>
      <c r="X919" s="8" t="str">
        <f>CLEAN(UPPER(TRIM(IF(salesTable[[#This Row],[ProductID]]="","MISSING",IFERROR(VLOOKUP(salesTable[[#This Row],[ProductID]],product_REF[],2,FALSE),"NO MATCH")))))</f>
        <v>FILING CABINET</v>
      </c>
      <c r="Y919" t="str">
        <f>IFERROR(CLEAN(UPPER(TRIM(VLOOKUP(salesTable[[#This Row],[productID_Final]],product_REF[],3,FALSE)))),"NO MATCH")</f>
        <v>OFFICE SUPPLIES</v>
      </c>
      <c r="Z919" s="8" t="str">
        <f>IF(salesTable[[#This Row],[productCategory_final]]=CLEAN(UPPER(TRIM(salesTable[ProductCategory]))),salesTable[[#This Row],[productCategory_final]],"MISMATCH")</f>
        <v>OFFICE SUPPLIES</v>
      </c>
      <c r="AA919" s="8" t="str">
        <f>IF(salesTable[[#This Row],[CustomerID]]="","MISSING",IFERROR(VLOOKUP(salesTable[[#This Row],[CustomerID]],customer_REF[],1,FALSE),"NO MATCH"))</f>
        <v>C0392</v>
      </c>
      <c r="AB919" t="str">
        <f>CLEAN(UPPER(TRIM(IF(salesTable[[#This Row],[FirstName]]="","MISSING",IFERROR(VLOOKUP(salesTable[[#This Row],[CustomerID_final]],customer_REF[],2,FALSE),"NO MATCH")))))</f>
        <v>AMA</v>
      </c>
      <c r="AC919" s="8" t="str">
        <f>IF(salesTable[[#This Row],[customerFisrtName]]=CLEAN(UPPER(TRIM(salesTable[[#This Row],[customerFisrtName]]))),salesTable[[#This Row],[customerFisrtName]],"MISMATCH")</f>
        <v>AMA</v>
      </c>
      <c r="AD919" t="str">
        <f>CLEAN(UPPER(TRIM(IF(salesTable[[#This Row],[LastName]]="","MISSING",IFERROR(VLOOKUP(salesTable[[#This Row],[CustomerID_final]],customer_REF[],3,FALSE),"NO MATCH")))))</f>
        <v>BADU</v>
      </c>
      <c r="AE919" s="8" t="str">
        <f>IF(salesTable[[#This Row],[customerLastName]]=CLEAN(UPPER(TRIM(salesTable[[#This Row],[customerLastName]]))),salesTable[[#This Row],[customerLastName]],"MISMATCH")</f>
        <v>BADU</v>
      </c>
      <c r="AF919" s="8" t="str">
        <f>IF(salesTable[[#This Row],[Phone]]="","MISSING",0&amp;RIGHT(TRIM(SUBSTITUTE(SUBSTITUTE(SUBSTITUTE(salesTable[[#This Row],[Phone]],"+","")," ",""),"-","")),9))</f>
        <v>0268162254</v>
      </c>
      <c r="AG91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19" s="8">
        <f>IF(salesTable[[#This Row],[quantity_clean]]&gt;0,salesTable[[#This Row],[quantity_clean]],"INVALID")</f>
        <v>6</v>
      </c>
      <c r="AI91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19" s="8">
        <f>IF(salesTable[[#This Row],[unitPrice_clean]]&gt;0,salesTable[[#This Row],[unitPrice_clean]],"INVALID")</f>
        <v>980</v>
      </c>
      <c r="AK919">
        <f>IF(salesTable[[#This Row],[Revenue]]="","MISSING",VALUE(TRIM(SUBSTITUTE(SUBSTITUTE(salesTable[[#This Row],[Revenue]],",",""),"GH₵",""))))</f>
        <v>5880</v>
      </c>
      <c r="AL919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919" s="19">
        <f>IF(ISNUMBER(salesTable[[#This Row],[OrderDate]]),salesTable[[#This Row],[OrderDate]],IFERROR(DATEVALUE(CLEAN(TRIM(SUBSTITUTE(salesTable[[#This Row],[OrderDate]],".","/")))),"CHECK"))</f>
        <v>45980</v>
      </c>
      <c r="AN9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45980</v>
      </c>
      <c r="AO9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GH-SUN-2025-01404</v>
      </c>
      <c r="AP9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19" s="8" t="str">
        <f>CLEAN(PROPER(TRIM(salesTable[[#This Row],[Email]])))</f>
        <v>Ama.Badu19@Example.Com</v>
      </c>
      <c r="AR919" s="8" t="str">
        <f>CLEAN(TRIM(salesTable[[#This Row],[SourceFile]]))</f>
        <v>Agent_App_2025.csv</v>
      </c>
      <c r="AS9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19" s="8" t="str">
        <f>IF(salesTable[orderRef_final]&lt;&gt;"MISSING",salesTable[orderRef_final],"invalid")</f>
        <v>GH-SUN-2025-01404</v>
      </c>
    </row>
    <row r="920" spans="1:46" x14ac:dyDescent="0.3">
      <c r="A920" t="s">
        <v>3686</v>
      </c>
      <c r="B920" t="s">
        <v>2478</v>
      </c>
      <c r="C920" t="s">
        <v>629</v>
      </c>
      <c r="D920" t="s">
        <v>80</v>
      </c>
      <c r="E920" t="s">
        <v>190</v>
      </c>
      <c r="F920" t="s">
        <v>228</v>
      </c>
      <c r="G920" t="s">
        <v>303</v>
      </c>
      <c r="H920" t="s">
        <v>2000</v>
      </c>
      <c r="I920" t="s">
        <v>41</v>
      </c>
      <c r="J920" t="s">
        <v>492</v>
      </c>
      <c r="K920" t="s">
        <v>57</v>
      </c>
      <c r="L920" t="s">
        <v>799</v>
      </c>
      <c r="M920">
        <v>5</v>
      </c>
      <c r="N920">
        <v>-2400</v>
      </c>
      <c r="P920" t="s">
        <v>3687</v>
      </c>
      <c r="Q920" t="s">
        <v>3688</v>
      </c>
      <c r="R920" t="s">
        <v>32</v>
      </c>
      <c r="S920" t="str">
        <f>IF(salesTable[[#This Row],[Region]]="","MISSING",IFERROR(VLOOKUP(salesTable[[#This Row],[Region]],region_ref[],2,FALSE),TRIM(CLEAN(UPPER(salesTable[[#This Row],[Region]])))))</f>
        <v>SUNYANI</v>
      </c>
      <c r="T920" t="str">
        <f>IF(salesTable[[#This Row],[CustomerType]]="","MISSING",IFERROR(VLOOKUP(salesTable[[#This Row],[CustomerType]],customerType_Ref[],2,FALSE),TRIM(CLEAN(UPPER(salesTable[[#This Row],[CustomerType]])))))</f>
        <v>BUSINESS</v>
      </c>
      <c r="U920" t="str">
        <f>IF(salesTable[[#This Row],[SalesChannel]]="","MISSING",IFERROR(VLOOKUP(salesTable[[#This Row],[SalesChannel]],salesChannel_Ref[],2,FALSE),CLEAN(UPPER(TRIM(salesTable[SalesChannel])))))</f>
        <v>ONLINE</v>
      </c>
      <c r="V920" t="str">
        <f>IF(salesTable[[#This Row],[PaymentMethod]]="","MISSING",IFERROR(VLOOKUP(salesTable[[#This Row],[PaymentMethod]],paymentMethod_REF[],2,FALSE), CLEAN(UPPER(TRIM(salesTable[[#This Row],[PaymentMethod]])))))</f>
        <v>CASH</v>
      </c>
      <c r="W920" s="8" t="str">
        <f>IF(salesTable[[#This Row],[ProductID]]="","MISSING",IFERROR(VLOOKUP(salesTable[[#This Row],[ProductID]],product_REF[],1,FALSE),"NO MATCH"))</f>
        <v>P011</v>
      </c>
      <c r="X920" s="8" t="str">
        <f>CLEAN(UPPER(TRIM(IF(salesTable[[#This Row],[ProductID]]="","MISSING",IFERROR(VLOOKUP(salesTable[[#This Row],[ProductID]],product_REF[],2,FALSE),"NO MATCH")))))</f>
        <v>EXECUTIVE DESK</v>
      </c>
      <c r="Y920" t="str">
        <f>IFERROR(CLEAN(UPPER(TRIM(VLOOKUP(salesTable[[#This Row],[productID_Final]],product_REF[],3,FALSE)))),"NO MATCH")</f>
        <v>FURNITURE</v>
      </c>
      <c r="Z920" s="8" t="str">
        <f>IF(salesTable[[#This Row],[productCategory_final]]=CLEAN(UPPER(TRIM(salesTable[ProductCategory]))),salesTable[[#This Row],[productCategory_final]],"MISMATCH")</f>
        <v>FURNITURE</v>
      </c>
      <c r="AA920" s="8" t="str">
        <f>IF(salesTable[[#This Row],[CustomerID]]="","MISSING",IFERROR(VLOOKUP(salesTable[[#This Row],[CustomerID]],customer_REF[],1,FALSE),"NO MATCH"))</f>
        <v>C0228</v>
      </c>
      <c r="AB920" t="str">
        <f>CLEAN(UPPER(TRIM(IF(salesTable[[#This Row],[FirstName]]="","MISSING",IFERROR(VLOOKUP(salesTable[[#This Row],[CustomerID_final]],customer_REF[],2,FALSE),"NO MATCH")))))</f>
        <v>ADWOA</v>
      </c>
      <c r="AC920" s="8" t="str">
        <f>IF(salesTable[[#This Row],[customerFisrtName]]=CLEAN(UPPER(TRIM(salesTable[[#This Row],[customerFisrtName]]))),salesTable[[#This Row],[customerFisrtName]],"MISMATCH")</f>
        <v>ADWOA</v>
      </c>
      <c r="AD920" t="str">
        <f>CLEAN(UPPER(TRIM(IF(salesTable[[#This Row],[LastName]]="","MISSING",IFERROR(VLOOKUP(salesTable[[#This Row],[CustomerID_final]],customer_REF[],3,FALSE),"NO MATCH")))))</f>
        <v>ASARE</v>
      </c>
      <c r="AE920" s="8" t="str">
        <f>IF(salesTable[[#This Row],[customerLastName]]=CLEAN(UPPER(TRIM(salesTable[[#This Row],[customerLastName]]))),salesTable[[#This Row],[customerLastName]],"MISMATCH")</f>
        <v>ASARE</v>
      </c>
      <c r="AF920" s="8" t="str">
        <f>IF(salesTable[[#This Row],[Phone]]="","MISSING",0&amp;RIGHT(TRIM(SUBSTITUTE(SUBSTITUTE(SUBSTITUTE(salesTable[[#This Row],[Phone]],"+","")," ",""),"-","")),9))</f>
        <v>0504714151</v>
      </c>
      <c r="AG92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20" s="8">
        <f>IF(salesTable[[#This Row],[quantity_clean]]&gt;0,salesTable[[#This Row],[quantity_clean]],"INVALID")</f>
        <v>5</v>
      </c>
      <c r="AI920">
        <f>IF(OR(salesTable[[#This Row],[UnitPrice]]="",salesTable[[#This Row],[UnitPrice]]="N/A",salesTable[[#This Row],[UnitPrice]]="unknown"),"INVALID",VALUE(TRIM(SUBSTITUTE(SUBSTITUTE(salesTable[[#This Row],[UnitPrice]],",",""),"GH₵",""))))</f>
        <v>-2400</v>
      </c>
      <c r="AJ920" s="8" t="str">
        <f>IF(salesTable[[#This Row],[unitPrice_clean]]&gt;0,salesTable[[#This Row],[unitPrice_clean]],"INVALID")</f>
        <v>INVALID</v>
      </c>
      <c r="AK920" t="str">
        <f>IF(salesTable[[#This Row],[Revenue]]="","MISSING",VALUE(TRIM(SUBSTITUTE(SUBSTITUTE(salesTable[[#This Row],[Revenue]],",",""),"GH₵",""))))</f>
        <v>MISSING</v>
      </c>
      <c r="AL92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20" s="19">
        <f>IF(ISNUMBER(salesTable[[#This Row],[OrderDate]]),salesTable[[#This Row],[OrderDate]],IFERROR(DATEVALUE(CLEAN(TRIM(SUBSTITUTE(salesTable[[#This Row],[OrderDate]],".","/")))),"CHECK"))</f>
        <v>45830</v>
      </c>
      <c r="AN9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45830</v>
      </c>
      <c r="AO9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GH-SUN-2025-01412</v>
      </c>
      <c r="AP9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0" s="8" t="str">
        <f>CLEAN(PROPER(TRIM(salesTable[[#This Row],[Email]])))</f>
        <v>Adwoa.Asare57@Example.Com</v>
      </c>
      <c r="AR920" s="8" t="str">
        <f>CLEAN(TRIM(salesTable[[#This Row],[SourceFile]]))</f>
        <v>Agent_App_2025.csv</v>
      </c>
      <c r="AS9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0" s="8" t="str">
        <f>IF(salesTable[orderRef_final]&lt;&gt;"MISSING",salesTable[orderRef_final],"invalid")</f>
        <v>GH-SUN-2025-01412</v>
      </c>
    </row>
    <row r="921" spans="1:46" x14ac:dyDescent="0.3">
      <c r="A921" t="s">
        <v>1880</v>
      </c>
      <c r="B921" t="s">
        <v>1881</v>
      </c>
      <c r="C921" t="s">
        <v>1163</v>
      </c>
      <c r="D921" t="s">
        <v>793</v>
      </c>
      <c r="E921" t="s">
        <v>140</v>
      </c>
      <c r="F921" t="s">
        <v>228</v>
      </c>
      <c r="G921" t="s">
        <v>191</v>
      </c>
      <c r="H921" t="s">
        <v>278</v>
      </c>
      <c r="I921" t="s">
        <v>279</v>
      </c>
      <c r="J921" t="s">
        <v>83</v>
      </c>
      <c r="K921" t="s">
        <v>72</v>
      </c>
      <c r="L921" t="s">
        <v>1882</v>
      </c>
      <c r="M921" t="s">
        <v>133</v>
      </c>
      <c r="N921" t="s">
        <v>1185</v>
      </c>
      <c r="O921">
        <v>16500</v>
      </c>
      <c r="P921" t="s">
        <v>1883</v>
      </c>
      <c r="Q921" t="s">
        <v>1884</v>
      </c>
      <c r="R921" t="s">
        <v>61</v>
      </c>
      <c r="S921" t="str">
        <f>IF(salesTable[[#This Row],[Region]]="","MISSING",IFERROR(VLOOKUP(salesTable[[#This Row],[Region]],region_ref[],2,FALSE),TRIM(CLEAN(UPPER(salesTable[[#This Row],[Region]])))))</f>
        <v>SUNYANI</v>
      </c>
      <c r="T921" t="str">
        <f>IF(salesTable[[#This Row],[CustomerType]]="","MISSING",IFERROR(VLOOKUP(salesTable[[#This Row],[CustomerType]],customerType_Ref[],2,FALSE),TRIM(CLEAN(UPPER(salesTable[[#This Row],[CustomerType]])))))</f>
        <v>INDIVIDUAL</v>
      </c>
      <c r="U921" t="str">
        <f>IF(salesTable[[#This Row],[SalesChannel]]="","MISSING",IFERROR(VLOOKUP(salesTable[[#This Row],[SalesChannel]],salesChannel_Ref[],2,FALSE),CLEAN(UPPER(TRIM(salesTable[SalesChannel])))))</f>
        <v>IN-STORE</v>
      </c>
      <c r="V92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21" s="8" t="str">
        <f>IF(salesTable[[#This Row],[ProductID]]="","MISSING",IFERROR(VLOOKUP(salesTable[[#This Row],[ProductID]],product_REF[],1,FALSE),"NO MATCH"))</f>
        <v>P004</v>
      </c>
      <c r="X921" s="8" t="str">
        <f>CLEAN(UPPER(TRIM(IF(salesTable[[#This Row],[ProductID]]="","MISSING",IFERROR(VLOOKUP(salesTable[[#This Row],[ProductID]],product_REF[],2,FALSE),"NO MATCH")))))</f>
        <v>LASER PRINTER</v>
      </c>
      <c r="Y921" t="str">
        <f>IFERROR(CLEAN(UPPER(TRIM(VLOOKUP(salesTable[[#This Row],[productID_Final]],product_REF[],3,FALSE)))),"NO MATCH")</f>
        <v>OFFICE SUPPLIES</v>
      </c>
      <c r="Z921" s="8" t="str">
        <f>IF(salesTable[[#This Row],[productCategory_final]]=CLEAN(UPPER(TRIM(salesTable[ProductCategory]))),salesTable[[#This Row],[productCategory_final]],"MISMATCH")</f>
        <v>OFFICE SUPPLIES</v>
      </c>
      <c r="AA921" s="8" t="str">
        <f>IF(salesTable[[#This Row],[CustomerID]]="","MISSING",IFERROR(VLOOKUP(salesTable[[#This Row],[CustomerID]],customer_REF[],1,FALSE),"NO MATCH"))</f>
        <v>C0312</v>
      </c>
      <c r="AB921" t="str">
        <f>CLEAN(UPPER(TRIM(IF(salesTable[[#This Row],[FirstName]]="","MISSING",IFERROR(VLOOKUP(salesTable[[#This Row],[CustomerID_final]],customer_REF[],2,FALSE),"NO MATCH")))))</f>
        <v>AKOSUA</v>
      </c>
      <c r="AC921" s="8" t="str">
        <f>IF(salesTable[[#This Row],[customerFisrtName]]=CLEAN(UPPER(TRIM(salesTable[[#This Row],[customerFisrtName]]))),salesTable[[#This Row],[customerFisrtName]],"MISMATCH")</f>
        <v>AKOSUA</v>
      </c>
      <c r="AD921" t="str">
        <f>CLEAN(UPPER(TRIM(IF(salesTable[[#This Row],[LastName]]="","MISSING",IFERROR(VLOOKUP(salesTable[[#This Row],[CustomerID_final]],customer_REF[],3,FALSE),"NO MATCH")))))</f>
        <v>OWUSU</v>
      </c>
      <c r="AE921" s="8" t="str">
        <f>IF(salesTable[[#This Row],[customerLastName]]=CLEAN(UPPER(TRIM(salesTable[[#This Row],[customerLastName]]))),salesTable[[#This Row],[customerLastName]],"MISMATCH")</f>
        <v>OWUSU</v>
      </c>
      <c r="AF921" s="8" t="str">
        <f>IF(salesTable[[#This Row],[Phone]]="","MISSING",0&amp;RIGHT(TRIM(SUBSTITUTE(SUBSTITUTE(SUBSTITUTE(salesTable[[#This Row],[Phone]],"+","")," ",""),"-","")),9))</f>
        <v>0246814445</v>
      </c>
      <c r="AG92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921" s="8" t="str">
        <f>IF(salesTable[[#This Row],[quantity_clean]]&gt;0,salesTable[[#This Row],[quantity_clean]],"INVALID")</f>
        <v>INVALID</v>
      </c>
      <c r="AI92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21" s="8">
        <f>IF(salesTable[[#This Row],[unitPrice_clean]]&gt;0,salesTable[[#This Row],[unitPrice_clean]],"INVALID")</f>
        <v>1650</v>
      </c>
      <c r="AK921">
        <f>IF(salesTable[[#This Row],[Revenue]]="","MISSING",VALUE(TRIM(SUBSTITUTE(SUBSTITUTE(salesTable[[#This Row],[Revenue]],",",""),"GH₵",""))))</f>
        <v>16500</v>
      </c>
      <c r="AL92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21" s="19">
        <f>IF(ISNUMBER(salesTable[[#This Row],[OrderDate]]),salesTable[[#This Row],[OrderDate]],IFERROR(DATEVALUE(CLEAN(TRIM(SUBSTITUTE(salesTable[[#This Row],[OrderDate]],".","/")))),"CHECK"))</f>
        <v>45659</v>
      </c>
      <c r="AN9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45659</v>
      </c>
      <c r="AO9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GH-SUN-2025-01418</v>
      </c>
      <c r="AP9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1" s="8" t="str">
        <f>CLEAN(PROPER(TRIM(salesTable[[#This Row],[Email]])))</f>
        <v>Akosua.Owusu69@Example.Com</v>
      </c>
      <c r="AR921" s="8" t="str">
        <f>CLEAN(TRIM(salesTable[[#This Row],[SourceFile]]))</f>
        <v>Retail_POS_2025.csv</v>
      </c>
      <c r="AS9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1" s="8" t="str">
        <f>IF(salesTable[orderRef_final]&lt;&gt;"MISSING",salesTable[orderRef_final],"invalid")</f>
        <v>GH-SUN-2025-01418</v>
      </c>
    </row>
    <row r="922" spans="1:46" x14ac:dyDescent="0.3">
      <c r="A922" t="s">
        <v>1063</v>
      </c>
      <c r="B922" t="s">
        <v>1064</v>
      </c>
      <c r="C922" t="s">
        <v>1065</v>
      </c>
      <c r="D922" t="s">
        <v>106</v>
      </c>
      <c r="E922" t="s">
        <v>107</v>
      </c>
      <c r="F922" t="s">
        <v>248</v>
      </c>
      <c r="G922" t="s">
        <v>191</v>
      </c>
      <c r="H922" t="s">
        <v>278</v>
      </c>
      <c r="I922" t="s">
        <v>241</v>
      </c>
      <c r="J922" t="s">
        <v>27</v>
      </c>
      <c r="K922" t="s">
        <v>458</v>
      </c>
      <c r="L922" t="s">
        <v>29</v>
      </c>
      <c r="M922">
        <v>11</v>
      </c>
      <c r="N922">
        <v>1700</v>
      </c>
      <c r="O922">
        <v>18700</v>
      </c>
      <c r="P922" t="s">
        <v>1066</v>
      </c>
      <c r="Q922" t="s">
        <v>1067</v>
      </c>
      <c r="R922" t="s">
        <v>46</v>
      </c>
      <c r="S922" t="str">
        <f>IF(salesTable[[#This Row],[Region]]="","MISSING",IFERROR(VLOOKUP(salesTable[[#This Row],[Region]],region_ref[],2,FALSE),TRIM(CLEAN(UPPER(salesTable[[#This Row],[Region]])))))</f>
        <v>SUNYANI</v>
      </c>
      <c r="T922" t="str">
        <f>IF(salesTable[[#This Row],[CustomerType]]="","MISSING",IFERROR(VLOOKUP(salesTable[[#This Row],[CustomerType]],customerType_Ref[],2,FALSE),TRIM(CLEAN(UPPER(salesTable[[#This Row],[CustomerType]])))))</f>
        <v>GOVERNMENT</v>
      </c>
      <c r="U922" t="str">
        <f>IF(salesTable[[#This Row],[SalesChannel]]="","MISSING",IFERROR(VLOOKUP(salesTable[[#This Row],[SalesChannel]],salesChannel_Ref[],2,FALSE),CLEAN(UPPER(TRIM(salesTable[SalesChannel])))))</f>
        <v>IN-STORE</v>
      </c>
      <c r="V92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22" s="8" t="str">
        <f>IF(salesTable[[#This Row],[ProductID]]="","MISSING",IFERROR(VLOOKUP(salesTable[[#This Row],[ProductID]],product_REF[],1,FALSE),"NO MATCH"))</f>
        <v>P004</v>
      </c>
      <c r="X922" s="8" t="str">
        <f>CLEAN(UPPER(TRIM(IF(salesTable[[#This Row],[ProductID]]="","MISSING",IFERROR(VLOOKUP(salesTable[[#This Row],[ProductID]],product_REF[],2,FALSE),"NO MATCH")))))</f>
        <v>LASER PRINTER</v>
      </c>
      <c r="Y922" t="str">
        <f>IFERROR(CLEAN(UPPER(TRIM(VLOOKUP(salesTable[[#This Row],[productID_Final]],product_REF[],3,FALSE)))),"NO MATCH")</f>
        <v>OFFICE SUPPLIES</v>
      </c>
      <c r="Z922" s="8" t="str">
        <f>IF(salesTable[[#This Row],[productCategory_final]]=CLEAN(UPPER(TRIM(salesTable[ProductCategory]))),salesTable[[#This Row],[productCategory_final]],"MISMATCH")</f>
        <v>OFFICE SUPPLIES</v>
      </c>
      <c r="AA922" s="8" t="str">
        <f>IF(salesTable[[#This Row],[CustomerID]]="","MISSING",IFERROR(VLOOKUP(salesTable[[#This Row],[CustomerID]],customer_REF[],1,FALSE),"NO MATCH"))</f>
        <v>C0101</v>
      </c>
      <c r="AB922" t="str">
        <f>CLEAN(UPPER(TRIM(IF(salesTable[[#This Row],[FirstName]]="","MISSING",IFERROR(VLOOKUP(salesTable[[#This Row],[CustomerID_final]],customer_REF[],2,FALSE),"NO MATCH")))))</f>
        <v>YAW</v>
      </c>
      <c r="AC922" s="8" t="str">
        <f>IF(salesTable[[#This Row],[customerFisrtName]]=CLEAN(UPPER(TRIM(salesTable[[#This Row],[customerFisrtName]]))),salesTable[[#This Row],[customerFisrtName]],"MISMATCH")</f>
        <v>YAW</v>
      </c>
      <c r="AD922" t="str">
        <f>CLEAN(UPPER(TRIM(IF(salesTable[[#This Row],[LastName]]="","MISSING",IFERROR(VLOOKUP(salesTable[[#This Row],[CustomerID_final]],customer_REF[],3,FALSE),"NO MATCH")))))</f>
        <v>BADU</v>
      </c>
      <c r="AE922" s="8" t="str">
        <f>IF(salesTable[[#This Row],[customerLastName]]=CLEAN(UPPER(TRIM(salesTable[[#This Row],[customerLastName]]))),salesTable[[#This Row],[customerLastName]],"MISMATCH")</f>
        <v>BADU</v>
      </c>
      <c r="AF922" s="8" t="str">
        <f>IF(salesTable[[#This Row],[Phone]]="","MISSING",0&amp;RIGHT(TRIM(SUBSTITUTE(SUBSTITUTE(SUBSTITUTE(salesTable[[#This Row],[Phone]],"+","")," ",""),"-","")),9))</f>
        <v>0268333638</v>
      </c>
      <c r="AG92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22" s="8">
        <f>IF(salesTable[[#This Row],[quantity_clean]]&gt;0,salesTable[[#This Row],[quantity_clean]],"INVALID")</f>
        <v>11</v>
      </c>
      <c r="AI922">
        <f>IF(OR(salesTable[[#This Row],[UnitPrice]]="",salesTable[[#This Row],[UnitPrice]]="N/A",salesTable[[#This Row],[UnitPrice]]="unknown"),"INVALID",VALUE(TRIM(SUBSTITUTE(SUBSTITUTE(salesTable[[#This Row],[UnitPrice]],",",""),"GH₵",""))))</f>
        <v>1700</v>
      </c>
      <c r="AJ922" s="8">
        <f>IF(salesTable[[#This Row],[unitPrice_clean]]&gt;0,salesTable[[#This Row],[unitPrice_clean]],"INVALID")</f>
        <v>1700</v>
      </c>
      <c r="AK922">
        <f>IF(salesTable[[#This Row],[Revenue]]="","MISSING",VALUE(TRIM(SUBSTITUTE(SUBSTITUTE(salesTable[[#This Row],[Revenue]],",",""),"GH₵",""))))</f>
        <v>18700</v>
      </c>
      <c r="AL922" s="8">
        <f>IFERROR(IF(ROUND(salesTable[[#This Row],[Quantity_final]]*salesTable[[#This Row],[UnitPrice_final]],2)=ROUND(salesTable[[#This Row],[revenue_clean]],2)=TRUE,salesTable[[#This Row],[revenue_clean]],"invalid"),"INVALID")</f>
        <v>18700</v>
      </c>
      <c r="AM922" s="19">
        <f>IF(ISNUMBER(salesTable[[#This Row],[OrderDate]]),salesTable[[#This Row],[OrderDate]],IFERROR(DATEVALUE(CLEAN(TRIM(SUBSTITUTE(salesTable[[#This Row],[OrderDate]],".","/")))),"CHECK"))</f>
        <v>45665</v>
      </c>
      <c r="AN9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45665</v>
      </c>
      <c r="AO9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GH-SUN-2025-01423</v>
      </c>
      <c r="AP9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2" s="8" t="str">
        <f>CLEAN(PROPER(TRIM(salesTable[[#This Row],[Email]])))</f>
        <v>Yaw.Badu33@Example.Com</v>
      </c>
      <c r="AR922" s="8" t="str">
        <f>CLEAN(TRIM(salesTable[[#This Row],[SourceFile]]))</f>
        <v>Mobile_App_Export.csv</v>
      </c>
      <c r="AS9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2" s="8" t="str">
        <f>IF(salesTable[orderRef_final]&lt;&gt;"MISSING",salesTable[orderRef_final],"invalid")</f>
        <v>GH-SUN-2025-01423</v>
      </c>
    </row>
    <row r="923" spans="1:46" x14ac:dyDescent="0.3">
      <c r="A923" t="s">
        <v>2008</v>
      </c>
      <c r="B923" t="s">
        <v>2009</v>
      </c>
      <c r="C923" t="s">
        <v>2010</v>
      </c>
      <c r="D923" t="s">
        <v>1457</v>
      </c>
      <c r="E923" t="s">
        <v>978</v>
      </c>
      <c r="F923" t="s">
        <v>228</v>
      </c>
      <c r="G923" t="s">
        <v>68</v>
      </c>
      <c r="H923" t="s">
        <v>109</v>
      </c>
      <c r="I923" t="s">
        <v>110</v>
      </c>
      <c r="K923" t="s">
        <v>57</v>
      </c>
      <c r="L923" t="s">
        <v>165</v>
      </c>
      <c r="M923">
        <v>12</v>
      </c>
      <c r="N923">
        <v>3600</v>
      </c>
      <c r="O923">
        <v>43200</v>
      </c>
      <c r="P923" t="s">
        <v>2011</v>
      </c>
      <c r="Q923" t="s">
        <v>2012</v>
      </c>
      <c r="R923" t="s">
        <v>46</v>
      </c>
      <c r="S923" t="str">
        <f>IF(salesTable[[#This Row],[Region]]="","MISSING",IFERROR(VLOOKUP(salesTable[[#This Row],[Region]],region_ref[],2,FALSE),TRIM(CLEAN(UPPER(salesTable[[#This Row],[Region]])))))</f>
        <v>SUNYANI</v>
      </c>
      <c r="T923" t="str">
        <f>IF(salesTable[[#This Row],[CustomerType]]="","MISSING",IFERROR(VLOOKUP(salesTable[[#This Row],[CustomerType]],customerType_Ref[],2,FALSE),TRIM(CLEAN(UPPER(salesTable[[#This Row],[CustomerType]])))))</f>
        <v>MISSING</v>
      </c>
      <c r="U923" t="str">
        <f>IF(salesTable[[#This Row],[SalesChannel]]="","MISSING",IFERROR(VLOOKUP(salesTable[[#This Row],[SalesChannel]],salesChannel_Ref[],2,FALSE),CLEAN(UPPER(TRIM(salesTable[SalesChannel])))))</f>
        <v>ONLINE</v>
      </c>
      <c r="V92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23" s="8" t="str">
        <f>IF(salesTable[[#This Row],[ProductID]]="","MISSING",IFERROR(VLOOKUP(salesTable[[#This Row],[ProductID]],product_REF[],1,FALSE),"NO MATCH"))</f>
        <v>P010</v>
      </c>
      <c r="X923" s="8" t="str">
        <f>CLEAN(UPPER(TRIM(IF(salesTable[[#This Row],[ProductID]]="","MISSING",IFERROR(VLOOKUP(salesTable[[#This Row],[ProductID]],product_REF[],2,FALSE),"NO MATCH")))))</f>
        <v>AIR CONDITIONER</v>
      </c>
      <c r="Y923" t="str">
        <f>IFERROR(CLEAN(UPPER(TRIM(VLOOKUP(salesTable[[#This Row],[productID_Final]],product_REF[],3,FALSE)))),"NO MATCH")</f>
        <v>HOME APPLIANCES</v>
      </c>
      <c r="Z923" s="8" t="str">
        <f>IF(salesTable[[#This Row],[productCategory_final]]=CLEAN(UPPER(TRIM(salesTable[ProductCategory]))),salesTable[[#This Row],[productCategory_final]],"MISMATCH")</f>
        <v>HOME APPLIANCES</v>
      </c>
      <c r="AA923" s="8" t="str">
        <f>IF(salesTable[[#This Row],[CustomerID]]="","MISSING",IFERROR(VLOOKUP(salesTable[[#This Row],[CustomerID]],customer_REF[],1,FALSE),"NO MATCH"))</f>
        <v>C0151</v>
      </c>
      <c r="AB923" t="str">
        <f>CLEAN(UPPER(TRIM(IF(salesTable[[#This Row],[FirstName]]="","MISSING",IFERROR(VLOOKUP(salesTable[[#This Row],[CustomerID_final]],customer_REF[],2,FALSE),"NO MATCH")))))</f>
        <v>DANIEL</v>
      </c>
      <c r="AC923" s="8" t="str">
        <f>IF(salesTable[[#This Row],[customerFisrtName]]=CLEAN(UPPER(TRIM(salesTable[[#This Row],[customerFisrtName]]))),salesTable[[#This Row],[customerFisrtName]],"MISMATCH")</f>
        <v>DANIEL</v>
      </c>
      <c r="AD923" t="str">
        <f>CLEAN(UPPER(TRIM(IF(salesTable[[#This Row],[LastName]]="","MISSING",IFERROR(VLOOKUP(salesTable[[#This Row],[CustomerID_final]],customer_REF[],3,FALSE),"NO MATCH")))))</f>
        <v>MENSAH</v>
      </c>
      <c r="AE923" s="8" t="str">
        <f>IF(salesTable[[#This Row],[customerLastName]]=CLEAN(UPPER(TRIM(salesTable[[#This Row],[customerLastName]]))),salesTable[[#This Row],[customerLastName]],"MISMATCH")</f>
        <v>MENSAH</v>
      </c>
      <c r="AF923" s="8" t="str">
        <f>IF(salesTable[[#This Row],[Phone]]="","MISSING",0&amp;RIGHT(TRIM(SUBSTITUTE(SUBSTITUTE(SUBSTITUTE(salesTable[[#This Row],[Phone]],"+","")," ",""),"-","")),9))</f>
        <v>0275156037</v>
      </c>
      <c r="AG92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23" s="8">
        <f>IF(salesTable[[#This Row],[quantity_clean]]&gt;0,salesTable[[#This Row],[quantity_clean]],"INVALID")</f>
        <v>12</v>
      </c>
      <c r="AI92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923" s="8">
        <f>IF(salesTable[[#This Row],[unitPrice_clean]]&gt;0,salesTable[[#This Row],[unitPrice_clean]],"INVALID")</f>
        <v>3600</v>
      </c>
      <c r="AK923">
        <f>IF(salesTable[[#This Row],[Revenue]]="","MISSING",VALUE(TRIM(SUBSTITUTE(SUBSTITUTE(salesTable[[#This Row],[Revenue]],",",""),"GH₵",""))))</f>
        <v>43200</v>
      </c>
      <c r="AL923" s="8">
        <f>IFERROR(IF(ROUND(salesTable[[#This Row],[Quantity_final]]*salesTable[[#This Row],[UnitPrice_final]],2)=ROUND(salesTable[[#This Row],[revenue_clean]],2)=TRUE,salesTable[[#This Row],[revenue_clean]],"invalid"),"INVALID")</f>
        <v>43200</v>
      </c>
      <c r="AM923" s="19" t="str">
        <f>IF(ISNUMBER(salesTable[[#This Row],[OrderDate]]),salesTable[[#This Row],[OrderDate]],IFERROR(DATEVALUE(CLEAN(TRIM(SUBSTITUTE(salesTable[[#This Row],[OrderDate]],".","/")))),"CHECK"))</f>
        <v>CHECK</v>
      </c>
      <c r="AN92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GH-SUN-2025-01424</v>
      </c>
      <c r="AP9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3" s="8" t="str">
        <f>CLEAN(PROPER(TRIM(salesTable[[#This Row],[Email]])))</f>
        <v>Daniel.Mensah46@Example.Com</v>
      </c>
      <c r="AR923" s="8" t="str">
        <f>CLEAN(TRIM(salesTable[[#This Row],[SourceFile]]))</f>
        <v>Mobile_App_Export.csv</v>
      </c>
      <c r="AS9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3" s="8" t="str">
        <f>IF(salesTable[orderRef_final]&lt;&gt;"MISSING",salesTable[orderRef_final],"invalid")</f>
        <v>GH-SUN-2025-01424</v>
      </c>
    </row>
    <row r="924" spans="1:46" x14ac:dyDescent="0.3">
      <c r="A924" t="s">
        <v>2681</v>
      </c>
      <c r="B924" t="s">
        <v>1998</v>
      </c>
      <c r="C924" t="s">
        <v>301</v>
      </c>
      <c r="E924" t="s">
        <v>161</v>
      </c>
      <c r="F924" t="s">
        <v>228</v>
      </c>
      <c r="G924" t="s">
        <v>162</v>
      </c>
      <c r="H924" t="s">
        <v>163</v>
      </c>
      <c r="I924" t="s">
        <v>110</v>
      </c>
      <c r="J924" t="s">
        <v>97</v>
      </c>
      <c r="K924" t="s">
        <v>84</v>
      </c>
      <c r="L924" t="s">
        <v>73</v>
      </c>
      <c r="M924">
        <v>3</v>
      </c>
      <c r="N924">
        <v>620</v>
      </c>
      <c r="O924">
        <v>1860</v>
      </c>
      <c r="P924" t="s">
        <v>2682</v>
      </c>
      <c r="Q924" t="s">
        <v>2683</v>
      </c>
      <c r="R924" t="s">
        <v>61</v>
      </c>
      <c r="S924" t="str">
        <f>IF(salesTable[[#This Row],[Region]]="","MISSING",IFERROR(VLOOKUP(salesTable[[#This Row],[Region]],region_ref[],2,FALSE),TRIM(CLEAN(UPPER(salesTable[[#This Row],[Region]])))))</f>
        <v>SUNYANI</v>
      </c>
      <c r="T924" t="str">
        <f>IF(salesTable[[#This Row],[CustomerType]]="","MISSING",IFERROR(VLOOKUP(salesTable[[#This Row],[CustomerType]],customerType_Ref[],2,FALSE),TRIM(CLEAN(UPPER(salesTable[[#This Row],[CustomerType]])))))</f>
        <v>BUSINESS</v>
      </c>
      <c r="U924" t="str">
        <f>IF(salesTable[[#This Row],[SalesChannel]]="","MISSING",IFERROR(VLOOKUP(salesTable[[#This Row],[SalesChannel]],salesChannel_Ref[],2,FALSE),CLEAN(UPPER(TRIM(salesTable[SalesChannel])))))</f>
        <v>AGENT</v>
      </c>
      <c r="V924" t="str">
        <f>IF(salesTable[[#This Row],[PaymentMethod]]="","MISSING",IFERROR(VLOOKUP(salesTable[[#This Row],[PaymentMethod]],paymentMethod_REF[],2,FALSE), CLEAN(UPPER(TRIM(salesTable[[#This Row],[PaymentMethod]])))))</f>
        <v>CARD</v>
      </c>
      <c r="W924" s="8" t="str">
        <f>IF(salesTable[[#This Row],[ProductID]]="","MISSING",IFERROR(VLOOKUP(salesTable[[#This Row],[ProductID]],product_REF[],1,FALSE),"NO MATCH"))</f>
        <v>P012</v>
      </c>
      <c r="X924" s="8" t="str">
        <f>CLEAN(UPPER(TRIM(IF(salesTable[[#This Row],[ProductID]]="","MISSING",IFERROR(VLOOKUP(salesTable[[#This Row],[ProductID]],product_REF[],2,FALSE),"NO MATCH")))))</f>
        <v>BLENDER PLUS</v>
      </c>
      <c r="Y924" t="str">
        <f>IFERROR(CLEAN(UPPER(TRIM(VLOOKUP(salesTable[[#This Row],[productID_Final]],product_REF[],3,FALSE)))),"NO MATCH")</f>
        <v>HOME APPLIANCES</v>
      </c>
      <c r="Z924" s="8" t="str">
        <f>IF(salesTable[[#This Row],[productCategory_final]]=CLEAN(UPPER(TRIM(salesTable[ProductCategory]))),salesTable[[#This Row],[productCategory_final]],"MISMATCH")</f>
        <v>HOME APPLIANCES</v>
      </c>
      <c r="AA924" s="8" t="str">
        <f>IF(salesTable[[#This Row],[CustomerID]]="","MISSING",IFERROR(VLOOKUP(salesTable[[#This Row],[CustomerID]],customer_REF[],1,FALSE),"NO MATCH"))</f>
        <v>C0248</v>
      </c>
      <c r="AB924" t="str">
        <f>CLEAN(UPPER(TRIM(IF(salesTable[[#This Row],[FirstName]]="","MISSING",IFERROR(VLOOKUP(salesTable[[#This Row],[CustomerID_final]],customer_REF[],2,FALSE),"NO MATCH")))))</f>
        <v>MISSING</v>
      </c>
      <c r="AC924" s="8" t="str">
        <f>IF(salesTable[[#This Row],[customerFisrtName]]=CLEAN(UPPER(TRIM(salesTable[[#This Row],[customerFisrtName]]))),salesTable[[#This Row],[customerFisrtName]],"MISMATCH")</f>
        <v>MISSING</v>
      </c>
      <c r="AD924" t="str">
        <f>CLEAN(UPPER(TRIM(IF(salesTable[[#This Row],[LastName]]="","MISSING",IFERROR(VLOOKUP(salesTable[[#This Row],[CustomerID_final]],customer_REF[],3,FALSE),"NO MATCH")))))</f>
        <v>ADDO</v>
      </c>
      <c r="AE924" s="8" t="str">
        <f>IF(salesTable[[#This Row],[customerLastName]]=CLEAN(UPPER(TRIM(salesTable[[#This Row],[customerLastName]]))),salesTable[[#This Row],[customerLastName]],"MISMATCH")</f>
        <v>ADDO</v>
      </c>
      <c r="AF924" s="8" t="str">
        <f>IF(salesTable[[#This Row],[Phone]]="","MISSING",0&amp;RIGHT(TRIM(SUBSTITUTE(SUBSTITUTE(SUBSTITUTE(salesTable[[#This Row],[Phone]],"+","")," ",""),"-","")),9))</f>
        <v>0554531844</v>
      </c>
      <c r="AG92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924" s="8">
        <f>IF(salesTable[[#This Row],[quantity_clean]]&gt;0,salesTable[[#This Row],[quantity_clean]],"INVALID")</f>
        <v>3</v>
      </c>
      <c r="AI92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24" s="8">
        <f>IF(salesTable[[#This Row],[unitPrice_clean]]&gt;0,salesTable[[#This Row],[unitPrice_clean]],"INVALID")</f>
        <v>620</v>
      </c>
      <c r="AK924">
        <f>IF(salesTable[[#This Row],[Revenue]]="","MISSING",VALUE(TRIM(SUBSTITUTE(SUBSTITUTE(salesTable[[#This Row],[Revenue]],",",""),"GH₵",""))))</f>
        <v>1860</v>
      </c>
      <c r="AL924" s="8">
        <f>IFERROR(IF(ROUND(salesTable[[#This Row],[Quantity_final]]*salesTable[[#This Row],[UnitPrice_final]],2)=ROUND(salesTable[[#This Row],[revenue_clean]],2)=TRUE,salesTable[[#This Row],[revenue_clean]],"invalid"),"INVALID")</f>
        <v>1860</v>
      </c>
      <c r="AM924" s="19">
        <f>IF(ISNUMBER(salesTable[[#This Row],[OrderDate]]),salesTable[[#This Row],[OrderDate]],IFERROR(DATEVALUE(CLEAN(TRIM(SUBSTITUTE(salesTable[[#This Row],[OrderDate]],".","/")))),"CHECK"))</f>
        <v>45992</v>
      </c>
      <c r="AN9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45992</v>
      </c>
      <c r="AO9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GH-SUN-2025-01429</v>
      </c>
      <c r="AP9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4" s="8" t="str">
        <f>CLEAN(PROPER(TRIM(salesTable[[#This Row],[Email]])))</f>
        <v>Ama.Addo79@Example.Com</v>
      </c>
      <c r="AR924" s="8" t="str">
        <f>CLEAN(TRIM(salesTable[[#This Row],[SourceFile]]))</f>
        <v>Retail_POS_2025.csv</v>
      </c>
      <c r="AS9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4" s="8" t="str">
        <f>IF(salesTable[orderRef_final]&lt;&gt;"MISSING",salesTable[orderRef_final],"invalid")</f>
        <v>GH-SUN-2025-01429</v>
      </c>
    </row>
    <row r="925" spans="1:46" x14ac:dyDescent="0.3">
      <c r="A925" t="s">
        <v>6358</v>
      </c>
      <c r="B925" t="s">
        <v>6359</v>
      </c>
      <c r="C925" t="s">
        <v>150</v>
      </c>
      <c r="D925" t="s">
        <v>199</v>
      </c>
      <c r="E925" t="s">
        <v>140</v>
      </c>
      <c r="F925" t="s">
        <v>883</v>
      </c>
      <c r="G925" t="s">
        <v>24</v>
      </c>
      <c r="H925" t="s">
        <v>434</v>
      </c>
      <c r="I925" t="s">
        <v>26</v>
      </c>
      <c r="J925" t="s">
        <v>83</v>
      </c>
      <c r="K925" t="s">
        <v>84</v>
      </c>
      <c r="L925" t="s">
        <v>165</v>
      </c>
      <c r="M925">
        <v>7</v>
      </c>
      <c r="N925">
        <v>4200</v>
      </c>
      <c r="O925">
        <v>29400</v>
      </c>
      <c r="P925" t="s">
        <v>6360</v>
      </c>
      <c r="Q925" t="s">
        <v>6361</v>
      </c>
      <c r="R925" t="s">
        <v>46</v>
      </c>
      <c r="S925" t="str">
        <f>IF(salesTable[[#This Row],[Region]]="","MISSING",IFERROR(VLOOKUP(salesTable[[#This Row],[Region]],region_ref[],2,FALSE),TRIM(CLEAN(UPPER(salesTable[[#This Row],[Region]])))))</f>
        <v>SUNYANI</v>
      </c>
      <c r="T925" t="str">
        <f>IF(salesTable[[#This Row],[CustomerType]]="","MISSING",IFERROR(VLOOKUP(salesTable[[#This Row],[CustomerType]],customerType_Ref[],2,FALSE),TRIM(CLEAN(UPPER(salesTable[[#This Row],[CustomerType]])))))</f>
        <v>INDIVIDUAL</v>
      </c>
      <c r="U925" t="str">
        <f>IF(salesTable[[#This Row],[SalesChannel]]="","MISSING",IFERROR(VLOOKUP(salesTable[[#This Row],[SalesChannel]],salesChannel_Ref[],2,FALSE),CLEAN(UPPER(TRIM(salesTable[SalesChannel])))))</f>
        <v>AGENT</v>
      </c>
      <c r="V92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25" s="8" t="str">
        <f>IF(salesTable[[#This Row],[ProductID]]="","MISSING",IFERROR(VLOOKUP(salesTable[[#This Row],[ProductID]],product_REF[],1,FALSE),"NO MATCH"))</f>
        <v>P001</v>
      </c>
      <c r="X925" s="8" t="str">
        <f>CLEAN(UPPER(TRIM(IF(salesTable[[#This Row],[ProductID]]="","MISSING",IFERROR(VLOOKUP(salesTable[[#This Row],[ProductID]],product_REF[],2,FALSE),"NO MATCH")))))</f>
        <v>LAPTOP PRO 14</v>
      </c>
      <c r="Y925" t="str">
        <f>IFERROR(CLEAN(UPPER(TRIM(VLOOKUP(salesTable[[#This Row],[productID_Final]],product_REF[],3,FALSE)))),"NO MATCH")</f>
        <v>ELECTRONICS</v>
      </c>
      <c r="Z925" s="8" t="str">
        <f>IF(salesTable[[#This Row],[productCategory_final]]=CLEAN(UPPER(TRIM(salesTable[ProductCategory]))),salesTable[[#This Row],[productCategory_final]],"MISMATCH")</f>
        <v>ELECTRONICS</v>
      </c>
      <c r="AA925" s="8" t="str">
        <f>IF(salesTable[[#This Row],[CustomerID]]="","MISSING",IFERROR(VLOOKUP(salesTable[[#This Row],[CustomerID]],customer_REF[],1,FALSE),"NO MATCH"))</f>
        <v>C0364</v>
      </c>
      <c r="AB925" t="str">
        <f>CLEAN(UPPER(TRIM(IF(salesTable[[#This Row],[FirstName]]="","MISSING",IFERROR(VLOOKUP(salesTable[[#This Row],[CustomerID_final]],customer_REF[],2,FALSE),"NO MATCH")))))</f>
        <v>KWAME</v>
      </c>
      <c r="AC925" s="8" t="str">
        <f>IF(salesTable[[#This Row],[customerFisrtName]]=CLEAN(UPPER(TRIM(salesTable[[#This Row],[customerFisrtName]]))),salesTable[[#This Row],[customerFisrtName]],"MISMATCH")</f>
        <v>KWAME</v>
      </c>
      <c r="AD925" t="str">
        <f>CLEAN(UPPER(TRIM(IF(salesTable[[#This Row],[LastName]]="","MISSING",IFERROR(VLOOKUP(salesTable[[#This Row],[CustomerID_final]],customer_REF[],3,FALSE),"NO MATCH")))))</f>
        <v>OWUSU</v>
      </c>
      <c r="AE925" s="8" t="str">
        <f>IF(salesTable[[#This Row],[customerLastName]]=CLEAN(UPPER(TRIM(salesTable[[#This Row],[customerLastName]]))),salesTable[[#This Row],[customerLastName]],"MISMATCH")</f>
        <v>OWUSU</v>
      </c>
      <c r="AF925" s="8" t="str">
        <f>IF(salesTable[[#This Row],[Phone]]="","MISSING",0&amp;RIGHT(TRIM(SUBSTITUTE(SUBSTITUTE(SUBSTITUTE(salesTable[[#This Row],[Phone]],"+","")," ",""),"-","")),9))</f>
        <v>0506643188</v>
      </c>
      <c r="AG92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25" s="8">
        <f>IF(salesTable[[#This Row],[quantity_clean]]&gt;0,salesTable[[#This Row],[quantity_clean]],"INVALID")</f>
        <v>7</v>
      </c>
      <c r="AI92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25" s="8">
        <f>IF(salesTable[[#This Row],[unitPrice_clean]]&gt;0,salesTable[[#This Row],[unitPrice_clean]],"INVALID")</f>
        <v>4200</v>
      </c>
      <c r="AK925">
        <f>IF(salesTable[[#This Row],[Revenue]]="","MISSING",VALUE(TRIM(SUBSTITUTE(SUBSTITUTE(salesTable[[#This Row],[Revenue]],",",""),"GH₵",""))))</f>
        <v>29400</v>
      </c>
      <c r="AL925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925" s="19">
        <f>IF(ISNUMBER(salesTable[[#This Row],[OrderDate]]),salesTable[[#This Row],[OrderDate]],IFERROR(DATEVALUE(CLEAN(TRIM(SUBSTITUTE(salesTable[[#This Row],[OrderDate]],".","/")))),"CHECK"))</f>
        <v>45685</v>
      </c>
      <c r="AN9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45685</v>
      </c>
      <c r="AO9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GH-SUN-2025-01454</v>
      </c>
      <c r="AP9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5" s="8" t="str">
        <f>CLEAN(PROPER(TRIM(salesTable[[#This Row],[Email]])))</f>
        <v>Kwame.Owusu59@Example.Com</v>
      </c>
      <c r="AR925" s="8" t="str">
        <f>CLEAN(TRIM(salesTable[[#This Row],[SourceFile]]))</f>
        <v>Mobile_App_Export.csv</v>
      </c>
      <c r="AS9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5" s="8" t="str">
        <f>IF(salesTable[orderRef_final]&lt;&gt;"MISSING",salesTable[orderRef_final],"invalid")</f>
        <v>GH-SUN-2025-01454</v>
      </c>
    </row>
    <row r="926" spans="1:46" x14ac:dyDescent="0.3">
      <c r="A926" t="s">
        <v>1258</v>
      </c>
      <c r="B926" t="s">
        <v>1259</v>
      </c>
      <c r="C926" t="s">
        <v>1260</v>
      </c>
      <c r="D926" t="s">
        <v>189</v>
      </c>
      <c r="E926" t="s">
        <v>37</v>
      </c>
      <c r="F926" t="s">
        <v>228</v>
      </c>
      <c r="G926" t="s">
        <v>142</v>
      </c>
      <c r="H926" t="s">
        <v>1261</v>
      </c>
      <c r="I926" t="s">
        <v>131</v>
      </c>
      <c r="J926" t="s">
        <v>305</v>
      </c>
      <c r="K926" t="s">
        <v>624</v>
      </c>
      <c r="L926" t="s">
        <v>58</v>
      </c>
      <c r="M926">
        <v>8</v>
      </c>
      <c r="N926" t="s">
        <v>133</v>
      </c>
      <c r="O926">
        <v>3760</v>
      </c>
      <c r="P926" t="s">
        <v>1262</v>
      </c>
      <c r="Q926" t="s">
        <v>1263</v>
      </c>
      <c r="R926" t="s">
        <v>157</v>
      </c>
      <c r="S926" t="str">
        <f>IF(salesTable[[#This Row],[Region]]="","MISSING",IFERROR(VLOOKUP(salesTable[[#This Row],[Region]],region_ref[],2,FALSE),TRIM(CLEAN(UPPER(salesTable[[#This Row],[Region]])))))</f>
        <v>SUNYANI</v>
      </c>
      <c r="T926" t="str">
        <f>IF(salesTable[[#This Row],[CustomerType]]="","MISSING",IFERROR(VLOOKUP(salesTable[[#This Row],[CustomerType]],customerType_Ref[],2,FALSE),TRIM(CLEAN(UPPER(salesTable[[#This Row],[CustomerType]])))))</f>
        <v>GOVERNMENT</v>
      </c>
      <c r="U926" t="str">
        <f>IF(salesTable[[#This Row],[SalesChannel]]="","MISSING",IFERROR(VLOOKUP(salesTable[[#This Row],[SalesChannel]],salesChannel_Ref[],2,FALSE),CLEAN(UPPER(TRIM(salesTable[SalesChannel])))))</f>
        <v>IN-STORE</v>
      </c>
      <c r="V92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26" s="8" t="str">
        <f>IF(salesTable[[#This Row],[ProductID]]="","MISSING",IFERROR(VLOOKUP(salesTable[[#This Row],[ProductID]],product_REF[],1,FALSE),"NO MATCH"))</f>
        <v>P003</v>
      </c>
      <c r="X926" s="8" t="str">
        <f>CLEAN(UPPER(TRIM(IF(salesTable[[#This Row],[ProductID]]="","MISSING",IFERROR(VLOOKUP(salesTable[[#This Row],[ProductID]],product_REF[],2,FALSE),"NO MATCH")))))</f>
        <v>WIRELESS HEADSET</v>
      </c>
      <c r="Y926" t="str">
        <f>IFERROR(CLEAN(UPPER(TRIM(VLOOKUP(salesTable[[#This Row],[productID_Final]],product_REF[],3,FALSE)))),"NO MATCH")</f>
        <v>ELECTRONICS</v>
      </c>
      <c r="Z926" s="8" t="str">
        <f>IF(salesTable[[#This Row],[productCategory_final]]=CLEAN(UPPER(TRIM(salesTable[ProductCategory]))),salesTable[[#This Row],[productCategory_final]],"MISMATCH")</f>
        <v>ELECTRONICS</v>
      </c>
      <c r="AA926" s="8" t="str">
        <f>IF(salesTable[[#This Row],[CustomerID]]="","MISSING",IFERROR(VLOOKUP(salesTable[[#This Row],[CustomerID]],customer_REF[],1,FALSE),"NO MATCH"))</f>
        <v>C0213</v>
      </c>
      <c r="AB926" t="str">
        <f>CLEAN(UPPER(TRIM(IF(salesTable[[#This Row],[FirstName]]="","MISSING",IFERROR(VLOOKUP(salesTable[[#This Row],[CustomerID_final]],customer_REF[],2,FALSE),"NO MATCH")))))</f>
        <v>ESI</v>
      </c>
      <c r="AC926" s="8" t="str">
        <f>IF(salesTable[[#This Row],[customerFisrtName]]=CLEAN(UPPER(TRIM(salesTable[[#This Row],[customerFisrtName]]))),salesTable[[#This Row],[customerFisrtName]],"MISMATCH")</f>
        <v>ESI</v>
      </c>
      <c r="AD926" t="str">
        <f>CLEAN(UPPER(TRIM(IF(salesTable[[#This Row],[LastName]]="","MISSING",IFERROR(VLOOKUP(salesTable[[#This Row],[CustomerID_final]],customer_REF[],3,FALSE),"NO MATCH")))))</f>
        <v>ANTWI</v>
      </c>
      <c r="AE926" s="8" t="str">
        <f>IF(salesTable[[#This Row],[customerLastName]]=CLEAN(UPPER(TRIM(salesTable[[#This Row],[customerLastName]]))),salesTable[[#This Row],[customerLastName]],"MISMATCH")</f>
        <v>ANTWI</v>
      </c>
      <c r="AF926" s="8" t="str">
        <f>IF(salesTable[[#This Row],[Phone]]="","MISSING",0&amp;RIGHT(TRIM(SUBSTITUTE(SUBSTITUTE(SUBSTITUTE(salesTable[[#This Row],[Phone]],"+","")," ",""),"-","")),9))</f>
        <v>0244614531</v>
      </c>
      <c r="AG92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26" s="8">
        <f>IF(salesTable[[#This Row],[quantity_clean]]&gt;0,salesTable[[#This Row],[quantity_clean]],"INVALID")</f>
        <v>8</v>
      </c>
      <c r="AI926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926" s="8" t="str">
        <f>IF(salesTable[[#This Row],[unitPrice_clean]]&gt;0,salesTable[[#This Row],[unitPrice_clean]],"INVALID")</f>
        <v>INVALID</v>
      </c>
      <c r="AK926">
        <f>IF(salesTable[[#This Row],[Revenue]]="","MISSING",VALUE(TRIM(SUBSTITUTE(SUBSTITUTE(salesTable[[#This Row],[Revenue]],",",""),"GH₵",""))))</f>
        <v>3760</v>
      </c>
      <c r="AL92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26" s="19">
        <f>IF(ISNUMBER(salesTable[[#This Row],[OrderDate]]),salesTable[[#This Row],[OrderDate]],IFERROR(DATEVALUE(CLEAN(TRIM(SUBSTITUTE(salesTable[[#This Row],[OrderDate]],".","/")))),"CHECK"))</f>
        <v>45779</v>
      </c>
      <c r="AN9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45779</v>
      </c>
      <c r="AO9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GH-SUN-2025-01458</v>
      </c>
      <c r="AP9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6" s="8" t="str">
        <f>CLEAN(PROPER(TRIM(salesTable[[#This Row],[Email]])))</f>
        <v>Esi.Antwi60@Example.Com</v>
      </c>
      <c r="AR926" s="8" t="str">
        <f>CLEAN(TRIM(salesTable[[#This Row],[SourceFile]]))</f>
        <v>Online_Sales_2025.xlsx</v>
      </c>
      <c r="AS9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6" s="8" t="str">
        <f>IF(salesTable[orderRef_final]&lt;&gt;"MISSING",salesTable[orderRef_final],"invalid")</f>
        <v>GH-SUN-2025-01458</v>
      </c>
    </row>
    <row r="927" spans="1:46" x14ac:dyDescent="0.3">
      <c r="A927" t="s">
        <v>2105</v>
      </c>
      <c r="B927" t="s">
        <v>2106</v>
      </c>
      <c r="C927" t="s">
        <v>1368</v>
      </c>
      <c r="D927" t="s">
        <v>743</v>
      </c>
      <c r="E927" t="s">
        <v>93</v>
      </c>
      <c r="F927" t="s">
        <v>2107</v>
      </c>
      <c r="G927" t="s">
        <v>68</v>
      </c>
      <c r="H927" t="s">
        <v>109</v>
      </c>
      <c r="I927" t="s">
        <v>491</v>
      </c>
      <c r="J927" t="s">
        <v>442</v>
      </c>
      <c r="K927" t="s">
        <v>72</v>
      </c>
      <c r="L927" t="s">
        <v>58</v>
      </c>
      <c r="M927">
        <v>1</v>
      </c>
      <c r="N927">
        <v>3600</v>
      </c>
      <c r="O927">
        <v>3600</v>
      </c>
      <c r="P927" t="s">
        <v>2108</v>
      </c>
      <c r="Q927" t="s">
        <v>2109</v>
      </c>
      <c r="R927" t="s">
        <v>32</v>
      </c>
      <c r="S927" t="str">
        <f>IF(salesTable[[#This Row],[Region]]="","MISSING",IFERROR(VLOOKUP(salesTable[[#This Row],[Region]],region_ref[],2,FALSE),TRIM(CLEAN(UPPER(salesTable[[#This Row],[Region]])))))</f>
        <v>SUNYANI</v>
      </c>
      <c r="T927" t="str">
        <f>IF(salesTable[[#This Row],[CustomerType]]="","MISSING",IFERROR(VLOOKUP(salesTable[[#This Row],[CustomerType]],customerType_Ref[],2,FALSE),TRIM(CLEAN(UPPER(salesTable[[#This Row],[CustomerType]])))))</f>
        <v>BUSINESS</v>
      </c>
      <c r="U927" t="str">
        <f>IF(salesTable[[#This Row],[SalesChannel]]="","MISSING",IFERROR(VLOOKUP(salesTable[[#This Row],[SalesChannel]],salesChannel_Ref[],2,FALSE),CLEAN(UPPER(TRIM(salesTable[SalesChannel])))))</f>
        <v>IN-STORE</v>
      </c>
      <c r="V9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27" s="8" t="str">
        <f>IF(salesTable[[#This Row],[ProductID]]="","MISSING",IFERROR(VLOOKUP(salesTable[[#This Row],[ProductID]],product_REF[],1,FALSE),"NO MATCH"))</f>
        <v>P010</v>
      </c>
      <c r="X927" s="8" t="str">
        <f>CLEAN(UPPER(TRIM(IF(salesTable[[#This Row],[ProductID]]="","MISSING",IFERROR(VLOOKUP(salesTable[[#This Row],[ProductID]],product_REF[],2,FALSE),"NO MATCH")))))</f>
        <v>AIR CONDITIONER</v>
      </c>
      <c r="Y927" t="str">
        <f>IFERROR(CLEAN(UPPER(TRIM(VLOOKUP(salesTable[[#This Row],[productID_Final]],product_REF[],3,FALSE)))),"NO MATCH")</f>
        <v>HOME APPLIANCES</v>
      </c>
      <c r="Z927" s="8" t="str">
        <f>IF(salesTable[[#This Row],[productCategory_final]]=CLEAN(UPPER(TRIM(salesTable[ProductCategory]))),salesTable[[#This Row],[productCategory_final]],"MISMATCH")</f>
        <v>HOME APPLIANCES</v>
      </c>
      <c r="AA927" s="8" t="str">
        <f>IF(salesTable[[#This Row],[CustomerID]]="","MISSING",IFERROR(VLOOKUP(salesTable[[#This Row],[CustomerID]],customer_REF[],1,FALSE),"NO MATCH"))</f>
        <v>C0041</v>
      </c>
      <c r="AB927" t="str">
        <f>CLEAN(UPPER(TRIM(IF(salesTable[[#This Row],[FirstName]]="","MISSING",IFERROR(VLOOKUP(salesTable[[#This Row],[CustomerID_final]],customer_REF[],2,FALSE),"NO MATCH")))))</f>
        <v>ESI</v>
      </c>
      <c r="AC927" s="8" t="str">
        <f>IF(salesTable[[#This Row],[customerFisrtName]]=CLEAN(UPPER(TRIM(salesTable[[#This Row],[customerFisrtName]]))),salesTable[[#This Row],[customerFisrtName]],"MISMATCH")</f>
        <v>ESI</v>
      </c>
      <c r="AD927" t="str">
        <f>CLEAN(UPPER(TRIM(IF(salesTable[[#This Row],[LastName]]="","MISSING",IFERROR(VLOOKUP(salesTable[[#This Row],[CustomerID_final]],customer_REF[],3,FALSE),"NO MATCH")))))</f>
        <v>BADU</v>
      </c>
      <c r="AE927" s="8" t="str">
        <f>IF(salesTable[[#This Row],[customerLastName]]=CLEAN(UPPER(TRIM(salesTable[[#This Row],[customerLastName]]))),salesTable[[#This Row],[customerLastName]],"MISMATCH")</f>
        <v>BADU</v>
      </c>
      <c r="AF927" s="8" t="str">
        <f>IF(salesTable[[#This Row],[Phone]]="","MISSING",0&amp;RIGHT(TRIM(SUBSTITUTE(SUBSTITUTE(SUBSTITUTE(salesTable[[#This Row],[Phone]],"+","")," ",""),"-","")),9))</f>
        <v>0591840270</v>
      </c>
      <c r="AG92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27" s="8">
        <f>IF(salesTable[[#This Row],[quantity_clean]]&gt;0,salesTable[[#This Row],[quantity_clean]],"INVALID")</f>
        <v>1</v>
      </c>
      <c r="AI92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927" s="8">
        <f>IF(salesTable[[#This Row],[unitPrice_clean]]&gt;0,salesTable[[#This Row],[unitPrice_clean]],"INVALID")</f>
        <v>3600</v>
      </c>
      <c r="AK927">
        <f>IF(salesTable[[#This Row],[Revenue]]="","MISSING",VALUE(TRIM(SUBSTITUTE(SUBSTITUTE(salesTable[[#This Row],[Revenue]],",",""),"GH₵",""))))</f>
        <v>3600</v>
      </c>
      <c r="AL927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927" s="19">
        <f>IF(ISNUMBER(salesTable[[#This Row],[OrderDate]]),salesTable[[#This Row],[OrderDate]],IFERROR(DATEVALUE(CLEAN(TRIM(SUBSTITUTE(salesTable[[#This Row],[OrderDate]],".","/")))),"CHECK"))</f>
        <v>45965</v>
      </c>
      <c r="AN9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45965</v>
      </c>
      <c r="AO9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GH-SUN-2025-01466</v>
      </c>
      <c r="AP9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7" s="8" t="str">
        <f>CLEAN(PROPER(TRIM(salesTable[[#This Row],[Email]])))</f>
        <v>Esi.Badu63@Example.Com</v>
      </c>
      <c r="AR927" s="8" t="str">
        <f>CLEAN(TRIM(salesTable[[#This Row],[SourceFile]]))</f>
        <v>Agent_App_2025.csv</v>
      </c>
      <c r="AS9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7" s="8" t="str">
        <f>IF(salesTable[orderRef_final]&lt;&gt;"MISSING",salesTable[orderRef_final],"invalid")</f>
        <v>GH-SUN-2025-01466</v>
      </c>
    </row>
    <row r="928" spans="1:46" x14ac:dyDescent="0.3">
      <c r="A928" t="s">
        <v>6168</v>
      </c>
      <c r="B928" t="s">
        <v>6169</v>
      </c>
      <c r="C928" t="s">
        <v>1232</v>
      </c>
      <c r="D928" t="s">
        <v>21</v>
      </c>
      <c r="E928" t="s">
        <v>140</v>
      </c>
      <c r="F928" t="s">
        <v>2107</v>
      </c>
      <c r="G928" t="s">
        <v>303</v>
      </c>
      <c r="H928" t="s">
        <v>1852</v>
      </c>
      <c r="I928" t="s">
        <v>41</v>
      </c>
      <c r="J928" t="s">
        <v>164</v>
      </c>
      <c r="K928" t="s">
        <v>57</v>
      </c>
      <c r="L928" t="s">
        <v>353</v>
      </c>
      <c r="M928" t="s">
        <v>99</v>
      </c>
      <c r="N928">
        <v>2400</v>
      </c>
      <c r="O928">
        <v>26400</v>
      </c>
      <c r="P928" t="s">
        <v>6170</v>
      </c>
      <c r="Q928" t="s">
        <v>6171</v>
      </c>
      <c r="R928" t="s">
        <v>157</v>
      </c>
      <c r="S928" t="str">
        <f>IF(salesTable[[#This Row],[Region]]="","MISSING",IFERROR(VLOOKUP(salesTable[[#This Row],[Region]],region_ref[],2,FALSE),TRIM(CLEAN(UPPER(salesTable[[#This Row],[Region]])))))</f>
        <v>SUNYANI</v>
      </c>
      <c r="T928" t="str">
        <f>IF(salesTable[[#This Row],[CustomerType]]="","MISSING",IFERROR(VLOOKUP(salesTable[[#This Row],[CustomerType]],customerType_Ref[],2,FALSE),TRIM(CLEAN(UPPER(salesTable[[#This Row],[CustomerType]])))))</f>
        <v>INDIVIDUAL</v>
      </c>
      <c r="U928" t="str">
        <f>IF(salesTable[[#This Row],[SalesChannel]]="","MISSING",IFERROR(VLOOKUP(salesTable[[#This Row],[SalesChannel]],salesChannel_Ref[],2,FALSE),CLEAN(UPPER(TRIM(salesTable[SalesChannel])))))</f>
        <v>ONLINE</v>
      </c>
      <c r="V928" t="str">
        <f>IF(salesTable[[#This Row],[PaymentMethod]]="","MISSING",IFERROR(VLOOKUP(salesTable[[#This Row],[PaymentMethod]],paymentMethod_REF[],2,FALSE), CLEAN(UPPER(TRIM(salesTable[[#This Row],[PaymentMethod]])))))</f>
        <v>CASH</v>
      </c>
      <c r="W928" s="8" t="str">
        <f>IF(salesTable[[#This Row],[ProductID]]="","MISSING",IFERROR(VLOOKUP(salesTable[[#This Row],[ProductID]],product_REF[],1,FALSE),"NO MATCH"))</f>
        <v>P011</v>
      </c>
      <c r="X928" s="8" t="str">
        <f>CLEAN(UPPER(TRIM(IF(salesTable[[#This Row],[ProductID]]="","MISSING",IFERROR(VLOOKUP(salesTable[[#This Row],[ProductID]],product_REF[],2,FALSE),"NO MATCH")))))</f>
        <v>EXECUTIVE DESK</v>
      </c>
      <c r="Y928" t="str">
        <f>IFERROR(CLEAN(UPPER(TRIM(VLOOKUP(salesTable[[#This Row],[productID_Final]],product_REF[],3,FALSE)))),"NO MATCH")</f>
        <v>FURNITURE</v>
      </c>
      <c r="Z928" s="8" t="str">
        <f>IF(salesTable[[#This Row],[productCategory_final]]=CLEAN(UPPER(TRIM(salesTable[ProductCategory]))),salesTable[[#This Row],[productCategory_final]],"MISMATCH")</f>
        <v>FURNITURE</v>
      </c>
      <c r="AA928" s="8" t="str">
        <f>IF(salesTable[[#This Row],[CustomerID]]="","MISSING",IFERROR(VLOOKUP(salesTable[[#This Row],[CustomerID]],customer_REF[],1,FALSE),"NO MATCH"))</f>
        <v>C0242</v>
      </c>
      <c r="AB928" t="str">
        <f>CLEAN(UPPER(TRIM(IF(salesTable[[#This Row],[FirstName]]="","MISSING",IFERROR(VLOOKUP(salesTable[[#This Row],[CustomerID_final]],customer_REF[],2,FALSE),"NO MATCH")))))</f>
        <v>KOJO</v>
      </c>
      <c r="AC928" s="8" t="str">
        <f>IF(salesTable[[#This Row],[customerFisrtName]]=CLEAN(UPPER(TRIM(salesTable[[#This Row],[customerFisrtName]]))),salesTable[[#This Row],[customerFisrtName]],"MISMATCH")</f>
        <v>KOJO</v>
      </c>
      <c r="AD928" t="str">
        <f>CLEAN(UPPER(TRIM(IF(salesTable[[#This Row],[LastName]]="","MISSING",IFERROR(VLOOKUP(salesTable[[#This Row],[CustomerID_final]],customer_REF[],3,FALSE),"NO MATCH")))))</f>
        <v>OWUSU</v>
      </c>
      <c r="AE928" s="8" t="str">
        <f>IF(salesTable[[#This Row],[customerLastName]]=CLEAN(UPPER(TRIM(salesTable[[#This Row],[customerLastName]]))),salesTable[[#This Row],[customerLastName]],"MISMATCH")</f>
        <v>OWUSU</v>
      </c>
      <c r="AF928" s="8" t="str">
        <f>IF(salesTable[[#This Row],[Phone]]="","MISSING",0&amp;RIGHT(TRIM(SUBSTITUTE(SUBSTITUTE(SUBSTITUTE(salesTable[[#This Row],[Phone]],"+","")," ",""),"-","")),9))</f>
        <v>0279493249</v>
      </c>
      <c r="AG92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28" s="8">
        <f>IF(salesTable[[#This Row],[quantity_clean]]&gt;0,salesTable[[#This Row],[quantity_clean]],"INVALID")</f>
        <v>11</v>
      </c>
      <c r="AI92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28" s="8">
        <f>IF(salesTable[[#This Row],[unitPrice_clean]]&gt;0,salesTable[[#This Row],[unitPrice_clean]],"INVALID")</f>
        <v>2400</v>
      </c>
      <c r="AK928">
        <f>IF(salesTable[[#This Row],[Revenue]]="","MISSING",VALUE(TRIM(SUBSTITUTE(SUBSTITUTE(salesTable[[#This Row],[Revenue]],",",""),"GH₵",""))))</f>
        <v>26400</v>
      </c>
      <c r="AL928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928" s="19">
        <f>IF(ISNUMBER(salesTable[[#This Row],[OrderDate]]),salesTable[[#This Row],[OrderDate]],IFERROR(DATEVALUE(CLEAN(TRIM(SUBSTITUTE(salesTable[[#This Row],[OrderDate]],".","/")))),"CHECK"))</f>
        <v>45979</v>
      </c>
      <c r="AN9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45979</v>
      </c>
      <c r="AO9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GH-SUN-2025-01473</v>
      </c>
      <c r="AP9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8" s="8" t="str">
        <f>CLEAN(PROPER(TRIM(salesTable[[#This Row],[Email]])))</f>
        <v>Kojo.Owusu92@Example.Com</v>
      </c>
      <c r="AR928" s="8" t="str">
        <f>CLEAN(TRIM(salesTable[[#This Row],[SourceFile]]))</f>
        <v>Online_Sales_2025.xlsx</v>
      </c>
      <c r="AS9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8" s="8" t="str">
        <f>IF(salesTable[orderRef_final]&lt;&gt;"MISSING",salesTable[orderRef_final],"invalid")</f>
        <v>GH-SUN-2025-01473</v>
      </c>
    </row>
    <row r="929" spans="1:46" x14ac:dyDescent="0.3">
      <c r="A929" t="s">
        <v>6308</v>
      </c>
      <c r="B929" t="s">
        <v>6309</v>
      </c>
      <c r="C929" t="s">
        <v>4446</v>
      </c>
      <c r="D929" t="s">
        <v>635</v>
      </c>
      <c r="E929" t="s">
        <v>237</v>
      </c>
      <c r="F929" t="s">
        <v>228</v>
      </c>
      <c r="G929" t="s">
        <v>24</v>
      </c>
      <c r="H929" t="s">
        <v>1537</v>
      </c>
      <c r="I929" t="s">
        <v>41</v>
      </c>
      <c r="J929" t="s">
        <v>97</v>
      </c>
      <c r="K929" t="s">
        <v>84</v>
      </c>
      <c r="L929" t="s">
        <v>182</v>
      </c>
      <c r="M929">
        <v>2</v>
      </c>
      <c r="N929">
        <v>4200</v>
      </c>
      <c r="O929">
        <v>8400</v>
      </c>
      <c r="P929" t="s">
        <v>6310</v>
      </c>
      <c r="Q929" t="s">
        <v>6311</v>
      </c>
      <c r="R929" t="s">
        <v>61</v>
      </c>
      <c r="S929" t="str">
        <f>IF(salesTable[[#This Row],[Region]]="","MISSING",IFERROR(VLOOKUP(salesTable[[#This Row],[Region]],region_ref[],2,FALSE),TRIM(CLEAN(UPPER(salesTable[[#This Row],[Region]])))))</f>
        <v>SUNYANI</v>
      </c>
      <c r="T929" t="str">
        <f>IF(salesTable[[#This Row],[CustomerType]]="","MISSING",IFERROR(VLOOKUP(salesTable[[#This Row],[CustomerType]],customerType_Ref[],2,FALSE),TRIM(CLEAN(UPPER(salesTable[[#This Row],[CustomerType]])))))</f>
        <v>BUSINESS</v>
      </c>
      <c r="U929" t="str">
        <f>IF(salesTable[[#This Row],[SalesChannel]]="","MISSING",IFERROR(VLOOKUP(salesTable[[#This Row],[SalesChannel]],salesChannel_Ref[],2,FALSE),CLEAN(UPPER(TRIM(salesTable[SalesChannel])))))</f>
        <v>AGENT</v>
      </c>
      <c r="V929" t="str">
        <f>IF(salesTable[[#This Row],[PaymentMethod]]="","MISSING",IFERROR(VLOOKUP(salesTable[[#This Row],[PaymentMethod]],paymentMethod_REF[],2,FALSE), CLEAN(UPPER(TRIM(salesTable[[#This Row],[PaymentMethod]])))))</f>
        <v>CASH</v>
      </c>
      <c r="W929" s="8" t="str">
        <f>IF(salesTable[[#This Row],[ProductID]]="","MISSING",IFERROR(VLOOKUP(salesTable[[#This Row],[ProductID]],product_REF[],1,FALSE),"NO MATCH"))</f>
        <v>P001</v>
      </c>
      <c r="X929" s="8" t="str">
        <f>CLEAN(UPPER(TRIM(IF(salesTable[[#This Row],[ProductID]]="","MISSING",IFERROR(VLOOKUP(salesTable[[#This Row],[ProductID]],product_REF[],2,FALSE),"NO MATCH")))))</f>
        <v>LAPTOP PRO 14</v>
      </c>
      <c r="Y929" t="str">
        <f>IFERROR(CLEAN(UPPER(TRIM(VLOOKUP(salesTable[[#This Row],[productID_Final]],product_REF[],3,FALSE)))),"NO MATCH")</f>
        <v>ELECTRONICS</v>
      </c>
      <c r="Z929" s="8" t="str">
        <f>IF(salesTable[[#This Row],[productCategory_final]]=CLEAN(UPPER(TRIM(salesTable[ProductCategory]))),salesTable[[#This Row],[productCategory_final]],"MISMATCH")</f>
        <v>MISMATCH</v>
      </c>
      <c r="AA929" s="8" t="str">
        <f>IF(salesTable[[#This Row],[CustomerID]]="","MISSING",IFERROR(VLOOKUP(salesTable[[#This Row],[CustomerID]],customer_REF[],1,FALSE),"NO MATCH"))</f>
        <v>C0390</v>
      </c>
      <c r="AB929" t="str">
        <f>CLEAN(UPPER(TRIM(IF(salesTable[[#This Row],[FirstName]]="","MISSING",IFERROR(VLOOKUP(salesTable[[#This Row],[CustomerID_final]],customer_REF[],2,FALSE),"NO MATCH")))))</f>
        <v>KOJO</v>
      </c>
      <c r="AC929" s="8" t="str">
        <f>IF(salesTable[[#This Row],[customerFisrtName]]=CLEAN(UPPER(TRIM(salesTable[[#This Row],[customerFisrtName]]))),salesTable[[#This Row],[customerFisrtName]],"MISMATCH")</f>
        <v>KOJO</v>
      </c>
      <c r="AD929" t="str">
        <f>CLEAN(UPPER(TRIM(IF(salesTable[[#This Row],[LastName]]="","MISSING",IFERROR(VLOOKUP(salesTable[[#This Row],[CustomerID_final]],customer_REF[],3,FALSE),"NO MATCH")))))</f>
        <v>APPIAH</v>
      </c>
      <c r="AE929" s="8" t="str">
        <f>IF(salesTable[[#This Row],[customerLastName]]=CLEAN(UPPER(TRIM(salesTable[[#This Row],[customerLastName]]))),salesTable[[#This Row],[customerLastName]],"MISMATCH")</f>
        <v>APPIAH</v>
      </c>
      <c r="AF929" s="8" t="str">
        <f>IF(salesTable[[#This Row],[Phone]]="","MISSING",0&amp;RIGHT(TRIM(SUBSTITUTE(SUBSTITUTE(SUBSTITUTE(salesTable[[#This Row],[Phone]],"+","")," ",""),"-","")),9))</f>
        <v>0246847190</v>
      </c>
      <c r="AG92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29" s="8">
        <f>IF(salesTable[[#This Row],[quantity_clean]]&gt;0,salesTable[[#This Row],[quantity_clean]],"INVALID")</f>
        <v>2</v>
      </c>
      <c r="AI92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29" s="8">
        <f>IF(salesTable[[#This Row],[unitPrice_clean]]&gt;0,salesTable[[#This Row],[unitPrice_clean]],"INVALID")</f>
        <v>4200</v>
      </c>
      <c r="AK929">
        <f>IF(salesTable[[#This Row],[Revenue]]="","MISSING",VALUE(TRIM(SUBSTITUTE(SUBSTITUTE(salesTable[[#This Row],[Revenue]],",",""),"GH₵",""))))</f>
        <v>8400</v>
      </c>
      <c r="AL929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929" s="19">
        <f>IF(ISNUMBER(salesTable[[#This Row],[OrderDate]]),salesTable[[#This Row],[OrderDate]],IFERROR(DATEVALUE(CLEAN(TRIM(SUBSTITUTE(salesTable[[#This Row],[OrderDate]],".","/")))),"CHECK"))</f>
        <v>46101</v>
      </c>
      <c r="AN92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GH-SUN-2025-01486</v>
      </c>
      <c r="AP9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29" s="8" t="str">
        <f>CLEAN(PROPER(TRIM(salesTable[[#This Row],[Email]])))</f>
        <v>Kojo.Appiah80@Example.Com</v>
      </c>
      <c r="AR929" s="8" t="str">
        <f>CLEAN(TRIM(salesTable[[#This Row],[SourceFile]]))</f>
        <v>Retail_POS_2025.csv</v>
      </c>
      <c r="AS9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29" s="8" t="str">
        <f>IF(salesTable[orderRef_final]&lt;&gt;"MISSING",salesTable[orderRef_final],"invalid")</f>
        <v>GH-SUN-2025-01486</v>
      </c>
    </row>
    <row r="930" spans="1:46" x14ac:dyDescent="0.3">
      <c r="A930" t="s">
        <v>3573</v>
      </c>
      <c r="B930" t="s">
        <v>569</v>
      </c>
      <c r="C930" t="s">
        <v>1330</v>
      </c>
      <c r="D930" t="s">
        <v>50</v>
      </c>
      <c r="E930" t="s">
        <v>51</v>
      </c>
      <c r="F930" t="s">
        <v>228</v>
      </c>
      <c r="G930" t="s">
        <v>81</v>
      </c>
      <c r="H930" t="s">
        <v>425</v>
      </c>
      <c r="I930" t="s">
        <v>110</v>
      </c>
      <c r="J930" t="s">
        <v>83</v>
      </c>
      <c r="K930" t="s">
        <v>84</v>
      </c>
      <c r="L930" t="s">
        <v>182</v>
      </c>
      <c r="M930">
        <v>-5</v>
      </c>
      <c r="N930">
        <v>1150</v>
      </c>
      <c r="O930">
        <v>5750</v>
      </c>
      <c r="P930" t="s">
        <v>3574</v>
      </c>
      <c r="Q930" t="s">
        <v>3575</v>
      </c>
      <c r="R930" t="s">
        <v>157</v>
      </c>
      <c r="S930" t="str">
        <f>IF(salesTable[[#This Row],[Region]]="","MISSING",IFERROR(VLOOKUP(salesTable[[#This Row],[Region]],region_ref[],2,FALSE),TRIM(CLEAN(UPPER(salesTable[[#This Row],[Region]])))))</f>
        <v>SUNYANI</v>
      </c>
      <c r="T930" t="str">
        <f>IF(salesTable[[#This Row],[CustomerType]]="","MISSING",IFERROR(VLOOKUP(salesTable[[#This Row],[CustomerType]],customerType_Ref[],2,FALSE),TRIM(CLEAN(UPPER(salesTable[[#This Row],[CustomerType]])))))</f>
        <v>INDIVIDUAL</v>
      </c>
      <c r="U930" t="str">
        <f>IF(salesTable[[#This Row],[SalesChannel]]="","MISSING",IFERROR(VLOOKUP(salesTable[[#This Row],[SalesChannel]],salesChannel_Ref[],2,FALSE),CLEAN(UPPER(TRIM(salesTable[SalesChannel])))))</f>
        <v>AGENT</v>
      </c>
      <c r="V930" t="str">
        <f>IF(salesTable[[#This Row],[PaymentMethod]]="","MISSING",IFERROR(VLOOKUP(salesTable[[#This Row],[PaymentMethod]],paymentMethod_REF[],2,FALSE), CLEAN(UPPER(TRIM(salesTable[[#This Row],[PaymentMethod]])))))</f>
        <v>CASH</v>
      </c>
      <c r="W930" s="8" t="str">
        <f>IF(salesTable[[#This Row],[ProductID]]="","MISSING",IFERROR(VLOOKUP(salesTable[[#This Row],[ProductID]],product_REF[],1,FALSE),"NO MATCH"))</f>
        <v>P008</v>
      </c>
      <c r="X930" s="8" t="str">
        <f>CLEAN(UPPER(TRIM(IF(salesTable[[#This Row],[ProductID]]="","MISSING",IFERROR(VLOOKUP(salesTable[[#This Row],[ProductID]],product_REF[],2,FALSE),"NO MATCH")))))</f>
        <v>MICROWAVE 25L</v>
      </c>
      <c r="Y930" t="str">
        <f>IFERROR(CLEAN(UPPER(TRIM(VLOOKUP(salesTable[[#This Row],[productID_Final]],product_REF[],3,FALSE)))),"NO MATCH")</f>
        <v>HOME APPLIANCES</v>
      </c>
      <c r="Z930" s="8" t="str">
        <f>IF(salesTable[[#This Row],[productCategory_final]]=CLEAN(UPPER(TRIM(salesTable[ProductCategory]))),salesTable[[#This Row],[productCategory_final]],"MISMATCH")</f>
        <v>HOME APPLIANCES</v>
      </c>
      <c r="AA930" s="8" t="str">
        <f>IF(salesTable[[#This Row],[CustomerID]]="","MISSING",IFERROR(VLOOKUP(salesTable[[#This Row],[CustomerID]],customer_REF[],1,FALSE),"NO MATCH"))</f>
        <v>C0092</v>
      </c>
      <c r="AB930" t="str">
        <f>CLEAN(UPPER(TRIM(IF(salesTable[[#This Row],[FirstName]]="","MISSING",IFERROR(VLOOKUP(salesTable[[#This Row],[CustomerID_final]],customer_REF[],2,FALSE),"NO MATCH")))))</f>
        <v>AKOSUA</v>
      </c>
      <c r="AC930" s="8" t="str">
        <f>IF(salesTable[[#This Row],[customerFisrtName]]=CLEAN(UPPER(TRIM(salesTable[[#This Row],[customerFisrtName]]))),salesTable[[#This Row],[customerFisrtName]],"MISMATCH")</f>
        <v>AKOSUA</v>
      </c>
      <c r="AD930" t="str">
        <f>CLEAN(UPPER(TRIM(IF(salesTable[[#This Row],[LastName]]="","MISSING",IFERROR(VLOOKUP(salesTable[[#This Row],[CustomerID_final]],customer_REF[],3,FALSE),"NO MATCH")))))</f>
        <v>MENSAH</v>
      </c>
      <c r="AE930" s="8" t="str">
        <f>IF(salesTable[[#This Row],[customerLastName]]=CLEAN(UPPER(TRIM(salesTable[[#This Row],[customerLastName]]))),salesTable[[#This Row],[customerLastName]],"MISMATCH")</f>
        <v>MENSAH</v>
      </c>
      <c r="AF930" s="8" t="str">
        <f>IF(salesTable[[#This Row],[Phone]]="","MISSING",0&amp;RIGHT(TRIM(SUBSTITUTE(SUBSTITUTE(SUBSTITUTE(salesTable[[#This Row],[Phone]],"+","")," ",""),"-","")),9))</f>
        <v>0204456312</v>
      </c>
      <c r="AG930">
        <f>IF(OR(salesTable[[#This Row],[Quantity]]="",salesTable[[#This Row],[Quantity]]="N/A",salesTable[[#This Row],[Quantity]]="abc"),"INVALID",VALUE(TRIM(SUBSTITUTE(SUBSTITUTE(salesTable[[#This Row],[Quantity]],",",""),"GH₵",""))))</f>
        <v>-5</v>
      </c>
      <c r="AH930" s="8" t="str">
        <f>IF(salesTable[[#This Row],[quantity_clean]]&gt;0,salesTable[[#This Row],[quantity_clean]],"INVALID")</f>
        <v>INVALID</v>
      </c>
      <c r="AI930">
        <f>IF(OR(salesTable[[#This Row],[UnitPrice]]="",salesTable[[#This Row],[UnitPrice]]="N/A",salesTable[[#This Row],[UnitPrice]]="unknown"),"INVALID",VALUE(TRIM(SUBSTITUTE(SUBSTITUTE(salesTable[[#This Row],[UnitPrice]],",",""),"GH₵",""))))</f>
        <v>1150</v>
      </c>
      <c r="AJ930" s="8">
        <f>IF(salesTable[[#This Row],[unitPrice_clean]]&gt;0,salesTable[[#This Row],[unitPrice_clean]],"INVALID")</f>
        <v>1150</v>
      </c>
      <c r="AK930">
        <f>IF(salesTable[[#This Row],[Revenue]]="","MISSING",VALUE(TRIM(SUBSTITUTE(SUBSTITUTE(salesTable[[#This Row],[Revenue]],",",""),"GH₵",""))))</f>
        <v>5750</v>
      </c>
      <c r="AL93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30" s="19">
        <f>IF(ISNUMBER(salesTable[[#This Row],[OrderDate]]),salesTable[[#This Row],[OrderDate]],IFERROR(DATEVALUE(CLEAN(TRIM(SUBSTITUTE(salesTable[[#This Row],[OrderDate]],".","/")))),"CHECK"))</f>
        <v>45793</v>
      </c>
      <c r="AN9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45793</v>
      </c>
      <c r="AO9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GH-SUN-2025-01487</v>
      </c>
      <c r="AP9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30" s="8" t="str">
        <f>CLEAN(PROPER(TRIM(salesTable[[#This Row],[Email]])))</f>
        <v>Akosua.Mensah72@Example.Com</v>
      </c>
      <c r="AR930" s="8" t="str">
        <f>CLEAN(TRIM(salesTable[[#This Row],[SourceFile]]))</f>
        <v>Online_Sales_2025.xlsx</v>
      </c>
      <c r="AS9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0" s="8" t="str">
        <f>IF(salesTable[orderRef_final]&lt;&gt;"MISSING",salesTable[orderRef_final],"invalid")</f>
        <v>GH-SUN-2025-01487</v>
      </c>
    </row>
    <row r="931" spans="1:46" x14ac:dyDescent="0.3">
      <c r="A931" t="s">
        <v>1316</v>
      </c>
      <c r="B931" t="s">
        <v>1317</v>
      </c>
      <c r="C931" t="s">
        <v>1318</v>
      </c>
      <c r="D931" t="s">
        <v>1071</v>
      </c>
      <c r="E931" t="s">
        <v>51</v>
      </c>
      <c r="F931" t="s">
        <v>883</v>
      </c>
      <c r="G931" t="s">
        <v>68</v>
      </c>
      <c r="H931" t="s">
        <v>69</v>
      </c>
      <c r="I931" t="s">
        <v>818</v>
      </c>
      <c r="J931" t="s">
        <v>305</v>
      </c>
      <c r="K931" t="s">
        <v>624</v>
      </c>
      <c r="L931" t="s">
        <v>280</v>
      </c>
      <c r="M931">
        <v>10</v>
      </c>
      <c r="N931" t="s">
        <v>1319</v>
      </c>
      <c r="O931">
        <v>36000</v>
      </c>
      <c r="P931" t="s">
        <v>1320</v>
      </c>
      <c r="Q931" t="s">
        <v>1321</v>
      </c>
      <c r="R931" t="s">
        <v>61</v>
      </c>
      <c r="S931" t="str">
        <f>IF(salesTable[[#This Row],[Region]]="","MISSING",IFERROR(VLOOKUP(salesTable[[#This Row],[Region]],region_ref[],2,FALSE),TRIM(CLEAN(UPPER(salesTable[[#This Row],[Region]])))))</f>
        <v>SUNYANI</v>
      </c>
      <c r="T931" t="str">
        <f>IF(salesTable[[#This Row],[CustomerType]]="","MISSING",IFERROR(VLOOKUP(salesTable[[#This Row],[CustomerType]],customerType_Ref[],2,FALSE),TRIM(CLEAN(UPPER(salesTable[[#This Row],[CustomerType]])))))</f>
        <v>GOVERNMENT</v>
      </c>
      <c r="U931" t="str">
        <f>IF(salesTable[[#This Row],[SalesChannel]]="","MISSING",IFERROR(VLOOKUP(salesTable[[#This Row],[SalesChannel]],salesChannel_Ref[],2,FALSE),CLEAN(UPPER(TRIM(salesTable[SalesChannel])))))</f>
        <v>IN-STORE</v>
      </c>
      <c r="V931" t="str">
        <f>IF(salesTable[[#This Row],[PaymentMethod]]="","MISSING",IFERROR(VLOOKUP(salesTable[[#This Row],[PaymentMethod]],paymentMethod_REF[],2,FALSE), CLEAN(UPPER(TRIM(salesTable[[#This Row],[PaymentMethod]])))))</f>
        <v>CASH</v>
      </c>
      <c r="W931" s="8" t="str">
        <f>IF(salesTable[[#This Row],[ProductID]]="","MISSING",IFERROR(VLOOKUP(salesTable[[#This Row],[ProductID]],product_REF[],1,FALSE),"NO MATCH"))</f>
        <v>P010</v>
      </c>
      <c r="X931" s="8" t="str">
        <f>CLEAN(UPPER(TRIM(IF(salesTable[[#This Row],[ProductID]]="","MISSING",IFERROR(VLOOKUP(salesTable[[#This Row],[ProductID]],product_REF[],2,FALSE),"NO MATCH")))))</f>
        <v>AIR CONDITIONER</v>
      </c>
      <c r="Y931" t="str">
        <f>IFERROR(CLEAN(UPPER(TRIM(VLOOKUP(salesTable[[#This Row],[productID_Final]],product_REF[],3,FALSE)))),"NO MATCH")</f>
        <v>HOME APPLIANCES</v>
      </c>
      <c r="Z931" s="8" t="str">
        <f>IF(salesTable[[#This Row],[productCategory_final]]=CLEAN(UPPER(TRIM(salesTable[ProductCategory]))),salesTable[[#This Row],[productCategory_final]],"MISMATCH")</f>
        <v>HOME APPLIANCES</v>
      </c>
      <c r="AA931" s="8" t="str">
        <f>IF(salesTable[[#This Row],[CustomerID]]="","MISSING",IFERROR(VLOOKUP(salesTable[[#This Row],[CustomerID]],customer_REF[],1,FALSE),"NO MATCH"))</f>
        <v>C0105</v>
      </c>
      <c r="AB931" t="str">
        <f>CLEAN(UPPER(TRIM(IF(salesTable[[#This Row],[FirstName]]="","MISSING",IFERROR(VLOOKUP(salesTable[[#This Row],[CustomerID_final]],customer_REF[],2,FALSE),"NO MATCH")))))</f>
        <v>KOFI</v>
      </c>
      <c r="AC931" s="8" t="str">
        <f>IF(salesTable[[#This Row],[customerFisrtName]]=CLEAN(UPPER(TRIM(salesTable[[#This Row],[customerFisrtName]]))),salesTable[[#This Row],[customerFisrtName]],"MISMATCH")</f>
        <v>KOFI</v>
      </c>
      <c r="AD931" t="str">
        <f>CLEAN(UPPER(TRIM(IF(salesTable[[#This Row],[LastName]]="","MISSING",IFERROR(VLOOKUP(salesTable[[#This Row],[CustomerID_final]],customer_REF[],3,FALSE),"NO MATCH")))))</f>
        <v>MENSAH</v>
      </c>
      <c r="AE931" s="8" t="str">
        <f>IF(salesTable[[#This Row],[customerLastName]]=CLEAN(UPPER(TRIM(salesTable[[#This Row],[customerLastName]]))),salesTable[[#This Row],[customerLastName]],"MISMATCH")</f>
        <v>MENSAH</v>
      </c>
      <c r="AF931" s="8" t="str">
        <f>IF(salesTable[[#This Row],[Phone]]="","MISSING",0&amp;RIGHT(TRIM(SUBSTITUTE(SUBSTITUTE(SUBSTITUTE(salesTable[[#This Row],[Phone]],"+","")," ",""),"-","")),9))</f>
        <v>0507688792</v>
      </c>
      <c r="AG93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31" s="8">
        <f>IF(salesTable[[#This Row],[quantity_clean]]&gt;0,salesTable[[#This Row],[quantity_clean]],"INVALID")</f>
        <v>10</v>
      </c>
      <c r="AI93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931" s="8">
        <f>IF(salesTable[[#This Row],[unitPrice_clean]]&gt;0,salesTable[[#This Row],[unitPrice_clean]],"INVALID")</f>
        <v>3600</v>
      </c>
      <c r="AK931">
        <f>IF(salesTable[[#This Row],[Revenue]]="","MISSING",VALUE(TRIM(SUBSTITUTE(SUBSTITUTE(salesTable[[#This Row],[Revenue]],",",""),"GH₵",""))))</f>
        <v>36000</v>
      </c>
      <c r="AL931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931" s="19">
        <f>IF(ISNUMBER(salesTable[[#This Row],[OrderDate]]),salesTable[[#This Row],[OrderDate]],IFERROR(DATEVALUE(CLEAN(TRIM(SUBSTITUTE(salesTable[[#This Row],[OrderDate]],".","/")))),"CHECK"))</f>
        <v>45940</v>
      </c>
      <c r="AN9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45940</v>
      </c>
      <c r="AO9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GH-SUN-2025-01490</v>
      </c>
      <c r="AP9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31" s="8" t="str">
        <f>CLEAN(PROPER(TRIM(salesTable[[#This Row],[Email]])))</f>
        <v>Kofi.Mensah7@Example.Com</v>
      </c>
      <c r="AR931" s="8" t="str">
        <f>CLEAN(TRIM(salesTable[[#This Row],[SourceFile]]))</f>
        <v>Retail_POS_2025.csv</v>
      </c>
      <c r="AS9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1" s="8" t="str">
        <f>IF(salesTable[orderRef_final]&lt;&gt;"MISSING",salesTable[orderRef_final],"invalid")</f>
        <v>GH-SUN-2025-01490</v>
      </c>
    </row>
    <row r="932" spans="1:46" x14ac:dyDescent="0.3">
      <c r="A932" t="s">
        <v>4551</v>
      </c>
      <c r="B932" t="s">
        <v>1716</v>
      </c>
      <c r="C932" t="s">
        <v>976</v>
      </c>
      <c r="D932" t="s">
        <v>977</v>
      </c>
      <c r="E932" t="s">
        <v>51</v>
      </c>
      <c r="F932" t="s">
        <v>228</v>
      </c>
      <c r="G932" t="s">
        <v>239</v>
      </c>
      <c r="H932" t="s">
        <v>240</v>
      </c>
      <c r="I932" t="s">
        <v>527</v>
      </c>
      <c r="J932" t="s">
        <v>71</v>
      </c>
      <c r="K932" t="s">
        <v>288</v>
      </c>
      <c r="L932" t="s">
        <v>73</v>
      </c>
      <c r="M932" t="s">
        <v>1522</v>
      </c>
      <c r="N932">
        <v>980</v>
      </c>
      <c r="O932">
        <v>5880</v>
      </c>
      <c r="P932" t="s">
        <v>4552</v>
      </c>
      <c r="Q932" t="s">
        <v>2597</v>
      </c>
      <c r="R932" t="s">
        <v>157</v>
      </c>
      <c r="S932" t="str">
        <f>IF(salesTable[[#This Row],[Region]]="","MISSING",IFERROR(VLOOKUP(salesTable[[#This Row],[Region]],region_ref[],2,FALSE),TRIM(CLEAN(UPPER(salesTable[[#This Row],[Region]])))))</f>
        <v>SUNYANI</v>
      </c>
      <c r="T932" t="str">
        <f>IF(salesTable[[#This Row],[CustomerType]]="","MISSING",IFERROR(VLOOKUP(salesTable[[#This Row],[CustomerType]],customerType_Ref[],2,FALSE),TRIM(CLEAN(UPPER(salesTable[[#This Row],[CustomerType]])))))</f>
        <v>INDIVIDUAL</v>
      </c>
      <c r="U932" t="str">
        <f>IF(salesTable[[#This Row],[SalesChannel]]="","MISSING",IFERROR(VLOOKUP(salesTable[[#This Row],[SalesChannel]],salesChannel_Ref[],2,FALSE),CLEAN(UPPER(TRIM(salesTable[SalesChannel])))))</f>
        <v>AGENT</v>
      </c>
      <c r="V932" t="str">
        <f>IF(salesTable[[#This Row],[PaymentMethod]]="","MISSING",IFERROR(VLOOKUP(salesTable[[#This Row],[PaymentMethod]],paymentMethod_REF[],2,FALSE), CLEAN(UPPER(TRIM(salesTable[[#This Row],[PaymentMethod]])))))</f>
        <v>CARD</v>
      </c>
      <c r="W932" s="8" t="str">
        <f>IF(salesTable[[#This Row],[ProductID]]="","MISSING",IFERROR(VLOOKUP(salesTable[[#This Row],[ProductID]],product_REF[],1,FALSE),"NO MATCH"))</f>
        <v>P009</v>
      </c>
      <c r="X932" s="8" t="str">
        <f>CLEAN(UPPER(TRIM(IF(salesTable[[#This Row],[ProductID]]="","MISSING",IFERROR(VLOOKUP(salesTable[[#This Row],[ProductID]],product_REF[],2,FALSE),"NO MATCH")))))</f>
        <v>FILING CABINET</v>
      </c>
      <c r="Y932" t="str">
        <f>IFERROR(CLEAN(UPPER(TRIM(VLOOKUP(salesTable[[#This Row],[productID_Final]],product_REF[],3,FALSE)))),"NO MATCH")</f>
        <v>OFFICE SUPPLIES</v>
      </c>
      <c r="Z932" s="8" t="str">
        <f>IF(salesTable[[#This Row],[productCategory_final]]=CLEAN(UPPER(TRIM(salesTable[ProductCategory]))),salesTable[[#This Row],[productCategory_final]],"MISMATCH")</f>
        <v>OFFICE SUPPLIES</v>
      </c>
      <c r="AA932" s="8" t="str">
        <f>IF(salesTable[[#This Row],[CustomerID]]="","MISSING",IFERROR(VLOOKUP(salesTable[[#This Row],[CustomerID]],customer_REF[],1,FALSE),"NO MATCH"))</f>
        <v>C0210</v>
      </c>
      <c r="AB932" t="str">
        <f>CLEAN(UPPER(TRIM(IF(salesTable[[#This Row],[FirstName]]="","MISSING",IFERROR(VLOOKUP(salesTable[[#This Row],[CustomerID_final]],customer_REF[],2,FALSE),"NO MATCH")))))</f>
        <v>MICHAEL</v>
      </c>
      <c r="AC932" s="8" t="str">
        <f>IF(salesTable[[#This Row],[customerFisrtName]]=CLEAN(UPPER(TRIM(salesTable[[#This Row],[customerFisrtName]]))),salesTable[[#This Row],[customerFisrtName]],"MISMATCH")</f>
        <v>MICHAEL</v>
      </c>
      <c r="AD932" t="str">
        <f>CLEAN(UPPER(TRIM(IF(salesTable[[#This Row],[LastName]]="","MISSING",IFERROR(VLOOKUP(salesTable[[#This Row],[CustomerID_final]],customer_REF[],3,FALSE),"NO MATCH")))))</f>
        <v>MENSAH</v>
      </c>
      <c r="AE932" s="8" t="str">
        <f>IF(salesTable[[#This Row],[customerLastName]]=CLEAN(UPPER(TRIM(salesTable[[#This Row],[customerLastName]]))),salesTable[[#This Row],[customerLastName]],"MISMATCH")</f>
        <v>MENSAH</v>
      </c>
      <c r="AF932" s="8" t="str">
        <f>IF(salesTable[[#This Row],[Phone]]="","MISSING",0&amp;RIGHT(TRIM(SUBSTITUTE(SUBSTITUTE(SUBSTITUTE(salesTable[[#This Row],[Phone]],"+","")," ",""),"-","")),9))</f>
        <v>0595258007</v>
      </c>
      <c r="AG93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32" s="8">
        <f>IF(salesTable[[#This Row],[quantity_clean]]&gt;0,salesTable[[#This Row],[quantity_clean]],"INVALID")</f>
        <v>6</v>
      </c>
      <c r="AI93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32" s="8">
        <f>IF(salesTable[[#This Row],[unitPrice_clean]]&gt;0,salesTable[[#This Row],[unitPrice_clean]],"INVALID")</f>
        <v>980</v>
      </c>
      <c r="AK932">
        <f>IF(salesTable[[#This Row],[Revenue]]="","MISSING",VALUE(TRIM(SUBSTITUTE(SUBSTITUTE(salesTable[[#This Row],[Revenue]],",",""),"GH₵",""))))</f>
        <v>5880</v>
      </c>
      <c r="AL932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932" s="19" t="str">
        <f>IF(ISNUMBER(salesTable[[#This Row],[OrderDate]]),salesTable[[#This Row],[OrderDate]],IFERROR(DATEVALUE(CLEAN(TRIM(SUBSTITUTE(salesTable[[#This Row],[OrderDate]],".","/")))),"CHECK"))</f>
        <v>CHECK</v>
      </c>
      <c r="AN93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GH-SUN-2025-01494</v>
      </c>
      <c r="AP9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932" s="8" t="str">
        <f>CLEAN(PROPER(TRIM(salesTable[[#This Row],[Email]])))</f>
        <v>Michael.Mensah28@Example.Com</v>
      </c>
      <c r="AR932" s="8" t="str">
        <f>CLEAN(TRIM(salesTable[[#This Row],[SourceFile]]))</f>
        <v>Online_Sales_2025.xlsx</v>
      </c>
      <c r="AS9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2" s="8" t="str">
        <f>IF(salesTable[orderRef_final]&lt;&gt;"MISSING",salesTable[orderRef_final],"invalid")</f>
        <v>GH-SUN-2025-01494</v>
      </c>
    </row>
    <row r="933" spans="1:46" x14ac:dyDescent="0.3">
      <c r="A933" t="s">
        <v>1118</v>
      </c>
      <c r="B933" t="s">
        <v>1119</v>
      </c>
      <c r="C933" t="s">
        <v>1120</v>
      </c>
      <c r="D933" t="s">
        <v>21</v>
      </c>
      <c r="E933" t="s">
        <v>1121</v>
      </c>
      <c r="F933" t="s">
        <v>67</v>
      </c>
      <c r="G933" t="s">
        <v>39</v>
      </c>
      <c r="H933" t="s">
        <v>1122</v>
      </c>
      <c r="I933" t="s">
        <v>265</v>
      </c>
      <c r="J933" t="s">
        <v>83</v>
      </c>
      <c r="K933" t="s">
        <v>758</v>
      </c>
      <c r="L933" t="s">
        <v>111</v>
      </c>
      <c r="M933">
        <v>5</v>
      </c>
      <c r="N933">
        <v>1900</v>
      </c>
      <c r="O933">
        <v>9500</v>
      </c>
      <c r="P933" t="s">
        <v>1123</v>
      </c>
      <c r="Q933" t="s">
        <v>1124</v>
      </c>
      <c r="R933" t="s">
        <v>61</v>
      </c>
      <c r="S933" t="str">
        <f>IF(salesTable[[#This Row],[Region]]="","MISSING",IFERROR(VLOOKUP(salesTable[[#This Row],[Region]],region_ref[],2,FALSE),TRIM(CLEAN(UPPER(salesTable[[#This Row],[Region]])))))</f>
        <v>TAKORADI</v>
      </c>
      <c r="T933" t="str">
        <f>IF(salesTable[[#This Row],[CustomerType]]="","MISSING",IFERROR(VLOOKUP(salesTable[[#This Row],[CustomerType]],customerType_Ref[],2,FALSE),TRIM(CLEAN(UPPER(salesTable[[#This Row],[CustomerType]])))))</f>
        <v>INDIVIDUAL</v>
      </c>
      <c r="U933" t="str">
        <f>IF(salesTable[[#This Row],[SalesChannel]]="","MISSING",IFERROR(VLOOKUP(salesTable[[#This Row],[SalesChannel]],salesChannel_Ref[],2,FALSE),CLEAN(UPPER(TRIM(salesTable[SalesChannel])))))</f>
        <v>ONLINE</v>
      </c>
      <c r="V933" t="str">
        <f>IF(salesTable[[#This Row],[PaymentMethod]]="","MISSING",IFERROR(VLOOKUP(salesTable[[#This Row],[PaymentMethod]],paymentMethod_REF[],2,FALSE), CLEAN(UPPER(TRIM(salesTable[[#This Row],[PaymentMethod]])))))</f>
        <v>CARD</v>
      </c>
      <c r="W933" s="8" t="str">
        <f>IF(salesTable[[#This Row],[ProductID]]="","MISSING",IFERROR(VLOOKUP(salesTable[[#This Row],[ProductID]],product_REF[],1,FALSE),"NO MATCH"))</f>
        <v>P006</v>
      </c>
      <c r="X933" s="8" t="str">
        <f>CLEAN(UPPER(TRIM(IF(salesTable[[#This Row],[ProductID]]="","MISSING",IFERROR(VLOOKUP(salesTable[[#This Row],[ProductID]],product_REF[],2,FALSE),"NO MATCH")))))</f>
        <v>STANDING DESK</v>
      </c>
      <c r="Y933" t="str">
        <f>IFERROR(CLEAN(UPPER(TRIM(VLOOKUP(salesTable[[#This Row],[productID_Final]],product_REF[],3,FALSE)))),"NO MATCH")</f>
        <v>FURNITURE</v>
      </c>
      <c r="Z933" s="8" t="str">
        <f>IF(salesTable[[#This Row],[productCategory_final]]=CLEAN(UPPER(TRIM(salesTable[ProductCategory]))),salesTable[[#This Row],[productCategory_final]],"MISMATCH")</f>
        <v>FURNITURE</v>
      </c>
      <c r="AA933" s="8" t="str">
        <f>IF(salesTable[[#This Row],[CustomerID]]="","MISSING",IFERROR(VLOOKUP(salesTable[[#This Row],[CustomerID]],customer_REF[],1,FALSE),"NO MATCH"))</f>
        <v>C0256</v>
      </c>
      <c r="AB933" t="str">
        <f>CLEAN(UPPER(TRIM(IF(salesTable[[#This Row],[FirstName]]="","MISSING",IFERROR(VLOOKUP(salesTable[[#This Row],[CustomerID_final]],customer_REF[],2,FALSE),"NO MATCH")))))</f>
        <v>KOJO</v>
      </c>
      <c r="AC933" s="8" t="str">
        <f>IF(salesTable[[#This Row],[customerFisrtName]]=CLEAN(UPPER(TRIM(salesTable[[#This Row],[customerFisrtName]]))),salesTable[[#This Row],[customerFisrtName]],"MISMATCH")</f>
        <v>KOJO</v>
      </c>
      <c r="AD933" t="str">
        <f>CLEAN(UPPER(TRIM(IF(salesTable[[#This Row],[LastName]]="","MISSING",IFERROR(VLOOKUP(salesTable[[#This Row],[CustomerID_final]],customer_REF[],3,FALSE),"NO MATCH")))))</f>
        <v>MENSAH</v>
      </c>
      <c r="AE933" s="8" t="str">
        <f>IF(salesTable[[#This Row],[customerLastName]]=CLEAN(UPPER(TRIM(salesTable[[#This Row],[customerLastName]]))),salesTable[[#This Row],[customerLastName]],"MISMATCH")</f>
        <v>MENSAH</v>
      </c>
      <c r="AF933" s="8" t="str">
        <f>IF(salesTable[[#This Row],[Phone]]="","MISSING",0&amp;RIGHT(TRIM(SUBSTITUTE(SUBSTITUTE(SUBSTITUTE(salesTable[[#This Row],[Phone]],"+","")," ",""),"-","")),9))</f>
        <v>0279297518</v>
      </c>
      <c r="AG93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33" s="8">
        <f>IF(salesTable[[#This Row],[quantity_clean]]&gt;0,salesTable[[#This Row],[quantity_clean]],"INVALID")</f>
        <v>5</v>
      </c>
      <c r="AI93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933" s="8">
        <f>IF(salesTable[[#This Row],[unitPrice_clean]]&gt;0,salesTable[[#This Row],[unitPrice_clean]],"INVALID")</f>
        <v>1900</v>
      </c>
      <c r="AK933">
        <f>IF(salesTable[[#This Row],[Revenue]]="","MISSING",VALUE(TRIM(SUBSTITUTE(SUBSTITUTE(salesTable[[#This Row],[Revenue]],",",""),"GH₵",""))))</f>
        <v>9500</v>
      </c>
      <c r="AL933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933" s="19">
        <f>IF(ISNUMBER(salesTable[[#This Row],[OrderDate]]),salesTable[[#This Row],[OrderDate]],IFERROR(DATEVALUE(CLEAN(TRIM(SUBSTITUTE(salesTable[[#This Row],[OrderDate]],".","/")))),"CHECK"))</f>
        <v>45855</v>
      </c>
      <c r="AN9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45855</v>
      </c>
      <c r="AO9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GH-TAK-2025-00002</v>
      </c>
      <c r="AP9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3" s="8" t="str">
        <f>CLEAN(PROPER(TRIM(salesTable[[#This Row],[Email]])))</f>
        <v>Kojo.Mensah34@Example.Com</v>
      </c>
      <c r="AR933" s="8" t="str">
        <f>CLEAN(TRIM(salesTable[[#This Row],[SourceFile]]))</f>
        <v>Retail_POS_2025.csv</v>
      </c>
      <c r="AS9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3" s="8" t="str">
        <f>IF(salesTable[orderRef_final]&lt;&gt;"MISSING",salesTable[orderRef_final],"invalid")</f>
        <v>GH-TAK-2025-00002</v>
      </c>
    </row>
    <row r="934" spans="1:46" x14ac:dyDescent="0.3">
      <c r="A934" t="s">
        <v>3392</v>
      </c>
      <c r="B934" t="s">
        <v>3393</v>
      </c>
      <c r="C934" t="s">
        <v>3394</v>
      </c>
      <c r="D934" t="s">
        <v>80</v>
      </c>
      <c r="E934" t="s">
        <v>381</v>
      </c>
      <c r="F934" t="s">
        <v>538</v>
      </c>
      <c r="G934" t="s">
        <v>239</v>
      </c>
      <c r="H934" t="s">
        <v>1728</v>
      </c>
      <c r="I934" t="s">
        <v>279</v>
      </c>
      <c r="J934" t="s">
        <v>97</v>
      </c>
      <c r="K934" t="s">
        <v>98</v>
      </c>
      <c r="L934" t="s">
        <v>111</v>
      </c>
      <c r="M934">
        <v>10</v>
      </c>
      <c r="N934">
        <v>980</v>
      </c>
      <c r="O934">
        <v>9800</v>
      </c>
      <c r="P934" t="s">
        <v>3395</v>
      </c>
      <c r="Q934" t="s">
        <v>3396</v>
      </c>
      <c r="R934" t="s">
        <v>46</v>
      </c>
      <c r="S934" t="str">
        <f>IF(salesTable[[#This Row],[Region]]="","MISSING",IFERROR(VLOOKUP(salesTable[[#This Row],[Region]],region_ref[],2,FALSE),TRIM(CLEAN(UPPER(salesTable[[#This Row],[Region]])))))</f>
        <v>TAKORADI</v>
      </c>
      <c r="T934" t="str">
        <f>IF(salesTable[[#This Row],[CustomerType]]="","MISSING",IFERROR(VLOOKUP(salesTable[[#This Row],[CustomerType]],customerType_Ref[],2,FALSE),TRIM(CLEAN(UPPER(salesTable[[#This Row],[CustomerType]])))))</f>
        <v>BUSINESS</v>
      </c>
      <c r="U934" t="str">
        <f>IF(salesTable[[#This Row],[SalesChannel]]="","MISSING",IFERROR(VLOOKUP(salesTable[[#This Row],[SalesChannel]],salesChannel_Ref[],2,FALSE),CLEAN(UPPER(TRIM(salesTable[SalesChannel])))))</f>
        <v>MOBILE APP</v>
      </c>
      <c r="V934" t="str">
        <f>IF(salesTable[[#This Row],[PaymentMethod]]="","MISSING",IFERROR(VLOOKUP(salesTable[[#This Row],[PaymentMethod]],paymentMethod_REF[],2,FALSE), CLEAN(UPPER(TRIM(salesTable[[#This Row],[PaymentMethod]])))))</f>
        <v>CARD</v>
      </c>
      <c r="W934" s="8" t="str">
        <f>IF(salesTable[[#This Row],[ProductID]]="","MISSING",IFERROR(VLOOKUP(salesTable[[#This Row],[ProductID]],product_REF[],1,FALSE),"NO MATCH"))</f>
        <v>P009</v>
      </c>
      <c r="X934" s="8" t="str">
        <f>CLEAN(UPPER(TRIM(IF(salesTable[[#This Row],[ProductID]]="","MISSING",IFERROR(VLOOKUP(salesTable[[#This Row],[ProductID]],product_REF[],2,FALSE),"NO MATCH")))))</f>
        <v>FILING CABINET</v>
      </c>
      <c r="Y934" t="str">
        <f>IFERROR(CLEAN(UPPER(TRIM(VLOOKUP(salesTable[[#This Row],[productID_Final]],product_REF[],3,FALSE)))),"NO MATCH")</f>
        <v>OFFICE SUPPLIES</v>
      </c>
      <c r="Z934" s="8" t="str">
        <f>IF(salesTable[[#This Row],[productCategory_final]]=CLEAN(UPPER(TRIM(salesTable[ProductCategory]))),salesTable[[#This Row],[productCategory_final]],"MISMATCH")</f>
        <v>OFFICE SUPPLIES</v>
      </c>
      <c r="AA934" s="8" t="str">
        <f>IF(salesTable[[#This Row],[CustomerID]]="","MISSING",IFERROR(VLOOKUP(salesTable[[#This Row],[CustomerID]],customer_REF[],1,FALSE),"NO MATCH"))</f>
        <v>C0034</v>
      </c>
      <c r="AB934" t="str">
        <f>CLEAN(UPPER(TRIM(IF(salesTable[[#This Row],[FirstName]]="","MISSING",IFERROR(VLOOKUP(salesTable[[#This Row],[CustomerID_final]],customer_REF[],2,FALSE),"NO MATCH")))))</f>
        <v>ADWOA</v>
      </c>
      <c r="AC934" s="8" t="str">
        <f>IF(salesTable[[#This Row],[customerFisrtName]]=CLEAN(UPPER(TRIM(salesTable[[#This Row],[customerFisrtName]]))),salesTable[[#This Row],[customerFisrtName]],"MISMATCH")</f>
        <v>ADWOA</v>
      </c>
      <c r="AD934" t="str">
        <f>CLEAN(UPPER(TRIM(IF(salesTable[[#This Row],[LastName]]="","MISSING",IFERROR(VLOOKUP(salesTable[[#This Row],[CustomerID_final]],customer_REF[],3,FALSE),"NO MATCH")))))</f>
        <v>MENSAH</v>
      </c>
      <c r="AE934" s="8" t="str">
        <f>IF(salesTable[[#This Row],[customerLastName]]=CLEAN(UPPER(TRIM(salesTable[[#This Row],[customerLastName]]))),salesTable[[#This Row],[customerLastName]],"MISMATCH")</f>
        <v>MENSAH</v>
      </c>
      <c r="AF934" s="8" t="str">
        <f>IF(salesTable[[#This Row],[Phone]]="","MISSING",0&amp;RIGHT(TRIM(SUBSTITUTE(SUBSTITUTE(SUBSTITUTE(salesTable[[#This Row],[Phone]],"+","")," ",""),"-","")),9))</f>
        <v>0506838422</v>
      </c>
      <c r="AG93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34" s="8">
        <f>IF(salesTable[[#This Row],[quantity_clean]]&gt;0,salesTable[[#This Row],[quantity_clean]],"INVALID")</f>
        <v>10</v>
      </c>
      <c r="AI93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34" s="8">
        <f>IF(salesTable[[#This Row],[unitPrice_clean]]&gt;0,salesTable[[#This Row],[unitPrice_clean]],"INVALID")</f>
        <v>980</v>
      </c>
      <c r="AK934">
        <f>IF(salesTable[[#This Row],[Revenue]]="","MISSING",VALUE(TRIM(SUBSTITUTE(SUBSTITUTE(salesTable[[#This Row],[Revenue]],",",""),"GH₵",""))))</f>
        <v>9800</v>
      </c>
      <c r="AL934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934" s="19">
        <f>IF(ISNUMBER(salesTable[[#This Row],[OrderDate]]),salesTable[[#This Row],[OrderDate]],IFERROR(DATEVALUE(CLEAN(TRIM(SUBSTITUTE(salesTable[[#This Row],[OrderDate]],".","/")))),"CHECK"))</f>
        <v>45707</v>
      </c>
      <c r="AN9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45707</v>
      </c>
      <c r="AO9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GH-TAK-2025-00005</v>
      </c>
      <c r="AP9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4" s="8" t="str">
        <f>CLEAN(PROPER(TRIM(salesTable[[#This Row],[Email]])))</f>
        <v>Adwoa.Mensah58Example.Com</v>
      </c>
      <c r="AR934" s="8" t="str">
        <f>CLEAN(TRIM(salesTable[[#This Row],[SourceFile]]))</f>
        <v>Mobile_App_Export.csv</v>
      </c>
      <c r="AS9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4" s="8" t="str">
        <f>IF(salesTable[orderRef_final]&lt;&gt;"MISSING",salesTable[orderRef_final],"invalid")</f>
        <v>GH-TAK-2025-00005</v>
      </c>
    </row>
    <row r="935" spans="1:46" x14ac:dyDescent="0.3">
      <c r="A935" t="s">
        <v>535</v>
      </c>
      <c r="B935" t="s">
        <v>536</v>
      </c>
      <c r="C935" t="s">
        <v>537</v>
      </c>
      <c r="E935" t="s">
        <v>37</v>
      </c>
      <c r="F935" t="s">
        <v>538</v>
      </c>
      <c r="G935" t="s">
        <v>81</v>
      </c>
      <c r="H935" t="s">
        <v>425</v>
      </c>
      <c r="I935" t="s">
        <v>110</v>
      </c>
      <c r="J935" t="s">
        <v>97</v>
      </c>
      <c r="K935" t="s">
        <v>539</v>
      </c>
      <c r="L935" t="s">
        <v>222</v>
      </c>
      <c r="M935">
        <v>9</v>
      </c>
      <c r="N935" t="s">
        <v>540</v>
      </c>
      <c r="O935">
        <v>11250</v>
      </c>
      <c r="P935" t="s">
        <v>541</v>
      </c>
      <c r="Q935" t="s">
        <v>542</v>
      </c>
      <c r="R935" t="s">
        <v>61</v>
      </c>
      <c r="S935" t="str">
        <f>IF(salesTable[[#This Row],[Region]]="","MISSING",IFERROR(VLOOKUP(salesTable[[#This Row],[Region]],region_ref[],2,FALSE),TRIM(CLEAN(UPPER(salesTable[[#This Row],[Region]])))))</f>
        <v>TAKORADI</v>
      </c>
      <c r="T935" t="str">
        <f>IF(salesTable[[#This Row],[CustomerType]]="","MISSING",IFERROR(VLOOKUP(salesTable[[#This Row],[CustomerType]],customerType_Ref[],2,FALSE),TRIM(CLEAN(UPPER(salesTable[[#This Row],[CustomerType]])))))</f>
        <v>BUSINESS</v>
      </c>
      <c r="U935" t="str">
        <f>IF(salesTable[[#This Row],[SalesChannel]]="","MISSING",IFERROR(VLOOKUP(salesTable[[#This Row],[SalesChannel]],salesChannel_Ref[],2,FALSE),CLEAN(UPPER(TRIM(salesTable[SalesChannel])))))</f>
        <v>AGENT</v>
      </c>
      <c r="V935" t="str">
        <f>IF(salesTable[[#This Row],[PaymentMethod]]="","MISSING",IFERROR(VLOOKUP(salesTable[[#This Row],[PaymentMethod]],paymentMethod_REF[],2,FALSE), CLEAN(UPPER(TRIM(salesTable[[#This Row],[PaymentMethod]])))))</f>
        <v>CASH</v>
      </c>
      <c r="W935" s="8" t="str">
        <f>IF(salesTable[[#This Row],[ProductID]]="","MISSING",IFERROR(VLOOKUP(salesTable[[#This Row],[ProductID]],product_REF[],1,FALSE),"NO MATCH"))</f>
        <v>P008</v>
      </c>
      <c r="X935" s="8" t="str">
        <f>CLEAN(UPPER(TRIM(IF(salesTable[[#This Row],[ProductID]]="","MISSING",IFERROR(VLOOKUP(salesTable[[#This Row],[ProductID]],product_REF[],2,FALSE),"NO MATCH")))))</f>
        <v>MICROWAVE 25L</v>
      </c>
      <c r="Y935" t="str">
        <f>IFERROR(CLEAN(UPPER(TRIM(VLOOKUP(salesTable[[#This Row],[productID_Final]],product_REF[],3,FALSE)))),"NO MATCH")</f>
        <v>HOME APPLIANCES</v>
      </c>
      <c r="Z935" s="8" t="str">
        <f>IF(salesTable[[#This Row],[productCategory_final]]=CLEAN(UPPER(TRIM(salesTable[ProductCategory]))),salesTable[[#This Row],[productCategory_final]],"MISMATCH")</f>
        <v>HOME APPLIANCES</v>
      </c>
      <c r="AA935" s="8" t="str">
        <f>IF(salesTable[[#This Row],[CustomerID]]="","MISSING",IFERROR(VLOOKUP(salesTable[[#This Row],[CustomerID]],customer_REF[],1,FALSE),"NO MATCH"))</f>
        <v>C0369</v>
      </c>
      <c r="AB935" t="str">
        <f>CLEAN(UPPER(TRIM(IF(salesTable[[#This Row],[FirstName]]="","MISSING",IFERROR(VLOOKUP(salesTable[[#This Row],[CustomerID_final]],customer_REF[],2,FALSE),"NO MATCH")))))</f>
        <v>MISSING</v>
      </c>
      <c r="AC935" s="8" t="str">
        <f>IF(salesTable[[#This Row],[customerFisrtName]]=CLEAN(UPPER(TRIM(salesTable[[#This Row],[customerFisrtName]]))),salesTable[[#This Row],[customerFisrtName]],"MISMATCH")</f>
        <v>MISSING</v>
      </c>
      <c r="AD935" t="str">
        <f>CLEAN(UPPER(TRIM(IF(salesTable[[#This Row],[LastName]]="","MISSING",IFERROR(VLOOKUP(salesTable[[#This Row],[CustomerID_final]],customer_REF[],3,FALSE),"NO MATCH")))))</f>
        <v>ANTWI</v>
      </c>
      <c r="AE935" s="8" t="str">
        <f>IF(salesTable[[#This Row],[customerLastName]]=CLEAN(UPPER(TRIM(salesTable[[#This Row],[customerLastName]]))),salesTable[[#This Row],[customerLastName]],"MISMATCH")</f>
        <v>ANTWI</v>
      </c>
      <c r="AF935" s="8" t="str">
        <f>IF(salesTable[[#This Row],[Phone]]="","MISSING",0&amp;RIGHT(TRIM(SUBSTITUTE(SUBSTITUTE(SUBSTITUTE(salesTable[[#This Row],[Phone]],"+","")," ",""),"-","")),9))</f>
        <v>0501551384</v>
      </c>
      <c r="AG93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35" s="8">
        <f>IF(salesTable[[#This Row],[quantity_clean]]&gt;0,salesTable[[#This Row],[quantity_clean]],"INVALID")</f>
        <v>9</v>
      </c>
      <c r="AI93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935" s="8">
        <f>IF(salesTable[[#This Row],[unitPrice_clean]]&gt;0,salesTable[[#This Row],[unitPrice_clean]],"INVALID")</f>
        <v>1250</v>
      </c>
      <c r="AK935">
        <f>IF(salesTable[[#This Row],[Revenue]]="","MISSING",VALUE(TRIM(SUBSTITUTE(SUBSTITUTE(salesTable[[#This Row],[Revenue]],",",""),"GH₵",""))))</f>
        <v>11250</v>
      </c>
      <c r="AL935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935" s="19">
        <f>IF(ISNUMBER(salesTable[[#This Row],[OrderDate]]),salesTable[[#This Row],[OrderDate]],IFERROR(DATEVALUE(CLEAN(TRIM(SUBSTITUTE(salesTable[[#This Row],[OrderDate]],".","/")))),"CHECK"))</f>
        <v>45861</v>
      </c>
      <c r="AN9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45861</v>
      </c>
      <c r="AO9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GH-TAK-2025-00008</v>
      </c>
      <c r="AP9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5" s="8" t="str">
        <f>CLEAN(PROPER(TRIM(salesTable[[#This Row],[Email]])))</f>
        <v>Michael.Antwi47@Example.Com</v>
      </c>
      <c r="AR935" s="8" t="str">
        <f>CLEAN(TRIM(salesTable[[#This Row],[SourceFile]]))</f>
        <v>Retail_POS_2025.csv</v>
      </c>
      <c r="AS9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5" s="8" t="str">
        <f>IF(salesTable[orderRef_final]&lt;&gt;"MISSING",salesTable[orderRef_final],"invalid")</f>
        <v>GH-TAK-2025-00008</v>
      </c>
    </row>
    <row r="936" spans="1:46" x14ac:dyDescent="0.3">
      <c r="A936" t="s">
        <v>1855</v>
      </c>
      <c r="B936" t="s">
        <v>1856</v>
      </c>
      <c r="C936" t="s">
        <v>1676</v>
      </c>
      <c r="D936" t="s">
        <v>1857</v>
      </c>
      <c r="E936" t="s">
        <v>161</v>
      </c>
      <c r="F936" t="s">
        <v>67</v>
      </c>
      <c r="G936" t="s">
        <v>303</v>
      </c>
      <c r="H936" t="s">
        <v>399</v>
      </c>
      <c r="I936" t="s">
        <v>41</v>
      </c>
      <c r="J936" t="s">
        <v>442</v>
      </c>
      <c r="K936" t="s">
        <v>1148</v>
      </c>
      <c r="L936" t="s">
        <v>29</v>
      </c>
      <c r="M936">
        <v>10</v>
      </c>
      <c r="N936">
        <v>2400</v>
      </c>
      <c r="O936">
        <v>23750</v>
      </c>
      <c r="P936" t="s">
        <v>1858</v>
      </c>
      <c r="Q936" t="s">
        <v>1859</v>
      </c>
      <c r="R936" t="s">
        <v>61</v>
      </c>
      <c r="S936" t="str">
        <f>IF(salesTable[[#This Row],[Region]]="","MISSING",IFERROR(VLOOKUP(salesTable[[#This Row],[Region]],region_ref[],2,FALSE),TRIM(CLEAN(UPPER(salesTable[[#This Row],[Region]])))))</f>
        <v>TAKORADI</v>
      </c>
      <c r="T936" t="str">
        <f>IF(salesTable[[#This Row],[CustomerType]]="","MISSING",IFERROR(VLOOKUP(salesTable[[#This Row],[CustomerType]],customerType_Ref[],2,FALSE),TRIM(CLEAN(UPPER(salesTable[[#This Row],[CustomerType]])))))</f>
        <v>BUSINESS</v>
      </c>
      <c r="U936" t="str">
        <f>IF(salesTable[[#This Row],[SalesChannel]]="","MISSING",IFERROR(VLOOKUP(salesTable[[#This Row],[SalesChannel]],salesChannel_Ref[],2,FALSE),CLEAN(UPPER(TRIM(salesTable[SalesChannel])))))</f>
        <v>MOBILE APP</v>
      </c>
      <c r="V93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36" s="8" t="str">
        <f>IF(salesTable[[#This Row],[ProductID]]="","MISSING",IFERROR(VLOOKUP(salesTable[[#This Row],[ProductID]],product_REF[],1,FALSE),"NO MATCH"))</f>
        <v>P011</v>
      </c>
      <c r="X936" s="8" t="str">
        <f>CLEAN(UPPER(TRIM(IF(salesTable[[#This Row],[ProductID]]="","MISSING",IFERROR(VLOOKUP(salesTable[[#This Row],[ProductID]],product_REF[],2,FALSE),"NO MATCH")))))</f>
        <v>EXECUTIVE DESK</v>
      </c>
      <c r="Y936" t="str">
        <f>IFERROR(CLEAN(UPPER(TRIM(VLOOKUP(salesTable[[#This Row],[productID_Final]],product_REF[],3,FALSE)))),"NO MATCH")</f>
        <v>FURNITURE</v>
      </c>
      <c r="Z936" s="8" t="str">
        <f>IF(salesTable[[#This Row],[productCategory_final]]=CLEAN(UPPER(TRIM(salesTable[ProductCategory]))),salesTable[[#This Row],[productCategory_final]],"MISMATCH")</f>
        <v>FURNITURE</v>
      </c>
      <c r="AA936" s="8" t="str">
        <f>IF(salesTable[[#This Row],[CustomerID]]="","MISSING",IFERROR(VLOOKUP(salesTable[[#This Row],[CustomerID]],customer_REF[],1,FALSE),"NO MATCH"))</f>
        <v>C0052</v>
      </c>
      <c r="AB936" t="str">
        <f>CLEAN(UPPER(TRIM(IF(salesTable[[#This Row],[FirstName]]="","MISSING",IFERROR(VLOOKUP(salesTable[[#This Row],[CustomerID_final]],customer_REF[],2,FALSE),"NO MATCH")))))</f>
        <v>KOJO</v>
      </c>
      <c r="AC936" s="8" t="str">
        <f>IF(salesTable[[#This Row],[customerFisrtName]]=CLEAN(UPPER(TRIM(salesTable[[#This Row],[customerFisrtName]]))),salesTable[[#This Row],[customerFisrtName]],"MISMATCH")</f>
        <v>KOJO</v>
      </c>
      <c r="AD936" t="str">
        <f>CLEAN(UPPER(TRIM(IF(salesTable[[#This Row],[LastName]]="","MISSING",IFERROR(VLOOKUP(salesTable[[#This Row],[CustomerID_final]],customer_REF[],3,FALSE),"NO MATCH")))))</f>
        <v>ADDO</v>
      </c>
      <c r="AE936" s="8" t="str">
        <f>IF(salesTable[[#This Row],[customerLastName]]=CLEAN(UPPER(TRIM(salesTable[[#This Row],[customerLastName]]))),salesTable[[#This Row],[customerLastName]],"MISMATCH")</f>
        <v>ADDO</v>
      </c>
      <c r="AF936" s="8" t="str">
        <f>IF(salesTable[[#This Row],[Phone]]="","MISSING",0&amp;RIGHT(TRIM(SUBSTITUTE(SUBSTITUTE(SUBSTITUTE(salesTable[[#This Row],[Phone]],"+","")," ",""),"-","")),9))</f>
        <v>0275660334</v>
      </c>
      <c r="AG93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36" s="8">
        <f>IF(salesTable[[#This Row],[quantity_clean]]&gt;0,salesTable[[#This Row],[quantity_clean]],"INVALID")</f>
        <v>10</v>
      </c>
      <c r="AI93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36" s="8">
        <f>IF(salesTable[[#This Row],[unitPrice_clean]]&gt;0,salesTable[[#This Row],[unitPrice_clean]],"INVALID")</f>
        <v>2400</v>
      </c>
      <c r="AK936">
        <f>IF(salesTable[[#This Row],[Revenue]]="","MISSING",VALUE(TRIM(SUBSTITUTE(SUBSTITUTE(salesTable[[#This Row],[Revenue]],",",""),"GH₵",""))))</f>
        <v>23750</v>
      </c>
      <c r="AL93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36" s="19">
        <f>IF(ISNUMBER(salesTable[[#This Row],[OrderDate]]),salesTable[[#This Row],[OrderDate]],IFERROR(DATEVALUE(CLEAN(TRIM(SUBSTITUTE(salesTable[[#This Row],[OrderDate]],".","/")))),"CHECK"))</f>
        <v>45699</v>
      </c>
      <c r="AN9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45699</v>
      </c>
      <c r="AO9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GH-TAK-2025-00009</v>
      </c>
      <c r="AP9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6" s="8" t="str">
        <f>CLEAN(PROPER(TRIM(salesTable[[#This Row],[Email]])))</f>
        <v>Kojo.Addo4@Example.Com</v>
      </c>
      <c r="AR936" s="8" t="str">
        <f>CLEAN(TRIM(salesTable[[#This Row],[SourceFile]]))</f>
        <v>Retail_POS_2025.csv</v>
      </c>
      <c r="AS9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6" s="8" t="str">
        <f>IF(salesTable[orderRef_final]&lt;&gt;"MISSING",salesTable[orderRef_final],"invalid")</f>
        <v>GH-TAK-2025-00009</v>
      </c>
    </row>
    <row r="937" spans="1:46" x14ac:dyDescent="0.3">
      <c r="A937" t="s">
        <v>556</v>
      </c>
      <c r="B937" t="s">
        <v>557</v>
      </c>
      <c r="C937" t="s">
        <v>558</v>
      </c>
      <c r="D937" t="s">
        <v>559</v>
      </c>
      <c r="E937" t="s">
        <v>161</v>
      </c>
      <c r="F937" t="s">
        <v>264</v>
      </c>
      <c r="G937" t="s">
        <v>239</v>
      </c>
      <c r="H937" t="s">
        <v>240</v>
      </c>
      <c r="I937" t="s">
        <v>279</v>
      </c>
      <c r="J937" t="s">
        <v>27</v>
      </c>
      <c r="K937" t="s">
        <v>98</v>
      </c>
      <c r="L937" t="s">
        <v>182</v>
      </c>
      <c r="M937">
        <v>4</v>
      </c>
      <c r="N937">
        <v>980</v>
      </c>
      <c r="O937">
        <v>3920</v>
      </c>
      <c r="P937" t="s">
        <v>560</v>
      </c>
      <c r="Q937" t="s">
        <v>561</v>
      </c>
      <c r="R937" t="s">
        <v>61</v>
      </c>
      <c r="S937" t="str">
        <f>IF(salesTable[[#This Row],[Region]]="","MISSING",IFERROR(VLOOKUP(salesTable[[#This Row],[Region]],region_ref[],2,FALSE),TRIM(CLEAN(UPPER(salesTable[[#This Row],[Region]])))))</f>
        <v>TAKORADI</v>
      </c>
      <c r="T937" t="str">
        <f>IF(salesTable[[#This Row],[CustomerType]]="","MISSING",IFERROR(VLOOKUP(salesTable[[#This Row],[CustomerType]],customerType_Ref[],2,FALSE),TRIM(CLEAN(UPPER(salesTable[[#This Row],[CustomerType]])))))</f>
        <v>GOVERNMENT</v>
      </c>
      <c r="U937" t="str">
        <f>IF(salesTable[[#This Row],[SalesChannel]]="","MISSING",IFERROR(VLOOKUP(salesTable[[#This Row],[SalesChannel]],salesChannel_Ref[],2,FALSE),CLEAN(UPPER(TRIM(salesTable[SalesChannel])))))</f>
        <v>MOBILE APP</v>
      </c>
      <c r="V937" t="str">
        <f>IF(salesTable[[#This Row],[PaymentMethod]]="","MISSING",IFERROR(VLOOKUP(salesTable[[#This Row],[PaymentMethod]],paymentMethod_REF[],2,FALSE), CLEAN(UPPER(TRIM(salesTable[[#This Row],[PaymentMethod]])))))</f>
        <v>CASH</v>
      </c>
      <c r="W937" s="8" t="str">
        <f>IF(salesTable[[#This Row],[ProductID]]="","MISSING",IFERROR(VLOOKUP(salesTable[[#This Row],[ProductID]],product_REF[],1,FALSE),"NO MATCH"))</f>
        <v>P009</v>
      </c>
      <c r="X937" s="8" t="str">
        <f>CLEAN(UPPER(TRIM(IF(salesTable[[#This Row],[ProductID]]="","MISSING",IFERROR(VLOOKUP(salesTable[[#This Row],[ProductID]],product_REF[],2,FALSE),"NO MATCH")))))</f>
        <v>FILING CABINET</v>
      </c>
      <c r="Y937" t="str">
        <f>IFERROR(CLEAN(UPPER(TRIM(VLOOKUP(salesTable[[#This Row],[productID_Final]],product_REF[],3,FALSE)))),"NO MATCH")</f>
        <v>OFFICE SUPPLIES</v>
      </c>
      <c r="Z937" s="8" t="str">
        <f>IF(salesTable[[#This Row],[productCategory_final]]=CLEAN(UPPER(TRIM(salesTable[ProductCategory]))),salesTable[[#This Row],[productCategory_final]],"MISMATCH")</f>
        <v>OFFICE SUPPLIES</v>
      </c>
      <c r="AA937" s="8" t="str">
        <f>IF(salesTable[[#This Row],[CustomerID]]="","MISSING",IFERROR(VLOOKUP(salesTable[[#This Row],[CustomerID]],customer_REF[],1,FALSE),"NO MATCH"))</f>
        <v>C0290</v>
      </c>
      <c r="AB937" t="str">
        <f>CLEAN(UPPER(TRIM(IF(salesTable[[#This Row],[FirstName]]="","MISSING",IFERROR(VLOOKUP(salesTable[[#This Row],[CustomerID_final]],customer_REF[],2,FALSE),"NO MATCH")))))</f>
        <v>AMA</v>
      </c>
      <c r="AC937" s="8" t="str">
        <f>IF(salesTable[[#This Row],[customerFisrtName]]=CLEAN(UPPER(TRIM(salesTable[[#This Row],[customerFisrtName]]))),salesTable[[#This Row],[customerFisrtName]],"MISMATCH")</f>
        <v>AMA</v>
      </c>
      <c r="AD937" t="str">
        <f>CLEAN(UPPER(TRIM(IF(salesTable[[#This Row],[LastName]]="","MISSING",IFERROR(VLOOKUP(salesTable[[#This Row],[CustomerID_final]],customer_REF[],3,FALSE),"NO MATCH")))))</f>
        <v>ADDO</v>
      </c>
      <c r="AE937" s="8" t="str">
        <f>IF(salesTable[[#This Row],[customerLastName]]=CLEAN(UPPER(TRIM(salesTable[[#This Row],[customerLastName]]))),salesTable[[#This Row],[customerLastName]],"MISMATCH")</f>
        <v>ADDO</v>
      </c>
      <c r="AF937" s="8" t="str">
        <f>IF(salesTable[[#This Row],[Phone]]="","MISSING",0&amp;RIGHT(TRIM(SUBSTITUTE(SUBSTITUTE(SUBSTITUTE(salesTable[[#This Row],[Phone]],"+","")," ",""),"-","")),9))</f>
        <v>0205262422</v>
      </c>
      <c r="AG93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37" s="8">
        <f>IF(salesTable[[#This Row],[quantity_clean]]&gt;0,salesTable[[#This Row],[quantity_clean]],"INVALID")</f>
        <v>4</v>
      </c>
      <c r="AI93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37" s="8">
        <f>IF(salesTable[[#This Row],[unitPrice_clean]]&gt;0,salesTable[[#This Row],[unitPrice_clean]],"INVALID")</f>
        <v>980</v>
      </c>
      <c r="AK937">
        <f>IF(salesTable[[#This Row],[Revenue]]="","MISSING",VALUE(TRIM(SUBSTITUTE(SUBSTITUTE(salesTable[[#This Row],[Revenue]],",",""),"GH₵",""))))</f>
        <v>3920</v>
      </c>
      <c r="AL937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937" s="19">
        <f>IF(ISNUMBER(salesTable[[#This Row],[OrderDate]]),salesTable[[#This Row],[OrderDate]],IFERROR(DATEVALUE(CLEAN(TRIM(SUBSTITUTE(salesTable[[#This Row],[OrderDate]],".","/")))),"CHECK"))</f>
        <v>45787</v>
      </c>
      <c r="AN9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45787</v>
      </c>
      <c r="AO9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GH-TAK-2025-00017</v>
      </c>
      <c r="AP9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7" s="8" t="str">
        <f>CLEAN(PROPER(TRIM(salesTable[[#This Row],[Email]])))</f>
        <v>Ama.Addo93@Example.Com</v>
      </c>
      <c r="AR937" s="8" t="str">
        <f>CLEAN(TRIM(salesTable[[#This Row],[SourceFile]]))</f>
        <v>Retail_POS_2025.csv</v>
      </c>
      <c r="AS9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7" s="8" t="str">
        <f>IF(salesTable[orderRef_final]&lt;&gt;"MISSING",salesTable[orderRef_final],"invalid")</f>
        <v>GH-TAK-2025-00017</v>
      </c>
    </row>
    <row r="938" spans="1:46" x14ac:dyDescent="0.3">
      <c r="A938" t="s">
        <v>2577</v>
      </c>
      <c r="B938" t="s">
        <v>2578</v>
      </c>
      <c r="C938" t="s">
        <v>674</v>
      </c>
      <c r="D938" t="s">
        <v>1106</v>
      </c>
      <c r="E938" t="s">
        <v>37</v>
      </c>
      <c r="F938" t="s">
        <v>391</v>
      </c>
      <c r="G938" t="s">
        <v>68</v>
      </c>
      <c r="H938" t="s">
        <v>109</v>
      </c>
      <c r="I938" t="s">
        <v>230</v>
      </c>
      <c r="J938" t="s">
        <v>83</v>
      </c>
      <c r="K938" t="s">
        <v>57</v>
      </c>
      <c r="L938" t="s">
        <v>29</v>
      </c>
      <c r="M938">
        <v>9</v>
      </c>
      <c r="N938" t="s">
        <v>1319</v>
      </c>
      <c r="O938">
        <v>32400</v>
      </c>
      <c r="P938" t="s">
        <v>2579</v>
      </c>
      <c r="Q938" t="s">
        <v>2580</v>
      </c>
      <c r="R938" t="s">
        <v>61</v>
      </c>
      <c r="S938" t="str">
        <f>IF(salesTable[[#This Row],[Region]]="","MISSING",IFERROR(VLOOKUP(salesTable[[#This Row],[Region]],region_ref[],2,FALSE),TRIM(CLEAN(UPPER(salesTable[[#This Row],[Region]])))))</f>
        <v>TAKORADI</v>
      </c>
      <c r="T938" t="str">
        <f>IF(salesTable[[#This Row],[CustomerType]]="","MISSING",IFERROR(VLOOKUP(salesTable[[#This Row],[CustomerType]],customerType_Ref[],2,FALSE),TRIM(CLEAN(UPPER(salesTable[[#This Row],[CustomerType]])))))</f>
        <v>INDIVIDUAL</v>
      </c>
      <c r="U938" t="str">
        <f>IF(salesTable[[#This Row],[SalesChannel]]="","MISSING",IFERROR(VLOOKUP(salesTable[[#This Row],[SalesChannel]],salesChannel_Ref[],2,FALSE),CLEAN(UPPER(TRIM(salesTable[SalesChannel])))))</f>
        <v>ONLINE</v>
      </c>
      <c r="V93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38" s="8" t="str">
        <f>IF(salesTable[[#This Row],[ProductID]]="","MISSING",IFERROR(VLOOKUP(salesTable[[#This Row],[ProductID]],product_REF[],1,FALSE),"NO MATCH"))</f>
        <v>P010</v>
      </c>
      <c r="X938" s="8" t="str">
        <f>CLEAN(UPPER(TRIM(IF(salesTable[[#This Row],[ProductID]]="","MISSING",IFERROR(VLOOKUP(salesTable[[#This Row],[ProductID]],product_REF[],2,FALSE),"NO MATCH")))))</f>
        <v>AIR CONDITIONER</v>
      </c>
      <c r="Y938" t="str">
        <f>IFERROR(CLEAN(UPPER(TRIM(VLOOKUP(salesTable[[#This Row],[productID_Final]],product_REF[],3,FALSE)))),"NO MATCH")</f>
        <v>HOME APPLIANCES</v>
      </c>
      <c r="Z938" s="8" t="str">
        <f>IF(salesTable[[#This Row],[productCategory_final]]=CLEAN(UPPER(TRIM(salesTable[ProductCategory]))),salesTable[[#This Row],[productCategory_final]],"MISMATCH")</f>
        <v>HOME APPLIANCES</v>
      </c>
      <c r="AA938" s="8" t="str">
        <f>IF(salesTable[[#This Row],[CustomerID]]="","MISSING",IFERROR(VLOOKUP(salesTable[[#This Row],[CustomerID]],customer_REF[],1,FALSE),"NO MATCH"))</f>
        <v>C0398</v>
      </c>
      <c r="AB938" t="str">
        <f>CLEAN(UPPER(TRIM(IF(salesTable[[#This Row],[FirstName]]="","MISSING",IFERROR(VLOOKUP(salesTable[[#This Row],[CustomerID_final]],customer_REF[],2,FALSE),"NO MATCH")))))</f>
        <v>ADWOA</v>
      </c>
      <c r="AC938" s="8" t="str">
        <f>IF(salesTable[[#This Row],[customerFisrtName]]=CLEAN(UPPER(TRIM(salesTable[[#This Row],[customerFisrtName]]))),salesTable[[#This Row],[customerFisrtName]],"MISMATCH")</f>
        <v>ADWOA</v>
      </c>
      <c r="AD938" t="str">
        <f>CLEAN(UPPER(TRIM(IF(salesTable[[#This Row],[LastName]]="","MISSING",IFERROR(VLOOKUP(salesTable[[#This Row],[CustomerID_final]],customer_REF[],3,FALSE),"NO MATCH")))))</f>
        <v>ANTWI</v>
      </c>
      <c r="AE938" s="8" t="str">
        <f>IF(salesTable[[#This Row],[customerLastName]]=CLEAN(UPPER(TRIM(salesTable[[#This Row],[customerLastName]]))),salesTable[[#This Row],[customerLastName]],"MISMATCH")</f>
        <v>ANTWI</v>
      </c>
      <c r="AF938" s="8" t="str">
        <f>IF(salesTable[[#This Row],[Phone]]="","MISSING",0&amp;RIGHT(TRIM(SUBSTITUTE(SUBSTITUTE(SUBSTITUTE(salesTable[[#This Row],[Phone]],"+","")," ",""),"-","")),9))</f>
        <v>0263157447</v>
      </c>
      <c r="AG93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38" s="8">
        <f>IF(salesTable[[#This Row],[quantity_clean]]&gt;0,salesTable[[#This Row],[quantity_clean]],"INVALID")</f>
        <v>9</v>
      </c>
      <c r="AI93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938" s="8">
        <f>IF(salesTable[[#This Row],[unitPrice_clean]]&gt;0,salesTable[[#This Row],[unitPrice_clean]],"INVALID")</f>
        <v>3600</v>
      </c>
      <c r="AK938">
        <f>IF(salesTable[[#This Row],[Revenue]]="","MISSING",VALUE(TRIM(SUBSTITUTE(SUBSTITUTE(salesTable[[#This Row],[Revenue]],",",""),"GH₵",""))))</f>
        <v>32400</v>
      </c>
      <c r="AL938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938" s="19">
        <f>IF(ISNUMBER(salesTable[[#This Row],[OrderDate]]),salesTable[[#This Row],[OrderDate]],IFERROR(DATEVALUE(CLEAN(TRIM(SUBSTITUTE(salesTable[[#This Row],[OrderDate]],".","/")))),"CHECK"))</f>
        <v>46288</v>
      </c>
      <c r="AN93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GH-TAK-2025-00026</v>
      </c>
      <c r="AP9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8" s="8" t="str">
        <f>CLEAN(PROPER(TRIM(salesTable[[#This Row],[Email]])))</f>
        <v>Adwoa.Antwi7@Example.Com</v>
      </c>
      <c r="AR938" s="8" t="str">
        <f>CLEAN(TRIM(salesTable[[#This Row],[SourceFile]]))</f>
        <v>Retail_POS_2025.csv</v>
      </c>
      <c r="AS9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8" s="8" t="str">
        <f>IF(salesTable[orderRef_final]&lt;&gt;"MISSING",salesTable[orderRef_final],"invalid")</f>
        <v>GH-TAK-2025-00026</v>
      </c>
    </row>
    <row r="939" spans="1:46" x14ac:dyDescent="0.3">
      <c r="A939" t="s">
        <v>3739</v>
      </c>
      <c r="B939" t="s">
        <v>1680</v>
      </c>
      <c r="C939" t="s">
        <v>105</v>
      </c>
      <c r="D939" t="s">
        <v>106</v>
      </c>
      <c r="E939" t="s">
        <v>93</v>
      </c>
      <c r="F939" t="s">
        <v>67</v>
      </c>
      <c r="G939" t="s">
        <v>218</v>
      </c>
      <c r="H939" t="s">
        <v>312</v>
      </c>
      <c r="I939" t="s">
        <v>26</v>
      </c>
      <c r="J939" t="s">
        <v>272</v>
      </c>
      <c r="K939" t="s">
        <v>28</v>
      </c>
      <c r="L939" t="s">
        <v>222</v>
      </c>
      <c r="M939">
        <v>6</v>
      </c>
      <c r="N939" t="s">
        <v>979</v>
      </c>
      <c r="O939">
        <v>16800</v>
      </c>
      <c r="P939" t="s">
        <v>3740</v>
      </c>
      <c r="Q939" t="s">
        <v>3741</v>
      </c>
      <c r="R939" t="s">
        <v>157</v>
      </c>
      <c r="S939" t="str">
        <f>IF(salesTable[[#This Row],[Region]]="","MISSING",IFERROR(VLOOKUP(salesTable[[#This Row],[Region]],region_ref[],2,FALSE),TRIM(CLEAN(UPPER(salesTable[[#This Row],[Region]])))))</f>
        <v>TAKORADI</v>
      </c>
      <c r="T939" t="str">
        <f>IF(salesTable[[#This Row],[CustomerType]]="","MISSING",IFERROR(VLOOKUP(salesTable[[#This Row],[CustomerType]],customerType_Ref[],2,FALSE),TRIM(CLEAN(UPPER(salesTable[[#This Row],[CustomerType]])))))</f>
        <v>GOVERNMENT</v>
      </c>
      <c r="U939" t="str">
        <f>IF(salesTable[[#This Row],[SalesChannel]]="","MISSING",IFERROR(VLOOKUP(salesTable[[#This Row],[SalesChannel]],salesChannel_Ref[],2,FALSE),CLEAN(UPPER(TRIM(salesTable[SalesChannel])))))</f>
        <v>IN-STORE</v>
      </c>
      <c r="V939" t="str">
        <f>IF(salesTable[[#This Row],[PaymentMethod]]="","MISSING",IFERROR(VLOOKUP(salesTable[[#This Row],[PaymentMethod]],paymentMethod_REF[],2,FALSE), CLEAN(UPPER(TRIM(salesTable[[#This Row],[PaymentMethod]])))))</f>
        <v>CASH</v>
      </c>
      <c r="W939" s="8" t="str">
        <f>IF(salesTable[[#This Row],[ProductID]]="","MISSING",IFERROR(VLOOKUP(salesTable[[#This Row],[ProductID]],product_REF[],1,FALSE),"NO MATCH"))</f>
        <v>P005</v>
      </c>
      <c r="X939" s="8" t="str">
        <f>CLEAN(UPPER(TRIM(IF(salesTable[[#This Row],[ProductID]]="","MISSING",IFERROR(VLOOKUP(salesTable[[#This Row],[ProductID]],product_REF[],2,FALSE),"NO MATCH")))))</f>
        <v>SMARTPHONE X</v>
      </c>
      <c r="Y939" t="str">
        <f>IFERROR(CLEAN(UPPER(TRIM(VLOOKUP(salesTable[[#This Row],[productID_Final]],product_REF[],3,FALSE)))),"NO MATCH")</f>
        <v>ELECTRONICS</v>
      </c>
      <c r="Z939" s="8" t="str">
        <f>IF(salesTable[[#This Row],[productCategory_final]]=CLEAN(UPPER(TRIM(salesTable[ProductCategory]))),salesTable[[#This Row],[productCategory_final]],"MISMATCH")</f>
        <v>ELECTRONICS</v>
      </c>
      <c r="AA939" s="8" t="str">
        <f>IF(salesTable[[#This Row],[CustomerID]]="","MISSING",IFERROR(VLOOKUP(salesTable[[#This Row],[CustomerID]],customer_REF[],1,FALSE),"NO MATCH"))</f>
        <v>C0143</v>
      </c>
      <c r="AB939" t="str">
        <f>CLEAN(UPPER(TRIM(IF(salesTable[[#This Row],[FirstName]]="","MISSING",IFERROR(VLOOKUP(salesTable[[#This Row],[CustomerID_final]],customer_REF[],2,FALSE),"NO MATCH")))))</f>
        <v>YAW</v>
      </c>
      <c r="AC939" s="8" t="str">
        <f>IF(salesTable[[#This Row],[customerFisrtName]]=CLEAN(UPPER(TRIM(salesTable[[#This Row],[customerFisrtName]]))),salesTable[[#This Row],[customerFisrtName]],"MISMATCH")</f>
        <v>YAW</v>
      </c>
      <c r="AD939" t="str">
        <f>CLEAN(UPPER(TRIM(IF(salesTable[[#This Row],[LastName]]="","MISSING",IFERROR(VLOOKUP(salesTable[[#This Row],[CustomerID_final]],customer_REF[],3,FALSE),"NO MATCH")))))</f>
        <v>BADU</v>
      </c>
      <c r="AE939" s="8" t="str">
        <f>IF(salesTable[[#This Row],[customerLastName]]=CLEAN(UPPER(TRIM(salesTable[[#This Row],[customerLastName]]))),salesTable[[#This Row],[customerLastName]],"MISMATCH")</f>
        <v>BADU</v>
      </c>
      <c r="AF939" s="8" t="str">
        <f>IF(salesTable[[#This Row],[Phone]]="","MISSING",0&amp;RIGHT(TRIM(SUBSTITUTE(SUBSTITUTE(SUBSTITUTE(salesTable[[#This Row],[Phone]],"+","")," ",""),"-","")),9))</f>
        <v>0559210419</v>
      </c>
      <c r="AG93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39" s="8">
        <f>IF(salesTable[[#This Row],[quantity_clean]]&gt;0,salesTable[[#This Row],[quantity_clean]],"INVALID")</f>
        <v>6</v>
      </c>
      <c r="AI93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39" s="8">
        <f>IF(salesTable[[#This Row],[unitPrice_clean]]&gt;0,salesTable[[#This Row],[unitPrice_clean]],"INVALID")</f>
        <v>2800</v>
      </c>
      <c r="AK939">
        <f>IF(salesTable[[#This Row],[Revenue]]="","MISSING",VALUE(TRIM(SUBSTITUTE(SUBSTITUTE(salesTable[[#This Row],[Revenue]],",",""),"GH₵",""))))</f>
        <v>16800</v>
      </c>
      <c r="AL939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939" s="19" t="str">
        <f>IF(ISNUMBER(salesTable[[#This Row],[OrderDate]]),salesTable[[#This Row],[OrderDate]],IFERROR(DATEVALUE(CLEAN(TRIM(SUBSTITUTE(salesTable[[#This Row],[OrderDate]],".","/")))),"CHECK"))</f>
        <v>CHECK</v>
      </c>
      <c r="AN93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GH-TAK-2025-00027</v>
      </c>
      <c r="AP9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39" s="8" t="str">
        <f>CLEAN(PROPER(TRIM(salesTable[[#This Row],[Email]])))</f>
        <v>Yaw.Badu32@Example.Com</v>
      </c>
      <c r="AR939" s="8" t="str">
        <f>CLEAN(TRIM(salesTable[[#This Row],[SourceFile]]))</f>
        <v>Online_Sales_2025.xlsx</v>
      </c>
      <c r="AS9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39" s="8" t="str">
        <f>IF(salesTable[orderRef_final]&lt;&gt;"MISSING",salesTable[orderRef_final],"invalid")</f>
        <v>GH-TAK-2025-00027</v>
      </c>
    </row>
    <row r="940" spans="1:46" x14ac:dyDescent="0.3">
      <c r="A940" t="s">
        <v>3362</v>
      </c>
      <c r="B940" t="s">
        <v>3363</v>
      </c>
      <c r="C940" t="s">
        <v>160</v>
      </c>
      <c r="D940" t="s">
        <v>92</v>
      </c>
      <c r="E940" t="s">
        <v>118</v>
      </c>
      <c r="F940" t="s">
        <v>2040</v>
      </c>
      <c r="G940" t="s">
        <v>24</v>
      </c>
      <c r="H940" t="s">
        <v>2102</v>
      </c>
      <c r="I940" t="s">
        <v>26</v>
      </c>
      <c r="J940" t="s">
        <v>272</v>
      </c>
      <c r="K940" t="s">
        <v>98</v>
      </c>
      <c r="L940" t="s">
        <v>58</v>
      </c>
      <c r="M940" t="s">
        <v>1522</v>
      </c>
      <c r="N940">
        <v>4200</v>
      </c>
      <c r="O940">
        <v>25200</v>
      </c>
      <c r="P940" t="s">
        <v>3364</v>
      </c>
      <c r="Q940" t="s">
        <v>3365</v>
      </c>
      <c r="R940" t="s">
        <v>32</v>
      </c>
      <c r="S940" t="str">
        <f>IF(salesTable[[#This Row],[Region]]="","MISSING",IFERROR(VLOOKUP(salesTable[[#This Row],[Region]],region_ref[],2,FALSE),TRIM(CLEAN(UPPER(salesTable[[#This Row],[Region]])))))</f>
        <v>TAKORADI</v>
      </c>
      <c r="T940" t="str">
        <f>IF(salesTable[[#This Row],[CustomerType]]="","MISSING",IFERROR(VLOOKUP(salesTable[[#This Row],[CustomerType]],customerType_Ref[],2,FALSE),TRIM(CLEAN(UPPER(salesTable[[#This Row],[CustomerType]])))))</f>
        <v>GOVERNMENT</v>
      </c>
      <c r="U940" t="str">
        <f>IF(salesTable[[#This Row],[SalesChannel]]="","MISSING",IFERROR(VLOOKUP(salesTable[[#This Row],[SalesChannel]],salesChannel_Ref[],2,FALSE),CLEAN(UPPER(TRIM(salesTable[SalesChannel])))))</f>
        <v>MOBILE APP</v>
      </c>
      <c r="V9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40" s="8" t="str">
        <f>IF(salesTable[[#This Row],[ProductID]]="","MISSING",IFERROR(VLOOKUP(salesTable[[#This Row],[ProductID]],product_REF[],1,FALSE),"NO MATCH"))</f>
        <v>P001</v>
      </c>
      <c r="X940" s="8" t="str">
        <f>CLEAN(UPPER(TRIM(IF(salesTable[[#This Row],[ProductID]]="","MISSING",IFERROR(VLOOKUP(salesTable[[#This Row],[ProductID]],product_REF[],2,FALSE),"NO MATCH")))))</f>
        <v>LAPTOP PRO 14</v>
      </c>
      <c r="Y940" t="str">
        <f>IFERROR(CLEAN(UPPER(TRIM(VLOOKUP(salesTable[[#This Row],[productID_Final]],product_REF[],3,FALSE)))),"NO MATCH")</f>
        <v>ELECTRONICS</v>
      </c>
      <c r="Z940" s="8" t="str">
        <f>IF(salesTable[[#This Row],[productCategory_final]]=CLEAN(UPPER(TRIM(salesTable[ProductCategory]))),salesTable[[#This Row],[productCategory_final]],"MISMATCH")</f>
        <v>ELECTRONICS</v>
      </c>
      <c r="AA940" s="8" t="str">
        <f>IF(salesTable[[#This Row],[CustomerID]]="","MISSING",IFERROR(VLOOKUP(salesTable[[#This Row],[CustomerID]],customer_REF[],1,FALSE),"NO MATCH"))</f>
        <v>C0016</v>
      </c>
      <c r="AB940" t="str">
        <f>CLEAN(UPPER(TRIM(IF(salesTable[[#This Row],[FirstName]]="","MISSING",IFERROR(VLOOKUP(salesTable[[#This Row],[CustomerID_final]],customer_REF[],2,FALSE),"NO MATCH")))))</f>
        <v>AMA</v>
      </c>
      <c r="AC940" s="8" t="str">
        <f>IF(salesTable[[#This Row],[customerFisrtName]]=CLEAN(UPPER(TRIM(salesTable[[#This Row],[customerFisrtName]]))),salesTable[[#This Row],[customerFisrtName]],"MISMATCH")</f>
        <v>AMA</v>
      </c>
      <c r="AD940" t="str">
        <f>CLEAN(UPPER(TRIM(IF(salesTable[[#This Row],[LastName]]="","MISSING",IFERROR(VLOOKUP(salesTable[[#This Row],[CustomerID_final]],customer_REF[],3,FALSE),"NO MATCH")))))</f>
        <v>ADDO</v>
      </c>
      <c r="AE940" s="8" t="str">
        <f>IF(salesTable[[#This Row],[customerLastName]]=CLEAN(UPPER(TRIM(salesTable[[#This Row],[customerLastName]]))),salesTable[[#This Row],[customerLastName]],"MISMATCH")</f>
        <v>ADDO</v>
      </c>
      <c r="AF940" s="8" t="str">
        <f>IF(salesTable[[#This Row],[Phone]]="","MISSING",0&amp;RIGHT(TRIM(SUBSTITUTE(SUBSTITUTE(SUBSTITUTE(salesTable[[#This Row],[Phone]],"+","")," ",""),"-","")),9))</f>
        <v>0268573138</v>
      </c>
      <c r="AG94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40" s="8">
        <f>IF(salesTable[[#This Row],[quantity_clean]]&gt;0,salesTable[[#This Row],[quantity_clean]],"INVALID")</f>
        <v>6</v>
      </c>
      <c r="AI94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40" s="8">
        <f>IF(salesTable[[#This Row],[unitPrice_clean]]&gt;0,salesTable[[#This Row],[unitPrice_clean]],"INVALID")</f>
        <v>4200</v>
      </c>
      <c r="AK940">
        <f>IF(salesTable[[#This Row],[Revenue]]="","MISSING",VALUE(TRIM(SUBSTITUTE(SUBSTITUTE(salesTable[[#This Row],[Revenue]],",",""),"GH₵",""))))</f>
        <v>25200</v>
      </c>
      <c r="AL940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940" s="19">
        <f>IF(ISNUMBER(salesTable[[#This Row],[OrderDate]]),salesTable[[#This Row],[OrderDate]],IFERROR(DATEVALUE(CLEAN(TRIM(SUBSTITUTE(salesTable[[#This Row],[OrderDate]],".","/")))),"CHECK"))</f>
        <v>45982</v>
      </c>
      <c r="AN9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45982</v>
      </c>
      <c r="AO9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GH-TAK-2025-00035</v>
      </c>
      <c r="AP9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0" s="8" t="str">
        <f>CLEAN(PROPER(TRIM(salesTable[[#This Row],[Email]])))</f>
        <v>Ama.Addo40@Example.Com</v>
      </c>
      <c r="AR940" s="8" t="str">
        <f>CLEAN(TRIM(salesTable[[#This Row],[SourceFile]]))</f>
        <v>Agent_App_2025.csv</v>
      </c>
      <c r="AS9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0" s="8" t="str">
        <f>IF(salesTable[orderRef_final]&lt;&gt;"MISSING",salesTable[orderRef_final],"invalid")</f>
        <v>GH-TAK-2025-00035</v>
      </c>
    </row>
    <row r="941" spans="1:46" x14ac:dyDescent="0.3">
      <c r="A941" t="s">
        <v>2052</v>
      </c>
      <c r="B941" t="s">
        <v>2053</v>
      </c>
      <c r="C941" t="s">
        <v>379</v>
      </c>
      <c r="D941" t="s">
        <v>1457</v>
      </c>
      <c r="E941" t="s">
        <v>51</v>
      </c>
      <c r="F941" t="s">
        <v>238</v>
      </c>
      <c r="G941" t="s">
        <v>53</v>
      </c>
      <c r="H941" t="s">
        <v>95</v>
      </c>
      <c r="I941" t="s">
        <v>55</v>
      </c>
      <c r="J941" t="s">
        <v>83</v>
      </c>
      <c r="K941" t="s">
        <v>231</v>
      </c>
      <c r="L941" t="s">
        <v>182</v>
      </c>
      <c r="M941" t="s">
        <v>133</v>
      </c>
      <c r="N941" t="s">
        <v>2054</v>
      </c>
      <c r="O941">
        <v>360</v>
      </c>
      <c r="P941" t="s">
        <v>2055</v>
      </c>
      <c r="Q941" t="s">
        <v>2056</v>
      </c>
      <c r="R941" t="s">
        <v>157</v>
      </c>
      <c r="S941" t="str">
        <f>IF(salesTable[[#This Row],[Region]]="","MISSING",IFERROR(VLOOKUP(salesTable[[#This Row],[Region]],region_ref[],2,FALSE),TRIM(CLEAN(UPPER(salesTable[[#This Row],[Region]])))))</f>
        <v>TAKORADI</v>
      </c>
      <c r="T941" t="str">
        <f>IF(salesTable[[#This Row],[CustomerType]]="","MISSING",IFERROR(VLOOKUP(salesTable[[#This Row],[CustomerType]],customerType_Ref[],2,FALSE),TRIM(CLEAN(UPPER(salesTable[[#This Row],[CustomerType]])))))</f>
        <v>INDIVIDUAL</v>
      </c>
      <c r="U941" t="str">
        <f>IF(salesTable[[#This Row],[SalesChannel]]="","MISSING",IFERROR(VLOOKUP(salesTable[[#This Row],[SalesChannel]],salesChannel_Ref[],2,FALSE),CLEAN(UPPER(TRIM(salesTable[SalesChannel])))))</f>
        <v>ONLINE</v>
      </c>
      <c r="V941" t="str">
        <f>IF(salesTable[[#This Row],[PaymentMethod]]="","MISSING",IFERROR(VLOOKUP(salesTable[[#This Row],[PaymentMethod]],paymentMethod_REF[],2,FALSE), CLEAN(UPPER(TRIM(salesTable[[#This Row],[PaymentMethod]])))))</f>
        <v>CASH</v>
      </c>
      <c r="W941" s="8" t="str">
        <f>IF(salesTable[[#This Row],[ProductID]]="","MISSING",IFERROR(VLOOKUP(salesTable[[#This Row],[ProductID]],product_REF[],1,FALSE),"NO MATCH"))</f>
        <v>P007</v>
      </c>
      <c r="X941" s="8" t="str">
        <f>CLEAN(UPPER(TRIM(IF(salesTable[[#This Row],[ProductID]]="","MISSING",IFERROR(VLOOKUP(salesTable[[#This Row],[ProductID]],product_REF[],2,FALSE),"NO MATCH")))))</f>
        <v>COTTON SHIRT</v>
      </c>
      <c r="Y941" t="str">
        <f>IFERROR(CLEAN(UPPER(TRIM(VLOOKUP(salesTable[[#This Row],[productID_Final]],product_REF[],3,FALSE)))),"NO MATCH")</f>
        <v>CLOTHING</v>
      </c>
      <c r="Z941" s="8" t="str">
        <f>IF(salesTable[[#This Row],[productCategory_final]]=CLEAN(UPPER(TRIM(salesTable[ProductCategory]))),salesTable[[#This Row],[productCategory_final]],"MISMATCH")</f>
        <v>CLOTHING</v>
      </c>
      <c r="AA941" s="8" t="str">
        <f>IF(salesTable[[#This Row],[CustomerID]]="","MISSING",IFERROR(VLOOKUP(salesTable[[#This Row],[CustomerID]],customer_REF[],1,FALSE),"NO MATCH"))</f>
        <v>C0023</v>
      </c>
      <c r="AB941" t="str">
        <f>CLEAN(UPPER(TRIM(IF(salesTable[[#This Row],[FirstName]]="","MISSING",IFERROR(VLOOKUP(salesTable[[#This Row],[CustomerID_final]],customer_REF[],2,FALSE),"NO MATCH")))))</f>
        <v>DANIEL</v>
      </c>
      <c r="AC941" s="8" t="str">
        <f>IF(salesTable[[#This Row],[customerFisrtName]]=CLEAN(UPPER(TRIM(salesTable[[#This Row],[customerFisrtName]]))),salesTable[[#This Row],[customerFisrtName]],"MISMATCH")</f>
        <v>DANIEL</v>
      </c>
      <c r="AD941" t="str">
        <f>CLEAN(UPPER(TRIM(IF(salesTable[[#This Row],[LastName]]="","MISSING",IFERROR(VLOOKUP(salesTable[[#This Row],[CustomerID_final]],customer_REF[],3,FALSE),"NO MATCH")))))</f>
        <v>MENSAH</v>
      </c>
      <c r="AE941" s="8" t="str">
        <f>IF(salesTable[[#This Row],[customerLastName]]=CLEAN(UPPER(TRIM(salesTable[[#This Row],[customerLastName]]))),salesTable[[#This Row],[customerLastName]],"MISMATCH")</f>
        <v>MENSAH</v>
      </c>
      <c r="AF941" s="8" t="str">
        <f>IF(salesTable[[#This Row],[Phone]]="","MISSING",0&amp;RIGHT(TRIM(SUBSTITUTE(SUBSTITUTE(SUBSTITUTE(salesTable[[#This Row],[Phone]],"+","")," ",""),"-","")),9))</f>
        <v>0207577654</v>
      </c>
      <c r="AG94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941" s="8" t="str">
        <f>IF(salesTable[[#This Row],[quantity_clean]]&gt;0,salesTable[[#This Row],[quantity_clean]],"INVALID")</f>
        <v>INVALID</v>
      </c>
      <c r="AI94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41" s="8">
        <f>IF(salesTable[[#This Row],[unitPrice_clean]]&gt;0,salesTable[[#This Row],[unitPrice_clean]],"INVALID")</f>
        <v>180</v>
      </c>
      <c r="AK941">
        <f>IF(salesTable[[#This Row],[Revenue]]="","MISSING",VALUE(TRIM(SUBSTITUTE(SUBSTITUTE(salesTable[[#This Row],[Revenue]],",",""),"GH₵",""))))</f>
        <v>360</v>
      </c>
      <c r="AL94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41" s="19">
        <f>IF(ISNUMBER(salesTable[[#This Row],[OrderDate]]),salesTable[[#This Row],[OrderDate]],IFERROR(DATEVALUE(CLEAN(TRIM(SUBSTITUTE(salesTable[[#This Row],[OrderDate]],".","/")))),"CHECK"))</f>
        <v>45770</v>
      </c>
      <c r="AN9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45770</v>
      </c>
      <c r="AO9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GH-TAK-2025-00039</v>
      </c>
      <c r="AP9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1" s="8" t="str">
        <f>CLEAN(PROPER(TRIM(salesTable[[#This Row],[Email]])))</f>
        <v>Daniel.Mensah4@Example.Com</v>
      </c>
      <c r="AR941" s="8" t="str">
        <f>CLEAN(TRIM(salesTable[[#This Row],[SourceFile]]))</f>
        <v>Online_Sales_2025.xlsx</v>
      </c>
      <c r="AS9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1" s="8" t="str">
        <f>IF(salesTable[orderRef_final]&lt;&gt;"MISSING",salesTable[orderRef_final],"invalid")</f>
        <v>GH-TAK-2025-00039</v>
      </c>
    </row>
    <row r="942" spans="1:46" x14ac:dyDescent="0.3">
      <c r="A942" t="s">
        <v>3129</v>
      </c>
      <c r="B942" t="s">
        <v>1650</v>
      </c>
      <c r="C942" t="s">
        <v>1426</v>
      </c>
      <c r="D942" t="s">
        <v>366</v>
      </c>
      <c r="E942" t="s">
        <v>161</v>
      </c>
      <c r="F942" t="s">
        <v>264</v>
      </c>
      <c r="G942" t="s">
        <v>53</v>
      </c>
      <c r="H942" t="s">
        <v>95</v>
      </c>
      <c r="I942" t="s">
        <v>1634</v>
      </c>
      <c r="J942" t="s">
        <v>272</v>
      </c>
      <c r="K942" t="s">
        <v>98</v>
      </c>
      <c r="L942" t="s">
        <v>165</v>
      </c>
      <c r="M942">
        <v>8</v>
      </c>
      <c r="N942">
        <v>180</v>
      </c>
      <c r="O942">
        <v>1440</v>
      </c>
      <c r="P942" t="s">
        <v>3130</v>
      </c>
      <c r="Q942" t="s">
        <v>3131</v>
      </c>
      <c r="R942" t="s">
        <v>46</v>
      </c>
      <c r="S942" t="str">
        <f>IF(salesTable[[#This Row],[Region]]="","MISSING",IFERROR(VLOOKUP(salesTable[[#This Row],[Region]],region_ref[],2,FALSE),TRIM(CLEAN(UPPER(salesTable[[#This Row],[Region]])))))</f>
        <v>TAKORADI</v>
      </c>
      <c r="T942" t="str">
        <f>IF(salesTable[[#This Row],[CustomerType]]="","MISSING",IFERROR(VLOOKUP(salesTable[[#This Row],[CustomerType]],customerType_Ref[],2,FALSE),TRIM(CLEAN(UPPER(salesTable[[#This Row],[CustomerType]])))))</f>
        <v>GOVERNMENT</v>
      </c>
      <c r="U942" t="str">
        <f>IF(salesTable[[#This Row],[SalesChannel]]="","MISSING",IFERROR(VLOOKUP(salesTable[[#This Row],[SalesChannel]],salesChannel_Ref[],2,FALSE),CLEAN(UPPER(TRIM(salesTable[SalesChannel])))))</f>
        <v>MOBILE APP</v>
      </c>
      <c r="V9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42" s="8" t="str">
        <f>IF(salesTable[[#This Row],[ProductID]]="","MISSING",IFERROR(VLOOKUP(salesTable[[#This Row],[ProductID]],product_REF[],1,FALSE),"NO MATCH"))</f>
        <v>P007</v>
      </c>
      <c r="X942" s="8" t="str">
        <f>CLEAN(UPPER(TRIM(IF(salesTable[[#This Row],[ProductID]]="","MISSING",IFERROR(VLOOKUP(salesTable[[#This Row],[ProductID]],product_REF[],2,FALSE),"NO MATCH")))))</f>
        <v>COTTON SHIRT</v>
      </c>
      <c r="Y942" t="str">
        <f>IFERROR(CLEAN(UPPER(TRIM(VLOOKUP(salesTable[[#This Row],[productID_Final]],product_REF[],3,FALSE)))),"NO MATCH")</f>
        <v>CLOTHING</v>
      </c>
      <c r="Z942" s="8" t="str">
        <f>IF(salesTable[[#This Row],[productCategory_final]]=CLEAN(UPPER(TRIM(salesTable[ProductCategory]))),salesTable[[#This Row],[productCategory_final]],"MISMATCH")</f>
        <v>CLOTHING</v>
      </c>
      <c r="AA942" s="8" t="str">
        <f>IF(salesTable[[#This Row],[CustomerID]]="","MISSING",IFERROR(VLOOKUP(salesTable[[#This Row],[CustomerID]],customer_REF[],1,FALSE),"NO MATCH"))</f>
        <v>C0292</v>
      </c>
      <c r="AB942" t="str">
        <f>CLEAN(UPPER(TRIM(IF(salesTable[[#This Row],[FirstName]]="","MISSING",IFERROR(VLOOKUP(salesTable[[#This Row],[CustomerID_final]],customer_REF[],2,FALSE),"NO MATCH")))))</f>
        <v>ABENA</v>
      </c>
      <c r="AC942" s="8" t="str">
        <f>IF(salesTable[[#This Row],[customerFisrtName]]=CLEAN(UPPER(TRIM(salesTable[[#This Row],[customerFisrtName]]))),salesTable[[#This Row],[customerFisrtName]],"MISMATCH")</f>
        <v>ABENA</v>
      </c>
      <c r="AD942" t="str">
        <f>CLEAN(UPPER(TRIM(IF(salesTable[[#This Row],[LastName]]="","MISSING",IFERROR(VLOOKUP(salesTable[[#This Row],[CustomerID_final]],customer_REF[],3,FALSE),"NO MATCH")))))</f>
        <v>ADDO</v>
      </c>
      <c r="AE942" s="8" t="str">
        <f>IF(salesTable[[#This Row],[customerLastName]]=CLEAN(UPPER(TRIM(salesTable[[#This Row],[customerLastName]]))),salesTable[[#This Row],[customerLastName]],"MISMATCH")</f>
        <v>ADDO</v>
      </c>
      <c r="AF942" s="8" t="str">
        <f>IF(salesTable[[#This Row],[Phone]]="","MISSING",0&amp;RIGHT(TRIM(SUBSTITUTE(SUBSTITUTE(SUBSTITUTE(salesTable[[#This Row],[Phone]],"+","")," ",""),"-","")),9))</f>
        <v>0271838791</v>
      </c>
      <c r="AG94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42" s="8">
        <f>IF(salesTable[[#This Row],[quantity_clean]]&gt;0,salesTable[[#This Row],[quantity_clean]],"INVALID")</f>
        <v>8</v>
      </c>
      <c r="AI94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42" s="8">
        <f>IF(salesTable[[#This Row],[unitPrice_clean]]&gt;0,salesTable[[#This Row],[unitPrice_clean]],"INVALID")</f>
        <v>180</v>
      </c>
      <c r="AK942">
        <f>IF(salesTable[[#This Row],[Revenue]]="","MISSING",VALUE(TRIM(SUBSTITUTE(SUBSTITUTE(salesTable[[#This Row],[Revenue]],",",""),"GH₵",""))))</f>
        <v>1440</v>
      </c>
      <c r="AL942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942" s="19">
        <f>IF(ISNUMBER(salesTable[[#This Row],[OrderDate]]),salesTable[[#This Row],[OrderDate]],IFERROR(DATEVALUE(CLEAN(TRIM(SUBSTITUTE(salesTable[[#This Row],[OrderDate]],".","/")))),"CHECK"))</f>
        <v>45845</v>
      </c>
      <c r="AN9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45845</v>
      </c>
      <c r="AO9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GH-TAK-2025-00050</v>
      </c>
      <c r="AP9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2" s="8" t="str">
        <f>CLEAN(PROPER(TRIM(salesTable[[#This Row],[Email]])))</f>
        <v>Abena.Addo18@Example.Com</v>
      </c>
      <c r="AR942" s="8" t="str">
        <f>CLEAN(TRIM(salesTable[[#This Row],[SourceFile]]))</f>
        <v>Mobile_App_Export.csv</v>
      </c>
      <c r="AS9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2" s="8" t="str">
        <f>IF(salesTable[orderRef_final]&lt;&gt;"MISSING",salesTable[orderRef_final],"invalid")</f>
        <v>GH-TAK-2025-00050</v>
      </c>
    </row>
    <row r="943" spans="1:46" x14ac:dyDescent="0.3">
      <c r="A943" t="s">
        <v>5470</v>
      </c>
      <c r="B943" t="s">
        <v>5471</v>
      </c>
      <c r="C943" t="s">
        <v>2731</v>
      </c>
      <c r="D943" t="s">
        <v>366</v>
      </c>
      <c r="E943" t="s">
        <v>1003</v>
      </c>
      <c r="F943" t="s">
        <v>67</v>
      </c>
      <c r="G943" t="s">
        <v>24</v>
      </c>
      <c r="H943" t="s">
        <v>434</v>
      </c>
      <c r="I943" t="s">
        <v>26</v>
      </c>
      <c r="J943" t="s">
        <v>249</v>
      </c>
      <c r="K943" t="s">
        <v>98</v>
      </c>
      <c r="L943" t="s">
        <v>58</v>
      </c>
      <c r="M943" t="s">
        <v>145</v>
      </c>
      <c r="N943" t="s">
        <v>384</v>
      </c>
      <c r="O943">
        <v>21000</v>
      </c>
      <c r="P943" t="s">
        <v>5472</v>
      </c>
      <c r="Q943" t="s">
        <v>5473</v>
      </c>
      <c r="R943" t="s">
        <v>46</v>
      </c>
      <c r="S943" t="str">
        <f>IF(salesTable[[#This Row],[Region]]="","MISSING",IFERROR(VLOOKUP(salesTable[[#This Row],[Region]],region_ref[],2,FALSE),TRIM(CLEAN(UPPER(salesTable[[#This Row],[Region]])))))</f>
        <v>TAKORADI</v>
      </c>
      <c r="T943" t="str">
        <f>IF(salesTable[[#This Row],[CustomerType]]="","MISSING",IFERROR(VLOOKUP(salesTable[[#This Row],[CustomerType]],customerType_Ref[],2,FALSE),TRIM(CLEAN(UPPER(salesTable[[#This Row],[CustomerType]])))))</f>
        <v>GOVERNMENT</v>
      </c>
      <c r="U943" t="str">
        <f>IF(salesTable[[#This Row],[SalesChannel]]="","MISSING",IFERROR(VLOOKUP(salesTable[[#This Row],[SalesChannel]],salesChannel_Ref[],2,FALSE),CLEAN(UPPER(TRIM(salesTable[SalesChannel])))))</f>
        <v>MOBILE APP</v>
      </c>
      <c r="V94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43" s="8" t="str">
        <f>IF(salesTable[[#This Row],[ProductID]]="","MISSING",IFERROR(VLOOKUP(salesTable[[#This Row],[ProductID]],product_REF[],1,FALSE),"NO MATCH"))</f>
        <v>P001</v>
      </c>
      <c r="X943" s="8" t="str">
        <f>CLEAN(UPPER(TRIM(IF(salesTable[[#This Row],[ProductID]]="","MISSING",IFERROR(VLOOKUP(salesTable[[#This Row],[ProductID]],product_REF[],2,FALSE),"NO MATCH")))))</f>
        <v>LAPTOP PRO 14</v>
      </c>
      <c r="Y943" t="str">
        <f>IFERROR(CLEAN(UPPER(TRIM(VLOOKUP(salesTable[[#This Row],[productID_Final]],product_REF[],3,FALSE)))),"NO MATCH")</f>
        <v>ELECTRONICS</v>
      </c>
      <c r="Z943" s="8" t="str">
        <f>IF(salesTable[[#This Row],[productCategory_final]]=CLEAN(UPPER(TRIM(salesTable[ProductCategory]))),salesTable[[#This Row],[productCategory_final]],"MISMATCH")</f>
        <v>ELECTRONICS</v>
      </c>
      <c r="AA943" s="8" t="str">
        <f>IF(salesTable[[#This Row],[CustomerID]]="","MISSING",IFERROR(VLOOKUP(salesTable[[#This Row],[CustomerID]],customer_REF[],1,FALSE),"NO MATCH"))</f>
        <v>C0081</v>
      </c>
      <c r="AB943" t="str">
        <f>CLEAN(UPPER(TRIM(IF(salesTable[[#This Row],[FirstName]]="","MISSING",IFERROR(VLOOKUP(salesTable[[#This Row],[CustomerID_final]],customer_REF[],2,FALSE),"NO MATCH")))))</f>
        <v>ABENA</v>
      </c>
      <c r="AC943" s="8" t="str">
        <f>IF(salesTable[[#This Row],[customerFisrtName]]=CLEAN(UPPER(TRIM(salesTable[[#This Row],[customerFisrtName]]))),salesTable[[#This Row],[customerFisrtName]],"MISMATCH")</f>
        <v>ABENA</v>
      </c>
      <c r="AD943" t="str">
        <f>CLEAN(UPPER(TRIM(IF(salesTable[[#This Row],[LastName]]="","MISSING",IFERROR(VLOOKUP(salesTable[[#This Row],[CustomerID_final]],customer_REF[],3,FALSE),"NO MATCH")))))</f>
        <v>ARTHUR</v>
      </c>
      <c r="AE943" s="8" t="str">
        <f>IF(salesTable[[#This Row],[customerLastName]]=CLEAN(UPPER(TRIM(salesTable[[#This Row],[customerLastName]]))),salesTable[[#This Row],[customerLastName]],"MISMATCH")</f>
        <v>ARTHUR</v>
      </c>
      <c r="AF943" s="8" t="str">
        <f>IF(salesTable[[#This Row],[Phone]]="","MISSING",0&amp;RIGHT(TRIM(SUBSTITUTE(SUBSTITUTE(SUBSTITUTE(salesTable[[#This Row],[Phone]],"+","")," ",""),"-","")),9))</f>
        <v>0245785805</v>
      </c>
      <c r="AG94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43" s="8">
        <f>IF(salesTable[[#This Row],[quantity_clean]]&gt;0,salesTable[[#This Row],[quantity_clean]],"INVALID")</f>
        <v>5</v>
      </c>
      <c r="AI94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43" s="8">
        <f>IF(salesTable[[#This Row],[unitPrice_clean]]&gt;0,salesTable[[#This Row],[unitPrice_clean]],"INVALID")</f>
        <v>4200</v>
      </c>
      <c r="AK943">
        <f>IF(salesTable[[#This Row],[Revenue]]="","MISSING",VALUE(TRIM(SUBSTITUTE(SUBSTITUTE(salesTable[[#This Row],[Revenue]],",",""),"GH₵",""))))</f>
        <v>21000</v>
      </c>
      <c r="AL943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943" s="19" t="str">
        <f>IF(ISNUMBER(salesTable[[#This Row],[OrderDate]]),salesTable[[#This Row],[OrderDate]],IFERROR(DATEVALUE(CLEAN(TRIM(SUBSTITUTE(salesTable[[#This Row],[OrderDate]],".","/")))),"CHECK"))</f>
        <v>CHECK</v>
      </c>
      <c r="AN94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GH-TAK-2025-00055</v>
      </c>
      <c r="AP9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3" s="8" t="str">
        <f>CLEAN(PROPER(TRIM(salesTable[[#This Row],[Email]])))</f>
        <v>Abena.Arthur74@Example.Com</v>
      </c>
      <c r="AR943" s="8" t="str">
        <f>CLEAN(TRIM(salesTable[[#This Row],[SourceFile]]))</f>
        <v>Mobile_App_Export.csv</v>
      </c>
      <c r="AS9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3" s="8" t="str">
        <f>IF(salesTable[orderRef_final]&lt;&gt;"MISSING",salesTable[orderRef_final],"invalid")</f>
        <v>GH-TAK-2025-00055</v>
      </c>
    </row>
    <row r="944" spans="1:46" x14ac:dyDescent="0.3">
      <c r="A944" t="s">
        <v>5170</v>
      </c>
      <c r="B944" t="s">
        <v>2767</v>
      </c>
      <c r="C944" t="s">
        <v>2095</v>
      </c>
      <c r="D944" t="s">
        <v>1857</v>
      </c>
      <c r="E944" t="s">
        <v>173</v>
      </c>
      <c r="F944" t="s">
        <v>67</v>
      </c>
      <c r="G944" t="s">
        <v>68</v>
      </c>
      <c r="H944" t="s">
        <v>109</v>
      </c>
      <c r="I944" t="s">
        <v>110</v>
      </c>
      <c r="J944" t="s">
        <v>83</v>
      </c>
      <c r="K944" t="s">
        <v>84</v>
      </c>
      <c r="L944" t="s">
        <v>819</v>
      </c>
      <c r="M944">
        <v>7</v>
      </c>
      <c r="N944">
        <v>-3600</v>
      </c>
      <c r="O944">
        <v>25200</v>
      </c>
      <c r="P944" t="s">
        <v>5171</v>
      </c>
      <c r="Q944" t="s">
        <v>5172</v>
      </c>
      <c r="R944" t="s">
        <v>32</v>
      </c>
      <c r="S944" t="str">
        <f>IF(salesTable[[#This Row],[Region]]="","MISSING",IFERROR(VLOOKUP(salesTable[[#This Row],[Region]],region_ref[],2,FALSE),TRIM(CLEAN(UPPER(salesTable[[#This Row],[Region]])))))</f>
        <v>TAKORADI</v>
      </c>
      <c r="T944" t="str">
        <f>IF(salesTable[[#This Row],[CustomerType]]="","MISSING",IFERROR(VLOOKUP(salesTable[[#This Row],[CustomerType]],customerType_Ref[],2,FALSE),TRIM(CLEAN(UPPER(salesTable[[#This Row],[CustomerType]])))))</f>
        <v>INDIVIDUAL</v>
      </c>
      <c r="U944" t="str">
        <f>IF(salesTable[[#This Row],[SalesChannel]]="","MISSING",IFERROR(VLOOKUP(salesTable[[#This Row],[SalesChannel]],salesChannel_Ref[],2,FALSE),CLEAN(UPPER(TRIM(salesTable[SalesChannel])))))</f>
        <v>AGENT</v>
      </c>
      <c r="V94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44" s="8" t="str">
        <f>IF(salesTable[[#This Row],[ProductID]]="","MISSING",IFERROR(VLOOKUP(salesTable[[#This Row],[ProductID]],product_REF[],1,FALSE),"NO MATCH"))</f>
        <v>P010</v>
      </c>
      <c r="X944" s="8" t="str">
        <f>CLEAN(UPPER(TRIM(IF(salesTable[[#This Row],[ProductID]]="","MISSING",IFERROR(VLOOKUP(salesTable[[#This Row],[ProductID]],product_REF[],2,FALSE),"NO MATCH")))))</f>
        <v>AIR CONDITIONER</v>
      </c>
      <c r="Y944" t="str">
        <f>IFERROR(CLEAN(UPPER(TRIM(VLOOKUP(salesTable[[#This Row],[productID_Final]],product_REF[],3,FALSE)))),"NO MATCH")</f>
        <v>HOME APPLIANCES</v>
      </c>
      <c r="Z944" s="8" t="str">
        <f>IF(salesTable[[#This Row],[productCategory_final]]=CLEAN(UPPER(TRIM(salesTable[ProductCategory]))),salesTable[[#This Row],[productCategory_final]],"MISMATCH")</f>
        <v>HOME APPLIANCES</v>
      </c>
      <c r="AA944" s="8" t="str">
        <f>IF(salesTable[[#This Row],[CustomerID]]="","MISSING",IFERROR(VLOOKUP(salesTable[[#This Row],[CustomerID]],customer_REF[],1,FALSE),"NO MATCH"))</f>
        <v>C0277</v>
      </c>
      <c r="AB944" t="str">
        <f>CLEAN(UPPER(TRIM(IF(salesTable[[#This Row],[FirstName]]="","MISSING",IFERROR(VLOOKUP(salesTable[[#This Row],[CustomerID_final]],customer_REF[],2,FALSE),"NO MATCH")))))</f>
        <v>KOJO</v>
      </c>
      <c r="AC944" s="8" t="str">
        <f>IF(salesTable[[#This Row],[customerFisrtName]]=CLEAN(UPPER(TRIM(salesTable[[#This Row],[customerFisrtName]]))),salesTable[[#This Row],[customerFisrtName]],"MISMATCH")</f>
        <v>KOJO</v>
      </c>
      <c r="AD944" t="str">
        <f>CLEAN(UPPER(TRIM(IF(salesTable[[#This Row],[LastName]]="","MISSING",IFERROR(VLOOKUP(salesTable[[#This Row],[CustomerID_final]],customer_REF[],3,FALSE),"NO MATCH")))))</f>
        <v>OSEI</v>
      </c>
      <c r="AE944" s="8" t="str">
        <f>IF(salesTable[[#This Row],[customerLastName]]=CLEAN(UPPER(TRIM(salesTable[[#This Row],[customerLastName]]))),salesTable[[#This Row],[customerLastName]],"MISMATCH")</f>
        <v>OSEI</v>
      </c>
      <c r="AF944" s="8" t="str">
        <f>IF(salesTable[[#This Row],[Phone]]="","MISSING",0&amp;RIGHT(TRIM(SUBSTITUTE(SUBSTITUTE(SUBSTITUTE(salesTable[[#This Row],[Phone]],"+","")," ",""),"-","")),9))</f>
        <v>0249339406</v>
      </c>
      <c r="AG94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44" s="8">
        <f>IF(salesTable[[#This Row],[quantity_clean]]&gt;0,salesTable[[#This Row],[quantity_clean]],"INVALID")</f>
        <v>7</v>
      </c>
      <c r="AI944">
        <f>IF(OR(salesTable[[#This Row],[UnitPrice]]="",salesTable[[#This Row],[UnitPrice]]="N/A",salesTable[[#This Row],[UnitPrice]]="unknown"),"INVALID",VALUE(TRIM(SUBSTITUTE(SUBSTITUTE(salesTable[[#This Row],[UnitPrice]],",",""),"GH₵",""))))</f>
        <v>-3600</v>
      </c>
      <c r="AJ944" s="8" t="str">
        <f>IF(salesTable[[#This Row],[unitPrice_clean]]&gt;0,salesTable[[#This Row],[unitPrice_clean]],"INVALID")</f>
        <v>INVALID</v>
      </c>
      <c r="AK944">
        <f>IF(salesTable[[#This Row],[Revenue]]="","MISSING",VALUE(TRIM(SUBSTITUTE(SUBSTITUTE(salesTable[[#This Row],[Revenue]],",",""),"GH₵",""))))</f>
        <v>25200</v>
      </c>
      <c r="AL94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44" s="19">
        <f>IF(ISNUMBER(salesTable[[#This Row],[OrderDate]]),salesTable[[#This Row],[OrderDate]],IFERROR(DATEVALUE(CLEAN(TRIM(SUBSTITUTE(salesTable[[#This Row],[OrderDate]],".","/")))),"CHECK"))</f>
        <v>45788</v>
      </c>
      <c r="AN9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45788</v>
      </c>
      <c r="AO9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GH-TAK-2025-00064</v>
      </c>
      <c r="AP9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4" s="8" t="str">
        <f>CLEAN(PROPER(TRIM(salesTable[[#This Row],[Email]])))</f>
        <v>Kojo.Osei88@Example.Com</v>
      </c>
      <c r="AR944" s="8" t="str">
        <f>CLEAN(TRIM(salesTable[[#This Row],[SourceFile]]))</f>
        <v>Agent_App_2025.csv</v>
      </c>
      <c r="AS9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4" s="8" t="str">
        <f>IF(salesTable[orderRef_final]&lt;&gt;"MISSING",salesTable[orderRef_final],"invalid")</f>
        <v>GH-TAK-2025-00064</v>
      </c>
    </row>
    <row r="945" spans="1:46" x14ac:dyDescent="0.3">
      <c r="A945" t="s">
        <v>6038</v>
      </c>
      <c r="B945" t="s">
        <v>3105</v>
      </c>
      <c r="C945" t="s">
        <v>5868</v>
      </c>
      <c r="D945" t="s">
        <v>635</v>
      </c>
      <c r="E945" t="s">
        <v>140</v>
      </c>
      <c r="F945" t="s">
        <v>67</v>
      </c>
      <c r="G945" t="s">
        <v>81</v>
      </c>
      <c r="H945" t="s">
        <v>425</v>
      </c>
      <c r="I945" t="s">
        <v>110</v>
      </c>
      <c r="J945" t="s">
        <v>27</v>
      </c>
      <c r="K945" t="s">
        <v>57</v>
      </c>
      <c r="L945" t="s">
        <v>165</v>
      </c>
      <c r="M945">
        <v>11</v>
      </c>
      <c r="N945">
        <v>-1250</v>
      </c>
      <c r="O945">
        <v>13750</v>
      </c>
      <c r="P945" t="s">
        <v>6039</v>
      </c>
      <c r="Q945" t="s">
        <v>6040</v>
      </c>
      <c r="R945" t="s">
        <v>46</v>
      </c>
      <c r="S945" t="str">
        <f>IF(salesTable[[#This Row],[Region]]="","MISSING",IFERROR(VLOOKUP(salesTable[[#This Row],[Region]],region_ref[],2,FALSE),TRIM(CLEAN(UPPER(salesTable[[#This Row],[Region]])))))</f>
        <v>TAKORADI</v>
      </c>
      <c r="T945" t="str">
        <f>IF(salesTable[[#This Row],[CustomerType]]="","MISSING",IFERROR(VLOOKUP(salesTable[[#This Row],[CustomerType]],customerType_Ref[],2,FALSE),TRIM(CLEAN(UPPER(salesTable[[#This Row],[CustomerType]])))))</f>
        <v>GOVERNMENT</v>
      </c>
      <c r="U945" t="str">
        <f>IF(salesTable[[#This Row],[SalesChannel]]="","MISSING",IFERROR(VLOOKUP(salesTable[[#This Row],[SalesChannel]],salesChannel_Ref[],2,FALSE),CLEAN(UPPER(TRIM(salesTable[SalesChannel])))))</f>
        <v>ONLINE</v>
      </c>
      <c r="V94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45" s="8" t="str">
        <f>IF(salesTable[[#This Row],[ProductID]]="","MISSING",IFERROR(VLOOKUP(salesTable[[#This Row],[ProductID]],product_REF[],1,FALSE),"NO MATCH"))</f>
        <v>P008</v>
      </c>
      <c r="X945" s="8" t="str">
        <f>CLEAN(UPPER(TRIM(IF(salesTable[[#This Row],[ProductID]]="","MISSING",IFERROR(VLOOKUP(salesTable[[#This Row],[ProductID]],product_REF[],2,FALSE),"NO MATCH")))))</f>
        <v>MICROWAVE 25L</v>
      </c>
      <c r="Y945" t="str">
        <f>IFERROR(CLEAN(UPPER(TRIM(VLOOKUP(salesTable[[#This Row],[productID_Final]],product_REF[],3,FALSE)))),"NO MATCH")</f>
        <v>HOME APPLIANCES</v>
      </c>
      <c r="Z945" s="8" t="str">
        <f>IF(salesTable[[#This Row],[productCategory_final]]=CLEAN(UPPER(TRIM(salesTable[ProductCategory]))),salesTable[[#This Row],[productCategory_final]],"MISMATCH")</f>
        <v>HOME APPLIANCES</v>
      </c>
      <c r="AA945" s="8" t="str">
        <f>IF(salesTable[[#This Row],[CustomerID]]="","MISSING",IFERROR(VLOOKUP(salesTable[[#This Row],[CustomerID]],customer_REF[],1,FALSE),"NO MATCH"))</f>
        <v>C0165</v>
      </c>
      <c r="AB945" t="str">
        <f>CLEAN(UPPER(TRIM(IF(salesTable[[#This Row],[FirstName]]="","MISSING",IFERROR(VLOOKUP(salesTable[[#This Row],[CustomerID_final]],customer_REF[],2,FALSE),"NO MATCH")))))</f>
        <v>KOJO</v>
      </c>
      <c r="AC945" s="8" t="str">
        <f>IF(salesTable[[#This Row],[customerFisrtName]]=CLEAN(UPPER(TRIM(salesTable[[#This Row],[customerFisrtName]]))),salesTable[[#This Row],[customerFisrtName]],"MISMATCH")</f>
        <v>KOJO</v>
      </c>
      <c r="AD945" t="str">
        <f>CLEAN(UPPER(TRIM(IF(salesTable[[#This Row],[LastName]]="","MISSING",IFERROR(VLOOKUP(salesTable[[#This Row],[CustomerID_final]],customer_REF[],3,FALSE),"NO MATCH")))))</f>
        <v>OWUSU</v>
      </c>
      <c r="AE945" s="8" t="str">
        <f>IF(salesTable[[#This Row],[customerLastName]]=CLEAN(UPPER(TRIM(salesTable[[#This Row],[customerLastName]]))),salesTable[[#This Row],[customerLastName]],"MISMATCH")</f>
        <v>OWUSU</v>
      </c>
      <c r="AF945" s="8" t="str">
        <f>IF(salesTable[[#This Row],[Phone]]="","MISSING",0&amp;RIGHT(TRIM(SUBSTITUTE(SUBSTITUTE(SUBSTITUTE(salesTable[[#This Row],[Phone]],"+","")," ",""),"-","")),9))</f>
        <v>0271389396</v>
      </c>
      <c r="AG94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45" s="8">
        <f>IF(salesTable[[#This Row],[quantity_clean]]&gt;0,salesTable[[#This Row],[quantity_clean]],"INVALID")</f>
        <v>11</v>
      </c>
      <c r="AI945">
        <f>IF(OR(salesTable[[#This Row],[UnitPrice]]="",salesTable[[#This Row],[UnitPrice]]="N/A",salesTable[[#This Row],[UnitPrice]]="unknown"),"INVALID",VALUE(TRIM(SUBSTITUTE(SUBSTITUTE(salesTable[[#This Row],[UnitPrice]],",",""),"GH₵",""))))</f>
        <v>-1250</v>
      </c>
      <c r="AJ945" s="8" t="str">
        <f>IF(salesTable[[#This Row],[unitPrice_clean]]&gt;0,salesTable[[#This Row],[unitPrice_clean]],"INVALID")</f>
        <v>INVALID</v>
      </c>
      <c r="AK945">
        <f>IF(salesTable[[#This Row],[Revenue]]="","MISSING",VALUE(TRIM(SUBSTITUTE(SUBSTITUTE(salesTable[[#This Row],[Revenue]],",",""),"GH₵",""))))</f>
        <v>13750</v>
      </c>
      <c r="AL94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45" s="19">
        <f>IF(ISNUMBER(salesTable[[#This Row],[OrderDate]]),salesTable[[#This Row],[OrderDate]],IFERROR(DATEVALUE(CLEAN(TRIM(SUBSTITUTE(salesTable[[#This Row],[OrderDate]],".","/")))),"CHECK"))</f>
        <v>45731</v>
      </c>
      <c r="AN9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45731</v>
      </c>
      <c r="AO9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GH-TAK-2025-00079</v>
      </c>
      <c r="AP9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5" s="8" t="str">
        <f>CLEAN(PROPER(TRIM(salesTable[[#This Row],[Email]])))</f>
        <v>Kojo.Owusu78@Example.Con</v>
      </c>
      <c r="AR945" s="8" t="str">
        <f>CLEAN(TRIM(salesTable[[#This Row],[SourceFile]]))</f>
        <v>Mobile_App_Export.csv</v>
      </c>
      <c r="AS9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5" s="8" t="str">
        <f>IF(salesTable[orderRef_final]&lt;&gt;"MISSING",salesTable[orderRef_final],"invalid")</f>
        <v>GH-TAK-2025-00079</v>
      </c>
    </row>
    <row r="946" spans="1:46" x14ac:dyDescent="0.3">
      <c r="A946" t="s">
        <v>429</v>
      </c>
      <c r="B946" t="s">
        <v>430</v>
      </c>
      <c r="C946" t="s">
        <v>431</v>
      </c>
      <c r="D946" t="s">
        <v>432</v>
      </c>
      <c r="E946" t="s">
        <v>433</v>
      </c>
      <c r="F946" t="s">
        <v>391</v>
      </c>
      <c r="G946" t="s">
        <v>24</v>
      </c>
      <c r="H946" t="s">
        <v>434</v>
      </c>
      <c r="I946" t="s">
        <v>26</v>
      </c>
      <c r="J946" t="s">
        <v>83</v>
      </c>
      <c r="K946" t="s">
        <v>98</v>
      </c>
      <c r="L946" t="s">
        <v>222</v>
      </c>
      <c r="M946">
        <v>1</v>
      </c>
      <c r="N946">
        <v>4200</v>
      </c>
      <c r="O946">
        <v>4200</v>
      </c>
      <c r="P946" t="s">
        <v>435</v>
      </c>
      <c r="Q946" t="s">
        <v>436</v>
      </c>
      <c r="R946" t="s">
        <v>46</v>
      </c>
      <c r="S946" t="str">
        <f>IF(salesTable[[#This Row],[Region]]="","MISSING",IFERROR(VLOOKUP(salesTable[[#This Row],[Region]],region_ref[],2,FALSE),TRIM(CLEAN(UPPER(salesTable[[#This Row],[Region]])))))</f>
        <v>TAKORADI</v>
      </c>
      <c r="T946" t="str">
        <f>IF(salesTable[[#This Row],[CustomerType]]="","MISSING",IFERROR(VLOOKUP(salesTable[[#This Row],[CustomerType]],customerType_Ref[],2,FALSE),TRIM(CLEAN(UPPER(salesTable[[#This Row],[CustomerType]])))))</f>
        <v>INDIVIDUAL</v>
      </c>
      <c r="U946" t="str">
        <f>IF(salesTable[[#This Row],[SalesChannel]]="","MISSING",IFERROR(VLOOKUP(salesTable[[#This Row],[SalesChannel]],salesChannel_Ref[],2,FALSE),CLEAN(UPPER(TRIM(salesTable[SalesChannel])))))</f>
        <v>MOBILE APP</v>
      </c>
      <c r="V946" t="str">
        <f>IF(salesTable[[#This Row],[PaymentMethod]]="","MISSING",IFERROR(VLOOKUP(salesTable[[#This Row],[PaymentMethod]],paymentMethod_REF[],2,FALSE), CLEAN(UPPER(TRIM(salesTable[[#This Row],[PaymentMethod]])))))</f>
        <v>CASH</v>
      </c>
      <c r="W946" s="8" t="str">
        <f>IF(salesTable[[#This Row],[ProductID]]="","MISSING",IFERROR(VLOOKUP(salesTable[[#This Row],[ProductID]],product_REF[],1,FALSE),"NO MATCH"))</f>
        <v>P001</v>
      </c>
      <c r="X946" s="8" t="str">
        <f>CLEAN(UPPER(TRIM(IF(salesTable[[#This Row],[ProductID]]="","MISSING",IFERROR(VLOOKUP(salesTable[[#This Row],[ProductID]],product_REF[],2,FALSE),"NO MATCH")))))</f>
        <v>LAPTOP PRO 14</v>
      </c>
      <c r="Y946" t="str">
        <f>IFERROR(CLEAN(UPPER(TRIM(VLOOKUP(salesTable[[#This Row],[productID_Final]],product_REF[],3,FALSE)))),"NO MATCH")</f>
        <v>ELECTRONICS</v>
      </c>
      <c r="Z946" s="8" t="str">
        <f>IF(salesTable[[#This Row],[productCategory_final]]=CLEAN(UPPER(TRIM(salesTable[ProductCategory]))),salesTable[[#This Row],[productCategory_final]],"MISMATCH")</f>
        <v>ELECTRONICS</v>
      </c>
      <c r="AA946" s="8" t="str">
        <f>IF(salesTable[[#This Row],[CustomerID]]="","MISSING",IFERROR(VLOOKUP(salesTable[[#This Row],[CustomerID]],customer_REF[],1,FALSE),"NO MATCH"))</f>
        <v>C0323</v>
      </c>
      <c r="AB946" t="str">
        <f>CLEAN(UPPER(TRIM(IF(salesTable[[#This Row],[FirstName]]="","MISSING",IFERROR(VLOOKUP(salesTable[[#This Row],[CustomerID_final]],customer_REF[],2,FALSE),"NO MATCH")))))</f>
        <v>ABENA</v>
      </c>
      <c r="AC946" s="8" t="str">
        <f>IF(salesTable[[#This Row],[customerFisrtName]]=CLEAN(UPPER(TRIM(salesTable[[#This Row],[customerFisrtName]]))),salesTable[[#This Row],[customerFisrtName]],"MISMATCH")</f>
        <v>ABENA</v>
      </c>
      <c r="AD946" t="str">
        <f>CLEAN(UPPER(TRIM(IF(salesTable[[#This Row],[LastName]]="","MISSING",IFERROR(VLOOKUP(salesTable[[#This Row],[CustomerID_final]],customer_REF[],3,FALSE),"NO MATCH")))))</f>
        <v>ASARE</v>
      </c>
      <c r="AE946" s="8" t="str">
        <f>IF(salesTable[[#This Row],[customerLastName]]=CLEAN(UPPER(TRIM(salesTable[[#This Row],[customerLastName]]))),salesTable[[#This Row],[customerLastName]],"MISMATCH")</f>
        <v>ASARE</v>
      </c>
      <c r="AF946" s="8" t="str">
        <f>IF(salesTable[[#This Row],[Phone]]="","MISSING",0&amp;RIGHT(TRIM(SUBSTITUTE(SUBSTITUTE(SUBSTITUTE(salesTable[[#This Row],[Phone]],"+","")," ",""),"-","")),9))</f>
        <v>0246010838</v>
      </c>
      <c r="AG94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46" s="8">
        <f>IF(salesTable[[#This Row],[quantity_clean]]&gt;0,salesTable[[#This Row],[quantity_clean]],"INVALID")</f>
        <v>1</v>
      </c>
      <c r="AI94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46" s="8">
        <f>IF(salesTable[[#This Row],[unitPrice_clean]]&gt;0,salesTable[[#This Row],[unitPrice_clean]],"INVALID")</f>
        <v>4200</v>
      </c>
      <c r="AK946">
        <f>IF(salesTable[[#This Row],[Revenue]]="","MISSING",VALUE(TRIM(SUBSTITUTE(SUBSTITUTE(salesTable[[#This Row],[Revenue]],",",""),"GH₵",""))))</f>
        <v>4200</v>
      </c>
      <c r="AL946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946" s="19">
        <f>IF(ISNUMBER(salesTable[[#This Row],[OrderDate]]),salesTable[[#This Row],[OrderDate]],IFERROR(DATEVALUE(CLEAN(TRIM(SUBSTITUTE(salesTable[[#This Row],[OrderDate]],".","/")))),"CHECK"))</f>
        <v>45932</v>
      </c>
      <c r="AN9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45932</v>
      </c>
      <c r="AO9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GH-TAK-2025-00081</v>
      </c>
      <c r="AP9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6" s="8" t="str">
        <f>CLEAN(PROPER(TRIM(salesTable[[#This Row],[Email]])))</f>
        <v>Abena.Asare94@Example.Com</v>
      </c>
      <c r="AR946" s="8" t="str">
        <f>CLEAN(TRIM(salesTable[[#This Row],[SourceFile]]))</f>
        <v>Mobile_App_Export.csv</v>
      </c>
      <c r="AS9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6" s="8" t="str">
        <f>IF(salesTable[orderRef_final]&lt;&gt;"MISSING",salesTable[orderRef_final],"invalid")</f>
        <v>GH-TAK-2025-00081</v>
      </c>
    </row>
    <row r="947" spans="1:46" x14ac:dyDescent="0.3">
      <c r="A947" t="s">
        <v>2283</v>
      </c>
      <c r="B947" t="s">
        <v>2284</v>
      </c>
      <c r="C947" t="s">
        <v>2285</v>
      </c>
      <c r="D947" t="s">
        <v>905</v>
      </c>
      <c r="E947" t="s">
        <v>22</v>
      </c>
      <c r="F947" t="s">
        <v>67</v>
      </c>
      <c r="G947" t="s">
        <v>142</v>
      </c>
      <c r="H947" t="s">
        <v>143</v>
      </c>
      <c r="I947" t="s">
        <v>26</v>
      </c>
      <c r="J947" t="s">
        <v>27</v>
      </c>
      <c r="K947" t="s">
        <v>1087</v>
      </c>
      <c r="L947" t="s">
        <v>111</v>
      </c>
      <c r="M947">
        <v>9</v>
      </c>
      <c r="N947">
        <v>420</v>
      </c>
      <c r="O947">
        <v>3780</v>
      </c>
      <c r="P947" t="s">
        <v>2286</v>
      </c>
      <c r="Q947" t="s">
        <v>2287</v>
      </c>
      <c r="R947" t="s">
        <v>46</v>
      </c>
      <c r="S947" t="str">
        <f>IF(salesTable[[#This Row],[Region]]="","MISSING",IFERROR(VLOOKUP(salesTable[[#This Row],[Region]],region_ref[],2,FALSE),TRIM(CLEAN(UPPER(salesTable[[#This Row],[Region]])))))</f>
        <v>TAKORADI</v>
      </c>
      <c r="T947" t="str">
        <f>IF(salesTable[[#This Row],[CustomerType]]="","MISSING",IFERROR(VLOOKUP(salesTable[[#This Row],[CustomerType]],customerType_Ref[],2,FALSE),TRIM(CLEAN(UPPER(salesTable[[#This Row],[CustomerType]])))))</f>
        <v>GOVERNMENT</v>
      </c>
      <c r="U947" t="str">
        <f>IF(salesTable[[#This Row],[SalesChannel]]="","MISSING",IFERROR(VLOOKUP(salesTable[[#This Row],[SalesChannel]],salesChannel_Ref[],2,FALSE),CLEAN(UPPER(TRIM(salesTable[SalesChannel])))))</f>
        <v>AGENT</v>
      </c>
      <c r="V947" t="str">
        <f>IF(salesTable[[#This Row],[PaymentMethod]]="","MISSING",IFERROR(VLOOKUP(salesTable[[#This Row],[PaymentMethod]],paymentMethod_REF[],2,FALSE), CLEAN(UPPER(TRIM(salesTable[[#This Row],[PaymentMethod]])))))</f>
        <v>CARD</v>
      </c>
      <c r="W947" s="8" t="str">
        <f>IF(salesTable[[#This Row],[ProductID]]="","MISSING",IFERROR(VLOOKUP(salesTable[[#This Row],[ProductID]],product_REF[],1,FALSE),"NO MATCH"))</f>
        <v>P003</v>
      </c>
      <c r="X947" s="8" t="str">
        <f>CLEAN(UPPER(TRIM(IF(salesTable[[#This Row],[ProductID]]="","MISSING",IFERROR(VLOOKUP(salesTable[[#This Row],[ProductID]],product_REF[],2,FALSE),"NO MATCH")))))</f>
        <v>WIRELESS HEADSET</v>
      </c>
      <c r="Y947" t="str">
        <f>IFERROR(CLEAN(UPPER(TRIM(VLOOKUP(salesTable[[#This Row],[productID_Final]],product_REF[],3,FALSE)))),"NO MATCH")</f>
        <v>ELECTRONICS</v>
      </c>
      <c r="Z947" s="8" t="str">
        <f>IF(salesTable[[#This Row],[productCategory_final]]=CLEAN(UPPER(TRIM(salesTable[ProductCategory]))),salesTable[[#This Row],[productCategory_final]],"MISMATCH")</f>
        <v>ELECTRONICS</v>
      </c>
      <c r="AA947" s="8" t="str">
        <f>IF(salesTable[[#This Row],[CustomerID]]="","MISSING",IFERROR(VLOOKUP(salesTable[[#This Row],[CustomerID]],customer_REF[],1,FALSE),"NO MATCH"))</f>
        <v>C0094</v>
      </c>
      <c r="AB947" t="str">
        <f>CLEAN(UPPER(TRIM(IF(salesTable[[#This Row],[FirstName]]="","MISSING",IFERROR(VLOOKUP(salesTable[[#This Row],[CustomerID_final]],customer_REF[],2,FALSE),"NO MATCH")))))</f>
        <v>KOFI</v>
      </c>
      <c r="AC947" s="8" t="str">
        <f>IF(salesTable[[#This Row],[customerFisrtName]]=CLEAN(UPPER(TRIM(salesTable[[#This Row],[customerFisrtName]]))),salesTable[[#This Row],[customerFisrtName]],"MISMATCH")</f>
        <v>KOFI</v>
      </c>
      <c r="AD947" t="str">
        <f>CLEAN(UPPER(TRIM(IF(salesTable[[#This Row],[LastName]]="","MISSING",IFERROR(VLOOKUP(salesTable[[#This Row],[CustomerID_final]],customer_REF[],3,FALSE),"NO MATCH")))))</f>
        <v>ARTHUR</v>
      </c>
      <c r="AE947" s="8" t="str">
        <f>IF(salesTable[[#This Row],[customerLastName]]=CLEAN(UPPER(TRIM(salesTable[[#This Row],[customerLastName]]))),salesTable[[#This Row],[customerLastName]],"MISMATCH")</f>
        <v>ARTHUR</v>
      </c>
      <c r="AF947" s="8" t="str">
        <f>IF(salesTable[[#This Row],[Phone]]="","MISSING",0&amp;RIGHT(TRIM(SUBSTITUTE(SUBSTITUTE(SUBSTITUTE(salesTable[[#This Row],[Phone]],"+","")," ",""),"-","")),9))</f>
        <v>0504435441</v>
      </c>
      <c r="AG94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47" s="8">
        <f>IF(salesTable[[#This Row],[quantity_clean]]&gt;0,salesTable[[#This Row],[quantity_clean]],"INVALID")</f>
        <v>9</v>
      </c>
      <c r="AI94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47" s="8">
        <f>IF(salesTable[[#This Row],[unitPrice_clean]]&gt;0,salesTable[[#This Row],[unitPrice_clean]],"INVALID")</f>
        <v>420</v>
      </c>
      <c r="AK947">
        <f>IF(salesTable[[#This Row],[Revenue]]="","MISSING",VALUE(TRIM(SUBSTITUTE(SUBSTITUTE(salesTable[[#This Row],[Revenue]],",",""),"GH₵",""))))</f>
        <v>3780</v>
      </c>
      <c r="AL947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947" s="19">
        <f>IF(ISNUMBER(salesTable[[#This Row],[OrderDate]]),salesTable[[#This Row],[OrderDate]],IFERROR(DATEVALUE(CLEAN(TRIM(SUBSTITUTE(salesTable[[#This Row],[OrderDate]],".","/")))),"CHECK"))</f>
        <v>45919</v>
      </c>
      <c r="AN9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45919</v>
      </c>
      <c r="AO9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GH-TAK-2025-00091</v>
      </c>
      <c r="AP9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7" s="8" t="str">
        <f>CLEAN(PROPER(TRIM(salesTable[[#This Row],[Email]])))</f>
        <v>Kofi.Arthur10@Example.Con</v>
      </c>
      <c r="AR947" s="8" t="str">
        <f>CLEAN(TRIM(salesTable[[#This Row],[SourceFile]]))</f>
        <v>Mobile_App_Export.csv</v>
      </c>
      <c r="AS9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7" s="8" t="str">
        <f>IF(salesTable[orderRef_final]&lt;&gt;"MISSING",salesTable[orderRef_final],"invalid")</f>
        <v>GH-TAK-2025-00091</v>
      </c>
    </row>
    <row r="948" spans="1:46" x14ac:dyDescent="0.3">
      <c r="A948" t="s">
        <v>5387</v>
      </c>
      <c r="B948" t="s">
        <v>5388</v>
      </c>
      <c r="C948" t="s">
        <v>1977</v>
      </c>
      <c r="D948" t="s">
        <v>743</v>
      </c>
      <c r="E948" t="s">
        <v>161</v>
      </c>
      <c r="F948" t="s">
        <v>2040</v>
      </c>
      <c r="G948" t="s">
        <v>218</v>
      </c>
      <c r="H948" t="s">
        <v>312</v>
      </c>
      <c r="I948" t="s">
        <v>26</v>
      </c>
      <c r="J948" t="s">
        <v>337</v>
      </c>
      <c r="K948" t="s">
        <v>84</v>
      </c>
      <c r="L948" t="s">
        <v>29</v>
      </c>
      <c r="M948" t="s">
        <v>112</v>
      </c>
      <c r="N948">
        <v>2800</v>
      </c>
      <c r="O948">
        <v>11200</v>
      </c>
      <c r="P948" t="s">
        <v>5389</v>
      </c>
      <c r="Q948" t="s">
        <v>5390</v>
      </c>
      <c r="R948" t="s">
        <v>32</v>
      </c>
      <c r="S948" t="str">
        <f>IF(salesTable[[#This Row],[Region]]="","MISSING",IFERROR(VLOOKUP(salesTable[[#This Row],[Region]],region_ref[],2,FALSE),TRIM(CLEAN(UPPER(salesTable[[#This Row],[Region]])))))</f>
        <v>TAKORADI</v>
      </c>
      <c r="T948" t="str">
        <f>IF(salesTable[[#This Row],[CustomerType]]="","MISSING",IFERROR(VLOOKUP(salesTable[[#This Row],[CustomerType]],customerType_Ref[],2,FALSE),TRIM(CLEAN(UPPER(salesTable[[#This Row],[CustomerType]])))))</f>
        <v>INDIVIDUAL</v>
      </c>
      <c r="U948" t="str">
        <f>IF(salesTable[[#This Row],[SalesChannel]]="","MISSING",IFERROR(VLOOKUP(salesTable[[#This Row],[SalesChannel]],salesChannel_Ref[],2,FALSE),CLEAN(UPPER(TRIM(salesTable[SalesChannel])))))</f>
        <v>AGENT</v>
      </c>
      <c r="V94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48" s="8" t="str">
        <f>IF(salesTable[[#This Row],[ProductID]]="","MISSING",IFERROR(VLOOKUP(salesTable[[#This Row],[ProductID]],product_REF[],1,FALSE),"NO MATCH"))</f>
        <v>P005</v>
      </c>
      <c r="X948" s="8" t="str">
        <f>CLEAN(UPPER(TRIM(IF(salesTable[[#This Row],[ProductID]]="","MISSING",IFERROR(VLOOKUP(salesTable[[#This Row],[ProductID]],product_REF[],2,FALSE),"NO MATCH")))))</f>
        <v>SMARTPHONE X</v>
      </c>
      <c r="Y948" t="str">
        <f>IFERROR(CLEAN(UPPER(TRIM(VLOOKUP(salesTable[[#This Row],[productID_Final]],product_REF[],3,FALSE)))),"NO MATCH")</f>
        <v>ELECTRONICS</v>
      </c>
      <c r="Z948" s="8" t="str">
        <f>IF(salesTable[[#This Row],[productCategory_final]]=CLEAN(UPPER(TRIM(salesTable[ProductCategory]))),salesTable[[#This Row],[productCategory_final]],"MISMATCH")</f>
        <v>ELECTRONICS</v>
      </c>
      <c r="AA948" s="8" t="str">
        <f>IF(salesTable[[#This Row],[CustomerID]]="","MISSING",IFERROR(VLOOKUP(salesTable[[#This Row],[CustomerID]],customer_REF[],1,FALSE),"NO MATCH"))</f>
        <v>C0122</v>
      </c>
      <c r="AB948" t="str">
        <f>CLEAN(UPPER(TRIM(IF(salesTable[[#This Row],[FirstName]]="","MISSING",IFERROR(VLOOKUP(salesTable[[#This Row],[CustomerID_final]],customer_REF[],2,FALSE),"NO MATCH")))))</f>
        <v>ESI</v>
      </c>
      <c r="AC948" s="8" t="str">
        <f>IF(salesTable[[#This Row],[customerFisrtName]]=CLEAN(UPPER(TRIM(salesTable[[#This Row],[customerFisrtName]]))),salesTable[[#This Row],[customerFisrtName]],"MISMATCH")</f>
        <v>ESI</v>
      </c>
      <c r="AD948" t="str">
        <f>CLEAN(UPPER(TRIM(IF(salesTable[[#This Row],[LastName]]="","MISSING",IFERROR(VLOOKUP(salesTable[[#This Row],[CustomerID_final]],customer_REF[],3,FALSE),"NO MATCH")))))</f>
        <v>ADDO</v>
      </c>
      <c r="AE948" s="8" t="str">
        <f>IF(salesTable[[#This Row],[customerLastName]]=CLEAN(UPPER(TRIM(salesTable[[#This Row],[customerLastName]]))),salesTable[[#This Row],[customerLastName]],"MISMATCH")</f>
        <v>ADDO</v>
      </c>
      <c r="AF948" s="8" t="str">
        <f>IF(salesTable[[#This Row],[Phone]]="","MISSING",0&amp;RIGHT(TRIM(SUBSTITUTE(SUBSTITUTE(SUBSTITUTE(salesTable[[#This Row],[Phone]],"+","")," ",""),"-","")),9))</f>
        <v>0599231907</v>
      </c>
      <c r="AG94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48" s="8">
        <f>IF(salesTable[[#This Row],[quantity_clean]]&gt;0,salesTable[[#This Row],[quantity_clean]],"INVALID")</f>
        <v>4</v>
      </c>
      <c r="AI94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48" s="8">
        <f>IF(salesTable[[#This Row],[unitPrice_clean]]&gt;0,salesTable[[#This Row],[unitPrice_clean]],"INVALID")</f>
        <v>2800</v>
      </c>
      <c r="AK948">
        <f>IF(salesTable[[#This Row],[Revenue]]="","MISSING",VALUE(TRIM(SUBSTITUTE(SUBSTITUTE(salesTable[[#This Row],[Revenue]],",",""),"GH₵",""))))</f>
        <v>11200</v>
      </c>
      <c r="AL948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948" s="19">
        <f>IF(ISNUMBER(salesTable[[#This Row],[OrderDate]]),salesTable[[#This Row],[OrderDate]],IFERROR(DATEVALUE(CLEAN(TRIM(SUBSTITUTE(salesTable[[#This Row],[OrderDate]],".","/")))),"CHECK"))</f>
        <v>46000</v>
      </c>
      <c r="AN9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46000</v>
      </c>
      <c r="AO9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GH-TAK-2025-00111</v>
      </c>
      <c r="AP9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8" s="8" t="str">
        <f>CLEAN(PROPER(TRIM(salesTable[[#This Row],[Email]])))</f>
        <v>Esi.Addo67@Example.Com</v>
      </c>
      <c r="AR948" s="8" t="str">
        <f>CLEAN(TRIM(salesTable[[#This Row],[SourceFile]]))</f>
        <v>Agent_App_2025.csv</v>
      </c>
      <c r="AS9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8" s="8" t="str">
        <f>IF(salesTable[orderRef_final]&lt;&gt;"MISSING",salesTable[orderRef_final],"invalid")</f>
        <v>GH-TAK-2025-00111</v>
      </c>
    </row>
    <row r="949" spans="1:46" x14ac:dyDescent="0.3">
      <c r="A949" t="s">
        <v>6369</v>
      </c>
      <c r="B949" t="s">
        <v>1421</v>
      </c>
      <c r="C949" t="s">
        <v>2035</v>
      </c>
      <c r="D949" t="s">
        <v>21</v>
      </c>
      <c r="E949" t="s">
        <v>140</v>
      </c>
      <c r="F949" t="s">
        <v>2040</v>
      </c>
      <c r="G949" t="s">
        <v>191</v>
      </c>
      <c r="H949" t="s">
        <v>278</v>
      </c>
      <c r="I949" t="s">
        <v>279</v>
      </c>
      <c r="J949" t="s">
        <v>27</v>
      </c>
      <c r="K949" t="s">
        <v>2866</v>
      </c>
      <c r="L949" t="s">
        <v>1386</v>
      </c>
      <c r="M949" t="s">
        <v>5905</v>
      </c>
      <c r="N949">
        <v>1650</v>
      </c>
      <c r="O949">
        <v>13200</v>
      </c>
      <c r="P949" t="s">
        <v>6370</v>
      </c>
      <c r="Q949" t="s">
        <v>6371</v>
      </c>
      <c r="R949" t="s">
        <v>157</v>
      </c>
      <c r="S949" t="str">
        <f>IF(salesTable[[#This Row],[Region]]="","MISSING",IFERROR(VLOOKUP(salesTable[[#This Row],[Region]],region_ref[],2,FALSE),TRIM(CLEAN(UPPER(salesTable[[#This Row],[Region]])))))</f>
        <v>TAKORADI</v>
      </c>
      <c r="T949" t="str">
        <f>IF(salesTable[[#This Row],[CustomerType]]="","MISSING",IFERROR(VLOOKUP(salesTable[[#This Row],[CustomerType]],customerType_Ref[],2,FALSE),TRIM(CLEAN(UPPER(salesTable[[#This Row],[CustomerType]])))))</f>
        <v>GOVERNMENT</v>
      </c>
      <c r="U949" t="str">
        <f>IF(salesTable[[#This Row],[SalesChannel]]="","MISSING",IFERROR(VLOOKUP(salesTable[[#This Row],[SalesChannel]],salesChannel_Ref[],2,FALSE),CLEAN(UPPER(TRIM(salesTable[SalesChannel])))))</f>
        <v>ONLINE</v>
      </c>
      <c r="V94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49" s="8" t="str">
        <f>IF(salesTable[[#This Row],[ProductID]]="","MISSING",IFERROR(VLOOKUP(salesTable[[#This Row],[ProductID]],product_REF[],1,FALSE),"NO MATCH"))</f>
        <v>P004</v>
      </c>
      <c r="X949" s="8" t="str">
        <f>CLEAN(UPPER(TRIM(IF(salesTable[[#This Row],[ProductID]]="","MISSING",IFERROR(VLOOKUP(salesTable[[#This Row],[ProductID]],product_REF[],2,FALSE),"NO MATCH")))))</f>
        <v>LASER PRINTER</v>
      </c>
      <c r="Y949" t="str">
        <f>IFERROR(CLEAN(UPPER(TRIM(VLOOKUP(salesTable[[#This Row],[productID_Final]],product_REF[],3,FALSE)))),"NO MATCH")</f>
        <v>OFFICE SUPPLIES</v>
      </c>
      <c r="Z949" s="8" t="str">
        <f>IF(salesTable[[#This Row],[productCategory_final]]=CLEAN(UPPER(TRIM(salesTable[ProductCategory]))),salesTable[[#This Row],[productCategory_final]],"MISMATCH")</f>
        <v>OFFICE SUPPLIES</v>
      </c>
      <c r="AA949" s="8" t="str">
        <f>IF(salesTable[[#This Row],[CustomerID]]="","MISSING",IFERROR(VLOOKUP(salesTable[[#This Row],[CustomerID]],customer_REF[],1,FALSE),"NO MATCH"))</f>
        <v>C0085</v>
      </c>
      <c r="AB949" t="str">
        <f>CLEAN(UPPER(TRIM(IF(salesTable[[#This Row],[FirstName]]="","MISSING",IFERROR(VLOOKUP(salesTable[[#This Row],[CustomerID_final]],customer_REF[],2,FALSE),"NO MATCH")))))</f>
        <v>KOJO</v>
      </c>
      <c r="AC949" s="8" t="str">
        <f>IF(salesTable[[#This Row],[customerFisrtName]]=CLEAN(UPPER(TRIM(salesTable[[#This Row],[customerFisrtName]]))),salesTable[[#This Row],[customerFisrtName]],"MISMATCH")</f>
        <v>KOJO</v>
      </c>
      <c r="AD949" t="str">
        <f>CLEAN(UPPER(TRIM(IF(salesTable[[#This Row],[LastName]]="","MISSING",IFERROR(VLOOKUP(salesTable[[#This Row],[CustomerID_final]],customer_REF[],3,FALSE),"NO MATCH")))))</f>
        <v>OWUSU</v>
      </c>
      <c r="AE949" s="8" t="str">
        <f>IF(salesTable[[#This Row],[customerLastName]]=CLEAN(UPPER(TRIM(salesTable[[#This Row],[customerLastName]]))),salesTable[[#This Row],[customerLastName]],"MISMATCH")</f>
        <v>OWUSU</v>
      </c>
      <c r="AF949" s="8" t="str">
        <f>IF(salesTable[[#This Row],[Phone]]="","MISSING",0&amp;RIGHT(TRIM(SUBSTITUTE(SUBSTITUTE(SUBSTITUTE(salesTable[[#This Row],[Phone]],"+","")," ",""),"-","")),9))</f>
        <v>0558699697</v>
      </c>
      <c r="AG94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49" s="8">
        <f>IF(salesTable[[#This Row],[quantity_clean]]&gt;0,salesTable[[#This Row],[quantity_clean]],"INVALID")</f>
        <v>8</v>
      </c>
      <c r="AI94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49" s="8">
        <f>IF(salesTable[[#This Row],[unitPrice_clean]]&gt;0,salesTable[[#This Row],[unitPrice_clean]],"INVALID")</f>
        <v>1650</v>
      </c>
      <c r="AK949">
        <f>IF(salesTable[[#This Row],[Revenue]]="","MISSING",VALUE(TRIM(SUBSTITUTE(SUBSTITUTE(salesTable[[#This Row],[Revenue]],",",""),"GH₵",""))))</f>
        <v>13200</v>
      </c>
      <c r="AL949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949" s="19">
        <f>IF(ISNUMBER(salesTable[[#This Row],[OrderDate]]),salesTable[[#This Row],[OrderDate]],IFERROR(DATEVALUE(CLEAN(TRIM(SUBSTITUTE(salesTable[[#This Row],[OrderDate]],".","/")))),"CHECK"))</f>
        <v>45970</v>
      </c>
      <c r="AN9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45970</v>
      </c>
      <c r="AO9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GH-TAK-2025-00115</v>
      </c>
      <c r="AP9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49" s="8" t="str">
        <f>CLEAN(PROPER(TRIM(salesTable[[#This Row],[Email]])))</f>
        <v>Kojo.Owusu45@Example.Com</v>
      </c>
      <c r="AR949" s="8" t="str">
        <f>CLEAN(TRIM(salesTable[[#This Row],[SourceFile]]))</f>
        <v>Online_Sales_2025.xlsx</v>
      </c>
      <c r="AS9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49" s="8" t="str">
        <f>IF(salesTable[orderRef_final]&lt;&gt;"MISSING",salesTable[orderRef_final],"invalid")</f>
        <v>GH-TAK-2025-00115</v>
      </c>
    </row>
    <row r="950" spans="1:46" x14ac:dyDescent="0.3">
      <c r="A950" t="s">
        <v>2338</v>
      </c>
      <c r="B950" t="s">
        <v>2339</v>
      </c>
      <c r="C950" t="s">
        <v>2340</v>
      </c>
      <c r="D950" t="s">
        <v>1863</v>
      </c>
      <c r="E950" t="s">
        <v>237</v>
      </c>
      <c r="F950" t="s">
        <v>264</v>
      </c>
      <c r="G950" t="s">
        <v>162</v>
      </c>
      <c r="H950" t="s">
        <v>163</v>
      </c>
      <c r="I950" t="s">
        <v>110</v>
      </c>
      <c r="J950" t="s">
        <v>492</v>
      </c>
      <c r="K950" t="s">
        <v>84</v>
      </c>
      <c r="L950" t="s">
        <v>111</v>
      </c>
      <c r="M950">
        <v>5</v>
      </c>
      <c r="N950">
        <v>620</v>
      </c>
      <c r="O950">
        <v>3100</v>
      </c>
      <c r="P950" t="s">
        <v>2341</v>
      </c>
      <c r="Q950" t="s">
        <v>2342</v>
      </c>
      <c r="R950" t="s">
        <v>46</v>
      </c>
      <c r="S950" t="str">
        <f>IF(salesTable[[#This Row],[Region]]="","MISSING",IFERROR(VLOOKUP(salesTable[[#This Row],[Region]],region_ref[],2,FALSE),TRIM(CLEAN(UPPER(salesTable[[#This Row],[Region]])))))</f>
        <v>TAKORADI</v>
      </c>
      <c r="T950" t="str">
        <f>IF(salesTable[[#This Row],[CustomerType]]="","MISSING",IFERROR(VLOOKUP(salesTable[[#This Row],[CustomerType]],customerType_Ref[],2,FALSE),TRIM(CLEAN(UPPER(salesTable[[#This Row],[CustomerType]])))))</f>
        <v>BUSINESS</v>
      </c>
      <c r="U950" t="str">
        <f>IF(salesTable[[#This Row],[SalesChannel]]="","MISSING",IFERROR(VLOOKUP(salesTable[[#This Row],[SalesChannel]],salesChannel_Ref[],2,FALSE),CLEAN(UPPER(TRIM(salesTable[SalesChannel])))))</f>
        <v>AGENT</v>
      </c>
      <c r="V950" t="str">
        <f>IF(salesTable[[#This Row],[PaymentMethod]]="","MISSING",IFERROR(VLOOKUP(salesTable[[#This Row],[PaymentMethod]],paymentMethod_REF[],2,FALSE), CLEAN(UPPER(TRIM(salesTable[[#This Row],[PaymentMethod]])))))</f>
        <v>CARD</v>
      </c>
      <c r="W950" s="8" t="str">
        <f>IF(salesTable[[#This Row],[ProductID]]="","MISSING",IFERROR(VLOOKUP(salesTable[[#This Row],[ProductID]],product_REF[],1,FALSE),"NO MATCH"))</f>
        <v>P012</v>
      </c>
      <c r="X950" s="8" t="str">
        <f>CLEAN(UPPER(TRIM(IF(salesTable[[#This Row],[ProductID]]="","MISSING",IFERROR(VLOOKUP(salesTable[[#This Row],[ProductID]],product_REF[],2,FALSE),"NO MATCH")))))</f>
        <v>BLENDER PLUS</v>
      </c>
      <c r="Y950" t="str">
        <f>IFERROR(CLEAN(UPPER(TRIM(VLOOKUP(salesTable[[#This Row],[productID_Final]],product_REF[],3,FALSE)))),"NO MATCH")</f>
        <v>HOME APPLIANCES</v>
      </c>
      <c r="Z950" s="8" t="str">
        <f>IF(salesTable[[#This Row],[productCategory_final]]=CLEAN(UPPER(TRIM(salesTable[ProductCategory]))),salesTable[[#This Row],[productCategory_final]],"MISMATCH")</f>
        <v>HOME APPLIANCES</v>
      </c>
      <c r="AA950" s="8" t="str">
        <f>IF(salesTable[[#This Row],[CustomerID]]="","MISSING",IFERROR(VLOOKUP(salesTable[[#This Row],[CustomerID]],customer_REF[],1,FALSE),"NO MATCH"))</f>
        <v>C0308</v>
      </c>
      <c r="AB950" t="str">
        <f>CLEAN(UPPER(TRIM(IF(salesTable[[#This Row],[FirstName]]="","MISSING",IFERROR(VLOOKUP(salesTable[[#This Row],[CustomerID_final]],customer_REF[],2,FALSE),"NO MATCH")))))</f>
        <v>MICHAEL</v>
      </c>
      <c r="AC950" s="8" t="str">
        <f>IF(salesTable[[#This Row],[customerFisrtName]]=CLEAN(UPPER(TRIM(salesTable[[#This Row],[customerFisrtName]]))),salesTable[[#This Row],[customerFisrtName]],"MISMATCH")</f>
        <v>MICHAEL</v>
      </c>
      <c r="AD950" t="str">
        <f>CLEAN(UPPER(TRIM(IF(salesTable[[#This Row],[LastName]]="","MISSING",IFERROR(VLOOKUP(salesTable[[#This Row],[CustomerID_final]],customer_REF[],3,FALSE),"NO MATCH")))))</f>
        <v>APPIAH</v>
      </c>
      <c r="AE950" s="8" t="str">
        <f>IF(salesTable[[#This Row],[customerLastName]]=CLEAN(UPPER(TRIM(salesTable[[#This Row],[customerLastName]]))),salesTable[[#This Row],[customerLastName]],"MISMATCH")</f>
        <v>APPIAH</v>
      </c>
      <c r="AF950" s="8" t="str">
        <f>IF(salesTable[[#This Row],[Phone]]="","MISSING",0&amp;RIGHT(TRIM(SUBSTITUTE(SUBSTITUTE(SUBSTITUTE(salesTable[[#This Row],[Phone]],"+","")," ",""),"-","")),9))</f>
        <v>0268365341</v>
      </c>
      <c r="AG95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50" s="8">
        <f>IF(salesTable[[#This Row],[quantity_clean]]&gt;0,salesTable[[#This Row],[quantity_clean]],"INVALID")</f>
        <v>5</v>
      </c>
      <c r="AI95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50" s="8">
        <f>IF(salesTable[[#This Row],[unitPrice_clean]]&gt;0,salesTable[[#This Row],[unitPrice_clean]],"INVALID")</f>
        <v>620</v>
      </c>
      <c r="AK950">
        <f>IF(salesTable[[#This Row],[Revenue]]="","MISSING",VALUE(TRIM(SUBSTITUTE(SUBSTITUTE(salesTable[[#This Row],[Revenue]],",",""),"GH₵",""))))</f>
        <v>3100</v>
      </c>
      <c r="AL950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950" s="19">
        <f>IF(ISNUMBER(salesTable[[#This Row],[OrderDate]]),salesTable[[#This Row],[OrderDate]],IFERROR(DATEVALUE(CLEAN(TRIM(SUBSTITUTE(salesTable[[#This Row],[OrderDate]],".","/")))),"CHECK"))</f>
        <v>45408</v>
      </c>
      <c r="AN95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GH-TAK-2025-00116</v>
      </c>
      <c r="AP9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0" s="8" t="str">
        <f>CLEAN(PROPER(TRIM(salesTable[[#This Row],[Email]])))</f>
        <v>Michael.Appiah82@Example.Com</v>
      </c>
      <c r="AR950" s="8" t="str">
        <f>CLEAN(TRIM(salesTable[[#This Row],[SourceFile]]))</f>
        <v>Mobile_App_Export.csv</v>
      </c>
      <c r="AS9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0" s="8" t="str">
        <f>IF(salesTable[orderRef_final]&lt;&gt;"MISSING",salesTable[orderRef_final],"invalid")</f>
        <v>GH-TAK-2025-00116</v>
      </c>
    </row>
    <row r="951" spans="1:46" x14ac:dyDescent="0.3">
      <c r="A951" t="s">
        <v>5239</v>
      </c>
      <c r="B951" t="s">
        <v>5240</v>
      </c>
      <c r="C951" t="s">
        <v>1214</v>
      </c>
      <c r="D951" t="s">
        <v>172</v>
      </c>
      <c r="E951" t="s">
        <v>552</v>
      </c>
      <c r="F951" t="s">
        <v>67</v>
      </c>
      <c r="G951" t="s">
        <v>81</v>
      </c>
      <c r="H951" t="s">
        <v>425</v>
      </c>
      <c r="I951" t="s">
        <v>110</v>
      </c>
      <c r="J951" t="s">
        <v>27</v>
      </c>
      <c r="K951" t="s">
        <v>57</v>
      </c>
      <c r="L951" t="s">
        <v>182</v>
      </c>
      <c r="M951">
        <v>4</v>
      </c>
      <c r="N951">
        <v>1250</v>
      </c>
      <c r="O951">
        <v>5000</v>
      </c>
      <c r="P951" t="s">
        <v>5241</v>
      </c>
      <c r="Q951" t="s">
        <v>5242</v>
      </c>
      <c r="R951" t="s">
        <v>32</v>
      </c>
      <c r="S951" t="str">
        <f>IF(salesTable[[#This Row],[Region]]="","MISSING",IFERROR(VLOOKUP(salesTable[[#This Row],[Region]],region_ref[],2,FALSE),TRIM(CLEAN(UPPER(salesTable[[#This Row],[Region]])))))</f>
        <v>TAKORADI</v>
      </c>
      <c r="T951" t="str">
        <f>IF(salesTable[[#This Row],[CustomerType]]="","MISSING",IFERROR(VLOOKUP(salesTable[[#This Row],[CustomerType]],customerType_Ref[],2,FALSE),TRIM(CLEAN(UPPER(salesTable[[#This Row],[CustomerType]])))))</f>
        <v>GOVERNMENT</v>
      </c>
      <c r="U951" t="str">
        <f>IF(salesTable[[#This Row],[SalesChannel]]="","MISSING",IFERROR(VLOOKUP(salesTable[[#This Row],[SalesChannel]],salesChannel_Ref[],2,FALSE),CLEAN(UPPER(TRIM(salesTable[SalesChannel])))))</f>
        <v>ONLINE</v>
      </c>
      <c r="V951" t="str">
        <f>IF(salesTable[[#This Row],[PaymentMethod]]="","MISSING",IFERROR(VLOOKUP(salesTable[[#This Row],[PaymentMethod]],paymentMethod_REF[],2,FALSE), CLEAN(UPPER(TRIM(salesTable[[#This Row],[PaymentMethod]])))))</f>
        <v>CASH</v>
      </c>
      <c r="W951" s="8" t="str">
        <f>IF(salesTable[[#This Row],[ProductID]]="","MISSING",IFERROR(VLOOKUP(salesTable[[#This Row],[ProductID]],product_REF[],1,FALSE),"NO MATCH"))</f>
        <v>P008</v>
      </c>
      <c r="X951" s="8" t="str">
        <f>CLEAN(UPPER(TRIM(IF(salesTable[[#This Row],[ProductID]]="","MISSING",IFERROR(VLOOKUP(salesTable[[#This Row],[ProductID]],product_REF[],2,FALSE),"NO MATCH")))))</f>
        <v>MICROWAVE 25L</v>
      </c>
      <c r="Y951" t="str">
        <f>IFERROR(CLEAN(UPPER(TRIM(VLOOKUP(salesTable[[#This Row],[productID_Final]],product_REF[],3,FALSE)))),"NO MATCH")</f>
        <v>HOME APPLIANCES</v>
      </c>
      <c r="Z951" s="8" t="str">
        <f>IF(salesTable[[#This Row],[productCategory_final]]=CLEAN(UPPER(TRIM(salesTable[ProductCategory]))),salesTable[[#This Row],[productCategory_final]],"MISMATCH")</f>
        <v>HOME APPLIANCES</v>
      </c>
      <c r="AA951" s="8" t="str">
        <f>IF(salesTable[[#This Row],[CustomerID]]="","MISSING",IFERROR(VLOOKUP(salesTable[[#This Row],[CustomerID]],customer_REF[],1,FALSE),"NO MATCH"))</f>
        <v>C0173</v>
      </c>
      <c r="AB951" t="str">
        <f>CLEAN(UPPER(TRIM(IF(salesTable[[#This Row],[FirstName]]="","MISSING",IFERROR(VLOOKUP(salesTable[[#This Row],[CustomerID_final]],customer_REF[],2,FALSE),"NO MATCH")))))</f>
        <v>DANIEL</v>
      </c>
      <c r="AC951" s="8" t="str">
        <f>IF(salesTable[[#This Row],[customerFisrtName]]=CLEAN(UPPER(TRIM(salesTable[[#This Row],[customerFisrtName]]))),salesTable[[#This Row],[customerFisrtName]],"MISMATCH")</f>
        <v>DANIEL</v>
      </c>
      <c r="AD951" t="str">
        <f>CLEAN(UPPER(TRIM(IF(salesTable[[#This Row],[LastName]]="","MISSING",IFERROR(VLOOKUP(salesTable[[#This Row],[CustomerID_final]],customer_REF[],3,FALSE),"NO MATCH")))))</f>
        <v>BADU</v>
      </c>
      <c r="AE951" s="8" t="str">
        <f>IF(salesTable[[#This Row],[customerLastName]]=CLEAN(UPPER(TRIM(salesTable[[#This Row],[customerLastName]]))),salesTable[[#This Row],[customerLastName]],"MISMATCH")</f>
        <v>BADU</v>
      </c>
      <c r="AF951" s="8" t="str">
        <f>IF(salesTable[[#This Row],[Phone]]="","MISSING",0&amp;RIGHT(TRIM(SUBSTITUTE(SUBSTITUTE(SUBSTITUTE(salesTable[[#This Row],[Phone]],"+","")," ",""),"-","")),9))</f>
        <v>0542629712</v>
      </c>
      <c r="AG95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51" s="8">
        <f>IF(salesTable[[#This Row],[quantity_clean]]&gt;0,salesTable[[#This Row],[quantity_clean]],"INVALID")</f>
        <v>4</v>
      </c>
      <c r="AI95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951" s="8">
        <f>IF(salesTable[[#This Row],[unitPrice_clean]]&gt;0,salesTable[[#This Row],[unitPrice_clean]],"INVALID")</f>
        <v>1250</v>
      </c>
      <c r="AK951">
        <f>IF(salesTable[[#This Row],[Revenue]]="","MISSING",VALUE(TRIM(SUBSTITUTE(SUBSTITUTE(salesTable[[#This Row],[Revenue]],",",""),"GH₵",""))))</f>
        <v>5000</v>
      </c>
      <c r="AL951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951" s="19">
        <f>IF(ISNUMBER(salesTable[[#This Row],[OrderDate]]),salesTable[[#This Row],[OrderDate]],IFERROR(DATEVALUE(CLEAN(TRIM(SUBSTITUTE(salesTable[[#This Row],[OrderDate]],".","/")))),"CHECK"))</f>
        <v>45979</v>
      </c>
      <c r="AN9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45979</v>
      </c>
      <c r="AO9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GH-TAK-2025-00119</v>
      </c>
      <c r="AP9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1" s="8" t="str">
        <f>CLEAN(PROPER(TRIM(salesTable[[#This Row],[Email]])))</f>
        <v>Daniel.Badu38@Example.Com</v>
      </c>
      <c r="AR951" s="8" t="str">
        <f>CLEAN(TRIM(salesTable[[#This Row],[SourceFile]]))</f>
        <v>Agent_App_2025.csv</v>
      </c>
      <c r="AS9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1" s="8" t="str">
        <f>IF(salesTable[orderRef_final]&lt;&gt;"MISSING",salesTable[orderRef_final],"invalid")</f>
        <v>GH-TAK-2025-00119</v>
      </c>
    </row>
    <row r="952" spans="1:46" x14ac:dyDescent="0.3">
      <c r="A952" t="s">
        <v>1612</v>
      </c>
      <c r="B952" t="s">
        <v>1613</v>
      </c>
      <c r="C952" t="s">
        <v>1614</v>
      </c>
      <c r="D952" t="s">
        <v>743</v>
      </c>
      <c r="E952" t="s">
        <v>51</v>
      </c>
      <c r="F952" t="s">
        <v>67</v>
      </c>
      <c r="G952" t="s">
        <v>142</v>
      </c>
      <c r="H952" t="s">
        <v>143</v>
      </c>
      <c r="I952" t="s">
        <v>26</v>
      </c>
      <c r="J952" t="s">
        <v>83</v>
      </c>
      <c r="K952" t="s">
        <v>921</v>
      </c>
      <c r="L952" t="s">
        <v>451</v>
      </c>
      <c r="M952">
        <v>8</v>
      </c>
      <c r="O952">
        <v>3360</v>
      </c>
      <c r="P952" t="s">
        <v>1615</v>
      </c>
      <c r="Q952" t="s">
        <v>1616</v>
      </c>
      <c r="R952" t="s">
        <v>46</v>
      </c>
      <c r="S952" t="str">
        <f>IF(salesTable[[#This Row],[Region]]="","MISSING",IFERROR(VLOOKUP(salesTable[[#This Row],[Region]],region_ref[],2,FALSE),TRIM(CLEAN(UPPER(salesTable[[#This Row],[Region]])))))</f>
        <v>TAKORADI</v>
      </c>
      <c r="T952" t="str">
        <f>IF(salesTable[[#This Row],[CustomerType]]="","MISSING",IFERROR(VLOOKUP(salesTable[[#This Row],[CustomerType]],customerType_Ref[],2,FALSE),TRIM(CLEAN(UPPER(salesTable[[#This Row],[CustomerType]])))))</f>
        <v>INDIVIDUAL</v>
      </c>
      <c r="U952" t="str">
        <f>IF(salesTable[[#This Row],[SalesChannel]]="","MISSING",IFERROR(VLOOKUP(salesTable[[#This Row],[SalesChannel]],salesChannel_Ref[],2,FALSE),CLEAN(UPPER(TRIM(salesTable[SalesChannel])))))</f>
        <v>MOBILE APP</v>
      </c>
      <c r="V95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52" s="8" t="str">
        <f>IF(salesTable[[#This Row],[ProductID]]="","MISSING",IFERROR(VLOOKUP(salesTable[[#This Row],[ProductID]],product_REF[],1,FALSE),"NO MATCH"))</f>
        <v>P003</v>
      </c>
      <c r="X952" s="8" t="str">
        <f>CLEAN(UPPER(TRIM(IF(salesTable[[#This Row],[ProductID]]="","MISSING",IFERROR(VLOOKUP(salesTable[[#This Row],[ProductID]],product_REF[],2,FALSE),"NO MATCH")))))</f>
        <v>WIRELESS HEADSET</v>
      </c>
      <c r="Y952" t="str">
        <f>IFERROR(CLEAN(UPPER(TRIM(VLOOKUP(salesTable[[#This Row],[productID_Final]],product_REF[],3,FALSE)))),"NO MATCH")</f>
        <v>ELECTRONICS</v>
      </c>
      <c r="Z952" s="8" t="str">
        <f>IF(salesTable[[#This Row],[productCategory_final]]=CLEAN(UPPER(TRIM(salesTable[ProductCategory]))),salesTable[[#This Row],[productCategory_final]],"MISMATCH")</f>
        <v>ELECTRONICS</v>
      </c>
      <c r="AA952" s="8" t="str">
        <f>IF(salesTable[[#This Row],[CustomerID]]="","MISSING",IFERROR(VLOOKUP(salesTable[[#This Row],[CustomerID]],customer_REF[],1,FALSE),"NO MATCH"))</f>
        <v>C0029</v>
      </c>
      <c r="AB952" t="str">
        <f>CLEAN(UPPER(TRIM(IF(salesTable[[#This Row],[FirstName]]="","MISSING",IFERROR(VLOOKUP(salesTable[[#This Row],[CustomerID_final]],customer_REF[],2,FALSE),"NO MATCH")))))</f>
        <v>ESI</v>
      </c>
      <c r="AC952" s="8" t="str">
        <f>IF(salesTable[[#This Row],[customerFisrtName]]=CLEAN(UPPER(TRIM(salesTable[[#This Row],[customerFisrtName]]))),salesTable[[#This Row],[customerFisrtName]],"MISMATCH")</f>
        <v>ESI</v>
      </c>
      <c r="AD952" t="str">
        <f>CLEAN(UPPER(TRIM(IF(salesTable[[#This Row],[LastName]]="","MISSING",IFERROR(VLOOKUP(salesTable[[#This Row],[CustomerID_final]],customer_REF[],3,FALSE),"NO MATCH")))))</f>
        <v>MENSAH</v>
      </c>
      <c r="AE952" s="8" t="str">
        <f>IF(salesTable[[#This Row],[customerLastName]]=CLEAN(UPPER(TRIM(salesTable[[#This Row],[customerLastName]]))),salesTable[[#This Row],[customerLastName]],"MISMATCH")</f>
        <v>MENSAH</v>
      </c>
      <c r="AF952" s="8" t="str">
        <f>IF(salesTable[[#This Row],[Phone]]="","MISSING",0&amp;RIGHT(TRIM(SUBSTITUTE(SUBSTITUTE(SUBSTITUTE(salesTable[[#This Row],[Phone]],"+","")," ",""),"-","")),9))</f>
        <v>0544363363</v>
      </c>
      <c r="AG95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52" s="8">
        <f>IF(salesTable[[#This Row],[quantity_clean]]&gt;0,salesTable[[#This Row],[quantity_clean]],"INVALID")</f>
        <v>8</v>
      </c>
      <c r="AI952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952" s="8" t="str">
        <f>IF(salesTable[[#This Row],[unitPrice_clean]]&gt;0,salesTable[[#This Row],[unitPrice_clean]],"INVALID")</f>
        <v>INVALID</v>
      </c>
      <c r="AK952">
        <f>IF(salesTable[[#This Row],[Revenue]]="","MISSING",VALUE(TRIM(SUBSTITUTE(SUBSTITUTE(salesTable[[#This Row],[Revenue]],",",""),"GH₵",""))))</f>
        <v>3360</v>
      </c>
      <c r="AL95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52" s="19">
        <f>IF(ISNUMBER(salesTable[[#This Row],[OrderDate]]),salesTable[[#This Row],[OrderDate]],IFERROR(DATEVALUE(CLEAN(TRIM(SUBSTITUTE(salesTable[[#This Row],[OrderDate]],".","/")))),"CHECK"))</f>
        <v>45735</v>
      </c>
      <c r="AN9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45735</v>
      </c>
      <c r="AO9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GH-TAK-2025-00124</v>
      </c>
      <c r="AP9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2" s="8" t="str">
        <f>CLEAN(PROPER(TRIM(salesTable[[#This Row],[Email]])))</f>
        <v>Esi.Mensah94@Example.Com</v>
      </c>
      <c r="AR952" s="8" t="str">
        <f>CLEAN(TRIM(salesTable[[#This Row],[SourceFile]]))</f>
        <v>Mobile_App_Export.csv</v>
      </c>
      <c r="AS9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2" s="8" t="str">
        <f>IF(salesTable[orderRef_final]&lt;&gt;"MISSING",salesTable[orderRef_final],"invalid")</f>
        <v>GH-TAK-2025-00124</v>
      </c>
    </row>
    <row r="953" spans="1:46" x14ac:dyDescent="0.3">
      <c r="A953" t="s">
        <v>3540</v>
      </c>
      <c r="B953" t="s">
        <v>3541</v>
      </c>
      <c r="C953" t="s">
        <v>1260</v>
      </c>
      <c r="D953" t="s">
        <v>743</v>
      </c>
      <c r="E953" t="s">
        <v>37</v>
      </c>
      <c r="F953" t="s">
        <v>67</v>
      </c>
      <c r="G953" t="s">
        <v>24</v>
      </c>
      <c r="H953" t="s">
        <v>769</v>
      </c>
      <c r="I953" t="s">
        <v>329</v>
      </c>
      <c r="J953" t="s">
        <v>442</v>
      </c>
      <c r="K953" t="s">
        <v>1087</v>
      </c>
      <c r="L953" t="s">
        <v>58</v>
      </c>
      <c r="M953">
        <v>-10</v>
      </c>
      <c r="N953">
        <v>4200</v>
      </c>
      <c r="O953">
        <v>42000</v>
      </c>
      <c r="P953" t="s">
        <v>643</v>
      </c>
      <c r="Q953" t="s">
        <v>3542</v>
      </c>
      <c r="R953" t="s">
        <v>157</v>
      </c>
      <c r="S953" t="str">
        <f>IF(salesTable[[#This Row],[Region]]="","MISSING",IFERROR(VLOOKUP(salesTable[[#This Row],[Region]],region_ref[],2,FALSE),TRIM(CLEAN(UPPER(salesTable[[#This Row],[Region]])))))</f>
        <v>TAKORADI</v>
      </c>
      <c r="T953" t="str">
        <f>IF(salesTable[[#This Row],[CustomerType]]="","MISSING",IFERROR(VLOOKUP(salesTable[[#This Row],[CustomerType]],customerType_Ref[],2,FALSE),TRIM(CLEAN(UPPER(salesTable[[#This Row],[CustomerType]])))))</f>
        <v>BUSINESS</v>
      </c>
      <c r="U953" t="str">
        <f>IF(salesTable[[#This Row],[SalesChannel]]="","MISSING",IFERROR(VLOOKUP(salesTable[[#This Row],[SalesChannel]],salesChannel_Ref[],2,FALSE),CLEAN(UPPER(TRIM(salesTable[SalesChannel])))))</f>
        <v>AGENT</v>
      </c>
      <c r="V95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53" s="8" t="str">
        <f>IF(salesTable[[#This Row],[ProductID]]="","MISSING",IFERROR(VLOOKUP(salesTable[[#This Row],[ProductID]],product_REF[],1,FALSE),"NO MATCH"))</f>
        <v>P001</v>
      </c>
      <c r="X953" s="8" t="str">
        <f>CLEAN(UPPER(TRIM(IF(salesTable[[#This Row],[ProductID]]="","MISSING",IFERROR(VLOOKUP(salesTable[[#This Row],[ProductID]],product_REF[],2,FALSE),"NO MATCH")))))</f>
        <v>LAPTOP PRO 14</v>
      </c>
      <c r="Y953" t="str">
        <f>IFERROR(CLEAN(UPPER(TRIM(VLOOKUP(salesTable[[#This Row],[productID_Final]],product_REF[],3,FALSE)))),"NO MATCH")</f>
        <v>ELECTRONICS</v>
      </c>
      <c r="Z953" s="8" t="str">
        <f>IF(salesTable[[#This Row],[productCategory_final]]=CLEAN(UPPER(TRIM(salesTable[ProductCategory]))),salesTable[[#This Row],[productCategory_final]],"MISMATCH")</f>
        <v>ELECTRONICS</v>
      </c>
      <c r="AA953" s="8" t="str">
        <f>IF(salesTable[[#This Row],[CustomerID]]="","MISSING",IFERROR(VLOOKUP(salesTable[[#This Row],[CustomerID]],customer_REF[],1,FALSE),"NO MATCH"))</f>
        <v>C0213</v>
      </c>
      <c r="AB953" t="str">
        <f>CLEAN(UPPER(TRIM(IF(salesTable[[#This Row],[FirstName]]="","MISSING",IFERROR(VLOOKUP(salesTable[[#This Row],[CustomerID_final]],customer_REF[],2,FALSE),"NO MATCH")))))</f>
        <v>ESI</v>
      </c>
      <c r="AC953" s="8" t="str">
        <f>IF(salesTable[[#This Row],[customerFisrtName]]=CLEAN(UPPER(TRIM(salesTable[[#This Row],[customerFisrtName]]))),salesTable[[#This Row],[customerFisrtName]],"MISMATCH")</f>
        <v>ESI</v>
      </c>
      <c r="AD953" t="str">
        <f>CLEAN(UPPER(TRIM(IF(salesTable[[#This Row],[LastName]]="","MISSING",IFERROR(VLOOKUP(salesTable[[#This Row],[CustomerID_final]],customer_REF[],3,FALSE),"NO MATCH")))))</f>
        <v>ANTWI</v>
      </c>
      <c r="AE953" s="8" t="str">
        <f>IF(salesTable[[#This Row],[customerLastName]]=CLEAN(UPPER(TRIM(salesTable[[#This Row],[customerLastName]]))),salesTable[[#This Row],[customerLastName]],"MISMATCH")</f>
        <v>ANTWI</v>
      </c>
      <c r="AF953" s="8" t="str">
        <f>IF(salesTable[[#This Row],[Phone]]="","MISSING",0&amp;RIGHT(TRIM(SUBSTITUTE(SUBSTITUTE(SUBSTITUTE(salesTable[[#This Row],[Phone]],"+","")," ",""),"-","")),9))</f>
        <v>0241234567</v>
      </c>
      <c r="AG953">
        <f>IF(OR(salesTable[[#This Row],[Quantity]]="",salesTable[[#This Row],[Quantity]]="N/A",salesTable[[#This Row],[Quantity]]="abc"),"INVALID",VALUE(TRIM(SUBSTITUTE(SUBSTITUTE(salesTable[[#This Row],[Quantity]],",",""),"GH₵",""))))</f>
        <v>-10</v>
      </c>
      <c r="AH953" s="8" t="str">
        <f>IF(salesTable[[#This Row],[quantity_clean]]&gt;0,salesTable[[#This Row],[quantity_clean]],"INVALID")</f>
        <v>INVALID</v>
      </c>
      <c r="AI95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53" s="8">
        <f>IF(salesTable[[#This Row],[unitPrice_clean]]&gt;0,salesTable[[#This Row],[unitPrice_clean]],"INVALID")</f>
        <v>4200</v>
      </c>
      <c r="AK953">
        <f>IF(salesTable[[#This Row],[Revenue]]="","MISSING",VALUE(TRIM(SUBSTITUTE(SUBSTITUTE(salesTable[[#This Row],[Revenue]],",",""),"GH₵",""))))</f>
        <v>42000</v>
      </c>
      <c r="AL95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53" s="19">
        <f>IF(ISNUMBER(salesTable[[#This Row],[OrderDate]]),salesTable[[#This Row],[OrderDate]],IFERROR(DATEVALUE(CLEAN(TRIM(SUBSTITUTE(salesTable[[#This Row],[OrderDate]],".","/")))),"CHECK"))</f>
        <v>46117</v>
      </c>
      <c r="AN95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GH-TAK-2025-00128</v>
      </c>
      <c r="AP9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3" s="8" t="str">
        <f>CLEAN(PROPER(TRIM(salesTable[[#This Row],[Email]])))</f>
        <v>Esi.Antwi34@Example.Com</v>
      </c>
      <c r="AR953" s="8" t="str">
        <f>CLEAN(TRIM(salesTable[[#This Row],[SourceFile]]))</f>
        <v>Online_Sales_2025.xlsx</v>
      </c>
      <c r="AS9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3" s="8" t="str">
        <f>IF(salesTable[orderRef_final]&lt;&gt;"MISSING",salesTable[orderRef_final],"invalid")</f>
        <v>GH-TAK-2025-00128</v>
      </c>
    </row>
    <row r="954" spans="1:46" x14ac:dyDescent="0.3">
      <c r="A954" t="s">
        <v>3074</v>
      </c>
      <c r="B954" t="s">
        <v>3014</v>
      </c>
      <c r="C954" t="s">
        <v>1237</v>
      </c>
      <c r="D954" t="s">
        <v>151</v>
      </c>
      <c r="E954" t="s">
        <v>190</v>
      </c>
      <c r="F954" t="s">
        <v>238</v>
      </c>
      <c r="G954" t="s">
        <v>191</v>
      </c>
      <c r="H954" t="s">
        <v>817</v>
      </c>
      <c r="I954" t="s">
        <v>279</v>
      </c>
      <c r="J954" t="s">
        <v>97</v>
      </c>
      <c r="K954" t="s">
        <v>231</v>
      </c>
      <c r="L954" t="s">
        <v>111</v>
      </c>
      <c r="M954">
        <v>9</v>
      </c>
      <c r="N954">
        <v>1650</v>
      </c>
      <c r="O954">
        <v>14850</v>
      </c>
      <c r="P954" t="s">
        <v>3075</v>
      </c>
      <c r="Q954" t="s">
        <v>233</v>
      </c>
      <c r="R954" t="s">
        <v>157</v>
      </c>
      <c r="S954" t="str">
        <f>IF(salesTable[[#This Row],[Region]]="","MISSING",IFERROR(VLOOKUP(salesTable[[#This Row],[Region]],region_ref[],2,FALSE),TRIM(CLEAN(UPPER(salesTable[[#This Row],[Region]])))))</f>
        <v>TAKORADI</v>
      </c>
      <c r="T954" t="str">
        <f>IF(salesTable[[#This Row],[CustomerType]]="","MISSING",IFERROR(VLOOKUP(salesTable[[#This Row],[CustomerType]],customerType_Ref[],2,FALSE),TRIM(CLEAN(UPPER(salesTable[[#This Row],[CustomerType]])))))</f>
        <v>BUSINESS</v>
      </c>
      <c r="U954" t="str">
        <f>IF(salesTable[[#This Row],[SalesChannel]]="","MISSING",IFERROR(VLOOKUP(salesTable[[#This Row],[SalesChannel]],salesChannel_Ref[],2,FALSE),CLEAN(UPPER(TRIM(salesTable[SalesChannel])))))</f>
        <v>ONLINE</v>
      </c>
      <c r="V954" t="str">
        <f>IF(salesTable[[#This Row],[PaymentMethod]]="","MISSING",IFERROR(VLOOKUP(salesTable[[#This Row],[PaymentMethod]],paymentMethod_REF[],2,FALSE), CLEAN(UPPER(TRIM(salesTable[[#This Row],[PaymentMethod]])))))</f>
        <v>CARD</v>
      </c>
      <c r="W954" s="8" t="str">
        <f>IF(salesTable[[#This Row],[ProductID]]="","MISSING",IFERROR(VLOOKUP(salesTable[[#This Row],[ProductID]],product_REF[],1,FALSE),"NO MATCH"))</f>
        <v>P004</v>
      </c>
      <c r="X954" s="8" t="str">
        <f>CLEAN(UPPER(TRIM(IF(salesTable[[#This Row],[ProductID]]="","MISSING",IFERROR(VLOOKUP(salesTable[[#This Row],[ProductID]],product_REF[],2,FALSE),"NO MATCH")))))</f>
        <v>LASER PRINTER</v>
      </c>
      <c r="Y954" t="str">
        <f>IFERROR(CLEAN(UPPER(TRIM(VLOOKUP(salesTable[[#This Row],[productID_Final]],product_REF[],3,FALSE)))),"NO MATCH")</f>
        <v>OFFICE SUPPLIES</v>
      </c>
      <c r="Z954" s="8" t="str">
        <f>IF(salesTable[[#This Row],[productCategory_final]]=CLEAN(UPPER(TRIM(salesTable[ProductCategory]))),salesTable[[#This Row],[productCategory_final]],"MISMATCH")</f>
        <v>OFFICE SUPPLIES</v>
      </c>
      <c r="AA954" s="8" t="str">
        <f>IF(salesTable[[#This Row],[CustomerID]]="","MISSING",IFERROR(VLOOKUP(salesTable[[#This Row],[CustomerID]],customer_REF[],1,FALSE),"NO MATCH"))</f>
        <v>C0159</v>
      </c>
      <c r="AB954" t="str">
        <f>CLEAN(UPPER(TRIM(IF(salesTable[[#This Row],[FirstName]]="","MISSING",IFERROR(VLOOKUP(salesTable[[#This Row],[CustomerID_final]],customer_REF[],2,FALSE),"NO MATCH")))))</f>
        <v>KWAME</v>
      </c>
      <c r="AC954" s="8" t="str">
        <f>IF(salesTable[[#This Row],[customerFisrtName]]=CLEAN(UPPER(TRIM(salesTable[[#This Row],[customerFisrtName]]))),salesTable[[#This Row],[customerFisrtName]],"MISMATCH")</f>
        <v>KWAME</v>
      </c>
      <c r="AD954" t="str">
        <f>CLEAN(UPPER(TRIM(IF(salesTable[[#This Row],[LastName]]="","MISSING",IFERROR(VLOOKUP(salesTable[[#This Row],[CustomerID_final]],customer_REF[],3,FALSE),"NO MATCH")))))</f>
        <v>ASARE</v>
      </c>
      <c r="AE954" s="8" t="str">
        <f>IF(salesTable[[#This Row],[customerLastName]]=CLEAN(UPPER(TRIM(salesTable[[#This Row],[customerLastName]]))),salesTable[[#This Row],[customerLastName]],"MISMATCH")</f>
        <v>ASARE</v>
      </c>
      <c r="AF954" s="8" t="str">
        <f>IF(salesTable[[#This Row],[Phone]]="","MISSING",0&amp;RIGHT(TRIM(SUBSTITUTE(SUBSTITUTE(SUBSTITUTE(salesTable[[#This Row],[Phone]],"+","")," ",""),"-","")),9))</f>
        <v>0551679706</v>
      </c>
      <c r="AG95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54" s="8">
        <f>IF(salesTable[[#This Row],[quantity_clean]]&gt;0,salesTable[[#This Row],[quantity_clean]],"INVALID")</f>
        <v>9</v>
      </c>
      <c r="AI95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54" s="8">
        <f>IF(salesTable[[#This Row],[unitPrice_clean]]&gt;0,salesTable[[#This Row],[unitPrice_clean]],"INVALID")</f>
        <v>1650</v>
      </c>
      <c r="AK954">
        <f>IF(salesTable[[#This Row],[Revenue]]="","MISSING",VALUE(TRIM(SUBSTITUTE(SUBSTITUTE(salesTable[[#This Row],[Revenue]],",",""),"GH₵",""))))</f>
        <v>14850</v>
      </c>
      <c r="AL954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954" s="19">
        <f>IF(ISNUMBER(salesTable[[#This Row],[OrderDate]]),salesTable[[#This Row],[OrderDate]],IFERROR(DATEVALUE(CLEAN(TRIM(SUBSTITUTE(salesTable[[#This Row],[OrderDate]],".","/")))),"CHECK"))</f>
        <v>45769</v>
      </c>
      <c r="AN9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9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GH-TAK-2025-00139</v>
      </c>
      <c r="AP9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4" s="8" t="str">
        <f>CLEAN(PROPER(TRIM(salesTable[[#This Row],[Email]])))</f>
        <v>Kwame.Asare69@Example.Com</v>
      </c>
      <c r="AR954" s="8" t="str">
        <f>CLEAN(TRIM(salesTable[[#This Row],[SourceFile]]))</f>
        <v>Online_Sales_2025.xlsx</v>
      </c>
      <c r="AS9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4" s="8" t="str">
        <f>IF(salesTable[orderRef_final]&lt;&gt;"MISSING",salesTable[orderRef_final],"invalid")</f>
        <v>GH-TAK-2025-00139</v>
      </c>
    </row>
    <row r="955" spans="1:46" x14ac:dyDescent="0.3">
      <c r="A955" t="s">
        <v>2602</v>
      </c>
      <c r="B955" t="s">
        <v>2603</v>
      </c>
      <c r="C955" t="s">
        <v>2073</v>
      </c>
      <c r="D955" t="s">
        <v>732</v>
      </c>
      <c r="E955" t="s">
        <v>66</v>
      </c>
      <c r="F955" t="s">
        <v>2040</v>
      </c>
      <c r="G955" t="s">
        <v>239</v>
      </c>
      <c r="H955" t="s">
        <v>2604</v>
      </c>
      <c r="I955" t="s">
        <v>241</v>
      </c>
      <c r="J955" t="s">
        <v>83</v>
      </c>
      <c r="K955" t="s">
        <v>57</v>
      </c>
      <c r="L955" t="s">
        <v>182</v>
      </c>
      <c r="M955" t="s">
        <v>1522</v>
      </c>
      <c r="N955">
        <v>980</v>
      </c>
      <c r="O955">
        <v>5880</v>
      </c>
      <c r="P955" t="s">
        <v>2605</v>
      </c>
      <c r="Q955" t="s">
        <v>2606</v>
      </c>
      <c r="R955" t="s">
        <v>32</v>
      </c>
      <c r="S955" t="str">
        <f>IF(salesTable[[#This Row],[Region]]="","MISSING",IFERROR(VLOOKUP(salesTable[[#This Row],[Region]],region_ref[],2,FALSE),TRIM(CLEAN(UPPER(salesTable[[#This Row],[Region]])))))</f>
        <v>TAKORADI</v>
      </c>
      <c r="T955" t="str">
        <f>IF(salesTable[[#This Row],[CustomerType]]="","MISSING",IFERROR(VLOOKUP(salesTable[[#This Row],[CustomerType]],customerType_Ref[],2,FALSE),TRIM(CLEAN(UPPER(salesTable[[#This Row],[CustomerType]])))))</f>
        <v>INDIVIDUAL</v>
      </c>
      <c r="U955" t="str">
        <f>IF(salesTable[[#This Row],[SalesChannel]]="","MISSING",IFERROR(VLOOKUP(salesTable[[#This Row],[SalesChannel]],salesChannel_Ref[],2,FALSE),CLEAN(UPPER(TRIM(salesTable[SalesChannel])))))</f>
        <v>ONLINE</v>
      </c>
      <c r="V955" t="str">
        <f>IF(salesTable[[#This Row],[PaymentMethod]]="","MISSING",IFERROR(VLOOKUP(salesTable[[#This Row],[PaymentMethod]],paymentMethod_REF[],2,FALSE), CLEAN(UPPER(TRIM(salesTable[[#This Row],[PaymentMethod]])))))</f>
        <v>CASH</v>
      </c>
      <c r="W955" s="8" t="str">
        <f>IF(salesTable[[#This Row],[ProductID]]="","MISSING",IFERROR(VLOOKUP(salesTable[[#This Row],[ProductID]],product_REF[],1,FALSE),"NO MATCH"))</f>
        <v>P009</v>
      </c>
      <c r="X955" s="8" t="str">
        <f>CLEAN(UPPER(TRIM(IF(salesTable[[#This Row],[ProductID]]="","MISSING",IFERROR(VLOOKUP(salesTable[[#This Row],[ProductID]],product_REF[],2,FALSE),"NO MATCH")))))</f>
        <v>FILING CABINET</v>
      </c>
      <c r="Y955" t="str">
        <f>IFERROR(CLEAN(UPPER(TRIM(VLOOKUP(salesTable[[#This Row],[productID_Final]],product_REF[],3,FALSE)))),"NO MATCH")</f>
        <v>OFFICE SUPPLIES</v>
      </c>
      <c r="Z955" s="8" t="str">
        <f>IF(salesTable[[#This Row],[productCategory_final]]=CLEAN(UPPER(TRIM(salesTable[ProductCategory]))),salesTable[[#This Row],[productCategory_final]],"MISMATCH")</f>
        <v>OFFICE SUPPLIES</v>
      </c>
      <c r="AA955" s="8" t="str">
        <f>IF(salesTable[[#This Row],[CustomerID]]="","MISSING",IFERROR(VLOOKUP(salesTable[[#This Row],[CustomerID]],customer_REF[],1,FALSE),"NO MATCH"))</f>
        <v>C0102</v>
      </c>
      <c r="AB955" t="str">
        <f>CLEAN(UPPER(TRIM(IF(salesTable[[#This Row],[FirstName]]="","MISSING",IFERROR(VLOOKUP(salesTable[[#This Row],[CustomerID_final]],customer_REF[],2,FALSE),"NO MATCH")))))</f>
        <v>KOFI</v>
      </c>
      <c r="AC955" s="8" t="str">
        <f>IF(salesTable[[#This Row],[customerFisrtName]]=CLEAN(UPPER(TRIM(salesTable[[#This Row],[customerFisrtName]]))),salesTable[[#This Row],[customerFisrtName]],"MISMATCH")</f>
        <v>KOFI</v>
      </c>
      <c r="AD955" t="str">
        <f>CLEAN(UPPER(TRIM(IF(salesTable[[#This Row],[LastName]]="","MISSING",IFERROR(VLOOKUP(salesTable[[#This Row],[CustomerID_final]],customer_REF[],3,FALSE),"NO MATCH")))))</f>
        <v>ASARE</v>
      </c>
      <c r="AE955" s="8" t="str">
        <f>IF(salesTable[[#This Row],[customerLastName]]=CLEAN(UPPER(TRIM(salesTable[[#This Row],[customerLastName]]))),salesTable[[#This Row],[customerLastName]],"MISMATCH")</f>
        <v>ASARE</v>
      </c>
      <c r="AF955" s="8" t="str">
        <f>IF(salesTable[[#This Row],[Phone]]="","MISSING",0&amp;RIGHT(TRIM(SUBSTITUTE(SUBSTITUTE(SUBSTITUTE(salesTable[[#This Row],[Phone]],"+","")," ",""),"-","")),9))</f>
        <v>0552220894</v>
      </c>
      <c r="AG95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55" s="8">
        <f>IF(salesTable[[#This Row],[quantity_clean]]&gt;0,salesTable[[#This Row],[quantity_clean]],"INVALID")</f>
        <v>6</v>
      </c>
      <c r="AI95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55" s="8">
        <f>IF(salesTable[[#This Row],[unitPrice_clean]]&gt;0,salesTable[[#This Row],[unitPrice_clean]],"INVALID")</f>
        <v>980</v>
      </c>
      <c r="AK955">
        <f>IF(salesTable[[#This Row],[Revenue]]="","MISSING",VALUE(TRIM(SUBSTITUTE(SUBSTITUTE(salesTable[[#This Row],[Revenue]],",",""),"GH₵",""))))</f>
        <v>5880</v>
      </c>
      <c r="AL955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955" s="19">
        <f>IF(ISNUMBER(salesTable[[#This Row],[OrderDate]]),salesTable[[#This Row],[OrderDate]],IFERROR(DATEVALUE(CLEAN(TRIM(SUBSTITUTE(salesTable[[#This Row],[OrderDate]],".","/")))),"CHECK"))</f>
        <v>45720</v>
      </c>
      <c r="AN9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45720</v>
      </c>
      <c r="AO9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GH-TAK-2025-00174</v>
      </c>
      <c r="AP9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5" s="8" t="str">
        <f>CLEAN(PROPER(TRIM(salesTable[[#This Row],[Email]])))</f>
        <v>Kofi.Asare26@Example.Com</v>
      </c>
      <c r="AR955" s="8" t="str">
        <f>CLEAN(TRIM(salesTable[[#This Row],[SourceFile]]))</f>
        <v>Agent_App_2025.csv</v>
      </c>
      <c r="AS9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5" s="8" t="str">
        <f>IF(salesTable[orderRef_final]&lt;&gt;"MISSING",salesTable[orderRef_final],"invalid")</f>
        <v>GH-TAK-2025-00174</v>
      </c>
    </row>
    <row r="956" spans="1:46" x14ac:dyDescent="0.3">
      <c r="A956" t="s">
        <v>833</v>
      </c>
      <c r="B956" t="s">
        <v>834</v>
      </c>
      <c r="C956" t="s">
        <v>439</v>
      </c>
      <c r="D956" t="s">
        <v>80</v>
      </c>
      <c r="E956" t="s">
        <v>237</v>
      </c>
      <c r="F956" t="s">
        <v>67</v>
      </c>
      <c r="G956" t="s">
        <v>120</v>
      </c>
      <c r="H956" t="s">
        <v>121</v>
      </c>
      <c r="I956" t="s">
        <v>41</v>
      </c>
      <c r="J956" t="s">
        <v>97</v>
      </c>
      <c r="K956" t="s">
        <v>57</v>
      </c>
      <c r="L956" t="s">
        <v>669</v>
      </c>
      <c r="M956">
        <v>8</v>
      </c>
      <c r="N956">
        <v>850</v>
      </c>
      <c r="O956">
        <v>6800</v>
      </c>
      <c r="P956" t="s">
        <v>835</v>
      </c>
      <c r="Q956" t="s">
        <v>836</v>
      </c>
      <c r="R956" t="s">
        <v>32</v>
      </c>
      <c r="S956" t="str">
        <f>IF(salesTable[[#This Row],[Region]]="","MISSING",IFERROR(VLOOKUP(salesTable[[#This Row],[Region]],region_ref[],2,FALSE),TRIM(CLEAN(UPPER(salesTable[[#This Row],[Region]])))))</f>
        <v>TAKORADI</v>
      </c>
      <c r="T956" t="str">
        <f>IF(salesTable[[#This Row],[CustomerType]]="","MISSING",IFERROR(VLOOKUP(salesTable[[#This Row],[CustomerType]],customerType_Ref[],2,FALSE),TRIM(CLEAN(UPPER(salesTable[[#This Row],[CustomerType]])))))</f>
        <v>BUSINESS</v>
      </c>
      <c r="U956" t="str">
        <f>IF(salesTable[[#This Row],[SalesChannel]]="","MISSING",IFERROR(VLOOKUP(salesTable[[#This Row],[SalesChannel]],salesChannel_Ref[],2,FALSE),CLEAN(UPPER(TRIM(salesTable[SalesChannel])))))</f>
        <v>ONLINE</v>
      </c>
      <c r="V95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56" s="8" t="str">
        <f>IF(salesTable[[#This Row],[ProductID]]="","MISSING",IFERROR(VLOOKUP(salesTable[[#This Row],[ProductID]],product_REF[],1,FALSE),"NO MATCH"))</f>
        <v>P002</v>
      </c>
      <c r="X956" s="8" t="str">
        <f>CLEAN(UPPER(TRIM(IF(salesTable[[#This Row],[ProductID]]="","MISSING",IFERROR(VLOOKUP(salesTable[[#This Row],[ProductID]],product_REF[],2,FALSE),"NO MATCH")))))</f>
        <v>OFFICE CHAIR</v>
      </c>
      <c r="Y956" t="str">
        <f>IFERROR(CLEAN(UPPER(TRIM(VLOOKUP(salesTable[[#This Row],[productID_Final]],product_REF[],3,FALSE)))),"NO MATCH")</f>
        <v>FURNITURE</v>
      </c>
      <c r="Z956" s="8" t="str">
        <f>IF(salesTable[[#This Row],[productCategory_final]]=CLEAN(UPPER(TRIM(salesTable[ProductCategory]))),salesTable[[#This Row],[productCategory_final]],"MISMATCH")</f>
        <v>FURNITURE</v>
      </c>
      <c r="AA956" s="8" t="str">
        <f>IF(salesTable[[#This Row],[CustomerID]]="","MISSING",IFERROR(VLOOKUP(salesTable[[#This Row],[CustomerID]],customer_REF[],1,FALSE),"NO MATCH"))</f>
        <v>C0187</v>
      </c>
      <c r="AB956" t="str">
        <f>CLEAN(UPPER(TRIM(IF(salesTable[[#This Row],[FirstName]]="","MISSING",IFERROR(VLOOKUP(salesTable[[#This Row],[CustomerID_final]],customer_REF[],2,FALSE),"NO MATCH")))))</f>
        <v>ADWOA</v>
      </c>
      <c r="AC956" s="8" t="str">
        <f>IF(salesTable[[#This Row],[customerFisrtName]]=CLEAN(UPPER(TRIM(salesTable[[#This Row],[customerFisrtName]]))),salesTable[[#This Row],[customerFisrtName]],"MISMATCH")</f>
        <v>ADWOA</v>
      </c>
      <c r="AD956" t="str">
        <f>CLEAN(UPPER(TRIM(IF(salesTable[[#This Row],[LastName]]="","MISSING",IFERROR(VLOOKUP(salesTable[[#This Row],[CustomerID_final]],customer_REF[],3,FALSE),"NO MATCH")))))</f>
        <v>APPIAH</v>
      </c>
      <c r="AE956" s="8" t="str">
        <f>IF(salesTable[[#This Row],[customerLastName]]=CLEAN(UPPER(TRIM(salesTable[[#This Row],[customerLastName]]))),salesTable[[#This Row],[customerLastName]],"MISMATCH")</f>
        <v>APPIAH</v>
      </c>
      <c r="AF956" s="8" t="str">
        <f>IF(salesTable[[#This Row],[Phone]]="","MISSING",0&amp;RIGHT(TRIM(SUBSTITUTE(SUBSTITUTE(SUBSTITUTE(salesTable[[#This Row],[Phone]],"+","")," ",""),"-","")),9))</f>
        <v>0206775142</v>
      </c>
      <c r="AG95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56" s="8">
        <f>IF(salesTable[[#This Row],[quantity_clean]]&gt;0,salesTable[[#This Row],[quantity_clean]],"INVALID")</f>
        <v>8</v>
      </c>
      <c r="AI95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56" s="8">
        <f>IF(salesTable[[#This Row],[unitPrice_clean]]&gt;0,salesTable[[#This Row],[unitPrice_clean]],"INVALID")</f>
        <v>850</v>
      </c>
      <c r="AK956">
        <f>IF(salesTable[[#This Row],[Revenue]]="","MISSING",VALUE(TRIM(SUBSTITUTE(SUBSTITUTE(salesTable[[#This Row],[Revenue]],",",""),"GH₵",""))))</f>
        <v>6800</v>
      </c>
      <c r="AL956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956" s="19">
        <f>IF(ISNUMBER(salesTable[[#This Row],[OrderDate]]),salesTable[[#This Row],[OrderDate]],IFERROR(DATEVALUE(CLEAN(TRIM(SUBSTITUTE(salesTable[[#This Row],[OrderDate]],".","/")))),"CHECK"))</f>
        <v>45818</v>
      </c>
      <c r="AN9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45818</v>
      </c>
      <c r="AO9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GH-TAK-2025-00179</v>
      </c>
      <c r="AP9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6" s="8" t="str">
        <f>CLEAN(PROPER(TRIM(salesTable[[#This Row],[Email]])))</f>
        <v>Adwoa.Appiah65@Example.Com</v>
      </c>
      <c r="AR956" s="8" t="str">
        <f>CLEAN(TRIM(salesTable[[#This Row],[SourceFile]]))</f>
        <v>Agent_App_2025.csv</v>
      </c>
      <c r="AS9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6" s="8" t="str">
        <f>IF(salesTable[orderRef_final]&lt;&gt;"MISSING",salesTable[orderRef_final],"invalid")</f>
        <v>GH-TAK-2025-00179</v>
      </c>
    </row>
    <row r="957" spans="1:46" x14ac:dyDescent="0.3">
      <c r="A957" t="s">
        <v>2038</v>
      </c>
      <c r="B957" t="s">
        <v>2039</v>
      </c>
      <c r="C957" t="s">
        <v>1363</v>
      </c>
      <c r="D957" t="s">
        <v>65</v>
      </c>
      <c r="E957" t="s">
        <v>51</v>
      </c>
      <c r="F957" t="s">
        <v>2040</v>
      </c>
      <c r="G957" t="s">
        <v>191</v>
      </c>
      <c r="H957" t="s">
        <v>895</v>
      </c>
      <c r="I957" t="s">
        <v>279</v>
      </c>
      <c r="J957" t="s">
        <v>249</v>
      </c>
      <c r="K957" t="s">
        <v>98</v>
      </c>
      <c r="L957" t="s">
        <v>111</v>
      </c>
      <c r="M957">
        <v>1</v>
      </c>
      <c r="N957">
        <v>-1750</v>
      </c>
      <c r="O957">
        <v>1750</v>
      </c>
      <c r="P957" t="s">
        <v>2041</v>
      </c>
      <c r="Q957" t="s">
        <v>2042</v>
      </c>
      <c r="R957" t="s">
        <v>46</v>
      </c>
      <c r="S957" t="str">
        <f>IF(salesTable[[#This Row],[Region]]="","MISSING",IFERROR(VLOOKUP(salesTable[[#This Row],[Region]],region_ref[],2,FALSE),TRIM(CLEAN(UPPER(salesTable[[#This Row],[Region]])))))</f>
        <v>TAKORADI</v>
      </c>
      <c r="T957" t="str">
        <f>IF(salesTable[[#This Row],[CustomerType]]="","MISSING",IFERROR(VLOOKUP(salesTable[[#This Row],[CustomerType]],customerType_Ref[],2,FALSE),TRIM(CLEAN(UPPER(salesTable[[#This Row],[CustomerType]])))))</f>
        <v>GOVERNMENT</v>
      </c>
      <c r="U957" t="str">
        <f>IF(salesTable[[#This Row],[SalesChannel]]="","MISSING",IFERROR(VLOOKUP(salesTable[[#This Row],[SalesChannel]],salesChannel_Ref[],2,FALSE),CLEAN(UPPER(TRIM(salesTable[SalesChannel])))))</f>
        <v>MOBILE APP</v>
      </c>
      <c r="V957" t="str">
        <f>IF(salesTable[[#This Row],[PaymentMethod]]="","MISSING",IFERROR(VLOOKUP(salesTable[[#This Row],[PaymentMethod]],paymentMethod_REF[],2,FALSE), CLEAN(UPPER(TRIM(salesTable[[#This Row],[PaymentMethod]])))))</f>
        <v>CARD</v>
      </c>
      <c r="W957" s="8" t="str">
        <f>IF(salesTable[[#This Row],[ProductID]]="","MISSING",IFERROR(VLOOKUP(salesTable[[#This Row],[ProductID]],product_REF[],1,FALSE),"NO MATCH"))</f>
        <v>P004</v>
      </c>
      <c r="X957" s="8" t="str">
        <f>CLEAN(UPPER(TRIM(IF(salesTable[[#This Row],[ProductID]]="","MISSING",IFERROR(VLOOKUP(salesTable[[#This Row],[ProductID]],product_REF[],2,FALSE),"NO MATCH")))))</f>
        <v>LASER PRINTER</v>
      </c>
      <c r="Y957" t="str">
        <f>IFERROR(CLEAN(UPPER(TRIM(VLOOKUP(salesTable[[#This Row],[productID_Final]],product_REF[],3,FALSE)))),"NO MATCH")</f>
        <v>OFFICE SUPPLIES</v>
      </c>
      <c r="Z957" s="8" t="str">
        <f>IF(salesTable[[#This Row],[productCategory_final]]=CLEAN(UPPER(TRIM(salesTable[ProductCategory]))),salesTable[[#This Row],[productCategory_final]],"MISMATCH")</f>
        <v>OFFICE SUPPLIES</v>
      </c>
      <c r="AA957" s="8" t="str">
        <f>IF(salesTable[[#This Row],[CustomerID]]="","MISSING",IFERROR(VLOOKUP(salesTable[[#This Row],[CustomerID]],customer_REF[],1,FALSE),"NO MATCH"))</f>
        <v>C0027</v>
      </c>
      <c r="AB957" t="str">
        <f>CLEAN(UPPER(TRIM(IF(salesTable[[#This Row],[FirstName]]="","MISSING",IFERROR(VLOOKUP(salesTable[[#This Row],[CustomerID_final]],customer_REF[],2,FALSE),"NO MATCH")))))</f>
        <v>NAA</v>
      </c>
      <c r="AC957" s="8" t="str">
        <f>IF(salesTable[[#This Row],[customerFisrtName]]=CLEAN(UPPER(TRIM(salesTable[[#This Row],[customerFisrtName]]))),salesTable[[#This Row],[customerFisrtName]],"MISMATCH")</f>
        <v>NAA</v>
      </c>
      <c r="AD957" t="str">
        <f>CLEAN(UPPER(TRIM(IF(salesTable[[#This Row],[LastName]]="","MISSING",IFERROR(VLOOKUP(salesTable[[#This Row],[CustomerID_final]],customer_REF[],3,FALSE),"NO MATCH")))))</f>
        <v>MENSAH</v>
      </c>
      <c r="AE957" s="8" t="str">
        <f>IF(salesTable[[#This Row],[customerLastName]]=CLEAN(UPPER(TRIM(salesTable[[#This Row],[customerLastName]]))),salesTable[[#This Row],[customerLastName]],"MISMATCH")</f>
        <v>MENSAH</v>
      </c>
      <c r="AF957" s="8" t="str">
        <f>IF(salesTable[[#This Row],[Phone]]="","MISSING",0&amp;RIGHT(TRIM(SUBSTITUTE(SUBSTITUTE(SUBSTITUTE(salesTable[[#This Row],[Phone]],"+","")," ",""),"-","")),9))</f>
        <v>0209006093</v>
      </c>
      <c r="AG95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57" s="8">
        <f>IF(salesTable[[#This Row],[quantity_clean]]&gt;0,salesTable[[#This Row],[quantity_clean]],"INVALID")</f>
        <v>1</v>
      </c>
      <c r="AI957">
        <f>IF(OR(salesTable[[#This Row],[UnitPrice]]="",salesTable[[#This Row],[UnitPrice]]="N/A",salesTable[[#This Row],[UnitPrice]]="unknown"),"INVALID",VALUE(TRIM(SUBSTITUTE(SUBSTITUTE(salesTable[[#This Row],[UnitPrice]],",",""),"GH₵",""))))</f>
        <v>-1750</v>
      </c>
      <c r="AJ957" s="8" t="str">
        <f>IF(salesTable[[#This Row],[unitPrice_clean]]&gt;0,salesTable[[#This Row],[unitPrice_clean]],"INVALID")</f>
        <v>INVALID</v>
      </c>
      <c r="AK957">
        <f>IF(salesTable[[#This Row],[Revenue]]="","MISSING",VALUE(TRIM(SUBSTITUTE(SUBSTITUTE(salesTable[[#This Row],[Revenue]],",",""),"GH₵",""))))</f>
        <v>1750</v>
      </c>
      <c r="AL95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57" s="19">
        <f>IF(ISNUMBER(salesTable[[#This Row],[OrderDate]]),salesTable[[#This Row],[OrderDate]],IFERROR(DATEVALUE(CLEAN(TRIM(SUBSTITUTE(salesTable[[#This Row],[OrderDate]],".","/")))),"CHECK"))</f>
        <v>45693</v>
      </c>
      <c r="AN9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45693</v>
      </c>
      <c r="AO9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GH-TAK-2025-00184</v>
      </c>
      <c r="AP9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7" s="8" t="str">
        <f>CLEAN(PROPER(TRIM(salesTable[[#This Row],[Email]])))</f>
        <v>Naa.Mensah72@Example.Com</v>
      </c>
      <c r="AR957" s="8" t="str">
        <f>CLEAN(TRIM(salesTable[[#This Row],[SourceFile]]))</f>
        <v>Mobile_App_Export.csv</v>
      </c>
      <c r="AS9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7" s="8" t="str">
        <f>IF(salesTable[orderRef_final]&lt;&gt;"MISSING",salesTable[orderRef_final],"invalid")</f>
        <v>GH-TAK-2025-00184</v>
      </c>
    </row>
    <row r="958" spans="1:46" x14ac:dyDescent="0.3">
      <c r="A958" t="s">
        <v>3506</v>
      </c>
      <c r="B958" t="s">
        <v>3507</v>
      </c>
      <c r="C958" t="s">
        <v>690</v>
      </c>
      <c r="D958" t="s">
        <v>470</v>
      </c>
      <c r="E958" t="s">
        <v>381</v>
      </c>
      <c r="F958" t="s">
        <v>67</v>
      </c>
      <c r="G958" t="s">
        <v>162</v>
      </c>
      <c r="H958" t="s">
        <v>163</v>
      </c>
      <c r="I958" t="s">
        <v>110</v>
      </c>
      <c r="J958" t="s">
        <v>27</v>
      </c>
      <c r="K958" t="s">
        <v>539</v>
      </c>
      <c r="L958" t="s">
        <v>182</v>
      </c>
      <c r="M958">
        <v>12</v>
      </c>
      <c r="N958" t="s">
        <v>354</v>
      </c>
      <c r="O958">
        <v>7440</v>
      </c>
      <c r="P958" t="s">
        <v>3508</v>
      </c>
      <c r="Q958" t="s">
        <v>3509</v>
      </c>
      <c r="R958" t="s">
        <v>32</v>
      </c>
      <c r="S958" t="str">
        <f>IF(salesTable[[#This Row],[Region]]="","MISSING",IFERROR(VLOOKUP(salesTable[[#This Row],[Region]],region_ref[],2,FALSE),TRIM(CLEAN(UPPER(salesTable[[#This Row],[Region]])))))</f>
        <v>TAKORADI</v>
      </c>
      <c r="T958" t="str">
        <f>IF(salesTable[[#This Row],[CustomerType]]="","MISSING",IFERROR(VLOOKUP(salesTable[[#This Row],[CustomerType]],customerType_Ref[],2,FALSE),TRIM(CLEAN(UPPER(salesTable[[#This Row],[CustomerType]])))))</f>
        <v>GOVERNMENT</v>
      </c>
      <c r="U958" t="str">
        <f>IF(salesTable[[#This Row],[SalesChannel]]="","MISSING",IFERROR(VLOOKUP(salesTable[[#This Row],[SalesChannel]],salesChannel_Ref[],2,FALSE),CLEAN(UPPER(TRIM(salesTable[SalesChannel])))))</f>
        <v>AGENT</v>
      </c>
      <c r="V958" t="str">
        <f>IF(salesTable[[#This Row],[PaymentMethod]]="","MISSING",IFERROR(VLOOKUP(salesTable[[#This Row],[PaymentMethod]],paymentMethod_REF[],2,FALSE), CLEAN(UPPER(TRIM(salesTable[[#This Row],[PaymentMethod]])))))</f>
        <v>CASH</v>
      </c>
      <c r="W958" s="8" t="str">
        <f>IF(salesTable[[#This Row],[ProductID]]="","MISSING",IFERROR(VLOOKUP(salesTable[[#This Row],[ProductID]],product_REF[],1,FALSE),"NO MATCH"))</f>
        <v>P012</v>
      </c>
      <c r="X958" s="8" t="str">
        <f>CLEAN(UPPER(TRIM(IF(salesTable[[#This Row],[ProductID]]="","MISSING",IFERROR(VLOOKUP(salesTable[[#This Row],[ProductID]],product_REF[],2,FALSE),"NO MATCH")))))</f>
        <v>BLENDER PLUS</v>
      </c>
      <c r="Y958" t="str">
        <f>IFERROR(CLEAN(UPPER(TRIM(VLOOKUP(salesTable[[#This Row],[productID_Final]],product_REF[],3,FALSE)))),"NO MATCH")</f>
        <v>HOME APPLIANCES</v>
      </c>
      <c r="Z958" s="8" t="str">
        <f>IF(salesTable[[#This Row],[productCategory_final]]=CLEAN(UPPER(TRIM(salesTable[ProductCategory]))),salesTable[[#This Row],[productCategory_final]],"MISMATCH")</f>
        <v>HOME APPLIANCES</v>
      </c>
      <c r="AA958" s="8" t="str">
        <f>IF(salesTable[[#This Row],[CustomerID]]="","MISSING",IFERROR(VLOOKUP(salesTable[[#This Row],[CustomerID]],customer_REF[],1,FALSE),"NO MATCH"))</f>
        <v>C0061</v>
      </c>
      <c r="AB958" t="str">
        <f>CLEAN(UPPER(TRIM(IF(salesTable[[#This Row],[FirstName]]="","MISSING",IFERROR(VLOOKUP(salesTable[[#This Row],[CustomerID_final]],customer_REF[],2,FALSE),"NO MATCH")))))</f>
        <v>DANIEL</v>
      </c>
      <c r="AC958" s="8" t="str">
        <f>IF(salesTable[[#This Row],[customerFisrtName]]=CLEAN(UPPER(TRIM(salesTable[[#This Row],[customerFisrtName]]))),salesTable[[#This Row],[customerFisrtName]],"MISMATCH")</f>
        <v>DANIEL</v>
      </c>
      <c r="AD958" t="str">
        <f>CLEAN(UPPER(TRIM(IF(salesTable[[#This Row],[LastName]]="","MISSING",IFERROR(VLOOKUP(salesTable[[#This Row],[CustomerID_final]],customer_REF[],3,FALSE),"NO MATCH")))))</f>
        <v>MENSAH</v>
      </c>
      <c r="AE958" s="8" t="str">
        <f>IF(salesTable[[#This Row],[customerLastName]]=CLEAN(UPPER(TRIM(salesTable[[#This Row],[customerLastName]]))),salesTable[[#This Row],[customerLastName]],"MISMATCH")</f>
        <v>MENSAH</v>
      </c>
      <c r="AF958" s="8" t="str">
        <f>IF(salesTable[[#This Row],[Phone]]="","MISSING",0&amp;RIGHT(TRIM(SUBSTITUTE(SUBSTITUTE(SUBSTITUTE(salesTable[[#This Row],[Phone]],"+","")," ",""),"-","")),9))</f>
        <v>0509518685</v>
      </c>
      <c r="AG95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58" s="8">
        <f>IF(salesTable[[#This Row],[quantity_clean]]&gt;0,salesTable[[#This Row],[quantity_clean]],"INVALID")</f>
        <v>12</v>
      </c>
      <c r="AI95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58" s="8">
        <f>IF(salesTable[[#This Row],[unitPrice_clean]]&gt;0,salesTable[[#This Row],[unitPrice_clean]],"INVALID")</f>
        <v>620</v>
      </c>
      <c r="AK958">
        <f>IF(salesTable[[#This Row],[Revenue]]="","MISSING",VALUE(TRIM(SUBSTITUTE(SUBSTITUTE(salesTable[[#This Row],[Revenue]],",",""),"GH₵",""))))</f>
        <v>7440</v>
      </c>
      <c r="AL958" s="8">
        <f>IFERROR(IF(ROUND(salesTable[[#This Row],[Quantity_final]]*salesTable[[#This Row],[UnitPrice_final]],2)=ROUND(salesTable[[#This Row],[revenue_clean]],2)=TRUE,salesTable[[#This Row],[revenue_clean]],"invalid"),"INVALID")</f>
        <v>7440</v>
      </c>
      <c r="AM958" s="19">
        <f>IF(ISNUMBER(salesTable[[#This Row],[OrderDate]]),salesTable[[#This Row],[OrderDate]],IFERROR(DATEVALUE(CLEAN(TRIM(SUBSTITUTE(salesTable[[#This Row],[OrderDate]],".","/")))),"CHECK"))</f>
        <v>45879</v>
      </c>
      <c r="AN9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9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GH-TAK-2025-00187</v>
      </c>
      <c r="AP9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8" s="8" t="str">
        <f>CLEAN(PROPER(TRIM(salesTable[[#This Row],[Email]])))</f>
        <v>Daniel.Mensah98@Example.Com</v>
      </c>
      <c r="AR958" s="8" t="str">
        <f>CLEAN(TRIM(salesTable[[#This Row],[SourceFile]]))</f>
        <v>Agent_App_2025.csv</v>
      </c>
      <c r="AS9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8" s="8" t="str">
        <f>IF(salesTable[orderRef_final]&lt;&gt;"MISSING",salesTable[orderRef_final],"invalid")</f>
        <v>GH-TAK-2025-00187</v>
      </c>
    </row>
    <row r="959" spans="1:46" x14ac:dyDescent="0.3">
      <c r="A959" t="s">
        <v>488</v>
      </c>
      <c r="B959" t="s">
        <v>489</v>
      </c>
      <c r="C959" t="s">
        <v>490</v>
      </c>
      <c r="D959" t="s">
        <v>106</v>
      </c>
      <c r="E959" t="s">
        <v>129</v>
      </c>
      <c r="F959" t="s">
        <v>67</v>
      </c>
      <c r="G959" t="s">
        <v>81</v>
      </c>
      <c r="H959" t="s">
        <v>425</v>
      </c>
      <c r="I959" t="s">
        <v>491</v>
      </c>
      <c r="J959" t="s">
        <v>492</v>
      </c>
      <c r="K959" t="s">
        <v>493</v>
      </c>
      <c r="L959" t="s">
        <v>182</v>
      </c>
      <c r="M959">
        <v>2</v>
      </c>
      <c r="N959">
        <v>1150</v>
      </c>
      <c r="O959">
        <v>2300</v>
      </c>
      <c r="P959" t="s">
        <v>494</v>
      </c>
      <c r="Q959" t="s">
        <v>495</v>
      </c>
      <c r="R959" t="s">
        <v>32</v>
      </c>
      <c r="S959" t="str">
        <f>IF(salesTable[[#This Row],[Region]]="","MISSING",IFERROR(VLOOKUP(salesTable[[#This Row],[Region]],region_ref[],2,FALSE),TRIM(CLEAN(UPPER(salesTable[[#This Row],[Region]])))))</f>
        <v>TAKORADI</v>
      </c>
      <c r="T959" t="str">
        <f>IF(salesTable[[#This Row],[CustomerType]]="","MISSING",IFERROR(VLOOKUP(salesTable[[#This Row],[CustomerType]],customerType_Ref[],2,FALSE),TRIM(CLEAN(UPPER(salesTable[[#This Row],[CustomerType]])))))</f>
        <v>BUSINESS</v>
      </c>
      <c r="U959" t="str">
        <f>IF(salesTable[[#This Row],[SalesChannel]]="","MISSING",IFERROR(VLOOKUP(salesTable[[#This Row],[SalesChannel]],salesChannel_Ref[],2,FALSE),CLEAN(UPPER(TRIM(salesTable[SalesChannel])))))</f>
        <v>AGENT</v>
      </c>
      <c r="V959" t="str">
        <f>IF(salesTable[[#This Row],[PaymentMethod]]="","MISSING",IFERROR(VLOOKUP(salesTable[[#This Row],[PaymentMethod]],paymentMethod_REF[],2,FALSE), CLEAN(UPPER(TRIM(salesTable[[#This Row],[PaymentMethod]])))))</f>
        <v>CASH</v>
      </c>
      <c r="W959" s="8" t="str">
        <f>IF(salesTable[[#This Row],[ProductID]]="","MISSING",IFERROR(VLOOKUP(salesTable[[#This Row],[ProductID]],product_REF[],1,FALSE),"NO MATCH"))</f>
        <v>P008</v>
      </c>
      <c r="X959" s="8" t="str">
        <f>CLEAN(UPPER(TRIM(IF(salesTable[[#This Row],[ProductID]]="","MISSING",IFERROR(VLOOKUP(salesTable[[#This Row],[ProductID]],product_REF[],2,FALSE),"NO MATCH")))))</f>
        <v>MICROWAVE 25L</v>
      </c>
      <c r="Y959" t="str">
        <f>IFERROR(CLEAN(UPPER(TRIM(VLOOKUP(salesTable[[#This Row],[productID_Final]],product_REF[],3,FALSE)))),"NO MATCH")</f>
        <v>HOME APPLIANCES</v>
      </c>
      <c r="Z959" s="8" t="str">
        <f>IF(salesTable[[#This Row],[productCategory_final]]=CLEAN(UPPER(TRIM(salesTable[ProductCategory]))),salesTable[[#This Row],[productCategory_final]],"MISMATCH")</f>
        <v>HOME APPLIANCES</v>
      </c>
      <c r="AA959" s="8" t="str">
        <f>IF(salesTable[[#This Row],[CustomerID]]="","MISSING",IFERROR(VLOOKUP(salesTable[[#This Row],[CustomerID]],customer_REF[],1,FALSE),"NO MATCH"))</f>
        <v>C0051</v>
      </c>
      <c r="AB959" t="str">
        <f>CLEAN(UPPER(TRIM(IF(salesTable[[#This Row],[FirstName]]="","MISSING",IFERROR(VLOOKUP(salesTable[[#This Row],[CustomerID_final]],customer_REF[],2,FALSE),"NO MATCH")))))</f>
        <v>YAW</v>
      </c>
      <c r="AC959" s="8" t="str">
        <f>IF(salesTable[[#This Row],[customerFisrtName]]=CLEAN(UPPER(TRIM(salesTable[[#This Row],[customerFisrtName]]))),salesTable[[#This Row],[customerFisrtName]],"MISMATCH")</f>
        <v>YAW</v>
      </c>
      <c r="AD959" t="str">
        <f>CLEAN(UPPER(TRIM(IF(salesTable[[#This Row],[LastName]]="","MISSING",IFERROR(VLOOKUP(salesTable[[#This Row],[CustomerID_final]],customer_REF[],3,FALSE),"NO MATCH")))))</f>
        <v>BOATENG</v>
      </c>
      <c r="AE959" s="8" t="str">
        <f>IF(salesTable[[#This Row],[customerLastName]]=CLEAN(UPPER(TRIM(salesTable[[#This Row],[customerLastName]]))),salesTable[[#This Row],[customerLastName]],"MISMATCH")</f>
        <v>BOATENG</v>
      </c>
      <c r="AF959" s="8" t="str">
        <f>IF(salesTable[[#This Row],[Phone]]="","MISSING",0&amp;RIGHT(TRIM(SUBSTITUTE(SUBSTITUTE(SUBSTITUTE(salesTable[[#This Row],[Phone]],"+","")," ",""),"-","")),9))</f>
        <v>0269766798</v>
      </c>
      <c r="AG95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59" s="8">
        <f>IF(salesTable[[#This Row],[quantity_clean]]&gt;0,salesTable[[#This Row],[quantity_clean]],"INVALID")</f>
        <v>2</v>
      </c>
      <c r="AI959">
        <f>IF(OR(salesTable[[#This Row],[UnitPrice]]="",salesTable[[#This Row],[UnitPrice]]="N/A",salesTable[[#This Row],[UnitPrice]]="unknown"),"INVALID",VALUE(TRIM(SUBSTITUTE(SUBSTITUTE(salesTable[[#This Row],[UnitPrice]],",",""),"GH₵",""))))</f>
        <v>1150</v>
      </c>
      <c r="AJ959" s="8">
        <f>IF(salesTable[[#This Row],[unitPrice_clean]]&gt;0,salesTable[[#This Row],[unitPrice_clean]],"INVALID")</f>
        <v>1150</v>
      </c>
      <c r="AK959">
        <f>IF(salesTable[[#This Row],[Revenue]]="","MISSING",VALUE(TRIM(SUBSTITUTE(SUBSTITUTE(salesTable[[#This Row],[Revenue]],",",""),"GH₵",""))))</f>
        <v>2300</v>
      </c>
      <c r="AL959" s="8">
        <f>IFERROR(IF(ROUND(salesTable[[#This Row],[Quantity_final]]*salesTable[[#This Row],[UnitPrice_final]],2)=ROUND(salesTable[[#This Row],[revenue_clean]],2)=TRUE,salesTable[[#This Row],[revenue_clean]],"invalid"),"INVALID")</f>
        <v>2300</v>
      </c>
      <c r="AM959" s="19">
        <f>IF(ISNUMBER(salesTable[[#This Row],[OrderDate]]),salesTable[[#This Row],[OrderDate]],IFERROR(DATEVALUE(CLEAN(TRIM(SUBSTITUTE(salesTable[[#This Row],[OrderDate]],".","/")))),"CHECK"))</f>
        <v>45920</v>
      </c>
      <c r="AN9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45920</v>
      </c>
      <c r="AO9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GH-TAK-2025-00206</v>
      </c>
      <c r="AP9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59" s="8" t="str">
        <f>CLEAN(PROPER(TRIM(salesTable[[#This Row],[Email]])))</f>
        <v>Yaw.Boateng56@Example.Com</v>
      </c>
      <c r="AR959" s="8" t="str">
        <f>CLEAN(TRIM(salesTable[[#This Row],[SourceFile]]))</f>
        <v>Agent_App_2025.csv</v>
      </c>
      <c r="AS9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59" s="8" t="str">
        <f>IF(salesTable[orderRef_final]&lt;&gt;"MISSING",salesTable[orderRef_final],"invalid")</f>
        <v>GH-TAK-2025-00206</v>
      </c>
    </row>
    <row r="960" spans="1:46" x14ac:dyDescent="0.3">
      <c r="A960" t="s">
        <v>1931</v>
      </c>
      <c r="B960" t="s">
        <v>1932</v>
      </c>
      <c r="C960" t="s">
        <v>1933</v>
      </c>
      <c r="D960" t="s">
        <v>1106</v>
      </c>
      <c r="E960" t="s">
        <v>173</v>
      </c>
      <c r="F960" t="s">
        <v>67</v>
      </c>
      <c r="G960" t="s">
        <v>162</v>
      </c>
      <c r="H960" t="s">
        <v>163</v>
      </c>
      <c r="I960" t="s">
        <v>110</v>
      </c>
      <c r="J960" t="s">
        <v>27</v>
      </c>
      <c r="K960" t="s">
        <v>493</v>
      </c>
      <c r="L960" t="s">
        <v>43</v>
      </c>
      <c r="M960">
        <v>8</v>
      </c>
      <c r="N960" t="s">
        <v>1934</v>
      </c>
      <c r="O960">
        <v>4960</v>
      </c>
      <c r="P960" t="s">
        <v>1935</v>
      </c>
      <c r="Q960" t="s">
        <v>1936</v>
      </c>
      <c r="R960" t="s">
        <v>157</v>
      </c>
      <c r="S960" t="str">
        <f>IF(salesTable[[#This Row],[Region]]="","MISSING",IFERROR(VLOOKUP(salesTable[[#This Row],[Region]],region_ref[],2,FALSE),TRIM(CLEAN(UPPER(salesTable[[#This Row],[Region]])))))</f>
        <v>TAKORADI</v>
      </c>
      <c r="T960" t="str">
        <f>IF(salesTable[[#This Row],[CustomerType]]="","MISSING",IFERROR(VLOOKUP(salesTable[[#This Row],[CustomerType]],customerType_Ref[],2,FALSE),TRIM(CLEAN(UPPER(salesTable[[#This Row],[CustomerType]])))))</f>
        <v>GOVERNMENT</v>
      </c>
      <c r="U960" t="str">
        <f>IF(salesTable[[#This Row],[SalesChannel]]="","MISSING",IFERROR(VLOOKUP(salesTable[[#This Row],[SalesChannel]],salesChannel_Ref[],2,FALSE),CLEAN(UPPER(TRIM(salesTable[SalesChannel])))))</f>
        <v>AGENT</v>
      </c>
      <c r="V9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60" s="8" t="str">
        <f>IF(salesTable[[#This Row],[ProductID]]="","MISSING",IFERROR(VLOOKUP(salesTable[[#This Row],[ProductID]],product_REF[],1,FALSE),"NO MATCH"))</f>
        <v>P012</v>
      </c>
      <c r="X960" s="8" t="str">
        <f>CLEAN(UPPER(TRIM(IF(salesTable[[#This Row],[ProductID]]="","MISSING",IFERROR(VLOOKUP(salesTable[[#This Row],[ProductID]],product_REF[],2,FALSE),"NO MATCH")))))</f>
        <v>BLENDER PLUS</v>
      </c>
      <c r="Y960" t="str">
        <f>IFERROR(CLEAN(UPPER(TRIM(VLOOKUP(salesTable[[#This Row],[productID_Final]],product_REF[],3,FALSE)))),"NO MATCH")</f>
        <v>HOME APPLIANCES</v>
      </c>
      <c r="Z960" s="8" t="str">
        <f>IF(salesTable[[#This Row],[productCategory_final]]=CLEAN(UPPER(TRIM(salesTable[ProductCategory]))),salesTable[[#This Row],[productCategory_final]],"MISMATCH")</f>
        <v>HOME APPLIANCES</v>
      </c>
      <c r="AA960" s="8" t="str">
        <f>IF(salesTable[[#This Row],[CustomerID]]="","MISSING",IFERROR(VLOOKUP(salesTable[[#This Row],[CustomerID]],customer_REF[],1,FALSE),"NO MATCH"))</f>
        <v>C0201</v>
      </c>
      <c r="AB960" t="str">
        <f>CLEAN(UPPER(TRIM(IF(salesTable[[#This Row],[FirstName]]="","MISSING",IFERROR(VLOOKUP(salesTable[[#This Row],[CustomerID_final]],customer_REF[],2,FALSE),"NO MATCH")))))</f>
        <v>ADWOA</v>
      </c>
      <c r="AC960" s="8" t="str">
        <f>IF(salesTable[[#This Row],[customerFisrtName]]=CLEAN(UPPER(TRIM(salesTable[[#This Row],[customerFisrtName]]))),salesTable[[#This Row],[customerFisrtName]],"MISMATCH")</f>
        <v>ADWOA</v>
      </c>
      <c r="AD960" t="str">
        <f>CLEAN(UPPER(TRIM(IF(salesTable[[#This Row],[LastName]]="","MISSING",IFERROR(VLOOKUP(salesTable[[#This Row],[CustomerID_final]],customer_REF[],3,FALSE),"NO MATCH")))))</f>
        <v>OSEI</v>
      </c>
      <c r="AE960" s="8" t="str">
        <f>IF(salesTable[[#This Row],[customerLastName]]=CLEAN(UPPER(TRIM(salesTable[[#This Row],[customerLastName]]))),salesTable[[#This Row],[customerLastName]],"MISMATCH")</f>
        <v>OSEI</v>
      </c>
      <c r="AF960" s="8" t="str">
        <f>IF(salesTable[[#This Row],[Phone]]="","MISSING",0&amp;RIGHT(TRIM(SUBSTITUTE(SUBSTITUTE(SUBSTITUTE(salesTable[[#This Row],[Phone]],"+","")," ",""),"-","")),9))</f>
        <v>0505921780</v>
      </c>
      <c r="AG96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60" s="8">
        <f>IF(salesTable[[#This Row],[quantity_clean]]&gt;0,salesTable[[#This Row],[quantity_clean]],"INVALID")</f>
        <v>8</v>
      </c>
      <c r="AI96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60" s="8">
        <f>IF(salesTable[[#This Row],[unitPrice_clean]]&gt;0,salesTable[[#This Row],[unitPrice_clean]],"INVALID")</f>
        <v>620</v>
      </c>
      <c r="AK960">
        <f>IF(salesTable[[#This Row],[Revenue]]="","MISSING",VALUE(TRIM(SUBSTITUTE(SUBSTITUTE(salesTable[[#This Row],[Revenue]],",",""),"GH₵",""))))</f>
        <v>4960</v>
      </c>
      <c r="AL960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960" s="19">
        <f>IF(ISNUMBER(salesTable[[#This Row],[OrderDate]]),salesTable[[#This Row],[OrderDate]],IFERROR(DATEVALUE(CLEAN(TRIM(SUBSTITUTE(salesTable[[#This Row],[OrderDate]],".","/")))),"CHECK"))</f>
        <v>45769</v>
      </c>
      <c r="AN9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9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GH-TAK-2025-00211</v>
      </c>
      <c r="AP9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0" s="8" t="str">
        <f>CLEAN(PROPER(TRIM(salesTable[[#This Row],[Email]])))</f>
        <v>Adwoa.Osei34Example.Com</v>
      </c>
      <c r="AR960" s="8" t="str">
        <f>CLEAN(TRIM(salesTable[[#This Row],[SourceFile]]))</f>
        <v>Online_Sales_2025.xlsx</v>
      </c>
      <c r="AS9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0" s="8" t="str">
        <f>IF(salesTable[orderRef_final]&lt;&gt;"MISSING",salesTable[orderRef_final],"invalid")</f>
        <v>GH-TAK-2025-00211</v>
      </c>
    </row>
    <row r="961" spans="1:46" x14ac:dyDescent="0.3">
      <c r="A961" t="s">
        <v>363</v>
      </c>
      <c r="B961" t="s">
        <v>364</v>
      </c>
      <c r="C961" t="s">
        <v>365</v>
      </c>
      <c r="D961" t="s">
        <v>366</v>
      </c>
      <c r="E961" t="s">
        <v>140</v>
      </c>
      <c r="F961" t="s">
        <v>238</v>
      </c>
      <c r="G961" t="s">
        <v>142</v>
      </c>
      <c r="H961" t="s">
        <v>367</v>
      </c>
      <c r="I961" t="s">
        <v>26</v>
      </c>
      <c r="J961" t="s">
        <v>272</v>
      </c>
      <c r="K961" t="s">
        <v>98</v>
      </c>
      <c r="L961" t="s">
        <v>353</v>
      </c>
      <c r="M961">
        <v>12</v>
      </c>
      <c r="N961">
        <v>420</v>
      </c>
      <c r="O961">
        <v>5040</v>
      </c>
      <c r="P961" t="s">
        <v>368</v>
      </c>
      <c r="Q961" t="s">
        <v>369</v>
      </c>
      <c r="R961" t="s">
        <v>157</v>
      </c>
      <c r="S961" t="str">
        <f>IF(salesTable[[#This Row],[Region]]="","MISSING",IFERROR(VLOOKUP(salesTable[[#This Row],[Region]],region_ref[],2,FALSE),TRIM(CLEAN(UPPER(salesTable[[#This Row],[Region]])))))</f>
        <v>TAKORADI</v>
      </c>
      <c r="T961" t="str">
        <f>IF(salesTable[[#This Row],[CustomerType]]="","MISSING",IFERROR(VLOOKUP(salesTable[[#This Row],[CustomerType]],customerType_Ref[],2,FALSE),TRIM(CLEAN(UPPER(salesTable[[#This Row],[CustomerType]])))))</f>
        <v>GOVERNMENT</v>
      </c>
      <c r="U961" t="str">
        <f>IF(salesTable[[#This Row],[SalesChannel]]="","MISSING",IFERROR(VLOOKUP(salesTable[[#This Row],[SalesChannel]],salesChannel_Ref[],2,FALSE),CLEAN(UPPER(TRIM(salesTable[SalesChannel])))))</f>
        <v>MOBILE APP</v>
      </c>
      <c r="V961" t="str">
        <f>IF(salesTable[[#This Row],[PaymentMethod]]="","MISSING",IFERROR(VLOOKUP(salesTable[[#This Row],[PaymentMethod]],paymentMethod_REF[],2,FALSE), CLEAN(UPPER(TRIM(salesTable[[#This Row],[PaymentMethod]])))))</f>
        <v>CASH</v>
      </c>
      <c r="W961" s="8" t="str">
        <f>IF(salesTable[[#This Row],[ProductID]]="","MISSING",IFERROR(VLOOKUP(salesTable[[#This Row],[ProductID]],product_REF[],1,FALSE),"NO MATCH"))</f>
        <v>P003</v>
      </c>
      <c r="X961" s="8" t="str">
        <f>CLEAN(UPPER(TRIM(IF(salesTable[[#This Row],[ProductID]]="","MISSING",IFERROR(VLOOKUP(salesTable[[#This Row],[ProductID]],product_REF[],2,FALSE),"NO MATCH")))))</f>
        <v>WIRELESS HEADSET</v>
      </c>
      <c r="Y961" t="str">
        <f>IFERROR(CLEAN(UPPER(TRIM(VLOOKUP(salesTable[[#This Row],[productID_Final]],product_REF[],3,FALSE)))),"NO MATCH")</f>
        <v>ELECTRONICS</v>
      </c>
      <c r="Z961" s="8" t="str">
        <f>IF(salesTable[[#This Row],[productCategory_final]]=CLEAN(UPPER(TRIM(salesTable[ProductCategory]))),salesTable[[#This Row],[productCategory_final]],"MISMATCH")</f>
        <v>ELECTRONICS</v>
      </c>
      <c r="AA961" s="8" t="str">
        <f>IF(salesTable[[#This Row],[CustomerID]]="","MISSING",IFERROR(VLOOKUP(salesTable[[#This Row],[CustomerID]],customer_REF[],1,FALSE),"NO MATCH"))</f>
        <v>C0129</v>
      </c>
      <c r="AB961" t="str">
        <f>CLEAN(UPPER(TRIM(IF(salesTable[[#This Row],[FirstName]]="","MISSING",IFERROR(VLOOKUP(salesTable[[#This Row],[CustomerID_final]],customer_REF[],2,FALSE),"NO MATCH")))))</f>
        <v>ABENA</v>
      </c>
      <c r="AC961" s="8" t="str">
        <f>IF(salesTable[[#This Row],[customerFisrtName]]=CLEAN(UPPER(TRIM(salesTable[[#This Row],[customerFisrtName]]))),salesTable[[#This Row],[customerFisrtName]],"MISMATCH")</f>
        <v>ABENA</v>
      </c>
      <c r="AD961" t="str">
        <f>CLEAN(UPPER(TRIM(IF(salesTable[[#This Row],[LastName]]="","MISSING",IFERROR(VLOOKUP(salesTable[[#This Row],[CustomerID_final]],customer_REF[],3,FALSE),"NO MATCH")))))</f>
        <v>OWUSU</v>
      </c>
      <c r="AE961" s="8" t="str">
        <f>IF(salesTable[[#This Row],[customerLastName]]=CLEAN(UPPER(TRIM(salesTable[[#This Row],[customerLastName]]))),salesTable[[#This Row],[customerLastName]],"MISMATCH")</f>
        <v>OWUSU</v>
      </c>
      <c r="AF961" s="8" t="str">
        <f>IF(salesTable[[#This Row],[Phone]]="","MISSING",0&amp;RIGHT(TRIM(SUBSTITUTE(SUBSTITUTE(SUBSTITUTE(salesTable[[#This Row],[Phone]],"+","")," ",""),"-","")),9))</f>
        <v>0266098680</v>
      </c>
      <c r="AG96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61" s="8">
        <f>IF(salesTable[[#This Row],[quantity_clean]]&gt;0,salesTable[[#This Row],[quantity_clean]],"INVALID")</f>
        <v>12</v>
      </c>
      <c r="AI96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61" s="8">
        <f>IF(salesTable[[#This Row],[unitPrice_clean]]&gt;0,salesTable[[#This Row],[unitPrice_clean]],"INVALID")</f>
        <v>420</v>
      </c>
      <c r="AK961">
        <f>IF(salesTable[[#This Row],[Revenue]]="","MISSING",VALUE(TRIM(SUBSTITUTE(SUBSTITUTE(salesTable[[#This Row],[Revenue]],",",""),"GH₵",""))))</f>
        <v>5040</v>
      </c>
      <c r="AL961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961" s="19" t="str">
        <f>IF(ISNUMBER(salesTable[[#This Row],[OrderDate]]),salesTable[[#This Row],[OrderDate]],IFERROR(DATEVALUE(CLEAN(TRIM(SUBSTITUTE(salesTable[[#This Row],[OrderDate]],".","/")))),"CHECK"))</f>
        <v>CHECK</v>
      </c>
      <c r="AN96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GH-TAK-2025-00225</v>
      </c>
      <c r="AP9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1" s="8" t="str">
        <f>CLEAN(PROPER(TRIM(salesTable[[#This Row],[Email]])))</f>
        <v>Abena.Owusu21@Example.Com</v>
      </c>
      <c r="AR961" s="8" t="str">
        <f>CLEAN(TRIM(salesTable[[#This Row],[SourceFile]]))</f>
        <v>Online_Sales_2025.xlsx</v>
      </c>
      <c r="AS9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1" s="8" t="str">
        <f>IF(salesTable[orderRef_final]&lt;&gt;"MISSING",salesTable[orderRef_final],"invalid")</f>
        <v>GH-TAK-2025-00225</v>
      </c>
    </row>
    <row r="962" spans="1:46" x14ac:dyDescent="0.3">
      <c r="A962" t="s">
        <v>2314</v>
      </c>
      <c r="B962" t="s">
        <v>2315</v>
      </c>
      <c r="C962" t="s">
        <v>1358</v>
      </c>
      <c r="D962" t="s">
        <v>271</v>
      </c>
      <c r="E962" t="s">
        <v>667</v>
      </c>
      <c r="F962" t="s">
        <v>67</v>
      </c>
      <c r="G962" t="s">
        <v>68</v>
      </c>
      <c r="H962" t="s">
        <v>109</v>
      </c>
      <c r="I962" t="s">
        <v>818</v>
      </c>
      <c r="J962" t="s">
        <v>27</v>
      </c>
      <c r="K962" t="s">
        <v>758</v>
      </c>
      <c r="L962" t="s">
        <v>182</v>
      </c>
      <c r="M962">
        <v>7</v>
      </c>
      <c r="N962" t="s">
        <v>2316</v>
      </c>
      <c r="O962">
        <v>25200</v>
      </c>
      <c r="P962" t="s">
        <v>2317</v>
      </c>
      <c r="Q962" t="s">
        <v>2318</v>
      </c>
      <c r="R962" t="s">
        <v>61</v>
      </c>
      <c r="S962" t="str">
        <f>IF(salesTable[[#This Row],[Region]]="","MISSING",IFERROR(VLOOKUP(salesTable[[#This Row],[Region]],region_ref[],2,FALSE),TRIM(CLEAN(UPPER(salesTable[[#This Row],[Region]])))))</f>
        <v>TAKORADI</v>
      </c>
      <c r="T962" t="str">
        <f>IF(salesTable[[#This Row],[CustomerType]]="","MISSING",IFERROR(VLOOKUP(salesTable[[#This Row],[CustomerType]],customerType_Ref[],2,FALSE),TRIM(CLEAN(UPPER(salesTable[[#This Row],[CustomerType]])))))</f>
        <v>GOVERNMENT</v>
      </c>
      <c r="U962" t="str">
        <f>IF(salesTable[[#This Row],[SalesChannel]]="","MISSING",IFERROR(VLOOKUP(salesTable[[#This Row],[SalesChannel]],salesChannel_Ref[],2,FALSE),CLEAN(UPPER(TRIM(salesTable[SalesChannel])))))</f>
        <v>ONLINE</v>
      </c>
      <c r="V962" t="str">
        <f>IF(salesTable[[#This Row],[PaymentMethod]]="","MISSING",IFERROR(VLOOKUP(salesTable[[#This Row],[PaymentMethod]],paymentMethod_REF[],2,FALSE), CLEAN(UPPER(TRIM(salesTable[[#This Row],[PaymentMethod]])))))</f>
        <v>CASH</v>
      </c>
      <c r="W962" s="8" t="str">
        <f>IF(salesTable[[#This Row],[ProductID]]="","MISSING",IFERROR(VLOOKUP(salesTable[[#This Row],[ProductID]],product_REF[],1,FALSE),"NO MATCH"))</f>
        <v>P010</v>
      </c>
      <c r="X962" s="8" t="str">
        <f>CLEAN(UPPER(TRIM(IF(salesTable[[#This Row],[ProductID]]="","MISSING",IFERROR(VLOOKUP(salesTable[[#This Row],[ProductID]],product_REF[],2,FALSE),"NO MATCH")))))</f>
        <v>AIR CONDITIONER</v>
      </c>
      <c r="Y962" t="str">
        <f>IFERROR(CLEAN(UPPER(TRIM(VLOOKUP(salesTable[[#This Row],[productID_Final]],product_REF[],3,FALSE)))),"NO MATCH")</f>
        <v>HOME APPLIANCES</v>
      </c>
      <c r="Z962" s="8" t="str">
        <f>IF(salesTable[[#This Row],[productCategory_final]]=CLEAN(UPPER(TRIM(salesTable[ProductCategory]))),salesTable[[#This Row],[productCategory_final]],"MISMATCH")</f>
        <v>HOME APPLIANCES</v>
      </c>
      <c r="AA962" s="8" t="str">
        <f>IF(salesTable[[#This Row],[CustomerID]]="","MISSING",IFERROR(VLOOKUP(salesTable[[#This Row],[CustomerID]],customer_REF[],1,FALSE),"NO MATCH"))</f>
        <v>C0279</v>
      </c>
      <c r="AB962" t="str">
        <f>CLEAN(UPPER(TRIM(IF(salesTable[[#This Row],[FirstName]]="","MISSING",IFERROR(VLOOKUP(salesTable[[#This Row],[CustomerID_final]],customer_REF[],2,FALSE),"NO MATCH")))))</f>
        <v>MICHAEL</v>
      </c>
      <c r="AC962" s="8" t="str">
        <f>IF(salesTable[[#This Row],[customerFisrtName]]=CLEAN(UPPER(TRIM(salesTable[[#This Row],[customerFisrtName]]))),salesTable[[#This Row],[customerFisrtName]],"MISMATCH")</f>
        <v>MICHAEL</v>
      </c>
      <c r="AD962" t="str">
        <f>CLEAN(UPPER(TRIM(IF(salesTable[[#This Row],[LastName]]="","MISSING",IFERROR(VLOOKUP(salesTable[[#This Row],[CustomerID_final]],customer_REF[],3,FALSE),"NO MATCH")))))</f>
        <v>OSEI</v>
      </c>
      <c r="AE962" s="8" t="str">
        <f>IF(salesTable[[#This Row],[customerLastName]]=CLEAN(UPPER(TRIM(salesTable[[#This Row],[customerLastName]]))),salesTable[[#This Row],[customerLastName]],"MISMATCH")</f>
        <v>OSEI</v>
      </c>
      <c r="AF962" s="8" t="str">
        <f>IF(salesTable[[#This Row],[Phone]]="","MISSING",0&amp;RIGHT(TRIM(SUBSTITUTE(SUBSTITUTE(SUBSTITUTE(salesTable[[#This Row],[Phone]],"+","")," ",""),"-","")),9))</f>
        <v>0546570611</v>
      </c>
      <c r="AG96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62" s="8">
        <f>IF(salesTable[[#This Row],[quantity_clean]]&gt;0,salesTable[[#This Row],[quantity_clean]],"INVALID")</f>
        <v>7</v>
      </c>
      <c r="AI962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962" s="8">
        <f>IF(salesTable[[#This Row],[unitPrice_clean]]&gt;0,salesTable[[#This Row],[unitPrice_clean]],"INVALID")</f>
        <v>3600</v>
      </c>
      <c r="AK962">
        <f>IF(salesTable[[#This Row],[Revenue]]="","MISSING",VALUE(TRIM(SUBSTITUTE(SUBSTITUTE(salesTable[[#This Row],[Revenue]],",",""),"GH₵",""))))</f>
        <v>25200</v>
      </c>
      <c r="AL96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962" s="19">
        <f>IF(ISNUMBER(salesTable[[#This Row],[OrderDate]]),salesTable[[#This Row],[OrderDate]],IFERROR(DATEVALUE(CLEAN(TRIM(SUBSTITUTE(salesTable[[#This Row],[OrderDate]],".","/")))),"CHECK"))</f>
        <v>45705</v>
      </c>
      <c r="AN9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45705</v>
      </c>
      <c r="AO9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GH-TAK-2025-00240</v>
      </c>
      <c r="AP9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2" s="8" t="str">
        <f>CLEAN(PROPER(TRIM(salesTable[[#This Row],[Email]])))</f>
        <v>Michael.Osei3@Example.Com</v>
      </c>
      <c r="AR962" s="8" t="str">
        <f>CLEAN(TRIM(salesTable[[#This Row],[SourceFile]]))</f>
        <v>Retail_POS_2025.csv</v>
      </c>
      <c r="AS9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2" s="8" t="str">
        <f>IF(salesTable[orderRef_final]&lt;&gt;"MISSING",salesTable[orderRef_final],"invalid")</f>
        <v>GH-TAK-2025-00240</v>
      </c>
    </row>
    <row r="963" spans="1:46" x14ac:dyDescent="0.3">
      <c r="A963" t="s">
        <v>6223</v>
      </c>
      <c r="B963" t="s">
        <v>2569</v>
      </c>
      <c r="C963" t="s">
        <v>2253</v>
      </c>
      <c r="D963" t="s">
        <v>366</v>
      </c>
      <c r="E963" t="s">
        <v>441</v>
      </c>
      <c r="F963" t="s">
        <v>67</v>
      </c>
      <c r="G963" t="s">
        <v>191</v>
      </c>
      <c r="H963" t="s">
        <v>192</v>
      </c>
      <c r="I963" t="s">
        <v>279</v>
      </c>
      <c r="J963" t="s">
        <v>83</v>
      </c>
      <c r="K963" t="s">
        <v>98</v>
      </c>
      <c r="L963" t="s">
        <v>111</v>
      </c>
      <c r="M963">
        <v>6</v>
      </c>
      <c r="N963">
        <v>1650</v>
      </c>
      <c r="O963">
        <v>9900</v>
      </c>
      <c r="P963" t="s">
        <v>6224</v>
      </c>
      <c r="Q963" t="s">
        <v>6225</v>
      </c>
      <c r="R963" t="s">
        <v>46</v>
      </c>
      <c r="S963" t="str">
        <f>IF(salesTable[[#This Row],[Region]]="","MISSING",IFERROR(VLOOKUP(salesTable[[#This Row],[Region]],region_ref[],2,FALSE),TRIM(CLEAN(UPPER(salesTable[[#This Row],[Region]])))))</f>
        <v>TAKORADI</v>
      </c>
      <c r="T963" t="str">
        <f>IF(salesTable[[#This Row],[CustomerType]]="","MISSING",IFERROR(VLOOKUP(salesTable[[#This Row],[CustomerType]],customerType_Ref[],2,FALSE),TRIM(CLEAN(UPPER(salesTable[[#This Row],[CustomerType]])))))</f>
        <v>INDIVIDUAL</v>
      </c>
      <c r="U963" t="str">
        <f>IF(salesTable[[#This Row],[SalesChannel]]="","MISSING",IFERROR(VLOOKUP(salesTable[[#This Row],[SalesChannel]],salesChannel_Ref[],2,FALSE),CLEAN(UPPER(TRIM(salesTable[SalesChannel])))))</f>
        <v>MOBILE APP</v>
      </c>
      <c r="V963" t="str">
        <f>IF(salesTable[[#This Row],[PaymentMethod]]="","MISSING",IFERROR(VLOOKUP(salesTable[[#This Row],[PaymentMethod]],paymentMethod_REF[],2,FALSE), CLEAN(UPPER(TRIM(salesTable[[#This Row],[PaymentMethod]])))))</f>
        <v>CARD</v>
      </c>
      <c r="W963" s="8" t="str">
        <f>IF(salesTable[[#This Row],[ProductID]]="","MISSING",IFERROR(VLOOKUP(salesTable[[#This Row],[ProductID]],product_REF[],1,FALSE),"NO MATCH"))</f>
        <v>P004</v>
      </c>
      <c r="X963" s="8" t="str">
        <f>CLEAN(UPPER(TRIM(IF(salesTable[[#This Row],[ProductID]]="","MISSING",IFERROR(VLOOKUP(salesTable[[#This Row],[ProductID]],product_REF[],2,FALSE),"NO MATCH")))))</f>
        <v>LASER PRINTER</v>
      </c>
      <c r="Y963" t="str">
        <f>IFERROR(CLEAN(UPPER(TRIM(VLOOKUP(salesTable[[#This Row],[productID_Final]],product_REF[],3,FALSE)))),"NO MATCH")</f>
        <v>OFFICE SUPPLIES</v>
      </c>
      <c r="Z963" s="8" t="str">
        <f>IF(salesTable[[#This Row],[productCategory_final]]=CLEAN(UPPER(TRIM(salesTable[ProductCategory]))),salesTable[[#This Row],[productCategory_final]],"MISMATCH")</f>
        <v>OFFICE SUPPLIES</v>
      </c>
      <c r="AA963" s="8" t="str">
        <f>IF(salesTable[[#This Row],[CustomerID]]="","MISSING",IFERROR(VLOOKUP(salesTable[[#This Row],[CustomerID]],customer_REF[],1,FALSE),"NO MATCH"))</f>
        <v>C0339</v>
      </c>
      <c r="AB963" t="str">
        <f>CLEAN(UPPER(TRIM(IF(salesTable[[#This Row],[FirstName]]="","MISSING",IFERROR(VLOOKUP(salesTable[[#This Row],[CustomerID_final]],customer_REF[],2,FALSE),"NO MATCH")))))</f>
        <v>ABENA</v>
      </c>
      <c r="AC963" s="8" t="str">
        <f>IF(salesTable[[#This Row],[customerFisrtName]]=CLEAN(UPPER(TRIM(salesTable[[#This Row],[customerFisrtName]]))),salesTable[[#This Row],[customerFisrtName]],"MISMATCH")</f>
        <v>ABENA</v>
      </c>
      <c r="AD963" t="str">
        <f>CLEAN(UPPER(TRIM(IF(salesTable[[#This Row],[LastName]]="","MISSING",IFERROR(VLOOKUP(salesTable[[#This Row],[CustomerID_final]],customer_REF[],3,FALSE),"NO MATCH")))))</f>
        <v>APPIAH</v>
      </c>
      <c r="AE963" s="8" t="str">
        <f>IF(salesTable[[#This Row],[customerLastName]]=CLEAN(UPPER(TRIM(salesTable[[#This Row],[customerLastName]]))),salesTable[[#This Row],[customerLastName]],"MISMATCH")</f>
        <v>APPIAH</v>
      </c>
      <c r="AF963" s="8" t="str">
        <f>IF(salesTable[[#This Row],[Phone]]="","MISSING",0&amp;RIGHT(TRIM(SUBSTITUTE(SUBSTITUTE(SUBSTITUTE(salesTable[[#This Row],[Phone]],"+","")," ",""),"-","")),9))</f>
        <v>0266130211</v>
      </c>
      <c r="AG96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63" s="8">
        <f>IF(salesTable[[#This Row],[quantity_clean]]&gt;0,salesTable[[#This Row],[quantity_clean]],"INVALID")</f>
        <v>6</v>
      </c>
      <c r="AI963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63" s="8">
        <f>IF(salesTable[[#This Row],[unitPrice_clean]]&gt;0,salesTable[[#This Row],[unitPrice_clean]],"INVALID")</f>
        <v>1650</v>
      </c>
      <c r="AK963">
        <f>IF(salesTable[[#This Row],[Revenue]]="","MISSING",VALUE(TRIM(SUBSTITUTE(SUBSTITUTE(salesTable[[#This Row],[Revenue]],",",""),"GH₵",""))))</f>
        <v>9900</v>
      </c>
      <c r="AL963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963" s="19">
        <f>IF(ISNUMBER(salesTable[[#This Row],[OrderDate]]),salesTable[[#This Row],[OrderDate]],IFERROR(DATEVALUE(CLEAN(TRIM(SUBSTITUTE(salesTable[[#This Row],[OrderDate]],".","/")))),"CHECK"))</f>
        <v>45839</v>
      </c>
      <c r="AN9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45839</v>
      </c>
      <c r="AO9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GH-TAK-2025-00251</v>
      </c>
      <c r="AP9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3" s="8" t="str">
        <f>CLEAN(PROPER(TRIM(salesTable[[#This Row],[Email]])))</f>
        <v>Abena.Appiah48@Example.Com</v>
      </c>
      <c r="AR963" s="8" t="str">
        <f>CLEAN(TRIM(salesTable[[#This Row],[SourceFile]]))</f>
        <v>Mobile_App_Export.csv</v>
      </c>
      <c r="AS9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3" s="8" t="str">
        <f>IF(salesTable[orderRef_final]&lt;&gt;"MISSING",salesTable[orderRef_final],"invalid")</f>
        <v>GH-TAK-2025-00251</v>
      </c>
    </row>
    <row r="964" spans="1:46" x14ac:dyDescent="0.3">
      <c r="A964" t="s">
        <v>2062</v>
      </c>
      <c r="B964" t="s">
        <v>2063</v>
      </c>
      <c r="C964" t="s">
        <v>2064</v>
      </c>
      <c r="D964" t="s">
        <v>50</v>
      </c>
      <c r="E964" t="s">
        <v>441</v>
      </c>
      <c r="F964" t="s">
        <v>67</v>
      </c>
      <c r="G964" t="s">
        <v>239</v>
      </c>
      <c r="H964" t="s">
        <v>240</v>
      </c>
      <c r="I964" t="s">
        <v>279</v>
      </c>
      <c r="J964" t="s">
        <v>337</v>
      </c>
      <c r="K964" t="s">
        <v>257</v>
      </c>
      <c r="L964" t="s">
        <v>111</v>
      </c>
      <c r="M964">
        <v>2</v>
      </c>
      <c r="N964" t="s">
        <v>242</v>
      </c>
      <c r="O964">
        <v>1960</v>
      </c>
      <c r="P964" t="s">
        <v>2065</v>
      </c>
      <c r="Q964" t="s">
        <v>2066</v>
      </c>
      <c r="R964" t="s">
        <v>46</v>
      </c>
      <c r="S964" t="str">
        <f>IF(salesTable[[#This Row],[Region]]="","MISSING",IFERROR(VLOOKUP(salesTable[[#This Row],[Region]],region_ref[],2,FALSE),TRIM(CLEAN(UPPER(salesTable[[#This Row],[Region]])))))</f>
        <v>TAKORADI</v>
      </c>
      <c r="T964" t="str">
        <f>IF(salesTable[[#This Row],[CustomerType]]="","MISSING",IFERROR(VLOOKUP(salesTable[[#This Row],[CustomerType]],customerType_Ref[],2,FALSE),TRIM(CLEAN(UPPER(salesTable[[#This Row],[CustomerType]])))))</f>
        <v>INDIVIDUAL</v>
      </c>
      <c r="U964" t="str">
        <f>IF(salesTable[[#This Row],[SalesChannel]]="","MISSING",IFERROR(VLOOKUP(salesTable[[#This Row],[SalesChannel]],salesChannel_Ref[],2,FALSE),CLEAN(UPPER(TRIM(salesTable[SalesChannel])))))</f>
        <v>ONLINE</v>
      </c>
      <c r="V964" t="str">
        <f>IF(salesTable[[#This Row],[PaymentMethod]]="","MISSING",IFERROR(VLOOKUP(salesTable[[#This Row],[PaymentMethod]],paymentMethod_REF[],2,FALSE), CLEAN(UPPER(TRIM(salesTable[[#This Row],[PaymentMethod]])))))</f>
        <v>CARD</v>
      </c>
      <c r="W964" s="8" t="str">
        <f>IF(salesTable[[#This Row],[ProductID]]="","MISSING",IFERROR(VLOOKUP(salesTable[[#This Row],[ProductID]],product_REF[],1,FALSE),"NO MATCH"))</f>
        <v>P009</v>
      </c>
      <c r="X964" s="8" t="str">
        <f>CLEAN(UPPER(TRIM(IF(salesTable[[#This Row],[ProductID]]="","MISSING",IFERROR(VLOOKUP(salesTable[[#This Row],[ProductID]],product_REF[],2,FALSE),"NO MATCH")))))</f>
        <v>FILING CABINET</v>
      </c>
      <c r="Y964" t="str">
        <f>IFERROR(CLEAN(UPPER(TRIM(VLOOKUP(salesTable[[#This Row],[productID_Final]],product_REF[],3,FALSE)))),"NO MATCH")</f>
        <v>OFFICE SUPPLIES</v>
      </c>
      <c r="Z964" s="8" t="str">
        <f>IF(salesTable[[#This Row],[productCategory_final]]=CLEAN(UPPER(TRIM(salesTable[ProductCategory]))),salesTable[[#This Row],[productCategory_final]],"MISMATCH")</f>
        <v>OFFICE SUPPLIES</v>
      </c>
      <c r="AA964" s="8" t="str">
        <f>IF(salesTable[[#This Row],[CustomerID]]="","MISSING",IFERROR(VLOOKUP(salesTable[[#This Row],[CustomerID]],customer_REF[],1,FALSE),"NO MATCH"))</f>
        <v>C0123</v>
      </c>
      <c r="AB964" t="str">
        <f>CLEAN(UPPER(TRIM(IF(salesTable[[#This Row],[FirstName]]="","MISSING",IFERROR(VLOOKUP(salesTable[[#This Row],[CustomerID_final]],customer_REF[],2,FALSE),"NO MATCH")))))</f>
        <v>AKOSUA</v>
      </c>
      <c r="AC964" s="8" t="str">
        <f>IF(salesTable[[#This Row],[customerFisrtName]]=CLEAN(UPPER(TRIM(salesTable[[#This Row],[customerFisrtName]]))),salesTable[[#This Row],[customerFisrtName]],"MISMATCH")</f>
        <v>AKOSUA</v>
      </c>
      <c r="AD964" t="str">
        <f>CLEAN(UPPER(TRIM(IF(salesTable[[#This Row],[LastName]]="","MISSING",IFERROR(VLOOKUP(salesTable[[#This Row],[CustomerID_final]],customer_REF[],3,FALSE),"NO MATCH")))))</f>
        <v>APPIAH</v>
      </c>
      <c r="AE964" s="8" t="str">
        <f>IF(salesTable[[#This Row],[customerLastName]]=CLEAN(UPPER(TRIM(salesTable[[#This Row],[customerLastName]]))),salesTable[[#This Row],[customerLastName]],"MISMATCH")</f>
        <v>APPIAH</v>
      </c>
      <c r="AF964" s="8" t="str">
        <f>IF(salesTable[[#This Row],[Phone]]="","MISSING",0&amp;RIGHT(TRIM(SUBSTITUTE(SUBSTITUTE(SUBSTITUTE(salesTable[[#This Row],[Phone]],"+","")," ",""),"-","")),9))</f>
        <v>0548847044</v>
      </c>
      <c r="AG96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64" s="8">
        <f>IF(salesTable[[#This Row],[quantity_clean]]&gt;0,salesTable[[#This Row],[quantity_clean]],"INVALID")</f>
        <v>2</v>
      </c>
      <c r="AI96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64" s="8">
        <f>IF(salesTable[[#This Row],[unitPrice_clean]]&gt;0,salesTable[[#This Row],[unitPrice_clean]],"INVALID")</f>
        <v>980</v>
      </c>
      <c r="AK964">
        <f>IF(salesTable[[#This Row],[Revenue]]="","MISSING",VALUE(TRIM(SUBSTITUTE(SUBSTITUTE(salesTable[[#This Row],[Revenue]],",",""),"GH₵",""))))</f>
        <v>1960</v>
      </c>
      <c r="AL964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964" s="19">
        <f>IF(ISNUMBER(salesTable[[#This Row],[OrderDate]]),salesTable[[#This Row],[OrderDate]],IFERROR(DATEVALUE(CLEAN(TRIM(SUBSTITUTE(salesTable[[#This Row],[OrderDate]],".","/")))),"CHECK"))</f>
        <v>45784</v>
      </c>
      <c r="AN9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45784</v>
      </c>
      <c r="AO9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GH-TAK-2025-00255</v>
      </c>
      <c r="AP9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4" s="8" t="str">
        <f>CLEAN(PROPER(TRIM(salesTable[[#This Row],[Email]])))</f>
        <v>Akosua.Appiah44@Example.Com</v>
      </c>
      <c r="AR964" s="8" t="str">
        <f>CLEAN(TRIM(salesTable[[#This Row],[SourceFile]]))</f>
        <v>Mobile_App_Export.csv</v>
      </c>
      <c r="AS9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4" s="8" t="str">
        <f>IF(salesTable[orderRef_final]&lt;&gt;"MISSING",salesTable[orderRef_final],"invalid")</f>
        <v>GH-TAK-2025-00255</v>
      </c>
    </row>
    <row r="965" spans="1:46" x14ac:dyDescent="0.3">
      <c r="A965" t="s">
        <v>525</v>
      </c>
      <c r="B965" t="s">
        <v>474</v>
      </c>
      <c r="C965" t="s">
        <v>526</v>
      </c>
      <c r="D965" t="s">
        <v>516</v>
      </c>
      <c r="F965" t="s">
        <v>67</v>
      </c>
      <c r="G965" t="s">
        <v>191</v>
      </c>
      <c r="H965" t="s">
        <v>278</v>
      </c>
      <c r="I965" t="s">
        <v>527</v>
      </c>
      <c r="J965" t="s">
        <v>442</v>
      </c>
      <c r="K965" t="s">
        <v>98</v>
      </c>
      <c r="L965" t="s">
        <v>58</v>
      </c>
      <c r="M965">
        <v>8</v>
      </c>
      <c r="N965">
        <v>1650</v>
      </c>
      <c r="O965">
        <v>13200</v>
      </c>
      <c r="P965" t="s">
        <v>528</v>
      </c>
      <c r="Q965" t="s">
        <v>529</v>
      </c>
      <c r="R965" t="s">
        <v>61</v>
      </c>
      <c r="S965" t="str">
        <f>IF(salesTable[[#This Row],[Region]]="","MISSING",IFERROR(VLOOKUP(salesTable[[#This Row],[Region]],region_ref[],2,FALSE),TRIM(CLEAN(UPPER(salesTable[[#This Row],[Region]])))))</f>
        <v>TAKORADI</v>
      </c>
      <c r="T965" t="str">
        <f>IF(salesTable[[#This Row],[CustomerType]]="","MISSING",IFERROR(VLOOKUP(salesTable[[#This Row],[CustomerType]],customerType_Ref[],2,FALSE),TRIM(CLEAN(UPPER(salesTable[[#This Row],[CustomerType]])))))</f>
        <v>BUSINESS</v>
      </c>
      <c r="U965" t="str">
        <f>IF(salesTable[[#This Row],[SalesChannel]]="","MISSING",IFERROR(VLOOKUP(salesTable[[#This Row],[SalesChannel]],salesChannel_Ref[],2,FALSE),CLEAN(UPPER(TRIM(salesTable[SalesChannel])))))</f>
        <v>MOBILE APP</v>
      </c>
      <c r="V96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65" s="8" t="str">
        <f>IF(salesTable[[#This Row],[ProductID]]="","MISSING",IFERROR(VLOOKUP(salesTable[[#This Row],[ProductID]],product_REF[],1,FALSE),"NO MATCH"))</f>
        <v>P004</v>
      </c>
      <c r="X965" s="8" t="str">
        <f>CLEAN(UPPER(TRIM(IF(salesTable[[#This Row],[ProductID]]="","MISSING",IFERROR(VLOOKUP(salesTable[[#This Row],[ProductID]],product_REF[],2,FALSE),"NO MATCH")))))</f>
        <v>LASER PRINTER</v>
      </c>
      <c r="Y965" t="str">
        <f>IFERROR(CLEAN(UPPER(TRIM(VLOOKUP(salesTable[[#This Row],[productID_Final]],product_REF[],3,FALSE)))),"NO MATCH")</f>
        <v>OFFICE SUPPLIES</v>
      </c>
      <c r="Z965" s="8" t="str">
        <f>IF(salesTable[[#This Row],[productCategory_final]]=CLEAN(UPPER(TRIM(salesTable[ProductCategory]))),salesTable[[#This Row],[productCategory_final]],"MISMATCH")</f>
        <v>OFFICE SUPPLIES</v>
      </c>
      <c r="AA965" s="8" t="str">
        <f>IF(salesTable[[#This Row],[CustomerID]]="","MISSING",IFERROR(VLOOKUP(salesTable[[#This Row],[CustomerID]],customer_REF[],1,FALSE),"NO MATCH"))</f>
        <v>C0171</v>
      </c>
      <c r="AB965" t="str">
        <f>CLEAN(UPPER(TRIM(IF(salesTable[[#This Row],[FirstName]]="","MISSING",IFERROR(VLOOKUP(salesTable[[#This Row],[CustomerID_final]],customer_REF[],2,FALSE),"NO MATCH")))))</f>
        <v>AKOSUA</v>
      </c>
      <c r="AC965" s="8" t="str">
        <f>IF(salesTable[[#This Row],[customerFisrtName]]=CLEAN(UPPER(TRIM(salesTable[[#This Row],[customerFisrtName]]))),salesTable[[#This Row],[customerFisrtName]],"MISMATCH")</f>
        <v>AKOSUA</v>
      </c>
      <c r="AD965" t="str">
        <f>CLEAN(UPPER(TRIM(IF(salesTable[[#This Row],[LastName]]="","MISSING",IFERROR(VLOOKUP(salesTable[[#This Row],[CustomerID_final]],customer_REF[],3,FALSE),"NO MATCH")))))</f>
        <v>MISSING</v>
      </c>
      <c r="AE965" s="8" t="str">
        <f>IF(salesTable[[#This Row],[customerLastName]]=CLEAN(UPPER(TRIM(salesTable[[#This Row],[customerLastName]]))),salesTable[[#This Row],[customerLastName]],"MISMATCH")</f>
        <v>MISSING</v>
      </c>
      <c r="AF965" s="8" t="str">
        <f>IF(salesTable[[#This Row],[Phone]]="","MISSING",0&amp;RIGHT(TRIM(SUBSTITUTE(SUBSTITUTE(SUBSTITUTE(salesTable[[#This Row],[Phone]],"+","")," ",""),"-","")),9))</f>
        <v>0274939488</v>
      </c>
      <c r="AG96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965" s="8">
        <f>IF(salesTable[[#This Row],[quantity_clean]]&gt;0,salesTable[[#This Row],[quantity_clean]],"INVALID")</f>
        <v>8</v>
      </c>
      <c r="AI96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65" s="8">
        <f>IF(salesTable[[#This Row],[unitPrice_clean]]&gt;0,salesTable[[#This Row],[unitPrice_clean]],"INVALID")</f>
        <v>1650</v>
      </c>
      <c r="AK965">
        <f>IF(salesTable[[#This Row],[Revenue]]="","MISSING",VALUE(TRIM(SUBSTITUTE(SUBSTITUTE(salesTable[[#This Row],[Revenue]],",",""),"GH₵",""))))</f>
        <v>13200</v>
      </c>
      <c r="AL965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965" s="19">
        <f>IF(ISNUMBER(salesTable[[#This Row],[OrderDate]]),salesTable[[#This Row],[OrderDate]],IFERROR(DATEVALUE(CLEAN(TRIM(SUBSTITUTE(salesTable[[#This Row],[OrderDate]],".","/")))),"CHECK"))</f>
        <v>45849</v>
      </c>
      <c r="AN9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9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GH-TAK-2025-00263</v>
      </c>
      <c r="AP9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5" s="8" t="str">
        <f>CLEAN(PROPER(TRIM(salesTable[[#This Row],[Email]])))</f>
        <v>Akosua.Addo48@Example.Com</v>
      </c>
      <c r="AR965" s="8" t="str">
        <f>CLEAN(TRIM(salesTable[[#This Row],[SourceFile]]))</f>
        <v>Retail_POS_2025.csv</v>
      </c>
      <c r="AS9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5" s="8" t="str">
        <f>IF(salesTable[orderRef_final]&lt;&gt;"MISSING",salesTable[orderRef_final],"invalid")</f>
        <v>GH-TAK-2025-00263</v>
      </c>
    </row>
    <row r="966" spans="1:46" x14ac:dyDescent="0.3">
      <c r="A966" t="s">
        <v>3163</v>
      </c>
      <c r="B966" t="s">
        <v>3014</v>
      </c>
      <c r="C966" t="s">
        <v>1977</v>
      </c>
      <c r="D966" t="s">
        <v>743</v>
      </c>
      <c r="E966" t="s">
        <v>944</v>
      </c>
      <c r="F966" t="s">
        <v>264</v>
      </c>
      <c r="G966" t="s">
        <v>39</v>
      </c>
      <c r="H966" t="s">
        <v>336</v>
      </c>
      <c r="I966" t="s">
        <v>41</v>
      </c>
      <c r="J966" t="s">
        <v>83</v>
      </c>
      <c r="K966" t="s">
        <v>57</v>
      </c>
      <c r="L966" t="s">
        <v>58</v>
      </c>
      <c r="M966">
        <v>3</v>
      </c>
      <c r="N966">
        <v>1900</v>
      </c>
      <c r="O966">
        <v>5700</v>
      </c>
      <c r="P966" t="s">
        <v>3164</v>
      </c>
      <c r="Q966" t="s">
        <v>3165</v>
      </c>
      <c r="R966" t="s">
        <v>157</v>
      </c>
      <c r="S966" t="str">
        <f>IF(salesTable[[#This Row],[Region]]="","MISSING",IFERROR(VLOOKUP(salesTable[[#This Row],[Region]],region_ref[],2,FALSE),TRIM(CLEAN(UPPER(salesTable[[#This Row],[Region]])))))</f>
        <v>TAKORADI</v>
      </c>
      <c r="T966" t="str">
        <f>IF(salesTable[[#This Row],[CustomerType]]="","MISSING",IFERROR(VLOOKUP(salesTable[[#This Row],[CustomerType]],customerType_Ref[],2,FALSE),TRIM(CLEAN(UPPER(salesTable[[#This Row],[CustomerType]])))))</f>
        <v>INDIVIDUAL</v>
      </c>
      <c r="U966" t="str">
        <f>IF(salesTable[[#This Row],[SalesChannel]]="","MISSING",IFERROR(VLOOKUP(salesTable[[#This Row],[SalesChannel]],salesChannel_Ref[],2,FALSE),CLEAN(UPPER(TRIM(salesTable[SalesChannel])))))</f>
        <v>ONLINE</v>
      </c>
      <c r="V9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66" s="8" t="str">
        <f>IF(salesTable[[#This Row],[ProductID]]="","MISSING",IFERROR(VLOOKUP(salesTable[[#This Row],[ProductID]],product_REF[],1,FALSE),"NO MATCH"))</f>
        <v>P006</v>
      </c>
      <c r="X966" s="8" t="str">
        <f>CLEAN(UPPER(TRIM(IF(salesTable[[#This Row],[ProductID]]="","MISSING",IFERROR(VLOOKUP(salesTable[[#This Row],[ProductID]],product_REF[],2,FALSE),"NO MATCH")))))</f>
        <v>STANDING DESK</v>
      </c>
      <c r="Y966" t="str">
        <f>IFERROR(CLEAN(UPPER(TRIM(VLOOKUP(salesTable[[#This Row],[productID_Final]],product_REF[],3,FALSE)))),"NO MATCH")</f>
        <v>FURNITURE</v>
      </c>
      <c r="Z966" s="8" t="str">
        <f>IF(salesTable[[#This Row],[productCategory_final]]=CLEAN(UPPER(TRIM(salesTable[ProductCategory]))),salesTable[[#This Row],[productCategory_final]],"MISMATCH")</f>
        <v>FURNITURE</v>
      </c>
      <c r="AA966" s="8" t="str">
        <f>IF(salesTable[[#This Row],[CustomerID]]="","MISSING",IFERROR(VLOOKUP(salesTable[[#This Row],[CustomerID]],customer_REF[],1,FALSE),"NO MATCH"))</f>
        <v>C0122</v>
      </c>
      <c r="AB966" t="str">
        <f>CLEAN(UPPER(TRIM(IF(salesTable[[#This Row],[FirstName]]="","MISSING",IFERROR(VLOOKUP(salesTable[[#This Row],[CustomerID_final]],customer_REF[],2,FALSE),"NO MATCH")))))</f>
        <v>ESI</v>
      </c>
      <c r="AC966" s="8" t="str">
        <f>IF(salesTable[[#This Row],[customerFisrtName]]=CLEAN(UPPER(TRIM(salesTable[[#This Row],[customerFisrtName]]))),salesTable[[#This Row],[customerFisrtName]],"MISMATCH")</f>
        <v>ESI</v>
      </c>
      <c r="AD966" t="str">
        <f>CLEAN(UPPER(TRIM(IF(salesTable[[#This Row],[LastName]]="","MISSING",IFERROR(VLOOKUP(salesTable[[#This Row],[CustomerID_final]],customer_REF[],3,FALSE),"NO MATCH")))))</f>
        <v>ADDO</v>
      </c>
      <c r="AE966" s="8" t="str">
        <f>IF(salesTable[[#This Row],[customerLastName]]=CLEAN(UPPER(TRIM(salesTable[[#This Row],[customerLastName]]))),salesTable[[#This Row],[customerLastName]],"MISMATCH")</f>
        <v>ADDO</v>
      </c>
      <c r="AF966" s="8" t="str">
        <f>IF(salesTable[[#This Row],[Phone]]="","MISSING",0&amp;RIGHT(TRIM(SUBSTITUTE(SUBSTITUTE(SUBSTITUTE(salesTable[[#This Row],[Phone]],"+","")," ",""),"-","")),9))</f>
        <v>0592708531</v>
      </c>
      <c r="AG96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966" s="8">
        <f>IF(salesTable[[#This Row],[quantity_clean]]&gt;0,salesTable[[#This Row],[quantity_clean]],"INVALID")</f>
        <v>3</v>
      </c>
      <c r="AI96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966" s="8">
        <f>IF(salesTable[[#This Row],[unitPrice_clean]]&gt;0,salesTable[[#This Row],[unitPrice_clean]],"INVALID")</f>
        <v>1900</v>
      </c>
      <c r="AK966">
        <f>IF(salesTable[[#This Row],[Revenue]]="","MISSING",VALUE(TRIM(SUBSTITUTE(SUBSTITUTE(salesTable[[#This Row],[Revenue]],",",""),"GH₵",""))))</f>
        <v>5700</v>
      </c>
      <c r="AL966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966" s="19">
        <f>IF(ISNUMBER(salesTable[[#This Row],[OrderDate]]),salesTable[[#This Row],[OrderDate]],IFERROR(DATEVALUE(CLEAN(TRIM(SUBSTITUTE(salesTable[[#This Row],[OrderDate]],".","/")))),"CHECK"))</f>
        <v>45769</v>
      </c>
      <c r="AN9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9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GH-TAK-2025-00266</v>
      </c>
      <c r="AP9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6" s="8" t="str">
        <f>CLEAN(PROPER(TRIM(salesTable[[#This Row],[Email]])))</f>
        <v>Esi.Addo70@Example.Com</v>
      </c>
      <c r="AR966" s="8" t="str">
        <f>CLEAN(TRIM(salesTable[[#This Row],[SourceFile]]))</f>
        <v>Online_Sales_2025.xlsx</v>
      </c>
      <c r="AS9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6" s="8" t="str">
        <f>IF(salesTable[orderRef_final]&lt;&gt;"MISSING",salesTable[orderRef_final],"invalid")</f>
        <v>GH-TAK-2025-00266</v>
      </c>
    </row>
    <row r="967" spans="1:46" x14ac:dyDescent="0.3">
      <c r="A967" t="s">
        <v>158</v>
      </c>
      <c r="B967" t="s">
        <v>159</v>
      </c>
      <c r="C967" t="s">
        <v>160</v>
      </c>
      <c r="D967" t="s">
        <v>92</v>
      </c>
      <c r="E967" t="s">
        <v>161</v>
      </c>
      <c r="F967" t="s">
        <v>67</v>
      </c>
      <c r="G967" t="s">
        <v>162</v>
      </c>
      <c r="H967" t="s">
        <v>163</v>
      </c>
      <c r="I967" t="s">
        <v>110</v>
      </c>
      <c r="J967" t="s">
        <v>164</v>
      </c>
      <c r="K967" t="s">
        <v>57</v>
      </c>
      <c r="L967" t="s">
        <v>165</v>
      </c>
      <c r="M967">
        <v>11</v>
      </c>
      <c r="N967" t="s">
        <v>166</v>
      </c>
      <c r="O967">
        <v>6270</v>
      </c>
      <c r="P967" t="s">
        <v>167</v>
      </c>
      <c r="Q967" t="s">
        <v>168</v>
      </c>
      <c r="R967" t="s">
        <v>46</v>
      </c>
      <c r="S967" t="str">
        <f>IF(salesTable[[#This Row],[Region]]="","MISSING",IFERROR(VLOOKUP(salesTable[[#This Row],[Region]],region_ref[],2,FALSE),TRIM(CLEAN(UPPER(salesTable[[#This Row],[Region]])))))</f>
        <v>TAKORADI</v>
      </c>
      <c r="T967" t="str">
        <f>IF(salesTable[[#This Row],[CustomerType]]="","MISSING",IFERROR(VLOOKUP(salesTable[[#This Row],[CustomerType]],customerType_Ref[],2,FALSE),TRIM(CLEAN(UPPER(salesTable[[#This Row],[CustomerType]])))))</f>
        <v>INDIVIDUAL</v>
      </c>
      <c r="U967" t="str">
        <f>IF(salesTable[[#This Row],[SalesChannel]]="","MISSING",IFERROR(VLOOKUP(salesTable[[#This Row],[SalesChannel]],salesChannel_Ref[],2,FALSE),CLEAN(UPPER(TRIM(salesTable[SalesChannel])))))</f>
        <v>ONLINE</v>
      </c>
      <c r="V96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67" s="8" t="str">
        <f>IF(salesTable[[#This Row],[ProductID]]="","MISSING",IFERROR(VLOOKUP(salesTable[[#This Row],[ProductID]],product_REF[],1,FALSE),"NO MATCH"))</f>
        <v>P012</v>
      </c>
      <c r="X967" s="8" t="str">
        <f>CLEAN(UPPER(TRIM(IF(salesTable[[#This Row],[ProductID]]="","MISSING",IFERROR(VLOOKUP(salesTable[[#This Row],[ProductID]],product_REF[],2,FALSE),"NO MATCH")))))</f>
        <v>BLENDER PLUS</v>
      </c>
      <c r="Y967" t="str">
        <f>IFERROR(CLEAN(UPPER(TRIM(VLOOKUP(salesTable[[#This Row],[productID_Final]],product_REF[],3,FALSE)))),"NO MATCH")</f>
        <v>HOME APPLIANCES</v>
      </c>
      <c r="Z967" s="8" t="str">
        <f>IF(salesTable[[#This Row],[productCategory_final]]=CLEAN(UPPER(TRIM(salesTable[ProductCategory]))),salesTable[[#This Row],[productCategory_final]],"MISMATCH")</f>
        <v>HOME APPLIANCES</v>
      </c>
      <c r="AA967" s="8" t="str">
        <f>IF(salesTable[[#This Row],[CustomerID]]="","MISSING",IFERROR(VLOOKUP(salesTable[[#This Row],[CustomerID]],customer_REF[],1,FALSE),"NO MATCH"))</f>
        <v>C0016</v>
      </c>
      <c r="AB967" t="str">
        <f>CLEAN(UPPER(TRIM(IF(salesTable[[#This Row],[FirstName]]="","MISSING",IFERROR(VLOOKUP(salesTable[[#This Row],[CustomerID_final]],customer_REF[],2,FALSE),"NO MATCH")))))</f>
        <v>AMA</v>
      </c>
      <c r="AC967" s="8" t="str">
        <f>IF(salesTable[[#This Row],[customerFisrtName]]=CLEAN(UPPER(TRIM(salesTable[[#This Row],[customerFisrtName]]))),salesTable[[#This Row],[customerFisrtName]],"MISMATCH")</f>
        <v>AMA</v>
      </c>
      <c r="AD967" t="str">
        <f>CLEAN(UPPER(TRIM(IF(salesTable[[#This Row],[LastName]]="","MISSING",IFERROR(VLOOKUP(salesTable[[#This Row],[CustomerID_final]],customer_REF[],3,FALSE),"NO MATCH")))))</f>
        <v>ADDO</v>
      </c>
      <c r="AE967" s="8" t="str">
        <f>IF(salesTable[[#This Row],[customerLastName]]=CLEAN(UPPER(TRIM(salesTable[[#This Row],[customerLastName]]))),salesTable[[#This Row],[customerLastName]],"MISMATCH")</f>
        <v>ADDO</v>
      </c>
      <c r="AF967" s="8" t="str">
        <f>IF(salesTable[[#This Row],[Phone]]="","MISSING",0&amp;RIGHT(TRIM(SUBSTITUTE(SUBSTITUTE(SUBSTITUTE(salesTable[[#This Row],[Phone]],"+","")," ",""),"-","")),9))</f>
        <v>0204547832</v>
      </c>
      <c r="AG96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67" s="8">
        <f>IF(salesTable[[#This Row],[quantity_clean]]&gt;0,salesTable[[#This Row],[quantity_clean]],"INVALID")</f>
        <v>11</v>
      </c>
      <c r="AI967">
        <f>IF(OR(salesTable[[#This Row],[UnitPrice]]="",salesTable[[#This Row],[UnitPrice]]="N/A",salesTable[[#This Row],[UnitPrice]]="unknown"),"INVALID",VALUE(TRIM(SUBSTITUTE(SUBSTITUTE(salesTable[[#This Row],[UnitPrice]],",",""),"GH₵",""))))</f>
        <v>570</v>
      </c>
      <c r="AJ967" s="8">
        <f>IF(salesTable[[#This Row],[unitPrice_clean]]&gt;0,salesTable[[#This Row],[unitPrice_clean]],"INVALID")</f>
        <v>570</v>
      </c>
      <c r="AK967">
        <f>IF(salesTable[[#This Row],[Revenue]]="","MISSING",VALUE(TRIM(SUBSTITUTE(SUBSTITUTE(salesTable[[#This Row],[Revenue]],",",""),"GH₵",""))))</f>
        <v>6270</v>
      </c>
      <c r="AL967" s="8">
        <f>IFERROR(IF(ROUND(salesTable[[#This Row],[Quantity_final]]*salesTable[[#This Row],[UnitPrice_final]],2)=ROUND(salesTable[[#This Row],[revenue_clean]],2)=TRUE,salesTable[[#This Row],[revenue_clean]],"invalid"),"INVALID")</f>
        <v>6270</v>
      </c>
      <c r="AM967" s="19" t="str">
        <f>IF(ISNUMBER(salesTable[[#This Row],[OrderDate]]),salesTable[[#This Row],[OrderDate]],IFERROR(DATEVALUE(CLEAN(TRIM(SUBSTITUTE(salesTable[[#This Row],[OrderDate]],".","/")))),"CHECK"))</f>
        <v>CHECK</v>
      </c>
      <c r="AN9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GH-TAK-2025-00270</v>
      </c>
      <c r="AP9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7" s="8" t="str">
        <f>CLEAN(PROPER(TRIM(salesTable[[#This Row],[Email]])))</f>
        <v>Ama.Addo5@Example.Com</v>
      </c>
      <c r="AR967" s="8" t="str">
        <f>CLEAN(TRIM(salesTable[[#This Row],[SourceFile]]))</f>
        <v>Mobile_App_Export.csv</v>
      </c>
      <c r="AS9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7" s="8" t="str">
        <f>IF(salesTable[orderRef_final]&lt;&gt;"MISSING",salesTable[orderRef_final],"invalid")</f>
        <v>GH-TAK-2025-00270</v>
      </c>
    </row>
    <row r="968" spans="1:46" x14ac:dyDescent="0.3">
      <c r="A968" t="s">
        <v>234</v>
      </c>
      <c r="B968" t="s">
        <v>235</v>
      </c>
      <c r="C968" t="s">
        <v>236</v>
      </c>
      <c r="D968" t="s">
        <v>80</v>
      </c>
      <c r="E968" t="s">
        <v>237</v>
      </c>
      <c r="F968" t="s">
        <v>238</v>
      </c>
      <c r="G968" t="s">
        <v>239</v>
      </c>
      <c r="H968" t="s">
        <v>240</v>
      </c>
      <c r="I968" t="s">
        <v>241</v>
      </c>
      <c r="J968" t="s">
        <v>97</v>
      </c>
      <c r="K968" t="s">
        <v>98</v>
      </c>
      <c r="L968" t="s">
        <v>111</v>
      </c>
      <c r="M968">
        <v>5</v>
      </c>
      <c r="N968" t="s">
        <v>242</v>
      </c>
      <c r="O968">
        <v>4900</v>
      </c>
      <c r="P968" t="s">
        <v>243</v>
      </c>
      <c r="Q968" t="s">
        <v>244</v>
      </c>
      <c r="R968" t="s">
        <v>32</v>
      </c>
      <c r="S968" t="str">
        <f>IF(salesTable[[#This Row],[Region]]="","MISSING",IFERROR(VLOOKUP(salesTable[[#This Row],[Region]],region_ref[],2,FALSE),TRIM(CLEAN(UPPER(salesTable[[#This Row],[Region]])))))</f>
        <v>TAKORADI</v>
      </c>
      <c r="T968" t="str">
        <f>IF(salesTable[[#This Row],[CustomerType]]="","MISSING",IFERROR(VLOOKUP(salesTable[[#This Row],[CustomerType]],customerType_Ref[],2,FALSE),TRIM(CLEAN(UPPER(salesTable[[#This Row],[CustomerType]])))))</f>
        <v>BUSINESS</v>
      </c>
      <c r="U968" t="str">
        <f>IF(salesTable[[#This Row],[SalesChannel]]="","MISSING",IFERROR(VLOOKUP(salesTable[[#This Row],[SalesChannel]],salesChannel_Ref[],2,FALSE),CLEAN(UPPER(TRIM(salesTable[SalesChannel])))))</f>
        <v>MOBILE APP</v>
      </c>
      <c r="V968" t="str">
        <f>IF(salesTable[[#This Row],[PaymentMethod]]="","MISSING",IFERROR(VLOOKUP(salesTable[[#This Row],[PaymentMethod]],paymentMethod_REF[],2,FALSE), CLEAN(UPPER(TRIM(salesTable[[#This Row],[PaymentMethod]])))))</f>
        <v>CARD</v>
      </c>
      <c r="W968" s="8" t="str">
        <f>IF(salesTable[[#This Row],[ProductID]]="","MISSING",IFERROR(VLOOKUP(salesTable[[#This Row],[ProductID]],product_REF[],1,FALSE),"NO MATCH"))</f>
        <v>P009</v>
      </c>
      <c r="X968" s="8" t="str">
        <f>CLEAN(UPPER(TRIM(IF(salesTable[[#This Row],[ProductID]]="","MISSING",IFERROR(VLOOKUP(salesTable[[#This Row],[ProductID]],product_REF[],2,FALSE),"NO MATCH")))))</f>
        <v>FILING CABINET</v>
      </c>
      <c r="Y968" t="str">
        <f>IFERROR(CLEAN(UPPER(TRIM(VLOOKUP(salesTable[[#This Row],[productID_Final]],product_REF[],3,FALSE)))),"NO MATCH")</f>
        <v>OFFICE SUPPLIES</v>
      </c>
      <c r="Z968" s="8" t="str">
        <f>IF(salesTable[[#This Row],[productCategory_final]]=CLEAN(UPPER(TRIM(salesTable[ProductCategory]))),salesTable[[#This Row],[productCategory_final]],"MISMATCH")</f>
        <v>OFFICE SUPPLIES</v>
      </c>
      <c r="AA968" s="8" t="str">
        <f>IF(salesTable[[#This Row],[CustomerID]]="","MISSING",IFERROR(VLOOKUP(salesTable[[#This Row],[CustomerID]],customer_REF[],1,FALSE),"NO MATCH"))</f>
        <v>C0192</v>
      </c>
      <c r="AB968" t="str">
        <f>CLEAN(UPPER(TRIM(IF(salesTable[[#This Row],[FirstName]]="","MISSING",IFERROR(VLOOKUP(salesTable[[#This Row],[CustomerID_final]],customer_REF[],2,FALSE),"NO MATCH")))))</f>
        <v>ADWOA</v>
      </c>
      <c r="AC968" s="8" t="str">
        <f>IF(salesTable[[#This Row],[customerFisrtName]]=CLEAN(UPPER(TRIM(salesTable[[#This Row],[customerFisrtName]]))),salesTable[[#This Row],[customerFisrtName]],"MISMATCH")</f>
        <v>ADWOA</v>
      </c>
      <c r="AD968" t="str">
        <f>CLEAN(UPPER(TRIM(IF(salesTable[[#This Row],[LastName]]="","MISSING",IFERROR(VLOOKUP(salesTable[[#This Row],[CustomerID_final]],customer_REF[],3,FALSE),"NO MATCH")))))</f>
        <v>APPIAH</v>
      </c>
      <c r="AE968" s="8" t="str">
        <f>IF(salesTable[[#This Row],[customerLastName]]=CLEAN(UPPER(TRIM(salesTable[[#This Row],[customerLastName]]))),salesTable[[#This Row],[customerLastName]],"MISMATCH")</f>
        <v>APPIAH</v>
      </c>
      <c r="AF968" s="8" t="str">
        <f>IF(salesTable[[#This Row],[Phone]]="","MISSING",0&amp;RIGHT(TRIM(SUBSTITUTE(SUBSTITUTE(SUBSTITUTE(salesTable[[#This Row],[Phone]],"+","")," ",""),"-","")),9))</f>
        <v>0269052194</v>
      </c>
      <c r="AG96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68" s="8">
        <f>IF(salesTable[[#This Row],[quantity_clean]]&gt;0,salesTable[[#This Row],[quantity_clean]],"INVALID")</f>
        <v>5</v>
      </c>
      <c r="AI96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968" s="8">
        <f>IF(salesTable[[#This Row],[unitPrice_clean]]&gt;0,salesTable[[#This Row],[unitPrice_clean]],"INVALID")</f>
        <v>980</v>
      </c>
      <c r="AK968">
        <f>IF(salesTable[[#This Row],[Revenue]]="","MISSING",VALUE(TRIM(SUBSTITUTE(SUBSTITUTE(salesTable[[#This Row],[Revenue]],",",""),"GH₵",""))))</f>
        <v>4900</v>
      </c>
      <c r="AL968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968" s="19">
        <f>IF(ISNUMBER(salesTable[[#This Row],[OrderDate]]),salesTable[[#This Row],[OrderDate]],IFERROR(DATEVALUE(CLEAN(TRIM(SUBSTITUTE(salesTable[[#This Row],[OrderDate]],".","/")))),"CHECK"))</f>
        <v>46364</v>
      </c>
      <c r="AN96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GH-TAK-2025-00279</v>
      </c>
      <c r="AP9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8" s="8" t="str">
        <f>CLEAN(PROPER(TRIM(salesTable[[#This Row],[Email]])))</f>
        <v>Adwoa.Appiah22@Example.Com</v>
      </c>
      <c r="AR968" s="8" t="str">
        <f>CLEAN(TRIM(salesTable[[#This Row],[SourceFile]]))</f>
        <v>Agent_App_2025.csv</v>
      </c>
      <c r="AS9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8" s="8" t="str">
        <f>IF(salesTable[orderRef_final]&lt;&gt;"MISSING",salesTable[orderRef_final],"invalid")</f>
        <v>GH-TAK-2025-00279</v>
      </c>
    </row>
    <row r="969" spans="1:46" x14ac:dyDescent="0.3">
      <c r="A969" t="s">
        <v>837</v>
      </c>
      <c r="B969" t="s">
        <v>838</v>
      </c>
      <c r="C969" t="s">
        <v>839</v>
      </c>
      <c r="D969" t="s">
        <v>172</v>
      </c>
      <c r="E969" t="s">
        <v>237</v>
      </c>
      <c r="F969" t="s">
        <v>67</v>
      </c>
      <c r="G969" t="s">
        <v>39</v>
      </c>
      <c r="H969" t="s">
        <v>840</v>
      </c>
      <c r="I969" t="s">
        <v>41</v>
      </c>
      <c r="J969" t="s">
        <v>442</v>
      </c>
      <c r="K969" t="s">
        <v>493</v>
      </c>
      <c r="L969" t="s">
        <v>182</v>
      </c>
      <c r="M969" t="s">
        <v>726</v>
      </c>
      <c r="N969">
        <v>1900</v>
      </c>
      <c r="O969">
        <v>7600</v>
      </c>
      <c r="P969" t="s">
        <v>841</v>
      </c>
      <c r="Q969" t="s">
        <v>842</v>
      </c>
      <c r="R969" t="s">
        <v>46</v>
      </c>
      <c r="S969" t="str">
        <f>IF(salesTable[[#This Row],[Region]]="","MISSING",IFERROR(VLOOKUP(salesTable[[#This Row],[Region]],region_ref[],2,FALSE),TRIM(CLEAN(UPPER(salesTable[[#This Row],[Region]])))))</f>
        <v>TAKORADI</v>
      </c>
      <c r="T969" t="str">
        <f>IF(salesTable[[#This Row],[CustomerType]]="","MISSING",IFERROR(VLOOKUP(salesTable[[#This Row],[CustomerType]],customerType_Ref[],2,FALSE),TRIM(CLEAN(UPPER(salesTable[[#This Row],[CustomerType]])))))</f>
        <v>BUSINESS</v>
      </c>
      <c r="U969" t="str">
        <f>IF(salesTable[[#This Row],[SalesChannel]]="","MISSING",IFERROR(VLOOKUP(salesTable[[#This Row],[SalesChannel]],salesChannel_Ref[],2,FALSE),CLEAN(UPPER(TRIM(salesTable[SalesChannel])))))</f>
        <v>AGENT</v>
      </c>
      <c r="V969" t="str">
        <f>IF(salesTable[[#This Row],[PaymentMethod]]="","MISSING",IFERROR(VLOOKUP(salesTable[[#This Row],[PaymentMethod]],paymentMethod_REF[],2,FALSE), CLEAN(UPPER(TRIM(salesTable[[#This Row],[PaymentMethod]])))))</f>
        <v>CASH</v>
      </c>
      <c r="W969" s="8" t="str">
        <f>IF(salesTable[[#This Row],[ProductID]]="","MISSING",IFERROR(VLOOKUP(salesTable[[#This Row],[ProductID]],product_REF[],1,FALSE),"NO MATCH"))</f>
        <v>P006</v>
      </c>
      <c r="X969" s="8" t="str">
        <f>CLEAN(UPPER(TRIM(IF(salesTable[[#This Row],[ProductID]]="","MISSING",IFERROR(VLOOKUP(salesTable[[#This Row],[ProductID]],product_REF[],2,FALSE),"NO MATCH")))))</f>
        <v>STANDING DESK</v>
      </c>
      <c r="Y969" t="str">
        <f>IFERROR(CLEAN(UPPER(TRIM(VLOOKUP(salesTable[[#This Row],[productID_Final]],product_REF[],3,FALSE)))),"NO MATCH")</f>
        <v>FURNITURE</v>
      </c>
      <c r="Z969" s="8" t="str">
        <f>IF(salesTable[[#This Row],[productCategory_final]]=CLEAN(UPPER(TRIM(salesTable[ProductCategory]))),salesTable[[#This Row],[productCategory_final]],"MISMATCH")</f>
        <v>FURNITURE</v>
      </c>
      <c r="AA969" s="8" t="str">
        <f>IF(salesTable[[#This Row],[CustomerID]]="","MISSING",IFERROR(VLOOKUP(salesTable[[#This Row],[CustomerID]],customer_REF[],1,FALSE),"NO MATCH"))</f>
        <v>C0119</v>
      </c>
      <c r="AB969" t="str">
        <f>CLEAN(UPPER(TRIM(IF(salesTable[[#This Row],[FirstName]]="","MISSING",IFERROR(VLOOKUP(salesTable[[#This Row],[CustomerID_final]],customer_REF[],2,FALSE),"NO MATCH")))))</f>
        <v>DANIEL</v>
      </c>
      <c r="AC969" s="8" t="str">
        <f>IF(salesTable[[#This Row],[customerFisrtName]]=CLEAN(UPPER(TRIM(salesTable[[#This Row],[customerFisrtName]]))),salesTable[[#This Row],[customerFisrtName]],"MISMATCH")</f>
        <v>DANIEL</v>
      </c>
      <c r="AD969" t="str">
        <f>CLEAN(UPPER(TRIM(IF(salesTable[[#This Row],[LastName]]="","MISSING",IFERROR(VLOOKUP(salesTable[[#This Row],[CustomerID_final]],customer_REF[],3,FALSE),"NO MATCH")))))</f>
        <v>APPIAH</v>
      </c>
      <c r="AE969" s="8" t="str">
        <f>IF(salesTable[[#This Row],[customerLastName]]=CLEAN(UPPER(TRIM(salesTable[[#This Row],[customerLastName]]))),salesTable[[#This Row],[customerLastName]],"MISMATCH")</f>
        <v>APPIAH</v>
      </c>
      <c r="AF969" s="8" t="str">
        <f>IF(salesTable[[#This Row],[Phone]]="","MISSING",0&amp;RIGHT(TRIM(SUBSTITUTE(SUBSTITUTE(SUBSTITUTE(salesTable[[#This Row],[Phone]],"+","")," ",""),"-","")),9))</f>
        <v>0558285995</v>
      </c>
      <c r="AG96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69" s="8">
        <f>IF(salesTable[[#This Row],[quantity_clean]]&gt;0,salesTable[[#This Row],[quantity_clean]],"INVALID")</f>
        <v>4</v>
      </c>
      <c r="AI96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969" s="8">
        <f>IF(salesTable[[#This Row],[unitPrice_clean]]&gt;0,salesTable[[#This Row],[unitPrice_clean]],"INVALID")</f>
        <v>1900</v>
      </c>
      <c r="AK969">
        <f>IF(salesTable[[#This Row],[Revenue]]="","MISSING",VALUE(TRIM(SUBSTITUTE(SUBSTITUTE(salesTable[[#This Row],[Revenue]],",",""),"GH₵",""))))</f>
        <v>7600</v>
      </c>
      <c r="AL969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969" s="19">
        <f>IF(ISNUMBER(salesTable[[#This Row],[OrderDate]]),salesTable[[#This Row],[OrderDate]],IFERROR(DATEVALUE(CLEAN(TRIM(SUBSTITUTE(salesTable[[#This Row],[OrderDate]],".","/")))),"CHECK"))</f>
        <v>46093</v>
      </c>
      <c r="AN96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GH-TAK-2025-00286</v>
      </c>
      <c r="AP9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69" s="8" t="str">
        <f>CLEAN(PROPER(TRIM(salesTable[[#This Row],[Email]])))</f>
        <v>Daniel.Appiah69@Example.Com</v>
      </c>
      <c r="AR969" s="8" t="str">
        <f>CLEAN(TRIM(salesTable[[#This Row],[SourceFile]]))</f>
        <v>Mobile_App_Export.csv</v>
      </c>
      <c r="AS9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69" s="8" t="str">
        <f>IF(salesTable[orderRef_final]&lt;&gt;"MISSING",salesTable[orderRef_final],"invalid")</f>
        <v>GH-TAK-2025-00286</v>
      </c>
    </row>
    <row r="970" spans="1:46" x14ac:dyDescent="0.3">
      <c r="A970" t="s">
        <v>3510</v>
      </c>
      <c r="B970" t="s">
        <v>1312</v>
      </c>
      <c r="C970" t="s">
        <v>575</v>
      </c>
      <c r="D970" t="s">
        <v>559</v>
      </c>
      <c r="E970" t="s">
        <v>499</v>
      </c>
      <c r="F970" t="s">
        <v>67</v>
      </c>
      <c r="G970" t="s">
        <v>120</v>
      </c>
      <c r="H970" t="s">
        <v>121</v>
      </c>
      <c r="I970" t="s">
        <v>41</v>
      </c>
      <c r="J970" t="s">
        <v>337</v>
      </c>
      <c r="K970" t="s">
        <v>1087</v>
      </c>
      <c r="L970" t="s">
        <v>58</v>
      </c>
      <c r="M970">
        <v>10</v>
      </c>
      <c r="N970">
        <v>850</v>
      </c>
      <c r="O970">
        <v>8500</v>
      </c>
      <c r="P970" t="s">
        <v>3511</v>
      </c>
      <c r="Q970" t="s">
        <v>3512</v>
      </c>
      <c r="R970" t="s">
        <v>46</v>
      </c>
      <c r="S970" t="str">
        <f>IF(salesTable[[#This Row],[Region]]="","MISSING",IFERROR(VLOOKUP(salesTable[[#This Row],[Region]],region_ref[],2,FALSE),TRIM(CLEAN(UPPER(salesTable[[#This Row],[Region]])))))</f>
        <v>TAKORADI</v>
      </c>
      <c r="T970" t="str">
        <f>IF(salesTable[[#This Row],[CustomerType]]="","MISSING",IFERROR(VLOOKUP(salesTable[[#This Row],[CustomerType]],customerType_Ref[],2,FALSE),TRIM(CLEAN(UPPER(salesTable[[#This Row],[CustomerType]])))))</f>
        <v>INDIVIDUAL</v>
      </c>
      <c r="U970" t="str">
        <f>IF(salesTable[[#This Row],[SalesChannel]]="","MISSING",IFERROR(VLOOKUP(salesTable[[#This Row],[SalesChannel]],salesChannel_Ref[],2,FALSE),CLEAN(UPPER(TRIM(salesTable[SalesChannel])))))</f>
        <v>AGENT</v>
      </c>
      <c r="V97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70" s="8" t="str">
        <f>IF(salesTable[[#This Row],[ProductID]]="","MISSING",IFERROR(VLOOKUP(salesTable[[#This Row],[ProductID]],product_REF[],1,FALSE),"NO MATCH"))</f>
        <v>P002</v>
      </c>
      <c r="X970" s="8" t="str">
        <f>CLEAN(UPPER(TRIM(IF(salesTable[[#This Row],[ProductID]]="","MISSING",IFERROR(VLOOKUP(salesTable[[#This Row],[ProductID]],product_REF[],2,FALSE),"NO MATCH")))))</f>
        <v>OFFICE CHAIR</v>
      </c>
      <c r="Y970" t="str">
        <f>IFERROR(CLEAN(UPPER(TRIM(VLOOKUP(salesTable[[#This Row],[productID_Final]],product_REF[],3,FALSE)))),"NO MATCH")</f>
        <v>FURNITURE</v>
      </c>
      <c r="Z970" s="8" t="str">
        <f>IF(salesTable[[#This Row],[productCategory_final]]=CLEAN(UPPER(TRIM(salesTable[ProductCategory]))),salesTable[[#This Row],[productCategory_final]],"MISMATCH")</f>
        <v>FURNITURE</v>
      </c>
      <c r="AA970" s="8" t="str">
        <f>IF(salesTable[[#This Row],[CustomerID]]="","MISSING",IFERROR(VLOOKUP(salesTable[[#This Row],[CustomerID]],customer_REF[],1,FALSE),"NO MATCH"))</f>
        <v>C0349</v>
      </c>
      <c r="AB970" t="str">
        <f>CLEAN(UPPER(TRIM(IF(salesTable[[#This Row],[FirstName]]="","MISSING",IFERROR(VLOOKUP(salesTable[[#This Row],[CustomerID_final]],customer_REF[],2,FALSE),"NO MATCH")))))</f>
        <v>AMA</v>
      </c>
      <c r="AC970" s="8" t="str">
        <f>IF(salesTable[[#This Row],[customerFisrtName]]=CLEAN(UPPER(TRIM(salesTable[[#This Row],[customerFisrtName]]))),salesTable[[#This Row],[customerFisrtName]],"MISMATCH")</f>
        <v>AMA</v>
      </c>
      <c r="AD970" t="str">
        <f>CLEAN(UPPER(TRIM(IF(salesTable[[#This Row],[LastName]]="","MISSING",IFERROR(VLOOKUP(salesTable[[#This Row],[CustomerID_final]],customer_REF[],3,FALSE),"NO MATCH")))))</f>
        <v>BOATENG</v>
      </c>
      <c r="AE970" s="8" t="str">
        <f>IF(salesTable[[#This Row],[customerLastName]]=CLEAN(UPPER(TRIM(salesTable[[#This Row],[customerLastName]]))),salesTable[[#This Row],[customerLastName]],"MISMATCH")</f>
        <v>BOATENG</v>
      </c>
      <c r="AF970" s="8" t="str">
        <f>IF(salesTable[[#This Row],[Phone]]="","MISSING",0&amp;RIGHT(TRIM(SUBSTITUTE(SUBSTITUTE(SUBSTITUTE(salesTable[[#This Row],[Phone]],"+","")," ",""),"-","")),9))</f>
        <v>0244473716</v>
      </c>
      <c r="AG97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70" s="8">
        <f>IF(salesTable[[#This Row],[quantity_clean]]&gt;0,salesTable[[#This Row],[quantity_clean]],"INVALID")</f>
        <v>10</v>
      </c>
      <c r="AI97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70" s="8">
        <f>IF(salesTable[[#This Row],[unitPrice_clean]]&gt;0,salesTable[[#This Row],[unitPrice_clean]],"INVALID")</f>
        <v>850</v>
      </c>
      <c r="AK970">
        <f>IF(salesTable[[#This Row],[Revenue]]="","MISSING",VALUE(TRIM(SUBSTITUTE(SUBSTITUTE(salesTable[[#This Row],[Revenue]],",",""),"GH₵",""))))</f>
        <v>8500</v>
      </c>
      <c r="AL970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970" s="19">
        <f>IF(ISNUMBER(salesTable[[#This Row],[OrderDate]]),salesTable[[#This Row],[OrderDate]],IFERROR(DATEVALUE(CLEAN(TRIM(SUBSTITUTE(salesTable[[#This Row],[OrderDate]],".","/")))),"CHECK"))</f>
        <v>45829</v>
      </c>
      <c r="AN9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45829</v>
      </c>
      <c r="AO9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GH-TAK-2025-00290</v>
      </c>
      <c r="AP9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0" s="8" t="str">
        <f>CLEAN(PROPER(TRIM(salesTable[[#This Row],[Email]])))</f>
        <v>Ama.Boateng80@Example.Com</v>
      </c>
      <c r="AR970" s="8" t="str">
        <f>CLEAN(TRIM(salesTable[[#This Row],[SourceFile]]))</f>
        <v>Mobile_App_Export.csv</v>
      </c>
      <c r="AS9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0" s="8" t="str">
        <f>IF(salesTable[orderRef_final]&lt;&gt;"MISSING",salesTable[orderRef_final],"invalid")</f>
        <v>GH-TAK-2025-00290</v>
      </c>
    </row>
    <row r="971" spans="1:46" x14ac:dyDescent="0.3">
      <c r="A971" t="s">
        <v>2542</v>
      </c>
      <c r="B971" t="s">
        <v>2543</v>
      </c>
      <c r="C971" t="s">
        <v>1560</v>
      </c>
      <c r="D971" t="s">
        <v>139</v>
      </c>
      <c r="E971" t="s">
        <v>1003</v>
      </c>
      <c r="F971" t="s">
        <v>67</v>
      </c>
      <c r="G971" t="s">
        <v>81</v>
      </c>
      <c r="H971" t="s">
        <v>853</v>
      </c>
      <c r="I971" t="s">
        <v>110</v>
      </c>
      <c r="J971" t="s">
        <v>97</v>
      </c>
      <c r="K971" t="s">
        <v>84</v>
      </c>
      <c r="L971" t="s">
        <v>73</v>
      </c>
      <c r="M971">
        <v>1</v>
      </c>
      <c r="N971" t="s">
        <v>2544</v>
      </c>
      <c r="O971">
        <v>1250</v>
      </c>
      <c r="P971" t="s">
        <v>2545</v>
      </c>
      <c r="Q971" t="s">
        <v>2546</v>
      </c>
      <c r="R971" t="s">
        <v>32</v>
      </c>
      <c r="S971" t="str">
        <f>IF(salesTable[[#This Row],[Region]]="","MISSING",IFERROR(VLOOKUP(salesTable[[#This Row],[Region]],region_ref[],2,FALSE),TRIM(CLEAN(UPPER(salesTable[[#This Row],[Region]])))))</f>
        <v>TAKORADI</v>
      </c>
      <c r="T971" t="str">
        <f>IF(salesTable[[#This Row],[CustomerType]]="","MISSING",IFERROR(VLOOKUP(salesTable[[#This Row],[CustomerType]],customerType_Ref[],2,FALSE),TRIM(CLEAN(UPPER(salesTable[[#This Row],[CustomerType]])))))</f>
        <v>BUSINESS</v>
      </c>
      <c r="U971" t="str">
        <f>IF(salesTable[[#This Row],[SalesChannel]]="","MISSING",IFERROR(VLOOKUP(salesTable[[#This Row],[SalesChannel]],salesChannel_Ref[],2,FALSE),CLEAN(UPPER(TRIM(salesTable[SalesChannel])))))</f>
        <v>AGENT</v>
      </c>
      <c r="V971" t="str">
        <f>IF(salesTable[[#This Row],[PaymentMethod]]="","MISSING",IFERROR(VLOOKUP(salesTable[[#This Row],[PaymentMethod]],paymentMethod_REF[],2,FALSE), CLEAN(UPPER(TRIM(salesTable[[#This Row],[PaymentMethod]])))))</f>
        <v>CARD</v>
      </c>
      <c r="W971" s="8" t="str">
        <f>IF(salesTable[[#This Row],[ProductID]]="","MISSING",IFERROR(VLOOKUP(salesTable[[#This Row],[ProductID]],product_REF[],1,FALSE),"NO MATCH"))</f>
        <v>P008</v>
      </c>
      <c r="X971" s="8" t="str">
        <f>CLEAN(UPPER(TRIM(IF(salesTable[[#This Row],[ProductID]]="","MISSING",IFERROR(VLOOKUP(salesTable[[#This Row],[ProductID]],product_REF[],2,FALSE),"NO MATCH")))))</f>
        <v>MICROWAVE 25L</v>
      </c>
      <c r="Y971" t="str">
        <f>IFERROR(CLEAN(UPPER(TRIM(VLOOKUP(salesTable[[#This Row],[productID_Final]],product_REF[],3,FALSE)))),"NO MATCH")</f>
        <v>HOME APPLIANCES</v>
      </c>
      <c r="Z971" s="8" t="str">
        <f>IF(salesTable[[#This Row],[productCategory_final]]=CLEAN(UPPER(TRIM(salesTable[ProductCategory]))),salesTable[[#This Row],[productCategory_final]],"MISMATCH")</f>
        <v>HOME APPLIANCES</v>
      </c>
      <c r="AA971" s="8" t="str">
        <f>IF(salesTable[[#This Row],[CustomerID]]="","MISSING",IFERROR(VLOOKUP(salesTable[[#This Row],[CustomerID]],customer_REF[],1,FALSE),"NO MATCH"))</f>
        <v>C0181</v>
      </c>
      <c r="AB971" t="str">
        <f>CLEAN(UPPER(TRIM(IF(salesTable[[#This Row],[FirstName]]="","MISSING",IFERROR(VLOOKUP(salesTable[[#This Row],[CustomerID_final]],customer_REF[],2,FALSE),"NO MATCH")))))</f>
        <v>KOFI</v>
      </c>
      <c r="AC971" s="8" t="str">
        <f>IF(salesTable[[#This Row],[customerFisrtName]]=CLEAN(UPPER(TRIM(salesTable[[#This Row],[customerFisrtName]]))),salesTable[[#This Row],[customerFisrtName]],"MISMATCH")</f>
        <v>KOFI</v>
      </c>
      <c r="AD971" t="str">
        <f>CLEAN(UPPER(TRIM(IF(salesTable[[#This Row],[LastName]]="","MISSING",IFERROR(VLOOKUP(salesTable[[#This Row],[CustomerID_final]],customer_REF[],3,FALSE),"NO MATCH")))))</f>
        <v>ARTHUR</v>
      </c>
      <c r="AE971" s="8" t="str">
        <f>IF(salesTable[[#This Row],[customerLastName]]=CLEAN(UPPER(TRIM(salesTable[[#This Row],[customerLastName]]))),salesTable[[#This Row],[customerLastName]],"MISMATCH")</f>
        <v>ARTHUR</v>
      </c>
      <c r="AF971" s="8" t="str">
        <f>IF(salesTable[[#This Row],[Phone]]="","MISSING",0&amp;RIGHT(TRIM(SUBSTITUTE(SUBSTITUTE(SUBSTITUTE(salesTable[[#This Row],[Phone]],"+","")," ",""),"-","")),9))</f>
        <v>0558754328</v>
      </c>
      <c r="AG97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71" s="8">
        <f>IF(salesTable[[#This Row],[quantity_clean]]&gt;0,salesTable[[#This Row],[quantity_clean]],"INVALID")</f>
        <v>1</v>
      </c>
      <c r="AI97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971" s="8">
        <f>IF(salesTable[[#This Row],[unitPrice_clean]]&gt;0,salesTable[[#This Row],[unitPrice_clean]],"INVALID")</f>
        <v>1250</v>
      </c>
      <c r="AK971">
        <f>IF(salesTable[[#This Row],[Revenue]]="","MISSING",VALUE(TRIM(SUBSTITUTE(SUBSTITUTE(salesTable[[#This Row],[Revenue]],",",""),"GH₵",""))))</f>
        <v>1250</v>
      </c>
      <c r="AL971" s="8">
        <f>IFERROR(IF(ROUND(salesTable[[#This Row],[Quantity_final]]*salesTable[[#This Row],[UnitPrice_final]],2)=ROUND(salesTable[[#This Row],[revenue_clean]],2)=TRUE,salesTable[[#This Row],[revenue_clean]],"invalid"),"INVALID")</f>
        <v>1250</v>
      </c>
      <c r="AM971" s="19">
        <f>IF(ISNUMBER(salesTable[[#This Row],[OrderDate]]),salesTable[[#This Row],[OrderDate]],IFERROR(DATEVALUE(CLEAN(TRIM(SUBSTITUTE(salesTable[[#This Row],[OrderDate]],".","/")))),"CHECK"))</f>
        <v>45840</v>
      </c>
      <c r="AN9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45840</v>
      </c>
      <c r="AO9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GH-TAK-2025-00330</v>
      </c>
      <c r="AP9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1" s="8" t="str">
        <f>CLEAN(PROPER(TRIM(salesTable[[#This Row],[Email]])))</f>
        <v>Kofi.Arthur49@Example.Com</v>
      </c>
      <c r="AR971" s="8" t="str">
        <f>CLEAN(TRIM(salesTable[[#This Row],[SourceFile]]))</f>
        <v>Agent_App_2025.csv</v>
      </c>
      <c r="AS9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1" s="8" t="str">
        <f>IF(salesTable[orderRef_final]&lt;&gt;"MISSING",salesTable[orderRef_final],"invalid")</f>
        <v>GH-TAK-2025-00330</v>
      </c>
    </row>
    <row r="972" spans="1:46" x14ac:dyDescent="0.3">
      <c r="A972" t="s">
        <v>478</v>
      </c>
      <c r="B972" t="s">
        <v>479</v>
      </c>
      <c r="C972" t="s">
        <v>480</v>
      </c>
      <c r="D972" t="s">
        <v>50</v>
      </c>
      <c r="E972" t="s">
        <v>37</v>
      </c>
      <c r="F972" t="s">
        <v>67</v>
      </c>
      <c r="G972" t="s">
        <v>142</v>
      </c>
      <c r="H972" t="s">
        <v>367</v>
      </c>
      <c r="I972" t="s">
        <v>382</v>
      </c>
      <c r="J972" t="s">
        <v>27</v>
      </c>
      <c r="K972" t="s">
        <v>481</v>
      </c>
      <c r="L972" t="s">
        <v>182</v>
      </c>
      <c r="M972">
        <v>1</v>
      </c>
      <c r="N972" t="s">
        <v>203</v>
      </c>
      <c r="O972">
        <v>420</v>
      </c>
      <c r="P972" t="s">
        <v>482</v>
      </c>
      <c r="Q972" t="s">
        <v>483</v>
      </c>
      <c r="R972" t="s">
        <v>61</v>
      </c>
      <c r="S972" t="str">
        <f>IF(salesTable[[#This Row],[Region]]="","MISSING",IFERROR(VLOOKUP(salesTable[[#This Row],[Region]],region_ref[],2,FALSE),TRIM(CLEAN(UPPER(salesTable[[#This Row],[Region]])))))</f>
        <v>TAKORADI</v>
      </c>
      <c r="T972" t="str">
        <f>IF(salesTable[[#This Row],[CustomerType]]="","MISSING",IFERROR(VLOOKUP(salesTable[[#This Row],[CustomerType]],customerType_Ref[],2,FALSE),TRIM(CLEAN(UPPER(salesTable[[#This Row],[CustomerType]])))))</f>
        <v>GOVERNMENT</v>
      </c>
      <c r="U972" t="str">
        <f>IF(salesTable[[#This Row],[SalesChannel]]="","MISSING",IFERROR(VLOOKUP(salesTable[[#This Row],[SalesChannel]],salesChannel_Ref[],2,FALSE),CLEAN(UPPER(TRIM(salesTable[SalesChannel])))))</f>
        <v>MOBILE APP</v>
      </c>
      <c r="V972" t="str">
        <f>IF(salesTable[[#This Row],[PaymentMethod]]="","MISSING",IFERROR(VLOOKUP(salesTable[[#This Row],[PaymentMethod]],paymentMethod_REF[],2,FALSE), CLEAN(UPPER(TRIM(salesTable[[#This Row],[PaymentMethod]])))))</f>
        <v>CASH</v>
      </c>
      <c r="W972" s="8" t="str">
        <f>IF(salesTable[[#This Row],[ProductID]]="","MISSING",IFERROR(VLOOKUP(salesTable[[#This Row],[ProductID]],product_REF[],1,FALSE),"NO MATCH"))</f>
        <v>P003</v>
      </c>
      <c r="X972" s="8" t="str">
        <f>CLEAN(UPPER(TRIM(IF(salesTable[[#This Row],[ProductID]]="","MISSING",IFERROR(VLOOKUP(salesTable[[#This Row],[ProductID]],product_REF[],2,FALSE),"NO MATCH")))))</f>
        <v>WIRELESS HEADSET</v>
      </c>
      <c r="Y972" t="str">
        <f>IFERROR(CLEAN(UPPER(TRIM(VLOOKUP(salesTable[[#This Row],[productID_Final]],product_REF[],3,FALSE)))),"NO MATCH")</f>
        <v>ELECTRONICS</v>
      </c>
      <c r="Z972" s="8" t="str">
        <f>IF(salesTable[[#This Row],[productCategory_final]]=CLEAN(UPPER(TRIM(salesTable[ProductCategory]))),salesTable[[#This Row],[productCategory_final]],"MISMATCH")</f>
        <v>ELECTRONICS</v>
      </c>
      <c r="AA972" s="8" t="str">
        <f>IF(salesTable[[#This Row],[CustomerID]]="","MISSING",IFERROR(VLOOKUP(salesTable[[#This Row],[CustomerID]],customer_REF[],1,FALSE),"NO MATCH"))</f>
        <v>C0223</v>
      </c>
      <c r="AB972" t="str">
        <f>CLEAN(UPPER(TRIM(IF(salesTable[[#This Row],[FirstName]]="","MISSING",IFERROR(VLOOKUP(salesTable[[#This Row],[CustomerID_final]],customer_REF[],2,FALSE),"NO MATCH")))))</f>
        <v>AKOSUA</v>
      </c>
      <c r="AC972" s="8" t="str">
        <f>IF(salesTable[[#This Row],[customerFisrtName]]=CLEAN(UPPER(TRIM(salesTable[[#This Row],[customerFisrtName]]))),salesTable[[#This Row],[customerFisrtName]],"MISMATCH")</f>
        <v>AKOSUA</v>
      </c>
      <c r="AD972" t="str">
        <f>CLEAN(UPPER(TRIM(IF(salesTable[[#This Row],[LastName]]="","MISSING",IFERROR(VLOOKUP(salesTable[[#This Row],[CustomerID_final]],customer_REF[],3,FALSE),"NO MATCH")))))</f>
        <v>ANTWI</v>
      </c>
      <c r="AE972" s="8" t="str">
        <f>IF(salesTable[[#This Row],[customerLastName]]=CLEAN(UPPER(TRIM(salesTable[[#This Row],[customerLastName]]))),salesTable[[#This Row],[customerLastName]],"MISMATCH")</f>
        <v>ANTWI</v>
      </c>
      <c r="AF972" s="8" t="str">
        <f>IF(salesTable[[#This Row],[Phone]]="","MISSING",0&amp;RIGHT(TRIM(SUBSTITUTE(SUBSTITUTE(SUBSTITUTE(salesTable[[#This Row],[Phone]],"+","")," ",""),"-","")),9))</f>
        <v>0275101177</v>
      </c>
      <c r="AG97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72" s="8">
        <f>IF(salesTable[[#This Row],[quantity_clean]]&gt;0,salesTable[[#This Row],[quantity_clean]],"INVALID")</f>
        <v>1</v>
      </c>
      <c r="AI972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72" s="8">
        <f>IF(salesTable[[#This Row],[unitPrice_clean]]&gt;0,salesTable[[#This Row],[unitPrice_clean]],"INVALID")</f>
        <v>420</v>
      </c>
      <c r="AK972">
        <f>IF(salesTable[[#This Row],[Revenue]]="","MISSING",VALUE(TRIM(SUBSTITUTE(SUBSTITUTE(salesTable[[#This Row],[Revenue]],",",""),"GH₵",""))))</f>
        <v>420</v>
      </c>
      <c r="AL972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972" s="19">
        <f>IF(ISNUMBER(salesTable[[#This Row],[OrderDate]]),salesTable[[#This Row],[OrderDate]],IFERROR(DATEVALUE(CLEAN(TRIM(SUBSTITUTE(salesTable[[#This Row],[OrderDate]],".","/")))),"CHECK"))</f>
        <v>45945</v>
      </c>
      <c r="AN9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45945</v>
      </c>
      <c r="AO9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GH-TAK-2025-00335</v>
      </c>
      <c r="AP9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2" s="8" t="str">
        <f>CLEAN(PROPER(TRIM(salesTable[[#This Row],[Email]])))</f>
        <v>Akosua.Antwi88@Example.Com</v>
      </c>
      <c r="AR972" s="8" t="str">
        <f>CLEAN(TRIM(salesTable[[#This Row],[SourceFile]]))</f>
        <v>Retail_POS_2025.csv</v>
      </c>
      <c r="AS9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2" s="8" t="str">
        <f>IF(salesTable[orderRef_final]&lt;&gt;"MISSING",salesTable[orderRef_final],"invalid")</f>
        <v>GH-TAK-2025-00335</v>
      </c>
    </row>
    <row r="973" spans="1:46" x14ac:dyDescent="0.3">
      <c r="A973" t="s">
        <v>4354</v>
      </c>
      <c r="B973" t="s">
        <v>4355</v>
      </c>
      <c r="C973" t="s">
        <v>915</v>
      </c>
      <c r="D973" t="s">
        <v>1168</v>
      </c>
      <c r="E973" t="s">
        <v>667</v>
      </c>
      <c r="F973" t="s">
        <v>391</v>
      </c>
      <c r="G973" t="s">
        <v>142</v>
      </c>
      <c r="H973" t="s">
        <v>1261</v>
      </c>
      <c r="I973" t="s">
        <v>26</v>
      </c>
      <c r="J973" t="s">
        <v>27</v>
      </c>
      <c r="K973" t="s">
        <v>84</v>
      </c>
      <c r="L973" t="s">
        <v>675</v>
      </c>
      <c r="M973">
        <v>12</v>
      </c>
      <c r="N973">
        <v>420</v>
      </c>
      <c r="O973">
        <v>5040</v>
      </c>
      <c r="P973" t="s">
        <v>4356</v>
      </c>
      <c r="Q973" t="s">
        <v>4357</v>
      </c>
      <c r="R973" t="s">
        <v>46</v>
      </c>
      <c r="S973" t="str">
        <f>IF(salesTable[[#This Row],[Region]]="","MISSING",IFERROR(VLOOKUP(salesTable[[#This Row],[Region]],region_ref[],2,FALSE),TRIM(CLEAN(UPPER(salesTable[[#This Row],[Region]])))))</f>
        <v>TAKORADI</v>
      </c>
      <c r="T973" t="str">
        <f>IF(salesTable[[#This Row],[CustomerType]]="","MISSING",IFERROR(VLOOKUP(salesTable[[#This Row],[CustomerType]],customerType_Ref[],2,FALSE),TRIM(CLEAN(UPPER(salesTable[[#This Row],[CustomerType]])))))</f>
        <v>GOVERNMENT</v>
      </c>
      <c r="U973" t="str">
        <f>IF(salesTable[[#This Row],[SalesChannel]]="","MISSING",IFERROR(VLOOKUP(salesTable[[#This Row],[SalesChannel]],salesChannel_Ref[],2,FALSE),CLEAN(UPPER(TRIM(salesTable[SalesChannel])))))</f>
        <v>AGENT</v>
      </c>
      <c r="V97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73" s="8" t="str">
        <f>IF(salesTable[[#This Row],[ProductID]]="","MISSING",IFERROR(VLOOKUP(salesTable[[#This Row],[ProductID]],product_REF[],1,FALSE),"NO MATCH"))</f>
        <v>P003</v>
      </c>
      <c r="X973" s="8" t="str">
        <f>CLEAN(UPPER(TRIM(IF(salesTable[[#This Row],[ProductID]]="","MISSING",IFERROR(VLOOKUP(salesTable[[#This Row],[ProductID]],product_REF[],2,FALSE),"NO MATCH")))))</f>
        <v>WIRELESS HEADSET</v>
      </c>
      <c r="Y973" t="str">
        <f>IFERROR(CLEAN(UPPER(TRIM(VLOOKUP(salesTable[[#This Row],[productID_Final]],product_REF[],3,FALSE)))),"NO MATCH")</f>
        <v>ELECTRONICS</v>
      </c>
      <c r="Z973" s="8" t="str">
        <f>IF(salesTable[[#This Row],[productCategory_final]]=CLEAN(UPPER(TRIM(salesTable[ProductCategory]))),salesTable[[#This Row],[productCategory_final]],"MISMATCH")</f>
        <v>ELECTRONICS</v>
      </c>
      <c r="AA973" s="8" t="str">
        <f>IF(salesTable[[#This Row],[CustomerID]]="","MISSING",IFERROR(VLOOKUP(salesTable[[#This Row],[CustomerID]],customer_REF[],1,FALSE),"NO MATCH"))</f>
        <v>C0036</v>
      </c>
      <c r="AB973" t="str">
        <f>CLEAN(UPPER(TRIM(IF(salesTable[[#This Row],[FirstName]]="","MISSING",IFERROR(VLOOKUP(salesTable[[#This Row],[CustomerID_final]],customer_REF[],2,FALSE),"NO MATCH")))))</f>
        <v>ADWOA</v>
      </c>
      <c r="AC973" s="8" t="str">
        <f>IF(salesTable[[#This Row],[customerFisrtName]]=CLEAN(UPPER(TRIM(salesTable[[#This Row],[customerFisrtName]]))),salesTable[[#This Row],[customerFisrtName]],"MISMATCH")</f>
        <v>ADWOA</v>
      </c>
      <c r="AD973" t="str">
        <f>CLEAN(UPPER(TRIM(IF(salesTable[[#This Row],[LastName]]="","MISSING",IFERROR(VLOOKUP(salesTable[[#This Row],[CustomerID_final]],customer_REF[],3,FALSE),"NO MATCH")))))</f>
        <v>OSEI</v>
      </c>
      <c r="AE973" s="8" t="str">
        <f>IF(salesTable[[#This Row],[customerLastName]]=CLEAN(UPPER(TRIM(salesTable[[#This Row],[customerLastName]]))),salesTable[[#This Row],[customerLastName]],"MISMATCH")</f>
        <v>OSEI</v>
      </c>
      <c r="AF973" s="8" t="str">
        <f>IF(salesTable[[#This Row],[Phone]]="","MISSING",0&amp;RIGHT(TRIM(SUBSTITUTE(SUBSTITUTE(SUBSTITUTE(salesTable[[#This Row],[Phone]],"+","")," ",""),"-","")),9))</f>
        <v>0595425256</v>
      </c>
      <c r="AG97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73" s="8">
        <f>IF(salesTable[[#This Row],[quantity_clean]]&gt;0,salesTable[[#This Row],[quantity_clean]],"INVALID")</f>
        <v>12</v>
      </c>
      <c r="AI97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73" s="8">
        <f>IF(salesTable[[#This Row],[unitPrice_clean]]&gt;0,salesTable[[#This Row],[unitPrice_clean]],"INVALID")</f>
        <v>420</v>
      </c>
      <c r="AK973">
        <f>IF(salesTable[[#This Row],[Revenue]]="","MISSING",VALUE(TRIM(SUBSTITUTE(SUBSTITUTE(salesTable[[#This Row],[Revenue]],",",""),"GH₵",""))))</f>
        <v>5040</v>
      </c>
      <c r="AL973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973" s="19">
        <f>IF(ISNUMBER(salesTable[[#This Row],[OrderDate]]),salesTable[[#This Row],[OrderDate]],IFERROR(DATEVALUE(CLEAN(TRIM(SUBSTITUTE(salesTable[[#This Row],[OrderDate]],".","/")))),"CHECK"))</f>
        <v>45679</v>
      </c>
      <c r="AN9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45679</v>
      </c>
      <c r="AO9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GH-TAK-2025-00341</v>
      </c>
      <c r="AP9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3" s="8" t="str">
        <f>CLEAN(PROPER(TRIM(salesTable[[#This Row],[Email]])))</f>
        <v>Adwoa.Osei18@Example.Com</v>
      </c>
      <c r="AR973" s="8" t="str">
        <f>CLEAN(TRIM(salesTable[[#This Row],[SourceFile]]))</f>
        <v>Mobile_App_Export.csv</v>
      </c>
      <c r="AS9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3" s="8" t="str">
        <f>IF(salesTable[orderRef_final]&lt;&gt;"MISSING",salesTable[orderRef_final],"invalid")</f>
        <v>GH-TAK-2025-00341</v>
      </c>
    </row>
    <row r="974" spans="1:46" x14ac:dyDescent="0.3">
      <c r="A974" t="s">
        <v>4725</v>
      </c>
      <c r="B974" t="s">
        <v>4726</v>
      </c>
      <c r="C974" t="s">
        <v>4276</v>
      </c>
      <c r="D974" t="s">
        <v>271</v>
      </c>
      <c r="E974" t="s">
        <v>37</v>
      </c>
      <c r="F974" t="s">
        <v>67</v>
      </c>
      <c r="G974" t="s">
        <v>53</v>
      </c>
      <c r="H974" t="s">
        <v>95</v>
      </c>
      <c r="I974" t="s">
        <v>96</v>
      </c>
      <c r="J974" t="s">
        <v>249</v>
      </c>
      <c r="K974" t="s">
        <v>72</v>
      </c>
      <c r="L974" t="s">
        <v>222</v>
      </c>
      <c r="M974" t="s">
        <v>2125</v>
      </c>
      <c r="N974">
        <v>180</v>
      </c>
      <c r="O974">
        <v>1260</v>
      </c>
      <c r="P974" t="s">
        <v>4727</v>
      </c>
      <c r="Q974" t="s">
        <v>4728</v>
      </c>
      <c r="R974" t="s">
        <v>46</v>
      </c>
      <c r="S974" t="str">
        <f>IF(salesTable[[#This Row],[Region]]="","MISSING",IFERROR(VLOOKUP(salesTable[[#This Row],[Region]],region_ref[],2,FALSE),TRIM(CLEAN(UPPER(salesTable[[#This Row],[Region]])))))</f>
        <v>TAKORADI</v>
      </c>
      <c r="T974" t="str">
        <f>IF(salesTable[[#This Row],[CustomerType]]="","MISSING",IFERROR(VLOOKUP(salesTable[[#This Row],[CustomerType]],customerType_Ref[],2,FALSE),TRIM(CLEAN(UPPER(salesTable[[#This Row],[CustomerType]])))))</f>
        <v>GOVERNMENT</v>
      </c>
      <c r="U974" t="str">
        <f>IF(salesTable[[#This Row],[SalesChannel]]="","MISSING",IFERROR(VLOOKUP(salesTable[[#This Row],[SalesChannel]],salesChannel_Ref[],2,FALSE),CLEAN(UPPER(TRIM(salesTable[SalesChannel])))))</f>
        <v>IN-STORE</v>
      </c>
      <c r="V974" t="str">
        <f>IF(salesTable[[#This Row],[PaymentMethod]]="","MISSING",IFERROR(VLOOKUP(salesTable[[#This Row],[PaymentMethod]],paymentMethod_REF[],2,FALSE), CLEAN(UPPER(TRIM(salesTable[[#This Row],[PaymentMethod]])))))</f>
        <v>CASH</v>
      </c>
      <c r="W974" s="8" t="str">
        <f>IF(salesTable[[#This Row],[ProductID]]="","MISSING",IFERROR(VLOOKUP(salesTable[[#This Row],[ProductID]],product_REF[],1,FALSE),"NO MATCH"))</f>
        <v>P007</v>
      </c>
      <c r="X974" s="8" t="str">
        <f>CLEAN(UPPER(TRIM(IF(salesTable[[#This Row],[ProductID]]="","MISSING",IFERROR(VLOOKUP(salesTable[[#This Row],[ProductID]],product_REF[],2,FALSE),"NO MATCH")))))</f>
        <v>COTTON SHIRT</v>
      </c>
      <c r="Y974" t="str">
        <f>IFERROR(CLEAN(UPPER(TRIM(VLOOKUP(salesTable[[#This Row],[productID_Final]],product_REF[],3,FALSE)))),"NO MATCH")</f>
        <v>CLOTHING</v>
      </c>
      <c r="Z974" s="8" t="str">
        <f>IF(salesTable[[#This Row],[productCategory_final]]=CLEAN(UPPER(TRIM(salesTable[ProductCategory]))),salesTable[[#This Row],[productCategory_final]],"MISMATCH")</f>
        <v>CLOTHING</v>
      </c>
      <c r="AA974" s="8" t="str">
        <f>IF(salesTable[[#This Row],[CustomerID]]="","MISSING",IFERROR(VLOOKUP(salesTable[[#This Row],[CustomerID]],customer_REF[],1,FALSE),"NO MATCH"))</f>
        <v>C0177</v>
      </c>
      <c r="AB974" t="str">
        <f>CLEAN(UPPER(TRIM(IF(salesTable[[#This Row],[FirstName]]="","MISSING",IFERROR(VLOOKUP(salesTable[[#This Row],[CustomerID_final]],customer_REF[],2,FALSE),"NO MATCH")))))</f>
        <v>MICHAEL</v>
      </c>
      <c r="AC974" s="8" t="str">
        <f>IF(salesTable[[#This Row],[customerFisrtName]]=CLEAN(UPPER(TRIM(salesTable[[#This Row],[customerFisrtName]]))),salesTable[[#This Row],[customerFisrtName]],"MISMATCH")</f>
        <v>MICHAEL</v>
      </c>
      <c r="AD974" t="str">
        <f>CLEAN(UPPER(TRIM(IF(salesTable[[#This Row],[LastName]]="","MISSING",IFERROR(VLOOKUP(salesTable[[#This Row],[CustomerID_final]],customer_REF[],3,FALSE),"NO MATCH")))))</f>
        <v>ANTWI</v>
      </c>
      <c r="AE974" s="8" t="str">
        <f>IF(salesTable[[#This Row],[customerLastName]]=CLEAN(UPPER(TRIM(salesTable[[#This Row],[customerLastName]]))),salesTable[[#This Row],[customerLastName]],"MISMATCH")</f>
        <v>ANTWI</v>
      </c>
      <c r="AF974" s="8" t="str">
        <f>IF(salesTable[[#This Row],[Phone]]="","MISSING",0&amp;RIGHT(TRIM(SUBSTITUTE(SUBSTITUTE(SUBSTITUTE(salesTable[[#This Row],[Phone]],"+","")," ",""),"-","")),9))</f>
        <v>0558768627</v>
      </c>
      <c r="AG97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974" s="8">
        <f>IF(salesTable[[#This Row],[quantity_clean]]&gt;0,salesTable[[#This Row],[quantity_clean]],"INVALID")</f>
        <v>7</v>
      </c>
      <c r="AI97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74" s="8">
        <f>IF(salesTable[[#This Row],[unitPrice_clean]]&gt;0,salesTable[[#This Row],[unitPrice_clean]],"INVALID")</f>
        <v>180</v>
      </c>
      <c r="AK974">
        <f>IF(salesTable[[#This Row],[Revenue]]="","MISSING",VALUE(TRIM(SUBSTITUTE(SUBSTITUTE(salesTable[[#This Row],[Revenue]],",",""),"GH₵",""))))</f>
        <v>1260</v>
      </c>
      <c r="AL974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974" s="19">
        <f>IF(ISNUMBER(salesTable[[#This Row],[OrderDate]]),salesTable[[#This Row],[OrderDate]],IFERROR(DATEVALUE(CLEAN(TRIM(SUBSTITUTE(salesTable[[#This Row],[OrderDate]],".","/")))),"CHECK"))</f>
        <v>45449</v>
      </c>
      <c r="AN97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GH-TAK-2025-00347</v>
      </c>
      <c r="AP9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4" s="8" t="str">
        <f>CLEAN(PROPER(TRIM(salesTable[[#This Row],[Email]])))</f>
        <v>Michael.Antwi90@Example.Com</v>
      </c>
      <c r="AR974" s="8" t="str">
        <f>CLEAN(TRIM(salesTable[[#This Row],[SourceFile]]))</f>
        <v>Mobile_App_Export.csv</v>
      </c>
      <c r="AS9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4" s="8" t="str">
        <f>IF(salesTable[orderRef_final]&lt;&gt;"MISSING",salesTable[orderRef_final],"invalid")</f>
        <v>GH-TAK-2025-00347</v>
      </c>
    </row>
    <row r="975" spans="1:46" x14ac:dyDescent="0.3">
      <c r="A975" t="s">
        <v>3549</v>
      </c>
      <c r="B975" t="s">
        <v>3550</v>
      </c>
      <c r="C975" t="s">
        <v>1318</v>
      </c>
      <c r="D975" t="s">
        <v>139</v>
      </c>
      <c r="E975" t="s">
        <v>51</v>
      </c>
      <c r="F975" t="s">
        <v>67</v>
      </c>
      <c r="G975" t="s">
        <v>218</v>
      </c>
      <c r="H975" t="s">
        <v>312</v>
      </c>
      <c r="I975" t="s">
        <v>26</v>
      </c>
      <c r="J975" t="s">
        <v>27</v>
      </c>
      <c r="K975" t="s">
        <v>84</v>
      </c>
      <c r="L975" t="s">
        <v>111</v>
      </c>
      <c r="M975">
        <v>1</v>
      </c>
      <c r="N975">
        <v>-2800</v>
      </c>
      <c r="O975">
        <v>2800</v>
      </c>
      <c r="P975" t="s">
        <v>3551</v>
      </c>
      <c r="Q975" t="s">
        <v>3552</v>
      </c>
      <c r="R975" t="s">
        <v>46</v>
      </c>
      <c r="S975" t="str">
        <f>IF(salesTable[[#This Row],[Region]]="","MISSING",IFERROR(VLOOKUP(salesTable[[#This Row],[Region]],region_ref[],2,FALSE),TRIM(CLEAN(UPPER(salesTable[[#This Row],[Region]])))))</f>
        <v>TAKORADI</v>
      </c>
      <c r="T975" t="str">
        <f>IF(salesTable[[#This Row],[CustomerType]]="","MISSING",IFERROR(VLOOKUP(salesTable[[#This Row],[CustomerType]],customerType_Ref[],2,FALSE),TRIM(CLEAN(UPPER(salesTable[[#This Row],[CustomerType]])))))</f>
        <v>GOVERNMENT</v>
      </c>
      <c r="U975" t="str">
        <f>IF(salesTable[[#This Row],[SalesChannel]]="","MISSING",IFERROR(VLOOKUP(salesTable[[#This Row],[SalesChannel]],salesChannel_Ref[],2,FALSE),CLEAN(UPPER(TRIM(salesTable[SalesChannel])))))</f>
        <v>AGENT</v>
      </c>
      <c r="V975" t="str">
        <f>IF(salesTable[[#This Row],[PaymentMethod]]="","MISSING",IFERROR(VLOOKUP(salesTable[[#This Row],[PaymentMethod]],paymentMethod_REF[],2,FALSE), CLEAN(UPPER(TRIM(salesTable[[#This Row],[PaymentMethod]])))))</f>
        <v>CARD</v>
      </c>
      <c r="W975" s="8" t="str">
        <f>IF(salesTable[[#This Row],[ProductID]]="","MISSING",IFERROR(VLOOKUP(salesTable[[#This Row],[ProductID]],product_REF[],1,FALSE),"NO MATCH"))</f>
        <v>P005</v>
      </c>
      <c r="X975" s="8" t="str">
        <f>CLEAN(UPPER(TRIM(IF(salesTable[[#This Row],[ProductID]]="","MISSING",IFERROR(VLOOKUP(salesTable[[#This Row],[ProductID]],product_REF[],2,FALSE),"NO MATCH")))))</f>
        <v>SMARTPHONE X</v>
      </c>
      <c r="Y975" t="str">
        <f>IFERROR(CLEAN(UPPER(TRIM(VLOOKUP(salesTable[[#This Row],[productID_Final]],product_REF[],3,FALSE)))),"NO MATCH")</f>
        <v>ELECTRONICS</v>
      </c>
      <c r="Z975" s="8" t="str">
        <f>IF(salesTable[[#This Row],[productCategory_final]]=CLEAN(UPPER(TRIM(salesTable[ProductCategory]))),salesTable[[#This Row],[productCategory_final]],"MISMATCH")</f>
        <v>ELECTRONICS</v>
      </c>
      <c r="AA975" s="8" t="str">
        <f>IF(salesTable[[#This Row],[CustomerID]]="","MISSING",IFERROR(VLOOKUP(salesTable[[#This Row],[CustomerID]],customer_REF[],1,FALSE),"NO MATCH"))</f>
        <v>C0105</v>
      </c>
      <c r="AB975" t="str">
        <f>CLEAN(UPPER(TRIM(IF(salesTable[[#This Row],[FirstName]]="","MISSING",IFERROR(VLOOKUP(salesTable[[#This Row],[CustomerID_final]],customer_REF[],2,FALSE),"NO MATCH")))))</f>
        <v>KOFI</v>
      </c>
      <c r="AC975" s="8" t="str">
        <f>IF(salesTable[[#This Row],[customerFisrtName]]=CLEAN(UPPER(TRIM(salesTable[[#This Row],[customerFisrtName]]))),salesTable[[#This Row],[customerFisrtName]],"MISMATCH")</f>
        <v>KOFI</v>
      </c>
      <c r="AD975" t="str">
        <f>CLEAN(UPPER(TRIM(IF(salesTable[[#This Row],[LastName]]="","MISSING",IFERROR(VLOOKUP(salesTable[[#This Row],[CustomerID_final]],customer_REF[],3,FALSE),"NO MATCH")))))</f>
        <v>MENSAH</v>
      </c>
      <c r="AE975" s="8" t="str">
        <f>IF(salesTable[[#This Row],[customerLastName]]=CLEAN(UPPER(TRIM(salesTable[[#This Row],[customerLastName]]))),salesTable[[#This Row],[customerLastName]],"MISMATCH")</f>
        <v>MENSAH</v>
      </c>
      <c r="AF975" s="8" t="str">
        <f>IF(salesTable[[#This Row],[Phone]]="","MISSING",0&amp;RIGHT(TRIM(SUBSTITUTE(SUBSTITUTE(SUBSTITUTE(salesTable[[#This Row],[Phone]],"+","")," ",""),"-","")),9))</f>
        <v>0206602010</v>
      </c>
      <c r="AG97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75" s="8">
        <f>IF(salesTable[[#This Row],[quantity_clean]]&gt;0,salesTable[[#This Row],[quantity_clean]],"INVALID")</f>
        <v>1</v>
      </c>
      <c r="AI975">
        <f>IF(OR(salesTable[[#This Row],[UnitPrice]]="",salesTable[[#This Row],[UnitPrice]]="N/A",salesTable[[#This Row],[UnitPrice]]="unknown"),"INVALID",VALUE(TRIM(SUBSTITUTE(SUBSTITUTE(salesTable[[#This Row],[UnitPrice]],",",""),"GH₵",""))))</f>
        <v>-2800</v>
      </c>
      <c r="AJ975" s="8" t="str">
        <f>IF(salesTable[[#This Row],[unitPrice_clean]]&gt;0,salesTable[[#This Row],[unitPrice_clean]],"INVALID")</f>
        <v>INVALID</v>
      </c>
      <c r="AK975">
        <f>IF(salesTable[[#This Row],[Revenue]]="","MISSING",VALUE(TRIM(SUBSTITUTE(SUBSTITUTE(salesTable[[#This Row],[Revenue]],",",""),"GH₵",""))))</f>
        <v>2800</v>
      </c>
      <c r="AL97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75" s="19">
        <f>IF(ISNUMBER(salesTable[[#This Row],[OrderDate]]),salesTable[[#This Row],[OrderDate]],IFERROR(DATEVALUE(CLEAN(TRIM(SUBSTITUTE(salesTable[[#This Row],[OrderDate]],".","/")))),"CHECK"))</f>
        <v>45948</v>
      </c>
      <c r="AN9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45948</v>
      </c>
      <c r="AO9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GH-TAK-2025-00348</v>
      </c>
      <c r="AP9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5" s="8" t="str">
        <f>CLEAN(PROPER(TRIM(salesTable[[#This Row],[Email]])))</f>
        <v>Kofi.Mensah62@Example.Com</v>
      </c>
      <c r="AR975" s="8" t="str">
        <f>CLEAN(TRIM(salesTable[[#This Row],[SourceFile]]))</f>
        <v>Mobile_App_Export.csv</v>
      </c>
      <c r="AS9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5" s="8" t="str">
        <f>IF(salesTable[orderRef_final]&lt;&gt;"MISSING",salesTable[orderRef_final],"invalid")</f>
        <v>GH-TAK-2025-00348</v>
      </c>
    </row>
    <row r="976" spans="1:46" x14ac:dyDescent="0.3">
      <c r="A976" t="s">
        <v>3217</v>
      </c>
      <c r="B976" t="s">
        <v>2842</v>
      </c>
      <c r="C976" t="s">
        <v>422</v>
      </c>
      <c r="D976" t="s">
        <v>1219</v>
      </c>
      <c r="E976" t="s">
        <v>978</v>
      </c>
      <c r="F976" t="s">
        <v>67</v>
      </c>
      <c r="G976" t="s">
        <v>303</v>
      </c>
      <c r="H976" t="s">
        <v>320</v>
      </c>
      <c r="I976" t="s">
        <v>41</v>
      </c>
      <c r="J976" t="s">
        <v>83</v>
      </c>
      <c r="K976" t="s">
        <v>758</v>
      </c>
      <c r="L976" t="s">
        <v>58</v>
      </c>
      <c r="M976">
        <v>10</v>
      </c>
      <c r="N976">
        <v>2400</v>
      </c>
      <c r="O976">
        <v>24000</v>
      </c>
      <c r="P976" t="s">
        <v>643</v>
      </c>
      <c r="Q976" t="s">
        <v>3218</v>
      </c>
      <c r="R976" t="s">
        <v>32</v>
      </c>
      <c r="S976" t="str">
        <f>IF(salesTable[[#This Row],[Region]]="","MISSING",IFERROR(VLOOKUP(salesTable[[#This Row],[Region]],region_ref[],2,FALSE),TRIM(CLEAN(UPPER(salesTable[[#This Row],[Region]])))))</f>
        <v>TAKORADI</v>
      </c>
      <c r="T976" t="str">
        <f>IF(salesTable[[#This Row],[CustomerType]]="","MISSING",IFERROR(VLOOKUP(salesTable[[#This Row],[CustomerType]],customerType_Ref[],2,FALSE),TRIM(CLEAN(UPPER(salesTable[[#This Row],[CustomerType]])))))</f>
        <v>INDIVIDUAL</v>
      </c>
      <c r="U976" t="str">
        <f>IF(salesTable[[#This Row],[SalesChannel]]="","MISSING",IFERROR(VLOOKUP(salesTable[[#This Row],[SalesChannel]],salesChannel_Ref[],2,FALSE),CLEAN(UPPER(TRIM(salesTable[SalesChannel])))))</f>
        <v>ONLINE</v>
      </c>
      <c r="V97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76" s="8" t="str">
        <f>IF(salesTable[[#This Row],[ProductID]]="","MISSING",IFERROR(VLOOKUP(salesTable[[#This Row],[ProductID]],product_REF[],1,FALSE),"NO MATCH"))</f>
        <v>P011</v>
      </c>
      <c r="X976" s="8" t="str">
        <f>CLEAN(UPPER(TRIM(IF(salesTable[[#This Row],[ProductID]]="","MISSING",IFERROR(VLOOKUP(salesTable[[#This Row],[ProductID]],product_REF[],2,FALSE),"NO MATCH")))))</f>
        <v>EXECUTIVE DESK</v>
      </c>
      <c r="Y976" t="str">
        <f>IFERROR(CLEAN(UPPER(TRIM(VLOOKUP(salesTable[[#This Row],[productID_Final]],product_REF[],3,FALSE)))),"NO MATCH")</f>
        <v>FURNITURE</v>
      </c>
      <c r="Z976" s="8" t="str">
        <f>IF(salesTable[[#This Row],[productCategory_final]]=CLEAN(UPPER(TRIM(salesTable[ProductCategory]))),salesTable[[#This Row],[productCategory_final]],"MISMATCH")</f>
        <v>FURNITURE</v>
      </c>
      <c r="AA976" s="8" t="str">
        <f>IF(salesTable[[#This Row],[CustomerID]]="","MISSING",IFERROR(VLOOKUP(salesTable[[#This Row],[CustomerID]],customer_REF[],1,FALSE),"NO MATCH"))</f>
        <v>C0388</v>
      </c>
      <c r="AB976" t="str">
        <f>CLEAN(UPPER(TRIM(IF(salesTable[[#This Row],[FirstName]]="","MISSING",IFERROR(VLOOKUP(salesTable[[#This Row],[CustomerID_final]],customer_REF[],2,FALSE),"NO MATCH")))))</f>
        <v>AMA</v>
      </c>
      <c r="AC976" s="8" t="str">
        <f>IF(salesTable[[#This Row],[customerFisrtName]]=CLEAN(UPPER(TRIM(salesTable[[#This Row],[customerFisrtName]]))),salesTable[[#This Row],[customerFisrtName]],"MISMATCH")</f>
        <v>AMA</v>
      </c>
      <c r="AD976" t="str">
        <f>CLEAN(UPPER(TRIM(IF(salesTable[[#This Row],[LastName]]="","MISSING",IFERROR(VLOOKUP(salesTable[[#This Row],[CustomerID_final]],customer_REF[],3,FALSE),"NO MATCH")))))</f>
        <v>MENSAH</v>
      </c>
      <c r="AE976" s="8" t="str">
        <f>IF(salesTable[[#This Row],[customerLastName]]=CLEAN(UPPER(TRIM(salesTable[[#This Row],[customerLastName]]))),salesTable[[#This Row],[customerLastName]],"MISMATCH")</f>
        <v>MENSAH</v>
      </c>
      <c r="AF976" s="8" t="str">
        <f>IF(salesTable[[#This Row],[Phone]]="","MISSING",0&amp;RIGHT(TRIM(SUBSTITUTE(SUBSTITUTE(SUBSTITUTE(salesTable[[#This Row],[Phone]],"+","")," ",""),"-","")),9))</f>
        <v>0241234567</v>
      </c>
      <c r="AG97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76" s="8">
        <f>IF(salesTable[[#This Row],[quantity_clean]]&gt;0,salesTable[[#This Row],[quantity_clean]],"INVALID")</f>
        <v>10</v>
      </c>
      <c r="AI97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76" s="8">
        <f>IF(salesTable[[#This Row],[unitPrice_clean]]&gt;0,salesTable[[#This Row],[unitPrice_clean]],"INVALID")</f>
        <v>2400</v>
      </c>
      <c r="AK976">
        <f>IF(salesTable[[#This Row],[Revenue]]="","MISSING",VALUE(TRIM(SUBSTITUTE(SUBSTITUTE(salesTable[[#This Row],[Revenue]],",",""),"GH₵",""))))</f>
        <v>24000</v>
      </c>
      <c r="AL976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976" s="19">
        <f>IF(ISNUMBER(salesTable[[#This Row],[OrderDate]]),salesTable[[#This Row],[OrderDate]],IFERROR(DATEVALUE(CLEAN(TRIM(SUBSTITUTE(salesTable[[#This Row],[OrderDate]],".","/")))),"CHECK"))</f>
        <v>45704</v>
      </c>
      <c r="AN9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9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GH-TAK-2025-00350</v>
      </c>
      <c r="AP9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6" s="8" t="str">
        <f>CLEAN(PROPER(TRIM(salesTable[[#This Row],[Email]])))</f>
        <v>Ama.Mensah69@Example.Com</v>
      </c>
      <c r="AR976" s="8" t="str">
        <f>CLEAN(TRIM(salesTable[[#This Row],[SourceFile]]))</f>
        <v>Agent_App_2025.csv</v>
      </c>
      <c r="AS9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6" s="8" t="str">
        <f>IF(salesTable[orderRef_final]&lt;&gt;"MISSING",salesTable[orderRef_final],"invalid")</f>
        <v>GH-TAK-2025-00350</v>
      </c>
    </row>
    <row r="977" spans="1:46" x14ac:dyDescent="0.3">
      <c r="A977" t="s">
        <v>2537</v>
      </c>
      <c r="B977" t="s">
        <v>2538</v>
      </c>
      <c r="C977" t="s">
        <v>2539</v>
      </c>
      <c r="D977" t="s">
        <v>1071</v>
      </c>
      <c r="E977" t="s">
        <v>237</v>
      </c>
      <c r="F977" t="s">
        <v>538</v>
      </c>
      <c r="G977" t="s">
        <v>191</v>
      </c>
      <c r="H977" t="s">
        <v>278</v>
      </c>
      <c r="I977" t="s">
        <v>279</v>
      </c>
      <c r="J977" t="s">
        <v>97</v>
      </c>
      <c r="K977" t="s">
        <v>72</v>
      </c>
      <c r="L977" t="s">
        <v>58</v>
      </c>
      <c r="M977">
        <v>12</v>
      </c>
      <c r="N977" t="s">
        <v>1708</v>
      </c>
      <c r="O977">
        <v>19800</v>
      </c>
      <c r="P977" t="s">
        <v>2540</v>
      </c>
      <c r="Q977" t="s">
        <v>2541</v>
      </c>
      <c r="R977" t="s">
        <v>32</v>
      </c>
      <c r="S977" t="str">
        <f>IF(salesTable[[#This Row],[Region]]="","MISSING",IFERROR(VLOOKUP(salesTable[[#This Row],[Region]],region_ref[],2,FALSE),TRIM(CLEAN(UPPER(salesTable[[#This Row],[Region]])))))</f>
        <v>TAKORADI</v>
      </c>
      <c r="T977" t="str">
        <f>IF(salesTable[[#This Row],[CustomerType]]="","MISSING",IFERROR(VLOOKUP(salesTable[[#This Row],[CustomerType]],customerType_Ref[],2,FALSE),TRIM(CLEAN(UPPER(salesTable[[#This Row],[CustomerType]])))))</f>
        <v>BUSINESS</v>
      </c>
      <c r="U977" t="str">
        <f>IF(salesTable[[#This Row],[SalesChannel]]="","MISSING",IFERROR(VLOOKUP(salesTable[[#This Row],[SalesChannel]],salesChannel_Ref[],2,FALSE),CLEAN(UPPER(TRIM(salesTable[SalesChannel])))))</f>
        <v>IN-STORE</v>
      </c>
      <c r="V97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77" s="8" t="str">
        <f>IF(salesTable[[#This Row],[ProductID]]="","MISSING",IFERROR(VLOOKUP(salesTable[[#This Row],[ProductID]],product_REF[],1,FALSE),"NO MATCH"))</f>
        <v>P004</v>
      </c>
      <c r="X977" s="8" t="str">
        <f>CLEAN(UPPER(TRIM(IF(salesTable[[#This Row],[ProductID]]="","MISSING",IFERROR(VLOOKUP(salesTable[[#This Row],[ProductID]],product_REF[],2,FALSE),"NO MATCH")))))</f>
        <v>LASER PRINTER</v>
      </c>
      <c r="Y977" t="str">
        <f>IFERROR(CLEAN(UPPER(TRIM(VLOOKUP(salesTable[[#This Row],[productID_Final]],product_REF[],3,FALSE)))),"NO MATCH")</f>
        <v>OFFICE SUPPLIES</v>
      </c>
      <c r="Z977" s="8" t="str">
        <f>IF(salesTable[[#This Row],[productCategory_final]]=CLEAN(UPPER(TRIM(salesTable[ProductCategory]))),salesTable[[#This Row],[productCategory_final]],"MISMATCH")</f>
        <v>OFFICE SUPPLIES</v>
      </c>
      <c r="AA977" s="8" t="str">
        <f>IF(salesTable[[#This Row],[CustomerID]]="","MISSING",IFERROR(VLOOKUP(salesTable[[#This Row],[CustomerID]],customer_REF[],1,FALSE),"NO MATCH"))</f>
        <v>C0283</v>
      </c>
      <c r="AB977" t="str">
        <f>CLEAN(UPPER(TRIM(IF(salesTable[[#This Row],[FirstName]]="","MISSING",IFERROR(VLOOKUP(salesTable[[#This Row],[CustomerID_final]],customer_REF[],2,FALSE),"NO MATCH")))))</f>
        <v>KOFI</v>
      </c>
      <c r="AC977" s="8" t="str">
        <f>IF(salesTable[[#This Row],[customerFisrtName]]=CLEAN(UPPER(TRIM(salesTable[[#This Row],[customerFisrtName]]))),salesTable[[#This Row],[customerFisrtName]],"MISMATCH")</f>
        <v>KOFI</v>
      </c>
      <c r="AD977" t="str">
        <f>CLEAN(UPPER(TRIM(IF(salesTable[[#This Row],[LastName]]="","MISSING",IFERROR(VLOOKUP(salesTable[[#This Row],[CustomerID_final]],customer_REF[],3,FALSE),"NO MATCH")))))</f>
        <v>APPIAH</v>
      </c>
      <c r="AE977" s="8" t="str">
        <f>IF(salesTable[[#This Row],[customerLastName]]=CLEAN(UPPER(TRIM(salesTable[[#This Row],[customerLastName]]))),salesTable[[#This Row],[customerLastName]],"MISMATCH")</f>
        <v>APPIAH</v>
      </c>
      <c r="AF977" s="8" t="str">
        <f>IF(salesTable[[#This Row],[Phone]]="","MISSING",0&amp;RIGHT(TRIM(SUBSTITUTE(SUBSTITUTE(SUBSTITUTE(salesTable[[#This Row],[Phone]],"+","")," ",""),"-","")),9))</f>
        <v>0597858750</v>
      </c>
      <c r="AG97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77" s="8">
        <f>IF(salesTable[[#This Row],[quantity_clean]]&gt;0,salesTable[[#This Row],[quantity_clean]],"INVALID")</f>
        <v>12</v>
      </c>
      <c r="AI97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77" s="8">
        <f>IF(salesTable[[#This Row],[unitPrice_clean]]&gt;0,salesTable[[#This Row],[unitPrice_clean]],"INVALID")</f>
        <v>1650</v>
      </c>
      <c r="AK977">
        <f>IF(salesTable[[#This Row],[Revenue]]="","MISSING",VALUE(TRIM(SUBSTITUTE(SUBSTITUTE(salesTable[[#This Row],[Revenue]],",",""),"GH₵",""))))</f>
        <v>19800</v>
      </c>
      <c r="AL977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977" s="19">
        <f>IF(ISNUMBER(salesTable[[#This Row],[OrderDate]]),salesTable[[#This Row],[OrderDate]],IFERROR(DATEVALUE(CLEAN(TRIM(SUBSTITUTE(salesTable[[#This Row],[OrderDate]],".","/")))),"CHECK"))</f>
        <v>46220</v>
      </c>
      <c r="AN97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GH-TAK-2025-00355</v>
      </c>
      <c r="AP9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7" s="8" t="str">
        <f>CLEAN(PROPER(TRIM(salesTable[[#This Row],[Email]])))</f>
        <v>Kofi.Appiah51@Example.Com</v>
      </c>
      <c r="AR977" s="8" t="str">
        <f>CLEAN(TRIM(salesTable[[#This Row],[SourceFile]]))</f>
        <v>Agent_App_2025.csv</v>
      </c>
      <c r="AS9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7" s="8" t="str">
        <f>IF(salesTable[orderRef_final]&lt;&gt;"MISSING",salesTable[orderRef_final],"invalid")</f>
        <v>GH-TAK-2025-00355</v>
      </c>
    </row>
    <row r="978" spans="1:46" x14ac:dyDescent="0.3">
      <c r="A978" t="s">
        <v>6338</v>
      </c>
      <c r="B978" t="s">
        <v>6339</v>
      </c>
      <c r="C978" t="s">
        <v>227</v>
      </c>
      <c r="D978" t="s">
        <v>151</v>
      </c>
      <c r="E978" t="s">
        <v>190</v>
      </c>
      <c r="F978" t="s">
        <v>2040</v>
      </c>
      <c r="G978" t="s">
        <v>303</v>
      </c>
      <c r="H978" t="s">
        <v>320</v>
      </c>
      <c r="I978" t="s">
        <v>26</v>
      </c>
      <c r="J978" t="s">
        <v>83</v>
      </c>
      <c r="K978" t="s">
        <v>28</v>
      </c>
      <c r="L978" t="s">
        <v>154</v>
      </c>
      <c r="M978">
        <v>4</v>
      </c>
      <c r="N978">
        <v>2400</v>
      </c>
      <c r="O978">
        <v>9600</v>
      </c>
      <c r="P978" t="s">
        <v>6340</v>
      </c>
      <c r="Q978" t="s">
        <v>3231</v>
      </c>
      <c r="R978" t="s">
        <v>32</v>
      </c>
      <c r="S978" t="str">
        <f>IF(salesTable[[#This Row],[Region]]="","MISSING",IFERROR(VLOOKUP(salesTable[[#This Row],[Region]],region_ref[],2,FALSE),TRIM(CLEAN(UPPER(salesTable[[#This Row],[Region]])))))</f>
        <v>TAKORADI</v>
      </c>
      <c r="T978" t="str">
        <f>IF(salesTable[[#This Row],[CustomerType]]="","MISSING",IFERROR(VLOOKUP(salesTable[[#This Row],[CustomerType]],customerType_Ref[],2,FALSE),TRIM(CLEAN(UPPER(salesTable[[#This Row],[CustomerType]])))))</f>
        <v>INDIVIDUAL</v>
      </c>
      <c r="U978" t="str">
        <f>IF(salesTable[[#This Row],[SalesChannel]]="","MISSING",IFERROR(VLOOKUP(salesTable[[#This Row],[SalesChannel]],salesChannel_Ref[],2,FALSE),CLEAN(UPPER(TRIM(salesTable[SalesChannel])))))</f>
        <v>IN-STORE</v>
      </c>
      <c r="V97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78" s="8" t="str">
        <f>IF(salesTable[[#This Row],[ProductID]]="","MISSING",IFERROR(VLOOKUP(salesTable[[#This Row],[ProductID]],product_REF[],1,FALSE),"NO MATCH"))</f>
        <v>P011</v>
      </c>
      <c r="X978" s="8" t="str">
        <f>CLEAN(UPPER(TRIM(IF(salesTable[[#This Row],[ProductID]]="","MISSING",IFERROR(VLOOKUP(salesTable[[#This Row],[ProductID]],product_REF[],2,FALSE),"NO MATCH")))))</f>
        <v>EXECUTIVE DESK</v>
      </c>
      <c r="Y978" t="str">
        <f>IFERROR(CLEAN(UPPER(TRIM(VLOOKUP(salesTable[[#This Row],[productID_Final]],product_REF[],3,FALSE)))),"NO MATCH")</f>
        <v>FURNITURE</v>
      </c>
      <c r="Z978" s="8" t="str">
        <f>IF(salesTable[[#This Row],[productCategory_final]]=CLEAN(UPPER(TRIM(salesTable[ProductCategory]))),salesTable[[#This Row],[productCategory_final]],"MISMATCH")</f>
        <v>MISMATCH</v>
      </c>
      <c r="AA978" s="8" t="str">
        <f>IF(salesTable[[#This Row],[CustomerID]]="","MISSING",IFERROR(VLOOKUP(salesTable[[#This Row],[CustomerID]],customer_REF[],1,FALSE),"NO MATCH"))</f>
        <v>C0166</v>
      </c>
      <c r="AB978" t="str">
        <f>CLEAN(UPPER(TRIM(IF(salesTable[[#This Row],[FirstName]]="","MISSING",IFERROR(VLOOKUP(salesTable[[#This Row],[CustomerID_final]],customer_REF[],2,FALSE),"NO MATCH")))))</f>
        <v>KWAME</v>
      </c>
      <c r="AC978" s="8" t="str">
        <f>IF(salesTable[[#This Row],[customerFisrtName]]=CLEAN(UPPER(TRIM(salesTable[[#This Row],[customerFisrtName]]))),salesTable[[#This Row],[customerFisrtName]],"MISMATCH")</f>
        <v>KWAME</v>
      </c>
      <c r="AD978" t="str">
        <f>CLEAN(UPPER(TRIM(IF(salesTable[[#This Row],[LastName]]="","MISSING",IFERROR(VLOOKUP(salesTable[[#This Row],[CustomerID_final]],customer_REF[],3,FALSE),"NO MATCH")))))</f>
        <v>ASARE</v>
      </c>
      <c r="AE978" s="8" t="str">
        <f>IF(salesTable[[#This Row],[customerLastName]]=CLEAN(UPPER(TRIM(salesTable[[#This Row],[customerLastName]]))),salesTable[[#This Row],[customerLastName]],"MISMATCH")</f>
        <v>ASARE</v>
      </c>
      <c r="AF978" s="8" t="str">
        <f>IF(salesTable[[#This Row],[Phone]]="","MISSING",0&amp;RIGHT(TRIM(SUBSTITUTE(SUBSTITUTE(SUBSTITUTE(salesTable[[#This Row],[Phone]],"+","")," ",""),"-","")),9))</f>
        <v>0262416576</v>
      </c>
      <c r="AG97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78" s="8">
        <f>IF(salesTable[[#This Row],[quantity_clean]]&gt;0,salesTable[[#This Row],[quantity_clean]],"INVALID")</f>
        <v>4</v>
      </c>
      <c r="AI97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78" s="8">
        <f>IF(salesTable[[#This Row],[unitPrice_clean]]&gt;0,salesTable[[#This Row],[unitPrice_clean]],"INVALID")</f>
        <v>2400</v>
      </c>
      <c r="AK978">
        <f>IF(salesTable[[#This Row],[Revenue]]="","MISSING",VALUE(TRIM(SUBSTITUTE(SUBSTITUTE(salesTable[[#This Row],[Revenue]],",",""),"GH₵",""))))</f>
        <v>9600</v>
      </c>
      <c r="AL978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978" s="19">
        <f>IF(ISNUMBER(salesTable[[#This Row],[OrderDate]]),salesTable[[#This Row],[OrderDate]],IFERROR(DATEVALUE(CLEAN(TRIM(SUBSTITUTE(salesTable[[#This Row],[OrderDate]],".","/")))),"CHECK"))</f>
        <v>45852</v>
      </c>
      <c r="AN9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45852</v>
      </c>
      <c r="AO9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GH-TAK-2025-00365</v>
      </c>
      <c r="AP9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8" s="8" t="str">
        <f>CLEAN(PROPER(TRIM(salesTable[[#This Row],[Email]])))</f>
        <v>Kwame.Asare87@Example.Com</v>
      </c>
      <c r="AR978" s="8" t="str">
        <f>CLEAN(TRIM(salesTable[[#This Row],[SourceFile]]))</f>
        <v>Agent_App_2025.csv</v>
      </c>
      <c r="AS9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8" s="8" t="str">
        <f>IF(salesTable[orderRef_final]&lt;&gt;"MISSING",salesTable[orderRef_final],"invalid")</f>
        <v>GH-TAK-2025-00365</v>
      </c>
    </row>
    <row r="979" spans="1:46" x14ac:dyDescent="0.3">
      <c r="A979" t="s">
        <v>6146</v>
      </c>
      <c r="B979" t="s">
        <v>3701</v>
      </c>
      <c r="C979" t="s">
        <v>915</v>
      </c>
      <c r="D979" t="s">
        <v>80</v>
      </c>
      <c r="F979" t="s">
        <v>67</v>
      </c>
      <c r="G979" t="s">
        <v>218</v>
      </c>
      <c r="H979" t="s">
        <v>1404</v>
      </c>
      <c r="I979" t="s">
        <v>26</v>
      </c>
      <c r="J979" t="s">
        <v>83</v>
      </c>
      <c r="K979" t="s">
        <v>758</v>
      </c>
      <c r="L979" t="s">
        <v>182</v>
      </c>
      <c r="M979">
        <v>-1</v>
      </c>
      <c r="N979">
        <v>2800</v>
      </c>
      <c r="O979">
        <v>8400</v>
      </c>
      <c r="P979" t="s">
        <v>6147</v>
      </c>
      <c r="Q979" t="s">
        <v>6148</v>
      </c>
      <c r="R979" t="s">
        <v>157</v>
      </c>
      <c r="S979" t="str">
        <f>IF(salesTable[[#This Row],[Region]]="","MISSING",IFERROR(VLOOKUP(salesTable[[#This Row],[Region]],region_ref[],2,FALSE),TRIM(CLEAN(UPPER(salesTable[[#This Row],[Region]])))))</f>
        <v>TAKORADI</v>
      </c>
      <c r="T979" t="str">
        <f>IF(salesTable[[#This Row],[CustomerType]]="","MISSING",IFERROR(VLOOKUP(salesTable[[#This Row],[CustomerType]],customerType_Ref[],2,FALSE),TRIM(CLEAN(UPPER(salesTable[[#This Row],[CustomerType]])))))</f>
        <v>INDIVIDUAL</v>
      </c>
      <c r="U979" t="str">
        <f>IF(salesTable[[#This Row],[SalesChannel]]="","MISSING",IFERROR(VLOOKUP(salesTable[[#This Row],[SalesChannel]],salesChannel_Ref[],2,FALSE),CLEAN(UPPER(TRIM(salesTable[SalesChannel])))))</f>
        <v>ONLINE</v>
      </c>
      <c r="V979" t="str">
        <f>IF(salesTable[[#This Row],[PaymentMethod]]="","MISSING",IFERROR(VLOOKUP(salesTable[[#This Row],[PaymentMethod]],paymentMethod_REF[],2,FALSE), CLEAN(UPPER(TRIM(salesTable[[#This Row],[PaymentMethod]])))))</f>
        <v>CASH</v>
      </c>
      <c r="W979" s="8" t="str">
        <f>IF(salesTable[[#This Row],[ProductID]]="","MISSING",IFERROR(VLOOKUP(salesTable[[#This Row],[ProductID]],product_REF[],1,FALSE),"NO MATCH"))</f>
        <v>P005</v>
      </c>
      <c r="X979" s="8" t="str">
        <f>CLEAN(UPPER(TRIM(IF(salesTable[[#This Row],[ProductID]]="","MISSING",IFERROR(VLOOKUP(salesTable[[#This Row],[ProductID]],product_REF[],2,FALSE),"NO MATCH")))))</f>
        <v>SMARTPHONE X</v>
      </c>
      <c r="Y979" t="str">
        <f>IFERROR(CLEAN(UPPER(TRIM(VLOOKUP(salesTable[[#This Row],[productID_Final]],product_REF[],3,FALSE)))),"NO MATCH")</f>
        <v>ELECTRONICS</v>
      </c>
      <c r="Z979" s="8" t="str">
        <f>IF(salesTable[[#This Row],[productCategory_final]]=CLEAN(UPPER(TRIM(salesTable[ProductCategory]))),salesTable[[#This Row],[productCategory_final]],"MISMATCH")</f>
        <v>ELECTRONICS</v>
      </c>
      <c r="AA979" s="8" t="str">
        <f>IF(salesTable[[#This Row],[CustomerID]]="","MISSING",IFERROR(VLOOKUP(salesTable[[#This Row],[CustomerID]],customer_REF[],1,FALSE),"NO MATCH"))</f>
        <v>C0036</v>
      </c>
      <c r="AB979" t="str">
        <f>CLEAN(UPPER(TRIM(IF(salesTable[[#This Row],[FirstName]]="","MISSING",IFERROR(VLOOKUP(salesTable[[#This Row],[CustomerID_final]],customer_REF[],2,FALSE),"NO MATCH")))))</f>
        <v>ADWOA</v>
      </c>
      <c r="AC979" s="8" t="str">
        <f>IF(salesTable[[#This Row],[customerFisrtName]]=CLEAN(UPPER(TRIM(salesTable[[#This Row],[customerFisrtName]]))),salesTable[[#This Row],[customerFisrtName]],"MISMATCH")</f>
        <v>ADWOA</v>
      </c>
      <c r="AD979" t="str">
        <f>CLEAN(UPPER(TRIM(IF(salesTable[[#This Row],[LastName]]="","MISSING",IFERROR(VLOOKUP(salesTable[[#This Row],[CustomerID_final]],customer_REF[],3,FALSE),"NO MATCH")))))</f>
        <v>MISSING</v>
      </c>
      <c r="AE979" s="8" t="str">
        <f>IF(salesTable[[#This Row],[customerLastName]]=CLEAN(UPPER(TRIM(salesTable[[#This Row],[customerLastName]]))),salesTable[[#This Row],[customerLastName]],"MISMATCH")</f>
        <v>MISSING</v>
      </c>
      <c r="AF979" s="8" t="str">
        <f>IF(salesTable[[#This Row],[Phone]]="","MISSING",0&amp;RIGHT(TRIM(SUBSTITUTE(SUBSTITUTE(SUBSTITUTE(salesTable[[#This Row],[Phone]],"+","")," ",""),"-","")),9))</f>
        <v>0279531355</v>
      </c>
      <c r="AG979">
        <f>IF(OR(salesTable[[#This Row],[Quantity]]="",salesTable[[#This Row],[Quantity]]="N/A",salesTable[[#This Row],[Quantity]]="abc"),"INVALID",VALUE(TRIM(SUBSTITUTE(SUBSTITUTE(salesTable[[#This Row],[Quantity]],",",""),"GH₵",""))))</f>
        <v>-1</v>
      </c>
      <c r="AH979" s="8" t="str">
        <f>IF(salesTable[[#This Row],[quantity_clean]]&gt;0,salesTable[[#This Row],[quantity_clean]],"INVALID")</f>
        <v>INVALID</v>
      </c>
      <c r="AI97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79" s="8">
        <f>IF(salesTable[[#This Row],[unitPrice_clean]]&gt;0,salesTable[[#This Row],[unitPrice_clean]],"INVALID")</f>
        <v>2800</v>
      </c>
      <c r="AK979">
        <f>IF(salesTable[[#This Row],[Revenue]]="","MISSING",VALUE(TRIM(SUBSTITUTE(SUBSTITUTE(salesTable[[#This Row],[Revenue]],",",""),"GH₵",""))))</f>
        <v>8400</v>
      </c>
      <c r="AL97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79" s="19">
        <f>IF(ISNUMBER(salesTable[[#This Row],[OrderDate]]),salesTable[[#This Row],[OrderDate]],IFERROR(DATEVALUE(CLEAN(TRIM(SUBSTITUTE(salesTable[[#This Row],[OrderDate]],".","/")))),"CHECK"))</f>
        <v>45846</v>
      </c>
      <c r="AN9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45846</v>
      </c>
      <c r="AO9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GH-TAK-2025-00372</v>
      </c>
      <c r="AP9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79" s="8" t="str">
        <f>CLEAN(PROPER(TRIM(salesTable[[#This Row],[Email]])))</f>
        <v>Adwoa.Osei84@Example.Con</v>
      </c>
      <c r="AR979" s="8" t="str">
        <f>CLEAN(TRIM(salesTable[[#This Row],[SourceFile]]))</f>
        <v>Online_Sales_2025.xlsx</v>
      </c>
      <c r="AS9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79" s="8" t="str">
        <f>IF(salesTable[orderRef_final]&lt;&gt;"MISSING",salesTable[orderRef_final],"invalid")</f>
        <v>GH-TAK-2025-00372</v>
      </c>
    </row>
    <row r="980" spans="1:46" x14ac:dyDescent="0.3">
      <c r="A980" t="s">
        <v>3871</v>
      </c>
      <c r="B980" t="s">
        <v>3872</v>
      </c>
      <c r="C980" t="s">
        <v>1251</v>
      </c>
      <c r="D980" t="s">
        <v>36</v>
      </c>
      <c r="E980" t="s">
        <v>744</v>
      </c>
      <c r="F980" t="s">
        <v>67</v>
      </c>
      <c r="G980" t="s">
        <v>24</v>
      </c>
      <c r="H980" t="s">
        <v>434</v>
      </c>
      <c r="I980" t="s">
        <v>26</v>
      </c>
      <c r="J980" t="s">
        <v>221</v>
      </c>
      <c r="K980" t="s">
        <v>72</v>
      </c>
      <c r="L980" t="s">
        <v>165</v>
      </c>
      <c r="M980" t="s">
        <v>846</v>
      </c>
      <c r="N980">
        <v>4200</v>
      </c>
      <c r="O980">
        <v>4200</v>
      </c>
      <c r="P980" t="s">
        <v>3873</v>
      </c>
      <c r="Q980" t="s">
        <v>3874</v>
      </c>
      <c r="R980" t="s">
        <v>32</v>
      </c>
      <c r="S980" t="str">
        <f>IF(salesTable[[#This Row],[Region]]="","MISSING",IFERROR(VLOOKUP(salesTable[[#This Row],[Region]],region_ref[],2,FALSE),TRIM(CLEAN(UPPER(salesTable[[#This Row],[Region]])))))</f>
        <v>TAKORADI</v>
      </c>
      <c r="T980" t="str">
        <f>IF(salesTable[[#This Row],[CustomerType]]="","MISSING",IFERROR(VLOOKUP(salesTable[[#This Row],[CustomerType]],customerType_Ref[],2,FALSE),TRIM(CLEAN(UPPER(salesTable[[#This Row],[CustomerType]])))))</f>
        <v>INDIVIDUAL</v>
      </c>
      <c r="U980" t="str">
        <f>IF(salesTable[[#This Row],[SalesChannel]]="","MISSING",IFERROR(VLOOKUP(salesTable[[#This Row],[SalesChannel]],salesChannel_Ref[],2,FALSE),CLEAN(UPPER(TRIM(salesTable[SalesChannel])))))</f>
        <v>IN-STORE</v>
      </c>
      <c r="V98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80" s="8" t="str">
        <f>IF(salesTable[[#This Row],[ProductID]]="","MISSING",IFERROR(VLOOKUP(salesTable[[#This Row],[ProductID]],product_REF[],1,FALSE),"NO MATCH"))</f>
        <v>P001</v>
      </c>
      <c r="X980" s="8" t="str">
        <f>CLEAN(UPPER(TRIM(IF(salesTable[[#This Row],[ProductID]]="","MISSING",IFERROR(VLOOKUP(salesTable[[#This Row],[ProductID]],product_REF[],2,FALSE),"NO MATCH")))))</f>
        <v>LAPTOP PRO 14</v>
      </c>
      <c r="Y980" t="str">
        <f>IFERROR(CLEAN(UPPER(TRIM(VLOOKUP(salesTable[[#This Row],[productID_Final]],product_REF[],3,FALSE)))),"NO MATCH")</f>
        <v>ELECTRONICS</v>
      </c>
      <c r="Z980" s="8" t="str">
        <f>IF(salesTable[[#This Row],[productCategory_final]]=CLEAN(UPPER(TRIM(salesTable[ProductCategory]))),salesTable[[#This Row],[productCategory_final]],"MISMATCH")</f>
        <v>ELECTRONICS</v>
      </c>
      <c r="AA980" s="8" t="str">
        <f>IF(salesTable[[#This Row],[CustomerID]]="","MISSING",IFERROR(VLOOKUP(salesTable[[#This Row],[CustomerID]],customer_REF[],1,FALSE),"NO MATCH"))</f>
        <v>C0109</v>
      </c>
      <c r="AB980" t="str">
        <f>CLEAN(UPPER(TRIM(IF(salesTable[[#This Row],[FirstName]]="","MISSING",IFERROR(VLOOKUP(salesTable[[#This Row],[CustomerID_final]],customer_REF[],2,FALSE),"NO MATCH")))))</f>
        <v>AKOSUA</v>
      </c>
      <c r="AC980" s="8" t="str">
        <f>IF(salesTable[[#This Row],[customerFisrtName]]=CLEAN(UPPER(TRIM(salesTable[[#This Row],[customerFisrtName]]))),salesTable[[#This Row],[customerFisrtName]],"MISMATCH")</f>
        <v>AKOSUA</v>
      </c>
      <c r="AD980" t="str">
        <f>CLEAN(UPPER(TRIM(IF(salesTable[[#This Row],[LastName]]="","MISSING",IFERROR(VLOOKUP(salesTable[[#This Row],[CustomerID_final]],customer_REF[],3,FALSE),"NO MATCH")))))</f>
        <v>APPIAH</v>
      </c>
      <c r="AE980" s="8" t="str">
        <f>IF(salesTable[[#This Row],[customerLastName]]=CLEAN(UPPER(TRIM(salesTable[[#This Row],[customerLastName]]))),salesTable[[#This Row],[customerLastName]],"MISMATCH")</f>
        <v>APPIAH</v>
      </c>
      <c r="AF980" s="8" t="str">
        <f>IF(salesTable[[#This Row],[Phone]]="","MISSING",0&amp;RIGHT(TRIM(SUBSTITUTE(SUBSTITUTE(SUBSTITUTE(salesTable[[#This Row],[Phone]],"+","")," ",""),"-","")),9))</f>
        <v>0246132330</v>
      </c>
      <c r="AG98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80" s="8">
        <f>IF(salesTable[[#This Row],[quantity_clean]]&gt;0,salesTable[[#This Row],[quantity_clean]],"INVALID")</f>
        <v>1</v>
      </c>
      <c r="AI98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980" s="8">
        <f>IF(salesTable[[#This Row],[unitPrice_clean]]&gt;0,salesTable[[#This Row],[unitPrice_clean]],"INVALID")</f>
        <v>4200</v>
      </c>
      <c r="AK980">
        <f>IF(salesTable[[#This Row],[Revenue]]="","MISSING",VALUE(TRIM(SUBSTITUTE(SUBSTITUTE(salesTable[[#This Row],[Revenue]],",",""),"GH₵",""))))</f>
        <v>4200</v>
      </c>
      <c r="AL980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980" s="19" t="str">
        <f>IF(ISNUMBER(salesTable[[#This Row],[OrderDate]]),salesTable[[#This Row],[OrderDate]],IFERROR(DATEVALUE(CLEAN(TRIM(SUBSTITUTE(salesTable[[#This Row],[OrderDate]],".","/")))),"CHECK"))</f>
        <v>CHECK</v>
      </c>
      <c r="AN98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GH-TAK-2025-00391</v>
      </c>
      <c r="AP9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0" s="8" t="str">
        <f>CLEAN(PROPER(TRIM(salesTable[[#This Row],[Email]])))</f>
        <v>Akosua.Appiah10@Example.Com</v>
      </c>
      <c r="AR980" s="8" t="str">
        <f>CLEAN(TRIM(salesTable[[#This Row],[SourceFile]]))</f>
        <v>Agent_App_2025.csv</v>
      </c>
      <c r="AS9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0" s="8" t="str">
        <f>IF(salesTable[orderRef_final]&lt;&gt;"MISSING",salesTable[orderRef_final],"invalid")</f>
        <v>GH-TAK-2025-00391</v>
      </c>
    </row>
    <row r="981" spans="1:46" x14ac:dyDescent="0.3">
      <c r="A981" t="s">
        <v>5692</v>
      </c>
      <c r="B981" t="s">
        <v>4321</v>
      </c>
      <c r="C981" t="s">
        <v>617</v>
      </c>
      <c r="D981" t="s">
        <v>50</v>
      </c>
      <c r="E981" t="s">
        <v>441</v>
      </c>
      <c r="F981" t="s">
        <v>2040</v>
      </c>
      <c r="G981" t="s">
        <v>142</v>
      </c>
      <c r="H981" t="s">
        <v>201</v>
      </c>
      <c r="I981" t="s">
        <v>382</v>
      </c>
      <c r="J981" t="s">
        <v>83</v>
      </c>
      <c r="K981" t="s">
        <v>458</v>
      </c>
      <c r="L981" t="s">
        <v>165</v>
      </c>
      <c r="M981" t="s">
        <v>360</v>
      </c>
      <c r="N981">
        <v>420</v>
      </c>
      <c r="O981">
        <v>3780</v>
      </c>
      <c r="P981" t="s">
        <v>5693</v>
      </c>
      <c r="Q981" t="s">
        <v>5694</v>
      </c>
      <c r="R981" t="s">
        <v>61</v>
      </c>
      <c r="S981" t="str">
        <f>IF(salesTable[[#This Row],[Region]]="","MISSING",IFERROR(VLOOKUP(salesTable[[#This Row],[Region]],region_ref[],2,FALSE),TRIM(CLEAN(UPPER(salesTable[[#This Row],[Region]])))))</f>
        <v>TAKORADI</v>
      </c>
      <c r="T981" t="str">
        <f>IF(salesTable[[#This Row],[CustomerType]]="","MISSING",IFERROR(VLOOKUP(salesTable[[#This Row],[CustomerType]],customerType_Ref[],2,FALSE),TRIM(CLEAN(UPPER(salesTable[[#This Row],[CustomerType]])))))</f>
        <v>INDIVIDUAL</v>
      </c>
      <c r="U981" t="str">
        <f>IF(salesTable[[#This Row],[SalesChannel]]="","MISSING",IFERROR(VLOOKUP(salesTable[[#This Row],[SalesChannel]],salesChannel_Ref[],2,FALSE),CLEAN(UPPER(TRIM(salesTable[SalesChannel])))))</f>
        <v>IN-STORE</v>
      </c>
      <c r="V98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81" s="8" t="str">
        <f>IF(salesTable[[#This Row],[ProductID]]="","MISSING",IFERROR(VLOOKUP(salesTable[[#This Row],[ProductID]],product_REF[],1,FALSE),"NO MATCH"))</f>
        <v>P003</v>
      </c>
      <c r="X981" s="8" t="str">
        <f>CLEAN(UPPER(TRIM(IF(salesTable[[#This Row],[ProductID]]="","MISSING",IFERROR(VLOOKUP(salesTable[[#This Row],[ProductID]],product_REF[],2,FALSE),"NO MATCH")))))</f>
        <v>WIRELESS HEADSET</v>
      </c>
      <c r="Y981" t="str">
        <f>IFERROR(CLEAN(UPPER(TRIM(VLOOKUP(salesTable[[#This Row],[productID_Final]],product_REF[],3,FALSE)))),"NO MATCH")</f>
        <v>ELECTRONICS</v>
      </c>
      <c r="Z981" s="8" t="str">
        <f>IF(salesTable[[#This Row],[productCategory_final]]=CLEAN(UPPER(TRIM(salesTable[ProductCategory]))),salesTable[[#This Row],[productCategory_final]],"MISMATCH")</f>
        <v>ELECTRONICS</v>
      </c>
      <c r="AA981" s="8" t="str">
        <f>IF(salesTable[[#This Row],[CustomerID]]="","MISSING",IFERROR(VLOOKUP(salesTable[[#This Row],[CustomerID]],customer_REF[],1,FALSE),"NO MATCH"))</f>
        <v>C0265</v>
      </c>
      <c r="AB981" t="str">
        <f>CLEAN(UPPER(TRIM(IF(salesTable[[#This Row],[FirstName]]="","MISSING",IFERROR(VLOOKUP(salesTable[[#This Row],[CustomerID_final]],customer_REF[],2,FALSE),"NO MATCH")))))</f>
        <v>AKOSUA</v>
      </c>
      <c r="AC981" s="8" t="str">
        <f>IF(salesTable[[#This Row],[customerFisrtName]]=CLEAN(UPPER(TRIM(salesTable[[#This Row],[customerFisrtName]]))),salesTable[[#This Row],[customerFisrtName]],"MISMATCH")</f>
        <v>AKOSUA</v>
      </c>
      <c r="AD981" t="str">
        <f>CLEAN(UPPER(TRIM(IF(salesTable[[#This Row],[LastName]]="","MISSING",IFERROR(VLOOKUP(salesTable[[#This Row],[CustomerID_final]],customer_REF[],3,FALSE),"NO MATCH")))))</f>
        <v>APPIAH</v>
      </c>
      <c r="AE981" s="8" t="str">
        <f>IF(salesTable[[#This Row],[customerLastName]]=CLEAN(UPPER(TRIM(salesTable[[#This Row],[customerLastName]]))),salesTable[[#This Row],[customerLastName]],"MISMATCH")</f>
        <v>APPIAH</v>
      </c>
      <c r="AF981" s="8" t="str">
        <f>IF(salesTable[[#This Row],[Phone]]="","MISSING",0&amp;RIGHT(TRIM(SUBSTITUTE(SUBSTITUTE(SUBSTITUTE(salesTable[[#This Row],[Phone]],"+","")," ",""),"-","")),9))</f>
        <v>0276889309</v>
      </c>
      <c r="AG98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81" s="8">
        <f>IF(salesTable[[#This Row],[quantity_clean]]&gt;0,salesTable[[#This Row],[quantity_clean]],"INVALID")</f>
        <v>9</v>
      </c>
      <c r="AI98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81" s="8">
        <f>IF(salesTable[[#This Row],[unitPrice_clean]]&gt;0,salesTable[[#This Row],[unitPrice_clean]],"INVALID")</f>
        <v>420</v>
      </c>
      <c r="AK981">
        <f>IF(salesTable[[#This Row],[Revenue]]="","MISSING",VALUE(TRIM(SUBSTITUTE(SUBSTITUTE(salesTable[[#This Row],[Revenue]],",",""),"GH₵",""))))</f>
        <v>3780</v>
      </c>
      <c r="AL981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981" s="19">
        <f>IF(ISNUMBER(salesTable[[#This Row],[OrderDate]]),salesTable[[#This Row],[OrderDate]],IFERROR(DATEVALUE(CLEAN(TRIM(SUBSTITUTE(salesTable[[#This Row],[OrderDate]],".","/")))),"CHECK"))</f>
        <v>45868</v>
      </c>
      <c r="AN9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45868</v>
      </c>
      <c r="AO9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GH-TAK-2025-00395</v>
      </c>
      <c r="AP9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1" s="8" t="str">
        <f>CLEAN(PROPER(TRIM(salesTable[[#This Row],[Email]])))</f>
        <v>Akosua.Appiah70@Example.Com</v>
      </c>
      <c r="AR981" s="8" t="str">
        <f>CLEAN(TRIM(salesTable[[#This Row],[SourceFile]]))</f>
        <v>Retail_POS_2025.csv</v>
      </c>
      <c r="AS9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1" s="8" t="str">
        <f>IF(salesTable[orderRef_final]&lt;&gt;"MISSING",salesTable[orderRef_final],"invalid")</f>
        <v>GH-TAK-2025-00395</v>
      </c>
    </row>
    <row r="982" spans="1:46" x14ac:dyDescent="0.3">
      <c r="A982" t="s">
        <v>1401</v>
      </c>
      <c r="B982" t="s">
        <v>1402</v>
      </c>
      <c r="C982" t="s">
        <v>1403</v>
      </c>
      <c r="D982" t="s">
        <v>92</v>
      </c>
      <c r="E982" t="s">
        <v>237</v>
      </c>
      <c r="F982" t="s">
        <v>67</v>
      </c>
      <c r="G982" t="s">
        <v>218</v>
      </c>
      <c r="H982" t="s">
        <v>1404</v>
      </c>
      <c r="I982" t="s">
        <v>26</v>
      </c>
      <c r="J982" t="s">
        <v>83</v>
      </c>
      <c r="K982" t="s">
        <v>42</v>
      </c>
      <c r="L982" t="s">
        <v>111</v>
      </c>
      <c r="M982">
        <v>9</v>
      </c>
      <c r="N982">
        <v>2800</v>
      </c>
      <c r="O982">
        <v>25200</v>
      </c>
      <c r="P982" t="s">
        <v>1405</v>
      </c>
      <c r="Q982" t="s">
        <v>1406</v>
      </c>
      <c r="R982" t="s">
        <v>61</v>
      </c>
      <c r="S982" t="str">
        <f>IF(salesTable[[#This Row],[Region]]="","MISSING",IFERROR(VLOOKUP(salesTable[[#This Row],[Region]],region_ref[],2,FALSE),TRIM(CLEAN(UPPER(salesTable[[#This Row],[Region]])))))</f>
        <v>TAKORADI</v>
      </c>
      <c r="T982" t="str">
        <f>IF(salesTable[[#This Row],[CustomerType]]="","MISSING",IFERROR(VLOOKUP(salesTable[[#This Row],[CustomerType]],customerType_Ref[],2,FALSE),TRIM(CLEAN(UPPER(salesTable[[#This Row],[CustomerType]])))))</f>
        <v>INDIVIDUAL</v>
      </c>
      <c r="U982" t="str">
        <f>IF(salesTable[[#This Row],[SalesChannel]]="","MISSING",IFERROR(VLOOKUP(salesTable[[#This Row],[SalesChannel]],salesChannel_Ref[],2,FALSE),CLEAN(UPPER(TRIM(salesTable[SalesChannel])))))</f>
        <v>ONLINE</v>
      </c>
      <c r="V982" t="str">
        <f>IF(salesTable[[#This Row],[PaymentMethod]]="","MISSING",IFERROR(VLOOKUP(salesTable[[#This Row],[PaymentMethod]],paymentMethod_REF[],2,FALSE), CLEAN(UPPER(TRIM(salesTable[[#This Row],[PaymentMethod]])))))</f>
        <v>CARD</v>
      </c>
      <c r="W982" s="8" t="str">
        <f>IF(salesTable[[#This Row],[ProductID]]="","MISSING",IFERROR(VLOOKUP(salesTable[[#This Row],[ProductID]],product_REF[],1,FALSE),"NO MATCH"))</f>
        <v>P005</v>
      </c>
      <c r="X982" s="8" t="str">
        <f>CLEAN(UPPER(TRIM(IF(salesTable[[#This Row],[ProductID]]="","MISSING",IFERROR(VLOOKUP(salesTable[[#This Row],[ProductID]],product_REF[],2,FALSE),"NO MATCH")))))</f>
        <v>SMARTPHONE X</v>
      </c>
      <c r="Y982" t="str">
        <f>IFERROR(CLEAN(UPPER(TRIM(VLOOKUP(salesTable[[#This Row],[productID_Final]],product_REF[],3,FALSE)))),"NO MATCH")</f>
        <v>ELECTRONICS</v>
      </c>
      <c r="Z982" s="8" t="str">
        <f>IF(salesTable[[#This Row],[productCategory_final]]=CLEAN(UPPER(TRIM(salesTable[ProductCategory]))),salesTable[[#This Row],[productCategory_final]],"MISMATCH")</f>
        <v>ELECTRONICS</v>
      </c>
      <c r="AA982" s="8" t="str">
        <f>IF(salesTable[[#This Row],[CustomerID]]="","MISSING",IFERROR(VLOOKUP(salesTable[[#This Row],[CustomerID]],customer_REF[],1,FALSE),"NO MATCH"))</f>
        <v>C0200</v>
      </c>
      <c r="AB982" t="str">
        <f>CLEAN(UPPER(TRIM(IF(salesTable[[#This Row],[FirstName]]="","MISSING",IFERROR(VLOOKUP(salesTable[[#This Row],[CustomerID_final]],customer_REF[],2,FALSE),"NO MATCH")))))</f>
        <v>AMA</v>
      </c>
      <c r="AC982" s="8" t="str">
        <f>IF(salesTable[[#This Row],[customerFisrtName]]=CLEAN(UPPER(TRIM(salesTable[[#This Row],[customerFisrtName]]))),salesTable[[#This Row],[customerFisrtName]],"MISMATCH")</f>
        <v>AMA</v>
      </c>
      <c r="AD982" t="str">
        <f>CLEAN(UPPER(TRIM(IF(salesTable[[#This Row],[LastName]]="","MISSING",IFERROR(VLOOKUP(salesTable[[#This Row],[CustomerID_final]],customer_REF[],3,FALSE),"NO MATCH")))))</f>
        <v>APPIAH</v>
      </c>
      <c r="AE982" s="8" t="str">
        <f>IF(salesTable[[#This Row],[customerLastName]]=CLEAN(UPPER(TRIM(salesTable[[#This Row],[customerLastName]]))),salesTable[[#This Row],[customerLastName]],"MISMATCH")</f>
        <v>APPIAH</v>
      </c>
      <c r="AF982" s="8" t="str">
        <f>IF(salesTable[[#This Row],[Phone]]="","MISSING",0&amp;RIGHT(TRIM(SUBSTITUTE(SUBSTITUTE(SUBSTITUTE(salesTable[[#This Row],[Phone]],"+","")," ",""),"-","")),9))</f>
        <v>0243386371</v>
      </c>
      <c r="AG98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82" s="8">
        <f>IF(salesTable[[#This Row],[quantity_clean]]&gt;0,salesTable[[#This Row],[quantity_clean]],"INVALID")</f>
        <v>9</v>
      </c>
      <c r="AI98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82" s="8">
        <f>IF(salesTable[[#This Row],[unitPrice_clean]]&gt;0,salesTable[[#This Row],[unitPrice_clean]],"INVALID")</f>
        <v>2800</v>
      </c>
      <c r="AK982">
        <f>IF(salesTable[[#This Row],[Revenue]]="","MISSING",VALUE(TRIM(SUBSTITUTE(SUBSTITUTE(salesTable[[#This Row],[Revenue]],",",""),"GH₵",""))))</f>
        <v>25200</v>
      </c>
      <c r="AL98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982" s="19" t="str">
        <f>IF(ISNUMBER(salesTable[[#This Row],[OrderDate]]),salesTable[[#This Row],[OrderDate]],IFERROR(DATEVALUE(CLEAN(TRIM(SUBSTITUTE(salesTable[[#This Row],[OrderDate]],".","/")))),"CHECK"))</f>
        <v>CHECK</v>
      </c>
      <c r="AN98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GH-TAK-2025-00409</v>
      </c>
      <c r="AP9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2" s="8" t="str">
        <f>CLEAN(PROPER(TRIM(salesTable[[#This Row],[Email]])))</f>
        <v>Ama.Appiah70@Example.Com</v>
      </c>
      <c r="AR982" s="8" t="str">
        <f>CLEAN(TRIM(salesTable[[#This Row],[SourceFile]]))</f>
        <v>Retail_POS_2025.csv</v>
      </c>
      <c r="AS9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2" s="8" t="str">
        <f>IF(salesTable[orderRef_final]&lt;&gt;"MISSING",salesTable[orderRef_final],"invalid")</f>
        <v>GH-TAK-2025-00409</v>
      </c>
    </row>
    <row r="983" spans="1:46" x14ac:dyDescent="0.3">
      <c r="A983" t="s">
        <v>3431</v>
      </c>
      <c r="B983" t="s">
        <v>3432</v>
      </c>
      <c r="C983" t="s">
        <v>646</v>
      </c>
      <c r="D983" t="s">
        <v>80</v>
      </c>
      <c r="E983" t="s">
        <v>647</v>
      </c>
      <c r="F983" t="s">
        <v>264</v>
      </c>
      <c r="G983" t="s">
        <v>303</v>
      </c>
      <c r="H983" t="s">
        <v>399</v>
      </c>
      <c r="I983" t="s">
        <v>122</v>
      </c>
      <c r="J983" t="s">
        <v>97</v>
      </c>
      <c r="K983" t="s">
        <v>84</v>
      </c>
      <c r="L983" t="s">
        <v>182</v>
      </c>
      <c r="M983">
        <v>2</v>
      </c>
      <c r="N983" t="s">
        <v>2117</v>
      </c>
      <c r="O983">
        <v>4800</v>
      </c>
      <c r="P983" t="s">
        <v>3433</v>
      </c>
      <c r="Q983" t="s">
        <v>3434</v>
      </c>
      <c r="R983" t="s">
        <v>157</v>
      </c>
      <c r="S983" t="str">
        <f>IF(salesTable[[#This Row],[Region]]="","MISSING",IFERROR(VLOOKUP(salesTable[[#This Row],[Region]],region_ref[],2,FALSE),TRIM(CLEAN(UPPER(salesTable[[#This Row],[Region]])))))</f>
        <v>TAKORADI</v>
      </c>
      <c r="T983" t="str">
        <f>IF(salesTable[[#This Row],[CustomerType]]="","MISSING",IFERROR(VLOOKUP(salesTable[[#This Row],[CustomerType]],customerType_Ref[],2,FALSE),TRIM(CLEAN(UPPER(salesTable[[#This Row],[CustomerType]])))))</f>
        <v>BUSINESS</v>
      </c>
      <c r="U983" t="str">
        <f>IF(salesTable[[#This Row],[SalesChannel]]="","MISSING",IFERROR(VLOOKUP(salesTable[[#This Row],[SalesChannel]],salesChannel_Ref[],2,FALSE),CLEAN(UPPER(TRIM(salesTable[SalesChannel])))))</f>
        <v>AGENT</v>
      </c>
      <c r="V983" t="str">
        <f>IF(salesTable[[#This Row],[PaymentMethod]]="","MISSING",IFERROR(VLOOKUP(salesTable[[#This Row],[PaymentMethod]],paymentMethod_REF[],2,FALSE), CLEAN(UPPER(TRIM(salesTable[[#This Row],[PaymentMethod]])))))</f>
        <v>CASH</v>
      </c>
      <c r="W983" s="8" t="str">
        <f>IF(salesTable[[#This Row],[ProductID]]="","MISSING",IFERROR(VLOOKUP(salesTable[[#This Row],[ProductID]],product_REF[],1,FALSE),"NO MATCH"))</f>
        <v>P011</v>
      </c>
      <c r="X983" s="8" t="str">
        <f>CLEAN(UPPER(TRIM(IF(salesTable[[#This Row],[ProductID]]="","MISSING",IFERROR(VLOOKUP(salesTable[[#This Row],[ProductID]],product_REF[],2,FALSE),"NO MATCH")))))</f>
        <v>EXECUTIVE DESK</v>
      </c>
      <c r="Y983" t="str">
        <f>IFERROR(CLEAN(UPPER(TRIM(VLOOKUP(salesTable[[#This Row],[productID_Final]],product_REF[],3,FALSE)))),"NO MATCH")</f>
        <v>FURNITURE</v>
      </c>
      <c r="Z983" s="8" t="str">
        <f>IF(salesTable[[#This Row],[productCategory_final]]=CLEAN(UPPER(TRIM(salesTable[ProductCategory]))),salesTable[[#This Row],[productCategory_final]],"MISMATCH")</f>
        <v>FURNITURE</v>
      </c>
      <c r="AA983" s="8" t="str">
        <f>IF(salesTable[[#This Row],[CustomerID]]="","MISSING",IFERROR(VLOOKUP(salesTable[[#This Row],[CustomerID]],customer_REF[],1,FALSE),"NO MATCH"))</f>
        <v>C0152</v>
      </c>
      <c r="AB983" t="str">
        <f>CLEAN(UPPER(TRIM(IF(salesTable[[#This Row],[FirstName]]="","MISSING",IFERROR(VLOOKUP(salesTable[[#This Row],[CustomerID_final]],customer_REF[],2,FALSE),"NO MATCH")))))</f>
        <v>ADWOA</v>
      </c>
      <c r="AC983" s="8" t="str">
        <f>IF(salesTable[[#This Row],[customerFisrtName]]=CLEAN(UPPER(TRIM(salesTable[[#This Row],[customerFisrtName]]))),salesTable[[#This Row],[customerFisrtName]],"MISMATCH")</f>
        <v>ADWOA</v>
      </c>
      <c r="AD983" t="str">
        <f>CLEAN(UPPER(TRIM(IF(salesTable[[#This Row],[LastName]]="","MISSING",IFERROR(VLOOKUP(salesTable[[#This Row],[CustomerID_final]],customer_REF[],3,FALSE),"NO MATCH")))))</f>
        <v>ADDO</v>
      </c>
      <c r="AE983" s="8" t="str">
        <f>IF(salesTable[[#This Row],[customerLastName]]=CLEAN(UPPER(TRIM(salesTable[[#This Row],[customerLastName]]))),salesTable[[#This Row],[customerLastName]],"MISMATCH")</f>
        <v>ADDO</v>
      </c>
      <c r="AF983" s="8" t="str">
        <f>IF(salesTable[[#This Row],[Phone]]="","MISSING",0&amp;RIGHT(TRIM(SUBSTITUTE(SUBSTITUTE(SUBSTITUTE(salesTable[[#This Row],[Phone]],"+","")," ",""),"-","")),9))</f>
        <v>0207919993</v>
      </c>
      <c r="AG98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83" s="8">
        <f>IF(salesTable[[#This Row],[quantity_clean]]&gt;0,salesTable[[#This Row],[quantity_clean]],"INVALID")</f>
        <v>2</v>
      </c>
      <c r="AI98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83" s="8">
        <f>IF(salesTable[[#This Row],[unitPrice_clean]]&gt;0,salesTable[[#This Row],[unitPrice_clean]],"INVALID")</f>
        <v>2400</v>
      </c>
      <c r="AK983">
        <f>IF(salesTable[[#This Row],[Revenue]]="","MISSING",VALUE(TRIM(SUBSTITUTE(SUBSTITUTE(salesTable[[#This Row],[Revenue]],",",""),"GH₵",""))))</f>
        <v>4800</v>
      </c>
      <c r="AL983" s="8">
        <f>IFERROR(IF(ROUND(salesTable[[#This Row],[Quantity_final]]*salesTable[[#This Row],[UnitPrice_final]],2)=ROUND(salesTable[[#This Row],[revenue_clean]],2)=TRUE,salesTable[[#This Row],[revenue_clean]],"invalid"),"INVALID")</f>
        <v>4800</v>
      </c>
      <c r="AM983" s="19">
        <f>IF(ISNUMBER(salesTable[[#This Row],[OrderDate]]),salesTable[[#This Row],[OrderDate]],IFERROR(DATEVALUE(CLEAN(TRIM(SUBSTITUTE(salesTable[[#This Row],[OrderDate]],".","/")))),"CHECK"))</f>
        <v>45869</v>
      </c>
      <c r="AN9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45869</v>
      </c>
      <c r="AO9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GH-TAK-2025-00438</v>
      </c>
      <c r="AP9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3" s="8" t="str">
        <f>CLEAN(PROPER(TRIM(salesTable[[#This Row],[Email]])))</f>
        <v>Adwoa.Addo69@Example.Com</v>
      </c>
      <c r="AR983" s="8" t="str">
        <f>CLEAN(TRIM(salesTable[[#This Row],[SourceFile]]))</f>
        <v>Online_Sales_2025.xlsx</v>
      </c>
      <c r="AS9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3" s="8" t="str">
        <f>IF(salesTable[orderRef_final]&lt;&gt;"MISSING",salesTable[orderRef_final],"invalid")</f>
        <v>GH-TAK-2025-00438</v>
      </c>
    </row>
    <row r="984" spans="1:46" x14ac:dyDescent="0.3">
      <c r="A984" t="s">
        <v>3776</v>
      </c>
      <c r="B984" t="s">
        <v>3777</v>
      </c>
      <c r="C984" t="s">
        <v>3683</v>
      </c>
      <c r="D984" t="s">
        <v>50</v>
      </c>
      <c r="E984" t="s">
        <v>944</v>
      </c>
      <c r="F984" t="s">
        <v>67</v>
      </c>
      <c r="G984" t="s">
        <v>120</v>
      </c>
      <c r="H984" t="s">
        <v>121</v>
      </c>
      <c r="I984" t="s">
        <v>265</v>
      </c>
      <c r="J984" t="s">
        <v>27</v>
      </c>
      <c r="K984" t="s">
        <v>57</v>
      </c>
      <c r="L984" t="s">
        <v>165</v>
      </c>
      <c r="M984" t="s">
        <v>577</v>
      </c>
      <c r="N984">
        <v>850</v>
      </c>
      <c r="O984">
        <v>10200</v>
      </c>
      <c r="P984" t="s">
        <v>3778</v>
      </c>
      <c r="Q984" t="s">
        <v>3779</v>
      </c>
      <c r="R984" t="s">
        <v>32</v>
      </c>
      <c r="S984" t="str">
        <f>IF(salesTable[[#This Row],[Region]]="","MISSING",IFERROR(VLOOKUP(salesTable[[#This Row],[Region]],region_ref[],2,FALSE),TRIM(CLEAN(UPPER(salesTable[[#This Row],[Region]])))))</f>
        <v>TAKORADI</v>
      </c>
      <c r="T984" t="str">
        <f>IF(salesTable[[#This Row],[CustomerType]]="","MISSING",IFERROR(VLOOKUP(salesTable[[#This Row],[CustomerType]],customerType_Ref[],2,FALSE),TRIM(CLEAN(UPPER(salesTable[[#This Row],[CustomerType]])))))</f>
        <v>GOVERNMENT</v>
      </c>
      <c r="U984" t="str">
        <f>IF(salesTable[[#This Row],[SalesChannel]]="","MISSING",IFERROR(VLOOKUP(salesTable[[#This Row],[SalesChannel]],salesChannel_Ref[],2,FALSE),CLEAN(UPPER(TRIM(salesTable[SalesChannel])))))</f>
        <v>ONLINE</v>
      </c>
      <c r="V98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84" s="8" t="str">
        <f>IF(salesTable[[#This Row],[ProductID]]="","MISSING",IFERROR(VLOOKUP(salesTable[[#This Row],[ProductID]],product_REF[],1,FALSE),"NO MATCH"))</f>
        <v>P002</v>
      </c>
      <c r="X984" s="8" t="str">
        <f>CLEAN(UPPER(TRIM(IF(salesTable[[#This Row],[ProductID]]="","MISSING",IFERROR(VLOOKUP(salesTable[[#This Row],[ProductID]],product_REF[],2,FALSE),"NO MATCH")))))</f>
        <v>OFFICE CHAIR</v>
      </c>
      <c r="Y984" t="str">
        <f>IFERROR(CLEAN(UPPER(TRIM(VLOOKUP(salesTable[[#This Row],[productID_Final]],product_REF[],3,FALSE)))),"NO MATCH")</f>
        <v>FURNITURE</v>
      </c>
      <c r="Z984" s="8" t="str">
        <f>IF(salesTable[[#This Row],[productCategory_final]]=CLEAN(UPPER(TRIM(salesTable[ProductCategory]))),salesTable[[#This Row],[productCategory_final]],"MISMATCH")</f>
        <v>FURNITURE</v>
      </c>
      <c r="AA984" s="8" t="str">
        <f>IF(salesTable[[#This Row],[CustomerID]]="","MISSING",IFERROR(VLOOKUP(salesTable[[#This Row],[CustomerID]],customer_REF[],1,FALSE),"NO MATCH"))</f>
        <v>C0050</v>
      </c>
      <c r="AB984" t="str">
        <f>CLEAN(UPPER(TRIM(IF(salesTable[[#This Row],[FirstName]]="","MISSING",IFERROR(VLOOKUP(salesTable[[#This Row],[CustomerID_final]],customer_REF[],2,FALSE),"NO MATCH")))))</f>
        <v>AKOSUA</v>
      </c>
      <c r="AC984" s="8" t="str">
        <f>IF(salesTable[[#This Row],[customerFisrtName]]=CLEAN(UPPER(TRIM(salesTable[[#This Row],[customerFisrtName]]))),salesTable[[#This Row],[customerFisrtName]],"MISMATCH")</f>
        <v>AKOSUA</v>
      </c>
      <c r="AD984" t="str">
        <f>CLEAN(UPPER(TRIM(IF(salesTable[[#This Row],[LastName]]="","MISSING",IFERROR(VLOOKUP(salesTable[[#This Row],[CustomerID_final]],customer_REF[],3,FALSE),"NO MATCH")))))</f>
        <v>ADDO</v>
      </c>
      <c r="AE984" s="8" t="str">
        <f>IF(salesTable[[#This Row],[customerLastName]]=CLEAN(UPPER(TRIM(salesTable[[#This Row],[customerLastName]]))),salesTable[[#This Row],[customerLastName]],"MISMATCH")</f>
        <v>ADDO</v>
      </c>
      <c r="AF984" s="8" t="str">
        <f>IF(salesTable[[#This Row],[Phone]]="","MISSING",0&amp;RIGHT(TRIM(SUBSTITUTE(SUBSTITUTE(SUBSTITUTE(salesTable[[#This Row],[Phone]],"+","")," ",""),"-","")),9))</f>
        <v>0558157458</v>
      </c>
      <c r="AG98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984" s="8">
        <f>IF(salesTable[[#This Row],[quantity_clean]]&gt;0,salesTable[[#This Row],[quantity_clean]],"INVALID")</f>
        <v>12</v>
      </c>
      <c r="AI98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84" s="8">
        <f>IF(salesTable[[#This Row],[unitPrice_clean]]&gt;0,salesTable[[#This Row],[unitPrice_clean]],"INVALID")</f>
        <v>850</v>
      </c>
      <c r="AK984">
        <f>IF(salesTable[[#This Row],[Revenue]]="","MISSING",VALUE(TRIM(SUBSTITUTE(SUBSTITUTE(salesTable[[#This Row],[Revenue]],",",""),"GH₵",""))))</f>
        <v>10200</v>
      </c>
      <c r="AL984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984" s="19" t="str">
        <f>IF(ISNUMBER(salesTable[[#This Row],[OrderDate]]),salesTable[[#This Row],[OrderDate]],IFERROR(DATEVALUE(CLEAN(TRIM(SUBSTITUTE(salesTable[[#This Row],[OrderDate]],".","/")))),"CHECK"))</f>
        <v>CHECK</v>
      </c>
      <c r="AN98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GH-TAK-2025-00442</v>
      </c>
      <c r="AP9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4" s="8" t="str">
        <f>CLEAN(PROPER(TRIM(salesTable[[#This Row],[Email]])))</f>
        <v>Akosua.Addo37@Example.Com</v>
      </c>
      <c r="AR984" s="8" t="str">
        <f>CLEAN(TRIM(salesTable[[#This Row],[SourceFile]]))</f>
        <v>Agent_App_2025.csv</v>
      </c>
      <c r="AS9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4" s="8" t="str">
        <f>IF(salesTable[orderRef_final]&lt;&gt;"MISSING",salesTable[orderRef_final],"invalid")</f>
        <v>GH-TAK-2025-00442</v>
      </c>
    </row>
    <row r="985" spans="1:46" x14ac:dyDescent="0.3">
      <c r="A985" t="s">
        <v>1769</v>
      </c>
      <c r="B985" t="s">
        <v>1770</v>
      </c>
      <c r="C985" t="s">
        <v>1431</v>
      </c>
      <c r="D985" t="s">
        <v>92</v>
      </c>
      <c r="E985" t="s">
        <v>93</v>
      </c>
      <c r="F985" t="s">
        <v>67</v>
      </c>
      <c r="G985" t="s">
        <v>191</v>
      </c>
      <c r="H985" t="s">
        <v>278</v>
      </c>
      <c r="I985" t="s">
        <v>279</v>
      </c>
      <c r="J985" t="s">
        <v>27</v>
      </c>
      <c r="K985" t="s">
        <v>288</v>
      </c>
      <c r="L985" t="s">
        <v>353</v>
      </c>
      <c r="M985">
        <v>11</v>
      </c>
      <c r="N985">
        <v>1650</v>
      </c>
      <c r="O985">
        <v>18150</v>
      </c>
      <c r="P985" t="s">
        <v>1771</v>
      </c>
      <c r="Q985" t="s">
        <v>1772</v>
      </c>
      <c r="R985" t="s">
        <v>157</v>
      </c>
      <c r="S985" t="str">
        <f>IF(salesTable[[#This Row],[Region]]="","MISSING",IFERROR(VLOOKUP(salesTable[[#This Row],[Region]],region_ref[],2,FALSE),TRIM(CLEAN(UPPER(salesTable[[#This Row],[Region]])))))</f>
        <v>TAKORADI</v>
      </c>
      <c r="T985" t="str">
        <f>IF(salesTable[[#This Row],[CustomerType]]="","MISSING",IFERROR(VLOOKUP(salesTable[[#This Row],[CustomerType]],customerType_Ref[],2,FALSE),TRIM(CLEAN(UPPER(salesTable[[#This Row],[CustomerType]])))))</f>
        <v>GOVERNMENT</v>
      </c>
      <c r="U985" t="str">
        <f>IF(salesTable[[#This Row],[SalesChannel]]="","MISSING",IFERROR(VLOOKUP(salesTable[[#This Row],[SalesChannel]],salesChannel_Ref[],2,FALSE),CLEAN(UPPER(TRIM(salesTable[SalesChannel])))))</f>
        <v>AGENT</v>
      </c>
      <c r="V985" t="str">
        <f>IF(salesTable[[#This Row],[PaymentMethod]]="","MISSING",IFERROR(VLOOKUP(salesTable[[#This Row],[PaymentMethod]],paymentMethod_REF[],2,FALSE), CLEAN(UPPER(TRIM(salesTable[[#This Row],[PaymentMethod]])))))</f>
        <v>CASH</v>
      </c>
      <c r="W985" s="8" t="str">
        <f>IF(salesTable[[#This Row],[ProductID]]="","MISSING",IFERROR(VLOOKUP(salesTable[[#This Row],[ProductID]],product_REF[],1,FALSE),"NO MATCH"))</f>
        <v>P004</v>
      </c>
      <c r="X985" s="8" t="str">
        <f>CLEAN(UPPER(TRIM(IF(salesTable[[#This Row],[ProductID]]="","MISSING",IFERROR(VLOOKUP(salesTable[[#This Row],[ProductID]],product_REF[],2,FALSE),"NO MATCH")))))</f>
        <v>LASER PRINTER</v>
      </c>
      <c r="Y985" t="str">
        <f>IFERROR(CLEAN(UPPER(TRIM(VLOOKUP(salesTable[[#This Row],[productID_Final]],product_REF[],3,FALSE)))),"NO MATCH")</f>
        <v>OFFICE SUPPLIES</v>
      </c>
      <c r="Z985" s="8" t="str">
        <f>IF(salesTable[[#This Row],[productCategory_final]]=CLEAN(UPPER(TRIM(salesTable[ProductCategory]))),salesTable[[#This Row],[productCategory_final]],"MISMATCH")</f>
        <v>OFFICE SUPPLIES</v>
      </c>
      <c r="AA985" s="8" t="str">
        <f>IF(salesTable[[#This Row],[CustomerID]]="","MISSING",IFERROR(VLOOKUP(salesTable[[#This Row],[CustomerID]],customer_REF[],1,FALSE),"NO MATCH"))</f>
        <v>C0206</v>
      </c>
      <c r="AB985" t="str">
        <f>CLEAN(UPPER(TRIM(IF(salesTable[[#This Row],[FirstName]]="","MISSING",IFERROR(VLOOKUP(salesTable[[#This Row],[CustomerID_final]],customer_REF[],2,FALSE),"NO MATCH")))))</f>
        <v>AMA</v>
      </c>
      <c r="AC985" s="8" t="str">
        <f>IF(salesTable[[#This Row],[customerFisrtName]]=CLEAN(UPPER(TRIM(salesTable[[#This Row],[customerFisrtName]]))),salesTable[[#This Row],[customerFisrtName]],"MISMATCH")</f>
        <v>AMA</v>
      </c>
      <c r="AD985" t="str">
        <f>CLEAN(UPPER(TRIM(IF(salesTable[[#This Row],[LastName]]="","MISSING",IFERROR(VLOOKUP(salesTable[[#This Row],[CustomerID_final]],customer_REF[],3,FALSE),"NO MATCH")))))</f>
        <v>BADU</v>
      </c>
      <c r="AE985" s="8" t="str">
        <f>IF(salesTable[[#This Row],[customerLastName]]=CLEAN(UPPER(TRIM(salesTable[[#This Row],[customerLastName]]))),salesTable[[#This Row],[customerLastName]],"MISMATCH")</f>
        <v>BADU</v>
      </c>
      <c r="AF985" s="8" t="str">
        <f>IF(salesTable[[#This Row],[Phone]]="","MISSING",0&amp;RIGHT(TRIM(SUBSTITUTE(SUBSTITUTE(SUBSTITUTE(salesTable[[#This Row],[Phone]],"+","")," ",""),"-","")),9))</f>
        <v>0549924959</v>
      </c>
      <c r="AG98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85" s="8">
        <f>IF(salesTable[[#This Row],[quantity_clean]]&gt;0,salesTable[[#This Row],[quantity_clean]],"INVALID")</f>
        <v>11</v>
      </c>
      <c r="AI98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985" s="8">
        <f>IF(salesTable[[#This Row],[unitPrice_clean]]&gt;0,salesTable[[#This Row],[unitPrice_clean]],"INVALID")</f>
        <v>1650</v>
      </c>
      <c r="AK985">
        <f>IF(salesTable[[#This Row],[Revenue]]="","MISSING",VALUE(TRIM(SUBSTITUTE(SUBSTITUTE(salesTable[[#This Row],[Revenue]],",",""),"GH₵",""))))</f>
        <v>18150</v>
      </c>
      <c r="AL985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985" s="19">
        <f>IF(ISNUMBER(salesTable[[#This Row],[OrderDate]]),salesTable[[#This Row],[OrderDate]],IFERROR(DATEVALUE(CLEAN(TRIM(SUBSTITUTE(salesTable[[#This Row],[OrderDate]],".","/")))),"CHECK"))</f>
        <v>45714</v>
      </c>
      <c r="AN9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45714</v>
      </c>
      <c r="AO9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GH-TAK-2025-00449</v>
      </c>
      <c r="AP9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5" s="8" t="str">
        <f>CLEAN(PROPER(TRIM(salesTable[[#This Row],[Email]])))</f>
        <v>Ama.Badu64@Example.Com</v>
      </c>
      <c r="AR985" s="8" t="str">
        <f>CLEAN(TRIM(salesTable[[#This Row],[SourceFile]]))</f>
        <v>Online_Sales_2025.xlsx</v>
      </c>
      <c r="AS9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5" s="8" t="str">
        <f>IF(salesTable[orderRef_final]&lt;&gt;"MISSING",salesTable[orderRef_final],"invalid")</f>
        <v>GH-TAK-2025-00449</v>
      </c>
    </row>
    <row r="986" spans="1:46" x14ac:dyDescent="0.3">
      <c r="A986" t="s">
        <v>1674</v>
      </c>
      <c r="B986" t="s">
        <v>1675</v>
      </c>
      <c r="C986" t="s">
        <v>1676</v>
      </c>
      <c r="D986" t="s">
        <v>21</v>
      </c>
      <c r="E986" t="s">
        <v>161</v>
      </c>
      <c r="F986" t="s">
        <v>67</v>
      </c>
      <c r="G986" t="s">
        <v>162</v>
      </c>
      <c r="H986" t="s">
        <v>163</v>
      </c>
      <c r="I986" t="s">
        <v>110</v>
      </c>
      <c r="J986" t="s">
        <v>864</v>
      </c>
      <c r="K986" t="s">
        <v>57</v>
      </c>
      <c r="L986" t="s">
        <v>522</v>
      </c>
      <c r="M986" t="s">
        <v>133</v>
      </c>
      <c r="N986">
        <v>620</v>
      </c>
      <c r="O986">
        <v>5580</v>
      </c>
      <c r="P986" t="s">
        <v>1677</v>
      </c>
      <c r="Q986" t="s">
        <v>1678</v>
      </c>
      <c r="R986" t="s">
        <v>61</v>
      </c>
      <c r="S986" t="str">
        <f>IF(salesTable[[#This Row],[Region]]="","MISSING",IFERROR(VLOOKUP(salesTable[[#This Row],[Region]],region_ref[],2,FALSE),TRIM(CLEAN(UPPER(salesTable[[#This Row],[Region]])))))</f>
        <v>TAKORADI</v>
      </c>
      <c r="T986" t="str">
        <f>IF(salesTable[[#This Row],[CustomerType]]="","MISSING",IFERROR(VLOOKUP(salesTable[[#This Row],[CustomerType]],customerType_Ref[],2,FALSE),TRIM(CLEAN(UPPER(salesTable[[#This Row],[CustomerType]])))))</f>
        <v>INDIVIDUAL</v>
      </c>
      <c r="U986" t="str">
        <f>IF(salesTable[[#This Row],[SalesChannel]]="","MISSING",IFERROR(VLOOKUP(salesTable[[#This Row],[SalesChannel]],salesChannel_Ref[],2,FALSE),CLEAN(UPPER(TRIM(salesTable[SalesChannel])))))</f>
        <v>ONLINE</v>
      </c>
      <c r="V986" t="str">
        <f>IF(salesTable[[#This Row],[PaymentMethod]]="","MISSING",IFERROR(VLOOKUP(salesTable[[#This Row],[PaymentMethod]],paymentMethod_REF[],2,FALSE), CLEAN(UPPER(TRIM(salesTable[[#This Row],[PaymentMethod]])))))</f>
        <v>CARD</v>
      </c>
      <c r="W986" s="8" t="str">
        <f>IF(salesTable[[#This Row],[ProductID]]="","MISSING",IFERROR(VLOOKUP(salesTable[[#This Row],[ProductID]],product_REF[],1,FALSE),"NO MATCH"))</f>
        <v>P012</v>
      </c>
      <c r="X986" s="8" t="str">
        <f>CLEAN(UPPER(TRIM(IF(salesTable[[#This Row],[ProductID]]="","MISSING",IFERROR(VLOOKUP(salesTable[[#This Row],[ProductID]],product_REF[],2,FALSE),"NO MATCH")))))</f>
        <v>BLENDER PLUS</v>
      </c>
      <c r="Y986" t="str">
        <f>IFERROR(CLEAN(UPPER(TRIM(VLOOKUP(salesTable[[#This Row],[productID_Final]],product_REF[],3,FALSE)))),"NO MATCH")</f>
        <v>HOME APPLIANCES</v>
      </c>
      <c r="Z986" s="8" t="str">
        <f>IF(salesTable[[#This Row],[productCategory_final]]=CLEAN(UPPER(TRIM(salesTable[ProductCategory]))),salesTable[[#This Row],[productCategory_final]],"MISMATCH")</f>
        <v>HOME APPLIANCES</v>
      </c>
      <c r="AA986" s="8" t="str">
        <f>IF(salesTable[[#This Row],[CustomerID]]="","MISSING",IFERROR(VLOOKUP(salesTable[[#This Row],[CustomerID]],customer_REF[],1,FALSE),"NO MATCH"))</f>
        <v>C0052</v>
      </c>
      <c r="AB986" t="str">
        <f>CLEAN(UPPER(TRIM(IF(salesTable[[#This Row],[FirstName]]="","MISSING",IFERROR(VLOOKUP(salesTable[[#This Row],[CustomerID_final]],customer_REF[],2,FALSE),"NO MATCH")))))</f>
        <v>KOJO</v>
      </c>
      <c r="AC986" s="8" t="str">
        <f>IF(salesTable[[#This Row],[customerFisrtName]]=CLEAN(UPPER(TRIM(salesTable[[#This Row],[customerFisrtName]]))),salesTable[[#This Row],[customerFisrtName]],"MISMATCH")</f>
        <v>KOJO</v>
      </c>
      <c r="AD986" t="str">
        <f>CLEAN(UPPER(TRIM(IF(salesTable[[#This Row],[LastName]]="","MISSING",IFERROR(VLOOKUP(salesTable[[#This Row],[CustomerID_final]],customer_REF[],3,FALSE),"NO MATCH")))))</f>
        <v>ADDO</v>
      </c>
      <c r="AE986" s="8" t="str">
        <f>IF(salesTable[[#This Row],[customerLastName]]=CLEAN(UPPER(TRIM(salesTable[[#This Row],[customerLastName]]))),salesTable[[#This Row],[customerLastName]],"MISMATCH")</f>
        <v>ADDO</v>
      </c>
      <c r="AF986" s="8" t="str">
        <f>IF(salesTable[[#This Row],[Phone]]="","MISSING",0&amp;RIGHT(TRIM(SUBSTITUTE(SUBSTITUTE(SUBSTITUTE(salesTable[[#This Row],[Phone]],"+","")," ",""),"-","")),9))</f>
        <v>0206746812</v>
      </c>
      <c r="AG986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986" s="8" t="str">
        <f>IF(salesTable[[#This Row],[quantity_clean]]&gt;0,salesTable[[#This Row],[quantity_clean]],"INVALID")</f>
        <v>INVALID</v>
      </c>
      <c r="AI98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86" s="8">
        <f>IF(salesTable[[#This Row],[unitPrice_clean]]&gt;0,salesTable[[#This Row],[unitPrice_clean]],"INVALID")</f>
        <v>620</v>
      </c>
      <c r="AK986">
        <f>IF(salesTable[[#This Row],[Revenue]]="","MISSING",VALUE(TRIM(SUBSTITUTE(SUBSTITUTE(salesTable[[#This Row],[Revenue]],",",""),"GH₵",""))))</f>
        <v>5580</v>
      </c>
      <c r="AL98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86" s="19">
        <f>IF(ISNUMBER(salesTable[[#This Row],[OrderDate]]),salesTable[[#This Row],[OrderDate]],IFERROR(DATEVALUE(CLEAN(TRIM(SUBSTITUTE(salesTable[[#This Row],[OrderDate]],".","/")))),"CHECK"))</f>
        <v>45996</v>
      </c>
      <c r="AN9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45996</v>
      </c>
      <c r="AO9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GH-TAK-2025-00452</v>
      </c>
      <c r="AP9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6" s="8" t="str">
        <f>CLEAN(PROPER(TRIM(salesTable[[#This Row],[Email]])))</f>
        <v>Kojo.Addo78@Example.Con</v>
      </c>
      <c r="AR986" s="8" t="str">
        <f>CLEAN(TRIM(salesTable[[#This Row],[SourceFile]]))</f>
        <v>Retail_POS_2025.csv</v>
      </c>
      <c r="AS9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6" s="8" t="str">
        <f>IF(salesTable[orderRef_final]&lt;&gt;"MISSING",salesTable[orderRef_final],"invalid")</f>
        <v>GH-TAK-2025-00452</v>
      </c>
    </row>
    <row r="987" spans="1:46" x14ac:dyDescent="0.3">
      <c r="A987" t="s">
        <v>3324</v>
      </c>
      <c r="B987" t="s">
        <v>1541</v>
      </c>
      <c r="C987" t="s">
        <v>1070</v>
      </c>
      <c r="D987" t="s">
        <v>139</v>
      </c>
      <c r="E987" t="s">
        <v>190</v>
      </c>
      <c r="F987" t="s">
        <v>67</v>
      </c>
      <c r="G987" t="s">
        <v>142</v>
      </c>
      <c r="H987" t="s">
        <v>143</v>
      </c>
      <c r="I987" t="s">
        <v>26</v>
      </c>
      <c r="J987" t="s">
        <v>685</v>
      </c>
      <c r="K987" t="s">
        <v>72</v>
      </c>
      <c r="L987" t="s">
        <v>565</v>
      </c>
      <c r="M987" t="s">
        <v>846</v>
      </c>
      <c r="N987">
        <v>420</v>
      </c>
      <c r="O987">
        <v>420</v>
      </c>
      <c r="P987" t="s">
        <v>3325</v>
      </c>
      <c r="Q987" t="s">
        <v>3326</v>
      </c>
      <c r="R987" t="s">
        <v>157</v>
      </c>
      <c r="S987" t="str">
        <f>IF(salesTable[[#This Row],[Region]]="","MISSING",IFERROR(VLOOKUP(salesTable[[#This Row],[Region]],region_ref[],2,FALSE),TRIM(CLEAN(UPPER(salesTable[[#This Row],[Region]])))))</f>
        <v>TAKORADI</v>
      </c>
      <c r="T987" t="str">
        <f>IF(salesTable[[#This Row],[CustomerType]]="","MISSING",IFERROR(VLOOKUP(salesTable[[#This Row],[CustomerType]],customerType_Ref[],2,FALSE),TRIM(CLEAN(UPPER(salesTable[[#This Row],[CustomerType]])))))</f>
        <v>BUSINESS</v>
      </c>
      <c r="U987" t="str">
        <f>IF(salesTable[[#This Row],[SalesChannel]]="","MISSING",IFERROR(VLOOKUP(salesTable[[#This Row],[SalesChannel]],salesChannel_Ref[],2,FALSE),CLEAN(UPPER(TRIM(salesTable[SalesChannel])))))</f>
        <v>IN-STORE</v>
      </c>
      <c r="V987" t="str">
        <f>IF(salesTable[[#This Row],[PaymentMethod]]="","MISSING",IFERROR(VLOOKUP(salesTable[[#This Row],[PaymentMethod]],paymentMethod_REF[],2,FALSE), CLEAN(UPPER(TRIM(salesTable[[#This Row],[PaymentMethod]])))))</f>
        <v>CARD</v>
      </c>
      <c r="W987" s="8" t="str">
        <f>IF(salesTable[[#This Row],[ProductID]]="","MISSING",IFERROR(VLOOKUP(salesTable[[#This Row],[ProductID]],product_REF[],1,FALSE),"NO MATCH"))</f>
        <v>P003</v>
      </c>
      <c r="X987" s="8" t="str">
        <f>CLEAN(UPPER(TRIM(IF(salesTable[[#This Row],[ProductID]]="","MISSING",IFERROR(VLOOKUP(salesTable[[#This Row],[ProductID]],product_REF[],2,FALSE),"NO MATCH")))))</f>
        <v>WIRELESS HEADSET</v>
      </c>
      <c r="Y987" t="str">
        <f>IFERROR(CLEAN(UPPER(TRIM(VLOOKUP(salesTable[[#This Row],[productID_Final]],product_REF[],3,FALSE)))),"NO MATCH")</f>
        <v>ELECTRONICS</v>
      </c>
      <c r="Z987" s="8" t="str">
        <f>IF(salesTable[[#This Row],[productCategory_final]]=CLEAN(UPPER(TRIM(salesTable[ProductCategory]))),salesTable[[#This Row],[productCategory_final]],"MISMATCH")</f>
        <v>ELECTRONICS</v>
      </c>
      <c r="AA987" s="8" t="str">
        <f>IF(salesTable[[#This Row],[CustomerID]]="","MISSING",IFERROR(VLOOKUP(salesTable[[#This Row],[CustomerID]],customer_REF[],1,FALSE),"NO MATCH"))</f>
        <v>C0019</v>
      </c>
      <c r="AB987" t="str">
        <f>CLEAN(UPPER(TRIM(IF(salesTable[[#This Row],[FirstName]]="","MISSING",IFERROR(VLOOKUP(salesTable[[#This Row],[CustomerID_final]],customer_REF[],2,FALSE),"NO MATCH")))))</f>
        <v>KOFI</v>
      </c>
      <c r="AC987" s="8" t="str">
        <f>IF(salesTable[[#This Row],[customerFisrtName]]=CLEAN(UPPER(TRIM(salesTable[[#This Row],[customerFisrtName]]))),salesTable[[#This Row],[customerFisrtName]],"MISMATCH")</f>
        <v>KOFI</v>
      </c>
      <c r="AD987" t="str">
        <f>CLEAN(UPPER(TRIM(IF(salesTable[[#This Row],[LastName]]="","MISSING",IFERROR(VLOOKUP(salesTable[[#This Row],[CustomerID_final]],customer_REF[],3,FALSE),"NO MATCH")))))</f>
        <v>ASARE</v>
      </c>
      <c r="AE987" s="8" t="str">
        <f>IF(salesTable[[#This Row],[customerLastName]]=CLEAN(UPPER(TRIM(salesTable[[#This Row],[customerLastName]]))),salesTable[[#This Row],[customerLastName]],"MISMATCH")</f>
        <v>ASARE</v>
      </c>
      <c r="AF987" s="8" t="str">
        <f>IF(salesTable[[#This Row],[Phone]]="","MISSING",0&amp;RIGHT(TRIM(SUBSTITUTE(SUBSTITUTE(SUBSTITUTE(salesTable[[#This Row],[Phone]],"+","")," ",""),"-","")),9))</f>
        <v>0274368329</v>
      </c>
      <c r="AG98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87" s="8">
        <f>IF(salesTable[[#This Row],[quantity_clean]]&gt;0,salesTable[[#This Row],[quantity_clean]],"INVALID")</f>
        <v>1</v>
      </c>
      <c r="AI98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987" s="8">
        <f>IF(salesTable[[#This Row],[unitPrice_clean]]&gt;0,salesTable[[#This Row],[unitPrice_clean]],"INVALID")</f>
        <v>420</v>
      </c>
      <c r="AK987">
        <f>IF(salesTable[[#This Row],[Revenue]]="","MISSING",VALUE(TRIM(SUBSTITUTE(SUBSTITUTE(salesTable[[#This Row],[Revenue]],",",""),"GH₵",""))))</f>
        <v>420</v>
      </c>
      <c r="AL987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987" s="19">
        <f>IF(ISNUMBER(salesTable[[#This Row],[OrderDate]]),salesTable[[#This Row],[OrderDate]],IFERROR(DATEVALUE(CLEAN(TRIM(SUBSTITUTE(salesTable[[#This Row],[OrderDate]],".","/")))),"CHECK"))</f>
        <v>45814</v>
      </c>
      <c r="AN9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45814</v>
      </c>
      <c r="AO9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GH-TAK-2025-00455</v>
      </c>
      <c r="AP9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7" s="8" t="str">
        <f>CLEAN(PROPER(TRIM(salesTable[[#This Row],[Email]])))</f>
        <v>Kofi.Asare21@Example.Com</v>
      </c>
      <c r="AR987" s="8" t="str">
        <f>CLEAN(TRIM(salesTable[[#This Row],[SourceFile]]))</f>
        <v>Online_Sales_2025.xlsx</v>
      </c>
      <c r="AS9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7" s="8" t="str">
        <f>IF(salesTable[orderRef_final]&lt;&gt;"MISSING",salesTable[orderRef_final],"invalid")</f>
        <v>GH-TAK-2025-00455</v>
      </c>
    </row>
    <row r="988" spans="1:46" x14ac:dyDescent="0.3">
      <c r="A988" t="s">
        <v>790</v>
      </c>
      <c r="B988" t="s">
        <v>791</v>
      </c>
      <c r="C988" t="s">
        <v>792</v>
      </c>
      <c r="D988" t="s">
        <v>793</v>
      </c>
      <c r="E988" t="s">
        <v>173</v>
      </c>
      <c r="F988" t="s">
        <v>67</v>
      </c>
      <c r="G988" t="s">
        <v>162</v>
      </c>
      <c r="H988" t="s">
        <v>163</v>
      </c>
      <c r="I988" t="s">
        <v>110</v>
      </c>
      <c r="J988" t="s">
        <v>164</v>
      </c>
      <c r="K988" t="s">
        <v>57</v>
      </c>
      <c r="L988" t="s">
        <v>502</v>
      </c>
      <c r="M988">
        <v>9</v>
      </c>
      <c r="N988">
        <v>620</v>
      </c>
      <c r="O988">
        <v>5580</v>
      </c>
      <c r="P988" t="s">
        <v>794</v>
      </c>
      <c r="Q988" t="s">
        <v>795</v>
      </c>
      <c r="R988" t="s">
        <v>46</v>
      </c>
      <c r="S988" t="str">
        <f>IF(salesTable[[#This Row],[Region]]="","MISSING",IFERROR(VLOOKUP(salesTable[[#This Row],[Region]],region_ref[],2,FALSE),TRIM(CLEAN(UPPER(salesTable[[#This Row],[Region]])))))</f>
        <v>TAKORADI</v>
      </c>
      <c r="T988" t="str">
        <f>IF(salesTable[[#This Row],[CustomerType]]="","MISSING",IFERROR(VLOOKUP(salesTable[[#This Row],[CustomerType]],customerType_Ref[],2,FALSE),TRIM(CLEAN(UPPER(salesTable[[#This Row],[CustomerType]])))))</f>
        <v>INDIVIDUAL</v>
      </c>
      <c r="U988" t="str">
        <f>IF(salesTable[[#This Row],[SalesChannel]]="","MISSING",IFERROR(VLOOKUP(salesTable[[#This Row],[SalesChannel]],salesChannel_Ref[],2,FALSE),CLEAN(UPPER(TRIM(salesTable[SalesChannel])))))</f>
        <v>ONLINE</v>
      </c>
      <c r="V988" t="str">
        <f>IF(salesTable[[#This Row],[PaymentMethod]]="","MISSING",IFERROR(VLOOKUP(salesTable[[#This Row],[PaymentMethod]],paymentMethod_REF[],2,FALSE), CLEAN(UPPER(TRIM(salesTable[[#This Row],[PaymentMethod]])))))</f>
        <v>CASH</v>
      </c>
      <c r="W988" s="8" t="str">
        <f>IF(salesTable[[#This Row],[ProductID]]="","MISSING",IFERROR(VLOOKUP(salesTable[[#This Row],[ProductID]],product_REF[],1,FALSE),"NO MATCH"))</f>
        <v>P012</v>
      </c>
      <c r="X988" s="8" t="str">
        <f>CLEAN(UPPER(TRIM(IF(salesTable[[#This Row],[ProductID]]="","MISSING",IFERROR(VLOOKUP(salesTable[[#This Row],[ProductID]],product_REF[],2,FALSE),"NO MATCH")))))</f>
        <v>BLENDER PLUS</v>
      </c>
      <c r="Y988" t="str">
        <f>IFERROR(CLEAN(UPPER(TRIM(VLOOKUP(salesTable[[#This Row],[productID_Final]],product_REF[],3,FALSE)))),"NO MATCH")</f>
        <v>HOME APPLIANCES</v>
      </c>
      <c r="Z988" s="8" t="str">
        <f>IF(salesTable[[#This Row],[productCategory_final]]=CLEAN(UPPER(TRIM(salesTable[ProductCategory]))),salesTable[[#This Row],[productCategory_final]],"MISMATCH")</f>
        <v>HOME APPLIANCES</v>
      </c>
      <c r="AA988" s="8" t="str">
        <f>IF(salesTable[[#This Row],[CustomerID]]="","MISSING",IFERROR(VLOOKUP(salesTable[[#This Row],[CustomerID]],customer_REF[],1,FALSE),"NO MATCH"))</f>
        <v>C0273</v>
      </c>
      <c r="AB988" t="str">
        <f>CLEAN(UPPER(TRIM(IF(salesTable[[#This Row],[FirstName]]="","MISSING",IFERROR(VLOOKUP(salesTable[[#This Row],[CustomerID_final]],customer_REF[],2,FALSE),"NO MATCH")))))</f>
        <v>AKOSUA</v>
      </c>
      <c r="AC988" s="8" t="str">
        <f>IF(salesTable[[#This Row],[customerFisrtName]]=CLEAN(UPPER(TRIM(salesTable[[#This Row],[customerFisrtName]]))),salesTable[[#This Row],[customerFisrtName]],"MISMATCH")</f>
        <v>AKOSUA</v>
      </c>
      <c r="AD988" t="str">
        <f>CLEAN(UPPER(TRIM(IF(salesTable[[#This Row],[LastName]]="","MISSING",IFERROR(VLOOKUP(salesTable[[#This Row],[CustomerID_final]],customer_REF[],3,FALSE),"NO MATCH")))))</f>
        <v>OSEI</v>
      </c>
      <c r="AE988" s="8" t="str">
        <f>IF(salesTable[[#This Row],[customerLastName]]=CLEAN(UPPER(TRIM(salesTable[[#This Row],[customerLastName]]))),salesTable[[#This Row],[customerLastName]],"MISMATCH")</f>
        <v>OSEI</v>
      </c>
      <c r="AF988" s="8" t="str">
        <f>IF(salesTable[[#This Row],[Phone]]="","MISSING",0&amp;RIGHT(TRIM(SUBSTITUTE(SUBSTITUTE(SUBSTITUTE(salesTable[[#This Row],[Phone]],"+","")," ",""),"-","")),9))</f>
        <v>0545962799</v>
      </c>
      <c r="AG98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988" s="8">
        <f>IF(salesTable[[#This Row],[quantity_clean]]&gt;0,salesTable[[#This Row],[quantity_clean]],"INVALID")</f>
        <v>9</v>
      </c>
      <c r="AI98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988" s="8">
        <f>IF(salesTable[[#This Row],[unitPrice_clean]]&gt;0,salesTable[[#This Row],[unitPrice_clean]],"INVALID")</f>
        <v>620</v>
      </c>
      <c r="AK988">
        <f>IF(salesTable[[#This Row],[Revenue]]="","MISSING",VALUE(TRIM(SUBSTITUTE(SUBSTITUTE(salesTable[[#This Row],[Revenue]],",",""),"GH₵",""))))</f>
        <v>5580</v>
      </c>
      <c r="AL988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988" s="19" t="str">
        <f>IF(ISNUMBER(salesTable[[#This Row],[OrderDate]]),salesTable[[#This Row],[OrderDate]],IFERROR(DATEVALUE(CLEAN(TRIM(SUBSTITUTE(salesTable[[#This Row],[OrderDate]],".","/")))),"CHECK"))</f>
        <v>CHECK</v>
      </c>
      <c r="AN98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GH-TAK-2025-00457</v>
      </c>
      <c r="AP9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8" s="8" t="str">
        <f>CLEAN(PROPER(TRIM(salesTable[[#This Row],[Email]])))</f>
        <v>Akosua.Osei5@Example.Con</v>
      </c>
      <c r="AR988" s="8" t="str">
        <f>CLEAN(TRIM(salesTable[[#This Row],[SourceFile]]))</f>
        <v>Mobile_App_Export.csv</v>
      </c>
      <c r="AS9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8" s="8" t="str">
        <f>IF(salesTable[orderRef_final]&lt;&gt;"MISSING",salesTable[orderRef_final],"invalid")</f>
        <v>GH-TAK-2025-00457</v>
      </c>
    </row>
    <row r="989" spans="1:46" x14ac:dyDescent="0.3">
      <c r="A989" t="s">
        <v>6033</v>
      </c>
      <c r="B989" t="s">
        <v>6034</v>
      </c>
      <c r="C989" t="s">
        <v>1437</v>
      </c>
      <c r="D989" t="s">
        <v>1341</v>
      </c>
      <c r="E989" t="s">
        <v>508</v>
      </c>
      <c r="F989" t="s">
        <v>67</v>
      </c>
      <c r="G989" t="s">
        <v>303</v>
      </c>
      <c r="H989" t="s">
        <v>2000</v>
      </c>
      <c r="I989" t="s">
        <v>41</v>
      </c>
      <c r="J989" t="s">
        <v>83</v>
      </c>
      <c r="K989" t="s">
        <v>6035</v>
      </c>
      <c r="L989" t="s">
        <v>522</v>
      </c>
      <c r="M989" t="s">
        <v>596</v>
      </c>
      <c r="N989">
        <v>2400</v>
      </c>
      <c r="O989">
        <v>4800</v>
      </c>
      <c r="P989" t="s">
        <v>6036</v>
      </c>
      <c r="Q989" t="s">
        <v>6037</v>
      </c>
      <c r="R989" t="s">
        <v>61</v>
      </c>
      <c r="S989" t="str">
        <f>IF(salesTable[[#This Row],[Region]]="","MISSING",IFERROR(VLOOKUP(salesTable[[#This Row],[Region]],region_ref[],2,FALSE),TRIM(CLEAN(UPPER(salesTable[[#This Row],[Region]])))))</f>
        <v>TAKORADI</v>
      </c>
      <c r="T989" t="str">
        <f>IF(salesTable[[#This Row],[CustomerType]]="","MISSING",IFERROR(VLOOKUP(salesTable[[#This Row],[CustomerType]],customerType_Ref[],2,FALSE),TRIM(CLEAN(UPPER(salesTable[[#This Row],[CustomerType]])))))</f>
        <v>INDIVIDUAL</v>
      </c>
      <c r="U989" t="str">
        <f>IF(salesTable[[#This Row],[SalesChannel]]="","MISSING",IFERROR(VLOOKUP(salesTable[[#This Row],[SalesChannel]],salesChannel_Ref[],2,FALSE),CLEAN(UPPER(TRIM(salesTable[SalesChannel])))))</f>
        <v>IN-STORE</v>
      </c>
      <c r="V989" t="str">
        <f>IF(salesTable[[#This Row],[PaymentMethod]]="","MISSING",IFERROR(VLOOKUP(salesTable[[#This Row],[PaymentMethod]],paymentMethod_REF[],2,FALSE), CLEAN(UPPER(TRIM(salesTable[[#This Row],[PaymentMethod]])))))</f>
        <v>CARD</v>
      </c>
      <c r="W989" s="8" t="str">
        <f>IF(salesTable[[#This Row],[ProductID]]="","MISSING",IFERROR(VLOOKUP(salesTable[[#This Row],[ProductID]],product_REF[],1,FALSE),"NO MATCH"))</f>
        <v>P011</v>
      </c>
      <c r="X989" s="8" t="str">
        <f>CLEAN(UPPER(TRIM(IF(salesTable[[#This Row],[ProductID]]="","MISSING",IFERROR(VLOOKUP(salesTable[[#This Row],[ProductID]],product_REF[],2,FALSE),"NO MATCH")))))</f>
        <v>EXECUTIVE DESK</v>
      </c>
      <c r="Y989" t="str">
        <f>IFERROR(CLEAN(UPPER(TRIM(VLOOKUP(salesTable[[#This Row],[productID_Final]],product_REF[],3,FALSE)))),"NO MATCH")</f>
        <v>FURNITURE</v>
      </c>
      <c r="Z989" s="8" t="str">
        <f>IF(salesTable[[#This Row],[productCategory_final]]=CLEAN(UPPER(TRIM(salesTable[ProductCategory]))),salesTable[[#This Row],[productCategory_final]],"MISMATCH")</f>
        <v>FURNITURE</v>
      </c>
      <c r="AA989" s="8" t="str">
        <f>IF(salesTable[[#This Row],[CustomerID]]="","MISSING",IFERROR(VLOOKUP(salesTable[[#This Row],[CustomerID]],customer_REF[],1,FALSE),"NO MATCH"))</f>
        <v>C0392</v>
      </c>
      <c r="AB989" t="str">
        <f>CLEAN(UPPER(TRIM(IF(salesTable[[#This Row],[FirstName]]="","MISSING",IFERROR(VLOOKUP(salesTable[[#This Row],[CustomerID_final]],customer_REF[],2,FALSE),"NO MATCH")))))</f>
        <v>AMA</v>
      </c>
      <c r="AC989" s="8" t="str">
        <f>IF(salesTable[[#This Row],[customerFisrtName]]=CLEAN(UPPER(TRIM(salesTable[[#This Row],[customerFisrtName]]))),salesTable[[#This Row],[customerFisrtName]],"MISMATCH")</f>
        <v>AMA</v>
      </c>
      <c r="AD989" t="str">
        <f>CLEAN(UPPER(TRIM(IF(salesTable[[#This Row],[LastName]]="","MISSING",IFERROR(VLOOKUP(salesTable[[#This Row],[CustomerID_final]],customer_REF[],3,FALSE),"NO MATCH")))))</f>
        <v>BADU</v>
      </c>
      <c r="AE989" s="8" t="str">
        <f>IF(salesTable[[#This Row],[customerLastName]]=CLEAN(UPPER(TRIM(salesTable[[#This Row],[customerLastName]]))),salesTable[[#This Row],[customerLastName]],"MISMATCH")</f>
        <v>BADU</v>
      </c>
      <c r="AF989" s="8" t="str">
        <f>IF(salesTable[[#This Row],[Phone]]="","MISSING",0&amp;RIGHT(TRIM(SUBSTITUTE(SUBSTITUTE(SUBSTITUTE(salesTable[[#This Row],[Phone]],"+","")," ",""),"-","")),9))</f>
        <v>0277197640</v>
      </c>
      <c r="AG98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89" s="8">
        <f>IF(salesTable[[#This Row],[quantity_clean]]&gt;0,salesTable[[#This Row],[quantity_clean]],"INVALID")</f>
        <v>2</v>
      </c>
      <c r="AI98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89" s="8">
        <f>IF(salesTable[[#This Row],[unitPrice_clean]]&gt;0,salesTable[[#This Row],[unitPrice_clean]],"INVALID")</f>
        <v>2400</v>
      </c>
      <c r="AK989">
        <f>IF(salesTable[[#This Row],[Revenue]]="","MISSING",VALUE(TRIM(SUBSTITUTE(SUBSTITUTE(salesTable[[#This Row],[Revenue]],",",""),"GH₵",""))))</f>
        <v>4800</v>
      </c>
      <c r="AL989" s="8">
        <f>IFERROR(IF(ROUND(salesTable[[#This Row],[Quantity_final]]*salesTable[[#This Row],[UnitPrice_final]],2)=ROUND(salesTable[[#This Row],[revenue_clean]],2)=TRUE,salesTable[[#This Row],[revenue_clean]],"invalid"),"INVALID")</f>
        <v>4800</v>
      </c>
      <c r="AM989" s="19">
        <f>IF(ISNUMBER(salesTable[[#This Row],[OrderDate]]),salesTable[[#This Row],[OrderDate]],IFERROR(DATEVALUE(CLEAN(TRIM(SUBSTITUTE(salesTable[[#This Row],[OrderDate]],".","/")))),"CHECK"))</f>
        <v>45900</v>
      </c>
      <c r="AN9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45900</v>
      </c>
      <c r="AO9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GH-TAK-2025-00483</v>
      </c>
      <c r="AP9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89" s="8" t="str">
        <f>CLEAN(PROPER(TRIM(salesTable[[#This Row],[Email]])))</f>
        <v>Ama.Badu30Example.Com</v>
      </c>
      <c r="AR989" s="8" t="str">
        <f>CLEAN(TRIM(salesTable[[#This Row],[SourceFile]]))</f>
        <v>Retail_POS_2025.csv</v>
      </c>
      <c r="AS9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89" s="8" t="str">
        <f>IF(salesTable[orderRef_final]&lt;&gt;"MISSING",salesTable[orderRef_final],"invalid")</f>
        <v>GH-TAK-2025-00483</v>
      </c>
    </row>
    <row r="990" spans="1:46" x14ac:dyDescent="0.3">
      <c r="A990" t="s">
        <v>4420</v>
      </c>
      <c r="B990" t="s">
        <v>4421</v>
      </c>
      <c r="C990" t="s">
        <v>4422</v>
      </c>
      <c r="D990" t="s">
        <v>80</v>
      </c>
      <c r="E990" t="s">
        <v>1121</v>
      </c>
      <c r="F990" t="s">
        <v>391</v>
      </c>
      <c r="G990" t="s">
        <v>303</v>
      </c>
      <c r="H990" t="s">
        <v>399</v>
      </c>
      <c r="I990" t="s">
        <v>684</v>
      </c>
      <c r="J990" t="s">
        <v>83</v>
      </c>
      <c r="K990" t="s">
        <v>624</v>
      </c>
      <c r="L990" t="s">
        <v>111</v>
      </c>
      <c r="M990">
        <v>5</v>
      </c>
      <c r="N990" t="s">
        <v>553</v>
      </c>
      <c r="O990">
        <v>12000</v>
      </c>
      <c r="P990" t="s">
        <v>4423</v>
      </c>
      <c r="Q990" t="s">
        <v>4019</v>
      </c>
      <c r="R990" t="s">
        <v>46</v>
      </c>
      <c r="S990" t="str">
        <f>IF(salesTable[[#This Row],[Region]]="","MISSING",IFERROR(VLOOKUP(salesTable[[#This Row],[Region]],region_ref[],2,FALSE),TRIM(CLEAN(UPPER(salesTable[[#This Row],[Region]])))))</f>
        <v>TAKORADI</v>
      </c>
      <c r="T990" t="str">
        <f>IF(salesTable[[#This Row],[CustomerType]]="","MISSING",IFERROR(VLOOKUP(salesTable[[#This Row],[CustomerType]],customerType_Ref[],2,FALSE),TRIM(CLEAN(UPPER(salesTable[[#This Row],[CustomerType]])))))</f>
        <v>INDIVIDUAL</v>
      </c>
      <c r="U990" t="str">
        <f>IF(salesTable[[#This Row],[SalesChannel]]="","MISSING",IFERROR(VLOOKUP(salesTable[[#This Row],[SalesChannel]],salesChannel_Ref[],2,FALSE),CLEAN(UPPER(TRIM(salesTable[SalesChannel])))))</f>
        <v>IN-STORE</v>
      </c>
      <c r="V990" t="str">
        <f>IF(salesTable[[#This Row],[PaymentMethod]]="","MISSING",IFERROR(VLOOKUP(salesTable[[#This Row],[PaymentMethod]],paymentMethod_REF[],2,FALSE), CLEAN(UPPER(TRIM(salesTable[[#This Row],[PaymentMethod]])))))</f>
        <v>CARD</v>
      </c>
      <c r="W990" s="8" t="str">
        <f>IF(salesTable[[#This Row],[ProductID]]="","MISSING",IFERROR(VLOOKUP(salesTable[[#This Row],[ProductID]],product_REF[],1,FALSE),"NO MATCH"))</f>
        <v>P011</v>
      </c>
      <c r="X990" s="8" t="str">
        <f>CLEAN(UPPER(TRIM(IF(salesTable[[#This Row],[ProductID]]="","MISSING",IFERROR(VLOOKUP(salesTable[[#This Row],[ProductID]],product_REF[],2,FALSE),"NO MATCH")))))</f>
        <v>EXECUTIVE DESK</v>
      </c>
      <c r="Y990" t="str">
        <f>IFERROR(CLEAN(UPPER(TRIM(VLOOKUP(salesTable[[#This Row],[productID_Final]],product_REF[],3,FALSE)))),"NO MATCH")</f>
        <v>FURNITURE</v>
      </c>
      <c r="Z990" s="8" t="str">
        <f>IF(salesTable[[#This Row],[productCategory_final]]=CLEAN(UPPER(TRIM(salesTable[ProductCategory]))),salesTable[[#This Row],[productCategory_final]],"MISMATCH")</f>
        <v>FURNITURE</v>
      </c>
      <c r="AA990" s="8" t="str">
        <f>IF(salesTable[[#This Row],[CustomerID]]="","MISSING",IFERROR(VLOOKUP(salesTable[[#This Row],[CustomerID]],customer_REF[],1,FALSE),"NO MATCH"))</f>
        <v>C0385</v>
      </c>
      <c r="AB990" t="str">
        <f>CLEAN(UPPER(TRIM(IF(salesTable[[#This Row],[FirstName]]="","MISSING",IFERROR(VLOOKUP(salesTable[[#This Row],[CustomerID_final]],customer_REF[],2,FALSE),"NO MATCH")))))</f>
        <v>ADWOA</v>
      </c>
      <c r="AC990" s="8" t="str">
        <f>IF(salesTable[[#This Row],[customerFisrtName]]=CLEAN(UPPER(TRIM(salesTable[[#This Row],[customerFisrtName]]))),salesTable[[#This Row],[customerFisrtName]],"MISMATCH")</f>
        <v>ADWOA</v>
      </c>
      <c r="AD990" t="str">
        <f>CLEAN(UPPER(TRIM(IF(salesTable[[#This Row],[LastName]]="","MISSING",IFERROR(VLOOKUP(salesTable[[#This Row],[CustomerID_final]],customer_REF[],3,FALSE),"NO MATCH")))))</f>
        <v>MENSAH</v>
      </c>
      <c r="AE990" s="8" t="str">
        <f>IF(salesTable[[#This Row],[customerLastName]]=CLEAN(UPPER(TRIM(salesTable[[#This Row],[customerLastName]]))),salesTable[[#This Row],[customerLastName]],"MISMATCH")</f>
        <v>MENSAH</v>
      </c>
      <c r="AF990" s="8" t="str">
        <f>IF(salesTable[[#This Row],[Phone]]="","MISSING",0&amp;RIGHT(TRIM(SUBSTITUTE(SUBSTITUTE(SUBSTITUTE(salesTable[[#This Row],[Phone]],"+","")," ",""),"-","")),9))</f>
        <v>0241924386</v>
      </c>
      <c r="AG99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990" s="8">
        <f>IF(salesTable[[#This Row],[quantity_clean]]&gt;0,salesTable[[#This Row],[quantity_clean]],"INVALID")</f>
        <v>5</v>
      </c>
      <c r="AI99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90" s="8">
        <f>IF(salesTable[[#This Row],[unitPrice_clean]]&gt;0,salesTable[[#This Row],[unitPrice_clean]],"INVALID")</f>
        <v>2400</v>
      </c>
      <c r="AK990">
        <f>IF(salesTable[[#This Row],[Revenue]]="","MISSING",VALUE(TRIM(SUBSTITUTE(SUBSTITUTE(salesTable[[#This Row],[Revenue]],",",""),"GH₵",""))))</f>
        <v>12000</v>
      </c>
      <c r="AL990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990" s="19">
        <f>IF(ISNUMBER(salesTable[[#This Row],[OrderDate]]),salesTable[[#This Row],[OrderDate]],IFERROR(DATEVALUE(CLEAN(TRIM(SUBSTITUTE(salesTable[[#This Row],[OrderDate]],".","/")))),"CHECK"))</f>
        <v>45892</v>
      </c>
      <c r="AN9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45892</v>
      </c>
      <c r="AO9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GH-TAK-2025-00486</v>
      </c>
      <c r="AP9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0" s="8" t="str">
        <f>CLEAN(PROPER(TRIM(salesTable[[#This Row],[Email]])))</f>
        <v>Adwoa.Mensah40@Example.Com</v>
      </c>
      <c r="AR990" s="8" t="str">
        <f>CLEAN(TRIM(salesTable[[#This Row],[SourceFile]]))</f>
        <v>Mobile_App_Export.csv</v>
      </c>
      <c r="AS9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0" s="8" t="str">
        <f>IF(salesTable[orderRef_final]&lt;&gt;"MISSING",salesTable[orderRef_final],"invalid")</f>
        <v>GH-TAK-2025-00486</v>
      </c>
    </row>
    <row r="991" spans="1:46" x14ac:dyDescent="0.3">
      <c r="A991" t="s">
        <v>2457</v>
      </c>
      <c r="B991" t="s">
        <v>2458</v>
      </c>
      <c r="C991" t="s">
        <v>2459</v>
      </c>
      <c r="D991" t="s">
        <v>366</v>
      </c>
      <c r="E991" t="s">
        <v>173</v>
      </c>
      <c r="F991" t="s">
        <v>67</v>
      </c>
      <c r="G991" t="s">
        <v>68</v>
      </c>
      <c r="H991" t="s">
        <v>985</v>
      </c>
      <c r="I991" t="s">
        <v>230</v>
      </c>
      <c r="J991" t="s">
        <v>27</v>
      </c>
      <c r="K991" t="s">
        <v>57</v>
      </c>
      <c r="L991" t="s">
        <v>675</v>
      </c>
      <c r="M991">
        <v>10</v>
      </c>
      <c r="N991">
        <v>3650</v>
      </c>
      <c r="O991">
        <v>36500</v>
      </c>
      <c r="P991" t="s">
        <v>643</v>
      </c>
      <c r="Q991" t="s">
        <v>2460</v>
      </c>
      <c r="R991" t="s">
        <v>32</v>
      </c>
      <c r="S991" t="str">
        <f>IF(salesTable[[#This Row],[Region]]="","MISSING",IFERROR(VLOOKUP(salesTable[[#This Row],[Region]],region_ref[],2,FALSE),TRIM(CLEAN(UPPER(salesTable[[#This Row],[Region]])))))</f>
        <v>TAKORADI</v>
      </c>
      <c r="T991" t="str">
        <f>IF(salesTable[[#This Row],[CustomerType]]="","MISSING",IFERROR(VLOOKUP(salesTable[[#This Row],[CustomerType]],customerType_Ref[],2,FALSE),TRIM(CLEAN(UPPER(salesTable[[#This Row],[CustomerType]])))))</f>
        <v>GOVERNMENT</v>
      </c>
      <c r="U991" t="str">
        <f>IF(salesTable[[#This Row],[SalesChannel]]="","MISSING",IFERROR(VLOOKUP(salesTable[[#This Row],[SalesChannel]],salesChannel_Ref[],2,FALSE),CLEAN(UPPER(TRIM(salesTable[SalesChannel])))))</f>
        <v>ONLINE</v>
      </c>
      <c r="V99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91" s="8" t="str">
        <f>IF(salesTable[[#This Row],[ProductID]]="","MISSING",IFERROR(VLOOKUP(salesTable[[#This Row],[ProductID]],product_REF[],1,FALSE),"NO MATCH"))</f>
        <v>P010</v>
      </c>
      <c r="X991" s="8" t="str">
        <f>CLEAN(UPPER(TRIM(IF(salesTable[[#This Row],[ProductID]]="","MISSING",IFERROR(VLOOKUP(salesTable[[#This Row],[ProductID]],product_REF[],2,FALSE),"NO MATCH")))))</f>
        <v>AIR CONDITIONER</v>
      </c>
      <c r="Y991" t="str">
        <f>IFERROR(CLEAN(UPPER(TRIM(VLOOKUP(salesTable[[#This Row],[productID_Final]],product_REF[],3,FALSE)))),"NO MATCH")</f>
        <v>HOME APPLIANCES</v>
      </c>
      <c r="Z991" s="8" t="str">
        <f>IF(salesTable[[#This Row],[productCategory_final]]=CLEAN(UPPER(TRIM(salesTable[ProductCategory]))),salesTable[[#This Row],[productCategory_final]],"MISMATCH")</f>
        <v>HOME APPLIANCES</v>
      </c>
      <c r="AA991" s="8" t="str">
        <f>IF(salesTable[[#This Row],[CustomerID]]="","MISSING",IFERROR(VLOOKUP(salesTable[[#This Row],[CustomerID]],customer_REF[],1,FALSE),"NO MATCH"))</f>
        <v>C0120</v>
      </c>
      <c r="AB991" t="str">
        <f>CLEAN(UPPER(TRIM(IF(salesTable[[#This Row],[FirstName]]="","MISSING",IFERROR(VLOOKUP(salesTable[[#This Row],[CustomerID_final]],customer_REF[],2,FALSE),"NO MATCH")))))</f>
        <v>ABENA</v>
      </c>
      <c r="AC991" s="8" t="str">
        <f>IF(salesTable[[#This Row],[customerFisrtName]]=CLEAN(UPPER(TRIM(salesTable[[#This Row],[customerFisrtName]]))),salesTable[[#This Row],[customerFisrtName]],"MISMATCH")</f>
        <v>ABENA</v>
      </c>
      <c r="AD991" t="str">
        <f>CLEAN(UPPER(TRIM(IF(salesTable[[#This Row],[LastName]]="","MISSING",IFERROR(VLOOKUP(salesTable[[#This Row],[CustomerID_final]],customer_REF[],3,FALSE),"NO MATCH")))))</f>
        <v>OSEI</v>
      </c>
      <c r="AE991" s="8" t="str">
        <f>IF(salesTable[[#This Row],[customerLastName]]=CLEAN(UPPER(TRIM(salesTable[[#This Row],[customerLastName]]))),salesTable[[#This Row],[customerLastName]],"MISMATCH")</f>
        <v>OSEI</v>
      </c>
      <c r="AF991" s="8" t="str">
        <f>IF(salesTable[[#This Row],[Phone]]="","MISSING",0&amp;RIGHT(TRIM(SUBSTITUTE(SUBSTITUTE(SUBSTITUTE(salesTable[[#This Row],[Phone]],"+","")," ",""),"-","")),9))</f>
        <v>0241234567</v>
      </c>
      <c r="AG99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991" s="8">
        <f>IF(salesTable[[#This Row],[quantity_clean]]&gt;0,salesTable[[#This Row],[quantity_clean]],"INVALID")</f>
        <v>10</v>
      </c>
      <c r="AI991">
        <f>IF(OR(salesTable[[#This Row],[UnitPrice]]="",salesTable[[#This Row],[UnitPrice]]="N/A",salesTable[[#This Row],[UnitPrice]]="unknown"),"INVALID",VALUE(TRIM(SUBSTITUTE(SUBSTITUTE(salesTable[[#This Row],[UnitPrice]],",",""),"GH₵",""))))</f>
        <v>3650</v>
      </c>
      <c r="AJ991" s="8">
        <f>IF(salesTable[[#This Row],[unitPrice_clean]]&gt;0,salesTable[[#This Row],[unitPrice_clean]],"INVALID")</f>
        <v>3650</v>
      </c>
      <c r="AK991">
        <f>IF(salesTable[[#This Row],[Revenue]]="","MISSING",VALUE(TRIM(SUBSTITUTE(SUBSTITUTE(salesTable[[#This Row],[Revenue]],",",""),"GH₵",""))))</f>
        <v>36500</v>
      </c>
      <c r="AL991" s="8">
        <f>IFERROR(IF(ROUND(salesTable[[#This Row],[Quantity_final]]*salesTable[[#This Row],[UnitPrice_final]],2)=ROUND(salesTable[[#This Row],[revenue_clean]],2)=TRUE,salesTable[[#This Row],[revenue_clean]],"invalid"),"INVALID")</f>
        <v>36500</v>
      </c>
      <c r="AM991" s="19">
        <f>IF(ISNUMBER(salesTable[[#This Row],[OrderDate]]),salesTable[[#This Row],[OrderDate]],IFERROR(DATEVALUE(CLEAN(TRIM(SUBSTITUTE(salesTable[[#This Row],[OrderDate]],".","/")))),"CHECK"))</f>
        <v>45698</v>
      </c>
      <c r="AN9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45698</v>
      </c>
      <c r="AO9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GH-TAK-2025-00510</v>
      </c>
      <c r="AP9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1" s="8" t="str">
        <f>CLEAN(PROPER(TRIM(salesTable[[#This Row],[Email]])))</f>
        <v>Abena.Osei97@Example.Com</v>
      </c>
      <c r="AR991" s="8" t="str">
        <f>CLEAN(TRIM(salesTable[[#This Row],[SourceFile]]))</f>
        <v>Agent_App_2025.csv</v>
      </c>
      <c r="AS9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1" s="8" t="str">
        <f>IF(salesTable[orderRef_final]&lt;&gt;"MISSING",salesTable[orderRef_final],"invalid")</f>
        <v>GH-TAK-2025-00510</v>
      </c>
    </row>
    <row r="992" spans="1:46" x14ac:dyDescent="0.3">
      <c r="A992" t="s">
        <v>543</v>
      </c>
      <c r="B992" t="s">
        <v>544</v>
      </c>
      <c r="C992" t="s">
        <v>545</v>
      </c>
      <c r="D992" t="s">
        <v>172</v>
      </c>
      <c r="E992" t="s">
        <v>140</v>
      </c>
      <c r="F992" t="s">
        <v>67</v>
      </c>
      <c r="G992" t="s">
        <v>218</v>
      </c>
      <c r="H992" t="s">
        <v>312</v>
      </c>
      <c r="I992" t="s">
        <v>382</v>
      </c>
      <c r="J992" t="s">
        <v>83</v>
      </c>
      <c r="K992" t="s">
        <v>57</v>
      </c>
      <c r="L992" t="s">
        <v>132</v>
      </c>
      <c r="M992" t="s">
        <v>546</v>
      </c>
      <c r="N992">
        <v>2800</v>
      </c>
      <c r="O992">
        <v>11200</v>
      </c>
      <c r="P992" t="s">
        <v>547</v>
      </c>
      <c r="Q992" t="s">
        <v>548</v>
      </c>
      <c r="R992" t="s">
        <v>46</v>
      </c>
      <c r="S992" t="str">
        <f>IF(salesTable[[#This Row],[Region]]="","MISSING",IFERROR(VLOOKUP(salesTable[[#This Row],[Region]],region_ref[],2,FALSE),TRIM(CLEAN(UPPER(salesTable[[#This Row],[Region]])))))</f>
        <v>TAKORADI</v>
      </c>
      <c r="T992" t="str">
        <f>IF(salesTable[[#This Row],[CustomerType]]="","MISSING",IFERROR(VLOOKUP(salesTable[[#This Row],[CustomerType]],customerType_Ref[],2,FALSE),TRIM(CLEAN(UPPER(salesTable[[#This Row],[CustomerType]])))))</f>
        <v>INDIVIDUAL</v>
      </c>
      <c r="U992" t="str">
        <f>IF(salesTable[[#This Row],[SalesChannel]]="","MISSING",IFERROR(VLOOKUP(salesTable[[#This Row],[SalesChannel]],salesChannel_Ref[],2,FALSE),CLEAN(UPPER(TRIM(salesTable[SalesChannel])))))</f>
        <v>ONLINE</v>
      </c>
      <c r="V99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92" s="8" t="str">
        <f>IF(salesTable[[#This Row],[ProductID]]="","MISSING",IFERROR(VLOOKUP(salesTable[[#This Row],[ProductID]],product_REF[],1,FALSE),"NO MATCH"))</f>
        <v>P005</v>
      </c>
      <c r="X992" s="8" t="str">
        <f>CLEAN(UPPER(TRIM(IF(salesTable[[#This Row],[ProductID]]="","MISSING",IFERROR(VLOOKUP(salesTable[[#This Row],[ProductID]],product_REF[],2,FALSE),"NO MATCH")))))</f>
        <v>SMARTPHONE X</v>
      </c>
      <c r="Y992" t="str">
        <f>IFERROR(CLEAN(UPPER(TRIM(VLOOKUP(salesTable[[#This Row],[productID_Final]],product_REF[],3,FALSE)))),"NO MATCH")</f>
        <v>ELECTRONICS</v>
      </c>
      <c r="Z992" s="8" t="str">
        <f>IF(salesTable[[#This Row],[productCategory_final]]=CLEAN(UPPER(TRIM(salesTable[ProductCategory]))),salesTable[[#This Row],[productCategory_final]],"MISMATCH")</f>
        <v>ELECTRONICS</v>
      </c>
      <c r="AA992" s="8" t="str">
        <f>IF(salesTable[[#This Row],[CustomerID]]="","MISSING",IFERROR(VLOOKUP(salesTable[[#This Row],[CustomerID]],customer_REF[],1,FALSE),"NO MATCH"))</f>
        <v>C0375</v>
      </c>
      <c r="AB992" t="str">
        <f>CLEAN(UPPER(TRIM(IF(salesTable[[#This Row],[FirstName]]="","MISSING",IFERROR(VLOOKUP(salesTable[[#This Row],[CustomerID_final]],customer_REF[],2,FALSE),"NO MATCH")))))</f>
        <v>DANIEL</v>
      </c>
      <c r="AC992" s="8" t="str">
        <f>IF(salesTable[[#This Row],[customerFisrtName]]=CLEAN(UPPER(TRIM(salesTable[[#This Row],[customerFisrtName]]))),salesTable[[#This Row],[customerFisrtName]],"MISMATCH")</f>
        <v>DANIEL</v>
      </c>
      <c r="AD992" t="str">
        <f>CLEAN(UPPER(TRIM(IF(salesTable[[#This Row],[LastName]]="","MISSING",IFERROR(VLOOKUP(salesTable[[#This Row],[CustomerID_final]],customer_REF[],3,FALSE),"NO MATCH")))))</f>
        <v>OWUSU</v>
      </c>
      <c r="AE992" s="8" t="str">
        <f>IF(salesTable[[#This Row],[customerLastName]]=CLEAN(UPPER(TRIM(salesTable[[#This Row],[customerLastName]]))),salesTable[[#This Row],[customerLastName]],"MISMATCH")</f>
        <v>OWUSU</v>
      </c>
      <c r="AF992" s="8" t="str">
        <f>IF(salesTable[[#This Row],[Phone]]="","MISSING",0&amp;RIGHT(TRIM(SUBSTITUTE(SUBSTITUTE(SUBSTITUTE(salesTable[[#This Row],[Phone]],"+","")," ",""),"-","")),9))</f>
        <v>0592537821</v>
      </c>
      <c r="AG99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92" s="8">
        <f>IF(salesTable[[#This Row],[quantity_clean]]&gt;0,salesTable[[#This Row],[quantity_clean]],"INVALID")</f>
        <v>4</v>
      </c>
      <c r="AI99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992" s="8">
        <f>IF(salesTable[[#This Row],[unitPrice_clean]]&gt;0,salesTable[[#This Row],[unitPrice_clean]],"INVALID")</f>
        <v>2800</v>
      </c>
      <c r="AK992">
        <f>IF(salesTable[[#This Row],[Revenue]]="","MISSING",VALUE(TRIM(SUBSTITUTE(SUBSTITUTE(salesTable[[#This Row],[Revenue]],",",""),"GH₵",""))))</f>
        <v>11200</v>
      </c>
      <c r="AL992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992" s="19">
        <f>IF(ISNUMBER(salesTable[[#This Row],[OrderDate]]),salesTable[[#This Row],[OrderDate]],IFERROR(DATEVALUE(CLEAN(TRIM(SUBSTITUTE(salesTable[[#This Row],[OrderDate]],".","/")))),"CHECK"))</f>
        <v>45776</v>
      </c>
      <c r="AN9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45776</v>
      </c>
      <c r="AO9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GH-TAK-2025-00511</v>
      </c>
      <c r="AP9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2" s="8" t="str">
        <f>CLEAN(PROPER(TRIM(salesTable[[#This Row],[Email]])))</f>
        <v>Daniel.Owusu85@Example.Com</v>
      </c>
      <c r="AR992" s="8" t="str">
        <f>CLEAN(TRIM(salesTable[[#This Row],[SourceFile]]))</f>
        <v>Mobile_App_Export.csv</v>
      </c>
      <c r="AS9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2" s="8" t="str">
        <f>IF(salesTable[orderRef_final]&lt;&gt;"MISSING",salesTable[orderRef_final],"invalid")</f>
        <v>GH-TAK-2025-00511</v>
      </c>
    </row>
    <row r="993" spans="1:46" x14ac:dyDescent="0.3">
      <c r="A993" t="s">
        <v>2268</v>
      </c>
      <c r="B993" t="s">
        <v>2269</v>
      </c>
      <c r="C993" t="s">
        <v>742</v>
      </c>
      <c r="D993" t="s">
        <v>743</v>
      </c>
      <c r="E993" t="s">
        <v>237</v>
      </c>
      <c r="F993" t="s">
        <v>67</v>
      </c>
      <c r="G993" t="s">
        <v>24</v>
      </c>
      <c r="H993" t="s">
        <v>130</v>
      </c>
      <c r="I993" t="s">
        <v>329</v>
      </c>
      <c r="J993" t="s">
        <v>685</v>
      </c>
      <c r="K993" t="s">
        <v>84</v>
      </c>
      <c r="L993" t="s">
        <v>182</v>
      </c>
      <c r="M993">
        <v>11</v>
      </c>
      <c r="N993">
        <v>-50</v>
      </c>
      <c r="O993">
        <v>46200</v>
      </c>
      <c r="P993" t="s">
        <v>2270</v>
      </c>
      <c r="Q993" t="s">
        <v>2271</v>
      </c>
      <c r="R993" t="s">
        <v>61</v>
      </c>
      <c r="S993" t="str">
        <f>IF(salesTable[[#This Row],[Region]]="","MISSING",IFERROR(VLOOKUP(salesTable[[#This Row],[Region]],region_ref[],2,FALSE),TRIM(CLEAN(UPPER(salesTable[[#This Row],[Region]])))))</f>
        <v>TAKORADI</v>
      </c>
      <c r="T993" t="str">
        <f>IF(salesTable[[#This Row],[CustomerType]]="","MISSING",IFERROR(VLOOKUP(salesTable[[#This Row],[CustomerType]],customerType_Ref[],2,FALSE),TRIM(CLEAN(UPPER(salesTable[[#This Row],[CustomerType]])))))</f>
        <v>BUSINESS</v>
      </c>
      <c r="U993" t="str">
        <f>IF(salesTable[[#This Row],[SalesChannel]]="","MISSING",IFERROR(VLOOKUP(salesTable[[#This Row],[SalesChannel]],salesChannel_Ref[],2,FALSE),CLEAN(UPPER(TRIM(salesTable[SalesChannel])))))</f>
        <v>AGENT</v>
      </c>
      <c r="V993" t="str">
        <f>IF(salesTable[[#This Row],[PaymentMethod]]="","MISSING",IFERROR(VLOOKUP(salesTable[[#This Row],[PaymentMethod]],paymentMethod_REF[],2,FALSE), CLEAN(UPPER(TRIM(salesTable[[#This Row],[PaymentMethod]])))))</f>
        <v>CASH</v>
      </c>
      <c r="W993" s="8" t="str">
        <f>IF(salesTable[[#This Row],[ProductID]]="","MISSING",IFERROR(VLOOKUP(salesTable[[#This Row],[ProductID]],product_REF[],1,FALSE),"NO MATCH"))</f>
        <v>P001</v>
      </c>
      <c r="X993" s="8" t="str">
        <f>CLEAN(UPPER(TRIM(IF(salesTable[[#This Row],[ProductID]]="","MISSING",IFERROR(VLOOKUP(salesTable[[#This Row],[ProductID]],product_REF[],2,FALSE),"NO MATCH")))))</f>
        <v>LAPTOP PRO 14</v>
      </c>
      <c r="Y993" t="str">
        <f>IFERROR(CLEAN(UPPER(TRIM(VLOOKUP(salesTable[[#This Row],[productID_Final]],product_REF[],3,FALSE)))),"NO MATCH")</f>
        <v>ELECTRONICS</v>
      </c>
      <c r="Z993" s="8" t="str">
        <f>IF(salesTable[[#This Row],[productCategory_final]]=CLEAN(UPPER(TRIM(salesTable[ProductCategory]))),salesTable[[#This Row],[productCategory_final]],"MISMATCH")</f>
        <v>ELECTRONICS</v>
      </c>
      <c r="AA993" s="8" t="str">
        <f>IF(salesTable[[#This Row],[CustomerID]]="","MISSING",IFERROR(VLOOKUP(salesTable[[#This Row],[CustomerID]],customer_REF[],1,FALSE),"NO MATCH"))</f>
        <v>C0163</v>
      </c>
      <c r="AB993" t="str">
        <f>CLEAN(UPPER(TRIM(IF(salesTable[[#This Row],[FirstName]]="","MISSING",IFERROR(VLOOKUP(salesTable[[#This Row],[CustomerID_final]],customer_REF[],2,FALSE),"NO MATCH")))))</f>
        <v>ESI</v>
      </c>
      <c r="AC993" s="8" t="str">
        <f>IF(salesTable[[#This Row],[customerFisrtName]]=CLEAN(UPPER(TRIM(salesTable[[#This Row],[customerFisrtName]]))),salesTable[[#This Row],[customerFisrtName]],"MISMATCH")</f>
        <v>ESI</v>
      </c>
      <c r="AD993" t="str">
        <f>CLEAN(UPPER(TRIM(IF(salesTable[[#This Row],[LastName]]="","MISSING",IFERROR(VLOOKUP(salesTable[[#This Row],[CustomerID_final]],customer_REF[],3,FALSE),"NO MATCH")))))</f>
        <v>APPIAH</v>
      </c>
      <c r="AE993" s="8" t="str">
        <f>IF(salesTable[[#This Row],[customerLastName]]=CLEAN(UPPER(TRIM(salesTable[[#This Row],[customerLastName]]))),salesTable[[#This Row],[customerLastName]],"MISMATCH")</f>
        <v>APPIAH</v>
      </c>
      <c r="AF993" s="8" t="str">
        <f>IF(salesTable[[#This Row],[Phone]]="","MISSING",0&amp;RIGHT(TRIM(SUBSTITUTE(SUBSTITUTE(SUBSTITUTE(salesTable[[#This Row],[Phone]],"+","")," ",""),"-","")),9))</f>
        <v>0204424384</v>
      </c>
      <c r="AG99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93" s="8">
        <f>IF(salesTable[[#This Row],[quantity_clean]]&gt;0,salesTable[[#This Row],[quantity_clean]],"INVALID")</f>
        <v>11</v>
      </c>
      <c r="AI993">
        <f>IF(OR(salesTable[[#This Row],[UnitPrice]]="",salesTable[[#This Row],[UnitPrice]]="N/A",salesTable[[#This Row],[UnitPrice]]="unknown"),"INVALID",VALUE(TRIM(SUBSTITUTE(SUBSTITUTE(salesTable[[#This Row],[UnitPrice]],",",""),"GH₵",""))))</f>
        <v>-50</v>
      </c>
      <c r="AJ993" s="8" t="str">
        <f>IF(salesTable[[#This Row],[unitPrice_clean]]&gt;0,salesTable[[#This Row],[unitPrice_clean]],"INVALID")</f>
        <v>INVALID</v>
      </c>
      <c r="AK993">
        <f>IF(salesTable[[#This Row],[Revenue]]="","MISSING",VALUE(TRIM(SUBSTITUTE(SUBSTITUTE(salesTable[[#This Row],[Revenue]],",",""),"GH₵",""))))</f>
        <v>46200</v>
      </c>
      <c r="AL99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993" s="19">
        <f>IF(ISNUMBER(salesTable[[#This Row],[OrderDate]]),salesTable[[#This Row],[OrderDate]],IFERROR(DATEVALUE(CLEAN(TRIM(SUBSTITUTE(salesTable[[#This Row],[OrderDate]],".","/")))),"CHECK"))</f>
        <v>45920</v>
      </c>
      <c r="AN9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45920</v>
      </c>
      <c r="AO9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GH-TAK-2025-00521</v>
      </c>
      <c r="AP9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3" s="8" t="str">
        <f>CLEAN(PROPER(TRIM(salesTable[[#This Row],[Email]])))</f>
        <v>Esi.Appiah90@Example.Com</v>
      </c>
      <c r="AR993" s="8" t="str">
        <f>CLEAN(TRIM(salesTable[[#This Row],[SourceFile]]))</f>
        <v>Retail_POS_2025.csv</v>
      </c>
      <c r="AS9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3" s="8" t="str">
        <f>IF(salesTable[orderRef_final]&lt;&gt;"MISSING",salesTable[orderRef_final],"invalid")</f>
        <v>GH-TAK-2025-00521</v>
      </c>
    </row>
    <row r="994" spans="1:46" x14ac:dyDescent="0.3">
      <c r="A994" t="s">
        <v>3880</v>
      </c>
      <c r="B994" t="s">
        <v>3881</v>
      </c>
      <c r="C994" t="s">
        <v>1841</v>
      </c>
      <c r="D994" t="s">
        <v>366</v>
      </c>
      <c r="E994" t="s">
        <v>2410</v>
      </c>
      <c r="F994" t="s">
        <v>67</v>
      </c>
      <c r="G994" t="s">
        <v>303</v>
      </c>
      <c r="H994" t="s">
        <v>304</v>
      </c>
      <c r="I994" t="s">
        <v>41</v>
      </c>
      <c r="J994" t="s">
        <v>27</v>
      </c>
      <c r="K994" t="s">
        <v>624</v>
      </c>
      <c r="L994" t="s">
        <v>111</v>
      </c>
      <c r="M994">
        <v>4</v>
      </c>
      <c r="N994">
        <v>2400</v>
      </c>
      <c r="O994">
        <v>9600</v>
      </c>
      <c r="P994" t="s">
        <v>3882</v>
      </c>
      <c r="Q994" t="s">
        <v>3883</v>
      </c>
      <c r="R994" t="s">
        <v>32</v>
      </c>
      <c r="S994" t="str">
        <f>IF(salesTable[[#This Row],[Region]]="","MISSING",IFERROR(VLOOKUP(salesTable[[#This Row],[Region]],region_ref[],2,FALSE),TRIM(CLEAN(UPPER(salesTable[[#This Row],[Region]])))))</f>
        <v>TAKORADI</v>
      </c>
      <c r="T994" t="str">
        <f>IF(salesTable[[#This Row],[CustomerType]]="","MISSING",IFERROR(VLOOKUP(salesTable[[#This Row],[CustomerType]],customerType_Ref[],2,FALSE),TRIM(CLEAN(UPPER(salesTable[[#This Row],[CustomerType]])))))</f>
        <v>GOVERNMENT</v>
      </c>
      <c r="U994" t="str">
        <f>IF(salesTable[[#This Row],[SalesChannel]]="","MISSING",IFERROR(VLOOKUP(salesTable[[#This Row],[SalesChannel]],salesChannel_Ref[],2,FALSE),CLEAN(UPPER(TRIM(salesTable[SalesChannel])))))</f>
        <v>IN-STORE</v>
      </c>
      <c r="V994" t="str">
        <f>IF(salesTable[[#This Row],[PaymentMethod]]="","MISSING",IFERROR(VLOOKUP(salesTable[[#This Row],[PaymentMethod]],paymentMethod_REF[],2,FALSE), CLEAN(UPPER(TRIM(salesTable[[#This Row],[PaymentMethod]])))))</f>
        <v>CARD</v>
      </c>
      <c r="W994" s="8" t="str">
        <f>IF(salesTable[[#This Row],[ProductID]]="","MISSING",IFERROR(VLOOKUP(salesTable[[#This Row],[ProductID]],product_REF[],1,FALSE),"NO MATCH"))</f>
        <v>P011</v>
      </c>
      <c r="X994" s="8" t="str">
        <f>CLEAN(UPPER(TRIM(IF(salesTable[[#This Row],[ProductID]]="","MISSING",IFERROR(VLOOKUP(salesTable[[#This Row],[ProductID]],product_REF[],2,FALSE),"NO MATCH")))))</f>
        <v>EXECUTIVE DESK</v>
      </c>
      <c r="Y994" t="str">
        <f>IFERROR(CLEAN(UPPER(TRIM(VLOOKUP(salesTable[[#This Row],[productID_Final]],product_REF[],3,FALSE)))),"NO MATCH")</f>
        <v>FURNITURE</v>
      </c>
      <c r="Z994" s="8" t="str">
        <f>IF(salesTable[[#This Row],[productCategory_final]]=CLEAN(UPPER(TRIM(salesTable[ProductCategory]))),salesTable[[#This Row],[productCategory_final]],"MISMATCH")</f>
        <v>FURNITURE</v>
      </c>
      <c r="AA994" s="8" t="str">
        <f>IF(salesTable[[#This Row],[CustomerID]]="","MISSING",IFERROR(VLOOKUP(salesTable[[#This Row],[CustomerID]],customer_REF[],1,FALSE),"NO MATCH"))</f>
        <v>C0140</v>
      </c>
      <c r="AB994" t="str">
        <f>CLEAN(UPPER(TRIM(IF(salesTable[[#This Row],[FirstName]]="","MISSING",IFERROR(VLOOKUP(salesTable[[#This Row],[CustomerID_final]],customer_REF[],2,FALSE),"NO MATCH")))))</f>
        <v>ABENA</v>
      </c>
      <c r="AC994" s="8" t="str">
        <f>IF(salesTable[[#This Row],[customerFisrtName]]=CLEAN(UPPER(TRIM(salesTable[[#This Row],[customerFisrtName]]))),salesTable[[#This Row],[customerFisrtName]],"MISMATCH")</f>
        <v>ABENA</v>
      </c>
      <c r="AD994" t="str">
        <f>CLEAN(UPPER(TRIM(IF(salesTable[[#This Row],[LastName]]="","MISSING",IFERROR(VLOOKUP(salesTable[[#This Row],[CustomerID_final]],customer_REF[],3,FALSE),"NO MATCH")))))</f>
        <v>OSEI</v>
      </c>
      <c r="AE994" s="8" t="str">
        <f>IF(salesTable[[#This Row],[customerLastName]]=CLEAN(UPPER(TRIM(salesTable[[#This Row],[customerLastName]]))),salesTable[[#This Row],[customerLastName]],"MISMATCH")</f>
        <v>OSEI</v>
      </c>
      <c r="AF994" s="8" t="str">
        <f>IF(salesTable[[#This Row],[Phone]]="","MISSING",0&amp;RIGHT(TRIM(SUBSTITUTE(SUBSTITUTE(SUBSTITUTE(salesTable[[#This Row],[Phone]],"+","")," ",""),"-","")),9))</f>
        <v>0263429579</v>
      </c>
      <c r="AG99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94" s="8">
        <f>IF(salesTable[[#This Row],[quantity_clean]]&gt;0,salesTable[[#This Row],[quantity_clean]],"INVALID")</f>
        <v>4</v>
      </c>
      <c r="AI99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94" s="8">
        <f>IF(salesTable[[#This Row],[unitPrice_clean]]&gt;0,salesTable[[#This Row],[unitPrice_clean]],"INVALID")</f>
        <v>2400</v>
      </c>
      <c r="AK994">
        <f>IF(salesTable[[#This Row],[Revenue]]="","MISSING",VALUE(TRIM(SUBSTITUTE(SUBSTITUTE(salesTable[[#This Row],[Revenue]],",",""),"GH₵",""))))</f>
        <v>9600</v>
      </c>
      <c r="AL994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994" s="19">
        <f>IF(ISNUMBER(salesTable[[#This Row],[OrderDate]]),salesTable[[#This Row],[OrderDate]],IFERROR(DATEVALUE(CLEAN(TRIM(SUBSTITUTE(salesTable[[#This Row],[OrderDate]],".","/")))),"CHECK"))</f>
        <v>45847</v>
      </c>
      <c r="AN9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45847</v>
      </c>
      <c r="AO9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GH-TAK-2025-00522</v>
      </c>
      <c r="AP9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4" s="8" t="str">
        <f>CLEAN(PROPER(TRIM(salesTable[[#This Row],[Email]])))</f>
        <v>Abena.Osei44@Example.Com</v>
      </c>
      <c r="AR994" s="8" t="str">
        <f>CLEAN(TRIM(salesTable[[#This Row],[SourceFile]]))</f>
        <v>Agent_App_2025.csv</v>
      </c>
      <c r="AS9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4" s="8" t="str">
        <f>IF(salesTable[orderRef_final]&lt;&gt;"MISSING",salesTable[orderRef_final],"invalid")</f>
        <v>GH-TAK-2025-00522</v>
      </c>
    </row>
    <row r="995" spans="1:46" x14ac:dyDescent="0.3">
      <c r="A995" t="s">
        <v>2748</v>
      </c>
      <c r="B995" t="s">
        <v>2749</v>
      </c>
      <c r="C995" t="s">
        <v>2454</v>
      </c>
      <c r="D995" t="s">
        <v>926</v>
      </c>
      <c r="E995" t="s">
        <v>37</v>
      </c>
      <c r="F995" t="s">
        <v>67</v>
      </c>
      <c r="G995" t="s">
        <v>120</v>
      </c>
      <c r="H995" t="s">
        <v>829</v>
      </c>
      <c r="I995" t="s">
        <v>41</v>
      </c>
      <c r="J995" t="s">
        <v>501</v>
      </c>
      <c r="K995" t="s">
        <v>57</v>
      </c>
      <c r="L995" t="s">
        <v>73</v>
      </c>
      <c r="M995" t="s">
        <v>596</v>
      </c>
      <c r="N995" t="s">
        <v>2750</v>
      </c>
      <c r="O995">
        <v>1700</v>
      </c>
      <c r="P995" t="s">
        <v>2751</v>
      </c>
      <c r="Q995" t="s">
        <v>2752</v>
      </c>
      <c r="R995" t="s">
        <v>157</v>
      </c>
      <c r="S995" t="str">
        <f>IF(salesTable[[#This Row],[Region]]="","MISSING",IFERROR(VLOOKUP(salesTable[[#This Row],[Region]],region_ref[],2,FALSE),TRIM(CLEAN(UPPER(salesTable[[#This Row],[Region]])))))</f>
        <v>TAKORADI</v>
      </c>
      <c r="T995" t="str">
        <f>IF(salesTable[[#This Row],[CustomerType]]="","MISSING",IFERROR(VLOOKUP(salesTable[[#This Row],[CustomerType]],customerType_Ref[],2,FALSE),TRIM(CLEAN(UPPER(salesTable[[#This Row],[CustomerType]])))))</f>
        <v>GOVERNMENT</v>
      </c>
      <c r="U995" t="str">
        <f>IF(salesTable[[#This Row],[SalesChannel]]="","MISSING",IFERROR(VLOOKUP(salesTable[[#This Row],[SalesChannel]],salesChannel_Ref[],2,FALSE),CLEAN(UPPER(TRIM(salesTable[SalesChannel])))))</f>
        <v>ONLINE</v>
      </c>
      <c r="V995" t="str">
        <f>IF(salesTable[[#This Row],[PaymentMethod]]="","MISSING",IFERROR(VLOOKUP(salesTable[[#This Row],[PaymentMethod]],paymentMethod_REF[],2,FALSE), CLEAN(UPPER(TRIM(salesTable[[#This Row],[PaymentMethod]])))))</f>
        <v>CARD</v>
      </c>
      <c r="W995" s="8" t="str">
        <f>IF(salesTable[[#This Row],[ProductID]]="","MISSING",IFERROR(VLOOKUP(salesTable[[#This Row],[ProductID]],product_REF[],1,FALSE),"NO MATCH"))</f>
        <v>P002</v>
      </c>
      <c r="X995" s="8" t="str">
        <f>CLEAN(UPPER(TRIM(IF(salesTable[[#This Row],[ProductID]]="","MISSING",IFERROR(VLOOKUP(salesTable[[#This Row],[ProductID]],product_REF[],2,FALSE),"NO MATCH")))))</f>
        <v>OFFICE CHAIR</v>
      </c>
      <c r="Y995" t="str">
        <f>IFERROR(CLEAN(UPPER(TRIM(VLOOKUP(salesTable[[#This Row],[productID_Final]],product_REF[],3,FALSE)))),"NO MATCH")</f>
        <v>FURNITURE</v>
      </c>
      <c r="Z995" s="8" t="str">
        <f>IF(salesTable[[#This Row],[productCategory_final]]=CLEAN(UPPER(TRIM(salesTable[ProductCategory]))),salesTable[[#This Row],[productCategory_final]],"MISMATCH")</f>
        <v>FURNITURE</v>
      </c>
      <c r="AA995" s="8" t="str">
        <f>IF(salesTable[[#This Row],[CustomerID]]="","MISSING",IFERROR(VLOOKUP(salesTable[[#This Row],[CustomerID]],customer_REF[],1,FALSE),"NO MATCH"))</f>
        <v>C0250</v>
      </c>
      <c r="AB995" t="str">
        <f>CLEAN(UPPER(TRIM(IF(salesTable[[#This Row],[FirstName]]="","MISSING",IFERROR(VLOOKUP(salesTable[[#This Row],[CustomerID_final]],customer_REF[],2,FALSE),"NO MATCH")))))</f>
        <v>AKOSUA</v>
      </c>
      <c r="AC995" s="8" t="str">
        <f>IF(salesTable[[#This Row],[customerFisrtName]]=CLEAN(UPPER(TRIM(salesTable[[#This Row],[customerFisrtName]]))),salesTable[[#This Row],[customerFisrtName]],"MISMATCH")</f>
        <v>AKOSUA</v>
      </c>
      <c r="AD995" t="str">
        <f>CLEAN(UPPER(TRIM(IF(salesTable[[#This Row],[LastName]]="","MISSING",IFERROR(VLOOKUP(salesTable[[#This Row],[CustomerID_final]],customer_REF[],3,FALSE),"NO MATCH")))))</f>
        <v>ANTWI</v>
      </c>
      <c r="AE995" s="8" t="str">
        <f>IF(salesTable[[#This Row],[customerLastName]]=CLEAN(UPPER(TRIM(salesTable[[#This Row],[customerLastName]]))),salesTable[[#This Row],[customerLastName]],"MISMATCH")</f>
        <v>ANTWI</v>
      </c>
      <c r="AF995" s="8" t="str">
        <f>IF(salesTable[[#This Row],[Phone]]="","MISSING",0&amp;RIGHT(TRIM(SUBSTITUTE(SUBSTITUTE(SUBSTITUTE(salesTable[[#This Row],[Phone]],"+","")," ",""),"-","")),9))</f>
        <v>0265078172</v>
      </c>
      <c r="AG99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995" s="8">
        <f>IF(salesTable[[#This Row],[quantity_clean]]&gt;0,salesTable[[#This Row],[quantity_clean]],"INVALID")</f>
        <v>2</v>
      </c>
      <c r="AI99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95" s="8">
        <f>IF(salesTable[[#This Row],[unitPrice_clean]]&gt;0,salesTable[[#This Row],[unitPrice_clean]],"INVALID")</f>
        <v>850</v>
      </c>
      <c r="AK995">
        <f>IF(salesTable[[#This Row],[Revenue]]="","MISSING",VALUE(TRIM(SUBSTITUTE(SUBSTITUTE(salesTable[[#This Row],[Revenue]],",",""),"GH₵",""))))</f>
        <v>1700</v>
      </c>
      <c r="AL995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995" s="19">
        <f>IF(ISNUMBER(salesTable[[#This Row],[OrderDate]]),salesTable[[#This Row],[OrderDate]],IFERROR(DATEVALUE(CLEAN(TRIM(SUBSTITUTE(salesTable[[#This Row],[OrderDate]],".","/")))),"CHECK"))</f>
        <v>45813</v>
      </c>
      <c r="AN9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45813</v>
      </c>
      <c r="AO9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GH-TAK-2025-00524</v>
      </c>
      <c r="AP9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5" s="8" t="str">
        <f>CLEAN(PROPER(TRIM(salesTable[[#This Row],[Email]])))</f>
        <v>Akosua.Antwi31@Example.Com</v>
      </c>
      <c r="AR995" s="8" t="str">
        <f>CLEAN(TRIM(salesTable[[#This Row],[SourceFile]]))</f>
        <v>Online_Sales_2025.xlsx</v>
      </c>
      <c r="AS9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5" s="8" t="str">
        <f>IF(salesTable[orderRef_final]&lt;&gt;"MISSING",salesTable[orderRef_final],"invalid")</f>
        <v>GH-TAK-2025-00524</v>
      </c>
    </row>
    <row r="996" spans="1:46" x14ac:dyDescent="0.3">
      <c r="A996" t="s">
        <v>6202</v>
      </c>
      <c r="B996" t="s">
        <v>6203</v>
      </c>
      <c r="C996" t="s">
        <v>79</v>
      </c>
      <c r="D996" t="s">
        <v>80</v>
      </c>
      <c r="E996" t="s">
        <v>22</v>
      </c>
      <c r="F996" t="s">
        <v>67</v>
      </c>
      <c r="G996" t="s">
        <v>53</v>
      </c>
      <c r="H996" t="s">
        <v>95</v>
      </c>
      <c r="I996" t="s">
        <v>1634</v>
      </c>
      <c r="J996" t="s">
        <v>83</v>
      </c>
      <c r="K996" t="s">
        <v>57</v>
      </c>
      <c r="L996" t="s">
        <v>182</v>
      </c>
      <c r="M996">
        <v>11</v>
      </c>
      <c r="N996">
        <v>180</v>
      </c>
      <c r="O996">
        <v>1980</v>
      </c>
      <c r="P996" t="s">
        <v>6204</v>
      </c>
      <c r="Q996" t="s">
        <v>6205</v>
      </c>
      <c r="R996" t="s">
        <v>32</v>
      </c>
      <c r="S996" t="str">
        <f>IF(salesTable[[#This Row],[Region]]="","MISSING",IFERROR(VLOOKUP(salesTable[[#This Row],[Region]],region_ref[],2,FALSE),TRIM(CLEAN(UPPER(salesTable[[#This Row],[Region]])))))</f>
        <v>TAKORADI</v>
      </c>
      <c r="T996" t="str">
        <f>IF(salesTable[[#This Row],[CustomerType]]="","MISSING",IFERROR(VLOOKUP(salesTable[[#This Row],[CustomerType]],customerType_Ref[],2,FALSE),TRIM(CLEAN(UPPER(salesTable[[#This Row],[CustomerType]])))))</f>
        <v>INDIVIDUAL</v>
      </c>
      <c r="U996" t="str">
        <f>IF(salesTable[[#This Row],[SalesChannel]]="","MISSING",IFERROR(VLOOKUP(salesTable[[#This Row],[SalesChannel]],salesChannel_Ref[],2,FALSE),CLEAN(UPPER(TRIM(salesTable[SalesChannel])))))</f>
        <v>ONLINE</v>
      </c>
      <c r="V996" t="str">
        <f>IF(salesTable[[#This Row],[PaymentMethod]]="","MISSING",IFERROR(VLOOKUP(salesTable[[#This Row],[PaymentMethod]],paymentMethod_REF[],2,FALSE), CLEAN(UPPER(TRIM(salesTable[[#This Row],[PaymentMethod]])))))</f>
        <v>CASH</v>
      </c>
      <c r="W996" s="8" t="str">
        <f>IF(salesTable[[#This Row],[ProductID]]="","MISSING",IFERROR(VLOOKUP(salesTable[[#This Row],[ProductID]],product_REF[],1,FALSE),"NO MATCH"))</f>
        <v>P007</v>
      </c>
      <c r="X996" s="8" t="str">
        <f>CLEAN(UPPER(TRIM(IF(salesTable[[#This Row],[ProductID]]="","MISSING",IFERROR(VLOOKUP(salesTable[[#This Row],[ProductID]],product_REF[],2,FALSE),"NO MATCH")))))</f>
        <v>COTTON SHIRT</v>
      </c>
      <c r="Y996" t="str">
        <f>IFERROR(CLEAN(UPPER(TRIM(VLOOKUP(salesTable[[#This Row],[productID_Final]],product_REF[],3,FALSE)))),"NO MATCH")</f>
        <v>CLOTHING</v>
      </c>
      <c r="Z996" s="8" t="str">
        <f>IF(salesTable[[#This Row],[productCategory_final]]=CLEAN(UPPER(TRIM(salesTable[ProductCategory]))),salesTable[[#This Row],[productCategory_final]],"MISMATCH")</f>
        <v>CLOTHING</v>
      </c>
      <c r="AA996" s="8" t="str">
        <f>IF(salesTable[[#This Row],[CustomerID]]="","MISSING",IFERROR(VLOOKUP(salesTable[[#This Row],[CustomerID]],customer_REF[],1,FALSE),"NO MATCH"))</f>
        <v>C0136</v>
      </c>
      <c r="AB996" t="str">
        <f>CLEAN(UPPER(TRIM(IF(salesTable[[#This Row],[FirstName]]="","MISSING",IFERROR(VLOOKUP(salesTable[[#This Row],[CustomerID_final]],customer_REF[],2,FALSE),"NO MATCH")))))</f>
        <v>ADWOA</v>
      </c>
      <c r="AC996" s="8" t="str">
        <f>IF(salesTable[[#This Row],[customerFisrtName]]=CLEAN(UPPER(TRIM(salesTable[[#This Row],[customerFisrtName]]))),salesTable[[#This Row],[customerFisrtName]],"MISMATCH")</f>
        <v>ADWOA</v>
      </c>
      <c r="AD996" t="str">
        <f>CLEAN(UPPER(TRIM(IF(salesTable[[#This Row],[LastName]]="","MISSING",IFERROR(VLOOKUP(salesTable[[#This Row],[CustomerID_final]],customer_REF[],3,FALSE),"NO MATCH")))))</f>
        <v>ARTHUR</v>
      </c>
      <c r="AE996" s="8" t="str">
        <f>IF(salesTable[[#This Row],[customerLastName]]=CLEAN(UPPER(TRIM(salesTable[[#This Row],[customerLastName]]))),salesTable[[#This Row],[customerLastName]],"MISMATCH")</f>
        <v>ARTHUR</v>
      </c>
      <c r="AF996" s="8" t="str">
        <f>IF(salesTable[[#This Row],[Phone]]="","MISSING",0&amp;RIGHT(TRIM(SUBSTITUTE(SUBSTITUTE(SUBSTITUTE(salesTable[[#This Row],[Phone]],"+","")," ",""),"-","")),9))</f>
        <v>0208638323</v>
      </c>
      <c r="AG99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996" s="8">
        <f>IF(salesTable[[#This Row],[quantity_clean]]&gt;0,salesTable[[#This Row],[quantity_clean]],"INVALID")</f>
        <v>11</v>
      </c>
      <c r="AI99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996" s="8">
        <f>IF(salesTable[[#This Row],[unitPrice_clean]]&gt;0,salesTable[[#This Row],[unitPrice_clean]],"INVALID")</f>
        <v>180</v>
      </c>
      <c r="AK996">
        <f>IF(salesTable[[#This Row],[Revenue]]="","MISSING",VALUE(TRIM(SUBSTITUTE(SUBSTITUTE(salesTable[[#This Row],[Revenue]],",",""),"GH₵",""))))</f>
        <v>1980</v>
      </c>
      <c r="AL996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996" s="19">
        <f>IF(ISNUMBER(salesTable[[#This Row],[OrderDate]]),salesTable[[#This Row],[OrderDate]],IFERROR(DATEVALUE(CLEAN(TRIM(SUBSTITUTE(salesTable[[#This Row],[OrderDate]],".","/")))),"CHECK"))</f>
        <v>45716</v>
      </c>
      <c r="AN9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45716</v>
      </c>
      <c r="AO9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GH-TAK-2025-00528</v>
      </c>
      <c r="AP9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6" s="8" t="str">
        <f>CLEAN(PROPER(TRIM(salesTable[[#This Row],[Email]])))</f>
        <v>Adwoa.Arthur87@Example.Com</v>
      </c>
      <c r="AR996" s="8" t="str">
        <f>CLEAN(TRIM(salesTable[[#This Row],[SourceFile]]))</f>
        <v>Agent_App_2025.csv</v>
      </c>
      <c r="AS9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6" s="8" t="str">
        <f>IF(salesTable[orderRef_final]&lt;&gt;"MISSING",salesTable[orderRef_final],"invalid")</f>
        <v>GH-TAK-2025-00528</v>
      </c>
    </row>
    <row r="997" spans="1:46" x14ac:dyDescent="0.3">
      <c r="A997" t="s">
        <v>260</v>
      </c>
      <c r="B997" t="s">
        <v>261</v>
      </c>
      <c r="C997" t="s">
        <v>262</v>
      </c>
      <c r="D997" t="s">
        <v>80</v>
      </c>
      <c r="E997" t="s">
        <v>263</v>
      </c>
      <c r="F997" t="s">
        <v>264</v>
      </c>
      <c r="G997" t="s">
        <v>120</v>
      </c>
      <c r="H997" t="s">
        <v>121</v>
      </c>
      <c r="I997" t="s">
        <v>265</v>
      </c>
      <c r="J997" t="s">
        <v>97</v>
      </c>
      <c r="K997" t="s">
        <v>98</v>
      </c>
      <c r="L997" t="s">
        <v>43</v>
      </c>
      <c r="M997">
        <v>1</v>
      </c>
      <c r="N997">
        <v>850</v>
      </c>
      <c r="O997">
        <v>850</v>
      </c>
      <c r="P997" t="s">
        <v>266</v>
      </c>
      <c r="Q997" t="s">
        <v>267</v>
      </c>
      <c r="R997" t="s">
        <v>46</v>
      </c>
      <c r="S997" t="str">
        <f>IF(salesTable[[#This Row],[Region]]="","MISSING",IFERROR(VLOOKUP(salesTable[[#This Row],[Region]],region_ref[],2,FALSE),TRIM(CLEAN(UPPER(salesTable[[#This Row],[Region]])))))</f>
        <v>TAKORADI</v>
      </c>
      <c r="T997" t="str">
        <f>IF(salesTable[[#This Row],[CustomerType]]="","MISSING",IFERROR(VLOOKUP(salesTable[[#This Row],[CustomerType]],customerType_Ref[],2,FALSE),TRIM(CLEAN(UPPER(salesTable[[#This Row],[CustomerType]])))))</f>
        <v>BUSINESS</v>
      </c>
      <c r="U997" t="str">
        <f>IF(salesTable[[#This Row],[SalesChannel]]="","MISSING",IFERROR(VLOOKUP(salesTable[[#This Row],[SalesChannel]],salesChannel_Ref[],2,FALSE),CLEAN(UPPER(TRIM(salesTable[SalesChannel])))))</f>
        <v>MOBILE APP</v>
      </c>
      <c r="V99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97" s="8" t="str">
        <f>IF(salesTable[[#This Row],[ProductID]]="","MISSING",IFERROR(VLOOKUP(salesTable[[#This Row],[ProductID]],product_REF[],1,FALSE),"NO MATCH"))</f>
        <v>P002</v>
      </c>
      <c r="X997" s="8" t="str">
        <f>CLEAN(UPPER(TRIM(IF(salesTable[[#This Row],[ProductID]]="","MISSING",IFERROR(VLOOKUP(salesTable[[#This Row],[ProductID]],product_REF[],2,FALSE),"NO MATCH")))))</f>
        <v>OFFICE CHAIR</v>
      </c>
      <c r="Y997" t="str">
        <f>IFERROR(CLEAN(UPPER(TRIM(VLOOKUP(salesTable[[#This Row],[productID_Final]],product_REF[],3,FALSE)))),"NO MATCH")</f>
        <v>FURNITURE</v>
      </c>
      <c r="Z997" s="8" t="str">
        <f>IF(salesTable[[#This Row],[productCategory_final]]=CLEAN(UPPER(TRIM(salesTable[ProductCategory]))),salesTable[[#This Row],[productCategory_final]],"MISMATCH")</f>
        <v>FURNITURE</v>
      </c>
      <c r="AA997" s="8" t="str">
        <f>IF(salesTable[[#This Row],[CustomerID]]="","MISSING",IFERROR(VLOOKUP(salesTable[[#This Row],[CustomerID]],customer_REF[],1,FALSE),"NO MATCH"))</f>
        <v>C0080</v>
      </c>
      <c r="AB997" t="str">
        <f>CLEAN(UPPER(TRIM(IF(salesTable[[#This Row],[FirstName]]="","MISSING",IFERROR(VLOOKUP(salesTable[[#This Row],[CustomerID_final]],customer_REF[],2,FALSE),"NO MATCH")))))</f>
        <v>ADWOA</v>
      </c>
      <c r="AC997" s="8" t="str">
        <f>IF(salesTable[[#This Row],[customerFisrtName]]=CLEAN(UPPER(TRIM(salesTable[[#This Row],[customerFisrtName]]))),salesTable[[#This Row],[customerFisrtName]],"MISMATCH")</f>
        <v>ADWOA</v>
      </c>
      <c r="AD997" t="str">
        <f>CLEAN(UPPER(TRIM(IF(salesTable[[#This Row],[LastName]]="","MISSING",IFERROR(VLOOKUP(salesTable[[#This Row],[CustomerID_final]],customer_REF[],3,FALSE),"NO MATCH")))))</f>
        <v>ARTHUR</v>
      </c>
      <c r="AE997" s="8" t="str">
        <f>IF(salesTable[[#This Row],[customerLastName]]=CLEAN(UPPER(TRIM(salesTable[[#This Row],[customerLastName]]))),salesTable[[#This Row],[customerLastName]],"MISMATCH")</f>
        <v>ARTHUR</v>
      </c>
      <c r="AF997" s="8" t="str">
        <f>IF(salesTable[[#This Row],[Phone]]="","MISSING",0&amp;RIGHT(TRIM(SUBSTITUTE(SUBSTITUTE(SUBSTITUTE(salesTable[[#This Row],[Phone]],"+","")," ",""),"-","")),9))</f>
        <v>0599912703</v>
      </c>
      <c r="AG99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997" s="8">
        <f>IF(salesTable[[#This Row],[quantity_clean]]&gt;0,salesTable[[#This Row],[quantity_clean]],"INVALID")</f>
        <v>1</v>
      </c>
      <c r="AI99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97" s="8">
        <f>IF(salesTable[[#This Row],[unitPrice_clean]]&gt;0,salesTable[[#This Row],[unitPrice_clean]],"INVALID")</f>
        <v>850</v>
      </c>
      <c r="AK997">
        <f>IF(salesTable[[#This Row],[Revenue]]="","MISSING",VALUE(TRIM(SUBSTITUTE(SUBSTITUTE(salesTable[[#This Row],[Revenue]],",",""),"GH₵",""))))</f>
        <v>850</v>
      </c>
      <c r="AL997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997" s="19">
        <f>IF(ISNUMBER(salesTable[[#This Row],[OrderDate]]),salesTable[[#This Row],[OrderDate]],IFERROR(DATEVALUE(CLEAN(TRIM(SUBSTITUTE(salesTable[[#This Row],[OrderDate]],".","/")))),"CHECK"))</f>
        <v>45919</v>
      </c>
      <c r="AN9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45919</v>
      </c>
      <c r="AO9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GH-TAK-2025-00541</v>
      </c>
      <c r="AP9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7" s="8" t="str">
        <f>CLEAN(PROPER(TRIM(salesTable[[#This Row],[Email]])))</f>
        <v>Adwoa.Arthur52@Example.Com</v>
      </c>
      <c r="AR997" s="8" t="str">
        <f>CLEAN(TRIM(salesTable[[#This Row],[SourceFile]]))</f>
        <v>Mobile_App_Export.csv</v>
      </c>
      <c r="AS9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7" s="8" t="str">
        <f>IF(salesTable[orderRef_final]&lt;&gt;"MISSING",salesTable[orderRef_final],"invalid")</f>
        <v>GH-TAK-2025-00541</v>
      </c>
    </row>
    <row r="998" spans="1:46" x14ac:dyDescent="0.3">
      <c r="A998" t="s">
        <v>2016</v>
      </c>
      <c r="B998" t="s">
        <v>2017</v>
      </c>
      <c r="C998" t="s">
        <v>1111</v>
      </c>
      <c r="D998" t="s">
        <v>2018</v>
      </c>
      <c r="E998" t="s">
        <v>161</v>
      </c>
      <c r="F998" t="s">
        <v>67</v>
      </c>
      <c r="G998" t="s">
        <v>303</v>
      </c>
      <c r="H998" t="s">
        <v>817</v>
      </c>
      <c r="I998" t="s">
        <v>41</v>
      </c>
      <c r="J998" t="s">
        <v>27</v>
      </c>
      <c r="K998" t="s">
        <v>84</v>
      </c>
      <c r="L998" t="s">
        <v>58</v>
      </c>
      <c r="M998">
        <v>6</v>
      </c>
      <c r="N998">
        <v>2400</v>
      </c>
      <c r="O998">
        <v>14400</v>
      </c>
      <c r="P998" t="s">
        <v>2019</v>
      </c>
      <c r="Q998" t="s">
        <v>2020</v>
      </c>
      <c r="R998" t="s">
        <v>32</v>
      </c>
      <c r="S998" t="str">
        <f>IF(salesTable[[#This Row],[Region]]="","MISSING",IFERROR(VLOOKUP(salesTable[[#This Row],[Region]],region_ref[],2,FALSE),TRIM(CLEAN(UPPER(salesTable[[#This Row],[Region]])))))</f>
        <v>TAKORADI</v>
      </c>
      <c r="T998" t="str">
        <f>IF(salesTable[[#This Row],[CustomerType]]="","MISSING",IFERROR(VLOOKUP(salesTable[[#This Row],[CustomerType]],customerType_Ref[],2,FALSE),TRIM(CLEAN(UPPER(salesTable[[#This Row],[CustomerType]])))))</f>
        <v>GOVERNMENT</v>
      </c>
      <c r="U998" t="str">
        <f>IF(salesTable[[#This Row],[SalesChannel]]="","MISSING",IFERROR(VLOOKUP(salesTable[[#This Row],[SalesChannel]],salesChannel_Ref[],2,FALSE),CLEAN(UPPER(TRIM(salesTable[SalesChannel])))))</f>
        <v>AGENT</v>
      </c>
      <c r="V99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998" s="8" t="str">
        <f>IF(salesTable[[#This Row],[ProductID]]="","MISSING",IFERROR(VLOOKUP(salesTable[[#This Row],[ProductID]],product_REF[],1,FALSE),"NO MATCH"))</f>
        <v>P011</v>
      </c>
      <c r="X998" s="8" t="str">
        <f>CLEAN(UPPER(TRIM(IF(salesTable[[#This Row],[ProductID]]="","MISSING",IFERROR(VLOOKUP(salesTable[[#This Row],[ProductID]],product_REF[],2,FALSE),"NO MATCH")))))</f>
        <v>EXECUTIVE DESK</v>
      </c>
      <c r="Y998" t="str">
        <f>IFERROR(CLEAN(UPPER(TRIM(VLOOKUP(salesTable[[#This Row],[productID_Final]],product_REF[],3,FALSE)))),"NO MATCH")</f>
        <v>FURNITURE</v>
      </c>
      <c r="Z998" s="8" t="str">
        <f>IF(salesTable[[#This Row],[productCategory_final]]=CLEAN(UPPER(TRIM(salesTable[ProductCategory]))),salesTable[[#This Row],[productCategory_final]],"MISMATCH")</f>
        <v>FURNITURE</v>
      </c>
      <c r="AA998" s="8" t="str">
        <f>IF(salesTable[[#This Row],[CustomerID]]="","MISSING",IFERROR(VLOOKUP(salesTable[[#This Row],[CustomerID]],customer_REF[],1,FALSE),"NO MATCH"))</f>
        <v>C0161</v>
      </c>
      <c r="AB998" t="str">
        <f>CLEAN(UPPER(TRIM(IF(salesTable[[#This Row],[FirstName]]="","MISSING",IFERROR(VLOOKUP(salesTable[[#This Row],[CustomerID_final]],customer_REF[],2,FALSE),"NO MATCH")))))</f>
        <v>ESI</v>
      </c>
      <c r="AC998" s="8" t="str">
        <f>IF(salesTable[[#This Row],[customerFisrtName]]=CLEAN(UPPER(TRIM(salesTable[[#This Row],[customerFisrtName]]))),salesTable[[#This Row],[customerFisrtName]],"MISMATCH")</f>
        <v>ESI</v>
      </c>
      <c r="AD998" t="str">
        <f>CLEAN(UPPER(TRIM(IF(salesTable[[#This Row],[LastName]]="","MISSING",IFERROR(VLOOKUP(salesTable[[#This Row],[CustomerID_final]],customer_REF[],3,FALSE),"NO MATCH")))))</f>
        <v>ADDO</v>
      </c>
      <c r="AE998" s="8" t="str">
        <f>IF(salesTable[[#This Row],[customerLastName]]=CLEAN(UPPER(TRIM(salesTable[[#This Row],[customerLastName]]))),salesTable[[#This Row],[customerLastName]],"MISMATCH")</f>
        <v>ADDO</v>
      </c>
      <c r="AF998" s="8" t="str">
        <f>IF(salesTable[[#This Row],[Phone]]="","MISSING",0&amp;RIGHT(TRIM(SUBSTITUTE(SUBSTITUTE(SUBSTITUTE(salesTable[[#This Row],[Phone]],"+","")," ",""),"-","")),9))</f>
        <v>0241706784</v>
      </c>
      <c r="AG99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998" s="8">
        <f>IF(salesTable[[#This Row],[quantity_clean]]&gt;0,salesTable[[#This Row],[quantity_clean]],"INVALID")</f>
        <v>6</v>
      </c>
      <c r="AI99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998" s="8">
        <f>IF(salesTable[[#This Row],[unitPrice_clean]]&gt;0,salesTable[[#This Row],[unitPrice_clean]],"INVALID")</f>
        <v>2400</v>
      </c>
      <c r="AK998">
        <f>IF(salesTable[[#This Row],[Revenue]]="","MISSING",VALUE(TRIM(SUBSTITUTE(SUBSTITUTE(salesTable[[#This Row],[Revenue]],",",""),"GH₵",""))))</f>
        <v>14400</v>
      </c>
      <c r="AL998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998" s="19">
        <f>IF(ISNUMBER(salesTable[[#This Row],[OrderDate]]),salesTable[[#This Row],[OrderDate]],IFERROR(DATEVALUE(CLEAN(TRIM(SUBSTITUTE(salesTable[[#This Row],[OrderDate]],".","/")))),"CHECK"))</f>
        <v>45839</v>
      </c>
      <c r="AN9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45839</v>
      </c>
      <c r="AO9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GH-TAK-2025-00548</v>
      </c>
      <c r="AP9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8" s="8" t="str">
        <f>CLEAN(PROPER(TRIM(salesTable[[#This Row],[Email]])))</f>
        <v>Esi.Addo96@Example.Com</v>
      </c>
      <c r="AR998" s="8" t="str">
        <f>CLEAN(TRIM(salesTable[[#This Row],[SourceFile]]))</f>
        <v>Agent_App_2025.csv</v>
      </c>
      <c r="AS9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8" s="8" t="str">
        <f>IF(salesTable[orderRef_final]&lt;&gt;"MISSING",salesTable[orderRef_final],"invalid")</f>
        <v>GH-TAK-2025-00548</v>
      </c>
    </row>
    <row r="999" spans="1:46" x14ac:dyDescent="0.3">
      <c r="A999" t="s">
        <v>1937</v>
      </c>
      <c r="B999" t="s">
        <v>1938</v>
      </c>
      <c r="C999" t="s">
        <v>742</v>
      </c>
      <c r="D999" t="s">
        <v>955</v>
      </c>
      <c r="E999" t="s">
        <v>237</v>
      </c>
      <c r="F999" t="s">
        <v>67</v>
      </c>
      <c r="G999" t="s">
        <v>120</v>
      </c>
      <c r="H999" t="s">
        <v>683</v>
      </c>
      <c r="I999" t="s">
        <v>1005</v>
      </c>
      <c r="J999" t="s">
        <v>83</v>
      </c>
      <c r="K999" t="s">
        <v>57</v>
      </c>
      <c r="L999" t="s">
        <v>29</v>
      </c>
      <c r="M999">
        <v>4</v>
      </c>
      <c r="N999">
        <v>850</v>
      </c>
      <c r="O999">
        <v>3400</v>
      </c>
      <c r="P999" t="s">
        <v>1939</v>
      </c>
      <c r="Q999" t="s">
        <v>1940</v>
      </c>
      <c r="R999" t="s">
        <v>61</v>
      </c>
      <c r="S999" t="str">
        <f>IF(salesTable[[#This Row],[Region]]="","MISSING",IFERROR(VLOOKUP(salesTable[[#This Row],[Region]],region_ref[],2,FALSE),TRIM(CLEAN(UPPER(salesTable[[#This Row],[Region]])))))</f>
        <v>TAKORADI</v>
      </c>
      <c r="T999" t="str">
        <f>IF(salesTable[[#This Row],[CustomerType]]="","MISSING",IFERROR(VLOOKUP(salesTable[[#This Row],[CustomerType]],customerType_Ref[],2,FALSE),TRIM(CLEAN(UPPER(salesTable[[#This Row],[CustomerType]])))))</f>
        <v>INDIVIDUAL</v>
      </c>
      <c r="U999" t="str">
        <f>IF(salesTable[[#This Row],[SalesChannel]]="","MISSING",IFERROR(VLOOKUP(salesTable[[#This Row],[SalesChannel]],salesChannel_Ref[],2,FALSE),CLEAN(UPPER(TRIM(salesTable[SalesChannel])))))</f>
        <v>ONLINE</v>
      </c>
      <c r="V99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999" s="8" t="str">
        <f>IF(salesTable[[#This Row],[ProductID]]="","MISSING",IFERROR(VLOOKUP(salesTable[[#This Row],[ProductID]],product_REF[],1,FALSE),"NO MATCH"))</f>
        <v>P002</v>
      </c>
      <c r="X999" s="8" t="str">
        <f>CLEAN(UPPER(TRIM(IF(salesTable[[#This Row],[ProductID]]="","MISSING",IFERROR(VLOOKUP(salesTable[[#This Row],[ProductID]],product_REF[],2,FALSE),"NO MATCH")))))</f>
        <v>OFFICE CHAIR</v>
      </c>
      <c r="Y999" t="str">
        <f>IFERROR(CLEAN(UPPER(TRIM(VLOOKUP(salesTable[[#This Row],[productID_Final]],product_REF[],3,FALSE)))),"NO MATCH")</f>
        <v>FURNITURE</v>
      </c>
      <c r="Z999" s="8" t="str">
        <f>IF(salesTable[[#This Row],[productCategory_final]]=CLEAN(UPPER(TRIM(salesTable[ProductCategory]))),salesTable[[#This Row],[productCategory_final]],"MISMATCH")</f>
        <v>FURNITURE</v>
      </c>
      <c r="AA999" s="8" t="str">
        <f>IF(salesTable[[#This Row],[CustomerID]]="","MISSING",IFERROR(VLOOKUP(salesTable[[#This Row],[CustomerID]],customer_REF[],1,FALSE),"NO MATCH"))</f>
        <v>C0163</v>
      </c>
      <c r="AB999" t="str">
        <f>CLEAN(UPPER(TRIM(IF(salesTable[[#This Row],[FirstName]]="","MISSING",IFERROR(VLOOKUP(salesTable[[#This Row],[CustomerID_final]],customer_REF[],2,FALSE),"NO MATCH")))))</f>
        <v>ESI</v>
      </c>
      <c r="AC999" s="8" t="str">
        <f>IF(salesTable[[#This Row],[customerFisrtName]]=CLEAN(UPPER(TRIM(salesTable[[#This Row],[customerFisrtName]]))),salesTable[[#This Row],[customerFisrtName]],"MISMATCH")</f>
        <v>ESI</v>
      </c>
      <c r="AD999" t="str">
        <f>CLEAN(UPPER(TRIM(IF(salesTable[[#This Row],[LastName]]="","MISSING",IFERROR(VLOOKUP(salesTable[[#This Row],[CustomerID_final]],customer_REF[],3,FALSE),"NO MATCH")))))</f>
        <v>APPIAH</v>
      </c>
      <c r="AE999" s="8" t="str">
        <f>IF(salesTable[[#This Row],[customerLastName]]=CLEAN(UPPER(TRIM(salesTable[[#This Row],[customerLastName]]))),salesTable[[#This Row],[customerLastName]],"MISMATCH")</f>
        <v>APPIAH</v>
      </c>
      <c r="AF999" s="8" t="str">
        <f>IF(salesTable[[#This Row],[Phone]]="","MISSING",0&amp;RIGHT(TRIM(SUBSTITUTE(SUBSTITUTE(SUBSTITUTE(salesTable[[#This Row],[Phone]],"+","")," ",""),"-","")),9))</f>
        <v>0204996768</v>
      </c>
      <c r="AG99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999" s="8">
        <f>IF(salesTable[[#This Row],[quantity_clean]]&gt;0,salesTable[[#This Row],[quantity_clean]],"INVALID")</f>
        <v>4</v>
      </c>
      <c r="AI99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999" s="8">
        <f>IF(salesTable[[#This Row],[unitPrice_clean]]&gt;0,salesTable[[#This Row],[unitPrice_clean]],"INVALID")</f>
        <v>850</v>
      </c>
      <c r="AK999">
        <f>IF(salesTable[[#This Row],[Revenue]]="","MISSING",VALUE(TRIM(SUBSTITUTE(SUBSTITUTE(salesTable[[#This Row],[Revenue]],",",""),"GH₵",""))))</f>
        <v>3400</v>
      </c>
      <c r="AL999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999" s="19" t="str">
        <f>IF(ISNUMBER(salesTable[[#This Row],[OrderDate]]),salesTable[[#This Row],[OrderDate]],IFERROR(DATEVALUE(CLEAN(TRIM(SUBSTITUTE(salesTable[[#This Row],[OrderDate]],".","/")))),"CHECK"))</f>
        <v>CHECK</v>
      </c>
      <c r="AN99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9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GH-TAK-2025-00558</v>
      </c>
      <c r="AP9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999" s="8" t="str">
        <f>CLEAN(PROPER(TRIM(salesTable[[#This Row],[Email]])))</f>
        <v>Esi.Appiah39@Example.Com</v>
      </c>
      <c r="AR999" s="8" t="str">
        <f>CLEAN(TRIM(salesTable[[#This Row],[SourceFile]]))</f>
        <v>Retail_POS_2025.csv</v>
      </c>
      <c r="AS9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999" s="8" t="str">
        <f>IF(salesTable[orderRef_final]&lt;&gt;"MISSING",salesTable[orderRef_final],"invalid")</f>
        <v>GH-TAK-2025-00558</v>
      </c>
    </row>
    <row r="1000" spans="1:46" x14ac:dyDescent="0.3">
      <c r="A1000" t="s">
        <v>2180</v>
      </c>
      <c r="B1000" t="s">
        <v>2181</v>
      </c>
      <c r="C1000" t="s">
        <v>2073</v>
      </c>
      <c r="D1000" t="s">
        <v>905</v>
      </c>
      <c r="E1000" t="s">
        <v>190</v>
      </c>
      <c r="F1000" t="s">
        <v>67</v>
      </c>
      <c r="G1000" t="s">
        <v>303</v>
      </c>
      <c r="H1000" t="s">
        <v>1094</v>
      </c>
      <c r="I1000" t="s">
        <v>41</v>
      </c>
      <c r="J1000" t="s">
        <v>501</v>
      </c>
      <c r="K1000" t="s">
        <v>1148</v>
      </c>
      <c r="L1000" t="s">
        <v>182</v>
      </c>
      <c r="M1000" t="s">
        <v>2182</v>
      </c>
      <c r="N1000">
        <v>2400</v>
      </c>
      <c r="O1000">
        <v>24000</v>
      </c>
      <c r="P1000" t="s">
        <v>2183</v>
      </c>
      <c r="Q1000" t="s">
        <v>2184</v>
      </c>
      <c r="R1000" t="s">
        <v>157</v>
      </c>
      <c r="S1000" t="str">
        <f>IF(salesTable[[#This Row],[Region]]="","MISSING",IFERROR(VLOOKUP(salesTable[[#This Row],[Region]],region_ref[],2,FALSE),TRIM(CLEAN(UPPER(salesTable[[#This Row],[Region]])))))</f>
        <v>TAKORADI</v>
      </c>
      <c r="T1000" t="str">
        <f>IF(salesTable[[#This Row],[CustomerType]]="","MISSING",IFERROR(VLOOKUP(salesTable[[#This Row],[CustomerType]],customerType_Ref[],2,FALSE),TRIM(CLEAN(UPPER(salesTable[[#This Row],[CustomerType]])))))</f>
        <v>GOVERNMENT</v>
      </c>
      <c r="U1000" t="str">
        <f>IF(salesTable[[#This Row],[SalesChannel]]="","MISSING",IFERROR(VLOOKUP(salesTable[[#This Row],[SalesChannel]],salesChannel_Ref[],2,FALSE),CLEAN(UPPER(TRIM(salesTable[SalesChannel])))))</f>
        <v>MOBILE APP</v>
      </c>
      <c r="V1000" t="str">
        <f>IF(salesTable[[#This Row],[PaymentMethod]]="","MISSING",IFERROR(VLOOKUP(salesTable[[#This Row],[PaymentMethod]],paymentMethod_REF[],2,FALSE), CLEAN(UPPER(TRIM(salesTable[[#This Row],[PaymentMethod]])))))</f>
        <v>CASH</v>
      </c>
      <c r="W1000" s="8" t="str">
        <f>IF(salesTable[[#This Row],[ProductID]]="","MISSING",IFERROR(VLOOKUP(salesTable[[#This Row],[ProductID]],product_REF[],1,FALSE),"NO MATCH"))</f>
        <v>P011</v>
      </c>
      <c r="X1000" s="8" t="str">
        <f>CLEAN(UPPER(TRIM(IF(salesTable[[#This Row],[ProductID]]="","MISSING",IFERROR(VLOOKUP(salesTable[[#This Row],[ProductID]],product_REF[],2,FALSE),"NO MATCH")))))</f>
        <v>EXECUTIVE DESK</v>
      </c>
      <c r="Y1000" t="str">
        <f>IFERROR(CLEAN(UPPER(TRIM(VLOOKUP(salesTable[[#This Row],[productID_Final]],product_REF[],3,FALSE)))),"NO MATCH")</f>
        <v>FURNITURE</v>
      </c>
      <c r="Z1000" s="8" t="str">
        <f>IF(salesTable[[#This Row],[productCategory_final]]=CLEAN(UPPER(TRIM(salesTable[ProductCategory]))),salesTable[[#This Row],[productCategory_final]],"MISMATCH")</f>
        <v>FURNITURE</v>
      </c>
      <c r="AA1000" s="8" t="str">
        <f>IF(salesTable[[#This Row],[CustomerID]]="","MISSING",IFERROR(VLOOKUP(salesTable[[#This Row],[CustomerID]],customer_REF[],1,FALSE),"NO MATCH"))</f>
        <v>C0102</v>
      </c>
      <c r="AB1000" t="str">
        <f>CLEAN(UPPER(TRIM(IF(salesTable[[#This Row],[FirstName]]="","MISSING",IFERROR(VLOOKUP(salesTable[[#This Row],[CustomerID_final]],customer_REF[],2,FALSE),"NO MATCH")))))</f>
        <v>KOFI</v>
      </c>
      <c r="AC1000" s="8" t="str">
        <f>IF(salesTable[[#This Row],[customerFisrtName]]=CLEAN(UPPER(TRIM(salesTable[[#This Row],[customerFisrtName]]))),salesTable[[#This Row],[customerFisrtName]],"MISMATCH")</f>
        <v>KOFI</v>
      </c>
      <c r="AD1000" t="str">
        <f>CLEAN(UPPER(TRIM(IF(salesTable[[#This Row],[LastName]]="","MISSING",IFERROR(VLOOKUP(salesTable[[#This Row],[CustomerID_final]],customer_REF[],3,FALSE),"NO MATCH")))))</f>
        <v>ASARE</v>
      </c>
      <c r="AE1000" s="8" t="str">
        <f>IF(salesTable[[#This Row],[customerLastName]]=CLEAN(UPPER(TRIM(salesTable[[#This Row],[customerLastName]]))),salesTable[[#This Row],[customerLastName]],"MISMATCH")</f>
        <v>ASARE</v>
      </c>
      <c r="AF1000" s="8" t="str">
        <f>IF(salesTable[[#This Row],[Phone]]="","MISSING",0&amp;RIGHT(TRIM(SUBSTITUTE(SUBSTITUTE(SUBSTITUTE(salesTable[[#This Row],[Phone]],"+","")," ",""),"-","")),9))</f>
        <v>0504008642</v>
      </c>
      <c r="AG100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00" s="8">
        <f>IF(salesTable[[#This Row],[quantity_clean]]&gt;0,salesTable[[#This Row],[quantity_clean]],"INVALID")</f>
        <v>10</v>
      </c>
      <c r="AI100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00" s="8">
        <f>IF(salesTable[[#This Row],[unitPrice_clean]]&gt;0,salesTable[[#This Row],[unitPrice_clean]],"INVALID")</f>
        <v>2400</v>
      </c>
      <c r="AK1000">
        <f>IF(salesTable[[#This Row],[Revenue]]="","MISSING",VALUE(TRIM(SUBSTITUTE(SUBSTITUTE(salesTable[[#This Row],[Revenue]],",",""),"GH₵",""))))</f>
        <v>24000</v>
      </c>
      <c r="AL1000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1000" s="19" t="str">
        <f>IF(ISNUMBER(salesTable[[#This Row],[OrderDate]]),salesTable[[#This Row],[OrderDate]],IFERROR(DATEVALUE(CLEAN(TRIM(SUBSTITUTE(salesTable[[#This Row],[OrderDate]],".","/")))),"CHECK"))</f>
        <v>CHECK</v>
      </c>
      <c r="AN100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GH-TAK-2025-00561</v>
      </c>
      <c r="AP10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0" s="8" t="str">
        <f>CLEAN(PROPER(TRIM(salesTable[[#This Row],[Email]])))</f>
        <v>Kofi.Asare45@Example.Com</v>
      </c>
      <c r="AR1000" s="8" t="str">
        <f>CLEAN(TRIM(salesTable[[#This Row],[SourceFile]]))</f>
        <v>Online_Sales_2025.xlsx</v>
      </c>
      <c r="AS10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0" s="8" t="str">
        <f>IF(salesTable[orderRef_final]&lt;&gt;"MISSING",salesTable[orderRef_final],"invalid")</f>
        <v>GH-TAK-2025-00561</v>
      </c>
    </row>
    <row r="1001" spans="1:46" x14ac:dyDescent="0.3">
      <c r="A1001" t="s">
        <v>2256</v>
      </c>
      <c r="B1001" t="s">
        <v>2257</v>
      </c>
      <c r="C1001" t="s">
        <v>2258</v>
      </c>
      <c r="D1001" t="s">
        <v>139</v>
      </c>
      <c r="E1001" t="s">
        <v>152</v>
      </c>
      <c r="F1001" t="s">
        <v>391</v>
      </c>
      <c r="G1001" t="s">
        <v>24</v>
      </c>
      <c r="H1001" t="s">
        <v>434</v>
      </c>
      <c r="I1001" t="s">
        <v>26</v>
      </c>
      <c r="J1001" t="s">
        <v>305</v>
      </c>
      <c r="K1001" t="s">
        <v>758</v>
      </c>
      <c r="L1001" t="s">
        <v>165</v>
      </c>
      <c r="M1001">
        <v>1</v>
      </c>
      <c r="N1001">
        <v>4200</v>
      </c>
      <c r="O1001">
        <v>4200</v>
      </c>
      <c r="P1001" t="s">
        <v>2259</v>
      </c>
      <c r="Q1001" t="s">
        <v>2260</v>
      </c>
      <c r="R1001" t="s">
        <v>157</v>
      </c>
      <c r="S1001" t="str">
        <f>IF(salesTable[[#This Row],[Region]]="","MISSING",IFERROR(VLOOKUP(salesTable[[#This Row],[Region]],region_ref[],2,FALSE),TRIM(CLEAN(UPPER(salesTable[[#This Row],[Region]])))))</f>
        <v>TAKORADI</v>
      </c>
      <c r="T1001" t="str">
        <f>IF(salesTable[[#This Row],[CustomerType]]="","MISSING",IFERROR(VLOOKUP(salesTable[[#This Row],[CustomerType]],customerType_Ref[],2,FALSE),TRIM(CLEAN(UPPER(salesTable[[#This Row],[CustomerType]])))))</f>
        <v>GOVERNMENT</v>
      </c>
      <c r="U1001" t="str">
        <f>IF(salesTable[[#This Row],[SalesChannel]]="","MISSING",IFERROR(VLOOKUP(salesTable[[#This Row],[SalesChannel]],salesChannel_Ref[],2,FALSE),CLEAN(UPPER(TRIM(salesTable[SalesChannel])))))</f>
        <v>ONLINE</v>
      </c>
      <c r="V100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01" s="8" t="str">
        <f>IF(salesTable[[#This Row],[ProductID]]="","MISSING",IFERROR(VLOOKUP(salesTable[[#This Row],[ProductID]],product_REF[],1,FALSE),"NO MATCH"))</f>
        <v>P001</v>
      </c>
      <c r="X1001" s="8" t="str">
        <f>CLEAN(UPPER(TRIM(IF(salesTable[[#This Row],[ProductID]]="","MISSING",IFERROR(VLOOKUP(salesTable[[#This Row],[ProductID]],product_REF[],2,FALSE),"NO MATCH")))))</f>
        <v>LAPTOP PRO 14</v>
      </c>
      <c r="Y1001" t="str">
        <f>IFERROR(CLEAN(UPPER(TRIM(VLOOKUP(salesTable[[#This Row],[productID_Final]],product_REF[],3,FALSE)))),"NO MATCH")</f>
        <v>ELECTRONICS</v>
      </c>
      <c r="Z1001" s="8" t="str">
        <f>IF(salesTable[[#This Row],[productCategory_final]]=CLEAN(UPPER(TRIM(salesTable[ProductCategory]))),salesTable[[#This Row],[productCategory_final]],"MISMATCH")</f>
        <v>ELECTRONICS</v>
      </c>
      <c r="AA1001" s="8" t="str">
        <f>IF(salesTable[[#This Row],[CustomerID]]="","MISSING",IFERROR(VLOOKUP(salesTable[[#This Row],[CustomerID]],customer_REF[],1,FALSE),"NO MATCH"))</f>
        <v>C0298</v>
      </c>
      <c r="AB1001" t="str">
        <f>CLEAN(UPPER(TRIM(IF(salesTable[[#This Row],[FirstName]]="","MISSING",IFERROR(VLOOKUP(salesTable[[#This Row],[CustomerID_final]],customer_REF[],2,FALSE),"NO MATCH")))))</f>
        <v>KOFI</v>
      </c>
      <c r="AC1001" s="8" t="str">
        <f>IF(salesTable[[#This Row],[customerFisrtName]]=CLEAN(UPPER(TRIM(salesTable[[#This Row],[customerFisrtName]]))),salesTable[[#This Row],[customerFisrtName]],"MISMATCH")</f>
        <v>KOFI</v>
      </c>
      <c r="AD1001" t="str">
        <f>CLEAN(UPPER(TRIM(IF(salesTable[[#This Row],[LastName]]="","MISSING",IFERROR(VLOOKUP(salesTable[[#This Row],[CustomerID_final]],customer_REF[],3,FALSE),"NO MATCH")))))</f>
        <v>OWUSU</v>
      </c>
      <c r="AE1001" s="8" t="str">
        <f>IF(salesTable[[#This Row],[customerLastName]]=CLEAN(UPPER(TRIM(salesTable[[#This Row],[customerLastName]]))),salesTable[[#This Row],[customerLastName]],"MISMATCH")</f>
        <v>OWUSU</v>
      </c>
      <c r="AF1001" s="8" t="str">
        <f>IF(salesTable[[#This Row],[Phone]]="","MISSING",0&amp;RIGHT(TRIM(SUBSTITUTE(SUBSTITUTE(SUBSTITUTE(salesTable[[#This Row],[Phone]],"+","")," ",""),"-","")),9))</f>
        <v>0543105036</v>
      </c>
      <c r="AG100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01" s="8">
        <f>IF(salesTable[[#This Row],[quantity_clean]]&gt;0,salesTable[[#This Row],[quantity_clean]],"INVALID")</f>
        <v>1</v>
      </c>
      <c r="AI100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01" s="8">
        <f>IF(salesTable[[#This Row],[unitPrice_clean]]&gt;0,salesTable[[#This Row],[unitPrice_clean]],"INVALID")</f>
        <v>4200</v>
      </c>
      <c r="AK1001">
        <f>IF(salesTable[[#This Row],[Revenue]]="","MISSING",VALUE(TRIM(SUBSTITUTE(SUBSTITUTE(salesTable[[#This Row],[Revenue]],",",""),"GH₵",""))))</f>
        <v>4200</v>
      </c>
      <c r="AL1001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001" s="19">
        <f>IF(ISNUMBER(salesTable[[#This Row],[OrderDate]]),salesTable[[#This Row],[OrderDate]],IFERROR(DATEVALUE(CLEAN(TRIM(SUBSTITUTE(salesTable[[#This Row],[OrderDate]],".","/")))),"CHECK"))</f>
        <v>45846</v>
      </c>
      <c r="AN10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45846</v>
      </c>
      <c r="AO10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GH-TAK-2025-00570</v>
      </c>
      <c r="AP10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1" s="8" t="str">
        <f>CLEAN(PROPER(TRIM(salesTable[[#This Row],[Email]])))</f>
        <v>Kofi.Owusu7@Example.Com</v>
      </c>
      <c r="AR1001" s="8" t="str">
        <f>CLEAN(TRIM(salesTable[[#This Row],[SourceFile]]))</f>
        <v>Online_Sales_2025.xlsx</v>
      </c>
      <c r="AS10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1" s="8" t="str">
        <f>IF(salesTable[orderRef_final]&lt;&gt;"MISSING",salesTable[orderRef_final],"invalid")</f>
        <v>GH-TAK-2025-00570</v>
      </c>
    </row>
    <row r="1002" spans="1:46" x14ac:dyDescent="0.3">
      <c r="A1002" t="s">
        <v>6236</v>
      </c>
      <c r="B1002" t="s">
        <v>2474</v>
      </c>
      <c r="C1002" t="s">
        <v>4265</v>
      </c>
      <c r="D1002" t="s">
        <v>92</v>
      </c>
      <c r="E1002" t="s">
        <v>51</v>
      </c>
      <c r="F1002" t="s">
        <v>67</v>
      </c>
      <c r="G1002" t="s">
        <v>218</v>
      </c>
      <c r="H1002" t="s">
        <v>312</v>
      </c>
      <c r="I1002" t="s">
        <v>382</v>
      </c>
      <c r="J1002" t="s">
        <v>97</v>
      </c>
      <c r="K1002" t="s">
        <v>98</v>
      </c>
      <c r="L1002" t="s">
        <v>182</v>
      </c>
      <c r="M1002">
        <v>7</v>
      </c>
      <c r="N1002">
        <v>2800</v>
      </c>
      <c r="O1002">
        <v>19600</v>
      </c>
      <c r="P1002" t="s">
        <v>6237</v>
      </c>
      <c r="Q1002" t="s">
        <v>6238</v>
      </c>
      <c r="R1002" t="s">
        <v>61</v>
      </c>
      <c r="S1002" t="str">
        <f>IF(salesTable[[#This Row],[Region]]="","MISSING",IFERROR(VLOOKUP(salesTable[[#This Row],[Region]],region_ref[],2,FALSE),TRIM(CLEAN(UPPER(salesTable[[#This Row],[Region]])))))</f>
        <v>TAKORADI</v>
      </c>
      <c r="T1002" t="str">
        <f>IF(salesTable[[#This Row],[CustomerType]]="","MISSING",IFERROR(VLOOKUP(salesTable[[#This Row],[CustomerType]],customerType_Ref[],2,FALSE),TRIM(CLEAN(UPPER(salesTable[[#This Row],[CustomerType]])))))</f>
        <v>BUSINESS</v>
      </c>
      <c r="U1002" t="str">
        <f>IF(salesTable[[#This Row],[SalesChannel]]="","MISSING",IFERROR(VLOOKUP(salesTable[[#This Row],[SalesChannel]],salesChannel_Ref[],2,FALSE),CLEAN(UPPER(TRIM(salesTable[SalesChannel])))))</f>
        <v>MOBILE APP</v>
      </c>
      <c r="V1002" t="str">
        <f>IF(salesTable[[#This Row],[PaymentMethod]]="","MISSING",IFERROR(VLOOKUP(salesTable[[#This Row],[PaymentMethod]],paymentMethod_REF[],2,FALSE), CLEAN(UPPER(TRIM(salesTable[[#This Row],[PaymentMethod]])))))</f>
        <v>CASH</v>
      </c>
      <c r="W1002" s="8" t="str">
        <f>IF(salesTable[[#This Row],[ProductID]]="","MISSING",IFERROR(VLOOKUP(salesTable[[#This Row],[ProductID]],product_REF[],1,FALSE),"NO MATCH"))</f>
        <v>P005</v>
      </c>
      <c r="X1002" s="8" t="str">
        <f>CLEAN(UPPER(TRIM(IF(salesTable[[#This Row],[ProductID]]="","MISSING",IFERROR(VLOOKUP(salesTable[[#This Row],[ProductID]],product_REF[],2,FALSE),"NO MATCH")))))</f>
        <v>SMARTPHONE X</v>
      </c>
      <c r="Y1002" t="str">
        <f>IFERROR(CLEAN(UPPER(TRIM(VLOOKUP(salesTable[[#This Row],[productID_Final]],product_REF[],3,FALSE)))),"NO MATCH")</f>
        <v>ELECTRONICS</v>
      </c>
      <c r="Z1002" s="8" t="str">
        <f>IF(salesTable[[#This Row],[productCategory_final]]=CLEAN(UPPER(TRIM(salesTable[ProductCategory]))),salesTable[[#This Row],[productCategory_final]],"MISMATCH")</f>
        <v>ELECTRONICS</v>
      </c>
      <c r="AA1002" s="8" t="str">
        <f>IF(salesTable[[#This Row],[CustomerID]]="","MISSING",IFERROR(VLOOKUP(salesTable[[#This Row],[CustomerID]],customer_REF[],1,FALSE),"NO MATCH"))</f>
        <v>C0268</v>
      </c>
      <c r="AB1002" t="str">
        <f>CLEAN(UPPER(TRIM(IF(salesTable[[#This Row],[FirstName]]="","MISSING",IFERROR(VLOOKUP(salesTable[[#This Row],[CustomerID_final]],customer_REF[],2,FALSE),"NO MATCH")))))</f>
        <v>AMA</v>
      </c>
      <c r="AC1002" s="8" t="str">
        <f>IF(salesTable[[#This Row],[customerFisrtName]]=CLEAN(UPPER(TRIM(salesTable[[#This Row],[customerFisrtName]]))),salesTable[[#This Row],[customerFisrtName]],"MISMATCH")</f>
        <v>AMA</v>
      </c>
      <c r="AD1002" t="str">
        <f>CLEAN(UPPER(TRIM(IF(salesTable[[#This Row],[LastName]]="","MISSING",IFERROR(VLOOKUP(salesTable[[#This Row],[CustomerID_final]],customer_REF[],3,FALSE),"NO MATCH")))))</f>
        <v>MENSAH</v>
      </c>
      <c r="AE1002" s="8" t="str">
        <f>IF(salesTable[[#This Row],[customerLastName]]=CLEAN(UPPER(TRIM(salesTable[[#This Row],[customerLastName]]))),salesTable[[#This Row],[customerLastName]],"MISMATCH")</f>
        <v>MENSAH</v>
      </c>
      <c r="AF1002" s="8" t="str">
        <f>IF(salesTable[[#This Row],[Phone]]="","MISSING",0&amp;RIGHT(TRIM(SUBSTITUTE(SUBSTITUTE(SUBSTITUTE(salesTable[[#This Row],[Phone]],"+","")," ",""),"-","")),9))</f>
        <v>0271955435</v>
      </c>
      <c r="AG100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02" s="8">
        <f>IF(salesTable[[#This Row],[quantity_clean]]&gt;0,salesTable[[#This Row],[quantity_clean]],"INVALID")</f>
        <v>7</v>
      </c>
      <c r="AI100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02" s="8">
        <f>IF(salesTable[[#This Row],[unitPrice_clean]]&gt;0,salesTable[[#This Row],[unitPrice_clean]],"INVALID")</f>
        <v>2800</v>
      </c>
      <c r="AK1002">
        <f>IF(salesTable[[#This Row],[Revenue]]="","MISSING",VALUE(TRIM(SUBSTITUTE(SUBSTITUTE(salesTable[[#This Row],[Revenue]],",",""),"GH₵",""))))</f>
        <v>19600</v>
      </c>
      <c r="AL1002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1002" s="19">
        <f>IF(ISNUMBER(salesTable[[#This Row],[OrderDate]]),salesTable[[#This Row],[OrderDate]],IFERROR(DATEVALUE(CLEAN(TRIM(SUBSTITUTE(salesTable[[#This Row],[OrderDate]],".","/")))),"CHECK"))</f>
        <v>45691</v>
      </c>
      <c r="AN10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10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GH-TAK-2025-00578</v>
      </c>
      <c r="AP10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2" s="8" t="str">
        <f>CLEAN(PROPER(TRIM(salesTable[[#This Row],[Email]])))</f>
        <v>Ama.Mensah46@Example.Com</v>
      </c>
      <c r="AR1002" s="8" t="str">
        <f>CLEAN(TRIM(salesTable[[#This Row],[SourceFile]]))</f>
        <v>Retail_POS_2025.csv</v>
      </c>
      <c r="AS10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2" s="8" t="str">
        <f>IF(salesTable[orderRef_final]&lt;&gt;"MISSING",salesTable[orderRef_final],"invalid")</f>
        <v>GH-TAK-2025-00578</v>
      </c>
    </row>
    <row r="1003" spans="1:46" x14ac:dyDescent="0.3">
      <c r="A1003" t="s">
        <v>4149</v>
      </c>
      <c r="B1003" t="s">
        <v>4150</v>
      </c>
      <c r="C1003" t="s">
        <v>1614</v>
      </c>
      <c r="D1003" t="s">
        <v>1369</v>
      </c>
      <c r="F1003" t="s">
        <v>67</v>
      </c>
      <c r="G1003" t="s">
        <v>81</v>
      </c>
      <c r="H1003" t="s">
        <v>853</v>
      </c>
      <c r="I1003" t="s">
        <v>110</v>
      </c>
      <c r="J1003" t="s">
        <v>27</v>
      </c>
      <c r="K1003" t="s">
        <v>98</v>
      </c>
      <c r="L1003" t="s">
        <v>73</v>
      </c>
      <c r="M1003">
        <v>7</v>
      </c>
      <c r="N1003" t="s">
        <v>584</v>
      </c>
      <c r="O1003">
        <v>8750</v>
      </c>
      <c r="P1003" t="s">
        <v>4151</v>
      </c>
      <c r="Q1003" t="s">
        <v>4152</v>
      </c>
      <c r="R1003" t="s">
        <v>46</v>
      </c>
      <c r="S1003" t="str">
        <f>IF(salesTable[[#This Row],[Region]]="","MISSING",IFERROR(VLOOKUP(salesTable[[#This Row],[Region]],region_ref[],2,FALSE),TRIM(CLEAN(UPPER(salesTable[[#This Row],[Region]])))))</f>
        <v>TAKORADI</v>
      </c>
      <c r="T1003" t="str">
        <f>IF(salesTable[[#This Row],[CustomerType]]="","MISSING",IFERROR(VLOOKUP(salesTable[[#This Row],[CustomerType]],customerType_Ref[],2,FALSE),TRIM(CLEAN(UPPER(salesTable[[#This Row],[CustomerType]])))))</f>
        <v>GOVERNMENT</v>
      </c>
      <c r="U1003" t="str">
        <f>IF(salesTable[[#This Row],[SalesChannel]]="","MISSING",IFERROR(VLOOKUP(salesTable[[#This Row],[SalesChannel]],salesChannel_Ref[],2,FALSE),CLEAN(UPPER(TRIM(salesTable[SalesChannel])))))</f>
        <v>MOBILE APP</v>
      </c>
      <c r="V1003" t="str">
        <f>IF(salesTable[[#This Row],[PaymentMethod]]="","MISSING",IFERROR(VLOOKUP(salesTable[[#This Row],[PaymentMethod]],paymentMethod_REF[],2,FALSE), CLEAN(UPPER(TRIM(salesTable[[#This Row],[PaymentMethod]])))))</f>
        <v>CARD</v>
      </c>
      <c r="W1003" s="8" t="str">
        <f>IF(salesTable[[#This Row],[ProductID]]="","MISSING",IFERROR(VLOOKUP(salesTable[[#This Row],[ProductID]],product_REF[],1,FALSE),"NO MATCH"))</f>
        <v>P008</v>
      </c>
      <c r="X1003" s="8" t="str">
        <f>CLEAN(UPPER(TRIM(IF(salesTable[[#This Row],[ProductID]]="","MISSING",IFERROR(VLOOKUP(salesTable[[#This Row],[ProductID]],product_REF[],2,FALSE),"NO MATCH")))))</f>
        <v>MICROWAVE 25L</v>
      </c>
      <c r="Y1003" t="str">
        <f>IFERROR(CLEAN(UPPER(TRIM(VLOOKUP(salesTable[[#This Row],[productID_Final]],product_REF[],3,FALSE)))),"NO MATCH")</f>
        <v>HOME APPLIANCES</v>
      </c>
      <c r="Z1003" s="8" t="str">
        <f>IF(salesTable[[#This Row],[productCategory_final]]=CLEAN(UPPER(TRIM(salesTable[ProductCategory]))),salesTable[[#This Row],[productCategory_final]],"MISMATCH")</f>
        <v>HOME APPLIANCES</v>
      </c>
      <c r="AA1003" s="8" t="str">
        <f>IF(salesTable[[#This Row],[CustomerID]]="","MISSING",IFERROR(VLOOKUP(salesTable[[#This Row],[CustomerID]],customer_REF[],1,FALSE),"NO MATCH"))</f>
        <v>C0029</v>
      </c>
      <c r="AB1003" t="str">
        <f>CLEAN(UPPER(TRIM(IF(salesTable[[#This Row],[FirstName]]="","MISSING",IFERROR(VLOOKUP(salesTable[[#This Row],[CustomerID_final]],customer_REF[],2,FALSE),"NO MATCH")))))</f>
        <v>ESI</v>
      </c>
      <c r="AC1003" s="8" t="str">
        <f>IF(salesTable[[#This Row],[customerFisrtName]]=CLEAN(UPPER(TRIM(salesTable[[#This Row],[customerFisrtName]]))),salesTable[[#This Row],[customerFisrtName]],"MISMATCH")</f>
        <v>ESI</v>
      </c>
      <c r="AD1003" t="str">
        <f>CLEAN(UPPER(TRIM(IF(salesTable[[#This Row],[LastName]]="","MISSING",IFERROR(VLOOKUP(salesTable[[#This Row],[CustomerID_final]],customer_REF[],3,FALSE),"NO MATCH")))))</f>
        <v>MISSING</v>
      </c>
      <c r="AE1003" s="8" t="str">
        <f>IF(salesTable[[#This Row],[customerLastName]]=CLEAN(UPPER(TRIM(salesTable[[#This Row],[customerLastName]]))),salesTable[[#This Row],[customerLastName]],"MISMATCH")</f>
        <v>MISSING</v>
      </c>
      <c r="AF1003" s="8" t="str">
        <f>IF(salesTable[[#This Row],[Phone]]="","MISSING",0&amp;RIGHT(TRIM(SUBSTITUTE(SUBSTITUTE(SUBSTITUTE(salesTable[[#This Row],[Phone]],"+","")," ",""),"-","")),9))</f>
        <v>0273941428</v>
      </c>
      <c r="AG100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03" s="8">
        <f>IF(salesTable[[#This Row],[quantity_clean]]&gt;0,salesTable[[#This Row],[quantity_clean]],"INVALID")</f>
        <v>7</v>
      </c>
      <c r="AI100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03" s="8">
        <f>IF(salesTable[[#This Row],[unitPrice_clean]]&gt;0,salesTable[[#This Row],[unitPrice_clean]],"INVALID")</f>
        <v>1250</v>
      </c>
      <c r="AK1003">
        <f>IF(salesTable[[#This Row],[Revenue]]="","MISSING",VALUE(TRIM(SUBSTITUTE(SUBSTITUTE(salesTable[[#This Row],[Revenue]],",",""),"GH₵",""))))</f>
        <v>8750</v>
      </c>
      <c r="AL1003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1003" s="19">
        <f>IF(ISNUMBER(salesTable[[#This Row],[OrderDate]]),salesTable[[#This Row],[OrderDate]],IFERROR(DATEVALUE(CLEAN(TRIM(SUBSTITUTE(salesTable[[#This Row],[OrderDate]],".","/")))),"CHECK"))</f>
        <v>45669</v>
      </c>
      <c r="AN10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45669</v>
      </c>
      <c r="AO10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GH-TAK-2025-00585</v>
      </c>
      <c r="AP10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3" s="8" t="str">
        <f>CLEAN(PROPER(TRIM(salesTable[[#This Row],[Email]])))</f>
        <v>Esi.Mensah22@Example.Com</v>
      </c>
      <c r="AR1003" s="8" t="str">
        <f>CLEAN(TRIM(salesTable[[#This Row],[SourceFile]]))</f>
        <v>Mobile_App_Export.csv</v>
      </c>
      <c r="AS10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3" s="8" t="str">
        <f>IF(salesTable[orderRef_final]&lt;&gt;"MISSING",salesTable[orderRef_final],"invalid")</f>
        <v>GH-TAK-2025-00585</v>
      </c>
    </row>
    <row r="1004" spans="1:46" x14ac:dyDescent="0.3">
      <c r="A1004" t="s">
        <v>3812</v>
      </c>
      <c r="B1004" t="s">
        <v>3813</v>
      </c>
      <c r="C1004" t="s">
        <v>742</v>
      </c>
      <c r="D1004" t="s">
        <v>743</v>
      </c>
      <c r="E1004" t="s">
        <v>237</v>
      </c>
      <c r="F1004" t="s">
        <v>67</v>
      </c>
      <c r="G1004" t="s">
        <v>303</v>
      </c>
      <c r="H1004" t="s">
        <v>304</v>
      </c>
      <c r="I1004" t="s">
        <v>41</v>
      </c>
      <c r="J1004" t="s">
        <v>337</v>
      </c>
      <c r="K1004" t="s">
        <v>231</v>
      </c>
      <c r="L1004" t="s">
        <v>58</v>
      </c>
      <c r="M1004" t="s">
        <v>426</v>
      </c>
      <c r="N1004">
        <v>2400</v>
      </c>
      <c r="O1004">
        <v>7200</v>
      </c>
      <c r="P1004" t="s">
        <v>3814</v>
      </c>
      <c r="Q1004" t="s">
        <v>3815</v>
      </c>
      <c r="R1004" t="s">
        <v>157</v>
      </c>
      <c r="S1004" t="str">
        <f>IF(salesTable[[#This Row],[Region]]="","MISSING",IFERROR(VLOOKUP(salesTable[[#This Row],[Region]],region_ref[],2,FALSE),TRIM(CLEAN(UPPER(salesTable[[#This Row],[Region]])))))</f>
        <v>TAKORADI</v>
      </c>
      <c r="T1004" t="str">
        <f>IF(salesTable[[#This Row],[CustomerType]]="","MISSING",IFERROR(VLOOKUP(salesTable[[#This Row],[CustomerType]],customerType_Ref[],2,FALSE),TRIM(CLEAN(UPPER(salesTable[[#This Row],[CustomerType]])))))</f>
        <v>INDIVIDUAL</v>
      </c>
      <c r="U1004" t="str">
        <f>IF(salesTable[[#This Row],[SalesChannel]]="","MISSING",IFERROR(VLOOKUP(salesTable[[#This Row],[SalesChannel]],salesChannel_Ref[],2,FALSE),CLEAN(UPPER(TRIM(salesTable[SalesChannel])))))</f>
        <v>ONLINE</v>
      </c>
      <c r="V100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04" s="8" t="str">
        <f>IF(salesTable[[#This Row],[ProductID]]="","MISSING",IFERROR(VLOOKUP(salesTable[[#This Row],[ProductID]],product_REF[],1,FALSE),"NO MATCH"))</f>
        <v>P011</v>
      </c>
      <c r="X1004" s="8" t="str">
        <f>CLEAN(UPPER(TRIM(IF(salesTable[[#This Row],[ProductID]]="","MISSING",IFERROR(VLOOKUP(salesTable[[#This Row],[ProductID]],product_REF[],2,FALSE),"NO MATCH")))))</f>
        <v>EXECUTIVE DESK</v>
      </c>
      <c r="Y1004" t="str">
        <f>IFERROR(CLEAN(UPPER(TRIM(VLOOKUP(salesTable[[#This Row],[productID_Final]],product_REF[],3,FALSE)))),"NO MATCH")</f>
        <v>FURNITURE</v>
      </c>
      <c r="Z1004" s="8" t="str">
        <f>IF(salesTable[[#This Row],[productCategory_final]]=CLEAN(UPPER(TRIM(salesTable[ProductCategory]))),salesTable[[#This Row],[productCategory_final]],"MISMATCH")</f>
        <v>FURNITURE</v>
      </c>
      <c r="AA1004" s="8" t="str">
        <f>IF(salesTable[[#This Row],[CustomerID]]="","MISSING",IFERROR(VLOOKUP(salesTable[[#This Row],[CustomerID]],customer_REF[],1,FALSE),"NO MATCH"))</f>
        <v>C0163</v>
      </c>
      <c r="AB1004" t="str">
        <f>CLEAN(UPPER(TRIM(IF(salesTable[[#This Row],[FirstName]]="","MISSING",IFERROR(VLOOKUP(salesTable[[#This Row],[CustomerID_final]],customer_REF[],2,FALSE),"NO MATCH")))))</f>
        <v>ESI</v>
      </c>
      <c r="AC1004" s="8" t="str">
        <f>IF(salesTable[[#This Row],[customerFisrtName]]=CLEAN(UPPER(TRIM(salesTable[[#This Row],[customerFisrtName]]))),salesTable[[#This Row],[customerFisrtName]],"MISMATCH")</f>
        <v>ESI</v>
      </c>
      <c r="AD1004" t="str">
        <f>CLEAN(UPPER(TRIM(IF(salesTable[[#This Row],[LastName]]="","MISSING",IFERROR(VLOOKUP(salesTable[[#This Row],[CustomerID_final]],customer_REF[],3,FALSE),"NO MATCH")))))</f>
        <v>APPIAH</v>
      </c>
      <c r="AE1004" s="8" t="str">
        <f>IF(salesTable[[#This Row],[customerLastName]]=CLEAN(UPPER(TRIM(salesTable[[#This Row],[customerLastName]]))),salesTable[[#This Row],[customerLastName]],"MISMATCH")</f>
        <v>APPIAH</v>
      </c>
      <c r="AF1004" s="8" t="str">
        <f>IF(salesTable[[#This Row],[Phone]]="","MISSING",0&amp;RIGHT(TRIM(SUBSTITUTE(SUBSTITUTE(SUBSTITUTE(salesTable[[#This Row],[Phone]],"+","")," ",""),"-","")),9))</f>
        <v>0242448681</v>
      </c>
      <c r="AG100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04" s="8">
        <f>IF(salesTable[[#This Row],[quantity_clean]]&gt;0,salesTable[[#This Row],[quantity_clean]],"INVALID")</f>
        <v>3</v>
      </c>
      <c r="AI100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04" s="8">
        <f>IF(salesTable[[#This Row],[unitPrice_clean]]&gt;0,salesTable[[#This Row],[unitPrice_clean]],"INVALID")</f>
        <v>2400</v>
      </c>
      <c r="AK1004">
        <f>IF(salesTable[[#This Row],[Revenue]]="","MISSING",VALUE(TRIM(SUBSTITUTE(SUBSTITUTE(salesTable[[#This Row],[Revenue]],",",""),"GH₵",""))))</f>
        <v>7200</v>
      </c>
      <c r="AL1004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004" s="19">
        <f>IF(ISNUMBER(salesTable[[#This Row],[OrderDate]]),salesTable[[#This Row],[OrderDate]],IFERROR(DATEVALUE(CLEAN(TRIM(SUBSTITUTE(salesTable[[#This Row],[OrderDate]],".","/")))),"CHECK"))</f>
        <v>45853</v>
      </c>
      <c r="AN10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45853</v>
      </c>
      <c r="AO10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GH-TAK-2025-00588</v>
      </c>
      <c r="AP10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4" s="8" t="str">
        <f>CLEAN(PROPER(TRIM(salesTable[[#This Row],[Email]])))</f>
        <v>Esi.Appiah89@Example.Com</v>
      </c>
      <c r="AR1004" s="8" t="str">
        <f>CLEAN(TRIM(salesTable[[#This Row],[SourceFile]]))</f>
        <v>Online_Sales_2025.xlsx</v>
      </c>
      <c r="AS10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4" s="8" t="str">
        <f>IF(salesTable[orderRef_final]&lt;&gt;"MISSING",salesTable[orderRef_final],"invalid")</f>
        <v>GH-TAK-2025-00588</v>
      </c>
    </row>
    <row r="1005" spans="1:46" x14ac:dyDescent="0.3">
      <c r="A1005" t="s">
        <v>2617</v>
      </c>
      <c r="B1005" t="s">
        <v>2618</v>
      </c>
      <c r="C1005" t="s">
        <v>2219</v>
      </c>
      <c r="D1005" t="s">
        <v>366</v>
      </c>
      <c r="E1005" t="s">
        <v>173</v>
      </c>
      <c r="F1005" t="s">
        <v>67</v>
      </c>
      <c r="G1005" t="s">
        <v>239</v>
      </c>
      <c r="H1005" t="s">
        <v>240</v>
      </c>
      <c r="I1005" t="s">
        <v>193</v>
      </c>
      <c r="J1005" t="s">
        <v>864</v>
      </c>
      <c r="K1005" t="s">
        <v>98</v>
      </c>
      <c r="L1005" t="s">
        <v>451</v>
      </c>
      <c r="M1005" t="s">
        <v>846</v>
      </c>
      <c r="N1005">
        <v>980</v>
      </c>
      <c r="O1005">
        <v>980</v>
      </c>
      <c r="P1005" t="s">
        <v>2619</v>
      </c>
      <c r="Q1005" t="s">
        <v>2620</v>
      </c>
      <c r="R1005" t="s">
        <v>61</v>
      </c>
      <c r="S1005" t="str">
        <f>IF(salesTable[[#This Row],[Region]]="","MISSING",IFERROR(VLOOKUP(salesTable[[#This Row],[Region]],region_ref[],2,FALSE),TRIM(CLEAN(UPPER(salesTable[[#This Row],[Region]])))))</f>
        <v>TAKORADI</v>
      </c>
      <c r="T1005" t="str">
        <f>IF(salesTable[[#This Row],[CustomerType]]="","MISSING",IFERROR(VLOOKUP(salesTable[[#This Row],[CustomerType]],customerType_Ref[],2,FALSE),TRIM(CLEAN(UPPER(salesTable[[#This Row],[CustomerType]])))))</f>
        <v>INDIVIDUAL</v>
      </c>
      <c r="U1005" t="str">
        <f>IF(salesTable[[#This Row],[SalesChannel]]="","MISSING",IFERROR(VLOOKUP(salesTable[[#This Row],[SalesChannel]],salesChannel_Ref[],2,FALSE),CLEAN(UPPER(TRIM(salesTable[SalesChannel])))))</f>
        <v>MOBILE APP</v>
      </c>
      <c r="V100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05" s="8" t="str">
        <f>IF(salesTable[[#This Row],[ProductID]]="","MISSING",IFERROR(VLOOKUP(salesTable[[#This Row],[ProductID]],product_REF[],1,FALSE),"NO MATCH"))</f>
        <v>P009</v>
      </c>
      <c r="X1005" s="8" t="str">
        <f>CLEAN(UPPER(TRIM(IF(salesTable[[#This Row],[ProductID]]="","MISSING",IFERROR(VLOOKUP(salesTable[[#This Row],[ProductID]],product_REF[],2,FALSE),"NO MATCH")))))</f>
        <v>FILING CABINET</v>
      </c>
      <c r="Y1005" t="str">
        <f>IFERROR(CLEAN(UPPER(TRIM(VLOOKUP(salesTable[[#This Row],[productID_Final]],product_REF[],3,FALSE)))),"NO MATCH")</f>
        <v>OFFICE SUPPLIES</v>
      </c>
      <c r="Z1005" s="8" t="str">
        <f>IF(salesTable[[#This Row],[productCategory_final]]=CLEAN(UPPER(TRIM(salesTable[ProductCategory]))),salesTable[[#This Row],[productCategory_final]],"MISMATCH")</f>
        <v>OFFICE SUPPLIES</v>
      </c>
      <c r="AA1005" s="8" t="str">
        <f>IF(salesTable[[#This Row],[CustomerID]]="","MISSING",IFERROR(VLOOKUP(salesTable[[#This Row],[CustomerID]],customer_REF[],1,FALSE),"NO MATCH"))</f>
        <v>C0137</v>
      </c>
      <c r="AB1005" t="str">
        <f>CLEAN(UPPER(TRIM(IF(salesTable[[#This Row],[FirstName]]="","MISSING",IFERROR(VLOOKUP(salesTable[[#This Row],[CustomerID_final]],customer_REF[],2,FALSE),"NO MATCH")))))</f>
        <v>ABENA</v>
      </c>
      <c r="AC1005" s="8" t="str">
        <f>IF(salesTable[[#This Row],[customerFisrtName]]=CLEAN(UPPER(TRIM(salesTable[[#This Row],[customerFisrtName]]))),salesTable[[#This Row],[customerFisrtName]],"MISMATCH")</f>
        <v>ABENA</v>
      </c>
      <c r="AD1005" t="str">
        <f>CLEAN(UPPER(TRIM(IF(salesTable[[#This Row],[LastName]]="","MISSING",IFERROR(VLOOKUP(salesTable[[#This Row],[CustomerID_final]],customer_REF[],3,FALSE),"NO MATCH")))))</f>
        <v>OSEI</v>
      </c>
      <c r="AE1005" s="8" t="str">
        <f>IF(salesTable[[#This Row],[customerLastName]]=CLEAN(UPPER(TRIM(salesTable[[#This Row],[customerLastName]]))),salesTable[[#This Row],[customerLastName]],"MISMATCH")</f>
        <v>OSEI</v>
      </c>
      <c r="AF1005" s="8" t="str">
        <f>IF(salesTable[[#This Row],[Phone]]="","MISSING",0&amp;RIGHT(TRIM(SUBSTITUTE(SUBSTITUTE(SUBSTITUTE(salesTable[[#This Row],[Phone]],"+","")," ",""),"-","")),9))</f>
        <v>0265538043</v>
      </c>
      <c r="AG100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05" s="8">
        <f>IF(salesTable[[#This Row],[quantity_clean]]&gt;0,salesTable[[#This Row],[quantity_clean]],"INVALID")</f>
        <v>1</v>
      </c>
      <c r="AI100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05" s="8">
        <f>IF(salesTable[[#This Row],[unitPrice_clean]]&gt;0,salesTable[[#This Row],[unitPrice_clean]],"INVALID")</f>
        <v>980</v>
      </c>
      <c r="AK1005">
        <f>IF(salesTable[[#This Row],[Revenue]]="","MISSING",VALUE(TRIM(SUBSTITUTE(SUBSTITUTE(salesTable[[#This Row],[Revenue]],",",""),"GH₵",""))))</f>
        <v>980</v>
      </c>
      <c r="AL1005" s="8">
        <f>IFERROR(IF(ROUND(salesTable[[#This Row],[Quantity_final]]*salesTable[[#This Row],[UnitPrice_final]],2)=ROUND(salesTable[[#This Row],[revenue_clean]],2)=TRUE,salesTable[[#This Row],[revenue_clean]],"invalid"),"INVALID")</f>
        <v>980</v>
      </c>
      <c r="AM1005" s="19">
        <f>IF(ISNUMBER(salesTable[[#This Row],[OrderDate]]),salesTable[[#This Row],[OrderDate]],IFERROR(DATEVALUE(CLEAN(TRIM(SUBSTITUTE(salesTable[[#This Row],[OrderDate]],".","/")))),"CHECK"))</f>
        <v>45907</v>
      </c>
      <c r="AN10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45907</v>
      </c>
      <c r="AO10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GH-TAK-2025-00593</v>
      </c>
      <c r="AP10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5" s="8" t="str">
        <f>CLEAN(PROPER(TRIM(salesTable[[#This Row],[Email]])))</f>
        <v>Abena.Osei5@Example.Com</v>
      </c>
      <c r="AR1005" s="8" t="str">
        <f>CLEAN(TRIM(salesTable[[#This Row],[SourceFile]]))</f>
        <v>Retail_POS_2025.csv</v>
      </c>
      <c r="AS10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5" s="8" t="str">
        <f>IF(salesTable[orderRef_final]&lt;&gt;"MISSING",salesTable[orderRef_final],"invalid")</f>
        <v>GH-TAK-2025-00593</v>
      </c>
    </row>
    <row r="1006" spans="1:46" x14ac:dyDescent="0.3">
      <c r="A1006" t="s">
        <v>3499</v>
      </c>
      <c r="B1006" t="s">
        <v>468</v>
      </c>
      <c r="C1006" t="s">
        <v>666</v>
      </c>
      <c r="D1006" t="s">
        <v>106</v>
      </c>
      <c r="E1006" t="s">
        <v>2410</v>
      </c>
      <c r="F1006" t="s">
        <v>67</v>
      </c>
      <c r="G1006" t="s">
        <v>303</v>
      </c>
      <c r="H1006" t="s">
        <v>2000</v>
      </c>
      <c r="I1006" t="s">
        <v>41</v>
      </c>
      <c r="J1006" t="s">
        <v>83</v>
      </c>
      <c r="K1006" t="s">
        <v>42</v>
      </c>
      <c r="L1006" t="s">
        <v>182</v>
      </c>
      <c r="M1006" t="s">
        <v>99</v>
      </c>
      <c r="N1006">
        <v>2400</v>
      </c>
      <c r="O1006">
        <v>26400</v>
      </c>
      <c r="P1006" t="s">
        <v>3500</v>
      </c>
      <c r="Q1006" t="s">
        <v>3501</v>
      </c>
      <c r="R1006" t="s">
        <v>46</v>
      </c>
      <c r="S1006" t="str">
        <f>IF(salesTable[[#This Row],[Region]]="","MISSING",IFERROR(VLOOKUP(salesTable[[#This Row],[Region]],region_ref[],2,FALSE),TRIM(CLEAN(UPPER(salesTable[[#This Row],[Region]])))))</f>
        <v>TAKORADI</v>
      </c>
      <c r="T1006" t="str">
        <f>IF(salesTable[[#This Row],[CustomerType]]="","MISSING",IFERROR(VLOOKUP(salesTable[[#This Row],[CustomerType]],customerType_Ref[],2,FALSE),TRIM(CLEAN(UPPER(salesTable[[#This Row],[CustomerType]])))))</f>
        <v>INDIVIDUAL</v>
      </c>
      <c r="U1006" t="str">
        <f>IF(salesTable[[#This Row],[SalesChannel]]="","MISSING",IFERROR(VLOOKUP(salesTable[[#This Row],[SalesChannel]],salesChannel_Ref[],2,FALSE),CLEAN(UPPER(TRIM(salesTable[SalesChannel])))))</f>
        <v>ONLINE</v>
      </c>
      <c r="V1006" t="str">
        <f>IF(salesTable[[#This Row],[PaymentMethod]]="","MISSING",IFERROR(VLOOKUP(salesTable[[#This Row],[PaymentMethod]],paymentMethod_REF[],2,FALSE), CLEAN(UPPER(TRIM(salesTable[[#This Row],[PaymentMethod]])))))</f>
        <v>CASH</v>
      </c>
      <c r="W1006" s="8" t="str">
        <f>IF(salesTable[[#This Row],[ProductID]]="","MISSING",IFERROR(VLOOKUP(salesTable[[#This Row],[ProductID]],product_REF[],1,FALSE),"NO MATCH"))</f>
        <v>P011</v>
      </c>
      <c r="X1006" s="8" t="str">
        <f>CLEAN(UPPER(TRIM(IF(salesTable[[#This Row],[ProductID]]="","MISSING",IFERROR(VLOOKUP(salesTable[[#This Row],[ProductID]],product_REF[],2,FALSE),"NO MATCH")))))</f>
        <v>EXECUTIVE DESK</v>
      </c>
      <c r="Y1006" t="str">
        <f>IFERROR(CLEAN(UPPER(TRIM(VLOOKUP(salesTable[[#This Row],[productID_Final]],product_REF[],3,FALSE)))),"NO MATCH")</f>
        <v>FURNITURE</v>
      </c>
      <c r="Z1006" s="8" t="str">
        <f>IF(salesTable[[#This Row],[productCategory_final]]=CLEAN(UPPER(TRIM(salesTable[ProductCategory]))),salesTable[[#This Row],[productCategory_final]],"MISMATCH")</f>
        <v>FURNITURE</v>
      </c>
      <c r="AA1006" s="8" t="str">
        <f>IF(salesTable[[#This Row],[CustomerID]]="","MISSING",IFERROR(VLOOKUP(salesTable[[#This Row],[CustomerID]],customer_REF[],1,FALSE),"NO MATCH"))</f>
        <v>C0232</v>
      </c>
      <c r="AB1006" t="str">
        <f>CLEAN(UPPER(TRIM(IF(salesTable[[#This Row],[FirstName]]="","MISSING",IFERROR(VLOOKUP(salesTable[[#This Row],[CustomerID_final]],customer_REF[],2,FALSE),"NO MATCH")))))</f>
        <v>YAW</v>
      </c>
      <c r="AC1006" s="8" t="str">
        <f>IF(salesTable[[#This Row],[customerFisrtName]]=CLEAN(UPPER(TRIM(salesTable[[#This Row],[customerFisrtName]]))),salesTable[[#This Row],[customerFisrtName]],"MISMATCH")</f>
        <v>YAW</v>
      </c>
      <c r="AD1006" t="str">
        <f>CLEAN(UPPER(TRIM(IF(salesTable[[#This Row],[LastName]]="","MISSING",IFERROR(VLOOKUP(salesTable[[#This Row],[CustomerID_final]],customer_REF[],3,FALSE),"NO MATCH")))))</f>
        <v>OSEI</v>
      </c>
      <c r="AE1006" s="8" t="str">
        <f>IF(salesTable[[#This Row],[customerLastName]]=CLEAN(UPPER(TRIM(salesTable[[#This Row],[customerLastName]]))),salesTable[[#This Row],[customerLastName]],"MISMATCH")</f>
        <v>OSEI</v>
      </c>
      <c r="AF1006" s="8" t="str">
        <f>IF(salesTable[[#This Row],[Phone]]="","MISSING",0&amp;RIGHT(TRIM(SUBSTITUTE(SUBSTITUTE(SUBSTITUTE(salesTable[[#This Row],[Phone]],"+","")," ",""),"-","")),9))</f>
        <v>0279620524</v>
      </c>
      <c r="AG100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06" s="8">
        <f>IF(salesTable[[#This Row],[quantity_clean]]&gt;0,salesTable[[#This Row],[quantity_clean]],"INVALID")</f>
        <v>11</v>
      </c>
      <c r="AI100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06" s="8">
        <f>IF(salesTable[[#This Row],[unitPrice_clean]]&gt;0,salesTable[[#This Row],[unitPrice_clean]],"INVALID")</f>
        <v>2400</v>
      </c>
      <c r="AK1006">
        <f>IF(salesTable[[#This Row],[Revenue]]="","MISSING",VALUE(TRIM(SUBSTITUTE(SUBSTITUTE(salesTable[[#This Row],[Revenue]],",",""),"GH₵",""))))</f>
        <v>26400</v>
      </c>
      <c r="AL1006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1006" s="19">
        <f>IF(ISNUMBER(salesTable[[#This Row],[OrderDate]]),salesTable[[#This Row],[OrderDate]],IFERROR(DATEVALUE(CLEAN(TRIM(SUBSTITUTE(salesTable[[#This Row],[OrderDate]],".","/")))),"CHECK"))</f>
        <v>45757</v>
      </c>
      <c r="AN10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45757</v>
      </c>
      <c r="AO10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GH-TAK-2025-00599</v>
      </c>
      <c r="AP10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6" s="8" t="str">
        <f>CLEAN(PROPER(TRIM(salesTable[[#This Row],[Email]])))</f>
        <v>Yaw.Osei9@Example.Com</v>
      </c>
      <c r="AR1006" s="8" t="str">
        <f>CLEAN(TRIM(salesTable[[#This Row],[SourceFile]]))</f>
        <v>Mobile_App_Export.csv</v>
      </c>
      <c r="AS10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6" s="8" t="str">
        <f>IF(salesTable[orderRef_final]&lt;&gt;"MISSING",salesTable[orderRef_final],"invalid")</f>
        <v>GH-TAK-2025-00599</v>
      </c>
    </row>
    <row r="1007" spans="1:46" x14ac:dyDescent="0.3">
      <c r="A1007" t="s">
        <v>1090</v>
      </c>
      <c r="B1007" t="s">
        <v>1091</v>
      </c>
      <c r="C1007" t="s">
        <v>1092</v>
      </c>
      <c r="D1007" t="s">
        <v>21</v>
      </c>
      <c r="E1007" t="s">
        <v>1093</v>
      </c>
      <c r="F1007" t="s">
        <v>67</v>
      </c>
      <c r="G1007" t="s">
        <v>303</v>
      </c>
      <c r="H1007" t="s">
        <v>1094</v>
      </c>
      <c r="I1007" t="s">
        <v>122</v>
      </c>
      <c r="J1007" t="s">
        <v>510</v>
      </c>
      <c r="K1007" t="s">
        <v>57</v>
      </c>
      <c r="L1007" t="s">
        <v>111</v>
      </c>
      <c r="M1007">
        <v>6</v>
      </c>
      <c r="N1007">
        <v>2400</v>
      </c>
      <c r="O1007">
        <v>14400</v>
      </c>
      <c r="P1007" t="s">
        <v>1095</v>
      </c>
      <c r="Q1007" t="s">
        <v>1096</v>
      </c>
      <c r="R1007" t="s">
        <v>46</v>
      </c>
      <c r="S1007" t="str">
        <f>IF(salesTable[[#This Row],[Region]]="","MISSING",IFERROR(VLOOKUP(salesTable[[#This Row],[Region]],region_ref[],2,FALSE),TRIM(CLEAN(UPPER(salesTable[[#This Row],[Region]])))))</f>
        <v>TAKORADI</v>
      </c>
      <c r="T1007" t="str">
        <f>IF(salesTable[[#This Row],[CustomerType]]="","MISSING",IFERROR(VLOOKUP(salesTable[[#This Row],[CustomerType]],customerType_Ref[],2,FALSE),TRIM(CLEAN(UPPER(salesTable[[#This Row],[CustomerType]])))))</f>
        <v>BUSINESS</v>
      </c>
      <c r="U1007" t="str">
        <f>IF(salesTable[[#This Row],[SalesChannel]]="","MISSING",IFERROR(VLOOKUP(salesTable[[#This Row],[SalesChannel]],salesChannel_Ref[],2,FALSE),CLEAN(UPPER(TRIM(salesTable[SalesChannel])))))</f>
        <v>ONLINE</v>
      </c>
      <c r="V1007" t="str">
        <f>IF(salesTable[[#This Row],[PaymentMethod]]="","MISSING",IFERROR(VLOOKUP(salesTable[[#This Row],[PaymentMethod]],paymentMethod_REF[],2,FALSE), CLEAN(UPPER(TRIM(salesTable[[#This Row],[PaymentMethod]])))))</f>
        <v>CARD</v>
      </c>
      <c r="W1007" s="8" t="str">
        <f>IF(salesTable[[#This Row],[ProductID]]="","MISSING",IFERROR(VLOOKUP(salesTable[[#This Row],[ProductID]],product_REF[],1,FALSE),"NO MATCH"))</f>
        <v>P011</v>
      </c>
      <c r="X1007" s="8" t="str">
        <f>CLEAN(UPPER(TRIM(IF(salesTable[[#This Row],[ProductID]]="","MISSING",IFERROR(VLOOKUP(salesTable[[#This Row],[ProductID]],product_REF[],2,FALSE),"NO MATCH")))))</f>
        <v>EXECUTIVE DESK</v>
      </c>
      <c r="Y1007" t="str">
        <f>IFERROR(CLEAN(UPPER(TRIM(VLOOKUP(salesTable[[#This Row],[productID_Final]],product_REF[],3,FALSE)))),"NO MATCH")</f>
        <v>FURNITURE</v>
      </c>
      <c r="Z1007" s="8" t="str">
        <f>IF(salesTable[[#This Row],[productCategory_final]]=CLEAN(UPPER(TRIM(salesTable[ProductCategory]))),salesTable[[#This Row],[productCategory_final]],"MISMATCH")</f>
        <v>FURNITURE</v>
      </c>
      <c r="AA1007" s="8" t="str">
        <f>IF(salesTable[[#This Row],[CustomerID]]="","MISSING",IFERROR(VLOOKUP(salesTable[[#This Row],[CustomerID]],customer_REF[],1,FALSE),"NO MATCH"))</f>
        <v>C0069</v>
      </c>
      <c r="AB1007" t="str">
        <f>CLEAN(UPPER(TRIM(IF(salesTable[[#This Row],[FirstName]]="","MISSING",IFERROR(VLOOKUP(salesTable[[#This Row],[CustomerID_final]],customer_REF[],2,FALSE),"NO MATCH")))))</f>
        <v>KOJO</v>
      </c>
      <c r="AC1007" s="8" t="str">
        <f>IF(salesTable[[#This Row],[customerFisrtName]]=CLEAN(UPPER(TRIM(salesTable[[#This Row],[customerFisrtName]]))),salesTable[[#This Row],[customerFisrtName]],"MISMATCH")</f>
        <v>KOJO</v>
      </c>
      <c r="AD1007" t="str">
        <f>CLEAN(UPPER(TRIM(IF(salesTable[[#This Row],[LastName]]="","MISSING",IFERROR(VLOOKUP(salesTable[[#This Row],[CustomerID_final]],customer_REF[],3,FALSE),"NO MATCH")))))</f>
        <v>ADDO</v>
      </c>
      <c r="AE1007" s="8" t="str">
        <f>IF(salesTable[[#This Row],[customerLastName]]=CLEAN(UPPER(TRIM(salesTable[[#This Row],[customerLastName]]))),salesTable[[#This Row],[customerLastName]],"MISMATCH")</f>
        <v>ADDO</v>
      </c>
      <c r="AF1007" s="8" t="str">
        <f>IF(salesTable[[#This Row],[Phone]]="","MISSING",0&amp;RIGHT(TRIM(SUBSTITUTE(SUBSTITUTE(SUBSTITUTE(salesTable[[#This Row],[Phone]],"+","")," ",""),"-","")),9))</f>
        <v>0245101979</v>
      </c>
      <c r="AG100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07" s="8">
        <f>IF(salesTable[[#This Row],[quantity_clean]]&gt;0,salesTable[[#This Row],[quantity_clean]],"INVALID")</f>
        <v>6</v>
      </c>
      <c r="AI100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07" s="8">
        <f>IF(salesTable[[#This Row],[unitPrice_clean]]&gt;0,salesTable[[#This Row],[unitPrice_clean]],"INVALID")</f>
        <v>2400</v>
      </c>
      <c r="AK1007">
        <f>IF(salesTable[[#This Row],[Revenue]]="","MISSING",VALUE(TRIM(SUBSTITUTE(SUBSTITUTE(salesTable[[#This Row],[Revenue]],",",""),"GH₵",""))))</f>
        <v>14400</v>
      </c>
      <c r="AL1007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007" s="19">
        <f>IF(ISNUMBER(salesTable[[#This Row],[OrderDate]]),salesTable[[#This Row],[OrderDate]],IFERROR(DATEVALUE(CLEAN(TRIM(SUBSTITUTE(salesTable[[#This Row],[OrderDate]],".","/")))),"CHECK"))</f>
        <v>45853</v>
      </c>
      <c r="AN10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45853</v>
      </c>
      <c r="AO10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GH-TAK-2025-00602</v>
      </c>
      <c r="AP10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7" s="8" t="str">
        <f>CLEAN(PROPER(TRIM(salesTable[[#This Row],[Email]])))</f>
        <v>Kojo.Addo75Example.Com</v>
      </c>
      <c r="AR1007" s="8" t="str">
        <f>CLEAN(TRIM(salesTable[[#This Row],[SourceFile]]))</f>
        <v>Mobile_App_Export.csv</v>
      </c>
      <c r="AS10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7" s="8" t="str">
        <f>IF(salesTable[orderRef_final]&lt;&gt;"MISSING",salesTable[orderRef_final],"invalid")</f>
        <v>GH-TAK-2025-00602</v>
      </c>
    </row>
    <row r="1008" spans="1:46" x14ac:dyDescent="0.3">
      <c r="A1008" t="s">
        <v>2133</v>
      </c>
      <c r="B1008" t="s">
        <v>2134</v>
      </c>
      <c r="C1008" t="s">
        <v>1105</v>
      </c>
      <c r="D1008" t="s">
        <v>80</v>
      </c>
      <c r="E1008" t="s">
        <v>2135</v>
      </c>
      <c r="F1008" t="s">
        <v>264</v>
      </c>
      <c r="G1008" t="s">
        <v>239</v>
      </c>
      <c r="H1008" t="s">
        <v>939</v>
      </c>
      <c r="I1008" t="s">
        <v>279</v>
      </c>
      <c r="J1008" t="s">
        <v>56</v>
      </c>
      <c r="K1008" t="s">
        <v>98</v>
      </c>
      <c r="L1008" t="s">
        <v>165</v>
      </c>
      <c r="M1008">
        <v>7</v>
      </c>
      <c r="N1008" t="s">
        <v>1508</v>
      </c>
      <c r="O1008">
        <v>6860</v>
      </c>
      <c r="P1008" t="s">
        <v>2136</v>
      </c>
      <c r="Q1008" t="s">
        <v>2137</v>
      </c>
      <c r="R1008" t="s">
        <v>157</v>
      </c>
      <c r="S1008" t="str">
        <f>IF(salesTable[[#This Row],[Region]]="","MISSING",IFERROR(VLOOKUP(salesTable[[#This Row],[Region]],region_ref[],2,FALSE),TRIM(CLEAN(UPPER(salesTable[[#This Row],[Region]])))))</f>
        <v>TAKORADI</v>
      </c>
      <c r="T1008" t="str">
        <f>IF(salesTable[[#This Row],[CustomerType]]="","MISSING",IFERROR(VLOOKUP(salesTable[[#This Row],[CustomerType]],customerType_Ref[],2,FALSE),TRIM(CLEAN(UPPER(salesTable[[#This Row],[CustomerType]])))))</f>
        <v>GOVERNMENT</v>
      </c>
      <c r="U1008" t="str">
        <f>IF(salesTable[[#This Row],[SalesChannel]]="","MISSING",IFERROR(VLOOKUP(salesTable[[#This Row],[SalesChannel]],salesChannel_Ref[],2,FALSE),CLEAN(UPPER(TRIM(salesTable[SalesChannel])))))</f>
        <v>MOBILE APP</v>
      </c>
      <c r="V100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08" s="8" t="str">
        <f>IF(salesTable[[#This Row],[ProductID]]="","MISSING",IFERROR(VLOOKUP(salesTable[[#This Row],[ProductID]],product_REF[],1,FALSE),"NO MATCH"))</f>
        <v>P009</v>
      </c>
      <c r="X1008" s="8" t="str">
        <f>CLEAN(UPPER(TRIM(IF(salesTable[[#This Row],[ProductID]]="","MISSING",IFERROR(VLOOKUP(salesTable[[#This Row],[ProductID]],product_REF[],2,FALSE),"NO MATCH")))))</f>
        <v>FILING CABINET</v>
      </c>
      <c r="Y1008" t="str">
        <f>IFERROR(CLEAN(UPPER(TRIM(VLOOKUP(salesTable[[#This Row],[productID_Final]],product_REF[],3,FALSE)))),"NO MATCH")</f>
        <v>OFFICE SUPPLIES</v>
      </c>
      <c r="Z1008" s="8" t="str">
        <f>IF(salesTable[[#This Row],[productCategory_final]]=CLEAN(UPPER(TRIM(salesTable[ProductCategory]))),salesTable[[#This Row],[productCategory_final]],"MISMATCH")</f>
        <v>OFFICE SUPPLIES</v>
      </c>
      <c r="AA1008" s="8" t="str">
        <f>IF(salesTable[[#This Row],[CustomerID]]="","MISSING",IFERROR(VLOOKUP(salesTable[[#This Row],[CustomerID]],customer_REF[],1,FALSE),"NO MATCH"))</f>
        <v>C0038</v>
      </c>
      <c r="AB1008" t="str">
        <f>CLEAN(UPPER(TRIM(IF(salesTable[[#This Row],[FirstName]]="","MISSING",IFERROR(VLOOKUP(salesTable[[#This Row],[CustomerID_final]],customer_REF[],2,FALSE),"NO MATCH")))))</f>
        <v>ADWOA</v>
      </c>
      <c r="AC1008" s="8" t="str">
        <f>IF(salesTable[[#This Row],[customerFisrtName]]=CLEAN(UPPER(TRIM(salesTable[[#This Row],[customerFisrtName]]))),salesTable[[#This Row],[customerFisrtName]],"MISMATCH")</f>
        <v>ADWOA</v>
      </c>
      <c r="AD1008" t="str">
        <f>CLEAN(UPPER(TRIM(IF(salesTable[[#This Row],[LastName]]="","MISSING",IFERROR(VLOOKUP(salesTable[[#This Row],[CustomerID_final]],customer_REF[],3,FALSE),"NO MATCH")))))</f>
        <v>BOATENG</v>
      </c>
      <c r="AE1008" s="8" t="str">
        <f>IF(salesTable[[#This Row],[customerLastName]]=CLEAN(UPPER(TRIM(salesTable[[#This Row],[customerLastName]]))),salesTable[[#This Row],[customerLastName]],"MISMATCH")</f>
        <v>BOATENG</v>
      </c>
      <c r="AF1008" s="8" t="str">
        <f>IF(salesTable[[#This Row],[Phone]]="","MISSING",0&amp;RIGHT(TRIM(SUBSTITUTE(SUBSTITUTE(SUBSTITUTE(salesTable[[#This Row],[Phone]],"+","")," ",""),"-","")),9))</f>
        <v>0262420409</v>
      </c>
      <c r="AG100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08" s="8">
        <f>IF(salesTable[[#This Row],[quantity_clean]]&gt;0,salesTable[[#This Row],[quantity_clean]],"INVALID")</f>
        <v>7</v>
      </c>
      <c r="AI100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08" s="8">
        <f>IF(salesTable[[#This Row],[unitPrice_clean]]&gt;0,salesTable[[#This Row],[unitPrice_clean]],"INVALID")</f>
        <v>980</v>
      </c>
      <c r="AK1008">
        <f>IF(salesTable[[#This Row],[Revenue]]="","MISSING",VALUE(TRIM(SUBSTITUTE(SUBSTITUTE(salesTable[[#This Row],[Revenue]],",",""),"GH₵",""))))</f>
        <v>6860</v>
      </c>
      <c r="AL1008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1008" s="19">
        <f>IF(ISNUMBER(salesTable[[#This Row],[OrderDate]]),salesTable[[#This Row],[OrderDate]],IFERROR(DATEVALUE(CLEAN(TRIM(SUBSTITUTE(salesTable[[#This Row],[OrderDate]],".","/")))),"CHECK"))</f>
        <v>46016</v>
      </c>
      <c r="AN10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46016</v>
      </c>
      <c r="AO10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GH-TAK-2025-00609</v>
      </c>
      <c r="AP10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8" s="8" t="str">
        <f>CLEAN(PROPER(TRIM(salesTable[[#This Row],[Email]])))</f>
        <v>Adwoa.Boateng25@Example.Com</v>
      </c>
      <c r="AR1008" s="8" t="str">
        <f>CLEAN(TRIM(salesTable[[#This Row],[SourceFile]]))</f>
        <v>Online_Sales_2025.xlsx</v>
      </c>
      <c r="AS10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8" s="8" t="str">
        <f>IF(salesTable[orderRef_final]&lt;&gt;"MISSING",salesTable[orderRef_final],"invalid")</f>
        <v>GH-TAK-2025-00609</v>
      </c>
    </row>
    <row r="1009" spans="1:46" x14ac:dyDescent="0.3">
      <c r="A1009" t="s">
        <v>1322</v>
      </c>
      <c r="B1009" t="s">
        <v>1323</v>
      </c>
      <c r="C1009" t="s">
        <v>1324</v>
      </c>
      <c r="D1009" t="s">
        <v>106</v>
      </c>
      <c r="E1009" t="s">
        <v>1147</v>
      </c>
      <c r="F1009" t="s">
        <v>67</v>
      </c>
      <c r="G1009" t="s">
        <v>120</v>
      </c>
      <c r="H1009" t="s">
        <v>121</v>
      </c>
      <c r="I1009" t="s">
        <v>41</v>
      </c>
      <c r="J1009" t="s">
        <v>27</v>
      </c>
      <c r="K1009" t="s">
        <v>1087</v>
      </c>
      <c r="L1009" t="s">
        <v>111</v>
      </c>
      <c r="M1009" t="s">
        <v>596</v>
      </c>
      <c r="N1009" t="s">
        <v>1325</v>
      </c>
      <c r="O1009">
        <v>1900</v>
      </c>
      <c r="P1009" t="s">
        <v>1326</v>
      </c>
      <c r="Q1009" t="s">
        <v>1327</v>
      </c>
      <c r="R1009" t="s">
        <v>32</v>
      </c>
      <c r="S1009" t="str">
        <f>IF(salesTable[[#This Row],[Region]]="","MISSING",IFERROR(VLOOKUP(salesTable[[#This Row],[Region]],region_ref[],2,FALSE),TRIM(CLEAN(UPPER(salesTable[[#This Row],[Region]])))))</f>
        <v>TAKORADI</v>
      </c>
      <c r="T1009" t="str">
        <f>IF(salesTable[[#This Row],[CustomerType]]="","MISSING",IFERROR(VLOOKUP(salesTable[[#This Row],[CustomerType]],customerType_Ref[],2,FALSE),TRIM(CLEAN(UPPER(salesTable[[#This Row],[CustomerType]])))))</f>
        <v>GOVERNMENT</v>
      </c>
      <c r="U1009" t="str">
        <f>IF(salesTable[[#This Row],[SalesChannel]]="","MISSING",IFERROR(VLOOKUP(salesTable[[#This Row],[SalesChannel]],salesChannel_Ref[],2,FALSE),CLEAN(UPPER(TRIM(salesTable[SalesChannel])))))</f>
        <v>AGENT</v>
      </c>
      <c r="V1009" t="str">
        <f>IF(salesTable[[#This Row],[PaymentMethod]]="","MISSING",IFERROR(VLOOKUP(salesTable[[#This Row],[PaymentMethod]],paymentMethod_REF[],2,FALSE), CLEAN(UPPER(TRIM(salesTable[[#This Row],[PaymentMethod]])))))</f>
        <v>CARD</v>
      </c>
      <c r="W1009" s="8" t="str">
        <f>IF(salesTable[[#This Row],[ProductID]]="","MISSING",IFERROR(VLOOKUP(salesTable[[#This Row],[ProductID]],product_REF[],1,FALSE),"NO MATCH"))</f>
        <v>P002</v>
      </c>
      <c r="X1009" s="8" t="str">
        <f>CLEAN(UPPER(TRIM(IF(salesTable[[#This Row],[ProductID]]="","MISSING",IFERROR(VLOOKUP(salesTable[[#This Row],[ProductID]],product_REF[],2,FALSE),"NO MATCH")))))</f>
        <v>OFFICE CHAIR</v>
      </c>
      <c r="Y1009" t="str">
        <f>IFERROR(CLEAN(UPPER(TRIM(VLOOKUP(salesTable[[#This Row],[productID_Final]],product_REF[],3,FALSE)))),"NO MATCH")</f>
        <v>FURNITURE</v>
      </c>
      <c r="Z1009" s="8" t="str">
        <f>IF(salesTable[[#This Row],[productCategory_final]]=CLEAN(UPPER(TRIM(salesTable[ProductCategory]))),salesTable[[#This Row],[productCategory_final]],"MISMATCH")</f>
        <v>FURNITURE</v>
      </c>
      <c r="AA1009" s="8" t="str">
        <f>IF(salesTable[[#This Row],[CustomerID]]="","MISSING",IFERROR(VLOOKUP(salesTable[[#This Row],[CustomerID]],customer_REF[],1,FALSE),"NO MATCH"))</f>
        <v>C0045</v>
      </c>
      <c r="AB1009" t="str">
        <f>CLEAN(UPPER(TRIM(IF(salesTable[[#This Row],[FirstName]]="","MISSING",IFERROR(VLOOKUP(salesTable[[#This Row],[CustomerID_final]],customer_REF[],2,FALSE),"NO MATCH")))))</f>
        <v>YAW</v>
      </c>
      <c r="AC1009" s="8" t="str">
        <f>IF(salesTable[[#This Row],[customerFisrtName]]=CLEAN(UPPER(TRIM(salesTable[[#This Row],[customerFisrtName]]))),salesTable[[#This Row],[customerFisrtName]],"MISMATCH")</f>
        <v>YAW</v>
      </c>
      <c r="AD1009" t="str">
        <f>CLEAN(UPPER(TRIM(IF(salesTable[[#This Row],[LastName]]="","MISSING",IFERROR(VLOOKUP(salesTable[[#This Row],[CustomerID_final]],customer_REF[],3,FALSE),"NO MATCH")))))</f>
        <v>OWUSU</v>
      </c>
      <c r="AE1009" s="8" t="str">
        <f>IF(salesTable[[#This Row],[customerLastName]]=CLEAN(UPPER(TRIM(salesTable[[#This Row],[customerLastName]]))),salesTable[[#This Row],[customerLastName]],"MISMATCH")</f>
        <v>OWUSU</v>
      </c>
      <c r="AF1009" s="8" t="str">
        <f>IF(salesTable[[#This Row],[Phone]]="","MISSING",0&amp;RIGHT(TRIM(SUBSTITUTE(SUBSTITUTE(SUBSTITUTE(salesTable[[#This Row],[Phone]],"+","")," ",""),"-","")),9))</f>
        <v>0271524412</v>
      </c>
      <c r="AG100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09" s="8">
        <f>IF(salesTable[[#This Row],[quantity_clean]]&gt;0,salesTable[[#This Row],[quantity_clean]],"INVALID")</f>
        <v>2</v>
      </c>
      <c r="AI1009">
        <f>IF(OR(salesTable[[#This Row],[UnitPrice]]="",salesTable[[#This Row],[UnitPrice]]="N/A",salesTable[[#This Row],[UnitPrice]]="unknown"),"INVALID",VALUE(TRIM(SUBSTITUTE(SUBSTITUTE(salesTable[[#This Row],[UnitPrice]],",",""),"GH₵",""))))</f>
        <v>950</v>
      </c>
      <c r="AJ1009" s="8">
        <f>IF(salesTable[[#This Row],[unitPrice_clean]]&gt;0,salesTable[[#This Row],[unitPrice_clean]],"INVALID")</f>
        <v>950</v>
      </c>
      <c r="AK1009">
        <f>IF(salesTable[[#This Row],[Revenue]]="","MISSING",VALUE(TRIM(SUBSTITUTE(SUBSTITUTE(salesTable[[#This Row],[Revenue]],",",""),"GH₵",""))))</f>
        <v>1900</v>
      </c>
      <c r="AL1009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1009" s="19">
        <f>IF(ISNUMBER(salesTable[[#This Row],[OrderDate]]),salesTable[[#This Row],[OrderDate]],IFERROR(DATEVALUE(CLEAN(TRIM(SUBSTITUTE(salesTable[[#This Row],[OrderDate]],".","/")))),"CHECK"))</f>
        <v>45745</v>
      </c>
      <c r="AN10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45745</v>
      </c>
      <c r="AO10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GH-TAK-2025-00612</v>
      </c>
      <c r="AP10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09" s="8" t="str">
        <f>CLEAN(PROPER(TRIM(salesTable[[#This Row],[Email]])))</f>
        <v>Yaw.Owusu21@Example.Com</v>
      </c>
      <c r="AR1009" s="8" t="str">
        <f>CLEAN(TRIM(salesTable[[#This Row],[SourceFile]]))</f>
        <v>Agent_App_2025.csv</v>
      </c>
      <c r="AS10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09" s="8" t="str">
        <f>IF(salesTable[orderRef_final]&lt;&gt;"MISSING",salesTable[orderRef_final],"invalid")</f>
        <v>GH-TAK-2025-00612</v>
      </c>
    </row>
    <row r="1010" spans="1:46" x14ac:dyDescent="0.3">
      <c r="A1010" t="s">
        <v>2003</v>
      </c>
      <c r="B1010" t="s">
        <v>2004</v>
      </c>
      <c r="C1010" t="s">
        <v>2005</v>
      </c>
      <c r="D1010" t="s">
        <v>172</v>
      </c>
      <c r="E1010" t="s">
        <v>190</v>
      </c>
      <c r="F1010" t="s">
        <v>538</v>
      </c>
      <c r="G1010" t="s">
        <v>142</v>
      </c>
      <c r="H1010" t="s">
        <v>143</v>
      </c>
      <c r="I1010" t="s">
        <v>26</v>
      </c>
      <c r="J1010" t="s">
        <v>83</v>
      </c>
      <c r="K1010" t="s">
        <v>231</v>
      </c>
      <c r="L1010" t="s">
        <v>502</v>
      </c>
      <c r="M1010">
        <v>7</v>
      </c>
      <c r="N1010" t="s">
        <v>250</v>
      </c>
      <c r="O1010">
        <v>2940</v>
      </c>
      <c r="P1010" t="s">
        <v>2006</v>
      </c>
      <c r="Q1010" t="s">
        <v>2007</v>
      </c>
      <c r="R1010" t="s">
        <v>32</v>
      </c>
      <c r="S1010" t="str">
        <f>IF(salesTable[[#This Row],[Region]]="","MISSING",IFERROR(VLOOKUP(salesTable[[#This Row],[Region]],region_ref[],2,FALSE),TRIM(CLEAN(UPPER(salesTable[[#This Row],[Region]])))))</f>
        <v>TAKORADI</v>
      </c>
      <c r="T1010" t="str">
        <f>IF(salesTable[[#This Row],[CustomerType]]="","MISSING",IFERROR(VLOOKUP(salesTable[[#This Row],[CustomerType]],customerType_Ref[],2,FALSE),TRIM(CLEAN(UPPER(salesTable[[#This Row],[CustomerType]])))))</f>
        <v>INDIVIDUAL</v>
      </c>
      <c r="U1010" t="str">
        <f>IF(salesTable[[#This Row],[SalesChannel]]="","MISSING",IFERROR(VLOOKUP(salesTable[[#This Row],[SalesChannel]],salesChannel_Ref[],2,FALSE),CLEAN(UPPER(TRIM(salesTable[SalesChannel])))))</f>
        <v>ONLINE</v>
      </c>
      <c r="V1010" t="str">
        <f>IF(salesTable[[#This Row],[PaymentMethod]]="","MISSING",IFERROR(VLOOKUP(salesTable[[#This Row],[PaymentMethod]],paymentMethod_REF[],2,FALSE), CLEAN(UPPER(TRIM(salesTable[[#This Row],[PaymentMethod]])))))</f>
        <v>CASH</v>
      </c>
      <c r="W1010" s="8" t="str">
        <f>IF(salesTable[[#This Row],[ProductID]]="","MISSING",IFERROR(VLOOKUP(salesTable[[#This Row],[ProductID]],product_REF[],1,FALSE),"NO MATCH"))</f>
        <v>P003</v>
      </c>
      <c r="X1010" s="8" t="str">
        <f>CLEAN(UPPER(TRIM(IF(salesTable[[#This Row],[ProductID]]="","MISSING",IFERROR(VLOOKUP(salesTable[[#This Row],[ProductID]],product_REF[],2,FALSE),"NO MATCH")))))</f>
        <v>WIRELESS HEADSET</v>
      </c>
      <c r="Y1010" t="str">
        <f>IFERROR(CLEAN(UPPER(TRIM(VLOOKUP(salesTable[[#This Row],[productID_Final]],product_REF[],3,FALSE)))),"NO MATCH")</f>
        <v>ELECTRONICS</v>
      </c>
      <c r="Z1010" s="8" t="str">
        <f>IF(salesTable[[#This Row],[productCategory_final]]=CLEAN(UPPER(TRIM(salesTable[ProductCategory]))),salesTable[[#This Row],[productCategory_final]],"MISMATCH")</f>
        <v>ELECTRONICS</v>
      </c>
      <c r="AA1010" s="8" t="str">
        <f>IF(salesTable[[#This Row],[CustomerID]]="","MISSING",IFERROR(VLOOKUP(salesTable[[#This Row],[CustomerID]],customer_REF[],1,FALSE),"NO MATCH"))</f>
        <v>C0300</v>
      </c>
      <c r="AB1010" t="str">
        <f>CLEAN(UPPER(TRIM(IF(salesTable[[#This Row],[FirstName]]="","MISSING",IFERROR(VLOOKUP(salesTable[[#This Row],[CustomerID_final]],customer_REF[],2,FALSE),"NO MATCH")))))</f>
        <v>DANIEL</v>
      </c>
      <c r="AC1010" s="8" t="str">
        <f>IF(salesTable[[#This Row],[customerFisrtName]]=CLEAN(UPPER(TRIM(salesTable[[#This Row],[customerFisrtName]]))),salesTable[[#This Row],[customerFisrtName]],"MISMATCH")</f>
        <v>DANIEL</v>
      </c>
      <c r="AD1010" t="str">
        <f>CLEAN(UPPER(TRIM(IF(salesTable[[#This Row],[LastName]]="","MISSING",IFERROR(VLOOKUP(salesTable[[#This Row],[CustomerID_final]],customer_REF[],3,FALSE),"NO MATCH")))))</f>
        <v>ASARE</v>
      </c>
      <c r="AE1010" s="8" t="str">
        <f>IF(salesTable[[#This Row],[customerLastName]]=CLEAN(UPPER(TRIM(salesTable[[#This Row],[customerLastName]]))),salesTable[[#This Row],[customerLastName]],"MISMATCH")</f>
        <v>ASARE</v>
      </c>
      <c r="AF1010" s="8" t="str">
        <f>IF(salesTable[[#This Row],[Phone]]="","MISSING",0&amp;RIGHT(TRIM(SUBSTITUTE(SUBSTITUTE(SUBSTITUTE(salesTable[[#This Row],[Phone]],"+","")," ",""),"-","")),9))</f>
        <v>0267828308</v>
      </c>
      <c r="AG101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10" s="8">
        <f>IF(salesTable[[#This Row],[quantity_clean]]&gt;0,salesTable[[#This Row],[quantity_clean]],"INVALID")</f>
        <v>7</v>
      </c>
      <c r="AI1010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010" s="8">
        <f>IF(salesTable[[#This Row],[unitPrice_clean]]&gt;0,salesTable[[#This Row],[unitPrice_clean]],"INVALID")</f>
        <v>420</v>
      </c>
      <c r="AK1010">
        <f>IF(salesTable[[#This Row],[Revenue]]="","MISSING",VALUE(TRIM(SUBSTITUTE(SUBSTITUTE(salesTable[[#This Row],[Revenue]],",",""),"GH₵",""))))</f>
        <v>2940</v>
      </c>
      <c r="AL1010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010" s="19">
        <f>IF(ISNUMBER(salesTable[[#This Row],[OrderDate]]),salesTable[[#This Row],[OrderDate]],IFERROR(DATEVALUE(CLEAN(TRIM(SUBSTITUTE(salesTable[[#This Row],[OrderDate]],".","/")))),"CHECK"))</f>
        <v>45661</v>
      </c>
      <c r="AN10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45661</v>
      </c>
      <c r="AO10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GH-TAK-2025-00648</v>
      </c>
      <c r="AP10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0" s="8" t="str">
        <f>CLEAN(PROPER(TRIM(salesTable[[#This Row],[Email]])))</f>
        <v>Daniel.Asare4@Example.Com</v>
      </c>
      <c r="AR1010" s="8" t="str">
        <f>CLEAN(TRIM(salesTable[[#This Row],[SourceFile]]))</f>
        <v>Agent_App_2025.csv</v>
      </c>
      <c r="AS10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0" s="8" t="str">
        <f>IF(salesTable[orderRef_final]&lt;&gt;"MISSING",salesTable[orderRef_final],"invalid")</f>
        <v>GH-TAK-2025-00648</v>
      </c>
    </row>
    <row r="1011" spans="1:46" x14ac:dyDescent="0.3">
      <c r="A1011" t="s">
        <v>6139</v>
      </c>
      <c r="B1011" t="s">
        <v>948</v>
      </c>
      <c r="C1011" t="s">
        <v>2186</v>
      </c>
      <c r="D1011" t="s">
        <v>271</v>
      </c>
      <c r="E1011" t="s">
        <v>140</v>
      </c>
      <c r="F1011" t="s">
        <v>67</v>
      </c>
      <c r="G1011" t="s">
        <v>191</v>
      </c>
      <c r="H1011" t="s">
        <v>895</v>
      </c>
      <c r="J1011" t="s">
        <v>492</v>
      </c>
      <c r="K1011" t="s">
        <v>84</v>
      </c>
      <c r="L1011" t="s">
        <v>85</v>
      </c>
      <c r="M1011">
        <v>11</v>
      </c>
      <c r="N1011">
        <v>1600</v>
      </c>
      <c r="O1011">
        <v>17600</v>
      </c>
      <c r="P1011" t="s">
        <v>6140</v>
      </c>
      <c r="Q1011" t="s">
        <v>6141</v>
      </c>
      <c r="R1011" t="s">
        <v>32</v>
      </c>
      <c r="S1011" t="str">
        <f>IF(salesTable[[#This Row],[Region]]="","MISSING",IFERROR(VLOOKUP(salesTable[[#This Row],[Region]],region_ref[],2,FALSE),TRIM(CLEAN(UPPER(salesTable[[#This Row],[Region]])))))</f>
        <v>TAKORADI</v>
      </c>
      <c r="T1011" t="str">
        <f>IF(salesTable[[#This Row],[CustomerType]]="","MISSING",IFERROR(VLOOKUP(salesTable[[#This Row],[CustomerType]],customerType_Ref[],2,FALSE),TRIM(CLEAN(UPPER(salesTable[[#This Row],[CustomerType]])))))</f>
        <v>BUSINESS</v>
      </c>
      <c r="U1011" t="str">
        <f>IF(salesTable[[#This Row],[SalesChannel]]="","MISSING",IFERROR(VLOOKUP(salesTable[[#This Row],[SalesChannel]],salesChannel_Ref[],2,FALSE),CLEAN(UPPER(TRIM(salesTable[SalesChannel])))))</f>
        <v>AGENT</v>
      </c>
      <c r="V101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11" s="8" t="str">
        <f>IF(salesTable[[#This Row],[ProductID]]="","MISSING",IFERROR(VLOOKUP(salesTable[[#This Row],[ProductID]],product_REF[],1,FALSE),"NO MATCH"))</f>
        <v>P004</v>
      </c>
      <c r="X1011" s="8" t="str">
        <f>CLEAN(UPPER(TRIM(IF(salesTable[[#This Row],[ProductID]]="","MISSING",IFERROR(VLOOKUP(salesTable[[#This Row],[ProductID]],product_REF[],2,FALSE),"NO MATCH")))))</f>
        <v>LASER PRINTER</v>
      </c>
      <c r="Y1011" t="str">
        <f>IFERROR(CLEAN(UPPER(TRIM(VLOOKUP(salesTable[[#This Row],[productID_Final]],product_REF[],3,FALSE)))),"NO MATCH")</f>
        <v>OFFICE SUPPLIES</v>
      </c>
      <c r="Z1011" s="8" t="str">
        <f>IF(salesTable[[#This Row],[productCategory_final]]=CLEAN(UPPER(TRIM(salesTable[ProductCategory]))),salesTable[[#This Row],[productCategory_final]],"MISMATCH")</f>
        <v>MISMATCH</v>
      </c>
      <c r="AA1011" s="8" t="str">
        <f>IF(salesTable[[#This Row],[CustomerID]]="","MISSING",IFERROR(VLOOKUP(salesTable[[#This Row],[CustomerID]],customer_REF[],1,FALSE),"NO MATCH"))</f>
        <v>C0380</v>
      </c>
      <c r="AB1011" t="str">
        <f>CLEAN(UPPER(TRIM(IF(salesTable[[#This Row],[FirstName]]="","MISSING",IFERROR(VLOOKUP(salesTable[[#This Row],[CustomerID_final]],customer_REF[],2,FALSE),"NO MATCH")))))</f>
        <v>MICHAEL</v>
      </c>
      <c r="AC1011" s="8" t="str">
        <f>IF(salesTable[[#This Row],[customerFisrtName]]=CLEAN(UPPER(TRIM(salesTable[[#This Row],[customerFisrtName]]))),salesTable[[#This Row],[customerFisrtName]],"MISMATCH")</f>
        <v>MICHAEL</v>
      </c>
      <c r="AD1011" t="str">
        <f>CLEAN(UPPER(TRIM(IF(salesTable[[#This Row],[LastName]]="","MISSING",IFERROR(VLOOKUP(salesTable[[#This Row],[CustomerID_final]],customer_REF[],3,FALSE),"NO MATCH")))))</f>
        <v>OWUSU</v>
      </c>
      <c r="AE1011" s="8" t="str">
        <f>IF(salesTable[[#This Row],[customerLastName]]=CLEAN(UPPER(TRIM(salesTable[[#This Row],[customerLastName]]))),salesTable[[#This Row],[customerLastName]],"MISMATCH")</f>
        <v>OWUSU</v>
      </c>
      <c r="AF1011" s="8" t="str">
        <f>IF(salesTable[[#This Row],[Phone]]="","MISSING",0&amp;RIGHT(TRIM(SUBSTITUTE(SUBSTITUTE(SUBSTITUTE(salesTable[[#This Row],[Phone]],"+","")," ",""),"-","")),9))</f>
        <v>0242118024</v>
      </c>
      <c r="AG101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11" s="8">
        <f>IF(salesTable[[#This Row],[quantity_clean]]&gt;0,salesTable[[#This Row],[quantity_clean]],"INVALID")</f>
        <v>11</v>
      </c>
      <c r="AI1011">
        <f>IF(OR(salesTable[[#This Row],[UnitPrice]]="",salesTable[[#This Row],[UnitPrice]]="N/A",salesTable[[#This Row],[UnitPrice]]="unknown"),"INVALID",VALUE(TRIM(SUBSTITUTE(SUBSTITUTE(salesTable[[#This Row],[UnitPrice]],",",""),"GH₵",""))))</f>
        <v>1600</v>
      </c>
      <c r="AJ1011" s="8">
        <f>IF(salesTable[[#This Row],[unitPrice_clean]]&gt;0,salesTable[[#This Row],[unitPrice_clean]],"INVALID")</f>
        <v>1600</v>
      </c>
      <c r="AK1011">
        <f>IF(salesTable[[#This Row],[Revenue]]="","MISSING",VALUE(TRIM(SUBSTITUTE(SUBSTITUTE(salesTable[[#This Row],[Revenue]],",",""),"GH₵",""))))</f>
        <v>17600</v>
      </c>
      <c r="AL1011" s="8">
        <f>IFERROR(IF(ROUND(salesTable[[#This Row],[Quantity_final]]*salesTable[[#This Row],[UnitPrice_final]],2)=ROUND(salesTable[[#This Row],[revenue_clean]],2)=TRUE,salesTable[[#This Row],[revenue_clean]],"invalid"),"INVALID")</f>
        <v>17600</v>
      </c>
      <c r="AM1011" s="19">
        <f>IF(ISNUMBER(salesTable[[#This Row],[OrderDate]]),salesTable[[#This Row],[OrderDate]],IFERROR(DATEVALUE(CLEAN(TRIM(SUBSTITUTE(salesTable[[#This Row],[OrderDate]],".","/")))),"CHECK"))</f>
        <v>45835</v>
      </c>
      <c r="AN10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45835</v>
      </c>
      <c r="AO10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GH-TAK-2025-00659</v>
      </c>
      <c r="AP10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1" s="8" t="str">
        <f>CLEAN(PROPER(TRIM(salesTable[[#This Row],[Email]])))</f>
        <v>Michael.Owusu87@Example.Com</v>
      </c>
      <c r="AR1011" s="8" t="str">
        <f>CLEAN(TRIM(salesTable[[#This Row],[SourceFile]]))</f>
        <v>Agent_App_2025.csv</v>
      </c>
      <c r="AS10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1" s="8" t="str">
        <f>IF(salesTable[orderRef_final]&lt;&gt;"MISSING",salesTable[orderRef_final],"invalid")</f>
        <v>GH-TAK-2025-00659</v>
      </c>
    </row>
    <row r="1012" spans="1:46" x14ac:dyDescent="0.3">
      <c r="A1012" t="s">
        <v>5041</v>
      </c>
      <c r="B1012" t="s">
        <v>5042</v>
      </c>
      <c r="C1012" t="s">
        <v>236</v>
      </c>
      <c r="D1012" t="s">
        <v>1106</v>
      </c>
      <c r="E1012" t="s">
        <v>237</v>
      </c>
      <c r="F1012" t="s">
        <v>67</v>
      </c>
      <c r="G1012" t="s">
        <v>303</v>
      </c>
      <c r="H1012" t="s">
        <v>399</v>
      </c>
      <c r="I1012" t="s">
        <v>41</v>
      </c>
      <c r="J1012" t="s">
        <v>97</v>
      </c>
      <c r="K1012" t="s">
        <v>321</v>
      </c>
      <c r="L1012" t="s">
        <v>165</v>
      </c>
      <c r="M1012">
        <v>3</v>
      </c>
      <c r="N1012">
        <v>2400</v>
      </c>
      <c r="O1012">
        <v>7200</v>
      </c>
      <c r="P1012" t="s">
        <v>5043</v>
      </c>
      <c r="Q1012" t="s">
        <v>5044</v>
      </c>
      <c r="R1012" t="s">
        <v>61</v>
      </c>
      <c r="S1012" t="str">
        <f>IF(salesTable[[#This Row],[Region]]="","MISSING",IFERROR(VLOOKUP(salesTable[[#This Row],[Region]],region_ref[],2,FALSE),TRIM(CLEAN(UPPER(salesTable[[#This Row],[Region]])))))</f>
        <v>TAKORADI</v>
      </c>
      <c r="T1012" t="str">
        <f>IF(salesTable[[#This Row],[CustomerType]]="","MISSING",IFERROR(VLOOKUP(salesTable[[#This Row],[CustomerType]],customerType_Ref[],2,FALSE),TRIM(CLEAN(UPPER(salesTable[[#This Row],[CustomerType]])))))</f>
        <v>BUSINESS</v>
      </c>
      <c r="U1012" t="str">
        <f>IF(salesTable[[#This Row],[SalesChannel]]="","MISSING",IFERROR(VLOOKUP(salesTable[[#This Row],[SalesChannel]],salesChannel_Ref[],2,FALSE),CLEAN(UPPER(TRIM(salesTable[SalesChannel])))))</f>
        <v>ONLINE</v>
      </c>
      <c r="V101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12" s="8" t="str">
        <f>IF(salesTable[[#This Row],[ProductID]]="","MISSING",IFERROR(VLOOKUP(salesTable[[#This Row],[ProductID]],product_REF[],1,FALSE),"NO MATCH"))</f>
        <v>P011</v>
      </c>
      <c r="X1012" s="8" t="str">
        <f>CLEAN(UPPER(TRIM(IF(salesTable[[#This Row],[ProductID]]="","MISSING",IFERROR(VLOOKUP(salesTable[[#This Row],[ProductID]],product_REF[],2,FALSE),"NO MATCH")))))</f>
        <v>EXECUTIVE DESK</v>
      </c>
      <c r="Y1012" t="str">
        <f>IFERROR(CLEAN(UPPER(TRIM(VLOOKUP(salesTable[[#This Row],[productID_Final]],product_REF[],3,FALSE)))),"NO MATCH")</f>
        <v>FURNITURE</v>
      </c>
      <c r="Z1012" s="8" t="str">
        <f>IF(salesTable[[#This Row],[productCategory_final]]=CLEAN(UPPER(TRIM(salesTable[ProductCategory]))),salesTable[[#This Row],[productCategory_final]],"MISMATCH")</f>
        <v>FURNITURE</v>
      </c>
      <c r="AA1012" s="8" t="str">
        <f>IF(salesTable[[#This Row],[CustomerID]]="","MISSING",IFERROR(VLOOKUP(salesTable[[#This Row],[CustomerID]],customer_REF[],1,FALSE),"NO MATCH"))</f>
        <v>C0192</v>
      </c>
      <c r="AB1012" t="str">
        <f>CLEAN(UPPER(TRIM(IF(salesTable[[#This Row],[FirstName]]="","MISSING",IFERROR(VLOOKUP(salesTable[[#This Row],[CustomerID_final]],customer_REF[],2,FALSE),"NO MATCH")))))</f>
        <v>ADWOA</v>
      </c>
      <c r="AC1012" s="8" t="str">
        <f>IF(salesTable[[#This Row],[customerFisrtName]]=CLEAN(UPPER(TRIM(salesTable[[#This Row],[customerFisrtName]]))),salesTable[[#This Row],[customerFisrtName]],"MISMATCH")</f>
        <v>ADWOA</v>
      </c>
      <c r="AD1012" t="str">
        <f>CLEAN(UPPER(TRIM(IF(salesTable[[#This Row],[LastName]]="","MISSING",IFERROR(VLOOKUP(salesTable[[#This Row],[CustomerID_final]],customer_REF[],3,FALSE),"NO MATCH")))))</f>
        <v>APPIAH</v>
      </c>
      <c r="AE1012" s="8" t="str">
        <f>IF(salesTable[[#This Row],[customerLastName]]=CLEAN(UPPER(TRIM(salesTable[[#This Row],[customerLastName]]))),salesTable[[#This Row],[customerLastName]],"MISMATCH")</f>
        <v>APPIAH</v>
      </c>
      <c r="AF1012" s="8" t="str">
        <f>IF(salesTable[[#This Row],[Phone]]="","MISSING",0&amp;RIGHT(TRIM(SUBSTITUTE(SUBSTITUTE(SUBSTITUTE(salesTable[[#This Row],[Phone]],"+","")," ",""),"-","")),9))</f>
        <v>0203173618</v>
      </c>
      <c r="AG101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12" s="8">
        <f>IF(salesTable[[#This Row],[quantity_clean]]&gt;0,salesTable[[#This Row],[quantity_clean]],"INVALID")</f>
        <v>3</v>
      </c>
      <c r="AI101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12" s="8">
        <f>IF(salesTable[[#This Row],[unitPrice_clean]]&gt;0,salesTable[[#This Row],[unitPrice_clean]],"INVALID")</f>
        <v>2400</v>
      </c>
      <c r="AK1012">
        <f>IF(salesTable[[#This Row],[Revenue]]="","MISSING",VALUE(TRIM(SUBSTITUTE(SUBSTITUTE(salesTable[[#This Row],[Revenue]],",",""),"GH₵",""))))</f>
        <v>7200</v>
      </c>
      <c r="AL1012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012" s="19">
        <f>IF(ISNUMBER(salesTable[[#This Row],[OrderDate]]),salesTable[[#This Row],[OrderDate]],IFERROR(DATEVALUE(CLEAN(TRIM(SUBSTITUTE(salesTable[[#This Row],[OrderDate]],".","/")))),"CHECK"))</f>
        <v>45782</v>
      </c>
      <c r="AN10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45782</v>
      </c>
      <c r="AO10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GH-TAK-2025-00661</v>
      </c>
      <c r="AP10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2" s="8" t="str">
        <f>CLEAN(PROPER(TRIM(salesTable[[#This Row],[Email]])))</f>
        <v>Adwoa.Appiah64@Example.Com</v>
      </c>
      <c r="AR1012" s="8" t="str">
        <f>CLEAN(TRIM(salesTable[[#This Row],[SourceFile]]))</f>
        <v>Retail_POS_2025.csv</v>
      </c>
      <c r="AS10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2" s="8" t="str">
        <f>IF(salesTable[orderRef_final]&lt;&gt;"MISSING",salesTable[orderRef_final],"invalid")</f>
        <v>GH-TAK-2025-00661</v>
      </c>
    </row>
    <row r="1013" spans="1:46" x14ac:dyDescent="0.3">
      <c r="A1013" t="s">
        <v>4841</v>
      </c>
      <c r="B1013" t="s">
        <v>2449</v>
      </c>
      <c r="C1013" t="s">
        <v>350</v>
      </c>
      <c r="D1013" t="s">
        <v>344</v>
      </c>
      <c r="E1013" t="s">
        <v>22</v>
      </c>
      <c r="F1013" t="s">
        <v>67</v>
      </c>
      <c r="G1013" t="s">
        <v>162</v>
      </c>
      <c r="H1013" t="s">
        <v>4600</v>
      </c>
      <c r="I1013" t="s">
        <v>884</v>
      </c>
      <c r="J1013" t="s">
        <v>221</v>
      </c>
      <c r="K1013" t="s">
        <v>98</v>
      </c>
      <c r="L1013" t="s">
        <v>165</v>
      </c>
      <c r="M1013">
        <v>8</v>
      </c>
      <c r="N1013">
        <v>620</v>
      </c>
      <c r="O1013">
        <v>4960</v>
      </c>
      <c r="P1013" t="s">
        <v>4842</v>
      </c>
      <c r="Q1013" t="s">
        <v>3738</v>
      </c>
      <c r="R1013" t="s">
        <v>61</v>
      </c>
      <c r="S1013" t="str">
        <f>IF(salesTable[[#This Row],[Region]]="","MISSING",IFERROR(VLOOKUP(salesTable[[#This Row],[Region]],region_ref[],2,FALSE),TRIM(CLEAN(UPPER(salesTable[[#This Row],[Region]])))))</f>
        <v>TAKORADI</v>
      </c>
      <c r="T1013" t="str">
        <f>IF(salesTable[[#This Row],[CustomerType]]="","MISSING",IFERROR(VLOOKUP(salesTable[[#This Row],[CustomerType]],customerType_Ref[],2,FALSE),TRIM(CLEAN(UPPER(salesTable[[#This Row],[CustomerType]])))))</f>
        <v>INDIVIDUAL</v>
      </c>
      <c r="U1013" t="str">
        <f>IF(salesTable[[#This Row],[SalesChannel]]="","MISSING",IFERROR(VLOOKUP(salesTable[[#This Row],[SalesChannel]],salesChannel_Ref[],2,FALSE),CLEAN(UPPER(TRIM(salesTable[SalesChannel])))))</f>
        <v>MOBILE APP</v>
      </c>
      <c r="V101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13" s="8" t="str">
        <f>IF(salesTable[[#This Row],[ProductID]]="","MISSING",IFERROR(VLOOKUP(salesTable[[#This Row],[ProductID]],product_REF[],1,FALSE),"NO MATCH"))</f>
        <v>P012</v>
      </c>
      <c r="X1013" s="8" t="str">
        <f>CLEAN(UPPER(TRIM(IF(salesTable[[#This Row],[ProductID]]="","MISSING",IFERROR(VLOOKUP(salesTable[[#This Row],[ProductID]],product_REF[],2,FALSE),"NO MATCH")))))</f>
        <v>BLENDER PLUS</v>
      </c>
      <c r="Y1013" t="str">
        <f>IFERROR(CLEAN(UPPER(TRIM(VLOOKUP(salesTable[[#This Row],[productID_Final]],product_REF[],3,FALSE)))),"NO MATCH")</f>
        <v>HOME APPLIANCES</v>
      </c>
      <c r="Z1013" s="8" t="str">
        <f>IF(salesTable[[#This Row],[productCategory_final]]=CLEAN(UPPER(TRIM(salesTable[ProductCategory]))),salesTable[[#This Row],[productCategory_final]],"MISMATCH")</f>
        <v>HOME APPLIANCES</v>
      </c>
      <c r="AA1013" s="8" t="str">
        <f>IF(salesTable[[#This Row],[CustomerID]]="","MISSING",IFERROR(VLOOKUP(salesTable[[#This Row],[CustomerID]],customer_REF[],1,FALSE),"NO MATCH"))</f>
        <v>C0366</v>
      </c>
      <c r="AB1013" t="str">
        <f>CLEAN(UPPER(TRIM(IF(salesTable[[#This Row],[FirstName]]="","MISSING",IFERROR(VLOOKUP(salesTable[[#This Row],[CustomerID_final]],customer_REF[],2,FALSE),"NO MATCH")))))</f>
        <v>KWAME</v>
      </c>
      <c r="AC1013" s="8" t="str">
        <f>IF(salesTable[[#This Row],[customerFisrtName]]=CLEAN(UPPER(TRIM(salesTable[[#This Row],[customerFisrtName]]))),salesTable[[#This Row],[customerFisrtName]],"MISMATCH")</f>
        <v>KWAME</v>
      </c>
      <c r="AD1013" t="str">
        <f>CLEAN(UPPER(TRIM(IF(salesTable[[#This Row],[LastName]]="","MISSING",IFERROR(VLOOKUP(salesTable[[#This Row],[CustomerID_final]],customer_REF[],3,FALSE),"NO MATCH")))))</f>
        <v>ARTHUR</v>
      </c>
      <c r="AE1013" s="8" t="str">
        <f>IF(salesTable[[#This Row],[customerLastName]]=CLEAN(UPPER(TRIM(salesTable[[#This Row],[customerLastName]]))),salesTable[[#This Row],[customerLastName]],"MISMATCH")</f>
        <v>ARTHUR</v>
      </c>
      <c r="AF1013" s="8" t="str">
        <f>IF(salesTable[[#This Row],[Phone]]="","MISSING",0&amp;RIGHT(TRIM(SUBSTITUTE(SUBSTITUTE(SUBSTITUTE(salesTable[[#This Row],[Phone]],"+","")," ",""),"-","")),9))</f>
        <v>0279973777</v>
      </c>
      <c r="AG101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13" s="8">
        <f>IF(salesTable[[#This Row],[quantity_clean]]&gt;0,salesTable[[#This Row],[quantity_clean]],"INVALID")</f>
        <v>8</v>
      </c>
      <c r="AI101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13" s="8">
        <f>IF(salesTable[[#This Row],[unitPrice_clean]]&gt;0,salesTable[[#This Row],[unitPrice_clean]],"INVALID")</f>
        <v>620</v>
      </c>
      <c r="AK1013">
        <f>IF(salesTable[[#This Row],[Revenue]]="","MISSING",VALUE(TRIM(SUBSTITUTE(SUBSTITUTE(salesTable[[#This Row],[Revenue]],",",""),"GH₵",""))))</f>
        <v>4960</v>
      </c>
      <c r="AL1013" s="8">
        <f>IFERROR(IF(ROUND(salesTable[[#This Row],[Quantity_final]]*salesTable[[#This Row],[UnitPrice_final]],2)=ROUND(salesTable[[#This Row],[revenue_clean]],2)=TRUE,salesTable[[#This Row],[revenue_clean]],"invalid"),"INVALID")</f>
        <v>4960</v>
      </c>
      <c r="AM1013" s="19">
        <f>IF(ISNUMBER(salesTable[[#This Row],[OrderDate]]),salesTable[[#This Row],[OrderDate]],IFERROR(DATEVALUE(CLEAN(TRIM(SUBSTITUTE(salesTable[[#This Row],[OrderDate]],".","/")))),"CHECK"))</f>
        <v>46003</v>
      </c>
      <c r="AN10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46003</v>
      </c>
      <c r="AO10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GH-TAK-2025-00671</v>
      </c>
      <c r="AP10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3" s="8" t="str">
        <f>CLEAN(PROPER(TRIM(salesTable[[#This Row],[Email]])))</f>
        <v>Kwame.Arthur66@Example.Com</v>
      </c>
      <c r="AR1013" s="8" t="str">
        <f>CLEAN(TRIM(salesTable[[#This Row],[SourceFile]]))</f>
        <v>Retail_POS_2025.csv</v>
      </c>
      <c r="AS10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3" s="8" t="str">
        <f>IF(salesTable[orderRef_final]&lt;&gt;"MISSING",salesTable[orderRef_final],"invalid")</f>
        <v>GH-TAK-2025-00671</v>
      </c>
    </row>
    <row r="1014" spans="1:46" x14ac:dyDescent="0.3">
      <c r="A1014" t="s">
        <v>4261</v>
      </c>
      <c r="B1014" t="s">
        <v>1967</v>
      </c>
      <c r="C1014" t="s">
        <v>4262</v>
      </c>
      <c r="D1014" t="s">
        <v>21</v>
      </c>
      <c r="E1014" t="s">
        <v>190</v>
      </c>
      <c r="F1014" t="s">
        <v>67</v>
      </c>
      <c r="G1014" t="s">
        <v>39</v>
      </c>
      <c r="H1014" t="s">
        <v>336</v>
      </c>
      <c r="I1014" t="s">
        <v>265</v>
      </c>
      <c r="J1014" t="s">
        <v>97</v>
      </c>
      <c r="K1014" t="s">
        <v>1136</v>
      </c>
      <c r="L1014" t="s">
        <v>58</v>
      </c>
      <c r="M1014">
        <v>4</v>
      </c>
      <c r="N1014">
        <v>1900</v>
      </c>
      <c r="O1014">
        <v>7600</v>
      </c>
      <c r="P1014" t="s">
        <v>4263</v>
      </c>
      <c r="Q1014" t="s">
        <v>1000</v>
      </c>
      <c r="R1014" t="s">
        <v>46</v>
      </c>
      <c r="S1014" t="str">
        <f>IF(salesTable[[#This Row],[Region]]="","MISSING",IFERROR(VLOOKUP(salesTable[[#This Row],[Region]],region_ref[],2,FALSE),TRIM(CLEAN(UPPER(salesTable[[#This Row],[Region]])))))</f>
        <v>TAKORADI</v>
      </c>
      <c r="T1014" t="str">
        <f>IF(salesTable[[#This Row],[CustomerType]]="","MISSING",IFERROR(VLOOKUP(salesTable[[#This Row],[CustomerType]],customerType_Ref[],2,FALSE),TRIM(CLEAN(UPPER(salesTable[[#This Row],[CustomerType]])))))</f>
        <v>BUSINESS</v>
      </c>
      <c r="U1014" t="str">
        <f>IF(salesTable[[#This Row],[SalesChannel]]="","MISSING",IFERROR(VLOOKUP(salesTable[[#This Row],[SalesChannel]],salesChannel_Ref[],2,FALSE),CLEAN(UPPER(TRIM(salesTable[SalesChannel])))))</f>
        <v>AGENT</v>
      </c>
      <c r="V101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14" s="8" t="str">
        <f>IF(salesTable[[#This Row],[ProductID]]="","MISSING",IFERROR(VLOOKUP(salesTable[[#This Row],[ProductID]],product_REF[],1,FALSE),"NO MATCH"))</f>
        <v>P006</v>
      </c>
      <c r="X1014" s="8" t="str">
        <f>CLEAN(UPPER(TRIM(IF(salesTable[[#This Row],[ProductID]]="","MISSING",IFERROR(VLOOKUP(salesTable[[#This Row],[ProductID]],product_REF[],2,FALSE),"NO MATCH")))))</f>
        <v>STANDING DESK</v>
      </c>
      <c r="Y1014" t="str">
        <f>IFERROR(CLEAN(UPPER(TRIM(VLOOKUP(salesTable[[#This Row],[productID_Final]],product_REF[],3,FALSE)))),"NO MATCH")</f>
        <v>FURNITURE</v>
      </c>
      <c r="Z1014" s="8" t="str">
        <f>IF(salesTable[[#This Row],[productCategory_final]]=CLEAN(UPPER(TRIM(salesTable[ProductCategory]))),salesTable[[#This Row],[productCategory_final]],"MISMATCH")</f>
        <v>FURNITURE</v>
      </c>
      <c r="AA1014" s="8" t="str">
        <f>IF(salesTable[[#This Row],[CustomerID]]="","MISSING",IFERROR(VLOOKUP(salesTable[[#This Row],[CustomerID]],customer_REF[],1,FALSE),"NO MATCH"))</f>
        <v>C0367</v>
      </c>
      <c r="AB1014" t="str">
        <f>CLEAN(UPPER(TRIM(IF(salesTable[[#This Row],[FirstName]]="","MISSING",IFERROR(VLOOKUP(salesTable[[#This Row],[CustomerID_final]],customer_REF[],2,FALSE),"NO MATCH")))))</f>
        <v>KOJO</v>
      </c>
      <c r="AC1014" s="8" t="str">
        <f>IF(salesTable[[#This Row],[customerFisrtName]]=CLEAN(UPPER(TRIM(salesTable[[#This Row],[customerFisrtName]]))),salesTable[[#This Row],[customerFisrtName]],"MISMATCH")</f>
        <v>KOJO</v>
      </c>
      <c r="AD1014" t="str">
        <f>CLEAN(UPPER(TRIM(IF(salesTable[[#This Row],[LastName]]="","MISSING",IFERROR(VLOOKUP(salesTable[[#This Row],[CustomerID_final]],customer_REF[],3,FALSE),"NO MATCH")))))</f>
        <v>ASARE</v>
      </c>
      <c r="AE1014" s="8" t="str">
        <f>IF(salesTable[[#This Row],[customerLastName]]=CLEAN(UPPER(TRIM(salesTable[[#This Row],[customerLastName]]))),salesTable[[#This Row],[customerLastName]],"MISMATCH")</f>
        <v>ASARE</v>
      </c>
      <c r="AF1014" s="8" t="str">
        <f>IF(salesTable[[#This Row],[Phone]]="","MISSING",0&amp;RIGHT(TRIM(SUBSTITUTE(SUBSTITUTE(SUBSTITUTE(salesTable[[#This Row],[Phone]],"+","")," ",""),"-","")),9))</f>
        <v>0501881444</v>
      </c>
      <c r="AG101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14" s="8">
        <f>IF(salesTable[[#This Row],[quantity_clean]]&gt;0,salesTable[[#This Row],[quantity_clean]],"INVALID")</f>
        <v>4</v>
      </c>
      <c r="AI101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14" s="8">
        <f>IF(salesTable[[#This Row],[unitPrice_clean]]&gt;0,salesTable[[#This Row],[unitPrice_clean]],"INVALID")</f>
        <v>1900</v>
      </c>
      <c r="AK1014">
        <f>IF(salesTable[[#This Row],[Revenue]]="","MISSING",VALUE(TRIM(SUBSTITUTE(SUBSTITUTE(salesTable[[#This Row],[Revenue]],",",""),"GH₵",""))))</f>
        <v>7600</v>
      </c>
      <c r="AL1014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1014" s="19">
        <f>IF(ISNUMBER(salesTable[[#This Row],[OrderDate]]),salesTable[[#This Row],[OrderDate]],IFERROR(DATEVALUE(CLEAN(TRIM(SUBSTITUTE(salesTable[[#This Row],[OrderDate]],".","/")))),"CHECK"))</f>
        <v>45959</v>
      </c>
      <c r="AN10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45959</v>
      </c>
      <c r="AO10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GH-TAK-2025-00673</v>
      </c>
      <c r="AP10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4" s="8" t="str">
        <f>CLEAN(PROPER(TRIM(salesTable[[#This Row],[Email]])))</f>
        <v>Kojo.Asare4@Example.Com</v>
      </c>
      <c r="AR1014" s="8" t="str">
        <f>CLEAN(TRIM(salesTable[[#This Row],[SourceFile]]))</f>
        <v>Mobile_App_Export.csv</v>
      </c>
      <c r="AS10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4" s="8" t="str">
        <f>IF(salesTable[orderRef_final]&lt;&gt;"MISSING",salesTable[orderRef_final],"invalid")</f>
        <v>GH-TAK-2025-00673</v>
      </c>
    </row>
    <row r="1015" spans="1:46" x14ac:dyDescent="0.3">
      <c r="A1015" t="s">
        <v>3769</v>
      </c>
      <c r="B1015" t="s">
        <v>3398</v>
      </c>
      <c r="C1015" t="s">
        <v>3770</v>
      </c>
      <c r="D1015" t="s">
        <v>92</v>
      </c>
      <c r="E1015" t="s">
        <v>237</v>
      </c>
      <c r="F1015" t="s">
        <v>2040</v>
      </c>
      <c r="G1015" t="s">
        <v>120</v>
      </c>
      <c r="H1015" t="s">
        <v>121</v>
      </c>
      <c r="I1015" t="s">
        <v>41</v>
      </c>
      <c r="J1015" t="s">
        <v>97</v>
      </c>
      <c r="K1015" t="s">
        <v>624</v>
      </c>
      <c r="L1015" t="s">
        <v>289</v>
      </c>
      <c r="M1015">
        <v>11</v>
      </c>
      <c r="N1015">
        <v>850</v>
      </c>
      <c r="O1015">
        <v>9350</v>
      </c>
      <c r="P1015" t="s">
        <v>3771</v>
      </c>
      <c r="Q1015" t="s">
        <v>3772</v>
      </c>
      <c r="R1015" t="s">
        <v>61</v>
      </c>
      <c r="S1015" t="str">
        <f>IF(salesTable[[#This Row],[Region]]="","MISSING",IFERROR(VLOOKUP(salesTable[[#This Row],[Region]],region_ref[],2,FALSE),TRIM(CLEAN(UPPER(salesTable[[#This Row],[Region]])))))</f>
        <v>TAKORADI</v>
      </c>
      <c r="T1015" t="str">
        <f>IF(salesTable[[#This Row],[CustomerType]]="","MISSING",IFERROR(VLOOKUP(salesTable[[#This Row],[CustomerType]],customerType_Ref[],2,FALSE),TRIM(CLEAN(UPPER(salesTable[[#This Row],[CustomerType]])))))</f>
        <v>BUSINESS</v>
      </c>
      <c r="U1015" t="str">
        <f>IF(salesTable[[#This Row],[SalesChannel]]="","MISSING",IFERROR(VLOOKUP(salesTable[[#This Row],[SalesChannel]],salesChannel_Ref[],2,FALSE),CLEAN(UPPER(TRIM(salesTable[SalesChannel])))))</f>
        <v>IN-STORE</v>
      </c>
      <c r="V101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15" s="8" t="str">
        <f>IF(salesTable[[#This Row],[ProductID]]="","MISSING",IFERROR(VLOOKUP(salesTable[[#This Row],[ProductID]],product_REF[],1,FALSE),"NO MATCH"))</f>
        <v>P002</v>
      </c>
      <c r="X1015" s="8" t="str">
        <f>CLEAN(UPPER(TRIM(IF(salesTable[[#This Row],[ProductID]]="","MISSING",IFERROR(VLOOKUP(salesTable[[#This Row],[ProductID]],product_REF[],2,FALSE),"NO MATCH")))))</f>
        <v>OFFICE CHAIR</v>
      </c>
      <c r="Y1015" t="str">
        <f>IFERROR(CLEAN(UPPER(TRIM(VLOOKUP(salesTable[[#This Row],[productID_Final]],product_REF[],3,FALSE)))),"NO MATCH")</f>
        <v>FURNITURE</v>
      </c>
      <c r="Z1015" s="8" t="str">
        <f>IF(salesTable[[#This Row],[productCategory_final]]=CLEAN(UPPER(TRIM(salesTable[ProductCategory]))),salesTable[[#This Row],[productCategory_final]],"MISMATCH")</f>
        <v>FURNITURE</v>
      </c>
      <c r="AA1015" s="8" t="str">
        <f>IF(salesTable[[#This Row],[CustomerID]]="","MISSING",IFERROR(VLOOKUP(salesTable[[#This Row],[CustomerID]],customer_REF[],1,FALSE),"NO MATCH"))</f>
        <v>C0361</v>
      </c>
      <c r="AB1015" t="str">
        <f>CLEAN(UPPER(TRIM(IF(salesTable[[#This Row],[FirstName]]="","MISSING",IFERROR(VLOOKUP(salesTable[[#This Row],[CustomerID_final]],customer_REF[],2,FALSE),"NO MATCH")))))</f>
        <v>AMA</v>
      </c>
      <c r="AC1015" s="8" t="str">
        <f>IF(salesTable[[#This Row],[customerFisrtName]]=CLEAN(UPPER(TRIM(salesTable[[#This Row],[customerFisrtName]]))),salesTable[[#This Row],[customerFisrtName]],"MISMATCH")</f>
        <v>AMA</v>
      </c>
      <c r="AD1015" t="str">
        <f>CLEAN(UPPER(TRIM(IF(salesTable[[#This Row],[LastName]]="","MISSING",IFERROR(VLOOKUP(salesTable[[#This Row],[CustomerID_final]],customer_REF[],3,FALSE),"NO MATCH")))))</f>
        <v>APPIAH</v>
      </c>
      <c r="AE1015" s="8" t="str">
        <f>IF(salesTable[[#This Row],[customerLastName]]=CLEAN(UPPER(TRIM(salesTable[[#This Row],[customerLastName]]))),salesTable[[#This Row],[customerLastName]],"MISMATCH")</f>
        <v>APPIAH</v>
      </c>
      <c r="AF1015" s="8" t="str">
        <f>IF(salesTable[[#This Row],[Phone]]="","MISSING",0&amp;RIGHT(TRIM(SUBSTITUTE(SUBSTITUTE(SUBSTITUTE(salesTable[[#This Row],[Phone]],"+","")," ",""),"-","")),9))</f>
        <v>0206512816</v>
      </c>
      <c r="AG101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15" s="8">
        <f>IF(salesTable[[#This Row],[quantity_clean]]&gt;0,salesTable[[#This Row],[quantity_clean]],"INVALID")</f>
        <v>11</v>
      </c>
      <c r="AI101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15" s="8">
        <f>IF(salesTable[[#This Row],[unitPrice_clean]]&gt;0,salesTable[[#This Row],[unitPrice_clean]],"INVALID")</f>
        <v>850</v>
      </c>
      <c r="AK1015">
        <f>IF(salesTable[[#This Row],[Revenue]]="","MISSING",VALUE(TRIM(SUBSTITUTE(SUBSTITUTE(salesTable[[#This Row],[Revenue]],",",""),"GH₵",""))))</f>
        <v>9350</v>
      </c>
      <c r="AL1015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1015" s="19">
        <f>IF(ISNUMBER(salesTable[[#This Row],[OrderDate]]),salesTable[[#This Row],[OrderDate]],IFERROR(DATEVALUE(CLEAN(TRIM(SUBSTITUTE(salesTable[[#This Row],[OrderDate]],".","/")))),"CHECK"))</f>
        <v>45730</v>
      </c>
      <c r="AN10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45730</v>
      </c>
      <c r="AO10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GH-TAK-2025-00680</v>
      </c>
      <c r="AP10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5" s="8" t="str">
        <f>CLEAN(PROPER(TRIM(salesTable[[#This Row],[Email]])))</f>
        <v>Ama.Appiah2@Example.Com</v>
      </c>
      <c r="AR1015" s="8" t="str">
        <f>CLEAN(TRIM(salesTable[[#This Row],[SourceFile]]))</f>
        <v>Retail_POS_2025.csv</v>
      </c>
      <c r="AS10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5" s="8" t="str">
        <f>IF(salesTable[orderRef_final]&lt;&gt;"MISSING",salesTable[orderRef_final],"invalid")</f>
        <v>GH-TAK-2025-00680</v>
      </c>
    </row>
    <row r="1016" spans="1:46" x14ac:dyDescent="0.3">
      <c r="A1016" t="s">
        <v>2941</v>
      </c>
      <c r="B1016" t="s">
        <v>2044</v>
      </c>
      <c r="C1016" t="s">
        <v>1324</v>
      </c>
      <c r="D1016" t="s">
        <v>106</v>
      </c>
      <c r="E1016" t="s">
        <v>1147</v>
      </c>
      <c r="F1016" t="s">
        <v>67</v>
      </c>
      <c r="G1016" t="s">
        <v>39</v>
      </c>
      <c r="H1016" t="s">
        <v>336</v>
      </c>
      <c r="I1016" t="s">
        <v>41</v>
      </c>
      <c r="J1016" t="s">
        <v>97</v>
      </c>
      <c r="K1016" t="s">
        <v>28</v>
      </c>
      <c r="L1016" t="s">
        <v>58</v>
      </c>
      <c r="M1016">
        <v>3</v>
      </c>
      <c r="N1016">
        <v>1900</v>
      </c>
      <c r="O1016">
        <v>5700</v>
      </c>
      <c r="P1016" t="s">
        <v>2942</v>
      </c>
      <c r="Q1016" t="s">
        <v>2943</v>
      </c>
      <c r="R1016" t="s">
        <v>61</v>
      </c>
      <c r="S1016" t="str">
        <f>IF(salesTable[[#This Row],[Region]]="","MISSING",IFERROR(VLOOKUP(salesTable[[#This Row],[Region]],region_ref[],2,FALSE),TRIM(CLEAN(UPPER(salesTable[[#This Row],[Region]])))))</f>
        <v>TAKORADI</v>
      </c>
      <c r="T1016" t="str">
        <f>IF(salesTable[[#This Row],[CustomerType]]="","MISSING",IFERROR(VLOOKUP(salesTable[[#This Row],[CustomerType]],customerType_Ref[],2,FALSE),TRIM(CLEAN(UPPER(salesTable[[#This Row],[CustomerType]])))))</f>
        <v>BUSINESS</v>
      </c>
      <c r="U1016" t="str">
        <f>IF(salesTable[[#This Row],[SalesChannel]]="","MISSING",IFERROR(VLOOKUP(salesTable[[#This Row],[SalesChannel]],salesChannel_Ref[],2,FALSE),CLEAN(UPPER(TRIM(salesTable[SalesChannel])))))</f>
        <v>IN-STORE</v>
      </c>
      <c r="V101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16" s="8" t="str">
        <f>IF(salesTable[[#This Row],[ProductID]]="","MISSING",IFERROR(VLOOKUP(salesTable[[#This Row],[ProductID]],product_REF[],1,FALSE),"NO MATCH"))</f>
        <v>P006</v>
      </c>
      <c r="X1016" s="8" t="str">
        <f>CLEAN(UPPER(TRIM(IF(salesTable[[#This Row],[ProductID]]="","MISSING",IFERROR(VLOOKUP(salesTable[[#This Row],[ProductID]],product_REF[],2,FALSE),"NO MATCH")))))</f>
        <v>STANDING DESK</v>
      </c>
      <c r="Y1016" t="str">
        <f>IFERROR(CLEAN(UPPER(TRIM(VLOOKUP(salesTable[[#This Row],[productID_Final]],product_REF[],3,FALSE)))),"NO MATCH")</f>
        <v>FURNITURE</v>
      </c>
      <c r="Z1016" s="8" t="str">
        <f>IF(salesTable[[#This Row],[productCategory_final]]=CLEAN(UPPER(TRIM(salesTable[ProductCategory]))),salesTable[[#This Row],[productCategory_final]],"MISMATCH")</f>
        <v>FURNITURE</v>
      </c>
      <c r="AA1016" s="8" t="str">
        <f>IF(salesTable[[#This Row],[CustomerID]]="","MISSING",IFERROR(VLOOKUP(salesTable[[#This Row],[CustomerID]],customer_REF[],1,FALSE),"NO MATCH"))</f>
        <v>C0045</v>
      </c>
      <c r="AB1016" t="str">
        <f>CLEAN(UPPER(TRIM(IF(salesTable[[#This Row],[FirstName]]="","MISSING",IFERROR(VLOOKUP(salesTable[[#This Row],[CustomerID_final]],customer_REF[],2,FALSE),"NO MATCH")))))</f>
        <v>YAW</v>
      </c>
      <c r="AC1016" s="8" t="str">
        <f>IF(salesTable[[#This Row],[customerFisrtName]]=CLEAN(UPPER(TRIM(salesTable[[#This Row],[customerFisrtName]]))),salesTable[[#This Row],[customerFisrtName]],"MISMATCH")</f>
        <v>YAW</v>
      </c>
      <c r="AD1016" t="str">
        <f>CLEAN(UPPER(TRIM(IF(salesTable[[#This Row],[LastName]]="","MISSING",IFERROR(VLOOKUP(salesTable[[#This Row],[CustomerID_final]],customer_REF[],3,FALSE),"NO MATCH")))))</f>
        <v>OWUSU</v>
      </c>
      <c r="AE1016" s="8" t="str">
        <f>IF(salesTable[[#This Row],[customerLastName]]=CLEAN(UPPER(TRIM(salesTable[[#This Row],[customerLastName]]))),salesTable[[#This Row],[customerLastName]],"MISMATCH")</f>
        <v>OWUSU</v>
      </c>
      <c r="AF1016" s="8" t="str">
        <f>IF(salesTable[[#This Row],[Phone]]="","MISSING",0&amp;RIGHT(TRIM(SUBSTITUTE(SUBSTITUTE(SUBSTITUTE(salesTable[[#This Row],[Phone]],"+","")," ",""),"-","")),9))</f>
        <v>0554044933</v>
      </c>
      <c r="AG101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16" s="8">
        <f>IF(salesTable[[#This Row],[quantity_clean]]&gt;0,salesTable[[#This Row],[quantity_clean]],"INVALID")</f>
        <v>3</v>
      </c>
      <c r="AI101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16" s="8">
        <f>IF(salesTable[[#This Row],[unitPrice_clean]]&gt;0,salesTable[[#This Row],[unitPrice_clean]],"INVALID")</f>
        <v>1900</v>
      </c>
      <c r="AK1016">
        <f>IF(salesTable[[#This Row],[Revenue]]="","MISSING",VALUE(TRIM(SUBSTITUTE(SUBSTITUTE(salesTable[[#This Row],[Revenue]],",",""),"GH₵",""))))</f>
        <v>5700</v>
      </c>
      <c r="AL1016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1016" s="19">
        <f>IF(ISNUMBER(salesTable[[#This Row],[OrderDate]]),salesTable[[#This Row],[OrderDate]],IFERROR(DATEVALUE(CLEAN(TRIM(SUBSTITUTE(salesTable[[#This Row],[OrderDate]],".","/")))),"CHECK"))</f>
        <v>45843</v>
      </c>
      <c r="AN10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10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GH-TAK-2025-00683</v>
      </c>
      <c r="AP10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6" s="8" t="str">
        <f>CLEAN(PROPER(TRIM(salesTable[[#This Row],[Email]])))</f>
        <v>Yaw.Owusu92@Example.Com</v>
      </c>
      <c r="AR1016" s="8" t="str">
        <f>CLEAN(TRIM(salesTable[[#This Row],[SourceFile]]))</f>
        <v>Retail_POS_2025.csv</v>
      </c>
      <c r="AS10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6" s="8" t="str">
        <f>IF(salesTable[orderRef_final]&lt;&gt;"MISSING",salesTable[orderRef_final],"invalid")</f>
        <v>GH-TAK-2025-00683</v>
      </c>
    </row>
    <row r="1017" spans="1:46" x14ac:dyDescent="0.3">
      <c r="A1017" t="s">
        <v>2934</v>
      </c>
      <c r="B1017" t="s">
        <v>1119</v>
      </c>
      <c r="C1017" t="s">
        <v>2661</v>
      </c>
      <c r="D1017" t="s">
        <v>1457</v>
      </c>
      <c r="E1017" t="s">
        <v>93</v>
      </c>
      <c r="F1017" t="s">
        <v>391</v>
      </c>
      <c r="G1017" t="s">
        <v>191</v>
      </c>
      <c r="H1017" t="s">
        <v>278</v>
      </c>
      <c r="I1017" t="s">
        <v>781</v>
      </c>
      <c r="J1017" t="s">
        <v>97</v>
      </c>
      <c r="K1017" t="s">
        <v>57</v>
      </c>
      <c r="L1017" t="s">
        <v>111</v>
      </c>
      <c r="M1017">
        <v>5</v>
      </c>
      <c r="N1017">
        <v>1650</v>
      </c>
      <c r="O1017">
        <v>8250</v>
      </c>
      <c r="P1017" t="s">
        <v>2935</v>
      </c>
      <c r="Q1017" t="s">
        <v>2936</v>
      </c>
      <c r="R1017" t="s">
        <v>32</v>
      </c>
      <c r="S1017" t="str">
        <f>IF(salesTable[[#This Row],[Region]]="","MISSING",IFERROR(VLOOKUP(salesTable[[#This Row],[Region]],region_ref[],2,FALSE),TRIM(CLEAN(UPPER(salesTable[[#This Row],[Region]])))))</f>
        <v>TAKORADI</v>
      </c>
      <c r="T1017" t="str">
        <f>IF(salesTable[[#This Row],[CustomerType]]="","MISSING",IFERROR(VLOOKUP(salesTable[[#This Row],[CustomerType]],customerType_Ref[],2,FALSE),TRIM(CLEAN(UPPER(salesTable[[#This Row],[CustomerType]])))))</f>
        <v>BUSINESS</v>
      </c>
      <c r="U1017" t="str">
        <f>IF(salesTable[[#This Row],[SalesChannel]]="","MISSING",IFERROR(VLOOKUP(salesTable[[#This Row],[SalesChannel]],salesChannel_Ref[],2,FALSE),CLEAN(UPPER(TRIM(salesTable[SalesChannel])))))</f>
        <v>ONLINE</v>
      </c>
      <c r="V1017" t="str">
        <f>IF(salesTable[[#This Row],[PaymentMethod]]="","MISSING",IFERROR(VLOOKUP(salesTable[[#This Row],[PaymentMethod]],paymentMethod_REF[],2,FALSE), CLEAN(UPPER(TRIM(salesTable[[#This Row],[PaymentMethod]])))))</f>
        <v>CARD</v>
      </c>
      <c r="W1017" s="8" t="str">
        <f>IF(salesTable[[#This Row],[ProductID]]="","MISSING",IFERROR(VLOOKUP(salesTable[[#This Row],[ProductID]],product_REF[],1,FALSE),"NO MATCH"))</f>
        <v>P004</v>
      </c>
      <c r="X1017" s="8" t="str">
        <f>CLEAN(UPPER(TRIM(IF(salesTable[[#This Row],[ProductID]]="","MISSING",IFERROR(VLOOKUP(salesTable[[#This Row],[ProductID]],product_REF[],2,FALSE),"NO MATCH")))))</f>
        <v>LASER PRINTER</v>
      </c>
      <c r="Y1017" t="str">
        <f>IFERROR(CLEAN(UPPER(TRIM(VLOOKUP(salesTable[[#This Row],[productID_Final]],product_REF[],3,FALSE)))),"NO MATCH")</f>
        <v>OFFICE SUPPLIES</v>
      </c>
      <c r="Z1017" s="8" t="str">
        <f>IF(salesTable[[#This Row],[productCategory_final]]=CLEAN(UPPER(TRIM(salesTable[ProductCategory]))),salesTable[[#This Row],[productCategory_final]],"MISMATCH")</f>
        <v>OFFICE SUPPLIES</v>
      </c>
      <c r="AA1017" s="8" t="str">
        <f>IF(salesTable[[#This Row],[CustomerID]]="","MISSING",IFERROR(VLOOKUP(salesTable[[#This Row],[CustomerID]],customer_REF[],1,FALSE),"NO MATCH"))</f>
        <v>C0215</v>
      </c>
      <c r="AB1017" t="str">
        <f>CLEAN(UPPER(TRIM(IF(salesTable[[#This Row],[FirstName]]="","MISSING",IFERROR(VLOOKUP(salesTable[[#This Row],[CustomerID_final]],customer_REF[],2,FALSE),"NO MATCH")))))</f>
        <v>DANIEL</v>
      </c>
      <c r="AC1017" s="8" t="str">
        <f>IF(salesTable[[#This Row],[customerFisrtName]]=CLEAN(UPPER(TRIM(salesTable[[#This Row],[customerFisrtName]]))),salesTable[[#This Row],[customerFisrtName]],"MISMATCH")</f>
        <v>DANIEL</v>
      </c>
      <c r="AD1017" t="str">
        <f>CLEAN(UPPER(TRIM(IF(salesTable[[#This Row],[LastName]]="","MISSING",IFERROR(VLOOKUP(salesTable[[#This Row],[CustomerID_final]],customer_REF[],3,FALSE),"NO MATCH")))))</f>
        <v>BADU</v>
      </c>
      <c r="AE1017" s="8" t="str">
        <f>IF(salesTable[[#This Row],[customerLastName]]=CLEAN(UPPER(TRIM(salesTable[[#This Row],[customerLastName]]))),salesTable[[#This Row],[customerLastName]],"MISMATCH")</f>
        <v>BADU</v>
      </c>
      <c r="AF1017" s="8" t="str">
        <f>IF(salesTable[[#This Row],[Phone]]="","MISSING",0&amp;RIGHT(TRIM(SUBSTITUTE(SUBSTITUTE(SUBSTITUTE(salesTable[[#This Row],[Phone]],"+","")," ",""),"-","")),9))</f>
        <v>0553200692</v>
      </c>
      <c r="AG101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017" s="8">
        <f>IF(salesTable[[#This Row],[quantity_clean]]&gt;0,salesTable[[#This Row],[quantity_clean]],"INVALID")</f>
        <v>5</v>
      </c>
      <c r="AI101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17" s="8">
        <f>IF(salesTable[[#This Row],[unitPrice_clean]]&gt;0,salesTable[[#This Row],[unitPrice_clean]],"INVALID")</f>
        <v>1650</v>
      </c>
      <c r="AK1017">
        <f>IF(salesTable[[#This Row],[Revenue]]="","MISSING",VALUE(TRIM(SUBSTITUTE(SUBSTITUTE(salesTable[[#This Row],[Revenue]],",",""),"GH₵",""))))</f>
        <v>8250</v>
      </c>
      <c r="AL1017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1017" s="19">
        <f>IF(ISNUMBER(salesTable[[#This Row],[OrderDate]]),salesTable[[#This Row],[OrderDate]],IFERROR(DATEVALUE(CLEAN(TRIM(SUBSTITUTE(salesTable[[#This Row],[OrderDate]],".","/")))),"CHECK"))</f>
        <v>45855</v>
      </c>
      <c r="AN10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45855</v>
      </c>
      <c r="AO10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GH-TAK-2025-00697</v>
      </c>
      <c r="AP10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7" s="8" t="str">
        <f>CLEAN(PROPER(TRIM(salesTable[[#This Row],[Email]])))</f>
        <v>Daniel.Badu24@Example.Com</v>
      </c>
      <c r="AR1017" s="8" t="str">
        <f>CLEAN(TRIM(salesTable[[#This Row],[SourceFile]]))</f>
        <v>Agent_App_2025.csv</v>
      </c>
      <c r="AS10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7" s="8" t="str">
        <f>IF(salesTable[orderRef_final]&lt;&gt;"MISSING",salesTable[orderRef_final],"invalid")</f>
        <v>GH-TAK-2025-00697</v>
      </c>
    </row>
    <row r="1018" spans="1:46" x14ac:dyDescent="0.3">
      <c r="A1018" t="s">
        <v>4394</v>
      </c>
      <c r="B1018" t="s">
        <v>3596</v>
      </c>
      <c r="C1018" t="s">
        <v>1347</v>
      </c>
      <c r="D1018" t="s">
        <v>151</v>
      </c>
      <c r="E1018" t="s">
        <v>93</v>
      </c>
      <c r="F1018" t="s">
        <v>67</v>
      </c>
      <c r="G1018" t="s">
        <v>303</v>
      </c>
      <c r="H1018" t="s">
        <v>399</v>
      </c>
      <c r="I1018" t="s">
        <v>41</v>
      </c>
      <c r="J1018" t="s">
        <v>97</v>
      </c>
      <c r="K1018" t="s">
        <v>72</v>
      </c>
      <c r="L1018" t="s">
        <v>675</v>
      </c>
      <c r="M1018" t="s">
        <v>133</v>
      </c>
      <c r="N1018" t="s">
        <v>2117</v>
      </c>
      <c r="O1018">
        <v>26400</v>
      </c>
      <c r="P1018" t="s">
        <v>4395</v>
      </c>
      <c r="Q1018" t="s">
        <v>4396</v>
      </c>
      <c r="R1018" t="s">
        <v>46</v>
      </c>
      <c r="S1018" t="str">
        <f>IF(salesTable[[#This Row],[Region]]="","MISSING",IFERROR(VLOOKUP(salesTable[[#This Row],[Region]],region_ref[],2,FALSE),TRIM(CLEAN(UPPER(salesTable[[#This Row],[Region]])))))</f>
        <v>TAKORADI</v>
      </c>
      <c r="T1018" t="str">
        <f>IF(salesTable[[#This Row],[CustomerType]]="","MISSING",IFERROR(VLOOKUP(salesTable[[#This Row],[CustomerType]],customerType_Ref[],2,FALSE),TRIM(CLEAN(UPPER(salesTable[[#This Row],[CustomerType]])))))</f>
        <v>BUSINESS</v>
      </c>
      <c r="U1018" t="str">
        <f>IF(salesTable[[#This Row],[SalesChannel]]="","MISSING",IFERROR(VLOOKUP(salesTable[[#This Row],[SalesChannel]],salesChannel_Ref[],2,FALSE),CLEAN(UPPER(TRIM(salesTable[SalesChannel])))))</f>
        <v>IN-STORE</v>
      </c>
      <c r="V101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18" s="8" t="str">
        <f>IF(salesTable[[#This Row],[ProductID]]="","MISSING",IFERROR(VLOOKUP(salesTable[[#This Row],[ProductID]],product_REF[],1,FALSE),"NO MATCH"))</f>
        <v>P011</v>
      </c>
      <c r="X1018" s="8" t="str">
        <f>CLEAN(UPPER(TRIM(IF(salesTable[[#This Row],[ProductID]]="","MISSING",IFERROR(VLOOKUP(salesTable[[#This Row],[ProductID]],product_REF[],2,FALSE),"NO MATCH")))))</f>
        <v>EXECUTIVE DESK</v>
      </c>
      <c r="Y1018" t="str">
        <f>IFERROR(CLEAN(UPPER(TRIM(VLOOKUP(salesTable[[#This Row],[productID_Final]],product_REF[],3,FALSE)))),"NO MATCH")</f>
        <v>FURNITURE</v>
      </c>
      <c r="Z1018" s="8" t="str">
        <f>IF(salesTable[[#This Row],[productCategory_final]]=CLEAN(UPPER(TRIM(salesTable[ProductCategory]))),salesTable[[#This Row],[productCategory_final]],"MISMATCH")</f>
        <v>FURNITURE</v>
      </c>
      <c r="AA1018" s="8" t="str">
        <f>IF(salesTable[[#This Row],[CustomerID]]="","MISSING",IFERROR(VLOOKUP(salesTable[[#This Row],[CustomerID]],customer_REF[],1,FALSE),"NO MATCH"))</f>
        <v>C0274</v>
      </c>
      <c r="AB1018" t="str">
        <f>CLEAN(UPPER(TRIM(IF(salesTable[[#This Row],[FirstName]]="","MISSING",IFERROR(VLOOKUP(salesTable[[#This Row],[CustomerID_final]],customer_REF[],2,FALSE),"NO MATCH")))))</f>
        <v>KWAME</v>
      </c>
      <c r="AC1018" s="8" t="str">
        <f>IF(salesTable[[#This Row],[customerFisrtName]]=CLEAN(UPPER(TRIM(salesTable[[#This Row],[customerFisrtName]]))),salesTable[[#This Row],[customerFisrtName]],"MISMATCH")</f>
        <v>KWAME</v>
      </c>
      <c r="AD1018" t="str">
        <f>CLEAN(UPPER(TRIM(IF(salesTable[[#This Row],[LastName]]="","MISSING",IFERROR(VLOOKUP(salesTable[[#This Row],[CustomerID_final]],customer_REF[],3,FALSE),"NO MATCH")))))</f>
        <v>BADU</v>
      </c>
      <c r="AE1018" s="8" t="str">
        <f>IF(salesTable[[#This Row],[customerLastName]]=CLEAN(UPPER(TRIM(salesTable[[#This Row],[customerLastName]]))),salesTable[[#This Row],[customerLastName]],"MISMATCH")</f>
        <v>BADU</v>
      </c>
      <c r="AF1018" s="8" t="str">
        <f>IF(salesTable[[#This Row],[Phone]]="","MISSING",0&amp;RIGHT(TRIM(SUBSTITUTE(SUBSTITUTE(SUBSTITUTE(salesTable[[#This Row],[Phone]],"+","")," ",""),"-","")),9))</f>
        <v>0249101654</v>
      </c>
      <c r="AG101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018" s="8" t="str">
        <f>IF(salesTable[[#This Row],[quantity_clean]]&gt;0,salesTable[[#This Row],[quantity_clean]],"INVALID")</f>
        <v>INVALID</v>
      </c>
      <c r="AI101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18" s="8">
        <f>IF(salesTable[[#This Row],[unitPrice_clean]]&gt;0,salesTable[[#This Row],[unitPrice_clean]],"INVALID")</f>
        <v>2400</v>
      </c>
      <c r="AK1018">
        <f>IF(salesTable[[#This Row],[Revenue]]="","MISSING",VALUE(TRIM(SUBSTITUTE(SUBSTITUTE(salesTable[[#This Row],[Revenue]],",",""),"GH₵",""))))</f>
        <v>26400</v>
      </c>
      <c r="AL101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18" s="19">
        <f>IF(ISNUMBER(salesTable[[#This Row],[OrderDate]]),salesTable[[#This Row],[OrderDate]],IFERROR(DATEVALUE(CLEAN(TRIM(SUBSTITUTE(salesTable[[#This Row],[OrderDate]],".","/")))),"CHECK"))</f>
        <v>45810</v>
      </c>
      <c r="AN10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45810</v>
      </c>
      <c r="AO10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GH-TAK-2025-00722</v>
      </c>
      <c r="AP10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8" s="8" t="str">
        <f>CLEAN(PROPER(TRIM(salesTable[[#This Row],[Email]])))</f>
        <v>Kwame.Badu54@Example.Com</v>
      </c>
      <c r="AR1018" s="8" t="str">
        <f>CLEAN(TRIM(salesTable[[#This Row],[SourceFile]]))</f>
        <v>Mobile_App_Export.csv</v>
      </c>
      <c r="AS10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8" s="8" t="str">
        <f>IF(salesTable[orderRef_final]&lt;&gt;"MISSING",salesTable[orderRef_final],"invalid")</f>
        <v>GH-TAK-2025-00722</v>
      </c>
    </row>
    <row r="1019" spans="1:46" x14ac:dyDescent="0.3">
      <c r="A1019" t="s">
        <v>3427</v>
      </c>
      <c r="B1019" t="s">
        <v>3428</v>
      </c>
      <c r="C1019" t="s">
        <v>1403</v>
      </c>
      <c r="D1019" t="s">
        <v>92</v>
      </c>
      <c r="E1019" t="s">
        <v>237</v>
      </c>
      <c r="F1019" t="s">
        <v>67</v>
      </c>
      <c r="G1019" t="s">
        <v>120</v>
      </c>
      <c r="H1019" t="s">
        <v>121</v>
      </c>
      <c r="I1019" t="s">
        <v>41</v>
      </c>
      <c r="J1019" t="s">
        <v>83</v>
      </c>
      <c r="K1019" t="s">
        <v>57</v>
      </c>
      <c r="L1019" t="s">
        <v>111</v>
      </c>
      <c r="M1019">
        <v>11</v>
      </c>
      <c r="N1019">
        <v>850</v>
      </c>
      <c r="O1019">
        <v>9350</v>
      </c>
      <c r="P1019" t="s">
        <v>3429</v>
      </c>
      <c r="Q1019" t="s">
        <v>3430</v>
      </c>
      <c r="R1019" t="s">
        <v>61</v>
      </c>
      <c r="S1019" t="str">
        <f>IF(salesTable[[#This Row],[Region]]="","MISSING",IFERROR(VLOOKUP(salesTable[[#This Row],[Region]],region_ref[],2,FALSE),TRIM(CLEAN(UPPER(salesTable[[#This Row],[Region]])))))</f>
        <v>TAKORADI</v>
      </c>
      <c r="T1019" t="str">
        <f>IF(salesTable[[#This Row],[CustomerType]]="","MISSING",IFERROR(VLOOKUP(salesTable[[#This Row],[CustomerType]],customerType_Ref[],2,FALSE),TRIM(CLEAN(UPPER(salesTable[[#This Row],[CustomerType]])))))</f>
        <v>INDIVIDUAL</v>
      </c>
      <c r="U1019" t="str">
        <f>IF(salesTable[[#This Row],[SalesChannel]]="","MISSING",IFERROR(VLOOKUP(salesTable[[#This Row],[SalesChannel]],salesChannel_Ref[],2,FALSE),CLEAN(UPPER(TRIM(salesTable[SalesChannel])))))</f>
        <v>ONLINE</v>
      </c>
      <c r="V1019" t="str">
        <f>IF(salesTable[[#This Row],[PaymentMethod]]="","MISSING",IFERROR(VLOOKUP(salesTable[[#This Row],[PaymentMethod]],paymentMethod_REF[],2,FALSE), CLEAN(UPPER(TRIM(salesTable[[#This Row],[PaymentMethod]])))))</f>
        <v>CARD</v>
      </c>
      <c r="W1019" s="8" t="str">
        <f>IF(salesTable[[#This Row],[ProductID]]="","MISSING",IFERROR(VLOOKUP(salesTable[[#This Row],[ProductID]],product_REF[],1,FALSE),"NO MATCH"))</f>
        <v>P002</v>
      </c>
      <c r="X1019" s="8" t="str">
        <f>CLEAN(UPPER(TRIM(IF(salesTable[[#This Row],[ProductID]]="","MISSING",IFERROR(VLOOKUP(salesTable[[#This Row],[ProductID]],product_REF[],2,FALSE),"NO MATCH")))))</f>
        <v>OFFICE CHAIR</v>
      </c>
      <c r="Y1019" t="str">
        <f>IFERROR(CLEAN(UPPER(TRIM(VLOOKUP(salesTable[[#This Row],[productID_Final]],product_REF[],3,FALSE)))),"NO MATCH")</f>
        <v>FURNITURE</v>
      </c>
      <c r="Z1019" s="8" t="str">
        <f>IF(salesTable[[#This Row],[productCategory_final]]=CLEAN(UPPER(TRIM(salesTable[ProductCategory]))),salesTable[[#This Row],[productCategory_final]],"MISMATCH")</f>
        <v>FURNITURE</v>
      </c>
      <c r="AA1019" s="8" t="str">
        <f>IF(salesTable[[#This Row],[CustomerID]]="","MISSING",IFERROR(VLOOKUP(salesTable[[#This Row],[CustomerID]],customer_REF[],1,FALSE),"NO MATCH"))</f>
        <v>C0200</v>
      </c>
      <c r="AB1019" t="str">
        <f>CLEAN(UPPER(TRIM(IF(salesTable[[#This Row],[FirstName]]="","MISSING",IFERROR(VLOOKUP(salesTable[[#This Row],[CustomerID_final]],customer_REF[],2,FALSE),"NO MATCH")))))</f>
        <v>AMA</v>
      </c>
      <c r="AC1019" s="8" t="str">
        <f>IF(salesTable[[#This Row],[customerFisrtName]]=CLEAN(UPPER(TRIM(salesTable[[#This Row],[customerFisrtName]]))),salesTable[[#This Row],[customerFisrtName]],"MISMATCH")</f>
        <v>AMA</v>
      </c>
      <c r="AD1019" t="str">
        <f>CLEAN(UPPER(TRIM(IF(salesTable[[#This Row],[LastName]]="","MISSING",IFERROR(VLOOKUP(salesTable[[#This Row],[CustomerID_final]],customer_REF[],3,FALSE),"NO MATCH")))))</f>
        <v>APPIAH</v>
      </c>
      <c r="AE1019" s="8" t="str">
        <f>IF(salesTable[[#This Row],[customerLastName]]=CLEAN(UPPER(TRIM(salesTable[[#This Row],[customerLastName]]))),salesTable[[#This Row],[customerLastName]],"MISMATCH")</f>
        <v>APPIAH</v>
      </c>
      <c r="AF1019" s="8" t="str">
        <f>IF(salesTable[[#This Row],[Phone]]="","MISSING",0&amp;RIGHT(TRIM(SUBSTITUTE(SUBSTITUTE(SUBSTITUTE(salesTable[[#This Row],[Phone]],"+","")," ",""),"-","")),9))</f>
        <v>0592437118</v>
      </c>
      <c r="AG101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19" s="8">
        <f>IF(salesTable[[#This Row],[quantity_clean]]&gt;0,salesTable[[#This Row],[quantity_clean]],"INVALID")</f>
        <v>11</v>
      </c>
      <c r="AI101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19" s="8">
        <f>IF(salesTable[[#This Row],[unitPrice_clean]]&gt;0,salesTable[[#This Row],[unitPrice_clean]],"INVALID")</f>
        <v>850</v>
      </c>
      <c r="AK1019">
        <f>IF(salesTable[[#This Row],[Revenue]]="","MISSING",VALUE(TRIM(SUBSTITUTE(SUBSTITUTE(salesTable[[#This Row],[Revenue]],",",""),"GH₵",""))))</f>
        <v>9350</v>
      </c>
      <c r="AL1019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1019" s="19" t="str">
        <f>IF(ISNUMBER(salesTable[[#This Row],[OrderDate]]),salesTable[[#This Row],[OrderDate]],IFERROR(DATEVALUE(CLEAN(TRIM(SUBSTITUTE(salesTable[[#This Row],[OrderDate]],".","/")))),"CHECK"))</f>
        <v>CHECK</v>
      </c>
      <c r="AN101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GH-TAK-2025-00727</v>
      </c>
      <c r="AP10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19" s="8" t="str">
        <f>CLEAN(PROPER(TRIM(salesTable[[#This Row],[Email]])))</f>
        <v>Ama.Appiah48@Example.Com</v>
      </c>
      <c r="AR1019" s="8" t="str">
        <f>CLEAN(TRIM(salesTable[[#This Row],[SourceFile]]))</f>
        <v>Retail_POS_2025.csv</v>
      </c>
      <c r="AS10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19" s="8" t="str">
        <f>IF(salesTable[orderRef_final]&lt;&gt;"MISSING",salesTable[orderRef_final],"invalid")</f>
        <v>GH-TAK-2025-00727</v>
      </c>
    </row>
    <row r="1020" spans="1:46" x14ac:dyDescent="0.3">
      <c r="A1020" t="s">
        <v>4492</v>
      </c>
      <c r="B1020" t="s">
        <v>4493</v>
      </c>
      <c r="C1020" t="s">
        <v>4494</v>
      </c>
      <c r="D1020" t="s">
        <v>390</v>
      </c>
      <c r="E1020" t="s">
        <v>140</v>
      </c>
      <c r="F1020" t="s">
        <v>67</v>
      </c>
      <c r="G1020" t="s">
        <v>239</v>
      </c>
      <c r="H1020" t="s">
        <v>240</v>
      </c>
      <c r="I1020" t="s">
        <v>279</v>
      </c>
      <c r="J1020" t="s">
        <v>97</v>
      </c>
      <c r="K1020" t="s">
        <v>321</v>
      </c>
      <c r="L1020" t="s">
        <v>111</v>
      </c>
      <c r="M1020">
        <v>10</v>
      </c>
      <c r="N1020">
        <v>980</v>
      </c>
      <c r="O1020">
        <v>9800</v>
      </c>
      <c r="P1020" t="s">
        <v>4495</v>
      </c>
      <c r="Q1020" t="s">
        <v>4496</v>
      </c>
      <c r="R1020" t="s">
        <v>46</v>
      </c>
      <c r="S1020" t="str">
        <f>IF(salesTable[[#This Row],[Region]]="","MISSING",IFERROR(VLOOKUP(salesTable[[#This Row],[Region]],region_ref[],2,FALSE),TRIM(CLEAN(UPPER(salesTable[[#This Row],[Region]])))))</f>
        <v>TAKORADI</v>
      </c>
      <c r="T1020" t="str">
        <f>IF(salesTable[[#This Row],[CustomerType]]="","MISSING",IFERROR(VLOOKUP(salesTable[[#This Row],[CustomerType]],customerType_Ref[],2,FALSE),TRIM(CLEAN(UPPER(salesTable[[#This Row],[CustomerType]])))))</f>
        <v>BUSINESS</v>
      </c>
      <c r="U1020" t="str">
        <f>IF(salesTable[[#This Row],[SalesChannel]]="","MISSING",IFERROR(VLOOKUP(salesTable[[#This Row],[SalesChannel]],salesChannel_Ref[],2,FALSE),CLEAN(UPPER(TRIM(salesTable[SalesChannel])))))</f>
        <v>ONLINE</v>
      </c>
      <c r="V1020" t="str">
        <f>IF(salesTable[[#This Row],[PaymentMethod]]="","MISSING",IFERROR(VLOOKUP(salesTable[[#This Row],[PaymentMethod]],paymentMethod_REF[],2,FALSE), CLEAN(UPPER(TRIM(salesTable[[#This Row],[PaymentMethod]])))))</f>
        <v>CARD</v>
      </c>
      <c r="W1020" s="8" t="str">
        <f>IF(salesTable[[#This Row],[ProductID]]="","MISSING",IFERROR(VLOOKUP(salesTable[[#This Row],[ProductID]],product_REF[],1,FALSE),"NO MATCH"))</f>
        <v>P009</v>
      </c>
      <c r="X1020" s="8" t="str">
        <f>CLEAN(UPPER(TRIM(IF(salesTable[[#This Row],[ProductID]]="","MISSING",IFERROR(VLOOKUP(salesTable[[#This Row],[ProductID]],product_REF[],2,FALSE),"NO MATCH")))))</f>
        <v>FILING CABINET</v>
      </c>
      <c r="Y1020" t="str">
        <f>IFERROR(CLEAN(UPPER(TRIM(VLOOKUP(salesTable[[#This Row],[productID_Final]],product_REF[],3,FALSE)))),"NO MATCH")</f>
        <v>OFFICE SUPPLIES</v>
      </c>
      <c r="Z1020" s="8" t="str">
        <f>IF(salesTable[[#This Row],[productCategory_final]]=CLEAN(UPPER(TRIM(salesTable[ProductCategory]))),salesTable[[#This Row],[productCategory_final]],"MISMATCH")</f>
        <v>OFFICE SUPPLIES</v>
      </c>
      <c r="AA1020" s="8" t="str">
        <f>IF(salesTable[[#This Row],[CustomerID]]="","MISSING",IFERROR(VLOOKUP(salesTable[[#This Row],[CustomerID]],customer_REF[],1,FALSE),"NO MATCH"))</f>
        <v>C0221</v>
      </c>
      <c r="AB1020" t="str">
        <f>CLEAN(UPPER(TRIM(IF(salesTable[[#This Row],[FirstName]]="","MISSING",IFERROR(VLOOKUP(salesTable[[#This Row],[CustomerID_final]],customer_REF[],2,FALSE),"NO MATCH")))))</f>
        <v>ADWOA</v>
      </c>
      <c r="AC1020" s="8" t="str">
        <f>IF(salesTable[[#This Row],[customerFisrtName]]=CLEAN(UPPER(TRIM(salesTable[[#This Row],[customerFisrtName]]))),salesTable[[#This Row],[customerFisrtName]],"MISMATCH")</f>
        <v>ADWOA</v>
      </c>
      <c r="AD1020" t="str">
        <f>CLEAN(UPPER(TRIM(IF(salesTable[[#This Row],[LastName]]="","MISSING",IFERROR(VLOOKUP(salesTable[[#This Row],[CustomerID_final]],customer_REF[],3,FALSE),"NO MATCH")))))</f>
        <v>OWUSU</v>
      </c>
      <c r="AE1020" s="8" t="str">
        <f>IF(salesTable[[#This Row],[customerLastName]]=CLEAN(UPPER(TRIM(salesTable[[#This Row],[customerLastName]]))),salesTable[[#This Row],[customerLastName]],"MISMATCH")</f>
        <v>OWUSU</v>
      </c>
      <c r="AF1020" s="8" t="str">
        <f>IF(salesTable[[#This Row],[Phone]]="","MISSING",0&amp;RIGHT(TRIM(SUBSTITUTE(SUBSTITUTE(SUBSTITUTE(salesTable[[#This Row],[Phone]],"+","")," ",""),"-","")),9))</f>
        <v>0277517429</v>
      </c>
      <c r="AG102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20" s="8">
        <f>IF(salesTable[[#This Row],[quantity_clean]]&gt;0,salesTable[[#This Row],[quantity_clean]],"INVALID")</f>
        <v>10</v>
      </c>
      <c r="AI102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20" s="8">
        <f>IF(salesTable[[#This Row],[unitPrice_clean]]&gt;0,salesTable[[#This Row],[unitPrice_clean]],"INVALID")</f>
        <v>980</v>
      </c>
      <c r="AK1020">
        <f>IF(salesTable[[#This Row],[Revenue]]="","MISSING",VALUE(TRIM(SUBSTITUTE(SUBSTITUTE(salesTable[[#This Row],[Revenue]],",",""),"GH₵",""))))</f>
        <v>9800</v>
      </c>
      <c r="AL1020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020" s="19">
        <f>IF(ISNUMBER(salesTable[[#This Row],[OrderDate]]),salesTable[[#This Row],[OrderDate]],IFERROR(DATEVALUE(CLEAN(TRIM(SUBSTITUTE(salesTable[[#This Row],[OrderDate]],".","/")))),"CHECK"))</f>
        <v>45711</v>
      </c>
      <c r="AN10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45711</v>
      </c>
      <c r="AO10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GH-TAK-2025-00729</v>
      </c>
      <c r="AP10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0" s="8" t="str">
        <f>CLEAN(PROPER(TRIM(salesTable[[#This Row],[Email]])))</f>
        <v>Adwoa.Owusu49@Example.Com</v>
      </c>
      <c r="AR1020" s="8" t="str">
        <f>CLEAN(TRIM(salesTable[[#This Row],[SourceFile]]))</f>
        <v>Mobile_App_Export.csv</v>
      </c>
      <c r="AS10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0" s="8" t="str">
        <f>IF(salesTable[orderRef_final]&lt;&gt;"MISSING",salesTable[orderRef_final],"invalid")</f>
        <v>GH-TAK-2025-00729</v>
      </c>
    </row>
    <row r="1021" spans="1:46" x14ac:dyDescent="0.3">
      <c r="A1021" t="s">
        <v>5359</v>
      </c>
      <c r="B1021" t="s">
        <v>5360</v>
      </c>
      <c r="C1021" t="s">
        <v>1426</v>
      </c>
      <c r="D1021" t="s">
        <v>366</v>
      </c>
      <c r="E1021" t="s">
        <v>161</v>
      </c>
      <c r="F1021" t="s">
        <v>538</v>
      </c>
      <c r="G1021" t="s">
        <v>162</v>
      </c>
      <c r="H1021" t="s">
        <v>163</v>
      </c>
      <c r="I1021" t="s">
        <v>110</v>
      </c>
      <c r="J1021" t="s">
        <v>510</v>
      </c>
      <c r="K1021" t="s">
        <v>57</v>
      </c>
      <c r="L1021" t="s">
        <v>182</v>
      </c>
      <c r="M1021">
        <v>7</v>
      </c>
      <c r="N1021">
        <v>620</v>
      </c>
      <c r="O1021">
        <v>4340</v>
      </c>
      <c r="P1021" t="s">
        <v>5361</v>
      </c>
      <c r="Q1021" t="s">
        <v>5362</v>
      </c>
      <c r="R1021" t="s">
        <v>157</v>
      </c>
      <c r="S1021" t="str">
        <f>IF(salesTable[[#This Row],[Region]]="","MISSING",IFERROR(VLOOKUP(salesTable[[#This Row],[Region]],region_ref[],2,FALSE),TRIM(CLEAN(UPPER(salesTable[[#This Row],[Region]])))))</f>
        <v>TAKORADI</v>
      </c>
      <c r="T1021" t="str">
        <f>IF(salesTable[[#This Row],[CustomerType]]="","MISSING",IFERROR(VLOOKUP(salesTable[[#This Row],[CustomerType]],customerType_Ref[],2,FALSE),TRIM(CLEAN(UPPER(salesTable[[#This Row],[CustomerType]])))))</f>
        <v>BUSINESS</v>
      </c>
      <c r="U1021" t="str">
        <f>IF(salesTable[[#This Row],[SalesChannel]]="","MISSING",IFERROR(VLOOKUP(salesTable[[#This Row],[SalesChannel]],salesChannel_Ref[],2,FALSE),CLEAN(UPPER(TRIM(salesTable[SalesChannel])))))</f>
        <v>ONLINE</v>
      </c>
      <c r="V1021" t="str">
        <f>IF(salesTable[[#This Row],[PaymentMethod]]="","MISSING",IFERROR(VLOOKUP(salesTable[[#This Row],[PaymentMethod]],paymentMethod_REF[],2,FALSE), CLEAN(UPPER(TRIM(salesTable[[#This Row],[PaymentMethod]])))))</f>
        <v>CASH</v>
      </c>
      <c r="W1021" s="8" t="str">
        <f>IF(salesTable[[#This Row],[ProductID]]="","MISSING",IFERROR(VLOOKUP(salesTable[[#This Row],[ProductID]],product_REF[],1,FALSE),"NO MATCH"))</f>
        <v>P012</v>
      </c>
      <c r="X1021" s="8" t="str">
        <f>CLEAN(UPPER(TRIM(IF(salesTable[[#This Row],[ProductID]]="","MISSING",IFERROR(VLOOKUP(salesTable[[#This Row],[ProductID]],product_REF[],2,FALSE),"NO MATCH")))))</f>
        <v>BLENDER PLUS</v>
      </c>
      <c r="Y1021" t="str">
        <f>IFERROR(CLEAN(UPPER(TRIM(VLOOKUP(salesTable[[#This Row],[productID_Final]],product_REF[],3,FALSE)))),"NO MATCH")</f>
        <v>HOME APPLIANCES</v>
      </c>
      <c r="Z1021" s="8" t="str">
        <f>IF(salesTable[[#This Row],[productCategory_final]]=CLEAN(UPPER(TRIM(salesTable[ProductCategory]))),salesTable[[#This Row],[productCategory_final]],"MISMATCH")</f>
        <v>HOME APPLIANCES</v>
      </c>
      <c r="AA1021" s="8" t="str">
        <f>IF(salesTable[[#This Row],[CustomerID]]="","MISSING",IFERROR(VLOOKUP(salesTable[[#This Row],[CustomerID]],customer_REF[],1,FALSE),"NO MATCH"))</f>
        <v>C0292</v>
      </c>
      <c r="AB1021" t="str">
        <f>CLEAN(UPPER(TRIM(IF(salesTable[[#This Row],[FirstName]]="","MISSING",IFERROR(VLOOKUP(salesTable[[#This Row],[CustomerID_final]],customer_REF[],2,FALSE),"NO MATCH")))))</f>
        <v>ABENA</v>
      </c>
      <c r="AC1021" s="8" t="str">
        <f>IF(salesTable[[#This Row],[customerFisrtName]]=CLEAN(UPPER(TRIM(salesTable[[#This Row],[customerFisrtName]]))),salesTable[[#This Row],[customerFisrtName]],"MISMATCH")</f>
        <v>ABENA</v>
      </c>
      <c r="AD1021" t="str">
        <f>CLEAN(UPPER(TRIM(IF(salesTable[[#This Row],[LastName]]="","MISSING",IFERROR(VLOOKUP(salesTable[[#This Row],[CustomerID_final]],customer_REF[],3,FALSE),"NO MATCH")))))</f>
        <v>ADDO</v>
      </c>
      <c r="AE1021" s="8" t="str">
        <f>IF(salesTable[[#This Row],[customerLastName]]=CLEAN(UPPER(TRIM(salesTable[[#This Row],[customerLastName]]))),salesTable[[#This Row],[customerLastName]],"MISMATCH")</f>
        <v>ADDO</v>
      </c>
      <c r="AF1021" s="8" t="str">
        <f>IF(salesTable[[#This Row],[Phone]]="","MISSING",0&amp;RIGHT(TRIM(SUBSTITUTE(SUBSTITUTE(SUBSTITUTE(salesTable[[#This Row],[Phone]],"+","")," ",""),"-","")),9))</f>
        <v>0271639603</v>
      </c>
      <c r="AG102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21" s="8">
        <f>IF(salesTable[[#This Row],[quantity_clean]]&gt;0,salesTable[[#This Row],[quantity_clean]],"INVALID")</f>
        <v>7</v>
      </c>
      <c r="AI102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21" s="8">
        <f>IF(salesTable[[#This Row],[unitPrice_clean]]&gt;0,salesTable[[#This Row],[unitPrice_clean]],"INVALID")</f>
        <v>620</v>
      </c>
      <c r="AK1021">
        <f>IF(salesTable[[#This Row],[Revenue]]="","MISSING",VALUE(TRIM(SUBSTITUTE(SUBSTITUTE(salesTable[[#This Row],[Revenue]],",",""),"GH₵",""))))</f>
        <v>4340</v>
      </c>
      <c r="AL1021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1021" s="19">
        <f>IF(ISNUMBER(salesTable[[#This Row],[OrderDate]]),salesTable[[#This Row],[OrderDate]],IFERROR(DATEVALUE(CLEAN(TRIM(SUBSTITUTE(salesTable[[#This Row],[OrderDate]],".","/")))),"CHECK"))</f>
        <v>45748</v>
      </c>
      <c r="AN10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45748</v>
      </c>
      <c r="AO10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GH-TAK-2025-00735</v>
      </c>
      <c r="AP10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1" s="8" t="str">
        <f>CLEAN(PROPER(TRIM(salesTable[[#This Row],[Email]])))</f>
        <v>Abena.Addo18@Example.Com</v>
      </c>
      <c r="AR1021" s="8" t="str">
        <f>CLEAN(TRIM(salesTable[[#This Row],[SourceFile]]))</f>
        <v>Online_Sales_2025.xlsx</v>
      </c>
      <c r="AS10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1" s="8" t="str">
        <f>IF(salesTable[orderRef_final]&lt;&gt;"MISSING",salesTable[orderRef_final],"invalid")</f>
        <v>GH-TAK-2025-00735</v>
      </c>
    </row>
    <row r="1022" spans="1:46" x14ac:dyDescent="0.3">
      <c r="A1022" t="s">
        <v>761</v>
      </c>
      <c r="B1022" t="s">
        <v>762</v>
      </c>
      <c r="C1022" t="s">
        <v>763</v>
      </c>
      <c r="D1022" t="s">
        <v>50</v>
      </c>
      <c r="E1022" t="s">
        <v>22</v>
      </c>
      <c r="F1022" t="s">
        <v>238</v>
      </c>
      <c r="G1022" t="s">
        <v>24</v>
      </c>
      <c r="H1022" t="s">
        <v>25</v>
      </c>
      <c r="I1022" t="s">
        <v>26</v>
      </c>
      <c r="J1022" t="s">
        <v>27</v>
      </c>
      <c r="K1022" t="s">
        <v>57</v>
      </c>
      <c r="L1022" t="s">
        <v>451</v>
      </c>
      <c r="M1022">
        <v>2</v>
      </c>
      <c r="N1022">
        <v>4200</v>
      </c>
      <c r="O1022">
        <v>8400</v>
      </c>
      <c r="P1022" t="s">
        <v>764</v>
      </c>
      <c r="Q1022" t="s">
        <v>765</v>
      </c>
      <c r="R1022" t="s">
        <v>157</v>
      </c>
      <c r="S1022" t="str">
        <f>IF(salesTable[[#This Row],[Region]]="","MISSING",IFERROR(VLOOKUP(salesTable[[#This Row],[Region]],region_ref[],2,FALSE),TRIM(CLEAN(UPPER(salesTable[[#This Row],[Region]])))))</f>
        <v>TAKORADI</v>
      </c>
      <c r="T1022" t="str">
        <f>IF(salesTable[[#This Row],[CustomerType]]="","MISSING",IFERROR(VLOOKUP(salesTable[[#This Row],[CustomerType]],customerType_Ref[],2,FALSE),TRIM(CLEAN(UPPER(salesTable[[#This Row],[CustomerType]])))))</f>
        <v>GOVERNMENT</v>
      </c>
      <c r="U1022" t="str">
        <f>IF(salesTable[[#This Row],[SalesChannel]]="","MISSING",IFERROR(VLOOKUP(salesTable[[#This Row],[SalesChannel]],salesChannel_Ref[],2,FALSE),CLEAN(UPPER(TRIM(salesTable[SalesChannel])))))</f>
        <v>ONLINE</v>
      </c>
      <c r="V102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22" s="8" t="str">
        <f>IF(salesTable[[#This Row],[ProductID]]="","MISSING",IFERROR(VLOOKUP(salesTable[[#This Row],[ProductID]],product_REF[],1,FALSE),"NO MATCH"))</f>
        <v>P001</v>
      </c>
      <c r="X1022" s="8" t="str">
        <f>CLEAN(UPPER(TRIM(IF(salesTable[[#This Row],[ProductID]]="","MISSING",IFERROR(VLOOKUP(salesTable[[#This Row],[ProductID]],product_REF[],2,FALSE),"NO MATCH")))))</f>
        <v>LAPTOP PRO 14</v>
      </c>
      <c r="Y1022" t="str">
        <f>IFERROR(CLEAN(UPPER(TRIM(VLOOKUP(salesTable[[#This Row],[productID_Final]],product_REF[],3,FALSE)))),"NO MATCH")</f>
        <v>ELECTRONICS</v>
      </c>
      <c r="Z1022" s="8" t="str">
        <f>IF(salesTable[[#This Row],[productCategory_final]]=CLEAN(UPPER(TRIM(salesTable[ProductCategory]))),salesTable[[#This Row],[productCategory_final]],"MISMATCH")</f>
        <v>ELECTRONICS</v>
      </c>
      <c r="AA1022" s="8" t="str">
        <f>IF(salesTable[[#This Row],[CustomerID]]="","MISSING",IFERROR(VLOOKUP(salesTable[[#This Row],[CustomerID]],customer_REF[],1,FALSE),"NO MATCH"))</f>
        <v>C0272</v>
      </c>
      <c r="AB1022" t="str">
        <f>CLEAN(UPPER(TRIM(IF(salesTable[[#This Row],[FirstName]]="","MISSING",IFERROR(VLOOKUP(salesTable[[#This Row],[CustomerID_final]],customer_REF[],2,FALSE),"NO MATCH")))))</f>
        <v>AKOSUA</v>
      </c>
      <c r="AC1022" s="8" t="str">
        <f>IF(salesTable[[#This Row],[customerFisrtName]]=CLEAN(UPPER(TRIM(salesTable[[#This Row],[customerFisrtName]]))),salesTable[[#This Row],[customerFisrtName]],"MISMATCH")</f>
        <v>AKOSUA</v>
      </c>
      <c r="AD1022" t="str">
        <f>CLEAN(UPPER(TRIM(IF(salesTable[[#This Row],[LastName]]="","MISSING",IFERROR(VLOOKUP(salesTable[[#This Row],[CustomerID_final]],customer_REF[],3,FALSE),"NO MATCH")))))</f>
        <v>ARTHUR</v>
      </c>
      <c r="AE1022" s="8" t="str">
        <f>IF(salesTable[[#This Row],[customerLastName]]=CLEAN(UPPER(TRIM(salesTable[[#This Row],[customerLastName]]))),salesTable[[#This Row],[customerLastName]],"MISMATCH")</f>
        <v>ARTHUR</v>
      </c>
      <c r="AF1022" s="8" t="str">
        <f>IF(salesTable[[#This Row],[Phone]]="","MISSING",0&amp;RIGHT(TRIM(SUBSTITUTE(SUBSTITUTE(SUBSTITUTE(salesTable[[#This Row],[Phone]],"+","")," ",""),"-","")),9))</f>
        <v>0264206474</v>
      </c>
      <c r="AG102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22" s="8">
        <f>IF(salesTable[[#This Row],[quantity_clean]]&gt;0,salesTable[[#This Row],[quantity_clean]],"INVALID")</f>
        <v>2</v>
      </c>
      <c r="AI102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22" s="8">
        <f>IF(salesTable[[#This Row],[unitPrice_clean]]&gt;0,salesTable[[#This Row],[unitPrice_clean]],"INVALID")</f>
        <v>4200</v>
      </c>
      <c r="AK1022">
        <f>IF(salesTable[[#This Row],[Revenue]]="","MISSING",VALUE(TRIM(SUBSTITUTE(SUBSTITUTE(salesTable[[#This Row],[Revenue]],",",""),"GH₵",""))))</f>
        <v>8400</v>
      </c>
      <c r="AL1022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1022" s="19">
        <f>IF(ISNUMBER(salesTable[[#This Row],[OrderDate]]),salesTable[[#This Row],[OrderDate]],IFERROR(DATEVALUE(CLEAN(TRIM(SUBSTITUTE(salesTable[[#This Row],[OrderDate]],".","/")))),"CHECK"))</f>
        <v>45835</v>
      </c>
      <c r="AN10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45835</v>
      </c>
      <c r="AO10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GH-TAK-2025-00736</v>
      </c>
      <c r="AP10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2" s="8" t="str">
        <f>CLEAN(PROPER(TRIM(salesTable[[#This Row],[Email]])))</f>
        <v>Akosua.Arthur28@Example.Com</v>
      </c>
      <c r="AR1022" s="8" t="str">
        <f>CLEAN(TRIM(salesTable[[#This Row],[SourceFile]]))</f>
        <v>Online_Sales_2025.xlsx</v>
      </c>
      <c r="AS10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2" s="8" t="str">
        <f>IF(salesTable[orderRef_final]&lt;&gt;"MISSING",salesTable[orderRef_final],"invalid")</f>
        <v>GH-TAK-2025-00736</v>
      </c>
    </row>
    <row r="1023" spans="1:46" x14ac:dyDescent="0.3">
      <c r="A1023" t="s">
        <v>3523</v>
      </c>
      <c r="B1023" t="s">
        <v>3524</v>
      </c>
      <c r="C1023" t="s">
        <v>64</v>
      </c>
      <c r="E1023" t="s">
        <v>190</v>
      </c>
      <c r="F1023" t="s">
        <v>264</v>
      </c>
      <c r="G1023" t="s">
        <v>24</v>
      </c>
      <c r="H1023" t="s">
        <v>434</v>
      </c>
      <c r="I1023" t="s">
        <v>26</v>
      </c>
      <c r="J1023" t="s">
        <v>97</v>
      </c>
      <c r="K1023" t="s">
        <v>72</v>
      </c>
      <c r="L1023" t="s">
        <v>58</v>
      </c>
      <c r="M1023">
        <v>7</v>
      </c>
      <c r="N1023">
        <v>4200</v>
      </c>
      <c r="O1023">
        <v>29400</v>
      </c>
      <c r="P1023" t="s">
        <v>3525</v>
      </c>
      <c r="Q1023" t="s">
        <v>3526</v>
      </c>
      <c r="R1023" t="s">
        <v>32</v>
      </c>
      <c r="S1023" t="str">
        <f>IF(salesTable[[#This Row],[Region]]="","MISSING",IFERROR(VLOOKUP(salesTable[[#This Row],[Region]],region_ref[],2,FALSE),TRIM(CLEAN(UPPER(salesTable[[#This Row],[Region]])))))</f>
        <v>TAKORADI</v>
      </c>
      <c r="T1023" t="str">
        <f>IF(salesTable[[#This Row],[CustomerType]]="","MISSING",IFERROR(VLOOKUP(salesTable[[#This Row],[CustomerType]],customerType_Ref[],2,FALSE),TRIM(CLEAN(UPPER(salesTable[[#This Row],[CustomerType]])))))</f>
        <v>BUSINESS</v>
      </c>
      <c r="U1023" t="str">
        <f>IF(salesTable[[#This Row],[SalesChannel]]="","MISSING",IFERROR(VLOOKUP(salesTable[[#This Row],[SalesChannel]],salesChannel_Ref[],2,FALSE),CLEAN(UPPER(TRIM(salesTable[SalesChannel])))))</f>
        <v>IN-STORE</v>
      </c>
      <c r="V102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23" s="8" t="str">
        <f>IF(salesTable[[#This Row],[ProductID]]="","MISSING",IFERROR(VLOOKUP(salesTable[[#This Row],[ProductID]],product_REF[],1,FALSE),"NO MATCH"))</f>
        <v>P001</v>
      </c>
      <c r="X1023" s="8" t="str">
        <f>CLEAN(UPPER(TRIM(IF(salesTable[[#This Row],[ProductID]]="","MISSING",IFERROR(VLOOKUP(salesTable[[#This Row],[ProductID]],product_REF[],2,FALSE),"NO MATCH")))))</f>
        <v>LAPTOP PRO 14</v>
      </c>
      <c r="Y1023" t="str">
        <f>IFERROR(CLEAN(UPPER(TRIM(VLOOKUP(salesTable[[#This Row],[productID_Final]],product_REF[],3,FALSE)))),"NO MATCH")</f>
        <v>ELECTRONICS</v>
      </c>
      <c r="Z1023" s="8" t="str">
        <f>IF(salesTable[[#This Row],[productCategory_final]]=CLEAN(UPPER(TRIM(salesTable[ProductCategory]))),salesTable[[#This Row],[productCategory_final]],"MISMATCH")</f>
        <v>ELECTRONICS</v>
      </c>
      <c r="AA1023" s="8" t="str">
        <f>IF(salesTable[[#This Row],[CustomerID]]="","MISSING",IFERROR(VLOOKUP(salesTable[[#This Row],[CustomerID]],customer_REF[],1,FALSE),"NO MATCH"))</f>
        <v>C0282</v>
      </c>
      <c r="AB1023" t="str">
        <f>CLEAN(UPPER(TRIM(IF(salesTable[[#This Row],[FirstName]]="","MISSING",IFERROR(VLOOKUP(salesTable[[#This Row],[CustomerID_final]],customer_REF[],2,FALSE),"NO MATCH")))))</f>
        <v>MISSING</v>
      </c>
      <c r="AC1023" s="8" t="str">
        <f>IF(salesTable[[#This Row],[customerFisrtName]]=CLEAN(UPPER(TRIM(salesTable[[#This Row],[customerFisrtName]]))),salesTable[[#This Row],[customerFisrtName]],"MISMATCH")</f>
        <v>MISSING</v>
      </c>
      <c r="AD1023" t="str">
        <f>CLEAN(UPPER(TRIM(IF(salesTable[[#This Row],[LastName]]="","MISSING",IFERROR(VLOOKUP(salesTable[[#This Row],[CustomerID_final]],customer_REF[],3,FALSE),"NO MATCH")))))</f>
        <v>ASARE</v>
      </c>
      <c r="AE1023" s="8" t="str">
        <f>IF(salesTable[[#This Row],[customerLastName]]=CLEAN(UPPER(TRIM(salesTable[[#This Row],[customerLastName]]))),salesTable[[#This Row],[customerLastName]],"MISMATCH")</f>
        <v>ASARE</v>
      </c>
      <c r="AF1023" s="8" t="str">
        <f>IF(salesTable[[#This Row],[Phone]]="","MISSING",0&amp;RIGHT(TRIM(SUBSTITUTE(SUBSTITUTE(SUBSTITUTE(salesTable[[#This Row],[Phone]],"+","")," ",""),"-","")),9))</f>
        <v>0208705863</v>
      </c>
      <c r="AG102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23" s="8">
        <f>IF(salesTable[[#This Row],[quantity_clean]]&gt;0,salesTable[[#This Row],[quantity_clean]],"INVALID")</f>
        <v>7</v>
      </c>
      <c r="AI102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23" s="8">
        <f>IF(salesTable[[#This Row],[unitPrice_clean]]&gt;0,salesTable[[#This Row],[unitPrice_clean]],"INVALID")</f>
        <v>4200</v>
      </c>
      <c r="AK1023">
        <f>IF(salesTable[[#This Row],[Revenue]]="","MISSING",VALUE(TRIM(SUBSTITUTE(SUBSTITUTE(salesTable[[#This Row],[Revenue]],",",""),"GH₵",""))))</f>
        <v>29400</v>
      </c>
      <c r="AL1023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1023" s="19">
        <f>IF(ISNUMBER(salesTable[[#This Row],[OrderDate]]),salesTable[[#This Row],[OrderDate]],IFERROR(DATEVALUE(CLEAN(TRIM(SUBSTITUTE(salesTable[[#This Row],[OrderDate]],".","/")))),"CHECK"))</f>
        <v>45853</v>
      </c>
      <c r="AN10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45853</v>
      </c>
      <c r="AO10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GH-TAK-2025-00737</v>
      </c>
      <c r="AP10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3" s="8" t="str">
        <f>CLEAN(PROPER(TRIM(salesTable[[#This Row],[Email]])))</f>
        <v>Naa.Asare45@Example.Com</v>
      </c>
      <c r="AR1023" s="8" t="str">
        <f>CLEAN(TRIM(salesTable[[#This Row],[SourceFile]]))</f>
        <v>Agent_App_2025.csv</v>
      </c>
      <c r="AS10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3" s="8" t="str">
        <f>IF(salesTable[orderRef_final]&lt;&gt;"MISSING",salesTable[orderRef_final],"invalid")</f>
        <v>GH-TAK-2025-00737</v>
      </c>
    </row>
    <row r="1024" spans="1:46" x14ac:dyDescent="0.3">
      <c r="A1024" t="s">
        <v>1053</v>
      </c>
      <c r="B1024" t="s">
        <v>1054</v>
      </c>
      <c r="C1024" t="s">
        <v>1055</v>
      </c>
      <c r="D1024" t="s">
        <v>380</v>
      </c>
      <c r="E1024" t="s">
        <v>237</v>
      </c>
      <c r="F1024" t="s">
        <v>67</v>
      </c>
      <c r="G1024" t="s">
        <v>162</v>
      </c>
      <c r="H1024" t="s">
        <v>500</v>
      </c>
      <c r="I1024" t="s">
        <v>110</v>
      </c>
      <c r="J1024" t="s">
        <v>83</v>
      </c>
      <c r="K1024" t="s">
        <v>624</v>
      </c>
      <c r="L1024" t="s">
        <v>111</v>
      </c>
      <c r="M1024">
        <v>10</v>
      </c>
      <c r="N1024" t="s">
        <v>354</v>
      </c>
      <c r="O1024">
        <v>6200</v>
      </c>
      <c r="P1024" t="s">
        <v>1056</v>
      </c>
      <c r="Q1024" t="s">
        <v>1057</v>
      </c>
      <c r="R1024" t="s">
        <v>46</v>
      </c>
      <c r="S1024" t="str">
        <f>IF(salesTable[[#This Row],[Region]]="","MISSING",IFERROR(VLOOKUP(salesTable[[#This Row],[Region]],region_ref[],2,FALSE),TRIM(CLEAN(UPPER(salesTable[[#This Row],[Region]])))))</f>
        <v>TAKORADI</v>
      </c>
      <c r="T1024" t="str">
        <f>IF(salesTable[[#This Row],[CustomerType]]="","MISSING",IFERROR(VLOOKUP(salesTable[[#This Row],[CustomerType]],customerType_Ref[],2,FALSE),TRIM(CLEAN(UPPER(salesTable[[#This Row],[CustomerType]])))))</f>
        <v>INDIVIDUAL</v>
      </c>
      <c r="U1024" t="str">
        <f>IF(salesTable[[#This Row],[SalesChannel]]="","MISSING",IFERROR(VLOOKUP(salesTable[[#This Row],[SalesChannel]],salesChannel_Ref[],2,FALSE),CLEAN(UPPER(TRIM(salesTable[SalesChannel])))))</f>
        <v>IN-STORE</v>
      </c>
      <c r="V1024" t="str">
        <f>IF(salesTable[[#This Row],[PaymentMethod]]="","MISSING",IFERROR(VLOOKUP(salesTable[[#This Row],[PaymentMethod]],paymentMethod_REF[],2,FALSE), CLEAN(UPPER(TRIM(salesTable[[#This Row],[PaymentMethod]])))))</f>
        <v>CARD</v>
      </c>
      <c r="W1024" s="8" t="str">
        <f>IF(salesTable[[#This Row],[ProductID]]="","MISSING",IFERROR(VLOOKUP(salesTable[[#This Row],[ProductID]],product_REF[],1,FALSE),"NO MATCH"))</f>
        <v>P012</v>
      </c>
      <c r="X1024" s="8" t="str">
        <f>CLEAN(UPPER(TRIM(IF(salesTable[[#This Row],[ProductID]]="","MISSING",IFERROR(VLOOKUP(salesTable[[#This Row],[ProductID]],product_REF[],2,FALSE),"NO MATCH")))))</f>
        <v>BLENDER PLUS</v>
      </c>
      <c r="Y1024" t="str">
        <f>IFERROR(CLEAN(UPPER(TRIM(VLOOKUP(salesTable[[#This Row],[productID_Final]],product_REF[],3,FALSE)))),"NO MATCH")</f>
        <v>HOME APPLIANCES</v>
      </c>
      <c r="Z1024" s="8" t="str">
        <f>IF(salesTable[[#This Row],[productCategory_final]]=CLEAN(UPPER(TRIM(salesTable[ProductCategory]))),salesTable[[#This Row],[productCategory_final]],"MISMATCH")</f>
        <v>HOME APPLIANCES</v>
      </c>
      <c r="AA1024" s="8" t="str">
        <f>IF(salesTable[[#This Row],[CustomerID]]="","MISSING",IFERROR(VLOOKUP(salesTable[[#This Row],[CustomerID]],customer_REF[],1,FALSE),"NO MATCH"))</f>
        <v>C0087</v>
      </c>
      <c r="AB1024" t="str">
        <f>CLEAN(UPPER(TRIM(IF(salesTable[[#This Row],[FirstName]]="","MISSING",IFERROR(VLOOKUP(salesTable[[#This Row],[CustomerID_final]],customer_REF[],2,FALSE),"NO MATCH")))))</f>
        <v>DANIEL</v>
      </c>
      <c r="AC1024" s="8" t="str">
        <f>IF(salesTable[[#This Row],[customerFisrtName]]=CLEAN(UPPER(TRIM(salesTable[[#This Row],[customerFisrtName]]))),salesTable[[#This Row],[customerFisrtName]],"MISMATCH")</f>
        <v>DANIEL</v>
      </c>
      <c r="AD1024" t="str">
        <f>CLEAN(UPPER(TRIM(IF(salesTable[[#This Row],[LastName]]="","MISSING",IFERROR(VLOOKUP(salesTable[[#This Row],[CustomerID_final]],customer_REF[],3,FALSE),"NO MATCH")))))</f>
        <v>APPIAH</v>
      </c>
      <c r="AE1024" s="8" t="str">
        <f>IF(salesTable[[#This Row],[customerLastName]]=CLEAN(UPPER(TRIM(salesTable[[#This Row],[customerLastName]]))),salesTable[[#This Row],[customerLastName]],"MISMATCH")</f>
        <v>APPIAH</v>
      </c>
      <c r="AF1024" s="8" t="str">
        <f>IF(salesTable[[#This Row],[Phone]]="","MISSING",0&amp;RIGHT(TRIM(SUBSTITUTE(SUBSTITUTE(SUBSTITUTE(salesTable[[#This Row],[Phone]],"+","")," ",""),"-","")),9))</f>
        <v>0273037276</v>
      </c>
      <c r="AG102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24" s="8">
        <f>IF(salesTable[[#This Row],[quantity_clean]]&gt;0,salesTable[[#This Row],[quantity_clean]],"INVALID")</f>
        <v>10</v>
      </c>
      <c r="AI102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24" s="8">
        <f>IF(salesTable[[#This Row],[unitPrice_clean]]&gt;0,salesTable[[#This Row],[unitPrice_clean]],"INVALID")</f>
        <v>620</v>
      </c>
      <c r="AK1024">
        <f>IF(salesTable[[#This Row],[Revenue]]="","MISSING",VALUE(TRIM(SUBSTITUTE(SUBSTITUTE(salesTable[[#This Row],[Revenue]],",",""),"GH₵",""))))</f>
        <v>6200</v>
      </c>
      <c r="AL1024" s="8">
        <f>IFERROR(IF(ROUND(salesTable[[#This Row],[Quantity_final]]*salesTable[[#This Row],[UnitPrice_final]],2)=ROUND(salesTable[[#This Row],[revenue_clean]],2)=TRUE,salesTable[[#This Row],[revenue_clean]],"invalid"),"INVALID")</f>
        <v>6200</v>
      </c>
      <c r="AM1024" s="19">
        <f>IF(ISNUMBER(salesTable[[#This Row],[OrderDate]]),salesTable[[#This Row],[OrderDate]],IFERROR(DATEVALUE(CLEAN(TRIM(SUBSTITUTE(salesTable[[#This Row],[OrderDate]],".","/")))),"CHECK"))</f>
        <v>45306</v>
      </c>
      <c r="AN102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GH-TAK-2025-00746</v>
      </c>
      <c r="AP10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4" s="8" t="str">
        <f>CLEAN(PROPER(TRIM(salesTable[[#This Row],[Email]])))</f>
        <v>Daniel.Appiah46@Example.Com</v>
      </c>
      <c r="AR1024" s="8" t="str">
        <f>CLEAN(TRIM(salesTable[[#This Row],[SourceFile]]))</f>
        <v>Mobile_App_Export.csv</v>
      </c>
      <c r="AS10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4" s="8" t="str">
        <f>IF(salesTable[orderRef_final]&lt;&gt;"MISSING",salesTable[orderRef_final],"invalid")</f>
        <v>GH-TAK-2025-00746</v>
      </c>
    </row>
    <row r="1025" spans="1:46" x14ac:dyDescent="0.3">
      <c r="A1025" t="s">
        <v>5478</v>
      </c>
      <c r="B1025" t="s">
        <v>2158</v>
      </c>
      <c r="C1025" t="s">
        <v>1703</v>
      </c>
      <c r="D1025" t="s">
        <v>209</v>
      </c>
      <c r="E1025" t="s">
        <v>93</v>
      </c>
      <c r="F1025" t="s">
        <v>264</v>
      </c>
      <c r="G1025" t="s">
        <v>24</v>
      </c>
      <c r="H1025" t="s">
        <v>434</v>
      </c>
      <c r="I1025" t="s">
        <v>313</v>
      </c>
      <c r="J1025" t="s">
        <v>337</v>
      </c>
      <c r="K1025" t="s">
        <v>72</v>
      </c>
      <c r="L1025" t="s">
        <v>111</v>
      </c>
      <c r="M1025" t="s">
        <v>654</v>
      </c>
      <c r="N1025">
        <v>4200</v>
      </c>
      <c r="O1025">
        <v>12600</v>
      </c>
      <c r="P1025" t="s">
        <v>5479</v>
      </c>
      <c r="Q1025" t="s">
        <v>5480</v>
      </c>
      <c r="R1025" t="s">
        <v>61</v>
      </c>
      <c r="S1025" t="str">
        <f>IF(salesTable[[#This Row],[Region]]="","MISSING",IFERROR(VLOOKUP(salesTable[[#This Row],[Region]],region_ref[],2,FALSE),TRIM(CLEAN(UPPER(salesTable[[#This Row],[Region]])))))</f>
        <v>TAKORADI</v>
      </c>
      <c r="T1025" t="str">
        <f>IF(salesTable[[#This Row],[CustomerType]]="","MISSING",IFERROR(VLOOKUP(salesTable[[#This Row],[CustomerType]],customerType_Ref[],2,FALSE),TRIM(CLEAN(UPPER(salesTable[[#This Row],[CustomerType]])))))</f>
        <v>INDIVIDUAL</v>
      </c>
      <c r="U1025" t="str">
        <f>IF(salesTable[[#This Row],[SalesChannel]]="","MISSING",IFERROR(VLOOKUP(salesTable[[#This Row],[SalesChannel]],salesChannel_Ref[],2,FALSE),CLEAN(UPPER(TRIM(salesTable[SalesChannel])))))</f>
        <v>IN-STORE</v>
      </c>
      <c r="V1025" t="str">
        <f>IF(salesTable[[#This Row],[PaymentMethod]]="","MISSING",IFERROR(VLOOKUP(salesTable[[#This Row],[PaymentMethod]],paymentMethod_REF[],2,FALSE), CLEAN(UPPER(TRIM(salesTable[[#This Row],[PaymentMethod]])))))</f>
        <v>CARD</v>
      </c>
      <c r="W1025" s="8" t="str">
        <f>IF(salesTable[[#This Row],[ProductID]]="","MISSING",IFERROR(VLOOKUP(salesTable[[#This Row],[ProductID]],product_REF[],1,FALSE),"NO MATCH"))</f>
        <v>P001</v>
      </c>
      <c r="X1025" s="8" t="str">
        <f>CLEAN(UPPER(TRIM(IF(salesTable[[#This Row],[ProductID]]="","MISSING",IFERROR(VLOOKUP(salesTable[[#This Row],[ProductID]],product_REF[],2,FALSE),"NO MATCH")))))</f>
        <v>LAPTOP PRO 14</v>
      </c>
      <c r="Y1025" t="str">
        <f>IFERROR(CLEAN(UPPER(TRIM(VLOOKUP(salesTable[[#This Row],[productID_Final]],product_REF[],3,FALSE)))),"NO MATCH")</f>
        <v>ELECTRONICS</v>
      </c>
      <c r="Z1025" s="8" t="str">
        <f>IF(salesTable[[#This Row],[productCategory_final]]=CLEAN(UPPER(TRIM(salesTable[ProductCategory]))),salesTable[[#This Row],[productCategory_final]],"MISMATCH")</f>
        <v>ELECTRONICS</v>
      </c>
      <c r="AA1025" s="8" t="str">
        <f>IF(salesTable[[#This Row],[CustomerID]]="","MISSING",IFERROR(VLOOKUP(salesTable[[#This Row],[CustomerID]],customer_REF[],1,FALSE),"NO MATCH"))</f>
        <v>C0007</v>
      </c>
      <c r="AB1025" t="str">
        <f>CLEAN(UPPER(TRIM(IF(salesTable[[#This Row],[FirstName]]="","MISSING",IFERROR(VLOOKUP(salesTable[[#This Row],[CustomerID_final]],customer_REF[],2,FALSE),"NO MATCH")))))</f>
        <v>ESI</v>
      </c>
      <c r="AC1025" s="8" t="str">
        <f>IF(salesTable[[#This Row],[customerFisrtName]]=CLEAN(UPPER(TRIM(salesTable[[#This Row],[customerFisrtName]]))),salesTable[[#This Row],[customerFisrtName]],"MISMATCH")</f>
        <v>ESI</v>
      </c>
      <c r="AD1025" t="str">
        <f>CLEAN(UPPER(TRIM(IF(salesTable[[#This Row],[LastName]]="","MISSING",IFERROR(VLOOKUP(salesTable[[#This Row],[CustomerID_final]],customer_REF[],3,FALSE),"NO MATCH")))))</f>
        <v>BADU</v>
      </c>
      <c r="AE1025" s="8" t="str">
        <f>IF(salesTable[[#This Row],[customerLastName]]=CLEAN(UPPER(TRIM(salesTable[[#This Row],[customerLastName]]))),salesTable[[#This Row],[customerLastName]],"MISMATCH")</f>
        <v>BADU</v>
      </c>
      <c r="AF1025" s="8" t="str">
        <f>IF(salesTable[[#This Row],[Phone]]="","MISSING",0&amp;RIGHT(TRIM(SUBSTITUTE(SUBSTITUTE(SUBSTITUTE(salesTable[[#This Row],[Phone]],"+","")," ",""),"-","")),9))</f>
        <v>0268421939</v>
      </c>
      <c r="AG102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25" s="8">
        <f>IF(salesTable[[#This Row],[quantity_clean]]&gt;0,salesTable[[#This Row],[quantity_clean]],"INVALID")</f>
        <v>3</v>
      </c>
      <c r="AI102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25" s="8">
        <f>IF(salesTable[[#This Row],[unitPrice_clean]]&gt;0,salesTable[[#This Row],[unitPrice_clean]],"INVALID")</f>
        <v>4200</v>
      </c>
      <c r="AK1025">
        <f>IF(salesTable[[#This Row],[Revenue]]="","MISSING",VALUE(TRIM(SUBSTITUTE(SUBSTITUTE(salesTable[[#This Row],[Revenue]],",",""),"GH₵",""))))</f>
        <v>12600</v>
      </c>
      <c r="AL1025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1025" s="19">
        <f>IF(ISNUMBER(salesTable[[#This Row],[OrderDate]]),salesTable[[#This Row],[OrderDate]],IFERROR(DATEVALUE(CLEAN(TRIM(SUBSTITUTE(salesTable[[#This Row],[OrderDate]],".","/")))),"CHECK"))</f>
        <v>45722</v>
      </c>
      <c r="AN10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45722</v>
      </c>
      <c r="AO10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GH-TAK-2025-00748</v>
      </c>
      <c r="AP10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5" s="8" t="str">
        <f>CLEAN(PROPER(TRIM(salesTable[[#This Row],[Email]])))</f>
        <v>Esi.Badu40@Example.Com</v>
      </c>
      <c r="AR1025" s="8" t="str">
        <f>CLEAN(TRIM(salesTable[[#This Row],[SourceFile]]))</f>
        <v>Retail_POS_2025.csv</v>
      </c>
      <c r="AS10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5" s="8" t="str">
        <f>IF(salesTable[orderRef_final]&lt;&gt;"MISSING",salesTable[orderRef_final],"invalid")</f>
        <v>GH-TAK-2025-00748</v>
      </c>
    </row>
    <row r="1026" spans="1:46" x14ac:dyDescent="0.3">
      <c r="A1026" t="s">
        <v>3451</v>
      </c>
      <c r="B1026" t="s">
        <v>3452</v>
      </c>
      <c r="C1026" t="s">
        <v>839</v>
      </c>
      <c r="D1026" t="s">
        <v>172</v>
      </c>
      <c r="E1026" t="s">
        <v>237</v>
      </c>
      <c r="F1026" t="s">
        <v>2040</v>
      </c>
      <c r="G1026" t="s">
        <v>68</v>
      </c>
      <c r="H1026" t="s">
        <v>109</v>
      </c>
      <c r="I1026" t="s">
        <v>70</v>
      </c>
      <c r="J1026" t="s">
        <v>442</v>
      </c>
      <c r="K1026" t="s">
        <v>72</v>
      </c>
      <c r="L1026" t="s">
        <v>182</v>
      </c>
      <c r="M1026">
        <v>2</v>
      </c>
      <c r="N1026">
        <v>3600</v>
      </c>
      <c r="O1026">
        <v>7200</v>
      </c>
      <c r="P1026" t="s">
        <v>3453</v>
      </c>
      <c r="Q1026" t="s">
        <v>3454</v>
      </c>
      <c r="R1026" t="s">
        <v>157</v>
      </c>
      <c r="S1026" t="str">
        <f>IF(salesTable[[#This Row],[Region]]="","MISSING",IFERROR(VLOOKUP(salesTable[[#This Row],[Region]],region_ref[],2,FALSE),TRIM(CLEAN(UPPER(salesTable[[#This Row],[Region]])))))</f>
        <v>TAKORADI</v>
      </c>
      <c r="T1026" t="str">
        <f>IF(salesTable[[#This Row],[CustomerType]]="","MISSING",IFERROR(VLOOKUP(salesTable[[#This Row],[CustomerType]],customerType_Ref[],2,FALSE),TRIM(CLEAN(UPPER(salesTable[[#This Row],[CustomerType]])))))</f>
        <v>BUSINESS</v>
      </c>
      <c r="U1026" t="str">
        <f>IF(salesTable[[#This Row],[SalesChannel]]="","MISSING",IFERROR(VLOOKUP(salesTable[[#This Row],[SalesChannel]],salesChannel_Ref[],2,FALSE),CLEAN(UPPER(TRIM(salesTable[SalesChannel])))))</f>
        <v>IN-STORE</v>
      </c>
      <c r="V1026" t="str">
        <f>IF(salesTable[[#This Row],[PaymentMethod]]="","MISSING",IFERROR(VLOOKUP(salesTable[[#This Row],[PaymentMethod]],paymentMethod_REF[],2,FALSE), CLEAN(UPPER(TRIM(salesTable[[#This Row],[PaymentMethod]])))))</f>
        <v>CASH</v>
      </c>
      <c r="W1026" s="8" t="str">
        <f>IF(salesTable[[#This Row],[ProductID]]="","MISSING",IFERROR(VLOOKUP(salesTable[[#This Row],[ProductID]],product_REF[],1,FALSE),"NO MATCH"))</f>
        <v>P010</v>
      </c>
      <c r="X1026" s="8" t="str">
        <f>CLEAN(UPPER(TRIM(IF(salesTable[[#This Row],[ProductID]]="","MISSING",IFERROR(VLOOKUP(salesTable[[#This Row],[ProductID]],product_REF[],2,FALSE),"NO MATCH")))))</f>
        <v>AIR CONDITIONER</v>
      </c>
      <c r="Y1026" t="str">
        <f>IFERROR(CLEAN(UPPER(TRIM(VLOOKUP(salesTable[[#This Row],[productID_Final]],product_REF[],3,FALSE)))),"NO MATCH")</f>
        <v>HOME APPLIANCES</v>
      </c>
      <c r="Z1026" s="8" t="str">
        <f>IF(salesTable[[#This Row],[productCategory_final]]=CLEAN(UPPER(TRIM(salesTable[ProductCategory]))),salesTable[[#This Row],[productCategory_final]],"MISMATCH")</f>
        <v>HOME APPLIANCES</v>
      </c>
      <c r="AA1026" s="8" t="str">
        <f>IF(salesTable[[#This Row],[CustomerID]]="","MISSING",IFERROR(VLOOKUP(salesTable[[#This Row],[CustomerID]],customer_REF[],1,FALSE),"NO MATCH"))</f>
        <v>C0119</v>
      </c>
      <c r="AB1026" t="str">
        <f>CLEAN(UPPER(TRIM(IF(salesTable[[#This Row],[FirstName]]="","MISSING",IFERROR(VLOOKUP(salesTable[[#This Row],[CustomerID_final]],customer_REF[],2,FALSE),"NO MATCH")))))</f>
        <v>DANIEL</v>
      </c>
      <c r="AC1026" s="8" t="str">
        <f>IF(salesTable[[#This Row],[customerFisrtName]]=CLEAN(UPPER(TRIM(salesTable[[#This Row],[customerFisrtName]]))),salesTable[[#This Row],[customerFisrtName]],"MISMATCH")</f>
        <v>DANIEL</v>
      </c>
      <c r="AD1026" t="str">
        <f>CLEAN(UPPER(TRIM(IF(salesTable[[#This Row],[LastName]]="","MISSING",IFERROR(VLOOKUP(salesTable[[#This Row],[CustomerID_final]],customer_REF[],3,FALSE),"NO MATCH")))))</f>
        <v>APPIAH</v>
      </c>
      <c r="AE1026" s="8" t="str">
        <f>IF(salesTable[[#This Row],[customerLastName]]=CLEAN(UPPER(TRIM(salesTable[[#This Row],[customerLastName]]))),salesTable[[#This Row],[customerLastName]],"MISMATCH")</f>
        <v>APPIAH</v>
      </c>
      <c r="AF1026" s="8" t="str">
        <f>IF(salesTable[[#This Row],[Phone]]="","MISSING",0&amp;RIGHT(TRIM(SUBSTITUTE(SUBSTITUTE(SUBSTITUTE(salesTable[[#This Row],[Phone]],"+","")," ",""),"-","")),9))</f>
        <v>0206045868</v>
      </c>
      <c r="AG102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26" s="8">
        <f>IF(salesTable[[#This Row],[quantity_clean]]&gt;0,salesTable[[#This Row],[quantity_clean]],"INVALID")</f>
        <v>2</v>
      </c>
      <c r="AI102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26" s="8">
        <f>IF(salesTable[[#This Row],[unitPrice_clean]]&gt;0,salesTable[[#This Row],[unitPrice_clean]],"INVALID")</f>
        <v>3600</v>
      </c>
      <c r="AK1026">
        <f>IF(salesTable[[#This Row],[Revenue]]="","MISSING",VALUE(TRIM(SUBSTITUTE(SUBSTITUTE(salesTable[[#This Row],[Revenue]],",",""),"GH₵",""))))</f>
        <v>7200</v>
      </c>
      <c r="AL1026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026" s="19">
        <f>IF(ISNUMBER(salesTable[[#This Row],[OrderDate]]),salesTable[[#This Row],[OrderDate]],IFERROR(DATEVALUE(CLEAN(TRIM(SUBSTITUTE(salesTable[[#This Row],[OrderDate]],".","/")))),"CHECK"))</f>
        <v>45942</v>
      </c>
      <c r="AN10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45942</v>
      </c>
      <c r="AO10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GH-TAK-2025-00764</v>
      </c>
      <c r="AP10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6" s="8" t="str">
        <f>CLEAN(PROPER(TRIM(salesTable[[#This Row],[Email]])))</f>
        <v>Daniel.Appiah39@Example.Com</v>
      </c>
      <c r="AR1026" s="8" t="str">
        <f>CLEAN(TRIM(salesTable[[#This Row],[SourceFile]]))</f>
        <v>Online_Sales_2025.xlsx</v>
      </c>
      <c r="AS10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6" s="8" t="str">
        <f>IF(salesTable[orderRef_final]&lt;&gt;"MISSING",salesTable[orderRef_final],"invalid")</f>
        <v>GH-TAK-2025-00764</v>
      </c>
    </row>
    <row r="1027" spans="1:46" x14ac:dyDescent="0.3">
      <c r="A1027" t="s">
        <v>1764</v>
      </c>
      <c r="B1027" t="s">
        <v>1765</v>
      </c>
      <c r="C1027" t="s">
        <v>1766</v>
      </c>
      <c r="D1027" t="s">
        <v>271</v>
      </c>
      <c r="E1027" t="s">
        <v>499</v>
      </c>
      <c r="F1027" t="s">
        <v>238</v>
      </c>
      <c r="G1027" t="s">
        <v>218</v>
      </c>
      <c r="H1027" t="s">
        <v>312</v>
      </c>
      <c r="I1027" t="s">
        <v>26</v>
      </c>
      <c r="J1027" t="s">
        <v>97</v>
      </c>
      <c r="K1027" t="s">
        <v>84</v>
      </c>
      <c r="L1027" t="s">
        <v>111</v>
      </c>
      <c r="N1027">
        <v>2800</v>
      </c>
      <c r="O1027">
        <v>30800</v>
      </c>
      <c r="P1027" t="s">
        <v>1767</v>
      </c>
      <c r="Q1027" t="s">
        <v>1768</v>
      </c>
      <c r="R1027" t="s">
        <v>32</v>
      </c>
      <c r="S1027" t="str">
        <f>IF(salesTable[[#This Row],[Region]]="","MISSING",IFERROR(VLOOKUP(salesTable[[#This Row],[Region]],region_ref[],2,FALSE),TRIM(CLEAN(UPPER(salesTable[[#This Row],[Region]])))))</f>
        <v>TAKORADI</v>
      </c>
      <c r="T1027" t="str">
        <f>IF(salesTable[[#This Row],[CustomerType]]="","MISSING",IFERROR(VLOOKUP(salesTable[[#This Row],[CustomerType]],customerType_Ref[],2,FALSE),TRIM(CLEAN(UPPER(salesTable[[#This Row],[CustomerType]])))))</f>
        <v>BUSINESS</v>
      </c>
      <c r="U1027" t="str">
        <f>IF(salesTable[[#This Row],[SalesChannel]]="","MISSING",IFERROR(VLOOKUP(salesTable[[#This Row],[SalesChannel]],salesChannel_Ref[],2,FALSE),CLEAN(UPPER(TRIM(salesTable[SalesChannel])))))</f>
        <v>AGENT</v>
      </c>
      <c r="V1027" t="str">
        <f>IF(salesTable[[#This Row],[PaymentMethod]]="","MISSING",IFERROR(VLOOKUP(salesTable[[#This Row],[PaymentMethod]],paymentMethod_REF[],2,FALSE), CLEAN(UPPER(TRIM(salesTable[[#This Row],[PaymentMethod]])))))</f>
        <v>CARD</v>
      </c>
      <c r="W1027" s="8" t="str">
        <f>IF(salesTable[[#This Row],[ProductID]]="","MISSING",IFERROR(VLOOKUP(salesTable[[#This Row],[ProductID]],product_REF[],1,FALSE),"NO MATCH"))</f>
        <v>P005</v>
      </c>
      <c r="X1027" s="8" t="str">
        <f>CLEAN(UPPER(TRIM(IF(salesTable[[#This Row],[ProductID]]="","MISSING",IFERROR(VLOOKUP(salesTable[[#This Row],[ProductID]],product_REF[],2,FALSE),"NO MATCH")))))</f>
        <v>SMARTPHONE X</v>
      </c>
      <c r="Y1027" t="str">
        <f>IFERROR(CLEAN(UPPER(TRIM(VLOOKUP(salesTable[[#This Row],[productID_Final]],product_REF[],3,FALSE)))),"NO MATCH")</f>
        <v>ELECTRONICS</v>
      </c>
      <c r="Z1027" s="8" t="str">
        <f>IF(salesTable[[#This Row],[productCategory_final]]=CLEAN(UPPER(TRIM(salesTable[ProductCategory]))),salesTable[[#This Row],[productCategory_final]],"MISMATCH")</f>
        <v>ELECTRONICS</v>
      </c>
      <c r="AA1027" s="8" t="str">
        <f>IF(salesTable[[#This Row],[CustomerID]]="","MISSING",IFERROR(VLOOKUP(salesTable[[#This Row],[CustomerID]],customer_REF[],1,FALSE),"NO MATCH"))</f>
        <v>C0025</v>
      </c>
      <c r="AB1027" t="str">
        <f>CLEAN(UPPER(TRIM(IF(salesTable[[#This Row],[FirstName]]="","MISSING",IFERROR(VLOOKUP(salesTable[[#This Row],[CustomerID_final]],customer_REF[],2,FALSE),"NO MATCH")))))</f>
        <v>MICHAEL</v>
      </c>
      <c r="AC1027" s="8" t="str">
        <f>IF(salesTable[[#This Row],[customerFisrtName]]=CLEAN(UPPER(TRIM(salesTable[[#This Row],[customerFisrtName]]))),salesTable[[#This Row],[customerFisrtName]],"MISMATCH")</f>
        <v>MICHAEL</v>
      </c>
      <c r="AD1027" t="str">
        <f>CLEAN(UPPER(TRIM(IF(salesTable[[#This Row],[LastName]]="","MISSING",IFERROR(VLOOKUP(salesTable[[#This Row],[CustomerID_final]],customer_REF[],3,FALSE),"NO MATCH")))))</f>
        <v>BOATENG</v>
      </c>
      <c r="AE1027" s="8" t="str">
        <f>IF(salesTable[[#This Row],[customerLastName]]=CLEAN(UPPER(TRIM(salesTable[[#This Row],[customerLastName]]))),salesTable[[#This Row],[customerLastName]],"MISMATCH")</f>
        <v>BOATENG</v>
      </c>
      <c r="AF1027" s="8" t="str">
        <f>IF(salesTable[[#This Row],[Phone]]="","MISSING",0&amp;RIGHT(TRIM(SUBSTITUTE(SUBSTITUTE(SUBSTITUTE(salesTable[[#This Row],[Phone]],"+","")," ",""),"-","")),9))</f>
        <v>0501104270</v>
      </c>
      <c r="AG1027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027" s="8" t="str">
        <f>IF(salesTable[[#This Row],[quantity_clean]]&gt;0,salesTable[[#This Row],[quantity_clean]],"INVALID")</f>
        <v>INVALID</v>
      </c>
      <c r="AI102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27" s="8">
        <f>IF(salesTable[[#This Row],[unitPrice_clean]]&gt;0,salesTable[[#This Row],[unitPrice_clean]],"INVALID")</f>
        <v>2800</v>
      </c>
      <c r="AK1027">
        <f>IF(salesTable[[#This Row],[Revenue]]="","MISSING",VALUE(TRIM(SUBSTITUTE(SUBSTITUTE(salesTable[[#This Row],[Revenue]],",",""),"GH₵",""))))</f>
        <v>30800</v>
      </c>
      <c r="AL102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27" s="19" t="str">
        <f>IF(ISNUMBER(salesTable[[#This Row],[OrderDate]]),salesTable[[#This Row],[OrderDate]],IFERROR(DATEVALUE(CLEAN(TRIM(SUBSTITUTE(salesTable[[#This Row],[OrderDate]],".","/")))),"CHECK"))</f>
        <v>CHECK</v>
      </c>
      <c r="AN10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GH-TAK-2025-00767</v>
      </c>
      <c r="AP10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7" s="8" t="str">
        <f>CLEAN(PROPER(TRIM(salesTable[[#This Row],[Email]])))</f>
        <v>Michael.Boateng14@Example.Com</v>
      </c>
      <c r="AR1027" s="8" t="str">
        <f>CLEAN(TRIM(salesTable[[#This Row],[SourceFile]]))</f>
        <v>Agent_App_2025.csv</v>
      </c>
      <c r="AS10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7" s="8" t="str">
        <f>IF(salesTable[orderRef_final]&lt;&gt;"MISSING",salesTable[orderRef_final],"invalid")</f>
        <v>GH-TAK-2025-00767</v>
      </c>
    </row>
    <row r="1028" spans="1:46" x14ac:dyDescent="0.3">
      <c r="A1028" t="s">
        <v>1604</v>
      </c>
      <c r="B1028" t="s">
        <v>1605</v>
      </c>
      <c r="C1028" t="s">
        <v>1606</v>
      </c>
      <c r="E1028" t="s">
        <v>237</v>
      </c>
      <c r="F1028" t="s">
        <v>67</v>
      </c>
      <c r="G1028" t="s">
        <v>68</v>
      </c>
      <c r="H1028" t="s">
        <v>109</v>
      </c>
      <c r="I1028" t="s">
        <v>110</v>
      </c>
      <c r="J1028" t="s">
        <v>393</v>
      </c>
      <c r="K1028" t="s">
        <v>72</v>
      </c>
      <c r="L1028" t="s">
        <v>111</v>
      </c>
      <c r="M1028">
        <v>8</v>
      </c>
      <c r="N1028">
        <v>3600</v>
      </c>
      <c r="O1028">
        <v>28800</v>
      </c>
      <c r="P1028" t="s">
        <v>1607</v>
      </c>
      <c r="Q1028" t="s">
        <v>1608</v>
      </c>
      <c r="R1028" t="s">
        <v>61</v>
      </c>
      <c r="S1028" t="str">
        <f>IF(salesTable[[#This Row],[Region]]="","MISSING",IFERROR(VLOOKUP(salesTable[[#This Row],[Region]],region_ref[],2,FALSE),TRIM(CLEAN(UPPER(salesTable[[#This Row],[Region]])))))</f>
        <v>TAKORADI</v>
      </c>
      <c r="T1028" t="str">
        <f>IF(salesTable[[#This Row],[CustomerType]]="","MISSING",IFERROR(VLOOKUP(salesTable[[#This Row],[CustomerType]],customerType_Ref[],2,FALSE),TRIM(CLEAN(UPPER(salesTable[[#This Row],[CustomerType]])))))</f>
        <v>BUSINESS</v>
      </c>
      <c r="U1028" t="str">
        <f>IF(salesTable[[#This Row],[SalesChannel]]="","MISSING",IFERROR(VLOOKUP(salesTable[[#This Row],[SalesChannel]],salesChannel_Ref[],2,FALSE),CLEAN(UPPER(TRIM(salesTable[SalesChannel])))))</f>
        <v>IN-STORE</v>
      </c>
      <c r="V1028" t="str">
        <f>IF(salesTable[[#This Row],[PaymentMethod]]="","MISSING",IFERROR(VLOOKUP(salesTable[[#This Row],[PaymentMethod]],paymentMethod_REF[],2,FALSE), CLEAN(UPPER(TRIM(salesTable[[#This Row],[PaymentMethod]])))))</f>
        <v>CARD</v>
      </c>
      <c r="W1028" s="8" t="str">
        <f>IF(salesTable[[#This Row],[ProductID]]="","MISSING",IFERROR(VLOOKUP(salesTable[[#This Row],[ProductID]],product_REF[],1,FALSE),"NO MATCH"))</f>
        <v>P010</v>
      </c>
      <c r="X1028" s="8" t="str">
        <f>CLEAN(UPPER(TRIM(IF(salesTable[[#This Row],[ProductID]]="","MISSING",IFERROR(VLOOKUP(salesTable[[#This Row],[ProductID]],product_REF[],2,FALSE),"NO MATCH")))))</f>
        <v>AIR CONDITIONER</v>
      </c>
      <c r="Y1028" t="str">
        <f>IFERROR(CLEAN(UPPER(TRIM(VLOOKUP(salesTable[[#This Row],[productID_Final]],product_REF[],3,FALSE)))),"NO MATCH")</f>
        <v>HOME APPLIANCES</v>
      </c>
      <c r="Z1028" s="8" t="str">
        <f>IF(salesTable[[#This Row],[productCategory_final]]=CLEAN(UPPER(TRIM(salesTable[ProductCategory]))),salesTable[[#This Row],[productCategory_final]],"MISMATCH")</f>
        <v>HOME APPLIANCES</v>
      </c>
      <c r="AA1028" s="8" t="str">
        <f>IF(salesTable[[#This Row],[CustomerID]]="","MISSING",IFERROR(VLOOKUP(salesTable[[#This Row],[CustomerID]],customer_REF[],1,FALSE),"NO MATCH"))</f>
        <v>C0266</v>
      </c>
      <c r="AB1028" t="str">
        <f>CLEAN(UPPER(TRIM(IF(salesTable[[#This Row],[FirstName]]="","MISSING",IFERROR(VLOOKUP(salesTable[[#This Row],[CustomerID_final]],customer_REF[],2,FALSE),"NO MATCH")))))</f>
        <v>MISSING</v>
      </c>
      <c r="AC1028" s="8" t="str">
        <f>IF(salesTable[[#This Row],[customerFisrtName]]=CLEAN(UPPER(TRIM(salesTable[[#This Row],[customerFisrtName]]))),salesTable[[#This Row],[customerFisrtName]],"MISMATCH")</f>
        <v>MISSING</v>
      </c>
      <c r="AD1028" t="str">
        <f>CLEAN(UPPER(TRIM(IF(salesTable[[#This Row],[LastName]]="","MISSING",IFERROR(VLOOKUP(salesTable[[#This Row],[CustomerID_final]],customer_REF[],3,FALSE),"NO MATCH")))))</f>
        <v>APPIAH</v>
      </c>
      <c r="AE1028" s="8" t="str">
        <f>IF(salesTable[[#This Row],[customerLastName]]=CLEAN(UPPER(TRIM(salesTable[[#This Row],[customerLastName]]))),salesTable[[#This Row],[customerLastName]],"MISMATCH")</f>
        <v>APPIAH</v>
      </c>
      <c r="AF1028" s="8" t="str">
        <f>IF(salesTable[[#This Row],[Phone]]="","MISSING",0&amp;RIGHT(TRIM(SUBSTITUTE(SUBSTITUTE(SUBSTITUTE(salesTable[[#This Row],[Phone]],"+","")," ",""),"-","")),9))</f>
        <v>0242329885</v>
      </c>
      <c r="AG102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28" s="8">
        <f>IF(salesTable[[#This Row],[quantity_clean]]&gt;0,salesTable[[#This Row],[quantity_clean]],"INVALID")</f>
        <v>8</v>
      </c>
      <c r="AI102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28" s="8">
        <f>IF(salesTable[[#This Row],[unitPrice_clean]]&gt;0,salesTable[[#This Row],[unitPrice_clean]],"INVALID")</f>
        <v>3600</v>
      </c>
      <c r="AK1028">
        <f>IF(salesTable[[#This Row],[Revenue]]="","MISSING",VALUE(TRIM(SUBSTITUTE(SUBSTITUTE(salesTable[[#This Row],[Revenue]],",",""),"GH₵",""))))</f>
        <v>28800</v>
      </c>
      <c r="AL1028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028" s="19">
        <f>IF(ISNUMBER(salesTable[[#This Row],[OrderDate]]),salesTable[[#This Row],[OrderDate]],IFERROR(DATEVALUE(CLEAN(TRIM(SUBSTITUTE(salesTable[[#This Row],[OrderDate]],".","/")))),"CHECK"))</f>
        <v>45986</v>
      </c>
      <c r="AN10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45986</v>
      </c>
      <c r="AO10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GH-TAK-2025-00772</v>
      </c>
      <c r="AP10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8" s="8" t="str">
        <f>CLEAN(PROPER(TRIM(salesTable[[#This Row],[Email]])))</f>
        <v>Adwoa.Appiah54@Example.Com</v>
      </c>
      <c r="AR1028" s="8" t="str">
        <f>CLEAN(TRIM(salesTable[[#This Row],[SourceFile]]))</f>
        <v>Retail_POS_2025.csv</v>
      </c>
      <c r="AS10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8" s="8" t="str">
        <f>IF(salesTable[orderRef_final]&lt;&gt;"MISSING",salesTable[orderRef_final],"invalid")</f>
        <v>GH-TAK-2025-00772</v>
      </c>
    </row>
    <row r="1029" spans="1:46" x14ac:dyDescent="0.3">
      <c r="A1029" t="s">
        <v>947</v>
      </c>
      <c r="B1029" t="s">
        <v>948</v>
      </c>
      <c r="C1029" t="s">
        <v>64</v>
      </c>
      <c r="D1029" t="s">
        <v>65</v>
      </c>
      <c r="E1029" t="s">
        <v>949</v>
      </c>
      <c r="F1029" t="s">
        <v>67</v>
      </c>
      <c r="G1029" t="s">
        <v>191</v>
      </c>
      <c r="H1029" t="s">
        <v>192</v>
      </c>
      <c r="J1029" t="s">
        <v>83</v>
      </c>
      <c r="K1029" t="s">
        <v>98</v>
      </c>
      <c r="L1029" t="s">
        <v>111</v>
      </c>
      <c r="M1029">
        <v>7</v>
      </c>
      <c r="N1029">
        <v>1650</v>
      </c>
      <c r="O1029">
        <v>11550</v>
      </c>
      <c r="P1029" t="s">
        <v>950</v>
      </c>
      <c r="Q1029" t="s">
        <v>951</v>
      </c>
      <c r="R1029" t="s">
        <v>157</v>
      </c>
      <c r="S1029" t="str">
        <f>IF(salesTable[[#This Row],[Region]]="","MISSING",IFERROR(VLOOKUP(salesTable[[#This Row],[Region]],region_ref[],2,FALSE),TRIM(CLEAN(UPPER(salesTable[[#This Row],[Region]])))))</f>
        <v>TAKORADI</v>
      </c>
      <c r="T1029" t="str">
        <f>IF(salesTable[[#This Row],[CustomerType]]="","MISSING",IFERROR(VLOOKUP(salesTable[[#This Row],[CustomerType]],customerType_Ref[],2,FALSE),TRIM(CLEAN(UPPER(salesTable[[#This Row],[CustomerType]])))))</f>
        <v>INDIVIDUAL</v>
      </c>
      <c r="U1029" t="str">
        <f>IF(salesTable[[#This Row],[SalesChannel]]="","MISSING",IFERROR(VLOOKUP(salesTable[[#This Row],[SalesChannel]],salesChannel_Ref[],2,FALSE),CLEAN(UPPER(TRIM(salesTable[SalesChannel])))))</f>
        <v>MOBILE APP</v>
      </c>
      <c r="V1029" t="str">
        <f>IF(salesTable[[#This Row],[PaymentMethod]]="","MISSING",IFERROR(VLOOKUP(salesTable[[#This Row],[PaymentMethod]],paymentMethod_REF[],2,FALSE), CLEAN(UPPER(TRIM(salesTable[[#This Row],[PaymentMethod]])))))</f>
        <v>CARD</v>
      </c>
      <c r="W1029" s="8" t="str">
        <f>IF(salesTable[[#This Row],[ProductID]]="","MISSING",IFERROR(VLOOKUP(salesTable[[#This Row],[ProductID]],product_REF[],1,FALSE),"NO MATCH"))</f>
        <v>P004</v>
      </c>
      <c r="X1029" s="8" t="str">
        <f>CLEAN(UPPER(TRIM(IF(salesTable[[#This Row],[ProductID]]="","MISSING",IFERROR(VLOOKUP(salesTable[[#This Row],[ProductID]],product_REF[],2,FALSE),"NO MATCH")))))</f>
        <v>LASER PRINTER</v>
      </c>
      <c r="Y1029" t="str">
        <f>IFERROR(CLEAN(UPPER(TRIM(VLOOKUP(salesTable[[#This Row],[productID_Final]],product_REF[],3,FALSE)))),"NO MATCH")</f>
        <v>OFFICE SUPPLIES</v>
      </c>
      <c r="Z1029" s="8" t="str">
        <f>IF(salesTable[[#This Row],[productCategory_final]]=CLEAN(UPPER(TRIM(salesTable[ProductCategory]))),salesTable[[#This Row],[productCategory_final]],"MISMATCH")</f>
        <v>MISMATCH</v>
      </c>
      <c r="AA1029" s="8" t="str">
        <f>IF(salesTable[[#This Row],[CustomerID]]="","MISSING",IFERROR(VLOOKUP(salesTable[[#This Row],[CustomerID]],customer_REF[],1,FALSE),"NO MATCH"))</f>
        <v>C0282</v>
      </c>
      <c r="AB1029" t="str">
        <f>CLEAN(UPPER(TRIM(IF(salesTable[[#This Row],[FirstName]]="","MISSING",IFERROR(VLOOKUP(salesTable[[#This Row],[CustomerID_final]],customer_REF[],2,FALSE),"NO MATCH")))))</f>
        <v>NAA</v>
      </c>
      <c r="AC1029" s="8" t="str">
        <f>IF(salesTable[[#This Row],[customerFisrtName]]=CLEAN(UPPER(TRIM(salesTable[[#This Row],[customerFisrtName]]))),salesTable[[#This Row],[customerFisrtName]],"MISMATCH")</f>
        <v>NAA</v>
      </c>
      <c r="AD1029" t="str">
        <f>CLEAN(UPPER(TRIM(IF(salesTable[[#This Row],[LastName]]="","MISSING",IFERROR(VLOOKUP(salesTable[[#This Row],[CustomerID_final]],customer_REF[],3,FALSE),"NO MATCH")))))</f>
        <v>ASARE</v>
      </c>
      <c r="AE1029" s="8" t="str">
        <f>IF(salesTable[[#This Row],[customerLastName]]=CLEAN(UPPER(TRIM(salesTable[[#This Row],[customerLastName]]))),salesTable[[#This Row],[customerLastName]],"MISMATCH")</f>
        <v>ASARE</v>
      </c>
      <c r="AF1029" s="8" t="str">
        <f>IF(salesTable[[#This Row],[Phone]]="","MISSING",0&amp;RIGHT(TRIM(SUBSTITUTE(SUBSTITUTE(SUBSTITUTE(salesTable[[#This Row],[Phone]],"+","")," ",""),"-","")),9))</f>
        <v>0553166455</v>
      </c>
      <c r="AG102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29" s="8">
        <f>IF(salesTable[[#This Row],[quantity_clean]]&gt;0,salesTable[[#This Row],[quantity_clean]],"INVALID")</f>
        <v>7</v>
      </c>
      <c r="AI102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29" s="8">
        <f>IF(salesTable[[#This Row],[unitPrice_clean]]&gt;0,salesTable[[#This Row],[unitPrice_clean]],"INVALID")</f>
        <v>1650</v>
      </c>
      <c r="AK1029">
        <f>IF(salesTable[[#This Row],[Revenue]]="","MISSING",VALUE(TRIM(SUBSTITUTE(SUBSTITUTE(salesTable[[#This Row],[Revenue]],",",""),"GH₵",""))))</f>
        <v>11550</v>
      </c>
      <c r="AL1029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1029" s="19">
        <f>IF(ISNUMBER(salesTable[[#This Row],[OrderDate]]),salesTable[[#This Row],[OrderDate]],IFERROR(DATEVALUE(CLEAN(TRIM(SUBSTITUTE(salesTable[[#This Row],[OrderDate]],".","/")))),"CHECK"))</f>
        <v>45835</v>
      </c>
      <c r="AN10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45835</v>
      </c>
      <c r="AO10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GH-TAK-2025-00776</v>
      </c>
      <c r="AP10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29" s="8" t="str">
        <f>CLEAN(PROPER(TRIM(salesTable[[#This Row],[Email]])))</f>
        <v>Naa.Asare56Example.Com</v>
      </c>
      <c r="AR1029" s="8" t="str">
        <f>CLEAN(TRIM(salesTable[[#This Row],[SourceFile]]))</f>
        <v>Online_Sales_2025.xlsx</v>
      </c>
      <c r="AS10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29" s="8" t="str">
        <f>IF(salesTable[orderRef_final]&lt;&gt;"MISSING",salesTable[orderRef_final],"invalid")</f>
        <v>GH-TAK-2025-00776</v>
      </c>
    </row>
    <row r="1030" spans="1:46" x14ac:dyDescent="0.3">
      <c r="A1030" t="s">
        <v>4782</v>
      </c>
      <c r="B1030" t="s">
        <v>3514</v>
      </c>
      <c r="C1030" t="s">
        <v>1260</v>
      </c>
      <c r="D1030" t="s">
        <v>743</v>
      </c>
      <c r="E1030" t="s">
        <v>1550</v>
      </c>
      <c r="F1030" t="s">
        <v>67</v>
      </c>
      <c r="G1030" t="s">
        <v>68</v>
      </c>
      <c r="H1030" t="s">
        <v>985</v>
      </c>
      <c r="I1030" t="s">
        <v>884</v>
      </c>
      <c r="J1030" t="s">
        <v>27</v>
      </c>
      <c r="K1030" t="s">
        <v>84</v>
      </c>
      <c r="L1030" t="s">
        <v>58</v>
      </c>
      <c r="M1030" t="s">
        <v>846</v>
      </c>
      <c r="N1030">
        <v>3600</v>
      </c>
      <c r="O1030">
        <v>3600</v>
      </c>
      <c r="P1030" t="s">
        <v>4783</v>
      </c>
      <c r="Q1030" t="s">
        <v>4784</v>
      </c>
      <c r="R1030" t="s">
        <v>32</v>
      </c>
      <c r="S1030" t="str">
        <f>IF(salesTable[[#This Row],[Region]]="","MISSING",IFERROR(VLOOKUP(salesTable[[#This Row],[Region]],region_ref[],2,FALSE),TRIM(CLEAN(UPPER(salesTable[[#This Row],[Region]])))))</f>
        <v>TAKORADI</v>
      </c>
      <c r="T1030" t="str">
        <f>IF(salesTable[[#This Row],[CustomerType]]="","MISSING",IFERROR(VLOOKUP(salesTable[[#This Row],[CustomerType]],customerType_Ref[],2,FALSE),TRIM(CLEAN(UPPER(salesTable[[#This Row],[CustomerType]])))))</f>
        <v>GOVERNMENT</v>
      </c>
      <c r="U1030" t="str">
        <f>IF(salesTable[[#This Row],[SalesChannel]]="","MISSING",IFERROR(VLOOKUP(salesTable[[#This Row],[SalesChannel]],salesChannel_Ref[],2,FALSE),CLEAN(UPPER(TRIM(salesTable[SalesChannel])))))</f>
        <v>AGENT</v>
      </c>
      <c r="V103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30" s="8" t="str">
        <f>IF(salesTable[[#This Row],[ProductID]]="","MISSING",IFERROR(VLOOKUP(salesTable[[#This Row],[ProductID]],product_REF[],1,FALSE),"NO MATCH"))</f>
        <v>P010</v>
      </c>
      <c r="X1030" s="8" t="str">
        <f>CLEAN(UPPER(TRIM(IF(salesTable[[#This Row],[ProductID]]="","MISSING",IFERROR(VLOOKUP(salesTable[[#This Row],[ProductID]],product_REF[],2,FALSE),"NO MATCH")))))</f>
        <v>AIR CONDITIONER</v>
      </c>
      <c r="Y1030" t="str">
        <f>IFERROR(CLEAN(UPPER(TRIM(VLOOKUP(salesTable[[#This Row],[productID_Final]],product_REF[],3,FALSE)))),"NO MATCH")</f>
        <v>HOME APPLIANCES</v>
      </c>
      <c r="Z1030" s="8" t="str">
        <f>IF(salesTable[[#This Row],[productCategory_final]]=CLEAN(UPPER(TRIM(salesTable[ProductCategory]))),salesTable[[#This Row],[productCategory_final]],"MISMATCH")</f>
        <v>HOME APPLIANCES</v>
      </c>
      <c r="AA1030" s="8" t="str">
        <f>IF(salesTable[[#This Row],[CustomerID]]="","MISSING",IFERROR(VLOOKUP(salesTable[[#This Row],[CustomerID]],customer_REF[],1,FALSE),"NO MATCH"))</f>
        <v>C0213</v>
      </c>
      <c r="AB1030" t="str">
        <f>CLEAN(UPPER(TRIM(IF(salesTable[[#This Row],[FirstName]]="","MISSING",IFERROR(VLOOKUP(salesTable[[#This Row],[CustomerID_final]],customer_REF[],2,FALSE),"NO MATCH")))))</f>
        <v>ESI</v>
      </c>
      <c r="AC1030" s="8" t="str">
        <f>IF(salesTable[[#This Row],[customerFisrtName]]=CLEAN(UPPER(TRIM(salesTable[[#This Row],[customerFisrtName]]))),salesTable[[#This Row],[customerFisrtName]],"MISMATCH")</f>
        <v>ESI</v>
      </c>
      <c r="AD1030" t="str">
        <f>CLEAN(UPPER(TRIM(IF(salesTable[[#This Row],[LastName]]="","MISSING",IFERROR(VLOOKUP(salesTable[[#This Row],[CustomerID_final]],customer_REF[],3,FALSE),"NO MATCH")))))</f>
        <v>ANTWI</v>
      </c>
      <c r="AE1030" s="8" t="str">
        <f>IF(salesTable[[#This Row],[customerLastName]]=CLEAN(UPPER(TRIM(salesTable[[#This Row],[customerLastName]]))),salesTable[[#This Row],[customerLastName]],"MISMATCH")</f>
        <v>ANTWI</v>
      </c>
      <c r="AF1030" s="8" t="str">
        <f>IF(salesTable[[#This Row],[Phone]]="","MISSING",0&amp;RIGHT(TRIM(SUBSTITUTE(SUBSTITUTE(SUBSTITUTE(salesTable[[#This Row],[Phone]],"+","")," ",""),"-","")),9))</f>
        <v>0591483209</v>
      </c>
      <c r="AG103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30" s="8">
        <f>IF(salesTable[[#This Row],[quantity_clean]]&gt;0,salesTable[[#This Row],[quantity_clean]],"INVALID")</f>
        <v>1</v>
      </c>
      <c r="AI1030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30" s="8">
        <f>IF(salesTable[[#This Row],[unitPrice_clean]]&gt;0,salesTable[[#This Row],[unitPrice_clean]],"INVALID")</f>
        <v>3600</v>
      </c>
      <c r="AK1030">
        <f>IF(salesTable[[#This Row],[Revenue]]="","MISSING",VALUE(TRIM(SUBSTITUTE(SUBSTITUTE(salesTable[[#This Row],[Revenue]],",",""),"GH₵",""))))</f>
        <v>3600</v>
      </c>
      <c r="AL1030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1030" s="19">
        <f>IF(ISNUMBER(salesTable[[#This Row],[OrderDate]]),salesTable[[#This Row],[OrderDate]],IFERROR(DATEVALUE(CLEAN(TRIM(SUBSTITUTE(salesTable[[#This Row],[OrderDate]],".","/")))),"CHECK"))</f>
        <v>45929</v>
      </c>
      <c r="AN10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45929</v>
      </c>
      <c r="AO10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GH-TAK-2025-00783</v>
      </c>
      <c r="AP10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0" s="8" t="str">
        <f>CLEAN(PROPER(TRIM(salesTable[[#This Row],[Email]])))</f>
        <v>Esi.Antwi19@Example.Com</v>
      </c>
      <c r="AR1030" s="8" t="str">
        <f>CLEAN(TRIM(salesTable[[#This Row],[SourceFile]]))</f>
        <v>Agent_App_2025.csv</v>
      </c>
      <c r="AS10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0" s="8" t="str">
        <f>IF(salesTable[orderRef_final]&lt;&gt;"MISSING",salesTable[orderRef_final],"invalid")</f>
        <v>GH-TAK-2025-00783</v>
      </c>
    </row>
    <row r="1031" spans="1:46" x14ac:dyDescent="0.3">
      <c r="A1031" t="s">
        <v>5237</v>
      </c>
      <c r="B1031" t="s">
        <v>2608</v>
      </c>
      <c r="C1031" t="s">
        <v>1194</v>
      </c>
      <c r="D1031" t="s">
        <v>80</v>
      </c>
      <c r="E1031" t="s">
        <v>93</v>
      </c>
      <c r="F1031" t="s">
        <v>264</v>
      </c>
      <c r="G1031" t="s">
        <v>81</v>
      </c>
      <c r="H1031" t="s">
        <v>425</v>
      </c>
      <c r="I1031" t="s">
        <v>110</v>
      </c>
      <c r="J1031" t="s">
        <v>97</v>
      </c>
      <c r="K1031" t="s">
        <v>539</v>
      </c>
      <c r="L1031" t="s">
        <v>58</v>
      </c>
      <c r="M1031">
        <v>6</v>
      </c>
      <c r="N1031">
        <v>1250</v>
      </c>
      <c r="O1031">
        <v>7500</v>
      </c>
      <c r="P1031" t="s">
        <v>5238</v>
      </c>
      <c r="Q1031" t="s">
        <v>1196</v>
      </c>
      <c r="R1031" t="s">
        <v>61</v>
      </c>
      <c r="S1031" t="str">
        <f>IF(salesTable[[#This Row],[Region]]="","MISSING",IFERROR(VLOOKUP(salesTable[[#This Row],[Region]],region_ref[],2,FALSE),TRIM(CLEAN(UPPER(salesTable[[#This Row],[Region]])))))</f>
        <v>TAKORADI</v>
      </c>
      <c r="T1031" t="str">
        <f>IF(salesTable[[#This Row],[CustomerType]]="","MISSING",IFERROR(VLOOKUP(salesTable[[#This Row],[CustomerType]],customerType_Ref[],2,FALSE),TRIM(CLEAN(UPPER(salesTable[[#This Row],[CustomerType]])))))</f>
        <v>BUSINESS</v>
      </c>
      <c r="U1031" t="str">
        <f>IF(salesTable[[#This Row],[SalesChannel]]="","MISSING",IFERROR(VLOOKUP(salesTable[[#This Row],[SalesChannel]],salesChannel_Ref[],2,FALSE),CLEAN(UPPER(TRIM(salesTable[SalesChannel])))))</f>
        <v>AGENT</v>
      </c>
      <c r="V103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31" s="8" t="str">
        <f>IF(salesTable[[#This Row],[ProductID]]="","MISSING",IFERROR(VLOOKUP(salesTable[[#This Row],[ProductID]],product_REF[],1,FALSE),"NO MATCH"))</f>
        <v>P008</v>
      </c>
      <c r="X1031" s="8" t="str">
        <f>CLEAN(UPPER(TRIM(IF(salesTable[[#This Row],[ProductID]]="","MISSING",IFERROR(VLOOKUP(salesTable[[#This Row],[ProductID]],product_REF[],2,FALSE),"NO MATCH")))))</f>
        <v>MICROWAVE 25L</v>
      </c>
      <c r="Y1031" t="str">
        <f>IFERROR(CLEAN(UPPER(TRIM(VLOOKUP(salesTable[[#This Row],[productID_Final]],product_REF[],3,FALSE)))),"NO MATCH")</f>
        <v>HOME APPLIANCES</v>
      </c>
      <c r="Z1031" s="8" t="str">
        <f>IF(salesTable[[#This Row],[productCategory_final]]=CLEAN(UPPER(TRIM(salesTable[ProductCategory]))),salesTable[[#This Row],[productCategory_final]],"MISMATCH")</f>
        <v>HOME APPLIANCES</v>
      </c>
      <c r="AA1031" s="8" t="str">
        <f>IF(salesTable[[#This Row],[CustomerID]]="","MISSING",IFERROR(VLOOKUP(salesTable[[#This Row],[CustomerID]],customer_REF[],1,FALSE),"NO MATCH"))</f>
        <v>C0396</v>
      </c>
      <c r="AB1031" t="str">
        <f>CLEAN(UPPER(TRIM(IF(salesTable[[#This Row],[FirstName]]="","MISSING",IFERROR(VLOOKUP(salesTable[[#This Row],[CustomerID_final]],customer_REF[],2,FALSE),"NO MATCH")))))</f>
        <v>ADWOA</v>
      </c>
      <c r="AC1031" s="8" t="str">
        <f>IF(salesTable[[#This Row],[customerFisrtName]]=CLEAN(UPPER(TRIM(salesTable[[#This Row],[customerFisrtName]]))),salesTable[[#This Row],[customerFisrtName]],"MISMATCH")</f>
        <v>ADWOA</v>
      </c>
      <c r="AD1031" t="str">
        <f>CLEAN(UPPER(TRIM(IF(salesTable[[#This Row],[LastName]]="","MISSING",IFERROR(VLOOKUP(salesTable[[#This Row],[CustomerID_final]],customer_REF[],3,FALSE),"NO MATCH")))))</f>
        <v>BADU</v>
      </c>
      <c r="AE1031" s="8" t="str">
        <f>IF(salesTable[[#This Row],[customerLastName]]=CLEAN(UPPER(TRIM(salesTable[[#This Row],[customerLastName]]))),salesTable[[#This Row],[customerLastName]],"MISMATCH")</f>
        <v>BADU</v>
      </c>
      <c r="AF1031" s="8" t="str">
        <f>IF(salesTable[[#This Row],[Phone]]="","MISSING",0&amp;RIGHT(TRIM(SUBSTITUTE(SUBSTITUTE(SUBSTITUTE(salesTable[[#This Row],[Phone]],"+","")," ",""),"-","")),9))</f>
        <v>0597419752</v>
      </c>
      <c r="AG103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31" s="8">
        <f>IF(salesTable[[#This Row],[quantity_clean]]&gt;0,salesTable[[#This Row],[quantity_clean]],"INVALID")</f>
        <v>6</v>
      </c>
      <c r="AI1031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31" s="8">
        <f>IF(salesTable[[#This Row],[unitPrice_clean]]&gt;0,salesTable[[#This Row],[unitPrice_clean]],"INVALID")</f>
        <v>1250</v>
      </c>
      <c r="AK1031">
        <f>IF(salesTable[[#This Row],[Revenue]]="","MISSING",VALUE(TRIM(SUBSTITUTE(SUBSTITUTE(salesTable[[#This Row],[Revenue]],",",""),"GH₵",""))))</f>
        <v>7500</v>
      </c>
      <c r="AL1031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031" s="19">
        <f>IF(ISNUMBER(salesTable[[#This Row],[OrderDate]]),salesTable[[#This Row],[OrderDate]],IFERROR(DATEVALUE(CLEAN(TRIM(SUBSTITUTE(salesTable[[#This Row],[OrderDate]],".","/")))),"CHECK"))</f>
        <v>45973</v>
      </c>
      <c r="AN10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45973</v>
      </c>
      <c r="AO10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GH-TAK-2025-00788</v>
      </c>
      <c r="AP10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1" s="8" t="str">
        <f>CLEAN(PROPER(TRIM(salesTable[[#This Row],[Email]])))</f>
        <v>Adwoa.Badu96@Example.Com</v>
      </c>
      <c r="AR1031" s="8" t="str">
        <f>CLEAN(TRIM(salesTable[[#This Row],[SourceFile]]))</f>
        <v>Retail_POS_2025.csv</v>
      </c>
      <c r="AS10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1" s="8" t="str">
        <f>IF(salesTable[orderRef_final]&lt;&gt;"MISSING",salesTable[orderRef_final],"invalid")</f>
        <v>GH-TAK-2025-00788</v>
      </c>
    </row>
    <row r="1032" spans="1:46" x14ac:dyDescent="0.3">
      <c r="A1032" t="s">
        <v>3560</v>
      </c>
      <c r="B1032" t="s">
        <v>1484</v>
      </c>
      <c r="C1032" t="s">
        <v>3561</v>
      </c>
      <c r="D1032" t="s">
        <v>139</v>
      </c>
      <c r="E1032" t="s">
        <v>286</v>
      </c>
      <c r="F1032" t="s">
        <v>238</v>
      </c>
      <c r="G1032" t="s">
        <v>162</v>
      </c>
      <c r="H1032" t="s">
        <v>163</v>
      </c>
      <c r="I1032" t="s">
        <v>110</v>
      </c>
      <c r="J1032" t="s">
        <v>510</v>
      </c>
      <c r="K1032" t="s">
        <v>57</v>
      </c>
      <c r="L1032" t="s">
        <v>182</v>
      </c>
      <c r="M1032">
        <v>-5</v>
      </c>
      <c r="N1032">
        <v>520</v>
      </c>
      <c r="O1032">
        <v>1560</v>
      </c>
      <c r="P1032" t="s">
        <v>3562</v>
      </c>
      <c r="Q1032" t="s">
        <v>3563</v>
      </c>
      <c r="R1032" t="s">
        <v>32</v>
      </c>
      <c r="S1032" t="str">
        <f>IF(salesTable[[#This Row],[Region]]="","MISSING",IFERROR(VLOOKUP(salesTable[[#This Row],[Region]],region_ref[],2,FALSE),TRIM(CLEAN(UPPER(salesTable[[#This Row],[Region]])))))</f>
        <v>TAKORADI</v>
      </c>
      <c r="T1032" t="str">
        <f>IF(salesTable[[#This Row],[CustomerType]]="","MISSING",IFERROR(VLOOKUP(salesTable[[#This Row],[CustomerType]],customerType_Ref[],2,FALSE),TRIM(CLEAN(UPPER(salesTable[[#This Row],[CustomerType]])))))</f>
        <v>BUSINESS</v>
      </c>
      <c r="U1032" t="str">
        <f>IF(salesTable[[#This Row],[SalesChannel]]="","MISSING",IFERROR(VLOOKUP(salesTable[[#This Row],[SalesChannel]],salesChannel_Ref[],2,FALSE),CLEAN(UPPER(TRIM(salesTable[SalesChannel])))))</f>
        <v>ONLINE</v>
      </c>
      <c r="V1032" t="str">
        <f>IF(salesTable[[#This Row],[PaymentMethod]]="","MISSING",IFERROR(VLOOKUP(salesTable[[#This Row],[PaymentMethod]],paymentMethod_REF[],2,FALSE), CLEAN(UPPER(TRIM(salesTable[[#This Row],[PaymentMethod]])))))</f>
        <v>CASH</v>
      </c>
      <c r="W1032" s="8" t="str">
        <f>IF(salesTable[[#This Row],[ProductID]]="","MISSING",IFERROR(VLOOKUP(salesTable[[#This Row],[ProductID]],product_REF[],1,FALSE),"NO MATCH"))</f>
        <v>P012</v>
      </c>
      <c r="X1032" s="8" t="str">
        <f>CLEAN(UPPER(TRIM(IF(salesTable[[#This Row],[ProductID]]="","MISSING",IFERROR(VLOOKUP(salesTable[[#This Row],[ProductID]],product_REF[],2,FALSE),"NO MATCH")))))</f>
        <v>BLENDER PLUS</v>
      </c>
      <c r="Y1032" t="str">
        <f>IFERROR(CLEAN(UPPER(TRIM(VLOOKUP(salesTable[[#This Row],[productID_Final]],product_REF[],3,FALSE)))),"NO MATCH")</f>
        <v>HOME APPLIANCES</v>
      </c>
      <c r="Z1032" s="8" t="str">
        <f>IF(salesTable[[#This Row],[productCategory_final]]=CLEAN(UPPER(TRIM(salesTable[ProductCategory]))),salesTable[[#This Row],[productCategory_final]],"MISMATCH")</f>
        <v>HOME APPLIANCES</v>
      </c>
      <c r="AA1032" s="8" t="str">
        <f>IF(salesTable[[#This Row],[CustomerID]]="","MISSING",IFERROR(VLOOKUP(salesTable[[#This Row],[CustomerID]],customer_REF[],1,FALSE),"NO MATCH"))</f>
        <v>C0110</v>
      </c>
      <c r="AB1032" t="str">
        <f>CLEAN(UPPER(TRIM(IF(salesTable[[#This Row],[FirstName]]="","MISSING",IFERROR(VLOOKUP(salesTable[[#This Row],[CustomerID_final]],customer_REF[],2,FALSE),"NO MATCH")))))</f>
        <v>KOFI</v>
      </c>
      <c r="AC1032" s="8" t="str">
        <f>IF(salesTable[[#This Row],[customerFisrtName]]=CLEAN(UPPER(TRIM(salesTable[[#This Row],[customerFisrtName]]))),salesTable[[#This Row],[customerFisrtName]],"MISMATCH")</f>
        <v>KOFI</v>
      </c>
      <c r="AD1032" t="str">
        <f>CLEAN(UPPER(TRIM(IF(salesTable[[#This Row],[LastName]]="","MISSING",IFERROR(VLOOKUP(salesTable[[#This Row],[CustomerID_final]],customer_REF[],3,FALSE),"NO MATCH")))))</f>
        <v>ANTWI</v>
      </c>
      <c r="AE1032" s="8" t="str">
        <f>IF(salesTable[[#This Row],[customerLastName]]=CLEAN(UPPER(TRIM(salesTable[[#This Row],[customerLastName]]))),salesTable[[#This Row],[customerLastName]],"MISMATCH")</f>
        <v>ANTWI</v>
      </c>
      <c r="AF1032" s="8" t="str">
        <f>IF(salesTable[[#This Row],[Phone]]="","MISSING",0&amp;RIGHT(TRIM(SUBSTITUTE(SUBSTITUTE(SUBSTITUTE(salesTable[[#This Row],[Phone]],"+","")," ",""),"-","")),9))</f>
        <v>0205825341</v>
      </c>
      <c r="AG1032">
        <f>IF(OR(salesTable[[#This Row],[Quantity]]="",salesTable[[#This Row],[Quantity]]="N/A",salesTable[[#This Row],[Quantity]]="abc"),"INVALID",VALUE(TRIM(SUBSTITUTE(SUBSTITUTE(salesTable[[#This Row],[Quantity]],",",""),"GH₵",""))))</f>
        <v>-5</v>
      </c>
      <c r="AH1032" s="8" t="str">
        <f>IF(salesTable[[#This Row],[quantity_clean]]&gt;0,salesTable[[#This Row],[quantity_clean]],"INVALID")</f>
        <v>INVALID</v>
      </c>
      <c r="AI1032">
        <f>IF(OR(salesTable[[#This Row],[UnitPrice]]="",salesTable[[#This Row],[UnitPrice]]="N/A",salesTable[[#This Row],[UnitPrice]]="unknown"),"INVALID",VALUE(TRIM(SUBSTITUTE(SUBSTITUTE(salesTable[[#This Row],[UnitPrice]],",",""),"GH₵",""))))</f>
        <v>520</v>
      </c>
      <c r="AJ1032" s="8">
        <f>IF(salesTable[[#This Row],[unitPrice_clean]]&gt;0,salesTable[[#This Row],[unitPrice_clean]],"INVALID")</f>
        <v>520</v>
      </c>
      <c r="AK1032">
        <f>IF(salesTable[[#This Row],[Revenue]]="","MISSING",VALUE(TRIM(SUBSTITUTE(SUBSTITUTE(salesTable[[#This Row],[Revenue]],",",""),"GH₵",""))))</f>
        <v>1560</v>
      </c>
      <c r="AL103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32" s="19">
        <f>IF(ISNUMBER(salesTable[[#This Row],[OrderDate]]),salesTable[[#This Row],[OrderDate]],IFERROR(DATEVALUE(CLEAN(TRIM(SUBSTITUTE(salesTable[[#This Row],[OrderDate]],".","/")))),"CHECK"))</f>
        <v>45777</v>
      </c>
      <c r="AN10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45777</v>
      </c>
      <c r="AO10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GH-TAK-2025-00790</v>
      </c>
      <c r="AP10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2" s="8" t="str">
        <f>CLEAN(PROPER(TRIM(salesTable[[#This Row],[Email]])))</f>
        <v>Kofi.Antwi46@Example.Com</v>
      </c>
      <c r="AR1032" s="8" t="str">
        <f>CLEAN(TRIM(salesTable[[#This Row],[SourceFile]]))</f>
        <v>Agent_App_2025.csv</v>
      </c>
      <c r="AS10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2" s="8" t="str">
        <f>IF(salesTable[orderRef_final]&lt;&gt;"MISSING",salesTable[orderRef_final],"invalid")</f>
        <v>GH-TAK-2025-00790</v>
      </c>
    </row>
    <row r="1033" spans="1:46" x14ac:dyDescent="0.3">
      <c r="A1033" t="s">
        <v>4481</v>
      </c>
      <c r="B1033" t="s">
        <v>2842</v>
      </c>
      <c r="C1033" t="s">
        <v>1574</v>
      </c>
      <c r="D1033" t="s">
        <v>50</v>
      </c>
      <c r="E1033" t="s">
        <v>173</v>
      </c>
      <c r="F1033" t="s">
        <v>238</v>
      </c>
      <c r="G1033" t="s">
        <v>81</v>
      </c>
      <c r="H1033" t="s">
        <v>425</v>
      </c>
      <c r="I1033" t="s">
        <v>110</v>
      </c>
      <c r="J1033" t="s">
        <v>27</v>
      </c>
      <c r="K1033" t="s">
        <v>84</v>
      </c>
      <c r="L1033" t="s">
        <v>182</v>
      </c>
      <c r="M1033">
        <v>11</v>
      </c>
      <c r="N1033">
        <v>1250</v>
      </c>
      <c r="O1033">
        <v>14000</v>
      </c>
      <c r="P1033" t="s">
        <v>4482</v>
      </c>
      <c r="Q1033" t="s">
        <v>4483</v>
      </c>
      <c r="R1033" t="s">
        <v>157</v>
      </c>
      <c r="S1033" t="str">
        <f>IF(salesTable[[#This Row],[Region]]="","MISSING",IFERROR(VLOOKUP(salesTable[[#This Row],[Region]],region_ref[],2,FALSE),TRIM(CLEAN(UPPER(salesTable[[#This Row],[Region]])))))</f>
        <v>TAKORADI</v>
      </c>
      <c r="T1033" t="str">
        <f>IF(salesTable[[#This Row],[CustomerType]]="","MISSING",IFERROR(VLOOKUP(salesTable[[#This Row],[CustomerType]],customerType_Ref[],2,FALSE),TRIM(CLEAN(UPPER(salesTable[[#This Row],[CustomerType]])))))</f>
        <v>GOVERNMENT</v>
      </c>
      <c r="U1033" t="str">
        <f>IF(salesTable[[#This Row],[SalesChannel]]="","MISSING",IFERROR(VLOOKUP(salesTable[[#This Row],[SalesChannel]],salesChannel_Ref[],2,FALSE),CLEAN(UPPER(TRIM(salesTable[SalesChannel])))))</f>
        <v>AGENT</v>
      </c>
      <c r="V1033" t="str">
        <f>IF(salesTable[[#This Row],[PaymentMethod]]="","MISSING",IFERROR(VLOOKUP(salesTable[[#This Row],[PaymentMethod]],paymentMethod_REF[],2,FALSE), CLEAN(UPPER(TRIM(salesTable[[#This Row],[PaymentMethod]])))))</f>
        <v>CASH</v>
      </c>
      <c r="W1033" s="8" t="str">
        <f>IF(salesTable[[#This Row],[ProductID]]="","MISSING",IFERROR(VLOOKUP(salesTable[[#This Row],[ProductID]],product_REF[],1,FALSE),"NO MATCH"))</f>
        <v>P008</v>
      </c>
      <c r="X1033" s="8" t="str">
        <f>CLEAN(UPPER(TRIM(IF(salesTable[[#This Row],[ProductID]]="","MISSING",IFERROR(VLOOKUP(salesTable[[#This Row],[ProductID]],product_REF[],2,FALSE),"NO MATCH")))))</f>
        <v>MICROWAVE 25L</v>
      </c>
      <c r="Y1033" t="str">
        <f>IFERROR(CLEAN(UPPER(TRIM(VLOOKUP(salesTable[[#This Row],[productID_Final]],product_REF[],3,FALSE)))),"NO MATCH")</f>
        <v>HOME APPLIANCES</v>
      </c>
      <c r="Z1033" s="8" t="str">
        <f>IF(salesTable[[#This Row],[productCategory_final]]=CLEAN(UPPER(TRIM(salesTable[ProductCategory]))),salesTable[[#This Row],[productCategory_final]],"MISMATCH")</f>
        <v>HOME APPLIANCES</v>
      </c>
      <c r="AA1033" s="8" t="str">
        <f>IF(salesTable[[#This Row],[CustomerID]]="","MISSING",IFERROR(VLOOKUP(salesTable[[#This Row],[CustomerID]],customer_REF[],1,FALSE),"NO MATCH"))</f>
        <v>C0003</v>
      </c>
      <c r="AB1033" t="str">
        <f>CLEAN(UPPER(TRIM(IF(salesTable[[#This Row],[FirstName]]="","MISSING",IFERROR(VLOOKUP(salesTable[[#This Row],[CustomerID_final]],customer_REF[],2,FALSE),"NO MATCH")))))</f>
        <v>AKOSUA</v>
      </c>
      <c r="AC1033" s="8" t="str">
        <f>IF(salesTable[[#This Row],[customerFisrtName]]=CLEAN(UPPER(TRIM(salesTable[[#This Row],[customerFisrtName]]))),salesTable[[#This Row],[customerFisrtName]],"MISMATCH")</f>
        <v>AKOSUA</v>
      </c>
      <c r="AD1033" t="str">
        <f>CLEAN(UPPER(TRIM(IF(salesTable[[#This Row],[LastName]]="","MISSING",IFERROR(VLOOKUP(salesTable[[#This Row],[CustomerID_final]],customer_REF[],3,FALSE),"NO MATCH")))))</f>
        <v>OSEI</v>
      </c>
      <c r="AE1033" s="8" t="str">
        <f>IF(salesTable[[#This Row],[customerLastName]]=CLEAN(UPPER(TRIM(salesTable[[#This Row],[customerLastName]]))),salesTable[[#This Row],[customerLastName]],"MISMATCH")</f>
        <v>OSEI</v>
      </c>
      <c r="AF1033" s="8" t="str">
        <f>IF(salesTable[[#This Row],[Phone]]="","MISSING",0&amp;RIGHT(TRIM(SUBSTITUTE(SUBSTITUTE(SUBSTITUTE(salesTable[[#This Row],[Phone]],"+","")," ",""),"-","")),9))</f>
        <v>0263890628</v>
      </c>
      <c r="AG103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33" s="8">
        <f>IF(salesTable[[#This Row],[quantity_clean]]&gt;0,salesTable[[#This Row],[quantity_clean]],"INVALID")</f>
        <v>11</v>
      </c>
      <c r="AI1033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33" s="8">
        <f>IF(salesTable[[#This Row],[unitPrice_clean]]&gt;0,salesTable[[#This Row],[unitPrice_clean]],"INVALID")</f>
        <v>1250</v>
      </c>
      <c r="AK1033">
        <f>IF(salesTable[[#This Row],[Revenue]]="","MISSING",VALUE(TRIM(SUBSTITUTE(SUBSTITUTE(salesTable[[#This Row],[Revenue]],",",""),"GH₵",""))))</f>
        <v>14000</v>
      </c>
      <c r="AL103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33" s="19">
        <f>IF(ISNUMBER(salesTable[[#This Row],[OrderDate]]),salesTable[[#This Row],[OrderDate]],IFERROR(DATEVALUE(CLEAN(TRIM(SUBSTITUTE(salesTable[[#This Row],[OrderDate]],".","/")))),"CHECK"))</f>
        <v>45704</v>
      </c>
      <c r="AN10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45704</v>
      </c>
      <c r="AO10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GH-TAK-2025-00800</v>
      </c>
      <c r="AP10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3" s="8" t="str">
        <f>CLEAN(PROPER(TRIM(salesTable[[#This Row],[Email]])))</f>
        <v>Akosua.Osei25@Example.Com</v>
      </c>
      <c r="AR1033" s="8" t="str">
        <f>CLEAN(TRIM(salesTable[[#This Row],[SourceFile]]))</f>
        <v>Online_Sales_2025.xlsx</v>
      </c>
      <c r="AS10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3" s="8" t="str">
        <f>IF(salesTable[orderRef_final]&lt;&gt;"MISSING",salesTable[orderRef_final],"invalid")</f>
        <v>GH-TAK-2025-00800</v>
      </c>
    </row>
    <row r="1034" spans="1:46" x14ac:dyDescent="0.3">
      <c r="A1034" t="s">
        <v>2726</v>
      </c>
      <c r="B1034" t="s">
        <v>2727</v>
      </c>
      <c r="C1034" t="s">
        <v>2321</v>
      </c>
      <c r="D1034" t="s">
        <v>172</v>
      </c>
      <c r="E1034" t="s">
        <v>140</v>
      </c>
      <c r="F1034" t="s">
        <v>238</v>
      </c>
      <c r="G1034" t="s">
        <v>162</v>
      </c>
      <c r="H1034" t="s">
        <v>163</v>
      </c>
      <c r="I1034" t="s">
        <v>450</v>
      </c>
      <c r="J1034" t="s">
        <v>83</v>
      </c>
      <c r="K1034" t="s">
        <v>144</v>
      </c>
      <c r="L1034" t="s">
        <v>111</v>
      </c>
      <c r="M1034" t="s">
        <v>212</v>
      </c>
      <c r="N1034" t="s">
        <v>354</v>
      </c>
      <c r="O1034">
        <v>6200</v>
      </c>
      <c r="P1034" t="s">
        <v>2728</v>
      </c>
      <c r="Q1034" t="s">
        <v>2729</v>
      </c>
      <c r="R1034" t="s">
        <v>61</v>
      </c>
      <c r="S1034" t="str">
        <f>IF(salesTable[[#This Row],[Region]]="","MISSING",IFERROR(VLOOKUP(salesTable[[#This Row],[Region]],region_ref[],2,FALSE),TRIM(CLEAN(UPPER(salesTable[[#This Row],[Region]])))))</f>
        <v>TAKORADI</v>
      </c>
      <c r="T1034" t="str">
        <f>IF(salesTable[[#This Row],[CustomerType]]="","MISSING",IFERROR(VLOOKUP(salesTable[[#This Row],[CustomerType]],customerType_Ref[],2,FALSE),TRIM(CLEAN(UPPER(salesTable[[#This Row],[CustomerType]])))))</f>
        <v>INDIVIDUAL</v>
      </c>
      <c r="U1034" t="str">
        <f>IF(salesTable[[#This Row],[SalesChannel]]="","MISSING",IFERROR(VLOOKUP(salesTable[[#This Row],[SalesChannel]],salesChannel_Ref[],2,FALSE),CLEAN(UPPER(TRIM(salesTable[SalesChannel])))))</f>
        <v>IN-STORE</v>
      </c>
      <c r="V1034" t="str">
        <f>IF(salesTable[[#This Row],[PaymentMethod]]="","MISSING",IFERROR(VLOOKUP(salesTable[[#This Row],[PaymentMethod]],paymentMethod_REF[],2,FALSE), CLEAN(UPPER(TRIM(salesTable[[#This Row],[PaymentMethod]])))))</f>
        <v>CARD</v>
      </c>
      <c r="W1034" s="8" t="str">
        <f>IF(salesTable[[#This Row],[ProductID]]="","MISSING",IFERROR(VLOOKUP(salesTable[[#This Row],[ProductID]],product_REF[],1,FALSE),"NO MATCH"))</f>
        <v>P012</v>
      </c>
      <c r="X1034" s="8" t="str">
        <f>CLEAN(UPPER(TRIM(IF(salesTable[[#This Row],[ProductID]]="","MISSING",IFERROR(VLOOKUP(salesTable[[#This Row],[ProductID]],product_REF[],2,FALSE),"NO MATCH")))))</f>
        <v>BLENDER PLUS</v>
      </c>
      <c r="Y1034" t="str">
        <f>IFERROR(CLEAN(UPPER(TRIM(VLOOKUP(salesTable[[#This Row],[productID_Final]],product_REF[],3,FALSE)))),"NO MATCH")</f>
        <v>HOME APPLIANCES</v>
      </c>
      <c r="Z1034" s="8" t="str">
        <f>IF(salesTable[[#This Row],[productCategory_final]]=CLEAN(UPPER(TRIM(salesTable[ProductCategory]))),salesTable[[#This Row],[productCategory_final]],"MISMATCH")</f>
        <v>HOME APPLIANCES</v>
      </c>
      <c r="AA1034" s="8" t="str">
        <f>IF(salesTable[[#This Row],[CustomerID]]="","MISSING",IFERROR(VLOOKUP(salesTable[[#This Row],[CustomerID]],customer_REF[],1,FALSE),"NO MATCH"))</f>
        <v>C0006</v>
      </c>
      <c r="AB1034" t="str">
        <f>CLEAN(UPPER(TRIM(IF(salesTable[[#This Row],[FirstName]]="","MISSING",IFERROR(VLOOKUP(salesTable[[#This Row],[CustomerID_final]],customer_REF[],2,FALSE),"NO MATCH")))))</f>
        <v>DANIEL</v>
      </c>
      <c r="AC1034" s="8" t="str">
        <f>IF(salesTable[[#This Row],[customerFisrtName]]=CLEAN(UPPER(TRIM(salesTable[[#This Row],[customerFisrtName]]))),salesTable[[#This Row],[customerFisrtName]],"MISMATCH")</f>
        <v>DANIEL</v>
      </c>
      <c r="AD1034" t="str">
        <f>CLEAN(UPPER(TRIM(IF(salesTable[[#This Row],[LastName]]="","MISSING",IFERROR(VLOOKUP(salesTable[[#This Row],[CustomerID_final]],customer_REF[],3,FALSE),"NO MATCH")))))</f>
        <v>OWUSU</v>
      </c>
      <c r="AE1034" s="8" t="str">
        <f>IF(salesTable[[#This Row],[customerLastName]]=CLEAN(UPPER(TRIM(salesTable[[#This Row],[customerLastName]]))),salesTable[[#This Row],[customerLastName]],"MISMATCH")</f>
        <v>OWUSU</v>
      </c>
      <c r="AF1034" s="8" t="str">
        <f>IF(salesTable[[#This Row],[Phone]]="","MISSING",0&amp;RIGHT(TRIM(SUBSTITUTE(SUBSTITUTE(SUBSTITUTE(salesTable[[#This Row],[Phone]],"+","")," ",""),"-","")),9))</f>
        <v>0591423889</v>
      </c>
      <c r="AG103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34" s="8">
        <f>IF(salesTable[[#This Row],[quantity_clean]]&gt;0,salesTable[[#This Row],[quantity_clean]],"INVALID")</f>
        <v>10</v>
      </c>
      <c r="AI103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34" s="8">
        <f>IF(salesTable[[#This Row],[unitPrice_clean]]&gt;0,salesTable[[#This Row],[unitPrice_clean]],"INVALID")</f>
        <v>620</v>
      </c>
      <c r="AK1034">
        <f>IF(salesTable[[#This Row],[Revenue]]="","MISSING",VALUE(TRIM(SUBSTITUTE(SUBSTITUTE(salesTable[[#This Row],[Revenue]],",",""),"GH₵",""))))</f>
        <v>6200</v>
      </c>
      <c r="AL1034" s="8">
        <f>IFERROR(IF(ROUND(salesTable[[#This Row],[Quantity_final]]*salesTable[[#This Row],[UnitPrice_final]],2)=ROUND(salesTable[[#This Row],[revenue_clean]],2)=TRUE,salesTable[[#This Row],[revenue_clean]],"invalid"),"INVALID")</f>
        <v>6200</v>
      </c>
      <c r="AM1034" s="19">
        <f>IF(ISNUMBER(salesTable[[#This Row],[OrderDate]]),salesTable[[#This Row],[OrderDate]],IFERROR(DATEVALUE(CLEAN(TRIM(SUBSTITUTE(salesTable[[#This Row],[OrderDate]],".","/")))),"CHECK"))</f>
        <v>46042</v>
      </c>
      <c r="AN10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GH-TAK-2025-00804</v>
      </c>
      <c r="AP10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4" s="8" t="str">
        <f>CLEAN(PROPER(TRIM(salesTable[[#This Row],[Email]])))</f>
        <v>Daniel.Owusu7@Example.Com</v>
      </c>
      <c r="AR1034" s="8" t="str">
        <f>CLEAN(TRIM(salesTable[[#This Row],[SourceFile]]))</f>
        <v>Retail_POS_2025.csv</v>
      </c>
      <c r="AS10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4" s="8" t="str">
        <f>IF(salesTable[orderRef_final]&lt;&gt;"MISSING",salesTable[orderRef_final],"invalid")</f>
        <v>GH-TAK-2025-00804</v>
      </c>
    </row>
    <row r="1035" spans="1:46" x14ac:dyDescent="0.3">
      <c r="A1035" t="s">
        <v>4583</v>
      </c>
      <c r="B1035" t="s">
        <v>4584</v>
      </c>
      <c r="C1035" t="s">
        <v>4037</v>
      </c>
      <c r="D1035" t="s">
        <v>50</v>
      </c>
      <c r="E1035" t="s">
        <v>140</v>
      </c>
      <c r="F1035" t="s">
        <v>67</v>
      </c>
      <c r="G1035" t="s">
        <v>81</v>
      </c>
      <c r="H1035" t="s">
        <v>425</v>
      </c>
      <c r="I1035" t="s">
        <v>110</v>
      </c>
      <c r="J1035" t="s">
        <v>97</v>
      </c>
      <c r="K1035" t="s">
        <v>72</v>
      </c>
      <c r="L1035" t="s">
        <v>775</v>
      </c>
      <c r="M1035" t="s">
        <v>1100</v>
      </c>
      <c r="N1035" t="s">
        <v>3546</v>
      </c>
      <c r="O1035">
        <v>15000</v>
      </c>
      <c r="P1035" t="s">
        <v>4585</v>
      </c>
      <c r="Q1035" t="s">
        <v>4586</v>
      </c>
      <c r="R1035" t="s">
        <v>157</v>
      </c>
      <c r="S1035" t="str">
        <f>IF(salesTable[[#This Row],[Region]]="","MISSING",IFERROR(VLOOKUP(salesTable[[#This Row],[Region]],region_ref[],2,FALSE),TRIM(CLEAN(UPPER(salesTable[[#This Row],[Region]])))))</f>
        <v>TAKORADI</v>
      </c>
      <c r="T1035" t="str">
        <f>IF(salesTable[[#This Row],[CustomerType]]="","MISSING",IFERROR(VLOOKUP(salesTable[[#This Row],[CustomerType]],customerType_Ref[],2,FALSE),TRIM(CLEAN(UPPER(salesTable[[#This Row],[CustomerType]])))))</f>
        <v>BUSINESS</v>
      </c>
      <c r="U1035" t="str">
        <f>IF(salesTable[[#This Row],[SalesChannel]]="","MISSING",IFERROR(VLOOKUP(salesTable[[#This Row],[SalesChannel]],salesChannel_Ref[],2,FALSE),CLEAN(UPPER(TRIM(salesTable[SalesChannel])))))</f>
        <v>IN-STORE</v>
      </c>
      <c r="V1035" t="str">
        <f>IF(salesTable[[#This Row],[PaymentMethod]]="","MISSING",IFERROR(VLOOKUP(salesTable[[#This Row],[PaymentMethod]],paymentMethod_REF[],2,FALSE), CLEAN(UPPER(TRIM(salesTable[[#This Row],[PaymentMethod]])))))</f>
        <v>CARD</v>
      </c>
      <c r="W1035" s="8" t="str">
        <f>IF(salesTable[[#This Row],[ProductID]]="","MISSING",IFERROR(VLOOKUP(salesTable[[#This Row],[ProductID]],product_REF[],1,FALSE),"NO MATCH"))</f>
        <v>P008</v>
      </c>
      <c r="X1035" s="8" t="str">
        <f>CLEAN(UPPER(TRIM(IF(salesTable[[#This Row],[ProductID]]="","MISSING",IFERROR(VLOOKUP(salesTable[[#This Row],[ProductID]],product_REF[],2,FALSE),"NO MATCH")))))</f>
        <v>MICROWAVE 25L</v>
      </c>
      <c r="Y1035" t="str">
        <f>IFERROR(CLEAN(UPPER(TRIM(VLOOKUP(salesTable[[#This Row],[productID_Final]],product_REF[],3,FALSE)))),"NO MATCH")</f>
        <v>HOME APPLIANCES</v>
      </c>
      <c r="Z1035" s="8" t="str">
        <f>IF(salesTable[[#This Row],[productCategory_final]]=CLEAN(UPPER(TRIM(salesTable[ProductCategory]))),salesTable[[#This Row],[productCategory_final]],"MISMATCH")</f>
        <v>HOME APPLIANCES</v>
      </c>
      <c r="AA1035" s="8" t="str">
        <f>IF(salesTable[[#This Row],[CustomerID]]="","MISSING",IFERROR(VLOOKUP(salesTable[[#This Row],[CustomerID]],customer_REF[],1,FALSE),"NO MATCH"))</f>
        <v>C0244</v>
      </c>
      <c r="AB1035" t="str">
        <f>CLEAN(UPPER(TRIM(IF(salesTable[[#This Row],[FirstName]]="","MISSING",IFERROR(VLOOKUP(salesTable[[#This Row],[CustomerID_final]],customer_REF[],2,FALSE),"NO MATCH")))))</f>
        <v>AKOSUA</v>
      </c>
      <c r="AC1035" s="8" t="str">
        <f>IF(salesTable[[#This Row],[customerFisrtName]]=CLEAN(UPPER(TRIM(salesTable[[#This Row],[customerFisrtName]]))),salesTable[[#This Row],[customerFisrtName]],"MISMATCH")</f>
        <v>AKOSUA</v>
      </c>
      <c r="AD1035" t="str">
        <f>CLEAN(UPPER(TRIM(IF(salesTable[[#This Row],[LastName]]="","MISSING",IFERROR(VLOOKUP(salesTable[[#This Row],[CustomerID_final]],customer_REF[],3,FALSE),"NO MATCH")))))</f>
        <v>OWUSU</v>
      </c>
      <c r="AE1035" s="8" t="str">
        <f>IF(salesTable[[#This Row],[customerLastName]]=CLEAN(UPPER(TRIM(salesTable[[#This Row],[customerLastName]]))),salesTable[[#This Row],[customerLastName]],"MISMATCH")</f>
        <v>OWUSU</v>
      </c>
      <c r="AF1035" s="8" t="str">
        <f>IF(salesTable[[#This Row],[Phone]]="","MISSING",0&amp;RIGHT(TRIM(SUBSTITUTE(SUBSTITUTE(SUBSTITUTE(salesTable[[#This Row],[Phone]],"+","")," ",""),"-","")),9))</f>
        <v>0594448651</v>
      </c>
      <c r="AG103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35" s="8">
        <f>IF(salesTable[[#This Row],[quantity_clean]]&gt;0,salesTable[[#This Row],[quantity_clean]],"INVALID")</f>
        <v>12</v>
      </c>
      <c r="AI103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35" s="8">
        <f>IF(salesTable[[#This Row],[unitPrice_clean]]&gt;0,salesTable[[#This Row],[unitPrice_clean]],"INVALID")</f>
        <v>1250</v>
      </c>
      <c r="AK1035">
        <f>IF(salesTable[[#This Row],[Revenue]]="","MISSING",VALUE(TRIM(SUBSTITUTE(SUBSTITUTE(salesTable[[#This Row],[Revenue]],",",""),"GH₵",""))))</f>
        <v>15000</v>
      </c>
      <c r="AL1035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1035" s="19">
        <f>IF(ISNUMBER(salesTable[[#This Row],[OrderDate]]),salesTable[[#This Row],[OrderDate]],IFERROR(DATEVALUE(CLEAN(TRIM(SUBSTITUTE(salesTable[[#This Row],[OrderDate]],".","/")))),"CHECK"))</f>
        <v>45712</v>
      </c>
      <c r="AN10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45712</v>
      </c>
      <c r="AO10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GH-TAK-2025-00810</v>
      </c>
      <c r="AP10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5" s="8" t="str">
        <f>CLEAN(PROPER(TRIM(salesTable[[#This Row],[Email]])))</f>
        <v>Akosua.Owusu65@Example.Com</v>
      </c>
      <c r="AR1035" s="8" t="str">
        <f>CLEAN(TRIM(salesTable[[#This Row],[SourceFile]]))</f>
        <v>Online_Sales_2025.xlsx</v>
      </c>
      <c r="AS10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5" s="8" t="str">
        <f>IF(salesTable[orderRef_final]&lt;&gt;"MISSING",salesTable[orderRef_final],"invalid")</f>
        <v>GH-TAK-2025-00810</v>
      </c>
    </row>
    <row r="1036" spans="1:46" x14ac:dyDescent="0.3">
      <c r="A1036" t="s">
        <v>2356</v>
      </c>
      <c r="B1036" t="s">
        <v>2357</v>
      </c>
      <c r="C1036" t="s">
        <v>2358</v>
      </c>
      <c r="D1036" t="s">
        <v>80</v>
      </c>
      <c r="E1036" t="s">
        <v>93</v>
      </c>
      <c r="F1036" t="s">
        <v>67</v>
      </c>
      <c r="G1036" t="s">
        <v>191</v>
      </c>
      <c r="H1036" t="s">
        <v>278</v>
      </c>
      <c r="I1036" t="s">
        <v>527</v>
      </c>
      <c r="J1036" t="s">
        <v>83</v>
      </c>
      <c r="K1036" t="s">
        <v>72</v>
      </c>
      <c r="L1036" t="s">
        <v>182</v>
      </c>
      <c r="M1036">
        <v>4</v>
      </c>
      <c r="N1036">
        <v>1650</v>
      </c>
      <c r="O1036">
        <v>6600</v>
      </c>
      <c r="P1036" t="s">
        <v>2359</v>
      </c>
      <c r="Q1036" t="s">
        <v>2360</v>
      </c>
      <c r="R1036" t="s">
        <v>61</v>
      </c>
      <c r="S1036" t="str">
        <f>IF(salesTable[[#This Row],[Region]]="","MISSING",IFERROR(VLOOKUP(salesTable[[#This Row],[Region]],region_ref[],2,FALSE),TRIM(CLEAN(UPPER(salesTable[[#This Row],[Region]])))))</f>
        <v>TAKORADI</v>
      </c>
      <c r="T1036" t="str">
        <f>IF(salesTable[[#This Row],[CustomerType]]="","MISSING",IFERROR(VLOOKUP(salesTable[[#This Row],[CustomerType]],customerType_Ref[],2,FALSE),TRIM(CLEAN(UPPER(salesTable[[#This Row],[CustomerType]])))))</f>
        <v>INDIVIDUAL</v>
      </c>
      <c r="U1036" t="str">
        <f>IF(salesTable[[#This Row],[SalesChannel]]="","MISSING",IFERROR(VLOOKUP(salesTable[[#This Row],[SalesChannel]],salesChannel_Ref[],2,FALSE),CLEAN(UPPER(TRIM(salesTable[SalesChannel])))))</f>
        <v>IN-STORE</v>
      </c>
      <c r="V1036" t="str">
        <f>IF(salesTable[[#This Row],[PaymentMethod]]="","MISSING",IFERROR(VLOOKUP(salesTable[[#This Row],[PaymentMethod]],paymentMethod_REF[],2,FALSE), CLEAN(UPPER(TRIM(salesTable[[#This Row],[PaymentMethod]])))))</f>
        <v>CASH</v>
      </c>
      <c r="W1036" s="8" t="str">
        <f>IF(salesTable[[#This Row],[ProductID]]="","MISSING",IFERROR(VLOOKUP(salesTable[[#This Row],[ProductID]],product_REF[],1,FALSE),"NO MATCH"))</f>
        <v>P004</v>
      </c>
      <c r="X1036" s="8" t="str">
        <f>CLEAN(UPPER(TRIM(IF(salesTable[[#This Row],[ProductID]]="","MISSING",IFERROR(VLOOKUP(salesTable[[#This Row],[ProductID]],product_REF[],2,FALSE),"NO MATCH")))))</f>
        <v>LASER PRINTER</v>
      </c>
      <c r="Y1036" t="str">
        <f>IFERROR(CLEAN(UPPER(TRIM(VLOOKUP(salesTable[[#This Row],[productID_Final]],product_REF[],3,FALSE)))),"NO MATCH")</f>
        <v>OFFICE SUPPLIES</v>
      </c>
      <c r="Z1036" s="8" t="str">
        <f>IF(salesTable[[#This Row],[productCategory_final]]=CLEAN(UPPER(TRIM(salesTable[ProductCategory]))),salesTable[[#This Row],[productCategory_final]],"MISMATCH")</f>
        <v>OFFICE SUPPLIES</v>
      </c>
      <c r="AA1036" s="8" t="str">
        <f>IF(salesTable[[#This Row],[CustomerID]]="","MISSING",IFERROR(VLOOKUP(salesTable[[#This Row],[CustomerID]],customer_REF[],1,FALSE),"NO MATCH"))</f>
        <v>C0148</v>
      </c>
      <c r="AB1036" t="str">
        <f>CLEAN(UPPER(TRIM(IF(salesTable[[#This Row],[FirstName]]="","MISSING",IFERROR(VLOOKUP(salesTable[[#This Row],[CustomerID_final]],customer_REF[],2,FALSE),"NO MATCH")))))</f>
        <v>ADWOA</v>
      </c>
      <c r="AC1036" s="8" t="str">
        <f>IF(salesTable[[#This Row],[customerFisrtName]]=CLEAN(UPPER(TRIM(salesTable[[#This Row],[customerFisrtName]]))),salesTable[[#This Row],[customerFisrtName]],"MISMATCH")</f>
        <v>ADWOA</v>
      </c>
      <c r="AD1036" t="str">
        <f>CLEAN(UPPER(TRIM(IF(salesTable[[#This Row],[LastName]]="","MISSING",IFERROR(VLOOKUP(salesTable[[#This Row],[CustomerID_final]],customer_REF[],3,FALSE),"NO MATCH")))))</f>
        <v>BADU</v>
      </c>
      <c r="AE1036" s="8" t="str">
        <f>IF(salesTable[[#This Row],[customerLastName]]=CLEAN(UPPER(TRIM(salesTable[[#This Row],[customerLastName]]))),salesTable[[#This Row],[customerLastName]],"MISMATCH")</f>
        <v>BADU</v>
      </c>
      <c r="AF1036" s="8" t="str">
        <f>IF(salesTable[[#This Row],[Phone]]="","MISSING",0&amp;RIGHT(TRIM(SUBSTITUTE(SUBSTITUTE(SUBSTITUTE(salesTable[[#This Row],[Phone]],"+","")," ",""),"-","")),9))</f>
        <v>0242611450</v>
      </c>
      <c r="AG103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36" s="8">
        <f>IF(salesTable[[#This Row],[quantity_clean]]&gt;0,salesTable[[#This Row],[quantity_clean]],"INVALID")</f>
        <v>4</v>
      </c>
      <c r="AI103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36" s="8">
        <f>IF(salesTable[[#This Row],[unitPrice_clean]]&gt;0,salesTable[[#This Row],[unitPrice_clean]],"INVALID")</f>
        <v>1650</v>
      </c>
      <c r="AK1036">
        <f>IF(salesTable[[#This Row],[Revenue]]="","MISSING",VALUE(TRIM(SUBSTITUTE(SUBSTITUTE(salesTable[[#This Row],[Revenue]],",",""),"GH₵",""))))</f>
        <v>6600</v>
      </c>
      <c r="AL1036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1036" s="19">
        <f>IF(ISNUMBER(salesTable[[#This Row],[OrderDate]]),salesTable[[#This Row],[OrderDate]],IFERROR(DATEVALUE(CLEAN(TRIM(SUBSTITUTE(salesTable[[#This Row],[OrderDate]],".","/")))),"CHECK"))</f>
        <v>45746</v>
      </c>
      <c r="AN10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45746</v>
      </c>
      <c r="AO10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GH-TAK-2025-00813</v>
      </c>
      <c r="AP10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6" s="8" t="str">
        <f>CLEAN(PROPER(TRIM(salesTable[[#This Row],[Email]])))</f>
        <v>Adwoa.Badu71@Example.Com</v>
      </c>
      <c r="AR1036" s="8" t="str">
        <f>CLEAN(TRIM(salesTable[[#This Row],[SourceFile]]))</f>
        <v>Retail_POS_2025.csv</v>
      </c>
      <c r="AS10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6" s="8" t="str">
        <f>IF(salesTable[orderRef_final]&lt;&gt;"MISSING",salesTable[orderRef_final],"invalid")</f>
        <v>GH-TAK-2025-00813</v>
      </c>
    </row>
    <row r="1037" spans="1:46" x14ac:dyDescent="0.3">
      <c r="A1037" t="s">
        <v>2110</v>
      </c>
      <c r="B1037" t="s">
        <v>2111</v>
      </c>
      <c r="C1037" t="s">
        <v>2112</v>
      </c>
      <c r="D1037" t="s">
        <v>151</v>
      </c>
      <c r="E1037" t="s">
        <v>66</v>
      </c>
      <c r="F1037" t="s">
        <v>67</v>
      </c>
      <c r="G1037" t="s">
        <v>120</v>
      </c>
      <c r="H1037" t="s">
        <v>121</v>
      </c>
      <c r="I1037" t="s">
        <v>41</v>
      </c>
      <c r="J1037" t="s">
        <v>97</v>
      </c>
      <c r="K1037" t="s">
        <v>84</v>
      </c>
      <c r="L1037" t="s">
        <v>182</v>
      </c>
      <c r="M1037" t="s">
        <v>1595</v>
      </c>
      <c r="N1037">
        <v>850</v>
      </c>
      <c r="O1037">
        <v>9350</v>
      </c>
      <c r="P1037" t="s">
        <v>2113</v>
      </c>
      <c r="Q1037" t="s">
        <v>2114</v>
      </c>
      <c r="R1037" t="s">
        <v>61</v>
      </c>
      <c r="S1037" t="str">
        <f>IF(salesTable[[#This Row],[Region]]="","MISSING",IFERROR(VLOOKUP(salesTable[[#This Row],[Region]],region_ref[],2,FALSE),TRIM(CLEAN(UPPER(salesTable[[#This Row],[Region]])))))</f>
        <v>TAKORADI</v>
      </c>
      <c r="T1037" t="str">
        <f>IF(salesTable[[#This Row],[CustomerType]]="","MISSING",IFERROR(VLOOKUP(salesTable[[#This Row],[CustomerType]],customerType_Ref[],2,FALSE),TRIM(CLEAN(UPPER(salesTable[[#This Row],[CustomerType]])))))</f>
        <v>BUSINESS</v>
      </c>
      <c r="U1037" t="str">
        <f>IF(salesTable[[#This Row],[SalesChannel]]="","MISSING",IFERROR(VLOOKUP(salesTable[[#This Row],[SalesChannel]],salesChannel_Ref[],2,FALSE),CLEAN(UPPER(TRIM(salesTable[SalesChannel])))))</f>
        <v>AGENT</v>
      </c>
      <c r="V1037" t="str">
        <f>IF(salesTable[[#This Row],[PaymentMethod]]="","MISSING",IFERROR(VLOOKUP(salesTable[[#This Row],[PaymentMethod]],paymentMethod_REF[],2,FALSE), CLEAN(UPPER(TRIM(salesTable[[#This Row],[PaymentMethod]])))))</f>
        <v>CASH</v>
      </c>
      <c r="W1037" s="8" t="str">
        <f>IF(salesTable[[#This Row],[ProductID]]="","MISSING",IFERROR(VLOOKUP(salesTable[[#This Row],[ProductID]],product_REF[],1,FALSE),"NO MATCH"))</f>
        <v>P002</v>
      </c>
      <c r="X1037" s="8" t="str">
        <f>CLEAN(UPPER(TRIM(IF(salesTable[[#This Row],[ProductID]]="","MISSING",IFERROR(VLOOKUP(salesTable[[#This Row],[ProductID]],product_REF[],2,FALSE),"NO MATCH")))))</f>
        <v>OFFICE CHAIR</v>
      </c>
      <c r="Y1037" t="str">
        <f>IFERROR(CLEAN(UPPER(TRIM(VLOOKUP(salesTable[[#This Row],[productID_Final]],product_REF[],3,FALSE)))),"NO MATCH")</f>
        <v>FURNITURE</v>
      </c>
      <c r="Z1037" s="8" t="str">
        <f>IF(salesTable[[#This Row],[productCategory_final]]=CLEAN(UPPER(TRIM(salesTable[ProductCategory]))),salesTable[[#This Row],[productCategory_final]],"MISMATCH")</f>
        <v>FURNITURE</v>
      </c>
      <c r="AA1037" s="8" t="str">
        <f>IF(salesTable[[#This Row],[CustomerID]]="","MISSING",IFERROR(VLOOKUP(salesTable[[#This Row],[CustomerID]],customer_REF[],1,FALSE),"NO MATCH"))</f>
        <v>C0240</v>
      </c>
      <c r="AB1037" t="str">
        <f>CLEAN(UPPER(TRIM(IF(salesTable[[#This Row],[FirstName]]="","MISSING",IFERROR(VLOOKUP(salesTable[[#This Row],[CustomerID_final]],customer_REF[],2,FALSE),"NO MATCH")))))</f>
        <v>KWAME</v>
      </c>
      <c r="AC1037" s="8" t="str">
        <f>IF(salesTable[[#This Row],[customerFisrtName]]=CLEAN(UPPER(TRIM(salesTable[[#This Row],[customerFisrtName]]))),salesTable[[#This Row],[customerFisrtName]],"MISMATCH")</f>
        <v>KWAME</v>
      </c>
      <c r="AD1037" t="str">
        <f>CLEAN(UPPER(TRIM(IF(salesTable[[#This Row],[LastName]]="","MISSING",IFERROR(VLOOKUP(salesTable[[#This Row],[CustomerID_final]],customer_REF[],3,FALSE),"NO MATCH")))))</f>
        <v>ASARE</v>
      </c>
      <c r="AE1037" s="8" t="str">
        <f>IF(salesTable[[#This Row],[customerLastName]]=CLEAN(UPPER(TRIM(salesTable[[#This Row],[customerLastName]]))),salesTable[[#This Row],[customerLastName]],"MISMATCH")</f>
        <v>ASARE</v>
      </c>
      <c r="AF1037" s="8" t="str">
        <f>IF(salesTable[[#This Row],[Phone]]="","MISSING",0&amp;RIGHT(TRIM(SUBSTITUTE(SUBSTITUTE(SUBSTITUTE(salesTable[[#This Row],[Phone]],"+","")," ",""),"-","")),9))</f>
        <v>0502537883</v>
      </c>
      <c r="AG103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37" s="8">
        <f>IF(salesTable[[#This Row],[quantity_clean]]&gt;0,salesTable[[#This Row],[quantity_clean]],"INVALID")</f>
        <v>11</v>
      </c>
      <c r="AI103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37" s="8">
        <f>IF(salesTable[[#This Row],[unitPrice_clean]]&gt;0,salesTable[[#This Row],[unitPrice_clean]],"INVALID")</f>
        <v>850</v>
      </c>
      <c r="AK1037">
        <f>IF(salesTable[[#This Row],[Revenue]]="","MISSING",VALUE(TRIM(SUBSTITUTE(SUBSTITUTE(salesTable[[#This Row],[Revenue]],",",""),"GH₵",""))))</f>
        <v>9350</v>
      </c>
      <c r="AL1037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1037" s="19">
        <f>IF(ISNUMBER(salesTable[[#This Row],[OrderDate]]),salesTable[[#This Row],[OrderDate]],IFERROR(DATEVALUE(CLEAN(TRIM(SUBSTITUTE(salesTable[[#This Row],[OrderDate]],".","/")))),"CHECK"))</f>
        <v>45820</v>
      </c>
      <c r="AN10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45820</v>
      </c>
      <c r="AO10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GH-TAK-2025-00816</v>
      </c>
      <c r="AP10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7" s="8" t="str">
        <f>CLEAN(PROPER(TRIM(salesTable[[#This Row],[Email]])))</f>
        <v>Kwame.Asare50@Example.Com</v>
      </c>
      <c r="AR1037" s="8" t="str">
        <f>CLEAN(TRIM(salesTable[[#This Row],[SourceFile]]))</f>
        <v>Retail_POS_2025.csv</v>
      </c>
      <c r="AS10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7" s="8" t="str">
        <f>IF(salesTable[orderRef_final]&lt;&gt;"MISSING",salesTable[orderRef_final],"invalid")</f>
        <v>GH-TAK-2025-00816</v>
      </c>
    </row>
    <row r="1038" spans="1:46" x14ac:dyDescent="0.3">
      <c r="A1038" t="s">
        <v>2393</v>
      </c>
      <c r="B1038" t="s">
        <v>2394</v>
      </c>
      <c r="C1038" t="s">
        <v>634</v>
      </c>
      <c r="D1038" t="s">
        <v>21</v>
      </c>
      <c r="E1038" t="s">
        <v>152</v>
      </c>
      <c r="F1038" t="s">
        <v>67</v>
      </c>
      <c r="G1038" t="s">
        <v>162</v>
      </c>
      <c r="H1038" t="s">
        <v>163</v>
      </c>
      <c r="I1038" t="s">
        <v>110</v>
      </c>
      <c r="J1038" t="s">
        <v>2395</v>
      </c>
      <c r="K1038" t="s">
        <v>57</v>
      </c>
      <c r="L1038" t="s">
        <v>165</v>
      </c>
      <c r="M1038">
        <v>5</v>
      </c>
      <c r="N1038" t="s">
        <v>2396</v>
      </c>
      <c r="O1038">
        <v>3100</v>
      </c>
      <c r="P1038" t="s">
        <v>2397</v>
      </c>
      <c r="Q1038" t="s">
        <v>2398</v>
      </c>
      <c r="R1038" t="s">
        <v>32</v>
      </c>
      <c r="S1038" t="str">
        <f>IF(salesTable[[#This Row],[Region]]="","MISSING",IFERROR(VLOOKUP(salesTable[[#This Row],[Region]],region_ref[],2,FALSE),TRIM(CLEAN(UPPER(salesTable[[#This Row],[Region]])))))</f>
        <v>TAKORADI</v>
      </c>
      <c r="T1038" t="str">
        <f>IF(salesTable[[#This Row],[CustomerType]]="","MISSING",IFERROR(VLOOKUP(salesTable[[#This Row],[CustomerType]],customerType_Ref[],2,FALSE),TRIM(CLEAN(UPPER(salesTable[[#This Row],[CustomerType]])))))</f>
        <v>BUSINESS</v>
      </c>
      <c r="U1038" t="str">
        <f>IF(salesTable[[#This Row],[SalesChannel]]="","MISSING",IFERROR(VLOOKUP(salesTable[[#This Row],[SalesChannel]],salesChannel_Ref[],2,FALSE),CLEAN(UPPER(TRIM(salesTable[SalesChannel])))))</f>
        <v>ONLINE</v>
      </c>
      <c r="V103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38" s="8" t="str">
        <f>IF(salesTable[[#This Row],[ProductID]]="","MISSING",IFERROR(VLOOKUP(salesTable[[#This Row],[ProductID]],product_REF[],1,FALSE),"NO MATCH"))</f>
        <v>P012</v>
      </c>
      <c r="X1038" s="8" t="str">
        <f>CLEAN(UPPER(TRIM(IF(salesTable[[#This Row],[ProductID]]="","MISSING",IFERROR(VLOOKUP(salesTable[[#This Row],[ProductID]],product_REF[],2,FALSE),"NO MATCH")))))</f>
        <v>BLENDER PLUS</v>
      </c>
      <c r="Y1038" t="str">
        <f>IFERROR(CLEAN(UPPER(TRIM(VLOOKUP(salesTable[[#This Row],[productID_Final]],product_REF[],3,FALSE)))),"NO MATCH")</f>
        <v>HOME APPLIANCES</v>
      </c>
      <c r="Z1038" s="8" t="str">
        <f>IF(salesTable[[#This Row],[productCategory_final]]=CLEAN(UPPER(TRIM(salesTable[ProductCategory]))),salesTable[[#This Row],[productCategory_final]],"MISMATCH")</f>
        <v>HOME APPLIANCES</v>
      </c>
      <c r="AA1038" s="8" t="str">
        <f>IF(salesTable[[#This Row],[CustomerID]]="","MISSING",IFERROR(VLOOKUP(salesTable[[#This Row],[CustomerID]],customer_REF[],1,FALSE),"NO MATCH"))</f>
        <v>C0340</v>
      </c>
      <c r="AB1038" t="str">
        <f>CLEAN(UPPER(TRIM(IF(salesTable[[#This Row],[FirstName]]="","MISSING",IFERROR(VLOOKUP(salesTable[[#This Row],[CustomerID_final]],customer_REF[],2,FALSE),"NO MATCH")))))</f>
        <v>KOJO</v>
      </c>
      <c r="AC1038" s="8" t="str">
        <f>IF(salesTable[[#This Row],[customerFisrtName]]=CLEAN(UPPER(TRIM(salesTable[[#This Row],[customerFisrtName]]))),salesTable[[#This Row],[customerFisrtName]],"MISMATCH")</f>
        <v>KOJO</v>
      </c>
      <c r="AD1038" t="str">
        <f>CLEAN(UPPER(TRIM(IF(salesTable[[#This Row],[LastName]]="","MISSING",IFERROR(VLOOKUP(salesTable[[#This Row],[CustomerID_final]],customer_REF[],3,FALSE),"NO MATCH")))))</f>
        <v>OWUSU</v>
      </c>
      <c r="AE1038" s="8" t="str">
        <f>IF(salesTable[[#This Row],[customerLastName]]=CLEAN(UPPER(TRIM(salesTable[[#This Row],[customerLastName]]))),salesTable[[#This Row],[customerLastName]],"MISMATCH")</f>
        <v>OWUSU</v>
      </c>
      <c r="AF1038" s="8" t="str">
        <f>IF(salesTable[[#This Row],[Phone]]="","MISSING",0&amp;RIGHT(TRIM(SUBSTITUTE(SUBSTITUTE(SUBSTITUTE(salesTable[[#This Row],[Phone]],"+","")," ",""),"-","")),9))</f>
        <v>0556317372</v>
      </c>
      <c r="AG103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038" s="8">
        <f>IF(salesTable[[#This Row],[quantity_clean]]&gt;0,salesTable[[#This Row],[quantity_clean]],"INVALID")</f>
        <v>5</v>
      </c>
      <c r="AI103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38" s="8">
        <f>IF(salesTable[[#This Row],[unitPrice_clean]]&gt;0,salesTable[[#This Row],[unitPrice_clean]],"INVALID")</f>
        <v>620</v>
      </c>
      <c r="AK1038">
        <f>IF(salesTable[[#This Row],[Revenue]]="","MISSING",VALUE(TRIM(SUBSTITUTE(SUBSTITUTE(salesTable[[#This Row],[Revenue]],",",""),"GH₵",""))))</f>
        <v>3100</v>
      </c>
      <c r="AL1038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1038" s="19">
        <f>IF(ISNUMBER(salesTable[[#This Row],[OrderDate]]),salesTable[[#This Row],[OrderDate]],IFERROR(DATEVALUE(CLEAN(TRIM(SUBSTITUTE(salesTable[[#This Row],[OrderDate]],".","/")))),"CHECK"))</f>
        <v>45853</v>
      </c>
      <c r="AN10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45853</v>
      </c>
      <c r="AO10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GH-TAK-2025-00825</v>
      </c>
      <c r="AP10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8" s="8" t="str">
        <f>CLEAN(PROPER(TRIM(salesTable[[#This Row],[Email]])))</f>
        <v>Kojo.Owusu64@Example.Com</v>
      </c>
      <c r="AR1038" s="8" t="str">
        <f>CLEAN(TRIM(salesTable[[#This Row],[SourceFile]]))</f>
        <v>Agent_App_2025.csv</v>
      </c>
      <c r="AS10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8" s="8" t="str">
        <f>IF(salesTable[orderRef_final]&lt;&gt;"MISSING",salesTable[orderRef_final],"invalid")</f>
        <v>GH-TAK-2025-00825</v>
      </c>
    </row>
    <row r="1039" spans="1:46" x14ac:dyDescent="0.3">
      <c r="A1039" t="s">
        <v>4436</v>
      </c>
      <c r="B1039" t="s">
        <v>4437</v>
      </c>
      <c r="C1039" t="s">
        <v>2498</v>
      </c>
      <c r="D1039" t="s">
        <v>271</v>
      </c>
      <c r="E1039" t="s">
        <v>129</v>
      </c>
      <c r="F1039" t="s">
        <v>238</v>
      </c>
      <c r="G1039" t="s">
        <v>303</v>
      </c>
      <c r="H1039" t="s">
        <v>399</v>
      </c>
      <c r="I1039" t="s">
        <v>265</v>
      </c>
      <c r="J1039" t="s">
        <v>83</v>
      </c>
      <c r="K1039" t="s">
        <v>57</v>
      </c>
      <c r="L1039" t="s">
        <v>182</v>
      </c>
      <c r="M1039">
        <v>12</v>
      </c>
      <c r="N1039">
        <v>2400</v>
      </c>
      <c r="P1039" t="s">
        <v>4438</v>
      </c>
      <c r="Q1039" t="s">
        <v>4439</v>
      </c>
      <c r="R1039" t="s">
        <v>157</v>
      </c>
      <c r="S1039" t="str">
        <f>IF(salesTable[[#This Row],[Region]]="","MISSING",IFERROR(VLOOKUP(salesTable[[#This Row],[Region]],region_ref[],2,FALSE),TRIM(CLEAN(UPPER(salesTable[[#This Row],[Region]])))))</f>
        <v>TAKORADI</v>
      </c>
      <c r="T1039" t="str">
        <f>IF(salesTable[[#This Row],[CustomerType]]="","MISSING",IFERROR(VLOOKUP(salesTable[[#This Row],[CustomerType]],customerType_Ref[],2,FALSE),TRIM(CLEAN(UPPER(salesTable[[#This Row],[CustomerType]])))))</f>
        <v>INDIVIDUAL</v>
      </c>
      <c r="U1039" t="str">
        <f>IF(salesTable[[#This Row],[SalesChannel]]="","MISSING",IFERROR(VLOOKUP(salesTable[[#This Row],[SalesChannel]],salesChannel_Ref[],2,FALSE),CLEAN(UPPER(TRIM(salesTable[SalesChannel])))))</f>
        <v>ONLINE</v>
      </c>
      <c r="V1039" t="str">
        <f>IF(salesTable[[#This Row],[PaymentMethod]]="","MISSING",IFERROR(VLOOKUP(salesTable[[#This Row],[PaymentMethod]],paymentMethod_REF[],2,FALSE), CLEAN(UPPER(TRIM(salesTable[[#This Row],[PaymentMethod]])))))</f>
        <v>CASH</v>
      </c>
      <c r="W1039" s="8" t="str">
        <f>IF(salesTable[[#This Row],[ProductID]]="","MISSING",IFERROR(VLOOKUP(salesTable[[#This Row],[ProductID]],product_REF[],1,FALSE),"NO MATCH"))</f>
        <v>P011</v>
      </c>
      <c r="X1039" s="8" t="str">
        <f>CLEAN(UPPER(TRIM(IF(salesTable[[#This Row],[ProductID]]="","MISSING",IFERROR(VLOOKUP(salesTable[[#This Row],[ProductID]],product_REF[],2,FALSE),"NO MATCH")))))</f>
        <v>EXECUTIVE DESK</v>
      </c>
      <c r="Y1039" t="str">
        <f>IFERROR(CLEAN(UPPER(TRIM(VLOOKUP(salesTable[[#This Row],[productID_Final]],product_REF[],3,FALSE)))),"NO MATCH")</f>
        <v>FURNITURE</v>
      </c>
      <c r="Z1039" s="8" t="str">
        <f>IF(salesTable[[#This Row],[productCategory_final]]=CLEAN(UPPER(TRIM(salesTable[ProductCategory]))),salesTable[[#This Row],[productCategory_final]],"MISMATCH")</f>
        <v>FURNITURE</v>
      </c>
      <c r="AA1039" s="8" t="str">
        <f>IF(salesTable[[#This Row],[CustomerID]]="","MISSING",IFERROR(VLOOKUP(salesTable[[#This Row],[CustomerID]],customer_REF[],1,FALSE),"NO MATCH"))</f>
        <v>C0113</v>
      </c>
      <c r="AB1039" t="str">
        <f>CLEAN(UPPER(TRIM(IF(salesTable[[#This Row],[FirstName]]="","MISSING",IFERROR(VLOOKUP(salesTable[[#This Row],[CustomerID_final]],customer_REF[],2,FALSE),"NO MATCH")))))</f>
        <v>MICHAEL</v>
      </c>
      <c r="AC1039" s="8" t="str">
        <f>IF(salesTable[[#This Row],[customerFisrtName]]=CLEAN(UPPER(TRIM(salesTable[[#This Row],[customerFisrtName]]))),salesTable[[#This Row],[customerFisrtName]],"MISMATCH")</f>
        <v>MICHAEL</v>
      </c>
      <c r="AD1039" t="str">
        <f>CLEAN(UPPER(TRIM(IF(salesTable[[#This Row],[LastName]]="","MISSING",IFERROR(VLOOKUP(salesTable[[#This Row],[CustomerID_final]],customer_REF[],3,FALSE),"NO MATCH")))))</f>
        <v>BOATENG</v>
      </c>
      <c r="AE1039" s="8" t="str">
        <f>IF(salesTable[[#This Row],[customerLastName]]=CLEAN(UPPER(TRIM(salesTable[[#This Row],[customerLastName]]))),salesTable[[#This Row],[customerLastName]],"MISMATCH")</f>
        <v>BOATENG</v>
      </c>
      <c r="AF1039" s="8" t="str">
        <f>IF(salesTable[[#This Row],[Phone]]="","MISSING",0&amp;RIGHT(TRIM(SUBSTITUTE(SUBSTITUTE(SUBSTITUTE(salesTable[[#This Row],[Phone]],"+","")," ",""),"-","")),9))</f>
        <v>0541329393</v>
      </c>
      <c r="AG103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39" s="8">
        <f>IF(salesTable[[#This Row],[quantity_clean]]&gt;0,salesTable[[#This Row],[quantity_clean]],"INVALID")</f>
        <v>12</v>
      </c>
      <c r="AI103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39" s="8">
        <f>IF(salesTable[[#This Row],[unitPrice_clean]]&gt;0,salesTable[[#This Row],[unitPrice_clean]],"INVALID")</f>
        <v>2400</v>
      </c>
      <c r="AK1039" t="str">
        <f>IF(salesTable[[#This Row],[Revenue]]="","MISSING",VALUE(TRIM(SUBSTITUTE(SUBSTITUTE(salesTable[[#This Row],[Revenue]],",",""),"GH₵",""))))</f>
        <v>MISSING</v>
      </c>
      <c r="AL103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39" s="19" t="str">
        <f>IF(ISNUMBER(salesTable[[#This Row],[OrderDate]]),salesTable[[#This Row],[OrderDate]],IFERROR(DATEVALUE(CLEAN(TRIM(SUBSTITUTE(salesTable[[#This Row],[OrderDate]],".","/")))),"CHECK"))</f>
        <v>CHECK</v>
      </c>
      <c r="AN103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GH-TAK-2025-00832</v>
      </c>
      <c r="AP10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39" s="8" t="str">
        <f>CLEAN(PROPER(TRIM(salesTable[[#This Row],[Email]])))</f>
        <v>Michael.Boateng65@Example.Com</v>
      </c>
      <c r="AR1039" s="8" t="str">
        <f>CLEAN(TRIM(salesTable[[#This Row],[SourceFile]]))</f>
        <v>Online_Sales_2025.xlsx</v>
      </c>
      <c r="AS10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39" s="8" t="str">
        <f>IF(salesTable[orderRef_final]&lt;&gt;"MISSING",salesTable[orderRef_final],"invalid")</f>
        <v>GH-TAK-2025-00832</v>
      </c>
    </row>
    <row r="1040" spans="1:46" x14ac:dyDescent="0.3">
      <c r="A1040" t="s">
        <v>766</v>
      </c>
      <c r="B1040" t="s">
        <v>767</v>
      </c>
      <c r="C1040" t="s">
        <v>768</v>
      </c>
      <c r="D1040" t="s">
        <v>380</v>
      </c>
      <c r="E1040" t="s">
        <v>37</v>
      </c>
      <c r="F1040" t="s">
        <v>538</v>
      </c>
      <c r="G1040" t="s">
        <v>24</v>
      </c>
      <c r="H1040" t="s">
        <v>769</v>
      </c>
      <c r="I1040" t="s">
        <v>26</v>
      </c>
      <c r="J1040" t="s">
        <v>97</v>
      </c>
      <c r="K1040" t="s">
        <v>98</v>
      </c>
      <c r="L1040" t="s">
        <v>165</v>
      </c>
      <c r="M1040">
        <v>12</v>
      </c>
      <c r="N1040">
        <v>4200</v>
      </c>
      <c r="O1040">
        <v>50400</v>
      </c>
      <c r="P1040" t="s">
        <v>770</v>
      </c>
      <c r="Q1040" t="s">
        <v>771</v>
      </c>
      <c r="R1040" t="s">
        <v>61</v>
      </c>
      <c r="S1040" t="str">
        <f>IF(salesTable[[#This Row],[Region]]="","MISSING",IFERROR(VLOOKUP(salesTable[[#This Row],[Region]],region_ref[],2,FALSE),TRIM(CLEAN(UPPER(salesTable[[#This Row],[Region]])))))</f>
        <v>TAKORADI</v>
      </c>
      <c r="T1040" t="str">
        <f>IF(salesTable[[#This Row],[CustomerType]]="","MISSING",IFERROR(VLOOKUP(salesTable[[#This Row],[CustomerType]],customerType_Ref[],2,FALSE),TRIM(CLEAN(UPPER(salesTable[[#This Row],[CustomerType]])))))</f>
        <v>BUSINESS</v>
      </c>
      <c r="U1040" t="str">
        <f>IF(salesTable[[#This Row],[SalesChannel]]="","MISSING",IFERROR(VLOOKUP(salesTable[[#This Row],[SalesChannel]],salesChannel_Ref[],2,FALSE),CLEAN(UPPER(TRIM(salesTable[SalesChannel])))))</f>
        <v>MOBILE APP</v>
      </c>
      <c r="V104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40" s="8" t="str">
        <f>IF(salesTable[[#This Row],[ProductID]]="","MISSING",IFERROR(VLOOKUP(salesTable[[#This Row],[ProductID]],product_REF[],1,FALSE),"NO MATCH"))</f>
        <v>P001</v>
      </c>
      <c r="X1040" s="8" t="str">
        <f>CLEAN(UPPER(TRIM(IF(salesTable[[#This Row],[ProductID]]="","MISSING",IFERROR(VLOOKUP(salesTable[[#This Row],[ProductID]],product_REF[],2,FALSE),"NO MATCH")))))</f>
        <v>LAPTOP PRO 14</v>
      </c>
      <c r="Y1040" t="str">
        <f>IFERROR(CLEAN(UPPER(TRIM(VLOOKUP(salesTable[[#This Row],[productID_Final]],product_REF[],3,FALSE)))),"NO MATCH")</f>
        <v>ELECTRONICS</v>
      </c>
      <c r="Z1040" s="8" t="str">
        <f>IF(salesTable[[#This Row],[productCategory_final]]=CLEAN(UPPER(TRIM(salesTable[ProductCategory]))),salesTable[[#This Row],[productCategory_final]],"MISMATCH")</f>
        <v>ELECTRONICS</v>
      </c>
      <c r="AA1040" s="8" t="str">
        <f>IF(salesTable[[#This Row],[CustomerID]]="","MISSING",IFERROR(VLOOKUP(salesTable[[#This Row],[CustomerID]],customer_REF[],1,FALSE),"NO MATCH"))</f>
        <v>C0015</v>
      </c>
      <c r="AB1040" t="str">
        <f>CLEAN(UPPER(TRIM(IF(salesTable[[#This Row],[FirstName]]="","MISSING",IFERROR(VLOOKUP(salesTable[[#This Row],[CustomerID_final]],customer_REF[],2,FALSE),"NO MATCH")))))</f>
        <v>DANIEL</v>
      </c>
      <c r="AC1040" s="8" t="str">
        <f>IF(salesTable[[#This Row],[customerFisrtName]]=CLEAN(UPPER(TRIM(salesTable[[#This Row],[customerFisrtName]]))),salesTable[[#This Row],[customerFisrtName]],"MISMATCH")</f>
        <v>DANIEL</v>
      </c>
      <c r="AD1040" t="str">
        <f>CLEAN(UPPER(TRIM(IF(salesTable[[#This Row],[LastName]]="","MISSING",IFERROR(VLOOKUP(salesTable[[#This Row],[CustomerID_final]],customer_REF[],3,FALSE),"NO MATCH")))))</f>
        <v>ANTWI</v>
      </c>
      <c r="AE1040" s="8" t="str">
        <f>IF(salesTable[[#This Row],[customerLastName]]=CLEAN(UPPER(TRIM(salesTable[[#This Row],[customerLastName]]))),salesTable[[#This Row],[customerLastName]],"MISMATCH")</f>
        <v>ANTWI</v>
      </c>
      <c r="AF1040" s="8" t="str">
        <f>IF(salesTable[[#This Row],[Phone]]="","MISSING",0&amp;RIGHT(TRIM(SUBSTITUTE(SUBSTITUTE(SUBSTITUTE(salesTable[[#This Row],[Phone]],"+","")," ",""),"-","")),9))</f>
        <v>0597434288</v>
      </c>
      <c r="AG104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40" s="8">
        <f>IF(salesTable[[#This Row],[quantity_clean]]&gt;0,salesTable[[#This Row],[quantity_clean]],"INVALID")</f>
        <v>12</v>
      </c>
      <c r="AI104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40" s="8">
        <f>IF(salesTable[[#This Row],[unitPrice_clean]]&gt;0,salesTable[[#This Row],[unitPrice_clean]],"INVALID")</f>
        <v>4200</v>
      </c>
      <c r="AK1040">
        <f>IF(salesTable[[#This Row],[Revenue]]="","MISSING",VALUE(TRIM(SUBSTITUTE(SUBSTITUTE(salesTable[[#This Row],[Revenue]],",",""),"GH₵",""))))</f>
        <v>50400</v>
      </c>
      <c r="AL1040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1040" s="19">
        <f>IF(ISNUMBER(salesTable[[#This Row],[OrderDate]]),salesTable[[#This Row],[OrderDate]],IFERROR(DATEVALUE(CLEAN(TRIM(SUBSTITUTE(salesTable[[#This Row],[OrderDate]],".","/")))),"CHECK"))</f>
        <v>45842</v>
      </c>
      <c r="AN10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45842</v>
      </c>
      <c r="AO10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GH-TAK-2025-00854</v>
      </c>
      <c r="AP10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0" s="8" t="str">
        <f>CLEAN(PROPER(TRIM(salesTable[[#This Row],[Email]])))</f>
        <v>Daniel.Antwi6@Example.Com</v>
      </c>
      <c r="AR1040" s="8" t="str">
        <f>CLEAN(TRIM(salesTable[[#This Row],[SourceFile]]))</f>
        <v>Retail_POS_2025.csv</v>
      </c>
      <c r="AS10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0" s="8" t="str">
        <f>IF(salesTable[orderRef_final]&lt;&gt;"MISSING",salesTable[orderRef_final],"invalid")</f>
        <v>GH-TAK-2025-00854</v>
      </c>
    </row>
    <row r="1041" spans="1:46" x14ac:dyDescent="0.3">
      <c r="A1041" t="s">
        <v>4274</v>
      </c>
      <c r="B1041" t="s">
        <v>4275</v>
      </c>
      <c r="C1041" t="s">
        <v>4276</v>
      </c>
      <c r="D1041" t="s">
        <v>977</v>
      </c>
      <c r="E1041" t="s">
        <v>37</v>
      </c>
      <c r="F1041" t="s">
        <v>67</v>
      </c>
      <c r="G1041" t="s">
        <v>120</v>
      </c>
      <c r="H1041" t="s">
        <v>121</v>
      </c>
      <c r="I1041" t="s">
        <v>41</v>
      </c>
      <c r="J1041" t="s">
        <v>97</v>
      </c>
      <c r="K1041" t="s">
        <v>72</v>
      </c>
      <c r="L1041" t="s">
        <v>58</v>
      </c>
      <c r="M1041">
        <v>2</v>
      </c>
      <c r="N1041" t="s">
        <v>4277</v>
      </c>
      <c r="O1041">
        <v>1800</v>
      </c>
      <c r="P1041" t="s">
        <v>4278</v>
      </c>
      <c r="Q1041" t="s">
        <v>4279</v>
      </c>
      <c r="R1041" t="s">
        <v>157</v>
      </c>
      <c r="S1041" t="str">
        <f>IF(salesTable[[#This Row],[Region]]="","MISSING",IFERROR(VLOOKUP(salesTable[[#This Row],[Region]],region_ref[],2,FALSE),TRIM(CLEAN(UPPER(salesTable[[#This Row],[Region]])))))</f>
        <v>TAKORADI</v>
      </c>
      <c r="T1041" t="str">
        <f>IF(salesTable[[#This Row],[CustomerType]]="","MISSING",IFERROR(VLOOKUP(salesTable[[#This Row],[CustomerType]],customerType_Ref[],2,FALSE),TRIM(CLEAN(UPPER(salesTable[[#This Row],[CustomerType]])))))</f>
        <v>BUSINESS</v>
      </c>
      <c r="U1041" t="str">
        <f>IF(salesTable[[#This Row],[SalesChannel]]="","MISSING",IFERROR(VLOOKUP(salesTable[[#This Row],[SalesChannel]],salesChannel_Ref[],2,FALSE),CLEAN(UPPER(TRIM(salesTable[SalesChannel])))))</f>
        <v>IN-STORE</v>
      </c>
      <c r="V104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41" s="8" t="str">
        <f>IF(salesTable[[#This Row],[ProductID]]="","MISSING",IFERROR(VLOOKUP(salesTable[[#This Row],[ProductID]],product_REF[],1,FALSE),"NO MATCH"))</f>
        <v>P002</v>
      </c>
      <c r="X1041" s="8" t="str">
        <f>CLEAN(UPPER(TRIM(IF(salesTable[[#This Row],[ProductID]]="","MISSING",IFERROR(VLOOKUP(salesTable[[#This Row],[ProductID]],product_REF[],2,FALSE),"NO MATCH")))))</f>
        <v>OFFICE CHAIR</v>
      </c>
      <c r="Y1041" t="str">
        <f>IFERROR(CLEAN(UPPER(TRIM(VLOOKUP(salesTable[[#This Row],[productID_Final]],product_REF[],3,FALSE)))),"NO MATCH")</f>
        <v>FURNITURE</v>
      </c>
      <c r="Z1041" s="8" t="str">
        <f>IF(salesTable[[#This Row],[productCategory_final]]=CLEAN(UPPER(TRIM(salesTable[ProductCategory]))),salesTable[[#This Row],[productCategory_final]],"MISMATCH")</f>
        <v>FURNITURE</v>
      </c>
      <c r="AA1041" s="8" t="str">
        <f>IF(salesTable[[#This Row],[CustomerID]]="","MISSING",IFERROR(VLOOKUP(salesTable[[#This Row],[CustomerID]],customer_REF[],1,FALSE),"NO MATCH"))</f>
        <v>C0177</v>
      </c>
      <c r="AB1041" t="str">
        <f>CLEAN(UPPER(TRIM(IF(salesTable[[#This Row],[FirstName]]="","MISSING",IFERROR(VLOOKUP(salesTable[[#This Row],[CustomerID_final]],customer_REF[],2,FALSE),"NO MATCH")))))</f>
        <v>MICHAEL</v>
      </c>
      <c r="AC1041" s="8" t="str">
        <f>IF(salesTable[[#This Row],[customerFisrtName]]=CLEAN(UPPER(TRIM(salesTable[[#This Row],[customerFisrtName]]))),salesTable[[#This Row],[customerFisrtName]],"MISMATCH")</f>
        <v>MICHAEL</v>
      </c>
      <c r="AD1041" t="str">
        <f>CLEAN(UPPER(TRIM(IF(salesTable[[#This Row],[LastName]]="","MISSING",IFERROR(VLOOKUP(salesTable[[#This Row],[CustomerID_final]],customer_REF[],3,FALSE),"NO MATCH")))))</f>
        <v>ANTWI</v>
      </c>
      <c r="AE1041" s="8" t="str">
        <f>IF(salesTable[[#This Row],[customerLastName]]=CLEAN(UPPER(TRIM(salesTable[[#This Row],[customerLastName]]))),salesTable[[#This Row],[customerLastName]],"MISMATCH")</f>
        <v>ANTWI</v>
      </c>
      <c r="AF1041" s="8" t="str">
        <f>IF(salesTable[[#This Row],[Phone]]="","MISSING",0&amp;RIGHT(TRIM(SUBSTITUTE(SUBSTITUTE(SUBSTITUTE(salesTable[[#This Row],[Phone]],"+","")," ",""),"-","")),9))</f>
        <v>0541404088</v>
      </c>
      <c r="AG104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41" s="8">
        <f>IF(salesTable[[#This Row],[quantity_clean]]&gt;0,salesTable[[#This Row],[quantity_clean]],"INVALID")</f>
        <v>2</v>
      </c>
      <c r="AI1041">
        <f>IF(OR(salesTable[[#This Row],[UnitPrice]]="",salesTable[[#This Row],[UnitPrice]]="N/A",salesTable[[#This Row],[UnitPrice]]="unknown"),"INVALID",VALUE(TRIM(SUBSTITUTE(SUBSTITUTE(salesTable[[#This Row],[UnitPrice]],",",""),"GH₵",""))))</f>
        <v>900</v>
      </c>
      <c r="AJ1041" s="8">
        <f>IF(salesTable[[#This Row],[unitPrice_clean]]&gt;0,salesTable[[#This Row],[unitPrice_clean]],"INVALID")</f>
        <v>900</v>
      </c>
      <c r="AK1041">
        <f>IF(salesTable[[#This Row],[Revenue]]="","MISSING",VALUE(TRIM(SUBSTITUTE(SUBSTITUTE(salesTable[[#This Row],[Revenue]],",",""),"GH₵",""))))</f>
        <v>1800</v>
      </c>
      <c r="AL1041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1041" s="19">
        <f>IF(ISNUMBER(salesTable[[#This Row],[OrderDate]]),salesTable[[#This Row],[OrderDate]],IFERROR(DATEVALUE(CLEAN(TRIM(SUBSTITUTE(salesTable[[#This Row],[OrderDate]],".","/")))),"CHECK"))</f>
        <v>45861</v>
      </c>
      <c r="AN10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45861</v>
      </c>
      <c r="AO10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GH-TAK-2025-00860</v>
      </c>
      <c r="AP10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1" s="8" t="str">
        <f>CLEAN(PROPER(TRIM(salesTable[[#This Row],[Email]])))</f>
        <v>Michael.Antwi56@Example.Com</v>
      </c>
      <c r="AR1041" s="8" t="str">
        <f>CLEAN(TRIM(salesTable[[#This Row],[SourceFile]]))</f>
        <v>Online_Sales_2025.xlsx</v>
      </c>
      <c r="AS10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1" s="8" t="str">
        <f>IF(salesTable[orderRef_final]&lt;&gt;"MISSING",salesTable[orderRef_final],"invalid")</f>
        <v>GH-TAK-2025-00860</v>
      </c>
    </row>
    <row r="1042" spans="1:46" x14ac:dyDescent="0.3">
      <c r="A1042" t="s">
        <v>387</v>
      </c>
      <c r="B1042" t="s">
        <v>388</v>
      </c>
      <c r="C1042" t="s">
        <v>389</v>
      </c>
      <c r="D1042" t="s">
        <v>390</v>
      </c>
      <c r="E1042" t="s">
        <v>37</v>
      </c>
      <c r="F1042" t="s">
        <v>391</v>
      </c>
      <c r="G1042" t="s">
        <v>39</v>
      </c>
      <c r="H1042" t="s">
        <v>392</v>
      </c>
      <c r="I1042" t="s">
        <v>41</v>
      </c>
      <c r="J1042" t="s">
        <v>393</v>
      </c>
      <c r="K1042" t="s">
        <v>72</v>
      </c>
      <c r="L1042" t="s">
        <v>154</v>
      </c>
      <c r="M1042">
        <v>3</v>
      </c>
      <c r="N1042">
        <v>1900</v>
      </c>
      <c r="O1042">
        <v>5700</v>
      </c>
      <c r="P1042" t="s">
        <v>394</v>
      </c>
      <c r="Q1042" t="s">
        <v>395</v>
      </c>
      <c r="R1042" t="s">
        <v>46</v>
      </c>
      <c r="S1042" t="str">
        <f>IF(salesTable[[#This Row],[Region]]="","MISSING",IFERROR(VLOOKUP(salesTable[[#This Row],[Region]],region_ref[],2,FALSE),TRIM(CLEAN(UPPER(salesTable[[#This Row],[Region]])))))</f>
        <v>TAKORADI</v>
      </c>
      <c r="T1042" t="str">
        <f>IF(salesTable[[#This Row],[CustomerType]]="","MISSING",IFERROR(VLOOKUP(salesTable[[#This Row],[CustomerType]],customerType_Ref[],2,FALSE),TRIM(CLEAN(UPPER(salesTable[[#This Row],[CustomerType]])))))</f>
        <v>BUSINESS</v>
      </c>
      <c r="U1042" t="str">
        <f>IF(salesTable[[#This Row],[SalesChannel]]="","MISSING",IFERROR(VLOOKUP(salesTable[[#This Row],[SalesChannel]],salesChannel_Ref[],2,FALSE),CLEAN(UPPER(TRIM(salesTable[SalesChannel])))))</f>
        <v>IN-STORE</v>
      </c>
      <c r="V10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42" s="8" t="str">
        <f>IF(salesTable[[#This Row],[ProductID]]="","MISSING",IFERROR(VLOOKUP(salesTable[[#This Row],[ProductID]],product_REF[],1,FALSE),"NO MATCH"))</f>
        <v>P006</v>
      </c>
      <c r="X1042" s="8" t="str">
        <f>CLEAN(UPPER(TRIM(IF(salesTable[[#This Row],[ProductID]]="","MISSING",IFERROR(VLOOKUP(salesTable[[#This Row],[ProductID]],product_REF[],2,FALSE),"NO MATCH")))))</f>
        <v>STANDING DESK</v>
      </c>
      <c r="Y1042" t="str">
        <f>IFERROR(CLEAN(UPPER(TRIM(VLOOKUP(salesTable[[#This Row],[productID_Final]],product_REF[],3,FALSE)))),"NO MATCH")</f>
        <v>FURNITURE</v>
      </c>
      <c r="Z1042" s="8" t="str">
        <f>IF(salesTable[[#This Row],[productCategory_final]]=CLEAN(UPPER(TRIM(salesTable[ProductCategory]))),salesTable[[#This Row],[productCategory_final]],"MISMATCH")</f>
        <v>FURNITURE</v>
      </c>
      <c r="AA1042" s="8" t="str">
        <f>IF(salesTable[[#This Row],[CustomerID]]="","MISSING",IFERROR(VLOOKUP(salesTable[[#This Row],[CustomerID]],customer_REF[],1,FALSE),"NO MATCH"))</f>
        <v>C0295</v>
      </c>
      <c r="AB1042" t="str">
        <f>CLEAN(UPPER(TRIM(IF(salesTable[[#This Row],[FirstName]]="","MISSING",IFERROR(VLOOKUP(salesTable[[#This Row],[CustomerID_final]],customer_REF[],2,FALSE),"NO MATCH")))))</f>
        <v>ADWOA</v>
      </c>
      <c r="AC1042" s="8" t="str">
        <f>IF(salesTable[[#This Row],[customerFisrtName]]=CLEAN(UPPER(TRIM(salesTable[[#This Row],[customerFisrtName]]))),salesTable[[#This Row],[customerFisrtName]],"MISMATCH")</f>
        <v>ADWOA</v>
      </c>
      <c r="AD1042" t="str">
        <f>CLEAN(UPPER(TRIM(IF(salesTable[[#This Row],[LastName]]="","MISSING",IFERROR(VLOOKUP(salesTable[[#This Row],[CustomerID_final]],customer_REF[],3,FALSE),"NO MATCH")))))</f>
        <v>ANTWI</v>
      </c>
      <c r="AE1042" s="8" t="str">
        <f>IF(salesTable[[#This Row],[customerLastName]]=CLEAN(UPPER(TRIM(salesTable[[#This Row],[customerLastName]]))),salesTable[[#This Row],[customerLastName]],"MISMATCH")</f>
        <v>ANTWI</v>
      </c>
      <c r="AF1042" s="8" t="str">
        <f>IF(salesTable[[#This Row],[Phone]]="","MISSING",0&amp;RIGHT(TRIM(SUBSTITUTE(SUBSTITUTE(SUBSTITUTE(salesTable[[#This Row],[Phone]],"+","")," ",""),"-","")),9))</f>
        <v>0263757275</v>
      </c>
      <c r="AG104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42" s="8">
        <f>IF(salesTable[[#This Row],[quantity_clean]]&gt;0,salesTable[[#This Row],[quantity_clean]],"INVALID")</f>
        <v>3</v>
      </c>
      <c r="AI104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42" s="8">
        <f>IF(salesTable[[#This Row],[unitPrice_clean]]&gt;0,salesTable[[#This Row],[unitPrice_clean]],"INVALID")</f>
        <v>1900</v>
      </c>
      <c r="AK1042">
        <f>IF(salesTable[[#This Row],[Revenue]]="","MISSING",VALUE(TRIM(SUBSTITUTE(SUBSTITUTE(salesTable[[#This Row],[Revenue]],",",""),"GH₵",""))))</f>
        <v>5700</v>
      </c>
      <c r="AL1042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1042" s="19" t="str">
        <f>IF(ISNUMBER(salesTable[[#This Row],[OrderDate]]),salesTable[[#This Row],[OrderDate]],IFERROR(DATEVALUE(CLEAN(TRIM(SUBSTITUTE(salesTable[[#This Row],[OrderDate]],".","/")))),"CHECK"))</f>
        <v>CHECK</v>
      </c>
      <c r="AN104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GH-TAK-2025-00868</v>
      </c>
      <c r="AP10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2" s="8" t="str">
        <f>CLEAN(PROPER(TRIM(salesTable[[#This Row],[Email]])))</f>
        <v>Adwoa.Antwi10@Example.Com</v>
      </c>
      <c r="AR1042" s="8" t="str">
        <f>CLEAN(TRIM(salesTable[[#This Row],[SourceFile]]))</f>
        <v>Mobile_App_Export.csv</v>
      </c>
      <c r="AS10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2" s="8" t="str">
        <f>IF(salesTable[orderRef_final]&lt;&gt;"MISSING",salesTable[orderRef_final],"invalid")</f>
        <v>GH-TAK-2025-00868</v>
      </c>
    </row>
    <row r="1043" spans="1:46" x14ac:dyDescent="0.3">
      <c r="A1043" t="s">
        <v>3884</v>
      </c>
      <c r="B1043" t="s">
        <v>3667</v>
      </c>
      <c r="C1043" t="s">
        <v>2130</v>
      </c>
      <c r="D1043" t="s">
        <v>151</v>
      </c>
      <c r="E1043" t="s">
        <v>173</v>
      </c>
      <c r="F1043" t="s">
        <v>67</v>
      </c>
      <c r="G1043" t="s">
        <v>218</v>
      </c>
      <c r="H1043" t="s">
        <v>312</v>
      </c>
      <c r="I1043" t="s">
        <v>26</v>
      </c>
      <c r="J1043" t="s">
        <v>83</v>
      </c>
      <c r="K1043" t="s">
        <v>660</v>
      </c>
      <c r="L1043" t="s">
        <v>182</v>
      </c>
      <c r="M1043" t="s">
        <v>99</v>
      </c>
      <c r="N1043" t="s">
        <v>1698</v>
      </c>
      <c r="O1043">
        <v>30800</v>
      </c>
      <c r="P1043" t="s">
        <v>3885</v>
      </c>
      <c r="Q1043" t="s">
        <v>3886</v>
      </c>
      <c r="R1043" t="s">
        <v>61</v>
      </c>
      <c r="S1043" t="str">
        <f>IF(salesTable[[#This Row],[Region]]="","MISSING",IFERROR(VLOOKUP(salesTable[[#This Row],[Region]],region_ref[],2,FALSE),TRIM(CLEAN(UPPER(salesTable[[#This Row],[Region]])))))</f>
        <v>TAKORADI</v>
      </c>
      <c r="T1043" t="str">
        <f>IF(salesTable[[#This Row],[CustomerType]]="","MISSING",IFERROR(VLOOKUP(salesTable[[#This Row],[CustomerType]],customerType_Ref[],2,FALSE),TRIM(CLEAN(UPPER(salesTable[[#This Row],[CustomerType]])))))</f>
        <v>INDIVIDUAL</v>
      </c>
      <c r="U1043" t="str">
        <f>IF(salesTable[[#This Row],[SalesChannel]]="","MISSING",IFERROR(VLOOKUP(salesTable[[#This Row],[SalesChannel]],salesChannel_Ref[],2,FALSE),CLEAN(UPPER(TRIM(salesTable[SalesChannel])))))</f>
        <v>MOBILE APP</v>
      </c>
      <c r="V1043" t="str">
        <f>IF(salesTable[[#This Row],[PaymentMethod]]="","MISSING",IFERROR(VLOOKUP(salesTable[[#This Row],[PaymentMethod]],paymentMethod_REF[],2,FALSE), CLEAN(UPPER(TRIM(salesTable[[#This Row],[PaymentMethod]])))))</f>
        <v>CASH</v>
      </c>
      <c r="W1043" s="8" t="str">
        <f>IF(salesTable[[#This Row],[ProductID]]="","MISSING",IFERROR(VLOOKUP(salesTable[[#This Row],[ProductID]],product_REF[],1,FALSE),"NO MATCH"))</f>
        <v>P005</v>
      </c>
      <c r="X1043" s="8" t="str">
        <f>CLEAN(UPPER(TRIM(IF(salesTable[[#This Row],[ProductID]]="","MISSING",IFERROR(VLOOKUP(salesTable[[#This Row],[ProductID]],product_REF[],2,FALSE),"NO MATCH")))))</f>
        <v>SMARTPHONE X</v>
      </c>
      <c r="Y1043" t="str">
        <f>IFERROR(CLEAN(UPPER(TRIM(VLOOKUP(salesTable[[#This Row],[productID_Final]],product_REF[],3,FALSE)))),"NO MATCH")</f>
        <v>ELECTRONICS</v>
      </c>
      <c r="Z1043" s="8" t="str">
        <f>IF(salesTable[[#This Row],[productCategory_final]]=CLEAN(UPPER(TRIM(salesTable[ProductCategory]))),salesTable[[#This Row],[productCategory_final]],"MISMATCH")</f>
        <v>ELECTRONICS</v>
      </c>
      <c r="AA1043" s="8" t="str">
        <f>IF(salesTable[[#This Row],[CustomerID]]="","MISSING",IFERROR(VLOOKUP(salesTable[[#This Row],[CustomerID]],customer_REF[],1,FALSE),"NO MATCH"))</f>
        <v>C0125</v>
      </c>
      <c r="AB1043" t="str">
        <f>CLEAN(UPPER(TRIM(IF(salesTable[[#This Row],[FirstName]]="","MISSING",IFERROR(VLOOKUP(salesTable[[#This Row],[CustomerID_final]],customer_REF[],2,FALSE),"NO MATCH")))))</f>
        <v>KWAME</v>
      </c>
      <c r="AC1043" s="8" t="str">
        <f>IF(salesTable[[#This Row],[customerFisrtName]]=CLEAN(UPPER(TRIM(salesTable[[#This Row],[customerFisrtName]]))),salesTable[[#This Row],[customerFisrtName]],"MISMATCH")</f>
        <v>KWAME</v>
      </c>
      <c r="AD1043" t="str">
        <f>CLEAN(UPPER(TRIM(IF(salesTable[[#This Row],[LastName]]="","MISSING",IFERROR(VLOOKUP(salesTable[[#This Row],[CustomerID_final]],customer_REF[],3,FALSE),"NO MATCH")))))</f>
        <v>OSEI</v>
      </c>
      <c r="AE1043" s="8" t="str">
        <f>IF(salesTable[[#This Row],[customerLastName]]=CLEAN(UPPER(TRIM(salesTable[[#This Row],[customerLastName]]))),salesTable[[#This Row],[customerLastName]],"MISMATCH")</f>
        <v>OSEI</v>
      </c>
      <c r="AF1043" s="8" t="str">
        <f>IF(salesTable[[#This Row],[Phone]]="","MISSING",0&amp;RIGHT(TRIM(SUBSTITUTE(SUBSTITUTE(SUBSTITUTE(salesTable[[#This Row],[Phone]],"+","")," ",""),"-","")),9))</f>
        <v>0263259009</v>
      </c>
      <c r="AG1043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43" s="8">
        <f>IF(salesTable[[#This Row],[quantity_clean]]&gt;0,salesTable[[#This Row],[quantity_clean]],"INVALID")</f>
        <v>11</v>
      </c>
      <c r="AI104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43" s="8">
        <f>IF(salesTable[[#This Row],[unitPrice_clean]]&gt;0,salesTable[[#This Row],[unitPrice_clean]],"INVALID")</f>
        <v>2800</v>
      </c>
      <c r="AK1043">
        <f>IF(salesTable[[#This Row],[Revenue]]="","MISSING",VALUE(TRIM(SUBSTITUTE(SUBSTITUTE(salesTable[[#This Row],[Revenue]],",",""),"GH₵",""))))</f>
        <v>30800</v>
      </c>
      <c r="AL1043" s="8">
        <f>IFERROR(IF(ROUND(salesTable[[#This Row],[Quantity_final]]*salesTable[[#This Row],[UnitPrice_final]],2)=ROUND(salesTable[[#This Row],[revenue_clean]],2)=TRUE,salesTable[[#This Row],[revenue_clean]],"invalid"),"INVALID")</f>
        <v>30800</v>
      </c>
      <c r="AM1043" s="19">
        <f>IF(ISNUMBER(salesTable[[#This Row],[OrderDate]]),salesTable[[#This Row],[OrderDate]],IFERROR(DATEVALUE(CLEAN(TRIM(SUBSTITUTE(salesTable[[#This Row],[OrderDate]],".","/")))),"CHECK"))</f>
        <v>45924</v>
      </c>
      <c r="AN10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45924</v>
      </c>
      <c r="AO10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GH-TAK-2025-00874</v>
      </c>
      <c r="AP10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3" s="8" t="str">
        <f>CLEAN(PROPER(TRIM(salesTable[[#This Row],[Email]])))</f>
        <v>Kwame.Osei37@Example.Com</v>
      </c>
      <c r="AR1043" s="8" t="str">
        <f>CLEAN(TRIM(salesTable[[#This Row],[SourceFile]]))</f>
        <v>Retail_POS_2025.csv</v>
      </c>
      <c r="AS10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3" s="8" t="str">
        <f>IF(salesTable[orderRef_final]&lt;&gt;"MISSING",salesTable[orderRef_final],"invalid")</f>
        <v>GH-TAK-2025-00874</v>
      </c>
    </row>
    <row r="1044" spans="1:46" x14ac:dyDescent="0.3">
      <c r="A1044" t="s">
        <v>621</v>
      </c>
      <c r="B1044" t="s">
        <v>622</v>
      </c>
      <c r="C1044" t="s">
        <v>623</v>
      </c>
      <c r="D1044" t="s">
        <v>21</v>
      </c>
      <c r="E1044" t="s">
        <v>93</v>
      </c>
      <c r="F1044" t="s">
        <v>238</v>
      </c>
      <c r="G1044" t="s">
        <v>218</v>
      </c>
      <c r="H1044" t="s">
        <v>312</v>
      </c>
      <c r="I1044" t="s">
        <v>26</v>
      </c>
      <c r="J1044" t="s">
        <v>501</v>
      </c>
      <c r="K1044" t="s">
        <v>624</v>
      </c>
      <c r="L1044" t="s">
        <v>182</v>
      </c>
      <c r="M1044">
        <v>4</v>
      </c>
      <c r="N1044">
        <v>2800</v>
      </c>
      <c r="O1044">
        <v>11200</v>
      </c>
      <c r="P1044" t="s">
        <v>625</v>
      </c>
      <c r="Q1044" t="s">
        <v>626</v>
      </c>
      <c r="R1044" t="s">
        <v>46</v>
      </c>
      <c r="S1044" t="str">
        <f>IF(salesTable[[#This Row],[Region]]="","MISSING",IFERROR(VLOOKUP(salesTable[[#This Row],[Region]],region_ref[],2,FALSE),TRIM(CLEAN(UPPER(salesTable[[#This Row],[Region]])))))</f>
        <v>TAKORADI</v>
      </c>
      <c r="T1044" t="str">
        <f>IF(salesTable[[#This Row],[CustomerType]]="","MISSING",IFERROR(VLOOKUP(salesTable[[#This Row],[CustomerType]],customerType_Ref[],2,FALSE),TRIM(CLEAN(UPPER(salesTable[[#This Row],[CustomerType]])))))</f>
        <v>GOVERNMENT</v>
      </c>
      <c r="U1044" t="str">
        <f>IF(salesTable[[#This Row],[SalesChannel]]="","MISSING",IFERROR(VLOOKUP(salesTable[[#This Row],[SalesChannel]],salesChannel_Ref[],2,FALSE),CLEAN(UPPER(TRIM(salesTable[SalesChannel])))))</f>
        <v>IN-STORE</v>
      </c>
      <c r="V1044" t="str">
        <f>IF(salesTable[[#This Row],[PaymentMethod]]="","MISSING",IFERROR(VLOOKUP(salesTable[[#This Row],[PaymentMethod]],paymentMethod_REF[],2,FALSE), CLEAN(UPPER(TRIM(salesTable[[#This Row],[PaymentMethod]])))))</f>
        <v>CASH</v>
      </c>
      <c r="W1044" s="8" t="str">
        <f>IF(salesTable[[#This Row],[ProductID]]="","MISSING",IFERROR(VLOOKUP(salesTable[[#This Row],[ProductID]],product_REF[],1,FALSE),"NO MATCH"))</f>
        <v>P005</v>
      </c>
      <c r="X1044" s="8" t="str">
        <f>CLEAN(UPPER(TRIM(IF(salesTable[[#This Row],[ProductID]]="","MISSING",IFERROR(VLOOKUP(salesTable[[#This Row],[ProductID]],product_REF[],2,FALSE),"NO MATCH")))))</f>
        <v>SMARTPHONE X</v>
      </c>
      <c r="Y1044" t="str">
        <f>IFERROR(CLEAN(UPPER(TRIM(VLOOKUP(salesTable[[#This Row],[productID_Final]],product_REF[],3,FALSE)))),"NO MATCH")</f>
        <v>ELECTRONICS</v>
      </c>
      <c r="Z1044" s="8" t="str">
        <f>IF(salesTable[[#This Row],[productCategory_final]]=CLEAN(UPPER(TRIM(salesTable[ProductCategory]))),salesTable[[#This Row],[productCategory_final]],"MISMATCH")</f>
        <v>ELECTRONICS</v>
      </c>
      <c r="AA1044" s="8" t="str">
        <f>IF(salesTable[[#This Row],[CustomerID]]="","MISSING",IFERROR(VLOOKUP(salesTable[[#This Row],[CustomerID]],customer_REF[],1,FALSE),"NO MATCH"))</f>
        <v>C0235</v>
      </c>
      <c r="AB1044" t="str">
        <f>CLEAN(UPPER(TRIM(IF(salesTable[[#This Row],[FirstName]]="","MISSING",IFERROR(VLOOKUP(salesTable[[#This Row],[CustomerID_final]],customer_REF[],2,FALSE),"NO MATCH")))))</f>
        <v>KOJO</v>
      </c>
      <c r="AC1044" s="8" t="str">
        <f>IF(salesTable[[#This Row],[customerFisrtName]]=CLEAN(UPPER(TRIM(salesTable[[#This Row],[customerFisrtName]]))),salesTable[[#This Row],[customerFisrtName]],"MISMATCH")</f>
        <v>KOJO</v>
      </c>
      <c r="AD1044" t="str">
        <f>CLEAN(UPPER(TRIM(IF(salesTable[[#This Row],[LastName]]="","MISSING",IFERROR(VLOOKUP(salesTable[[#This Row],[CustomerID_final]],customer_REF[],3,FALSE),"NO MATCH")))))</f>
        <v>BADU</v>
      </c>
      <c r="AE1044" s="8" t="str">
        <f>IF(salesTable[[#This Row],[customerLastName]]=CLEAN(UPPER(TRIM(salesTable[[#This Row],[customerLastName]]))),salesTable[[#This Row],[customerLastName]],"MISMATCH")</f>
        <v>BADU</v>
      </c>
      <c r="AF1044" s="8" t="str">
        <f>IF(salesTable[[#This Row],[Phone]]="","MISSING",0&amp;RIGHT(TRIM(SUBSTITUTE(SUBSTITUTE(SUBSTITUTE(salesTable[[#This Row],[Phone]],"+","")," ",""),"-","")),9))</f>
        <v>0559069990</v>
      </c>
      <c r="AG104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44" s="8">
        <f>IF(salesTable[[#This Row],[quantity_clean]]&gt;0,salesTable[[#This Row],[quantity_clean]],"INVALID")</f>
        <v>4</v>
      </c>
      <c r="AI104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44" s="8">
        <f>IF(salesTable[[#This Row],[unitPrice_clean]]&gt;0,salesTable[[#This Row],[unitPrice_clean]],"INVALID")</f>
        <v>2800</v>
      </c>
      <c r="AK1044">
        <f>IF(salesTable[[#This Row],[Revenue]]="","MISSING",VALUE(TRIM(SUBSTITUTE(SUBSTITUTE(salesTable[[#This Row],[Revenue]],",",""),"GH₵",""))))</f>
        <v>11200</v>
      </c>
      <c r="AL1044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044" s="19">
        <f>IF(ISNUMBER(salesTable[[#This Row],[OrderDate]]),salesTable[[#This Row],[OrderDate]],IFERROR(DATEVALUE(CLEAN(TRIM(SUBSTITUTE(salesTable[[#This Row],[OrderDate]],".","/")))),"CHECK"))</f>
        <v>45716</v>
      </c>
      <c r="AN10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45716</v>
      </c>
      <c r="AO10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GH-TAK-2025-00880</v>
      </c>
      <c r="AP10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4" s="8" t="str">
        <f>CLEAN(PROPER(TRIM(salesTable[[#This Row],[Email]])))</f>
        <v>Kojo.Badu66@Example.Com</v>
      </c>
      <c r="AR1044" s="8" t="str">
        <f>CLEAN(TRIM(salesTable[[#This Row],[SourceFile]]))</f>
        <v>Mobile_App_Export.csv</v>
      </c>
      <c r="AS10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4" s="8" t="str">
        <f>IF(salesTable[orderRef_final]&lt;&gt;"MISSING",salesTable[orderRef_final],"invalid")</f>
        <v>GH-TAK-2025-00880</v>
      </c>
    </row>
    <row r="1045" spans="1:46" x14ac:dyDescent="0.3">
      <c r="A1045" t="s">
        <v>1697</v>
      </c>
      <c r="B1045" t="s">
        <v>415</v>
      </c>
      <c r="C1045" t="s">
        <v>1194</v>
      </c>
      <c r="D1045" t="s">
        <v>80</v>
      </c>
      <c r="E1045" t="s">
        <v>93</v>
      </c>
      <c r="F1045" t="s">
        <v>67</v>
      </c>
      <c r="G1045" t="s">
        <v>218</v>
      </c>
      <c r="H1045" t="s">
        <v>312</v>
      </c>
      <c r="I1045" t="s">
        <v>26</v>
      </c>
      <c r="J1045" t="s">
        <v>164</v>
      </c>
      <c r="K1045" t="s">
        <v>98</v>
      </c>
      <c r="L1045" t="s">
        <v>29</v>
      </c>
      <c r="M1045">
        <v>7</v>
      </c>
      <c r="N1045" t="s">
        <v>1698</v>
      </c>
      <c r="O1045">
        <v>19600</v>
      </c>
      <c r="P1045" t="s">
        <v>1699</v>
      </c>
      <c r="Q1045" t="s">
        <v>1700</v>
      </c>
      <c r="R1045" t="s">
        <v>157</v>
      </c>
      <c r="S1045" t="str">
        <f>IF(salesTable[[#This Row],[Region]]="","MISSING",IFERROR(VLOOKUP(salesTable[[#This Row],[Region]],region_ref[],2,FALSE),TRIM(CLEAN(UPPER(salesTable[[#This Row],[Region]])))))</f>
        <v>TAKORADI</v>
      </c>
      <c r="T1045" t="str">
        <f>IF(salesTable[[#This Row],[CustomerType]]="","MISSING",IFERROR(VLOOKUP(salesTable[[#This Row],[CustomerType]],customerType_Ref[],2,FALSE),TRIM(CLEAN(UPPER(salesTable[[#This Row],[CustomerType]])))))</f>
        <v>INDIVIDUAL</v>
      </c>
      <c r="U1045" t="str">
        <f>IF(salesTable[[#This Row],[SalesChannel]]="","MISSING",IFERROR(VLOOKUP(salesTable[[#This Row],[SalesChannel]],salesChannel_Ref[],2,FALSE),CLEAN(UPPER(TRIM(salesTable[SalesChannel])))))</f>
        <v>MOBILE APP</v>
      </c>
      <c r="V104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45" s="8" t="str">
        <f>IF(salesTable[[#This Row],[ProductID]]="","MISSING",IFERROR(VLOOKUP(salesTable[[#This Row],[ProductID]],product_REF[],1,FALSE),"NO MATCH"))</f>
        <v>P005</v>
      </c>
      <c r="X1045" s="8" t="str">
        <f>CLEAN(UPPER(TRIM(IF(salesTable[[#This Row],[ProductID]]="","MISSING",IFERROR(VLOOKUP(salesTable[[#This Row],[ProductID]],product_REF[],2,FALSE),"NO MATCH")))))</f>
        <v>SMARTPHONE X</v>
      </c>
      <c r="Y1045" t="str">
        <f>IFERROR(CLEAN(UPPER(TRIM(VLOOKUP(salesTable[[#This Row],[productID_Final]],product_REF[],3,FALSE)))),"NO MATCH")</f>
        <v>ELECTRONICS</v>
      </c>
      <c r="Z1045" s="8" t="str">
        <f>IF(salesTable[[#This Row],[productCategory_final]]=CLEAN(UPPER(TRIM(salesTable[ProductCategory]))),salesTable[[#This Row],[productCategory_final]],"MISMATCH")</f>
        <v>ELECTRONICS</v>
      </c>
      <c r="AA1045" s="8" t="str">
        <f>IF(salesTable[[#This Row],[CustomerID]]="","MISSING",IFERROR(VLOOKUP(salesTable[[#This Row],[CustomerID]],customer_REF[],1,FALSE),"NO MATCH"))</f>
        <v>C0396</v>
      </c>
      <c r="AB1045" t="str">
        <f>CLEAN(UPPER(TRIM(IF(salesTable[[#This Row],[FirstName]]="","MISSING",IFERROR(VLOOKUP(salesTable[[#This Row],[CustomerID_final]],customer_REF[],2,FALSE),"NO MATCH")))))</f>
        <v>ADWOA</v>
      </c>
      <c r="AC1045" s="8" t="str">
        <f>IF(salesTable[[#This Row],[customerFisrtName]]=CLEAN(UPPER(TRIM(salesTable[[#This Row],[customerFisrtName]]))),salesTable[[#This Row],[customerFisrtName]],"MISMATCH")</f>
        <v>ADWOA</v>
      </c>
      <c r="AD1045" t="str">
        <f>CLEAN(UPPER(TRIM(IF(salesTable[[#This Row],[LastName]]="","MISSING",IFERROR(VLOOKUP(salesTable[[#This Row],[CustomerID_final]],customer_REF[],3,FALSE),"NO MATCH")))))</f>
        <v>BADU</v>
      </c>
      <c r="AE1045" s="8" t="str">
        <f>IF(salesTable[[#This Row],[customerLastName]]=CLEAN(UPPER(TRIM(salesTable[[#This Row],[customerLastName]]))),salesTable[[#This Row],[customerLastName]],"MISMATCH")</f>
        <v>BADU</v>
      </c>
      <c r="AF1045" s="8" t="str">
        <f>IF(salesTable[[#This Row],[Phone]]="","MISSING",0&amp;RIGHT(TRIM(SUBSTITUTE(SUBSTITUTE(SUBSTITUTE(salesTable[[#This Row],[Phone]],"+","")," ",""),"-","")),9))</f>
        <v>0553093511</v>
      </c>
      <c r="AG104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45" s="8">
        <f>IF(salesTable[[#This Row],[quantity_clean]]&gt;0,salesTable[[#This Row],[quantity_clean]],"INVALID")</f>
        <v>7</v>
      </c>
      <c r="AI104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45" s="8">
        <f>IF(salesTable[[#This Row],[unitPrice_clean]]&gt;0,salesTable[[#This Row],[unitPrice_clean]],"INVALID")</f>
        <v>2800</v>
      </c>
      <c r="AK1045">
        <f>IF(salesTable[[#This Row],[Revenue]]="","MISSING",VALUE(TRIM(SUBSTITUTE(SUBSTITUTE(salesTable[[#This Row],[Revenue]],",",""),"GH₵",""))))</f>
        <v>19600</v>
      </c>
      <c r="AL1045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1045" s="19">
        <f>IF(ISNUMBER(salesTable[[#This Row],[OrderDate]]),salesTable[[#This Row],[OrderDate]],IFERROR(DATEVALUE(CLEAN(TRIM(SUBSTITUTE(salesTable[[#This Row],[OrderDate]],".","/")))),"CHECK"))</f>
        <v>45683</v>
      </c>
      <c r="AN10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45683</v>
      </c>
      <c r="AO10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GH-TAK-2025-00896</v>
      </c>
      <c r="AP10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5" s="8" t="str">
        <f>CLEAN(PROPER(TRIM(salesTable[[#This Row],[Email]])))</f>
        <v>Adwoa.Badu57@Example.Com</v>
      </c>
      <c r="AR1045" s="8" t="str">
        <f>CLEAN(TRIM(salesTable[[#This Row],[SourceFile]]))</f>
        <v>Online_Sales_2025.xlsx</v>
      </c>
      <c r="AS10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5" s="8" t="str">
        <f>IF(salesTable[orderRef_final]&lt;&gt;"MISSING",salesTable[orderRef_final],"invalid")</f>
        <v>GH-TAK-2025-00896</v>
      </c>
    </row>
    <row r="1046" spans="1:46" x14ac:dyDescent="0.3">
      <c r="A1046" t="s">
        <v>4215</v>
      </c>
      <c r="B1046" t="s">
        <v>4216</v>
      </c>
      <c r="C1046" t="s">
        <v>2073</v>
      </c>
      <c r="D1046" t="s">
        <v>139</v>
      </c>
      <c r="E1046" t="s">
        <v>190</v>
      </c>
      <c r="F1046" t="s">
        <v>2040</v>
      </c>
      <c r="G1046" t="s">
        <v>68</v>
      </c>
      <c r="H1046" t="s">
        <v>109</v>
      </c>
      <c r="I1046" t="s">
        <v>450</v>
      </c>
      <c r="K1046" t="s">
        <v>98</v>
      </c>
      <c r="L1046" t="s">
        <v>353</v>
      </c>
      <c r="M1046">
        <v>11</v>
      </c>
      <c r="N1046" t="s">
        <v>4217</v>
      </c>
      <c r="O1046">
        <v>39600</v>
      </c>
      <c r="P1046" t="s">
        <v>4218</v>
      </c>
      <c r="Q1046" t="s">
        <v>4219</v>
      </c>
      <c r="R1046" t="s">
        <v>46</v>
      </c>
      <c r="S1046" t="str">
        <f>IF(salesTable[[#This Row],[Region]]="","MISSING",IFERROR(VLOOKUP(salesTable[[#This Row],[Region]],region_ref[],2,FALSE),TRIM(CLEAN(UPPER(salesTable[[#This Row],[Region]])))))</f>
        <v>TAKORADI</v>
      </c>
      <c r="T1046" t="str">
        <f>IF(salesTable[[#This Row],[CustomerType]]="","MISSING",IFERROR(VLOOKUP(salesTable[[#This Row],[CustomerType]],customerType_Ref[],2,FALSE),TRIM(CLEAN(UPPER(salesTable[[#This Row],[CustomerType]])))))</f>
        <v>MISSING</v>
      </c>
      <c r="U1046" t="str">
        <f>IF(salesTable[[#This Row],[SalesChannel]]="","MISSING",IFERROR(VLOOKUP(salesTable[[#This Row],[SalesChannel]],salesChannel_Ref[],2,FALSE),CLEAN(UPPER(TRIM(salesTable[SalesChannel])))))</f>
        <v>MOBILE APP</v>
      </c>
      <c r="V1046" t="str">
        <f>IF(salesTable[[#This Row],[PaymentMethod]]="","MISSING",IFERROR(VLOOKUP(salesTable[[#This Row],[PaymentMethod]],paymentMethod_REF[],2,FALSE), CLEAN(UPPER(TRIM(salesTable[[#This Row],[PaymentMethod]])))))</f>
        <v>CASH</v>
      </c>
      <c r="W1046" s="8" t="str">
        <f>IF(salesTable[[#This Row],[ProductID]]="","MISSING",IFERROR(VLOOKUP(salesTable[[#This Row],[ProductID]],product_REF[],1,FALSE),"NO MATCH"))</f>
        <v>P010</v>
      </c>
      <c r="X1046" s="8" t="str">
        <f>CLEAN(UPPER(TRIM(IF(salesTable[[#This Row],[ProductID]]="","MISSING",IFERROR(VLOOKUP(salesTable[[#This Row],[ProductID]],product_REF[],2,FALSE),"NO MATCH")))))</f>
        <v>AIR CONDITIONER</v>
      </c>
      <c r="Y1046" t="str">
        <f>IFERROR(CLEAN(UPPER(TRIM(VLOOKUP(salesTable[[#This Row],[productID_Final]],product_REF[],3,FALSE)))),"NO MATCH")</f>
        <v>HOME APPLIANCES</v>
      </c>
      <c r="Z1046" s="8" t="str">
        <f>IF(salesTable[[#This Row],[productCategory_final]]=CLEAN(UPPER(TRIM(salesTable[ProductCategory]))),salesTable[[#This Row],[productCategory_final]],"MISMATCH")</f>
        <v>HOME APPLIANCES</v>
      </c>
      <c r="AA1046" s="8" t="str">
        <f>IF(salesTable[[#This Row],[CustomerID]]="","MISSING",IFERROR(VLOOKUP(salesTable[[#This Row],[CustomerID]],customer_REF[],1,FALSE),"NO MATCH"))</f>
        <v>C0102</v>
      </c>
      <c r="AB1046" t="str">
        <f>CLEAN(UPPER(TRIM(IF(salesTable[[#This Row],[FirstName]]="","MISSING",IFERROR(VLOOKUP(salesTable[[#This Row],[CustomerID_final]],customer_REF[],2,FALSE),"NO MATCH")))))</f>
        <v>KOFI</v>
      </c>
      <c r="AC1046" s="8" t="str">
        <f>IF(salesTable[[#This Row],[customerFisrtName]]=CLEAN(UPPER(TRIM(salesTable[[#This Row],[customerFisrtName]]))),salesTable[[#This Row],[customerFisrtName]],"MISMATCH")</f>
        <v>KOFI</v>
      </c>
      <c r="AD1046" t="str">
        <f>CLEAN(UPPER(TRIM(IF(salesTable[[#This Row],[LastName]]="","MISSING",IFERROR(VLOOKUP(salesTable[[#This Row],[CustomerID_final]],customer_REF[],3,FALSE),"NO MATCH")))))</f>
        <v>ASARE</v>
      </c>
      <c r="AE1046" s="8" t="str">
        <f>IF(salesTable[[#This Row],[customerLastName]]=CLEAN(UPPER(TRIM(salesTable[[#This Row],[customerLastName]]))),salesTable[[#This Row],[customerLastName]],"MISMATCH")</f>
        <v>ASARE</v>
      </c>
      <c r="AF1046" s="8" t="str">
        <f>IF(salesTable[[#This Row],[Phone]]="","MISSING",0&amp;RIGHT(TRIM(SUBSTITUTE(SUBSTITUTE(SUBSTITUTE(salesTable[[#This Row],[Phone]],"+","")," ",""),"-","")),9))</f>
        <v>0555869379</v>
      </c>
      <c r="AG104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046" s="8">
        <f>IF(salesTable[[#This Row],[quantity_clean]]&gt;0,salesTable[[#This Row],[quantity_clean]],"INVALID")</f>
        <v>11</v>
      </c>
      <c r="AI104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46" s="8">
        <f>IF(salesTable[[#This Row],[unitPrice_clean]]&gt;0,salesTable[[#This Row],[unitPrice_clean]],"INVALID")</f>
        <v>3600</v>
      </c>
      <c r="AK1046">
        <f>IF(salesTable[[#This Row],[Revenue]]="","MISSING",VALUE(TRIM(SUBSTITUTE(SUBSTITUTE(salesTable[[#This Row],[Revenue]],",",""),"GH₵",""))))</f>
        <v>39600</v>
      </c>
      <c r="AL1046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1046" s="19">
        <f>IF(ISNUMBER(salesTable[[#This Row],[OrderDate]]),salesTable[[#This Row],[OrderDate]],IFERROR(DATEVALUE(CLEAN(TRIM(SUBSTITUTE(salesTable[[#This Row],[OrderDate]],".","/")))),"CHECK"))</f>
        <v>45769</v>
      </c>
      <c r="AN10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10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GH-TAK-2025-00907</v>
      </c>
      <c r="AP10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6" s="8" t="str">
        <f>CLEAN(PROPER(TRIM(salesTable[[#This Row],[Email]])))</f>
        <v>Kofi.Asare65@Example.Com</v>
      </c>
      <c r="AR1046" s="8" t="str">
        <f>CLEAN(TRIM(salesTable[[#This Row],[SourceFile]]))</f>
        <v>Mobile_App_Export.csv</v>
      </c>
      <c r="AS10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6" s="8" t="str">
        <f>IF(salesTable[orderRef_final]&lt;&gt;"MISSING",salesTable[orderRef_final],"invalid")</f>
        <v>GH-TAK-2025-00907</v>
      </c>
    </row>
    <row r="1047" spans="1:46" x14ac:dyDescent="0.3">
      <c r="A1047" t="s">
        <v>3606</v>
      </c>
      <c r="B1047" t="s">
        <v>3607</v>
      </c>
      <c r="C1047" t="s">
        <v>1065</v>
      </c>
      <c r="D1047" t="s">
        <v>1178</v>
      </c>
      <c r="E1047" t="s">
        <v>93</v>
      </c>
      <c r="F1047" t="s">
        <v>391</v>
      </c>
      <c r="G1047" t="s">
        <v>120</v>
      </c>
      <c r="H1047" t="s">
        <v>121</v>
      </c>
      <c r="I1047" t="s">
        <v>41</v>
      </c>
      <c r="J1047" t="s">
        <v>27</v>
      </c>
      <c r="K1047" t="s">
        <v>57</v>
      </c>
      <c r="L1047" t="s">
        <v>58</v>
      </c>
      <c r="M1047">
        <v>4</v>
      </c>
      <c r="N1047" t="s">
        <v>3608</v>
      </c>
      <c r="O1047">
        <v>3800</v>
      </c>
      <c r="P1047" t="s">
        <v>3609</v>
      </c>
      <c r="Q1047" t="s">
        <v>3610</v>
      </c>
      <c r="R1047" t="s">
        <v>61</v>
      </c>
      <c r="S1047" t="str">
        <f>IF(salesTable[[#This Row],[Region]]="","MISSING",IFERROR(VLOOKUP(salesTable[[#This Row],[Region]],region_ref[],2,FALSE),TRIM(CLEAN(UPPER(salesTable[[#This Row],[Region]])))))</f>
        <v>TAKORADI</v>
      </c>
      <c r="T1047" t="str">
        <f>IF(salesTable[[#This Row],[CustomerType]]="","MISSING",IFERROR(VLOOKUP(salesTable[[#This Row],[CustomerType]],customerType_Ref[],2,FALSE),TRIM(CLEAN(UPPER(salesTable[[#This Row],[CustomerType]])))))</f>
        <v>GOVERNMENT</v>
      </c>
      <c r="U1047" t="str">
        <f>IF(salesTable[[#This Row],[SalesChannel]]="","MISSING",IFERROR(VLOOKUP(salesTable[[#This Row],[SalesChannel]],salesChannel_Ref[],2,FALSE),CLEAN(UPPER(TRIM(salesTable[SalesChannel])))))</f>
        <v>ONLINE</v>
      </c>
      <c r="V104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47" s="8" t="str">
        <f>IF(salesTable[[#This Row],[ProductID]]="","MISSING",IFERROR(VLOOKUP(salesTable[[#This Row],[ProductID]],product_REF[],1,FALSE),"NO MATCH"))</f>
        <v>P002</v>
      </c>
      <c r="X1047" s="8" t="str">
        <f>CLEAN(UPPER(TRIM(IF(salesTable[[#This Row],[ProductID]]="","MISSING",IFERROR(VLOOKUP(salesTable[[#This Row],[ProductID]],product_REF[],2,FALSE),"NO MATCH")))))</f>
        <v>OFFICE CHAIR</v>
      </c>
      <c r="Y1047" t="str">
        <f>IFERROR(CLEAN(UPPER(TRIM(VLOOKUP(salesTable[[#This Row],[productID_Final]],product_REF[],3,FALSE)))),"NO MATCH")</f>
        <v>FURNITURE</v>
      </c>
      <c r="Z1047" s="8" t="str">
        <f>IF(salesTable[[#This Row],[productCategory_final]]=CLEAN(UPPER(TRIM(salesTable[ProductCategory]))),salesTable[[#This Row],[productCategory_final]],"MISMATCH")</f>
        <v>FURNITURE</v>
      </c>
      <c r="AA1047" s="8" t="str">
        <f>IF(salesTable[[#This Row],[CustomerID]]="","MISSING",IFERROR(VLOOKUP(salesTable[[#This Row],[CustomerID]],customer_REF[],1,FALSE),"NO MATCH"))</f>
        <v>C0101</v>
      </c>
      <c r="AB1047" t="str">
        <f>CLEAN(UPPER(TRIM(IF(salesTable[[#This Row],[FirstName]]="","MISSING",IFERROR(VLOOKUP(salesTable[[#This Row],[CustomerID_final]],customer_REF[],2,FALSE),"NO MATCH")))))</f>
        <v>YAW</v>
      </c>
      <c r="AC1047" s="8" t="str">
        <f>IF(salesTable[[#This Row],[customerFisrtName]]=CLEAN(UPPER(TRIM(salesTable[[#This Row],[customerFisrtName]]))),salesTable[[#This Row],[customerFisrtName]],"MISMATCH")</f>
        <v>YAW</v>
      </c>
      <c r="AD1047" t="str">
        <f>CLEAN(UPPER(TRIM(IF(salesTable[[#This Row],[LastName]]="","MISSING",IFERROR(VLOOKUP(salesTable[[#This Row],[CustomerID_final]],customer_REF[],3,FALSE),"NO MATCH")))))</f>
        <v>BADU</v>
      </c>
      <c r="AE1047" s="8" t="str">
        <f>IF(salesTable[[#This Row],[customerLastName]]=CLEAN(UPPER(TRIM(salesTable[[#This Row],[customerLastName]]))),salesTable[[#This Row],[customerLastName]],"MISMATCH")</f>
        <v>BADU</v>
      </c>
      <c r="AF1047" s="8" t="str">
        <f>IF(salesTable[[#This Row],[Phone]]="","MISSING",0&amp;RIGHT(TRIM(SUBSTITUTE(SUBSTITUTE(SUBSTITUTE(salesTable[[#This Row],[Phone]],"+","")," ",""),"-","")),9))</f>
        <v>0544874967</v>
      </c>
      <c r="AG104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47" s="8">
        <f>IF(salesTable[[#This Row],[quantity_clean]]&gt;0,salesTable[[#This Row],[quantity_clean]],"INVALID")</f>
        <v>4</v>
      </c>
      <c r="AI1047">
        <f>IF(OR(salesTable[[#This Row],[UnitPrice]]="",salesTable[[#This Row],[UnitPrice]]="N/A",salesTable[[#This Row],[UnitPrice]]="unknown"),"INVALID",VALUE(TRIM(SUBSTITUTE(SUBSTITUTE(salesTable[[#This Row],[UnitPrice]],",",""),"GH₵",""))))</f>
        <v>950</v>
      </c>
      <c r="AJ1047" s="8">
        <f>IF(salesTable[[#This Row],[unitPrice_clean]]&gt;0,salesTable[[#This Row],[unitPrice_clean]],"INVALID")</f>
        <v>950</v>
      </c>
      <c r="AK1047">
        <f>IF(salesTable[[#This Row],[Revenue]]="","MISSING",VALUE(TRIM(SUBSTITUTE(SUBSTITUTE(salesTable[[#This Row],[Revenue]],",",""),"GH₵",""))))</f>
        <v>3800</v>
      </c>
      <c r="AL1047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1047" s="19" t="str">
        <f>IF(ISNUMBER(salesTable[[#This Row],[OrderDate]]),salesTable[[#This Row],[OrderDate]],IFERROR(DATEVALUE(CLEAN(TRIM(SUBSTITUTE(salesTable[[#This Row],[OrderDate]],".","/")))),"CHECK"))</f>
        <v>CHECK</v>
      </c>
      <c r="AN104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GH-TAK-2025-00912</v>
      </c>
      <c r="AP10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7" s="8" t="str">
        <f>CLEAN(PROPER(TRIM(salesTable[[#This Row],[Email]])))</f>
        <v>Yaw.Badu11@Example.Com</v>
      </c>
      <c r="AR1047" s="8" t="str">
        <f>CLEAN(TRIM(salesTable[[#This Row],[SourceFile]]))</f>
        <v>Retail_POS_2025.csv</v>
      </c>
      <c r="AS10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7" s="8" t="str">
        <f>IF(salesTable[orderRef_final]&lt;&gt;"MISSING",salesTable[orderRef_final],"invalid")</f>
        <v>GH-TAK-2025-00912</v>
      </c>
    </row>
    <row r="1048" spans="1:46" x14ac:dyDescent="0.3">
      <c r="A1048" t="s">
        <v>1748</v>
      </c>
      <c r="B1048" t="s">
        <v>1749</v>
      </c>
      <c r="C1048" t="s">
        <v>1750</v>
      </c>
      <c r="D1048" t="s">
        <v>172</v>
      </c>
      <c r="E1048" t="s">
        <v>161</v>
      </c>
      <c r="F1048" t="s">
        <v>67</v>
      </c>
      <c r="G1048" t="s">
        <v>68</v>
      </c>
      <c r="H1048" t="s">
        <v>1751</v>
      </c>
      <c r="I1048" t="s">
        <v>70</v>
      </c>
      <c r="J1048" t="s">
        <v>97</v>
      </c>
      <c r="K1048" t="s">
        <v>72</v>
      </c>
      <c r="L1048" t="s">
        <v>165</v>
      </c>
      <c r="M1048">
        <v>12</v>
      </c>
      <c r="N1048">
        <v>3550</v>
      </c>
      <c r="O1048">
        <v>42600</v>
      </c>
      <c r="P1048" t="s">
        <v>1752</v>
      </c>
      <c r="Q1048" t="s">
        <v>1753</v>
      </c>
      <c r="R1048" t="s">
        <v>32</v>
      </c>
      <c r="S1048" t="str">
        <f>IF(salesTable[[#This Row],[Region]]="","MISSING",IFERROR(VLOOKUP(salesTable[[#This Row],[Region]],region_ref[],2,FALSE),TRIM(CLEAN(UPPER(salesTable[[#This Row],[Region]])))))</f>
        <v>TAKORADI</v>
      </c>
      <c r="T1048" t="str">
        <f>IF(salesTable[[#This Row],[CustomerType]]="","MISSING",IFERROR(VLOOKUP(salesTable[[#This Row],[CustomerType]],customerType_Ref[],2,FALSE),TRIM(CLEAN(UPPER(salesTable[[#This Row],[CustomerType]])))))</f>
        <v>BUSINESS</v>
      </c>
      <c r="U1048" t="str">
        <f>IF(salesTable[[#This Row],[SalesChannel]]="","MISSING",IFERROR(VLOOKUP(salesTable[[#This Row],[SalesChannel]],salesChannel_Ref[],2,FALSE),CLEAN(UPPER(TRIM(salesTable[SalesChannel])))))</f>
        <v>IN-STORE</v>
      </c>
      <c r="V104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48" s="8" t="str">
        <f>IF(salesTable[[#This Row],[ProductID]]="","MISSING",IFERROR(VLOOKUP(salesTable[[#This Row],[ProductID]],product_REF[],1,FALSE),"NO MATCH"))</f>
        <v>P010</v>
      </c>
      <c r="X1048" s="8" t="str">
        <f>CLEAN(UPPER(TRIM(IF(salesTable[[#This Row],[ProductID]]="","MISSING",IFERROR(VLOOKUP(salesTable[[#This Row],[ProductID]],product_REF[],2,FALSE),"NO MATCH")))))</f>
        <v>AIR CONDITIONER</v>
      </c>
      <c r="Y1048" t="str">
        <f>IFERROR(CLEAN(UPPER(TRIM(VLOOKUP(salesTable[[#This Row],[productID_Final]],product_REF[],3,FALSE)))),"NO MATCH")</f>
        <v>HOME APPLIANCES</v>
      </c>
      <c r="Z1048" s="8" t="str">
        <f>IF(salesTable[[#This Row],[productCategory_final]]=CLEAN(UPPER(TRIM(salesTable[ProductCategory]))),salesTable[[#This Row],[productCategory_final]],"MISMATCH")</f>
        <v>HOME APPLIANCES</v>
      </c>
      <c r="AA1048" s="8" t="str">
        <f>IF(salesTable[[#This Row],[CustomerID]]="","MISSING",IFERROR(VLOOKUP(salesTable[[#This Row],[CustomerID]],customer_REF[],1,FALSE),"NO MATCH"))</f>
        <v>C0106</v>
      </c>
      <c r="AB1048" t="str">
        <f>CLEAN(UPPER(TRIM(IF(salesTable[[#This Row],[FirstName]]="","MISSING",IFERROR(VLOOKUP(salesTable[[#This Row],[CustomerID_final]],customer_REF[],2,FALSE),"NO MATCH")))))</f>
        <v>DANIEL</v>
      </c>
      <c r="AC1048" s="8" t="str">
        <f>IF(salesTable[[#This Row],[customerFisrtName]]=CLEAN(UPPER(TRIM(salesTable[[#This Row],[customerFisrtName]]))),salesTable[[#This Row],[customerFisrtName]],"MISMATCH")</f>
        <v>DANIEL</v>
      </c>
      <c r="AD1048" t="str">
        <f>CLEAN(UPPER(TRIM(IF(salesTable[[#This Row],[LastName]]="","MISSING",IFERROR(VLOOKUP(salesTable[[#This Row],[CustomerID_final]],customer_REF[],3,FALSE),"NO MATCH")))))</f>
        <v>ADDO</v>
      </c>
      <c r="AE1048" s="8" t="str">
        <f>IF(salesTable[[#This Row],[customerLastName]]=CLEAN(UPPER(TRIM(salesTable[[#This Row],[customerLastName]]))),salesTable[[#This Row],[customerLastName]],"MISMATCH")</f>
        <v>ADDO</v>
      </c>
      <c r="AF1048" s="8" t="str">
        <f>IF(salesTable[[#This Row],[Phone]]="","MISSING",0&amp;RIGHT(TRIM(SUBSTITUTE(SUBSTITUTE(SUBSTITUTE(salesTable[[#This Row],[Phone]],"+","")," ",""),"-","")),9))</f>
        <v>0276115220</v>
      </c>
      <c r="AG104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48" s="8">
        <f>IF(salesTable[[#This Row],[quantity_clean]]&gt;0,salesTable[[#This Row],[quantity_clean]],"INVALID")</f>
        <v>12</v>
      </c>
      <c r="AI1048">
        <f>IF(OR(salesTable[[#This Row],[UnitPrice]]="",salesTable[[#This Row],[UnitPrice]]="N/A",salesTable[[#This Row],[UnitPrice]]="unknown"),"INVALID",VALUE(TRIM(SUBSTITUTE(SUBSTITUTE(salesTable[[#This Row],[UnitPrice]],",",""),"GH₵",""))))</f>
        <v>3550</v>
      </c>
      <c r="AJ1048" s="8">
        <f>IF(salesTable[[#This Row],[unitPrice_clean]]&gt;0,salesTable[[#This Row],[unitPrice_clean]],"INVALID")</f>
        <v>3550</v>
      </c>
      <c r="AK1048">
        <f>IF(salesTable[[#This Row],[Revenue]]="","MISSING",VALUE(TRIM(SUBSTITUTE(SUBSTITUTE(salesTable[[#This Row],[Revenue]],",",""),"GH₵",""))))</f>
        <v>42600</v>
      </c>
      <c r="AL1048" s="8">
        <f>IFERROR(IF(ROUND(salesTable[[#This Row],[Quantity_final]]*salesTable[[#This Row],[UnitPrice_final]],2)=ROUND(salesTable[[#This Row],[revenue_clean]],2)=TRUE,salesTable[[#This Row],[revenue_clean]],"invalid"),"INVALID")</f>
        <v>42600</v>
      </c>
      <c r="AM1048" s="19">
        <f>IF(ISNUMBER(salesTable[[#This Row],[OrderDate]]),salesTable[[#This Row],[OrderDate]],IFERROR(DATEVALUE(CLEAN(TRIM(SUBSTITUTE(salesTable[[#This Row],[OrderDate]],".","/")))),"CHECK"))</f>
        <v>45875</v>
      </c>
      <c r="AN10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45875</v>
      </c>
      <c r="AO10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GH-TAK-2025-00925</v>
      </c>
      <c r="AP10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8" s="8" t="str">
        <f>CLEAN(PROPER(TRIM(salesTable[[#This Row],[Email]])))</f>
        <v>Daniel.Addo70@Example.Con</v>
      </c>
      <c r="AR1048" s="8" t="str">
        <f>CLEAN(TRIM(salesTable[[#This Row],[SourceFile]]))</f>
        <v>Agent_App_2025.csv</v>
      </c>
      <c r="AS10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8" s="8" t="str">
        <f>IF(salesTable[orderRef_final]&lt;&gt;"MISSING",salesTable[orderRef_final],"invalid")</f>
        <v>GH-TAK-2025-00925</v>
      </c>
    </row>
    <row r="1049" spans="1:46" x14ac:dyDescent="0.3">
      <c r="A1049" t="s">
        <v>5646</v>
      </c>
      <c r="B1049" t="s">
        <v>724</v>
      </c>
      <c r="C1049" t="s">
        <v>612</v>
      </c>
      <c r="D1049" t="s">
        <v>390</v>
      </c>
      <c r="E1049" t="s">
        <v>161</v>
      </c>
      <c r="F1049" t="s">
        <v>67</v>
      </c>
      <c r="G1049" t="s">
        <v>81</v>
      </c>
      <c r="H1049" t="s">
        <v>425</v>
      </c>
      <c r="I1049" t="s">
        <v>110</v>
      </c>
      <c r="J1049" t="s">
        <v>83</v>
      </c>
      <c r="K1049" t="s">
        <v>660</v>
      </c>
      <c r="L1049" t="s">
        <v>502</v>
      </c>
      <c r="M1049" t="s">
        <v>1522</v>
      </c>
      <c r="N1049">
        <v>1250</v>
      </c>
      <c r="O1049">
        <v>7500</v>
      </c>
      <c r="P1049" t="s">
        <v>643</v>
      </c>
      <c r="Q1049" t="s">
        <v>5647</v>
      </c>
      <c r="R1049" t="s">
        <v>46</v>
      </c>
      <c r="S1049" t="str">
        <f>IF(salesTable[[#This Row],[Region]]="","MISSING",IFERROR(VLOOKUP(salesTable[[#This Row],[Region]],region_ref[],2,FALSE),TRIM(CLEAN(UPPER(salesTable[[#This Row],[Region]])))))</f>
        <v>TAKORADI</v>
      </c>
      <c r="T1049" t="str">
        <f>IF(salesTable[[#This Row],[CustomerType]]="","MISSING",IFERROR(VLOOKUP(salesTable[[#This Row],[CustomerType]],customerType_Ref[],2,FALSE),TRIM(CLEAN(UPPER(salesTable[[#This Row],[CustomerType]])))))</f>
        <v>INDIVIDUAL</v>
      </c>
      <c r="U1049" t="str">
        <f>IF(salesTable[[#This Row],[SalesChannel]]="","MISSING",IFERROR(VLOOKUP(salesTable[[#This Row],[SalesChannel]],salesChannel_Ref[],2,FALSE),CLEAN(UPPER(TRIM(salesTable[SalesChannel])))))</f>
        <v>MOBILE APP</v>
      </c>
      <c r="V1049" t="str">
        <f>IF(salesTable[[#This Row],[PaymentMethod]]="","MISSING",IFERROR(VLOOKUP(salesTable[[#This Row],[PaymentMethod]],paymentMethod_REF[],2,FALSE), CLEAN(UPPER(TRIM(salesTable[[#This Row],[PaymentMethod]])))))</f>
        <v>CASH</v>
      </c>
      <c r="W1049" s="8" t="str">
        <f>IF(salesTable[[#This Row],[ProductID]]="","MISSING",IFERROR(VLOOKUP(salesTable[[#This Row],[ProductID]],product_REF[],1,FALSE),"NO MATCH"))</f>
        <v>P008</v>
      </c>
      <c r="X1049" s="8" t="str">
        <f>CLEAN(UPPER(TRIM(IF(salesTable[[#This Row],[ProductID]]="","MISSING",IFERROR(VLOOKUP(salesTable[[#This Row],[ProductID]],product_REF[],2,FALSE),"NO MATCH")))))</f>
        <v>MICROWAVE 25L</v>
      </c>
      <c r="Y1049" t="str">
        <f>IFERROR(CLEAN(UPPER(TRIM(VLOOKUP(salesTable[[#This Row],[productID_Final]],product_REF[],3,FALSE)))),"NO MATCH")</f>
        <v>HOME APPLIANCES</v>
      </c>
      <c r="Z1049" s="8" t="str">
        <f>IF(salesTable[[#This Row],[productCategory_final]]=CLEAN(UPPER(TRIM(salesTable[ProductCategory]))),salesTable[[#This Row],[productCategory_final]],"MISMATCH")</f>
        <v>HOME APPLIANCES</v>
      </c>
      <c r="AA1049" s="8" t="str">
        <f>IF(salesTable[[#This Row],[CustomerID]]="","MISSING",IFERROR(VLOOKUP(salesTable[[#This Row],[CustomerID]],customer_REF[],1,FALSE),"NO MATCH"))</f>
        <v>C0254</v>
      </c>
      <c r="AB1049" t="str">
        <f>CLEAN(UPPER(TRIM(IF(salesTable[[#This Row],[FirstName]]="","MISSING",IFERROR(VLOOKUP(salesTable[[#This Row],[CustomerID_final]],customer_REF[],2,FALSE),"NO MATCH")))))</f>
        <v>ADWOA</v>
      </c>
      <c r="AC1049" s="8" t="str">
        <f>IF(salesTable[[#This Row],[customerFisrtName]]=CLEAN(UPPER(TRIM(salesTable[[#This Row],[customerFisrtName]]))),salesTable[[#This Row],[customerFisrtName]],"MISMATCH")</f>
        <v>ADWOA</v>
      </c>
      <c r="AD1049" t="str">
        <f>CLEAN(UPPER(TRIM(IF(salesTable[[#This Row],[LastName]]="","MISSING",IFERROR(VLOOKUP(salesTable[[#This Row],[CustomerID_final]],customer_REF[],3,FALSE),"NO MATCH")))))</f>
        <v>ADDO</v>
      </c>
      <c r="AE1049" s="8" t="str">
        <f>IF(salesTable[[#This Row],[customerLastName]]=CLEAN(UPPER(TRIM(salesTable[[#This Row],[customerLastName]]))),salesTable[[#This Row],[customerLastName]],"MISMATCH")</f>
        <v>ADDO</v>
      </c>
      <c r="AF1049" s="8" t="str">
        <f>IF(salesTable[[#This Row],[Phone]]="","MISSING",0&amp;RIGHT(TRIM(SUBSTITUTE(SUBSTITUTE(SUBSTITUTE(salesTable[[#This Row],[Phone]],"+","")," ",""),"-","")),9))</f>
        <v>0241234567</v>
      </c>
      <c r="AG104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49" s="8">
        <f>IF(salesTable[[#This Row],[quantity_clean]]&gt;0,salesTable[[#This Row],[quantity_clean]],"INVALID")</f>
        <v>6</v>
      </c>
      <c r="AI104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49" s="8">
        <f>IF(salesTable[[#This Row],[unitPrice_clean]]&gt;0,salesTable[[#This Row],[unitPrice_clean]],"INVALID")</f>
        <v>1250</v>
      </c>
      <c r="AK1049">
        <f>IF(salesTable[[#This Row],[Revenue]]="","MISSING",VALUE(TRIM(SUBSTITUTE(SUBSTITUTE(salesTable[[#This Row],[Revenue]],",",""),"GH₵",""))))</f>
        <v>7500</v>
      </c>
      <c r="AL1049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049" s="19">
        <f>IF(ISNUMBER(salesTable[[#This Row],[OrderDate]]),salesTable[[#This Row],[OrderDate]],IFERROR(DATEVALUE(CLEAN(TRIM(SUBSTITUTE(salesTable[[#This Row],[OrderDate]],".","/")))),"CHECK"))</f>
        <v>45754</v>
      </c>
      <c r="AN10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45754</v>
      </c>
      <c r="AO10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GH-TAK-2025-00929</v>
      </c>
      <c r="AP10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49" s="8" t="str">
        <f>CLEAN(PROPER(TRIM(salesTable[[#This Row],[Email]])))</f>
        <v>Adwoa.Addo36@Example.Com</v>
      </c>
      <c r="AR1049" s="8" t="str">
        <f>CLEAN(TRIM(salesTable[[#This Row],[SourceFile]]))</f>
        <v>Mobile_App_Export.csv</v>
      </c>
      <c r="AS10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49" s="8" t="str">
        <f>IF(salesTable[orderRef_final]&lt;&gt;"MISSING",salesTable[orderRef_final],"invalid")</f>
        <v>GH-TAK-2025-00929</v>
      </c>
    </row>
    <row r="1050" spans="1:46" x14ac:dyDescent="0.3">
      <c r="A1050" t="s">
        <v>5894</v>
      </c>
      <c r="B1050" t="s">
        <v>3813</v>
      </c>
      <c r="C1050" t="s">
        <v>872</v>
      </c>
      <c r="D1050" t="s">
        <v>366</v>
      </c>
      <c r="E1050" t="s">
        <v>237</v>
      </c>
      <c r="F1050" t="s">
        <v>67</v>
      </c>
      <c r="G1050" t="s">
        <v>239</v>
      </c>
      <c r="H1050" t="s">
        <v>240</v>
      </c>
      <c r="I1050" t="s">
        <v>279</v>
      </c>
      <c r="J1050" t="s">
        <v>27</v>
      </c>
      <c r="K1050" t="s">
        <v>1148</v>
      </c>
      <c r="L1050" t="s">
        <v>289</v>
      </c>
      <c r="M1050">
        <v>1</v>
      </c>
      <c r="N1050">
        <v>980</v>
      </c>
      <c r="O1050">
        <v>980</v>
      </c>
      <c r="P1050" t="s">
        <v>5895</v>
      </c>
      <c r="Q1050" t="s">
        <v>5896</v>
      </c>
      <c r="R1050" t="s">
        <v>157</v>
      </c>
      <c r="S1050" t="str">
        <f>IF(salesTable[[#This Row],[Region]]="","MISSING",IFERROR(VLOOKUP(salesTable[[#This Row],[Region]],region_ref[],2,FALSE),TRIM(CLEAN(UPPER(salesTable[[#This Row],[Region]])))))</f>
        <v>TAKORADI</v>
      </c>
      <c r="T1050" t="str">
        <f>IF(salesTable[[#This Row],[CustomerType]]="","MISSING",IFERROR(VLOOKUP(salesTable[[#This Row],[CustomerType]],customerType_Ref[],2,FALSE),TRIM(CLEAN(UPPER(salesTable[[#This Row],[CustomerType]])))))</f>
        <v>GOVERNMENT</v>
      </c>
      <c r="U1050" t="str">
        <f>IF(salesTable[[#This Row],[SalesChannel]]="","MISSING",IFERROR(VLOOKUP(salesTable[[#This Row],[SalesChannel]],salesChannel_Ref[],2,FALSE),CLEAN(UPPER(TRIM(salesTable[SalesChannel])))))</f>
        <v>MOBILE APP</v>
      </c>
      <c r="V105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50" s="8" t="str">
        <f>IF(salesTable[[#This Row],[ProductID]]="","MISSING",IFERROR(VLOOKUP(salesTable[[#This Row],[ProductID]],product_REF[],1,FALSE),"NO MATCH"))</f>
        <v>P009</v>
      </c>
      <c r="X1050" s="8" t="str">
        <f>CLEAN(UPPER(TRIM(IF(salesTable[[#This Row],[ProductID]]="","MISSING",IFERROR(VLOOKUP(salesTable[[#This Row],[ProductID]],product_REF[],2,FALSE),"NO MATCH")))))</f>
        <v>FILING CABINET</v>
      </c>
      <c r="Y1050" t="str">
        <f>IFERROR(CLEAN(UPPER(TRIM(VLOOKUP(salesTable[[#This Row],[productID_Final]],product_REF[],3,FALSE)))),"NO MATCH")</f>
        <v>OFFICE SUPPLIES</v>
      </c>
      <c r="Z1050" s="8" t="str">
        <f>IF(salesTable[[#This Row],[productCategory_final]]=CLEAN(UPPER(TRIM(salesTable[ProductCategory]))),salesTable[[#This Row],[productCategory_final]],"MISMATCH")</f>
        <v>OFFICE SUPPLIES</v>
      </c>
      <c r="AA1050" s="8" t="str">
        <f>IF(salesTable[[#This Row],[CustomerID]]="","MISSING",IFERROR(VLOOKUP(salesTable[[#This Row],[CustomerID]],customer_REF[],1,FALSE),"NO MATCH"))</f>
        <v>C0220</v>
      </c>
      <c r="AB1050" t="str">
        <f>CLEAN(UPPER(TRIM(IF(salesTable[[#This Row],[FirstName]]="","MISSING",IFERROR(VLOOKUP(salesTable[[#This Row],[CustomerID_final]],customer_REF[],2,FALSE),"NO MATCH")))))</f>
        <v>ABENA</v>
      </c>
      <c r="AC1050" s="8" t="str">
        <f>IF(salesTable[[#This Row],[customerFisrtName]]=CLEAN(UPPER(TRIM(salesTable[[#This Row],[customerFisrtName]]))),salesTable[[#This Row],[customerFisrtName]],"MISMATCH")</f>
        <v>ABENA</v>
      </c>
      <c r="AD1050" t="str">
        <f>CLEAN(UPPER(TRIM(IF(salesTable[[#This Row],[LastName]]="","MISSING",IFERROR(VLOOKUP(salesTable[[#This Row],[CustomerID_final]],customer_REF[],3,FALSE),"NO MATCH")))))</f>
        <v>APPIAH</v>
      </c>
      <c r="AE1050" s="8" t="str">
        <f>IF(salesTable[[#This Row],[customerLastName]]=CLEAN(UPPER(TRIM(salesTable[[#This Row],[customerLastName]]))),salesTable[[#This Row],[customerLastName]],"MISMATCH")</f>
        <v>APPIAH</v>
      </c>
      <c r="AF1050" s="8" t="str">
        <f>IF(salesTable[[#This Row],[Phone]]="","MISSING",0&amp;RIGHT(TRIM(SUBSTITUTE(SUBSTITUTE(SUBSTITUTE(salesTable[[#This Row],[Phone]],"+","")," ",""),"-","")),9))</f>
        <v>0592595045</v>
      </c>
      <c r="AG105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50" s="8">
        <f>IF(salesTable[[#This Row],[quantity_clean]]&gt;0,salesTable[[#This Row],[quantity_clean]],"INVALID")</f>
        <v>1</v>
      </c>
      <c r="AI105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50" s="8">
        <f>IF(salesTable[[#This Row],[unitPrice_clean]]&gt;0,salesTable[[#This Row],[unitPrice_clean]],"INVALID")</f>
        <v>980</v>
      </c>
      <c r="AK1050">
        <f>IF(salesTable[[#This Row],[Revenue]]="","MISSING",VALUE(TRIM(SUBSTITUTE(SUBSTITUTE(salesTable[[#This Row],[Revenue]],",",""),"GH₵",""))))</f>
        <v>980</v>
      </c>
      <c r="AL1050" s="8">
        <f>IFERROR(IF(ROUND(salesTable[[#This Row],[Quantity_final]]*salesTable[[#This Row],[UnitPrice_final]],2)=ROUND(salesTable[[#This Row],[revenue_clean]],2)=TRUE,salesTable[[#This Row],[revenue_clean]],"invalid"),"INVALID")</f>
        <v>980</v>
      </c>
      <c r="AM1050" s="19">
        <f>IF(ISNUMBER(salesTable[[#This Row],[OrderDate]]),salesTable[[#This Row],[OrderDate]],IFERROR(DATEVALUE(CLEAN(TRIM(SUBSTITUTE(salesTable[[#This Row],[OrderDate]],".","/")))),"CHECK"))</f>
        <v>45853</v>
      </c>
      <c r="AN10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45853</v>
      </c>
      <c r="AO10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GH-TAK-2025-00937</v>
      </c>
      <c r="AP10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0" s="8" t="str">
        <f>CLEAN(PROPER(TRIM(salesTable[[#This Row],[Email]])))</f>
        <v>Abena.Appiah23@Example.Com</v>
      </c>
      <c r="AR1050" s="8" t="str">
        <f>CLEAN(TRIM(salesTable[[#This Row],[SourceFile]]))</f>
        <v>Online_Sales_2025.xlsx</v>
      </c>
      <c r="AS10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0" s="8" t="str">
        <f>IF(salesTable[orderRef_final]&lt;&gt;"MISSING",salesTable[orderRef_final],"invalid")</f>
        <v>GH-TAK-2025-00937</v>
      </c>
    </row>
    <row r="1051" spans="1:46" x14ac:dyDescent="0.3">
      <c r="A1051" t="s">
        <v>215</v>
      </c>
      <c r="B1051" t="s">
        <v>216</v>
      </c>
      <c r="C1051" t="s">
        <v>217</v>
      </c>
      <c r="D1051" t="s">
        <v>50</v>
      </c>
      <c r="E1051" t="s">
        <v>51</v>
      </c>
      <c r="F1051" t="s">
        <v>67</v>
      </c>
      <c r="G1051" t="s">
        <v>218</v>
      </c>
      <c r="H1051" t="s">
        <v>219</v>
      </c>
      <c r="I1051" t="s">
        <v>220</v>
      </c>
      <c r="J1051" t="s">
        <v>221</v>
      </c>
      <c r="K1051" t="s">
        <v>174</v>
      </c>
      <c r="L1051" t="s">
        <v>222</v>
      </c>
      <c r="M1051">
        <v>8</v>
      </c>
      <c r="N1051">
        <v>2800</v>
      </c>
      <c r="O1051">
        <v>22400</v>
      </c>
      <c r="P1051" t="s">
        <v>223</v>
      </c>
      <c r="Q1051" t="s">
        <v>224</v>
      </c>
      <c r="R1051" t="s">
        <v>61</v>
      </c>
      <c r="S1051" t="str">
        <f>IF(salesTable[[#This Row],[Region]]="","MISSING",IFERROR(VLOOKUP(salesTable[[#This Row],[Region]],region_ref[],2,FALSE),TRIM(CLEAN(UPPER(salesTable[[#This Row],[Region]])))))</f>
        <v>TAKORADI</v>
      </c>
      <c r="T1051" t="str">
        <f>IF(salesTable[[#This Row],[CustomerType]]="","MISSING",IFERROR(VLOOKUP(salesTable[[#This Row],[CustomerType]],customerType_Ref[],2,FALSE),TRIM(CLEAN(UPPER(salesTable[[#This Row],[CustomerType]])))))</f>
        <v>INDIVIDUAL</v>
      </c>
      <c r="U1051" t="str">
        <f>IF(salesTable[[#This Row],[SalesChannel]]="","MISSING",IFERROR(VLOOKUP(salesTable[[#This Row],[SalesChannel]],salesChannel_Ref[],2,FALSE),CLEAN(UPPER(TRIM(salesTable[SalesChannel])))))</f>
        <v>IN-STORE</v>
      </c>
      <c r="V1051" t="str">
        <f>IF(salesTable[[#This Row],[PaymentMethod]]="","MISSING",IFERROR(VLOOKUP(salesTable[[#This Row],[PaymentMethod]],paymentMethod_REF[],2,FALSE), CLEAN(UPPER(TRIM(salesTable[[#This Row],[PaymentMethod]])))))</f>
        <v>CASH</v>
      </c>
      <c r="W1051" s="8" t="str">
        <f>IF(salesTable[[#This Row],[ProductID]]="","MISSING",IFERROR(VLOOKUP(salesTable[[#This Row],[ProductID]],product_REF[],1,FALSE),"NO MATCH"))</f>
        <v>P005</v>
      </c>
      <c r="X1051" s="8" t="str">
        <f>CLEAN(UPPER(TRIM(IF(salesTable[[#This Row],[ProductID]]="","MISSING",IFERROR(VLOOKUP(salesTable[[#This Row],[ProductID]],product_REF[],2,FALSE),"NO MATCH")))))</f>
        <v>SMARTPHONE X</v>
      </c>
      <c r="Y1051" t="str">
        <f>IFERROR(CLEAN(UPPER(TRIM(VLOOKUP(salesTable[[#This Row],[productID_Final]],product_REF[],3,FALSE)))),"NO MATCH")</f>
        <v>ELECTRONICS</v>
      </c>
      <c r="Z1051" s="8" t="str">
        <f>IF(salesTable[[#This Row],[productCategory_final]]=CLEAN(UPPER(TRIM(salesTable[ProductCategory]))),salesTable[[#This Row],[productCategory_final]],"MISMATCH")</f>
        <v>ELECTRONICS</v>
      </c>
      <c r="AA1051" s="8" t="str">
        <f>IF(salesTable[[#This Row],[CustomerID]]="","MISSING",IFERROR(VLOOKUP(salesTable[[#This Row],[CustomerID]],customer_REF[],1,FALSE),"NO MATCH"))</f>
        <v>C0011</v>
      </c>
      <c r="AB1051" t="str">
        <f>CLEAN(UPPER(TRIM(IF(salesTable[[#This Row],[FirstName]]="","MISSING",IFERROR(VLOOKUP(salesTable[[#This Row],[CustomerID_final]],customer_REF[],2,FALSE),"NO MATCH")))))</f>
        <v>AKOSUA</v>
      </c>
      <c r="AC1051" s="8" t="str">
        <f>IF(salesTable[[#This Row],[customerFisrtName]]=CLEAN(UPPER(TRIM(salesTable[[#This Row],[customerFisrtName]]))),salesTable[[#This Row],[customerFisrtName]],"MISMATCH")</f>
        <v>AKOSUA</v>
      </c>
      <c r="AD1051" t="str">
        <f>CLEAN(UPPER(TRIM(IF(salesTable[[#This Row],[LastName]]="","MISSING",IFERROR(VLOOKUP(salesTable[[#This Row],[CustomerID_final]],customer_REF[],3,FALSE),"NO MATCH")))))</f>
        <v>MENSAH</v>
      </c>
      <c r="AE1051" s="8" t="str">
        <f>IF(salesTable[[#This Row],[customerLastName]]=CLEAN(UPPER(TRIM(salesTable[[#This Row],[customerLastName]]))),salesTable[[#This Row],[customerLastName]],"MISMATCH")</f>
        <v>MENSAH</v>
      </c>
      <c r="AF1051" s="8" t="str">
        <f>IF(salesTable[[#This Row],[Phone]]="","MISSING",0&amp;RIGHT(TRIM(SUBSTITUTE(SUBSTITUTE(SUBSTITUTE(salesTable[[#This Row],[Phone]],"+","")," ",""),"-","")),9))</f>
        <v>0209693509</v>
      </c>
      <c r="AG105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51" s="8">
        <f>IF(salesTable[[#This Row],[quantity_clean]]&gt;0,salesTable[[#This Row],[quantity_clean]],"INVALID")</f>
        <v>8</v>
      </c>
      <c r="AI1051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51" s="8">
        <f>IF(salesTable[[#This Row],[unitPrice_clean]]&gt;0,salesTable[[#This Row],[unitPrice_clean]],"INVALID")</f>
        <v>2800</v>
      </c>
      <c r="AK1051">
        <f>IF(salesTable[[#This Row],[Revenue]]="","MISSING",VALUE(TRIM(SUBSTITUTE(SUBSTITUTE(salesTable[[#This Row],[Revenue]],",",""),"GH₵",""))))</f>
        <v>22400</v>
      </c>
      <c r="AL1051" s="8">
        <f>IFERROR(IF(ROUND(salesTable[[#This Row],[Quantity_final]]*salesTable[[#This Row],[UnitPrice_final]],2)=ROUND(salesTable[[#This Row],[revenue_clean]],2)=TRUE,salesTable[[#This Row],[revenue_clean]],"invalid"),"INVALID")</f>
        <v>22400</v>
      </c>
      <c r="AM1051" s="19">
        <f>IF(ISNUMBER(salesTable[[#This Row],[OrderDate]]),salesTable[[#This Row],[OrderDate]],IFERROR(DATEVALUE(CLEAN(TRIM(SUBSTITUTE(salesTable[[#This Row],[OrderDate]],".","/")))),"CHECK"))</f>
        <v>45938</v>
      </c>
      <c r="AN10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45938</v>
      </c>
      <c r="AO10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GH-TAK-2025-00942</v>
      </c>
      <c r="AP10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1" s="8" t="str">
        <f>CLEAN(PROPER(TRIM(salesTable[[#This Row],[Email]])))</f>
        <v>Akosua.Mensah37@Example.Com</v>
      </c>
      <c r="AR1051" s="8" t="str">
        <f>CLEAN(TRIM(salesTable[[#This Row],[SourceFile]]))</f>
        <v>Retail_POS_2025.csv</v>
      </c>
      <c r="AS10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1" s="8" t="str">
        <f>IF(salesTable[orderRef_final]&lt;&gt;"MISSING",salesTable[orderRef_final],"invalid")</f>
        <v>GH-TAK-2025-00942</v>
      </c>
    </row>
    <row r="1052" spans="1:46" x14ac:dyDescent="0.3">
      <c r="A1052" t="s">
        <v>1997</v>
      </c>
      <c r="B1052" t="s">
        <v>1998</v>
      </c>
      <c r="C1052" t="s">
        <v>1999</v>
      </c>
      <c r="D1052" t="s">
        <v>1457</v>
      </c>
      <c r="E1052" t="s">
        <v>1003</v>
      </c>
      <c r="F1052" t="s">
        <v>238</v>
      </c>
      <c r="G1052" t="s">
        <v>303</v>
      </c>
      <c r="H1052" t="s">
        <v>2000</v>
      </c>
      <c r="I1052" t="s">
        <v>41</v>
      </c>
      <c r="J1052" t="s">
        <v>83</v>
      </c>
      <c r="K1052" t="s">
        <v>98</v>
      </c>
      <c r="L1052" t="s">
        <v>132</v>
      </c>
      <c r="M1052">
        <v>4</v>
      </c>
      <c r="N1052" t="s">
        <v>1978</v>
      </c>
      <c r="O1052">
        <v>9600</v>
      </c>
      <c r="P1052" t="s">
        <v>2001</v>
      </c>
      <c r="Q1052" t="s">
        <v>2002</v>
      </c>
      <c r="R1052" t="s">
        <v>61</v>
      </c>
      <c r="S1052" t="str">
        <f>IF(salesTable[[#This Row],[Region]]="","MISSING",IFERROR(VLOOKUP(salesTable[[#This Row],[Region]],region_ref[],2,FALSE),TRIM(CLEAN(UPPER(salesTable[[#This Row],[Region]])))))</f>
        <v>TAKORADI</v>
      </c>
      <c r="T1052" t="str">
        <f>IF(salesTable[[#This Row],[CustomerType]]="","MISSING",IFERROR(VLOOKUP(salesTable[[#This Row],[CustomerType]],customerType_Ref[],2,FALSE),TRIM(CLEAN(UPPER(salesTable[[#This Row],[CustomerType]])))))</f>
        <v>INDIVIDUAL</v>
      </c>
      <c r="U1052" t="str">
        <f>IF(salesTable[[#This Row],[SalesChannel]]="","MISSING",IFERROR(VLOOKUP(salesTable[[#This Row],[SalesChannel]],salesChannel_Ref[],2,FALSE),CLEAN(UPPER(TRIM(salesTable[SalesChannel])))))</f>
        <v>MOBILE APP</v>
      </c>
      <c r="V105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52" s="8" t="str">
        <f>IF(salesTable[[#This Row],[ProductID]]="","MISSING",IFERROR(VLOOKUP(salesTable[[#This Row],[ProductID]],product_REF[],1,FALSE),"NO MATCH"))</f>
        <v>P011</v>
      </c>
      <c r="X1052" s="8" t="str">
        <f>CLEAN(UPPER(TRIM(IF(salesTable[[#This Row],[ProductID]]="","MISSING",IFERROR(VLOOKUP(salesTable[[#This Row],[ProductID]],product_REF[],2,FALSE),"NO MATCH")))))</f>
        <v>EXECUTIVE DESK</v>
      </c>
      <c r="Y1052" t="str">
        <f>IFERROR(CLEAN(UPPER(TRIM(VLOOKUP(salesTable[[#This Row],[productID_Final]],product_REF[],3,FALSE)))),"NO MATCH")</f>
        <v>FURNITURE</v>
      </c>
      <c r="Z1052" s="8" t="str">
        <f>IF(salesTable[[#This Row],[productCategory_final]]=CLEAN(UPPER(TRIM(salesTable[ProductCategory]))),salesTable[[#This Row],[productCategory_final]],"MISMATCH")</f>
        <v>FURNITURE</v>
      </c>
      <c r="AA1052" s="8" t="str">
        <f>IF(salesTable[[#This Row],[CustomerID]]="","MISSING",IFERROR(VLOOKUP(salesTable[[#This Row],[CustomerID]],customer_REF[],1,FALSE),"NO MATCH"))</f>
        <v>C0164</v>
      </c>
      <c r="AB1052" t="str">
        <f>CLEAN(UPPER(TRIM(IF(salesTable[[#This Row],[FirstName]]="","MISSING",IFERROR(VLOOKUP(salesTable[[#This Row],[CustomerID_final]],customer_REF[],2,FALSE),"NO MATCH")))))</f>
        <v>DANIEL</v>
      </c>
      <c r="AC1052" s="8" t="str">
        <f>IF(salesTable[[#This Row],[customerFisrtName]]=CLEAN(UPPER(TRIM(salesTable[[#This Row],[customerFisrtName]]))),salesTable[[#This Row],[customerFisrtName]],"MISMATCH")</f>
        <v>DANIEL</v>
      </c>
      <c r="AD1052" t="str">
        <f>CLEAN(UPPER(TRIM(IF(salesTable[[#This Row],[LastName]]="","MISSING",IFERROR(VLOOKUP(salesTable[[#This Row],[CustomerID_final]],customer_REF[],3,FALSE),"NO MATCH")))))</f>
        <v>ARTHUR</v>
      </c>
      <c r="AE1052" s="8" t="str">
        <f>IF(salesTable[[#This Row],[customerLastName]]=CLEAN(UPPER(TRIM(salesTable[[#This Row],[customerLastName]]))),salesTable[[#This Row],[customerLastName]],"MISMATCH")</f>
        <v>ARTHUR</v>
      </c>
      <c r="AF1052" s="8" t="str">
        <f>IF(salesTable[[#This Row],[Phone]]="","MISSING",0&amp;RIGHT(TRIM(SUBSTITUTE(SUBSTITUTE(SUBSTITUTE(salesTable[[#This Row],[Phone]],"+","")," ",""),"-","")),9))</f>
        <v>0205219491</v>
      </c>
      <c r="AG105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52" s="8">
        <f>IF(salesTable[[#This Row],[quantity_clean]]&gt;0,salesTable[[#This Row],[quantity_clean]],"INVALID")</f>
        <v>4</v>
      </c>
      <c r="AI105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52" s="8">
        <f>IF(salesTable[[#This Row],[unitPrice_clean]]&gt;0,salesTable[[#This Row],[unitPrice_clean]],"INVALID")</f>
        <v>2400</v>
      </c>
      <c r="AK1052">
        <f>IF(salesTable[[#This Row],[Revenue]]="","MISSING",VALUE(TRIM(SUBSTITUTE(SUBSTITUTE(salesTable[[#This Row],[Revenue]],",",""),"GH₵",""))))</f>
        <v>9600</v>
      </c>
      <c r="AL1052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1052" s="19">
        <f>IF(ISNUMBER(salesTable[[#This Row],[OrderDate]]),salesTable[[#This Row],[OrderDate]],IFERROR(DATEVALUE(CLEAN(TRIM(SUBSTITUTE(salesTable[[#This Row],[OrderDate]],".","/")))),"CHECK"))</f>
        <v>45992</v>
      </c>
      <c r="AN10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45992</v>
      </c>
      <c r="AO10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GH-TAK-2025-00947</v>
      </c>
      <c r="AP10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2" s="8" t="str">
        <f>CLEAN(PROPER(TRIM(salesTable[[#This Row],[Email]])))</f>
        <v>Daniel.Arthur67@Example.Com</v>
      </c>
      <c r="AR1052" s="8" t="str">
        <f>CLEAN(TRIM(salesTable[[#This Row],[SourceFile]]))</f>
        <v>Retail_POS_2025.csv</v>
      </c>
      <c r="AS10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2" s="8" t="str">
        <f>IF(salesTable[orderRef_final]&lt;&gt;"MISSING",salesTable[orderRef_final],"invalid")</f>
        <v>GH-TAK-2025-00947</v>
      </c>
    </row>
    <row r="1053" spans="1:46" x14ac:dyDescent="0.3">
      <c r="A1053" t="s">
        <v>6083</v>
      </c>
      <c r="B1053" t="s">
        <v>2497</v>
      </c>
      <c r="C1053" t="s">
        <v>1447</v>
      </c>
      <c r="D1053" t="s">
        <v>992</v>
      </c>
      <c r="E1053" t="s">
        <v>906</v>
      </c>
      <c r="F1053" t="s">
        <v>67</v>
      </c>
      <c r="G1053" t="s">
        <v>303</v>
      </c>
      <c r="H1053" t="s">
        <v>399</v>
      </c>
      <c r="I1053" t="s">
        <v>41</v>
      </c>
      <c r="J1053" t="s">
        <v>27</v>
      </c>
      <c r="K1053" t="s">
        <v>84</v>
      </c>
      <c r="L1053" t="s">
        <v>451</v>
      </c>
      <c r="M1053">
        <v>1</v>
      </c>
      <c r="N1053">
        <v>2400</v>
      </c>
      <c r="O1053">
        <v>2400</v>
      </c>
      <c r="P1053" t="s">
        <v>6084</v>
      </c>
      <c r="Q1053" t="s">
        <v>6085</v>
      </c>
      <c r="R1053" t="s">
        <v>46</v>
      </c>
      <c r="S1053" t="str">
        <f>IF(salesTable[[#This Row],[Region]]="","MISSING",IFERROR(VLOOKUP(salesTable[[#This Row],[Region]],region_ref[],2,FALSE),TRIM(CLEAN(UPPER(salesTable[[#This Row],[Region]])))))</f>
        <v>TAKORADI</v>
      </c>
      <c r="T1053" t="str">
        <f>IF(salesTable[[#This Row],[CustomerType]]="","MISSING",IFERROR(VLOOKUP(salesTable[[#This Row],[CustomerType]],customerType_Ref[],2,FALSE),TRIM(CLEAN(UPPER(salesTable[[#This Row],[CustomerType]])))))</f>
        <v>GOVERNMENT</v>
      </c>
      <c r="U1053" t="str">
        <f>IF(salesTable[[#This Row],[SalesChannel]]="","MISSING",IFERROR(VLOOKUP(salesTable[[#This Row],[SalesChannel]],salesChannel_Ref[],2,FALSE),CLEAN(UPPER(TRIM(salesTable[SalesChannel])))))</f>
        <v>AGENT</v>
      </c>
      <c r="V105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53" s="8" t="str">
        <f>IF(salesTable[[#This Row],[ProductID]]="","MISSING",IFERROR(VLOOKUP(salesTable[[#This Row],[ProductID]],product_REF[],1,FALSE),"NO MATCH"))</f>
        <v>P011</v>
      </c>
      <c r="X1053" s="8" t="str">
        <f>CLEAN(UPPER(TRIM(IF(salesTable[[#This Row],[ProductID]]="","MISSING",IFERROR(VLOOKUP(salesTable[[#This Row],[ProductID]],product_REF[],2,FALSE),"NO MATCH")))))</f>
        <v>EXECUTIVE DESK</v>
      </c>
      <c r="Y1053" t="str">
        <f>IFERROR(CLEAN(UPPER(TRIM(VLOOKUP(salesTable[[#This Row],[productID_Final]],product_REF[],3,FALSE)))),"NO MATCH")</f>
        <v>FURNITURE</v>
      </c>
      <c r="Z1053" s="8" t="str">
        <f>IF(salesTable[[#This Row],[productCategory_final]]=CLEAN(UPPER(TRIM(salesTable[ProductCategory]))),salesTable[[#This Row],[productCategory_final]],"MISMATCH")</f>
        <v>FURNITURE</v>
      </c>
      <c r="AA1053" s="8" t="str">
        <f>IF(salesTable[[#This Row],[CustomerID]]="","MISSING",IFERROR(VLOOKUP(salesTable[[#This Row],[CustomerID]],customer_REF[],1,FALSE),"NO MATCH"))</f>
        <v>C0073</v>
      </c>
      <c r="AB1053" t="str">
        <f>CLEAN(UPPER(TRIM(IF(salesTable[[#This Row],[FirstName]]="","MISSING",IFERROR(VLOOKUP(salesTable[[#This Row],[CustomerID_final]],customer_REF[],2,FALSE),"NO MATCH")))))</f>
        <v>KWAME</v>
      </c>
      <c r="AC1053" s="8" t="str">
        <f>IF(salesTable[[#This Row],[customerFisrtName]]=CLEAN(UPPER(TRIM(salesTable[[#This Row],[customerFisrtName]]))),salesTable[[#This Row],[customerFisrtName]],"MISMATCH")</f>
        <v>KWAME</v>
      </c>
      <c r="AD1053" t="str">
        <f>CLEAN(UPPER(TRIM(IF(salesTable[[#This Row],[LastName]]="","MISSING",IFERROR(VLOOKUP(salesTable[[#This Row],[CustomerID_final]],customer_REF[],3,FALSE),"NO MATCH")))))</f>
        <v>OSEI</v>
      </c>
      <c r="AE1053" s="8" t="str">
        <f>IF(salesTable[[#This Row],[customerLastName]]=CLEAN(UPPER(TRIM(salesTable[[#This Row],[customerLastName]]))),salesTable[[#This Row],[customerLastName]],"MISMATCH")</f>
        <v>OSEI</v>
      </c>
      <c r="AF1053" s="8" t="str">
        <f>IF(salesTable[[#This Row],[Phone]]="","MISSING",0&amp;RIGHT(TRIM(SUBSTITUTE(SUBSTITUTE(SUBSTITUTE(salesTable[[#This Row],[Phone]],"+","")," ",""),"-","")),9))</f>
        <v>0506476615</v>
      </c>
      <c r="AG105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53" s="8">
        <f>IF(salesTable[[#This Row],[quantity_clean]]&gt;0,salesTable[[#This Row],[quantity_clean]],"INVALID")</f>
        <v>1</v>
      </c>
      <c r="AI105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53" s="8">
        <f>IF(salesTable[[#This Row],[unitPrice_clean]]&gt;0,salesTable[[#This Row],[unitPrice_clean]],"INVALID")</f>
        <v>2400</v>
      </c>
      <c r="AK1053">
        <f>IF(salesTable[[#This Row],[Revenue]]="","MISSING",VALUE(TRIM(SUBSTITUTE(SUBSTITUTE(salesTable[[#This Row],[Revenue]],",",""),"GH₵",""))))</f>
        <v>2400</v>
      </c>
      <c r="AL1053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1053" s="19">
        <f>IF(ISNUMBER(salesTable[[#This Row],[OrderDate]]),salesTable[[#This Row],[OrderDate]],IFERROR(DATEVALUE(CLEAN(TRIM(SUBSTITUTE(salesTable[[#This Row],[OrderDate]],".","/")))),"CHECK"))</f>
        <v>45879</v>
      </c>
      <c r="AN10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10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GH-TAK-2025-00953</v>
      </c>
      <c r="AP10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3" s="8" t="str">
        <f>CLEAN(PROPER(TRIM(salesTable[[#This Row],[Email]])))</f>
        <v>Kwame.Osei90@Example.Com</v>
      </c>
      <c r="AR1053" s="8" t="str">
        <f>CLEAN(TRIM(salesTable[[#This Row],[SourceFile]]))</f>
        <v>Mobile_App_Export.csv</v>
      </c>
      <c r="AS10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3" s="8" t="str">
        <f>IF(salesTable[orderRef_final]&lt;&gt;"MISSING",salesTable[orderRef_final],"invalid")</f>
        <v>GH-TAK-2025-00953</v>
      </c>
    </row>
    <row r="1054" spans="1:46" x14ac:dyDescent="0.3">
      <c r="A1054" t="s">
        <v>627</v>
      </c>
      <c r="B1054" t="s">
        <v>628</v>
      </c>
      <c r="C1054" t="s">
        <v>629</v>
      </c>
      <c r="D1054" t="s">
        <v>80</v>
      </c>
      <c r="E1054" t="s">
        <v>190</v>
      </c>
      <c r="F1054" t="s">
        <v>67</v>
      </c>
      <c r="G1054" t="s">
        <v>39</v>
      </c>
      <c r="H1054" t="s">
        <v>336</v>
      </c>
      <c r="I1054" t="s">
        <v>374</v>
      </c>
      <c r="J1054" t="s">
        <v>510</v>
      </c>
      <c r="K1054" t="s">
        <v>57</v>
      </c>
      <c r="L1054" t="s">
        <v>58</v>
      </c>
      <c r="M1054" t="s">
        <v>145</v>
      </c>
      <c r="N1054">
        <v>1900</v>
      </c>
      <c r="O1054">
        <v>9500</v>
      </c>
      <c r="P1054" t="s">
        <v>630</v>
      </c>
      <c r="Q1054" t="s">
        <v>631</v>
      </c>
      <c r="R1054" t="s">
        <v>32</v>
      </c>
      <c r="S1054" t="str">
        <f>IF(salesTable[[#This Row],[Region]]="","MISSING",IFERROR(VLOOKUP(salesTable[[#This Row],[Region]],region_ref[],2,FALSE),TRIM(CLEAN(UPPER(salesTable[[#This Row],[Region]])))))</f>
        <v>TAKORADI</v>
      </c>
      <c r="T1054" t="str">
        <f>IF(salesTable[[#This Row],[CustomerType]]="","MISSING",IFERROR(VLOOKUP(salesTable[[#This Row],[CustomerType]],customerType_Ref[],2,FALSE),TRIM(CLEAN(UPPER(salesTable[[#This Row],[CustomerType]])))))</f>
        <v>BUSINESS</v>
      </c>
      <c r="U1054" t="str">
        <f>IF(salesTable[[#This Row],[SalesChannel]]="","MISSING",IFERROR(VLOOKUP(salesTable[[#This Row],[SalesChannel]],salesChannel_Ref[],2,FALSE),CLEAN(UPPER(TRIM(salesTable[SalesChannel])))))</f>
        <v>ONLINE</v>
      </c>
      <c r="V105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54" s="8" t="str">
        <f>IF(salesTable[[#This Row],[ProductID]]="","MISSING",IFERROR(VLOOKUP(salesTable[[#This Row],[ProductID]],product_REF[],1,FALSE),"NO MATCH"))</f>
        <v>P006</v>
      </c>
      <c r="X1054" s="8" t="str">
        <f>CLEAN(UPPER(TRIM(IF(salesTable[[#This Row],[ProductID]]="","MISSING",IFERROR(VLOOKUP(salesTable[[#This Row],[ProductID]],product_REF[],2,FALSE),"NO MATCH")))))</f>
        <v>STANDING DESK</v>
      </c>
      <c r="Y1054" t="str">
        <f>IFERROR(CLEAN(UPPER(TRIM(VLOOKUP(salesTable[[#This Row],[productID_Final]],product_REF[],3,FALSE)))),"NO MATCH")</f>
        <v>FURNITURE</v>
      </c>
      <c r="Z1054" s="8" t="str">
        <f>IF(salesTable[[#This Row],[productCategory_final]]=CLEAN(UPPER(TRIM(salesTable[ProductCategory]))),salesTable[[#This Row],[productCategory_final]],"MISMATCH")</f>
        <v>FURNITURE</v>
      </c>
      <c r="AA1054" s="8" t="str">
        <f>IF(salesTable[[#This Row],[CustomerID]]="","MISSING",IFERROR(VLOOKUP(salesTable[[#This Row],[CustomerID]],customer_REF[],1,FALSE),"NO MATCH"))</f>
        <v>C0228</v>
      </c>
      <c r="AB1054" t="str">
        <f>CLEAN(UPPER(TRIM(IF(salesTable[[#This Row],[FirstName]]="","MISSING",IFERROR(VLOOKUP(salesTable[[#This Row],[CustomerID_final]],customer_REF[],2,FALSE),"NO MATCH")))))</f>
        <v>ADWOA</v>
      </c>
      <c r="AC1054" s="8" t="str">
        <f>IF(salesTable[[#This Row],[customerFisrtName]]=CLEAN(UPPER(TRIM(salesTable[[#This Row],[customerFisrtName]]))),salesTable[[#This Row],[customerFisrtName]],"MISMATCH")</f>
        <v>ADWOA</v>
      </c>
      <c r="AD1054" t="str">
        <f>CLEAN(UPPER(TRIM(IF(salesTable[[#This Row],[LastName]]="","MISSING",IFERROR(VLOOKUP(salesTable[[#This Row],[CustomerID_final]],customer_REF[],3,FALSE),"NO MATCH")))))</f>
        <v>ASARE</v>
      </c>
      <c r="AE1054" s="8" t="str">
        <f>IF(salesTable[[#This Row],[customerLastName]]=CLEAN(UPPER(TRIM(salesTable[[#This Row],[customerLastName]]))),salesTable[[#This Row],[customerLastName]],"MISMATCH")</f>
        <v>ASARE</v>
      </c>
      <c r="AF1054" s="8" t="str">
        <f>IF(salesTable[[#This Row],[Phone]]="","MISSING",0&amp;RIGHT(TRIM(SUBSTITUTE(SUBSTITUTE(SUBSTITUTE(salesTable[[#This Row],[Phone]],"+","")," ",""),"-","")),9))</f>
        <v>0245017067</v>
      </c>
      <c r="AG105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054" s="8">
        <f>IF(salesTable[[#This Row],[quantity_clean]]&gt;0,salesTable[[#This Row],[quantity_clean]],"INVALID")</f>
        <v>5</v>
      </c>
      <c r="AI105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54" s="8">
        <f>IF(salesTable[[#This Row],[unitPrice_clean]]&gt;0,salesTable[[#This Row],[unitPrice_clean]],"INVALID")</f>
        <v>1900</v>
      </c>
      <c r="AK1054">
        <f>IF(salesTable[[#This Row],[Revenue]]="","MISSING",VALUE(TRIM(SUBSTITUTE(SUBSTITUTE(salesTable[[#This Row],[Revenue]],",",""),"GH₵",""))))</f>
        <v>9500</v>
      </c>
      <c r="AL1054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1054" s="19">
        <f>IF(ISNUMBER(salesTable[[#This Row],[OrderDate]]),salesTable[[#This Row],[OrderDate]],IFERROR(DATEVALUE(CLEAN(TRIM(SUBSTITUTE(salesTable[[#This Row],[OrderDate]],".","/")))),"CHECK"))</f>
        <v>45945</v>
      </c>
      <c r="AN10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45945</v>
      </c>
      <c r="AO10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GH-TAK-2025-00974</v>
      </c>
      <c r="AP10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4" s="8" t="str">
        <f>CLEAN(PROPER(TRIM(salesTable[[#This Row],[Email]])))</f>
        <v>Adwoa.Asare53Example.Com</v>
      </c>
      <c r="AR1054" s="8" t="str">
        <f>CLEAN(TRIM(salesTable[[#This Row],[SourceFile]]))</f>
        <v>Agent_App_2025.csv</v>
      </c>
      <c r="AS10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4" s="8" t="str">
        <f>IF(salesTable[orderRef_final]&lt;&gt;"MISSING",salesTable[orderRef_final],"invalid")</f>
        <v>GH-TAK-2025-00974</v>
      </c>
    </row>
    <row r="1055" spans="1:46" x14ac:dyDescent="0.3">
      <c r="A1055" t="s">
        <v>5299</v>
      </c>
      <c r="B1055" t="s">
        <v>4421</v>
      </c>
      <c r="C1055" t="s">
        <v>1761</v>
      </c>
      <c r="D1055" t="s">
        <v>92</v>
      </c>
      <c r="E1055" t="s">
        <v>190</v>
      </c>
      <c r="F1055" t="s">
        <v>67</v>
      </c>
      <c r="G1055" t="s">
        <v>81</v>
      </c>
      <c r="H1055" t="s">
        <v>425</v>
      </c>
      <c r="I1055" t="s">
        <v>110</v>
      </c>
      <c r="J1055" t="s">
        <v>97</v>
      </c>
      <c r="K1055" t="s">
        <v>231</v>
      </c>
      <c r="L1055" t="s">
        <v>799</v>
      </c>
      <c r="M1055">
        <v>7</v>
      </c>
      <c r="N1055">
        <v>1250</v>
      </c>
      <c r="O1055">
        <v>8750</v>
      </c>
      <c r="P1055" t="s">
        <v>5300</v>
      </c>
      <c r="Q1055" t="s">
        <v>5301</v>
      </c>
      <c r="R1055" t="s">
        <v>32</v>
      </c>
      <c r="S1055" t="str">
        <f>IF(salesTable[[#This Row],[Region]]="","MISSING",IFERROR(VLOOKUP(salesTable[[#This Row],[Region]],region_ref[],2,FALSE),TRIM(CLEAN(UPPER(salesTable[[#This Row],[Region]])))))</f>
        <v>TAKORADI</v>
      </c>
      <c r="T1055" t="str">
        <f>IF(salesTable[[#This Row],[CustomerType]]="","MISSING",IFERROR(VLOOKUP(salesTable[[#This Row],[CustomerType]],customerType_Ref[],2,FALSE),TRIM(CLEAN(UPPER(salesTable[[#This Row],[CustomerType]])))))</f>
        <v>BUSINESS</v>
      </c>
      <c r="U1055" t="str">
        <f>IF(salesTable[[#This Row],[SalesChannel]]="","MISSING",IFERROR(VLOOKUP(salesTable[[#This Row],[SalesChannel]],salesChannel_Ref[],2,FALSE),CLEAN(UPPER(TRIM(salesTable[SalesChannel])))))</f>
        <v>ONLINE</v>
      </c>
      <c r="V1055" t="str">
        <f>IF(salesTable[[#This Row],[PaymentMethod]]="","MISSING",IFERROR(VLOOKUP(salesTable[[#This Row],[PaymentMethod]],paymentMethod_REF[],2,FALSE), CLEAN(UPPER(TRIM(salesTable[[#This Row],[PaymentMethod]])))))</f>
        <v>CASH</v>
      </c>
      <c r="W1055" s="8" t="str">
        <f>IF(salesTable[[#This Row],[ProductID]]="","MISSING",IFERROR(VLOOKUP(salesTable[[#This Row],[ProductID]],product_REF[],1,FALSE),"NO MATCH"))</f>
        <v>P008</v>
      </c>
      <c r="X1055" s="8" t="str">
        <f>CLEAN(UPPER(TRIM(IF(salesTable[[#This Row],[ProductID]]="","MISSING",IFERROR(VLOOKUP(salesTable[[#This Row],[ProductID]],product_REF[],2,FALSE),"NO MATCH")))))</f>
        <v>MICROWAVE 25L</v>
      </c>
      <c r="Y1055" t="str">
        <f>IFERROR(CLEAN(UPPER(TRIM(VLOOKUP(salesTable[[#This Row],[productID_Final]],product_REF[],3,FALSE)))),"NO MATCH")</f>
        <v>HOME APPLIANCES</v>
      </c>
      <c r="Z1055" s="8" t="str">
        <f>IF(salesTable[[#This Row],[productCategory_final]]=CLEAN(UPPER(TRIM(salesTable[ProductCategory]))),salesTable[[#This Row],[productCategory_final]],"MISMATCH")</f>
        <v>HOME APPLIANCES</v>
      </c>
      <c r="AA1055" s="8" t="str">
        <f>IF(salesTable[[#This Row],[CustomerID]]="","MISSING",IFERROR(VLOOKUP(salesTable[[#This Row],[CustomerID]],customer_REF[],1,FALSE),"NO MATCH"))</f>
        <v>C0284</v>
      </c>
      <c r="AB1055" t="str">
        <f>CLEAN(UPPER(TRIM(IF(salesTable[[#This Row],[FirstName]]="","MISSING",IFERROR(VLOOKUP(salesTable[[#This Row],[CustomerID_final]],customer_REF[],2,FALSE),"NO MATCH")))))</f>
        <v>AMA</v>
      </c>
      <c r="AC1055" s="8" t="str">
        <f>IF(salesTable[[#This Row],[customerFisrtName]]=CLEAN(UPPER(TRIM(salesTable[[#This Row],[customerFisrtName]]))),salesTable[[#This Row],[customerFisrtName]],"MISMATCH")</f>
        <v>AMA</v>
      </c>
      <c r="AD1055" t="str">
        <f>CLEAN(UPPER(TRIM(IF(salesTable[[#This Row],[LastName]]="","MISSING",IFERROR(VLOOKUP(salesTable[[#This Row],[CustomerID_final]],customer_REF[],3,FALSE),"NO MATCH")))))</f>
        <v>ASARE</v>
      </c>
      <c r="AE1055" s="8" t="str">
        <f>IF(salesTable[[#This Row],[customerLastName]]=CLEAN(UPPER(TRIM(salesTable[[#This Row],[customerLastName]]))),salesTable[[#This Row],[customerLastName]],"MISMATCH")</f>
        <v>ASARE</v>
      </c>
      <c r="AF1055" s="8" t="str">
        <f>IF(salesTable[[#This Row],[Phone]]="","MISSING",0&amp;RIGHT(TRIM(SUBSTITUTE(SUBSTITUTE(SUBSTITUTE(salesTable[[#This Row],[Phone]],"+","")," ",""),"-","")),9))</f>
        <v>0266337394</v>
      </c>
      <c r="AG105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55" s="8">
        <f>IF(salesTable[[#This Row],[quantity_clean]]&gt;0,salesTable[[#This Row],[quantity_clean]],"INVALID")</f>
        <v>7</v>
      </c>
      <c r="AI105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55" s="8">
        <f>IF(salesTable[[#This Row],[unitPrice_clean]]&gt;0,salesTable[[#This Row],[unitPrice_clean]],"INVALID")</f>
        <v>1250</v>
      </c>
      <c r="AK1055">
        <f>IF(salesTable[[#This Row],[Revenue]]="","MISSING",VALUE(TRIM(SUBSTITUTE(SUBSTITUTE(salesTable[[#This Row],[Revenue]],",",""),"GH₵",""))))</f>
        <v>8750</v>
      </c>
      <c r="AL1055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1055" s="19">
        <f>IF(ISNUMBER(salesTable[[#This Row],[OrderDate]]),salesTable[[#This Row],[OrderDate]],IFERROR(DATEVALUE(CLEAN(TRIM(SUBSTITUTE(salesTable[[#This Row],[OrderDate]],".","/")))),"CHECK"))</f>
        <v>45892</v>
      </c>
      <c r="AN105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45892</v>
      </c>
      <c r="AO10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GH-TAK-2025-00991</v>
      </c>
      <c r="AP10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5" s="8" t="str">
        <f>CLEAN(PROPER(TRIM(salesTable[[#This Row],[Email]])))</f>
        <v>Ama.Asare86@Example.Com</v>
      </c>
      <c r="AR1055" s="8" t="str">
        <f>CLEAN(TRIM(salesTable[[#This Row],[SourceFile]]))</f>
        <v>Agent_App_2025.csv</v>
      </c>
      <c r="AS10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5" s="8" t="str">
        <f>IF(salesTable[orderRef_final]&lt;&gt;"MISSING",salesTable[orderRef_final],"invalid")</f>
        <v>GH-TAK-2025-00991</v>
      </c>
    </row>
    <row r="1056" spans="1:46" x14ac:dyDescent="0.3">
      <c r="A1056" t="s">
        <v>6247</v>
      </c>
      <c r="B1056" t="s">
        <v>3831</v>
      </c>
      <c r="C1056" t="s">
        <v>1070</v>
      </c>
      <c r="D1056" t="s">
        <v>139</v>
      </c>
      <c r="E1056" t="s">
        <v>433</v>
      </c>
      <c r="F1056" t="s">
        <v>238</v>
      </c>
      <c r="G1056" t="s">
        <v>142</v>
      </c>
      <c r="H1056" t="s">
        <v>143</v>
      </c>
      <c r="I1056" t="s">
        <v>26</v>
      </c>
      <c r="J1056" t="s">
        <v>27</v>
      </c>
      <c r="K1056" t="s">
        <v>72</v>
      </c>
      <c r="L1056" t="s">
        <v>111</v>
      </c>
      <c r="M1056">
        <v>10</v>
      </c>
      <c r="N1056">
        <v>420</v>
      </c>
      <c r="O1056">
        <v>4200</v>
      </c>
      <c r="P1056" t="s">
        <v>6248</v>
      </c>
      <c r="Q1056" t="s">
        <v>6249</v>
      </c>
      <c r="R1056" t="s">
        <v>157</v>
      </c>
      <c r="S1056" t="str">
        <f>IF(salesTable[[#This Row],[Region]]="","MISSING",IFERROR(VLOOKUP(salesTable[[#This Row],[Region]],region_ref[],2,FALSE),TRIM(CLEAN(UPPER(salesTable[[#This Row],[Region]])))))</f>
        <v>TAKORADI</v>
      </c>
      <c r="T1056" t="str">
        <f>IF(salesTable[[#This Row],[CustomerType]]="","MISSING",IFERROR(VLOOKUP(salesTable[[#This Row],[CustomerType]],customerType_Ref[],2,FALSE),TRIM(CLEAN(UPPER(salesTable[[#This Row],[CustomerType]])))))</f>
        <v>GOVERNMENT</v>
      </c>
      <c r="U1056" t="str">
        <f>IF(salesTable[[#This Row],[SalesChannel]]="","MISSING",IFERROR(VLOOKUP(salesTable[[#This Row],[SalesChannel]],salesChannel_Ref[],2,FALSE),CLEAN(UPPER(TRIM(salesTable[SalesChannel])))))</f>
        <v>IN-STORE</v>
      </c>
      <c r="V1056" t="str">
        <f>IF(salesTable[[#This Row],[PaymentMethod]]="","MISSING",IFERROR(VLOOKUP(salesTable[[#This Row],[PaymentMethod]],paymentMethod_REF[],2,FALSE), CLEAN(UPPER(TRIM(salesTable[[#This Row],[PaymentMethod]])))))</f>
        <v>CARD</v>
      </c>
      <c r="W1056" s="8" t="str">
        <f>IF(salesTable[[#This Row],[ProductID]]="","MISSING",IFERROR(VLOOKUP(salesTable[[#This Row],[ProductID]],product_REF[],1,FALSE),"NO MATCH"))</f>
        <v>P003</v>
      </c>
      <c r="X1056" s="8" t="str">
        <f>CLEAN(UPPER(TRIM(IF(salesTable[[#This Row],[ProductID]]="","MISSING",IFERROR(VLOOKUP(salesTable[[#This Row],[ProductID]],product_REF[],2,FALSE),"NO MATCH")))))</f>
        <v>WIRELESS HEADSET</v>
      </c>
      <c r="Y1056" t="str">
        <f>IFERROR(CLEAN(UPPER(TRIM(VLOOKUP(salesTable[[#This Row],[productID_Final]],product_REF[],3,FALSE)))),"NO MATCH")</f>
        <v>ELECTRONICS</v>
      </c>
      <c r="Z1056" s="8" t="str">
        <f>IF(salesTable[[#This Row],[productCategory_final]]=CLEAN(UPPER(TRIM(salesTable[ProductCategory]))),salesTable[[#This Row],[productCategory_final]],"MISMATCH")</f>
        <v>ELECTRONICS</v>
      </c>
      <c r="AA1056" s="8" t="str">
        <f>IF(salesTable[[#This Row],[CustomerID]]="","MISSING",IFERROR(VLOOKUP(salesTable[[#This Row],[CustomerID]],customer_REF[],1,FALSE),"NO MATCH"))</f>
        <v>C0019</v>
      </c>
      <c r="AB1056" t="str">
        <f>CLEAN(UPPER(TRIM(IF(salesTable[[#This Row],[FirstName]]="","MISSING",IFERROR(VLOOKUP(salesTable[[#This Row],[CustomerID_final]],customer_REF[],2,FALSE),"NO MATCH")))))</f>
        <v>KOFI</v>
      </c>
      <c r="AC1056" s="8" t="str">
        <f>IF(salesTable[[#This Row],[customerFisrtName]]=CLEAN(UPPER(TRIM(salesTable[[#This Row],[customerFisrtName]]))),salesTable[[#This Row],[customerFisrtName]],"MISMATCH")</f>
        <v>KOFI</v>
      </c>
      <c r="AD1056" t="str">
        <f>CLEAN(UPPER(TRIM(IF(salesTable[[#This Row],[LastName]]="","MISSING",IFERROR(VLOOKUP(salesTable[[#This Row],[CustomerID_final]],customer_REF[],3,FALSE),"NO MATCH")))))</f>
        <v>ASARE</v>
      </c>
      <c r="AE1056" s="8" t="str">
        <f>IF(salesTable[[#This Row],[customerLastName]]=CLEAN(UPPER(TRIM(salesTable[[#This Row],[customerLastName]]))),salesTable[[#This Row],[customerLastName]],"MISMATCH")</f>
        <v>ASARE</v>
      </c>
      <c r="AF1056" s="8" t="str">
        <f>IF(salesTable[[#This Row],[Phone]]="","MISSING",0&amp;RIGHT(TRIM(SUBSTITUTE(SUBSTITUTE(SUBSTITUTE(salesTable[[#This Row],[Phone]],"+","")," ",""),"-","")),9))</f>
        <v>0554280392</v>
      </c>
      <c r="AG105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56" s="8">
        <f>IF(salesTable[[#This Row],[quantity_clean]]&gt;0,salesTable[[#This Row],[quantity_clean]],"INVALID")</f>
        <v>10</v>
      </c>
      <c r="AI1056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056" s="8">
        <f>IF(salesTable[[#This Row],[unitPrice_clean]]&gt;0,salesTable[[#This Row],[unitPrice_clean]],"INVALID")</f>
        <v>420</v>
      </c>
      <c r="AK1056">
        <f>IF(salesTable[[#This Row],[Revenue]]="","MISSING",VALUE(TRIM(SUBSTITUTE(SUBSTITUTE(salesTable[[#This Row],[Revenue]],",",""),"GH₵",""))))</f>
        <v>4200</v>
      </c>
      <c r="AL1056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056" s="19">
        <f>IF(ISNUMBER(salesTable[[#This Row],[OrderDate]]),salesTable[[#This Row],[OrderDate]],IFERROR(DATEVALUE(CLEAN(TRIM(SUBSTITUTE(salesTable[[#This Row],[OrderDate]],".","/")))),"CHECK"))</f>
        <v>45734</v>
      </c>
      <c r="AN10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10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GH-TAK-2025-01003</v>
      </c>
      <c r="AP10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6" s="8" t="str">
        <f>CLEAN(PROPER(TRIM(salesTable[[#This Row],[Email]])))</f>
        <v>Kofi.Asare59@Example.Con</v>
      </c>
      <c r="AR1056" s="8" t="str">
        <f>CLEAN(TRIM(salesTable[[#This Row],[SourceFile]]))</f>
        <v>Online_Sales_2025.xlsx</v>
      </c>
      <c r="AS10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6" s="8" t="str">
        <f>IF(salesTable[orderRef_final]&lt;&gt;"MISSING",salesTable[orderRef_final],"invalid")</f>
        <v>GH-TAK-2025-01003</v>
      </c>
    </row>
    <row r="1057" spans="1:46" x14ac:dyDescent="0.3">
      <c r="A1057" t="s">
        <v>62</v>
      </c>
      <c r="B1057" t="s">
        <v>63</v>
      </c>
      <c r="C1057" t="s">
        <v>64</v>
      </c>
      <c r="D1057" t="s">
        <v>65</v>
      </c>
      <c r="E1057" t="s">
        <v>66</v>
      </c>
      <c r="F1057" t="s">
        <v>67</v>
      </c>
      <c r="G1057" t="s">
        <v>68</v>
      </c>
      <c r="H1057" t="s">
        <v>69</v>
      </c>
      <c r="I1057" t="s">
        <v>70</v>
      </c>
      <c r="J1057" t="s">
        <v>71</v>
      </c>
      <c r="K1057" t="s">
        <v>72</v>
      </c>
      <c r="L1057" t="s">
        <v>73</v>
      </c>
      <c r="M1057" t="s">
        <v>74</v>
      </c>
      <c r="N1057">
        <v>3600</v>
      </c>
      <c r="O1057">
        <v>28800</v>
      </c>
      <c r="P1057" t="s">
        <v>75</v>
      </c>
      <c r="Q1057" t="s">
        <v>76</v>
      </c>
      <c r="R1057" t="s">
        <v>46</v>
      </c>
      <c r="S1057" t="str">
        <f>IF(salesTable[[#This Row],[Region]]="","MISSING",IFERROR(VLOOKUP(salesTable[[#This Row],[Region]],region_ref[],2,FALSE),TRIM(CLEAN(UPPER(salesTable[[#This Row],[Region]])))))</f>
        <v>TAKORADI</v>
      </c>
      <c r="T1057" t="str">
        <f>IF(salesTable[[#This Row],[CustomerType]]="","MISSING",IFERROR(VLOOKUP(salesTable[[#This Row],[CustomerType]],customerType_Ref[],2,FALSE),TRIM(CLEAN(UPPER(salesTable[[#This Row],[CustomerType]])))))</f>
        <v>INDIVIDUAL</v>
      </c>
      <c r="U1057" t="str">
        <f>IF(salesTable[[#This Row],[SalesChannel]]="","MISSING",IFERROR(VLOOKUP(salesTable[[#This Row],[SalesChannel]],salesChannel_Ref[],2,FALSE),CLEAN(UPPER(TRIM(salesTable[SalesChannel])))))</f>
        <v>IN-STORE</v>
      </c>
      <c r="V1057" t="str">
        <f>IF(salesTable[[#This Row],[PaymentMethod]]="","MISSING",IFERROR(VLOOKUP(salesTable[[#This Row],[PaymentMethod]],paymentMethod_REF[],2,FALSE), CLEAN(UPPER(TRIM(salesTable[[#This Row],[PaymentMethod]])))))</f>
        <v>CARD</v>
      </c>
      <c r="W1057" s="8" t="str">
        <f>IF(salesTable[[#This Row],[ProductID]]="","MISSING",IFERROR(VLOOKUP(salesTable[[#This Row],[ProductID]],product_REF[],1,FALSE),"NO MATCH"))</f>
        <v>P010</v>
      </c>
      <c r="X1057" s="8" t="str">
        <f>CLEAN(UPPER(TRIM(IF(salesTable[[#This Row],[ProductID]]="","MISSING",IFERROR(VLOOKUP(salesTable[[#This Row],[ProductID]],product_REF[],2,FALSE),"NO MATCH")))))</f>
        <v>AIR CONDITIONER</v>
      </c>
      <c r="Y1057" t="str">
        <f>IFERROR(CLEAN(UPPER(TRIM(VLOOKUP(salesTable[[#This Row],[productID_Final]],product_REF[],3,FALSE)))),"NO MATCH")</f>
        <v>HOME APPLIANCES</v>
      </c>
      <c r="Z1057" s="8" t="str">
        <f>IF(salesTable[[#This Row],[productCategory_final]]=CLEAN(UPPER(TRIM(salesTable[ProductCategory]))),salesTable[[#This Row],[productCategory_final]],"MISMATCH")</f>
        <v>HOME APPLIANCES</v>
      </c>
      <c r="AA1057" s="8" t="str">
        <f>IF(salesTable[[#This Row],[CustomerID]]="","MISSING",IFERROR(VLOOKUP(salesTable[[#This Row],[CustomerID]],customer_REF[],1,FALSE),"NO MATCH"))</f>
        <v>C0282</v>
      </c>
      <c r="AB1057" t="str">
        <f>CLEAN(UPPER(TRIM(IF(salesTable[[#This Row],[FirstName]]="","MISSING",IFERROR(VLOOKUP(salesTable[[#This Row],[CustomerID_final]],customer_REF[],2,FALSE),"NO MATCH")))))</f>
        <v>NAA</v>
      </c>
      <c r="AC1057" s="8" t="str">
        <f>IF(salesTable[[#This Row],[customerFisrtName]]=CLEAN(UPPER(TRIM(salesTable[[#This Row],[customerFisrtName]]))),salesTable[[#This Row],[customerFisrtName]],"MISMATCH")</f>
        <v>NAA</v>
      </c>
      <c r="AD1057" t="str">
        <f>CLEAN(UPPER(TRIM(IF(salesTable[[#This Row],[LastName]]="","MISSING",IFERROR(VLOOKUP(salesTable[[#This Row],[CustomerID_final]],customer_REF[],3,FALSE),"NO MATCH")))))</f>
        <v>ASARE</v>
      </c>
      <c r="AE1057" s="8" t="str">
        <f>IF(salesTable[[#This Row],[customerLastName]]=CLEAN(UPPER(TRIM(salesTable[[#This Row],[customerLastName]]))),salesTable[[#This Row],[customerLastName]],"MISMATCH")</f>
        <v>ASARE</v>
      </c>
      <c r="AF1057" s="8" t="str">
        <f>IF(salesTable[[#This Row],[Phone]]="","MISSING",0&amp;RIGHT(TRIM(SUBSTITUTE(SUBSTITUTE(SUBSTITUTE(salesTable[[#This Row],[Phone]],"+","")," ",""),"-","")),9))</f>
        <v>0247359685</v>
      </c>
      <c r="AG105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57" s="8">
        <f>IF(salesTable[[#This Row],[quantity_clean]]&gt;0,salesTable[[#This Row],[quantity_clean]],"INVALID")</f>
        <v>8</v>
      </c>
      <c r="AI105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57" s="8">
        <f>IF(salesTable[[#This Row],[unitPrice_clean]]&gt;0,salesTable[[#This Row],[unitPrice_clean]],"INVALID")</f>
        <v>3600</v>
      </c>
      <c r="AK1057">
        <f>IF(salesTable[[#This Row],[Revenue]]="","MISSING",VALUE(TRIM(SUBSTITUTE(SUBSTITUTE(salesTable[[#This Row],[Revenue]],",",""),"GH₵",""))))</f>
        <v>28800</v>
      </c>
      <c r="AL1057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057" s="19">
        <f>IF(ISNUMBER(salesTable[[#This Row],[OrderDate]]),salesTable[[#This Row],[OrderDate]],IFERROR(DATEVALUE(CLEAN(TRIM(SUBSTITUTE(salesTable[[#This Row],[OrderDate]],".","/")))),"CHECK"))</f>
        <v>45902</v>
      </c>
      <c r="AN10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45902</v>
      </c>
      <c r="AO10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GH-TAK-2025-01004</v>
      </c>
      <c r="AP10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7" s="8" t="str">
        <f>CLEAN(PROPER(TRIM(salesTable[[#This Row],[Email]])))</f>
        <v>Naa.Asare75@Example.Com</v>
      </c>
      <c r="AR1057" s="8" t="str">
        <f>CLEAN(TRIM(salesTable[[#This Row],[SourceFile]]))</f>
        <v>Mobile_App_Export.csv</v>
      </c>
      <c r="AS10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7" s="8" t="str">
        <f>IF(salesTable[orderRef_final]&lt;&gt;"MISSING",salesTable[orderRef_final],"invalid")</f>
        <v>GH-TAK-2025-01004</v>
      </c>
    </row>
    <row r="1058" spans="1:46" x14ac:dyDescent="0.3">
      <c r="A1058" t="s">
        <v>3704</v>
      </c>
      <c r="B1058" t="s">
        <v>1049</v>
      </c>
      <c r="C1058" t="s">
        <v>1452</v>
      </c>
      <c r="D1058" t="s">
        <v>423</v>
      </c>
      <c r="E1058" t="s">
        <v>107</v>
      </c>
      <c r="F1058" t="s">
        <v>67</v>
      </c>
      <c r="G1058" t="s">
        <v>81</v>
      </c>
      <c r="H1058" t="s">
        <v>425</v>
      </c>
      <c r="I1058" t="s">
        <v>230</v>
      </c>
      <c r="J1058" t="s">
        <v>27</v>
      </c>
      <c r="K1058" t="s">
        <v>42</v>
      </c>
      <c r="L1058" t="s">
        <v>522</v>
      </c>
      <c r="M1058">
        <v>4</v>
      </c>
      <c r="N1058" t="s">
        <v>540</v>
      </c>
      <c r="O1058">
        <v>5000</v>
      </c>
      <c r="P1058" t="s">
        <v>3705</v>
      </c>
      <c r="Q1058" t="s">
        <v>3706</v>
      </c>
      <c r="R1058" t="s">
        <v>157</v>
      </c>
      <c r="S1058" t="str">
        <f>IF(salesTable[[#This Row],[Region]]="","MISSING",IFERROR(VLOOKUP(salesTable[[#This Row],[Region]],region_ref[],2,FALSE),TRIM(CLEAN(UPPER(salesTable[[#This Row],[Region]])))))</f>
        <v>TAKORADI</v>
      </c>
      <c r="T1058" t="str">
        <f>IF(salesTable[[#This Row],[CustomerType]]="","MISSING",IFERROR(VLOOKUP(salesTable[[#This Row],[CustomerType]],customerType_Ref[],2,FALSE),TRIM(CLEAN(UPPER(salesTable[[#This Row],[CustomerType]])))))</f>
        <v>GOVERNMENT</v>
      </c>
      <c r="U1058" t="str">
        <f>IF(salesTable[[#This Row],[SalesChannel]]="","MISSING",IFERROR(VLOOKUP(salesTable[[#This Row],[SalesChannel]],salesChannel_Ref[],2,FALSE),CLEAN(UPPER(TRIM(salesTable[SalesChannel])))))</f>
        <v>ONLINE</v>
      </c>
      <c r="V1058" t="str">
        <f>IF(salesTable[[#This Row],[PaymentMethod]]="","MISSING",IFERROR(VLOOKUP(salesTable[[#This Row],[PaymentMethod]],paymentMethod_REF[],2,FALSE), CLEAN(UPPER(TRIM(salesTable[[#This Row],[PaymentMethod]])))))</f>
        <v>CARD</v>
      </c>
      <c r="W1058" s="8" t="str">
        <f>IF(salesTable[[#This Row],[ProductID]]="","MISSING",IFERROR(VLOOKUP(salesTable[[#This Row],[ProductID]],product_REF[],1,FALSE),"NO MATCH"))</f>
        <v>P008</v>
      </c>
      <c r="X1058" s="8" t="str">
        <f>CLEAN(UPPER(TRIM(IF(salesTable[[#This Row],[ProductID]]="","MISSING",IFERROR(VLOOKUP(salesTable[[#This Row],[ProductID]],product_REF[],2,FALSE),"NO MATCH")))))</f>
        <v>MICROWAVE 25L</v>
      </c>
      <c r="Y1058" t="str">
        <f>IFERROR(CLEAN(UPPER(TRIM(VLOOKUP(salesTable[[#This Row],[productID_Final]],product_REF[],3,FALSE)))),"NO MATCH")</f>
        <v>HOME APPLIANCES</v>
      </c>
      <c r="Z1058" s="8" t="str">
        <f>IF(salesTable[[#This Row],[productCategory_final]]=CLEAN(UPPER(TRIM(salesTable[ProductCategory]))),salesTable[[#This Row],[productCategory_final]],"MISMATCH")</f>
        <v>HOME APPLIANCES</v>
      </c>
      <c r="AA1058" s="8" t="str">
        <f>IF(salesTable[[#This Row],[CustomerID]]="","MISSING",IFERROR(VLOOKUP(salesTable[[#This Row],[CustomerID]],customer_REF[],1,FALSE),"NO MATCH"))</f>
        <v>C0144</v>
      </c>
      <c r="AB1058" t="str">
        <f>CLEAN(UPPER(TRIM(IF(salesTable[[#This Row],[FirstName]]="","MISSING",IFERROR(VLOOKUP(salesTable[[#This Row],[CustomerID_final]],customer_REF[],2,FALSE),"NO MATCH")))))</f>
        <v>AMA</v>
      </c>
      <c r="AC1058" s="8" t="str">
        <f>IF(salesTable[[#This Row],[customerFisrtName]]=CLEAN(UPPER(TRIM(salesTable[[#This Row],[customerFisrtName]]))),salesTable[[#This Row],[customerFisrtName]],"MISMATCH")</f>
        <v>AMA</v>
      </c>
      <c r="AD1058" t="str">
        <f>CLEAN(UPPER(TRIM(IF(salesTable[[#This Row],[LastName]]="","MISSING",IFERROR(VLOOKUP(salesTable[[#This Row],[CustomerID_final]],customer_REF[],3,FALSE),"NO MATCH")))))</f>
        <v>BADU</v>
      </c>
      <c r="AE1058" s="8" t="str">
        <f>IF(salesTable[[#This Row],[customerLastName]]=CLEAN(UPPER(TRIM(salesTable[[#This Row],[customerLastName]]))),salesTable[[#This Row],[customerLastName]],"MISMATCH")</f>
        <v>BADU</v>
      </c>
      <c r="AF1058" s="8" t="str">
        <f>IF(salesTable[[#This Row],[Phone]]="","MISSING",0&amp;RIGHT(TRIM(SUBSTITUTE(SUBSTITUTE(SUBSTITUTE(salesTable[[#This Row],[Phone]],"+","")," ",""),"-","")),9))</f>
        <v>0552381963</v>
      </c>
      <c r="AG105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58" s="8">
        <f>IF(salesTable[[#This Row],[quantity_clean]]&gt;0,salesTable[[#This Row],[quantity_clean]],"INVALID")</f>
        <v>4</v>
      </c>
      <c r="AI105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058" s="8">
        <f>IF(salesTable[[#This Row],[unitPrice_clean]]&gt;0,salesTable[[#This Row],[unitPrice_clean]],"INVALID")</f>
        <v>1250</v>
      </c>
      <c r="AK1058">
        <f>IF(salesTable[[#This Row],[Revenue]]="","MISSING",VALUE(TRIM(SUBSTITUTE(SUBSTITUTE(salesTable[[#This Row],[Revenue]],",",""),"GH₵",""))))</f>
        <v>5000</v>
      </c>
      <c r="AL1058" s="8">
        <f>IFERROR(IF(ROUND(salesTable[[#This Row],[Quantity_final]]*salesTable[[#This Row],[UnitPrice_final]],2)=ROUND(salesTable[[#This Row],[revenue_clean]],2)=TRUE,salesTable[[#This Row],[revenue_clean]],"invalid"),"INVALID")</f>
        <v>5000</v>
      </c>
      <c r="AM1058" s="19">
        <f>IF(ISNUMBER(salesTable[[#This Row],[OrderDate]]),salesTable[[#This Row],[OrderDate]],IFERROR(DATEVALUE(CLEAN(TRIM(SUBSTITUTE(salesTable[[#This Row],[OrderDate]],".","/")))),"CHECK"))</f>
        <v>45739</v>
      </c>
      <c r="AN10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45739</v>
      </c>
      <c r="AO10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GH-TAK-2025-01011</v>
      </c>
      <c r="AP10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8" s="8" t="str">
        <f>CLEAN(PROPER(TRIM(salesTable[[#This Row],[Email]])))</f>
        <v>Ama.Badu56@Example.Com</v>
      </c>
      <c r="AR1058" s="8" t="str">
        <f>CLEAN(TRIM(salesTable[[#This Row],[SourceFile]]))</f>
        <v>Online_Sales_2025.xlsx</v>
      </c>
      <c r="AS10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8" s="8" t="str">
        <f>IF(salesTable[orderRef_final]&lt;&gt;"MISSING",salesTable[orderRef_final],"invalid")</f>
        <v>GH-TAK-2025-01011</v>
      </c>
    </row>
    <row r="1059" spans="1:46" x14ac:dyDescent="0.3">
      <c r="A1059" t="s">
        <v>4346</v>
      </c>
      <c r="B1059" t="s">
        <v>2284</v>
      </c>
      <c r="C1059" t="s">
        <v>4347</v>
      </c>
      <c r="D1059" t="s">
        <v>80</v>
      </c>
      <c r="E1059" t="s">
        <v>140</v>
      </c>
      <c r="F1059" t="s">
        <v>2040</v>
      </c>
      <c r="G1059" t="s">
        <v>303</v>
      </c>
      <c r="H1059" t="s">
        <v>399</v>
      </c>
      <c r="I1059" t="s">
        <v>41</v>
      </c>
      <c r="J1059" t="s">
        <v>393</v>
      </c>
      <c r="K1059" t="s">
        <v>57</v>
      </c>
      <c r="L1059" t="s">
        <v>182</v>
      </c>
      <c r="M1059" t="s">
        <v>360</v>
      </c>
      <c r="N1059">
        <v>2400</v>
      </c>
      <c r="O1059">
        <v>21600</v>
      </c>
      <c r="P1059" t="s">
        <v>4348</v>
      </c>
      <c r="Q1059" t="s">
        <v>4349</v>
      </c>
      <c r="R1059" t="s">
        <v>61</v>
      </c>
      <c r="S1059" t="str">
        <f>IF(salesTable[[#This Row],[Region]]="","MISSING",IFERROR(VLOOKUP(salesTable[[#This Row],[Region]],region_ref[],2,FALSE),TRIM(CLEAN(UPPER(salesTable[[#This Row],[Region]])))))</f>
        <v>TAKORADI</v>
      </c>
      <c r="T1059" t="str">
        <f>IF(salesTable[[#This Row],[CustomerType]]="","MISSING",IFERROR(VLOOKUP(salesTable[[#This Row],[CustomerType]],customerType_Ref[],2,FALSE),TRIM(CLEAN(UPPER(salesTable[[#This Row],[CustomerType]])))))</f>
        <v>BUSINESS</v>
      </c>
      <c r="U1059" t="str">
        <f>IF(salesTable[[#This Row],[SalesChannel]]="","MISSING",IFERROR(VLOOKUP(salesTable[[#This Row],[SalesChannel]],salesChannel_Ref[],2,FALSE),CLEAN(UPPER(TRIM(salesTable[SalesChannel])))))</f>
        <v>ONLINE</v>
      </c>
      <c r="V1059" t="str">
        <f>IF(salesTable[[#This Row],[PaymentMethod]]="","MISSING",IFERROR(VLOOKUP(salesTable[[#This Row],[PaymentMethod]],paymentMethod_REF[],2,FALSE), CLEAN(UPPER(TRIM(salesTable[[#This Row],[PaymentMethod]])))))</f>
        <v>CASH</v>
      </c>
      <c r="W1059" s="8" t="str">
        <f>IF(salesTable[[#This Row],[ProductID]]="","MISSING",IFERROR(VLOOKUP(salesTable[[#This Row],[ProductID]],product_REF[],1,FALSE),"NO MATCH"))</f>
        <v>P011</v>
      </c>
      <c r="X1059" s="8" t="str">
        <f>CLEAN(UPPER(TRIM(IF(salesTable[[#This Row],[ProductID]]="","MISSING",IFERROR(VLOOKUP(salesTable[[#This Row],[ProductID]],product_REF[],2,FALSE),"NO MATCH")))))</f>
        <v>EXECUTIVE DESK</v>
      </c>
      <c r="Y1059" t="str">
        <f>IFERROR(CLEAN(UPPER(TRIM(VLOOKUP(salesTable[[#This Row],[productID_Final]],product_REF[],3,FALSE)))),"NO MATCH")</f>
        <v>FURNITURE</v>
      </c>
      <c r="Z1059" s="8" t="str">
        <f>IF(salesTable[[#This Row],[productCategory_final]]=CLEAN(UPPER(TRIM(salesTable[ProductCategory]))),salesTable[[#This Row],[productCategory_final]],"MISMATCH")</f>
        <v>FURNITURE</v>
      </c>
      <c r="AA1059" s="8" t="str">
        <f>IF(salesTable[[#This Row],[CustomerID]]="","MISSING",IFERROR(VLOOKUP(salesTable[[#This Row],[CustomerID]],customer_REF[],1,FALSE),"NO MATCH"))</f>
        <v>C0271</v>
      </c>
      <c r="AB1059" t="str">
        <f>CLEAN(UPPER(TRIM(IF(salesTable[[#This Row],[FirstName]]="","MISSING",IFERROR(VLOOKUP(salesTable[[#This Row],[CustomerID_final]],customer_REF[],2,FALSE),"NO MATCH")))))</f>
        <v>ADWOA</v>
      </c>
      <c r="AC1059" s="8" t="str">
        <f>IF(salesTable[[#This Row],[customerFisrtName]]=CLEAN(UPPER(TRIM(salesTable[[#This Row],[customerFisrtName]]))),salesTable[[#This Row],[customerFisrtName]],"MISMATCH")</f>
        <v>ADWOA</v>
      </c>
      <c r="AD1059" t="str">
        <f>CLEAN(UPPER(TRIM(IF(salesTable[[#This Row],[LastName]]="","MISSING",IFERROR(VLOOKUP(salesTable[[#This Row],[CustomerID_final]],customer_REF[],3,FALSE),"NO MATCH")))))</f>
        <v>OWUSU</v>
      </c>
      <c r="AE1059" s="8" t="str">
        <f>IF(salesTable[[#This Row],[customerLastName]]=CLEAN(UPPER(TRIM(salesTable[[#This Row],[customerLastName]]))),salesTable[[#This Row],[customerLastName]],"MISMATCH")</f>
        <v>OWUSU</v>
      </c>
      <c r="AF1059" s="8" t="str">
        <f>IF(salesTable[[#This Row],[Phone]]="","MISSING",0&amp;RIGHT(TRIM(SUBSTITUTE(SUBSTITUTE(SUBSTITUTE(salesTable[[#This Row],[Phone]],"+","")," ",""),"-","")),9))</f>
        <v>0277797214</v>
      </c>
      <c r="AG105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59" s="8">
        <f>IF(salesTable[[#This Row],[quantity_clean]]&gt;0,salesTable[[#This Row],[quantity_clean]],"INVALID")</f>
        <v>9</v>
      </c>
      <c r="AI105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59" s="8">
        <f>IF(salesTable[[#This Row],[unitPrice_clean]]&gt;0,salesTable[[#This Row],[unitPrice_clean]],"INVALID")</f>
        <v>2400</v>
      </c>
      <c r="AK1059">
        <f>IF(salesTable[[#This Row],[Revenue]]="","MISSING",VALUE(TRIM(SUBSTITUTE(SUBSTITUTE(salesTable[[#This Row],[Revenue]],",",""),"GH₵",""))))</f>
        <v>21600</v>
      </c>
      <c r="AL1059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1059" s="19">
        <f>IF(ISNUMBER(salesTable[[#This Row],[OrderDate]]),salesTable[[#This Row],[OrderDate]],IFERROR(DATEVALUE(CLEAN(TRIM(SUBSTITUTE(salesTable[[#This Row],[OrderDate]],".","/")))),"CHECK"))</f>
        <v>45919</v>
      </c>
      <c r="AN10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45919</v>
      </c>
      <c r="AO10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GH-TAK-2025-01015</v>
      </c>
      <c r="AP10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59" s="8" t="str">
        <f>CLEAN(PROPER(TRIM(salesTable[[#This Row],[Email]])))</f>
        <v>Adwoa.Owusu45@Example.Com</v>
      </c>
      <c r="AR1059" s="8" t="str">
        <f>CLEAN(TRIM(salesTable[[#This Row],[SourceFile]]))</f>
        <v>Retail_POS_2025.csv</v>
      </c>
      <c r="AS10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59" s="8" t="str">
        <f>IF(salesTable[orderRef_final]&lt;&gt;"MISSING",salesTable[orderRef_final],"invalid")</f>
        <v>GH-TAK-2025-01015</v>
      </c>
    </row>
    <row r="1060" spans="1:46" x14ac:dyDescent="0.3">
      <c r="A1060" t="s">
        <v>5583</v>
      </c>
      <c r="B1060" t="s">
        <v>5584</v>
      </c>
      <c r="C1060" t="s">
        <v>1983</v>
      </c>
      <c r="D1060" t="s">
        <v>172</v>
      </c>
      <c r="E1060" t="s">
        <v>2135</v>
      </c>
      <c r="F1060" t="s">
        <v>391</v>
      </c>
      <c r="G1060" t="s">
        <v>39</v>
      </c>
      <c r="H1060" t="s">
        <v>336</v>
      </c>
      <c r="I1060" t="s">
        <v>41</v>
      </c>
      <c r="J1060" t="s">
        <v>83</v>
      </c>
      <c r="K1060" t="s">
        <v>98</v>
      </c>
      <c r="L1060" t="s">
        <v>58</v>
      </c>
      <c r="M1060" t="s">
        <v>5211</v>
      </c>
      <c r="N1060">
        <v>1900</v>
      </c>
      <c r="O1060">
        <v>19000</v>
      </c>
      <c r="P1060" t="s">
        <v>5585</v>
      </c>
      <c r="Q1060" t="s">
        <v>5586</v>
      </c>
      <c r="R1060" t="s">
        <v>61</v>
      </c>
      <c r="S1060" t="str">
        <f>IF(salesTable[[#This Row],[Region]]="","MISSING",IFERROR(VLOOKUP(salesTable[[#This Row],[Region]],region_ref[],2,FALSE),TRIM(CLEAN(UPPER(salesTable[[#This Row],[Region]])))))</f>
        <v>TAKORADI</v>
      </c>
      <c r="T1060" t="str">
        <f>IF(salesTable[[#This Row],[CustomerType]]="","MISSING",IFERROR(VLOOKUP(salesTable[[#This Row],[CustomerType]],customerType_Ref[],2,FALSE),TRIM(CLEAN(UPPER(salesTable[[#This Row],[CustomerType]])))))</f>
        <v>INDIVIDUAL</v>
      </c>
      <c r="U1060" t="str">
        <f>IF(salesTable[[#This Row],[SalesChannel]]="","MISSING",IFERROR(VLOOKUP(salesTable[[#This Row],[SalesChannel]],salesChannel_Ref[],2,FALSE),CLEAN(UPPER(TRIM(salesTable[SalesChannel])))))</f>
        <v>MOBILE APP</v>
      </c>
      <c r="V10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60" s="8" t="str">
        <f>IF(salesTable[[#This Row],[ProductID]]="","MISSING",IFERROR(VLOOKUP(salesTable[[#This Row],[ProductID]],product_REF[],1,FALSE),"NO MATCH"))</f>
        <v>P006</v>
      </c>
      <c r="X1060" s="8" t="str">
        <f>CLEAN(UPPER(TRIM(IF(salesTable[[#This Row],[ProductID]]="","MISSING",IFERROR(VLOOKUP(salesTable[[#This Row],[ProductID]],product_REF[],2,FALSE),"NO MATCH")))))</f>
        <v>STANDING DESK</v>
      </c>
      <c r="Y1060" t="str">
        <f>IFERROR(CLEAN(UPPER(TRIM(VLOOKUP(salesTable[[#This Row],[productID_Final]],product_REF[],3,FALSE)))),"NO MATCH")</f>
        <v>FURNITURE</v>
      </c>
      <c r="Z1060" s="8" t="str">
        <f>IF(salesTable[[#This Row],[productCategory_final]]=CLEAN(UPPER(TRIM(salesTable[ProductCategory]))),salesTable[[#This Row],[productCategory_final]],"MISMATCH")</f>
        <v>FURNITURE</v>
      </c>
      <c r="AA1060" s="8" t="str">
        <f>IF(salesTable[[#This Row],[CustomerID]]="","MISSING",IFERROR(VLOOKUP(salesTable[[#This Row],[CustomerID]],customer_REF[],1,FALSE),"NO MATCH"))</f>
        <v>C0362</v>
      </c>
      <c r="AB1060" t="str">
        <f>CLEAN(UPPER(TRIM(IF(salesTable[[#This Row],[FirstName]]="","MISSING",IFERROR(VLOOKUP(salesTable[[#This Row],[CustomerID_final]],customer_REF[],2,FALSE),"NO MATCH")))))</f>
        <v>DANIEL</v>
      </c>
      <c r="AC1060" s="8" t="str">
        <f>IF(salesTable[[#This Row],[customerFisrtName]]=CLEAN(UPPER(TRIM(salesTable[[#This Row],[customerFisrtName]]))),salesTable[[#This Row],[customerFisrtName]],"MISMATCH")</f>
        <v>DANIEL</v>
      </c>
      <c r="AD1060" t="str">
        <f>CLEAN(UPPER(TRIM(IF(salesTable[[#This Row],[LastName]]="","MISSING",IFERROR(VLOOKUP(salesTable[[#This Row],[CustomerID_final]],customer_REF[],3,FALSE),"NO MATCH")))))</f>
        <v>BOATENG</v>
      </c>
      <c r="AE1060" s="8" t="str">
        <f>IF(salesTable[[#This Row],[customerLastName]]=CLEAN(UPPER(TRIM(salesTable[[#This Row],[customerLastName]]))),salesTable[[#This Row],[customerLastName]],"MISMATCH")</f>
        <v>BOATENG</v>
      </c>
      <c r="AF1060" s="8" t="str">
        <f>IF(salesTable[[#This Row],[Phone]]="","MISSING",0&amp;RIGHT(TRIM(SUBSTITUTE(SUBSTITUTE(SUBSTITUTE(salesTable[[#This Row],[Phone]],"+","")," ",""),"-","")),9))</f>
        <v>0273329250</v>
      </c>
      <c r="AG106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60" s="8">
        <f>IF(salesTable[[#This Row],[quantity_clean]]&gt;0,salesTable[[#This Row],[quantity_clean]],"INVALID")</f>
        <v>10</v>
      </c>
      <c r="AI106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60" s="8">
        <f>IF(salesTable[[#This Row],[unitPrice_clean]]&gt;0,salesTable[[#This Row],[unitPrice_clean]],"INVALID")</f>
        <v>1900</v>
      </c>
      <c r="AK1060">
        <f>IF(salesTable[[#This Row],[Revenue]]="","MISSING",VALUE(TRIM(SUBSTITUTE(SUBSTITUTE(salesTable[[#This Row],[Revenue]],",",""),"GH₵",""))))</f>
        <v>19000</v>
      </c>
      <c r="AL1060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1060" s="19">
        <f>IF(ISNUMBER(salesTable[[#This Row],[OrderDate]]),salesTable[[#This Row],[OrderDate]],IFERROR(DATEVALUE(CLEAN(TRIM(SUBSTITUTE(salesTable[[#This Row],[OrderDate]],".","/")))),"CHECK"))</f>
        <v>45699</v>
      </c>
      <c r="AN10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45699</v>
      </c>
      <c r="AO10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GH-TAK-2025-01026</v>
      </c>
      <c r="AP10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0" s="8" t="str">
        <f>CLEAN(PROPER(TRIM(salesTable[[#This Row],[Email]])))</f>
        <v>Daniel.Boateng14@Example.Com</v>
      </c>
      <c r="AR1060" s="8" t="str">
        <f>CLEAN(TRIM(salesTable[[#This Row],[SourceFile]]))</f>
        <v>Retail_POS_2025.csv</v>
      </c>
      <c r="AS10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0" s="8" t="str">
        <f>IF(salesTable[orderRef_final]&lt;&gt;"MISSING",salesTable[orderRef_final],"invalid")</f>
        <v>GH-TAK-2025-01026</v>
      </c>
    </row>
    <row r="1061" spans="1:46" x14ac:dyDescent="0.3">
      <c r="A1061" t="s">
        <v>5500</v>
      </c>
      <c r="B1061" t="s">
        <v>5501</v>
      </c>
      <c r="C1061" t="s">
        <v>551</v>
      </c>
      <c r="D1061" t="s">
        <v>80</v>
      </c>
      <c r="E1061" t="s">
        <v>93</v>
      </c>
      <c r="F1061" t="s">
        <v>264</v>
      </c>
      <c r="G1061" t="s">
        <v>120</v>
      </c>
      <c r="H1061" t="s">
        <v>1959</v>
      </c>
      <c r="I1061" t="s">
        <v>41</v>
      </c>
      <c r="J1061" t="s">
        <v>83</v>
      </c>
      <c r="K1061" t="s">
        <v>493</v>
      </c>
      <c r="L1061" t="s">
        <v>85</v>
      </c>
      <c r="M1061">
        <v>12</v>
      </c>
      <c r="N1061">
        <v>850</v>
      </c>
      <c r="O1061">
        <v>10200</v>
      </c>
      <c r="P1061" t="s">
        <v>5502</v>
      </c>
      <c r="Q1061" t="s">
        <v>5503</v>
      </c>
      <c r="R1061" t="s">
        <v>32</v>
      </c>
      <c r="S1061" t="str">
        <f>IF(salesTable[[#This Row],[Region]]="","MISSING",IFERROR(VLOOKUP(salesTable[[#This Row],[Region]],region_ref[],2,FALSE),TRIM(CLEAN(UPPER(salesTable[[#This Row],[Region]])))))</f>
        <v>TAKORADI</v>
      </c>
      <c r="T1061" t="str">
        <f>IF(salesTable[[#This Row],[CustomerType]]="","MISSING",IFERROR(VLOOKUP(salesTable[[#This Row],[CustomerType]],customerType_Ref[],2,FALSE),TRIM(CLEAN(UPPER(salesTable[[#This Row],[CustomerType]])))))</f>
        <v>INDIVIDUAL</v>
      </c>
      <c r="U1061" t="str">
        <f>IF(salesTable[[#This Row],[SalesChannel]]="","MISSING",IFERROR(VLOOKUP(salesTable[[#This Row],[SalesChannel]],salesChannel_Ref[],2,FALSE),CLEAN(UPPER(TRIM(salesTable[SalesChannel])))))</f>
        <v>AGENT</v>
      </c>
      <c r="V106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61" s="8" t="str">
        <f>IF(salesTable[[#This Row],[ProductID]]="","MISSING",IFERROR(VLOOKUP(salesTable[[#This Row],[ProductID]],product_REF[],1,FALSE),"NO MATCH"))</f>
        <v>P002</v>
      </c>
      <c r="X1061" s="8" t="str">
        <f>CLEAN(UPPER(TRIM(IF(salesTable[[#This Row],[ProductID]]="","MISSING",IFERROR(VLOOKUP(salesTable[[#This Row],[ProductID]],product_REF[],2,FALSE),"NO MATCH")))))</f>
        <v>OFFICE CHAIR</v>
      </c>
      <c r="Y1061" t="str">
        <f>IFERROR(CLEAN(UPPER(TRIM(VLOOKUP(salesTable[[#This Row],[productID_Final]],product_REF[],3,FALSE)))),"NO MATCH")</f>
        <v>FURNITURE</v>
      </c>
      <c r="Z1061" s="8" t="str">
        <f>IF(salesTable[[#This Row],[productCategory_final]]=CLEAN(UPPER(TRIM(salesTable[ProductCategory]))),salesTable[[#This Row],[productCategory_final]],"MISMATCH")</f>
        <v>FURNITURE</v>
      </c>
      <c r="AA1061" s="8" t="str">
        <f>IF(salesTable[[#This Row],[CustomerID]]="","MISSING",IFERROR(VLOOKUP(salesTable[[#This Row],[CustomerID]],customer_REF[],1,FALSE),"NO MATCH"))</f>
        <v>C0042</v>
      </c>
      <c r="AB1061" t="str">
        <f>CLEAN(UPPER(TRIM(IF(salesTable[[#This Row],[FirstName]]="","MISSING",IFERROR(VLOOKUP(salesTable[[#This Row],[CustomerID_final]],customer_REF[],2,FALSE),"NO MATCH")))))</f>
        <v>ADWOA</v>
      </c>
      <c r="AC1061" s="8" t="str">
        <f>IF(salesTable[[#This Row],[customerFisrtName]]=CLEAN(UPPER(TRIM(salesTable[[#This Row],[customerFisrtName]]))),salesTable[[#This Row],[customerFisrtName]],"MISMATCH")</f>
        <v>ADWOA</v>
      </c>
      <c r="AD1061" t="str">
        <f>CLEAN(UPPER(TRIM(IF(salesTable[[#This Row],[LastName]]="","MISSING",IFERROR(VLOOKUP(salesTable[[#This Row],[CustomerID_final]],customer_REF[],3,FALSE),"NO MATCH")))))</f>
        <v>BADU</v>
      </c>
      <c r="AE1061" s="8" t="str">
        <f>IF(salesTable[[#This Row],[customerLastName]]=CLEAN(UPPER(TRIM(salesTable[[#This Row],[customerLastName]]))),salesTable[[#This Row],[customerLastName]],"MISMATCH")</f>
        <v>BADU</v>
      </c>
      <c r="AF1061" s="8" t="str">
        <f>IF(salesTable[[#This Row],[Phone]]="","MISSING",0&amp;RIGHT(TRIM(SUBSTITUTE(SUBSTITUTE(SUBSTITUTE(salesTable[[#This Row],[Phone]],"+","")," ",""),"-","")),9))</f>
        <v>0596081691</v>
      </c>
      <c r="AG106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61" s="8">
        <f>IF(salesTable[[#This Row],[quantity_clean]]&gt;0,salesTable[[#This Row],[quantity_clean]],"INVALID")</f>
        <v>12</v>
      </c>
      <c r="AI106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61" s="8">
        <f>IF(salesTable[[#This Row],[unitPrice_clean]]&gt;0,salesTable[[#This Row],[unitPrice_clean]],"INVALID")</f>
        <v>850</v>
      </c>
      <c r="AK1061">
        <f>IF(salesTable[[#This Row],[Revenue]]="","MISSING",VALUE(TRIM(SUBSTITUTE(SUBSTITUTE(salesTable[[#This Row],[Revenue]],",",""),"GH₵",""))))</f>
        <v>10200</v>
      </c>
      <c r="AL1061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1061" s="19">
        <f>IF(ISNUMBER(salesTable[[#This Row],[OrderDate]]),salesTable[[#This Row],[OrderDate]],IFERROR(DATEVALUE(CLEAN(TRIM(SUBSTITUTE(salesTable[[#This Row],[OrderDate]],".","/")))),"CHECK"))</f>
        <v>45668</v>
      </c>
      <c r="AN10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45668</v>
      </c>
      <c r="AO10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GH-TAK-2025-01049</v>
      </c>
      <c r="AP10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1" s="8" t="str">
        <f>CLEAN(PROPER(TRIM(salesTable[[#This Row],[Email]])))</f>
        <v>Adwoa.Badu35@Example.Com</v>
      </c>
      <c r="AR1061" s="8" t="str">
        <f>CLEAN(TRIM(salesTable[[#This Row],[SourceFile]]))</f>
        <v>Agent_App_2025.csv</v>
      </c>
      <c r="AS10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1" s="8" t="str">
        <f>IF(salesTable[orderRef_final]&lt;&gt;"MISSING",salesTable[orderRef_final],"invalid")</f>
        <v>GH-TAK-2025-01049</v>
      </c>
    </row>
    <row r="1062" spans="1:46" x14ac:dyDescent="0.3">
      <c r="A1062" t="s">
        <v>5648</v>
      </c>
      <c r="B1062" t="s">
        <v>5649</v>
      </c>
      <c r="C1062" t="s">
        <v>5524</v>
      </c>
      <c r="D1062" t="s">
        <v>172</v>
      </c>
      <c r="E1062" t="s">
        <v>51</v>
      </c>
      <c r="F1062" t="s">
        <v>238</v>
      </c>
      <c r="G1062" t="s">
        <v>191</v>
      </c>
      <c r="H1062" t="s">
        <v>278</v>
      </c>
      <c r="I1062" t="s">
        <v>279</v>
      </c>
      <c r="J1062" t="s">
        <v>83</v>
      </c>
      <c r="K1062" t="s">
        <v>98</v>
      </c>
      <c r="L1062" t="s">
        <v>43</v>
      </c>
      <c r="M1062">
        <v>-5</v>
      </c>
      <c r="N1062">
        <v>1650</v>
      </c>
      <c r="O1062">
        <v>11550</v>
      </c>
      <c r="P1062" t="s">
        <v>5650</v>
      </c>
      <c r="Q1062" t="s">
        <v>5651</v>
      </c>
      <c r="R1062" t="s">
        <v>32</v>
      </c>
      <c r="S1062" t="str">
        <f>IF(salesTable[[#This Row],[Region]]="","MISSING",IFERROR(VLOOKUP(salesTable[[#This Row],[Region]],region_ref[],2,FALSE),TRIM(CLEAN(UPPER(salesTable[[#This Row],[Region]])))))</f>
        <v>TAKORADI</v>
      </c>
      <c r="T1062" t="str">
        <f>IF(salesTable[[#This Row],[CustomerType]]="","MISSING",IFERROR(VLOOKUP(salesTable[[#This Row],[CustomerType]],customerType_Ref[],2,FALSE),TRIM(CLEAN(UPPER(salesTable[[#This Row],[CustomerType]])))))</f>
        <v>INDIVIDUAL</v>
      </c>
      <c r="U1062" t="str">
        <f>IF(salesTable[[#This Row],[SalesChannel]]="","MISSING",IFERROR(VLOOKUP(salesTable[[#This Row],[SalesChannel]],salesChannel_Ref[],2,FALSE),CLEAN(UPPER(TRIM(salesTable[SalesChannel])))))</f>
        <v>MOBILE APP</v>
      </c>
      <c r="V106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62" s="8" t="str">
        <f>IF(salesTable[[#This Row],[ProductID]]="","MISSING",IFERROR(VLOOKUP(salesTable[[#This Row],[ProductID]],product_REF[],1,FALSE),"NO MATCH"))</f>
        <v>P004</v>
      </c>
      <c r="X1062" s="8" t="str">
        <f>CLEAN(UPPER(TRIM(IF(salesTable[[#This Row],[ProductID]]="","MISSING",IFERROR(VLOOKUP(salesTable[[#This Row],[ProductID]],product_REF[],2,FALSE),"NO MATCH")))))</f>
        <v>LASER PRINTER</v>
      </c>
      <c r="Y1062" t="str">
        <f>IFERROR(CLEAN(UPPER(TRIM(VLOOKUP(salesTable[[#This Row],[productID_Final]],product_REF[],3,FALSE)))),"NO MATCH")</f>
        <v>OFFICE SUPPLIES</v>
      </c>
      <c r="Z1062" s="8" t="str">
        <f>IF(salesTable[[#This Row],[productCategory_final]]=CLEAN(UPPER(TRIM(salesTable[ProductCategory]))),salesTable[[#This Row],[productCategory_final]],"MISMATCH")</f>
        <v>OFFICE SUPPLIES</v>
      </c>
      <c r="AA1062" s="8" t="str">
        <f>IF(salesTable[[#This Row],[CustomerID]]="","MISSING",IFERROR(VLOOKUP(salesTable[[#This Row],[CustomerID]],customer_REF[],1,FALSE),"NO MATCH"))</f>
        <v>C0383</v>
      </c>
      <c r="AB1062" t="str">
        <f>CLEAN(UPPER(TRIM(IF(salesTable[[#This Row],[FirstName]]="","MISSING",IFERROR(VLOOKUP(salesTable[[#This Row],[CustomerID_final]],customer_REF[],2,FALSE),"NO MATCH")))))</f>
        <v>DANIEL</v>
      </c>
      <c r="AC1062" s="8" t="str">
        <f>IF(salesTable[[#This Row],[customerFisrtName]]=CLEAN(UPPER(TRIM(salesTable[[#This Row],[customerFisrtName]]))),salesTable[[#This Row],[customerFisrtName]],"MISMATCH")</f>
        <v>DANIEL</v>
      </c>
      <c r="AD1062" t="str">
        <f>CLEAN(UPPER(TRIM(IF(salesTable[[#This Row],[LastName]]="","MISSING",IFERROR(VLOOKUP(salesTable[[#This Row],[CustomerID_final]],customer_REF[],3,FALSE),"NO MATCH")))))</f>
        <v>MENSAH</v>
      </c>
      <c r="AE1062" s="8" t="str">
        <f>IF(salesTable[[#This Row],[customerLastName]]=CLEAN(UPPER(TRIM(salesTable[[#This Row],[customerLastName]]))),salesTable[[#This Row],[customerLastName]],"MISMATCH")</f>
        <v>MENSAH</v>
      </c>
      <c r="AF1062" s="8" t="str">
        <f>IF(salesTable[[#This Row],[Phone]]="","MISSING",0&amp;RIGHT(TRIM(SUBSTITUTE(SUBSTITUTE(SUBSTITUTE(salesTable[[#This Row],[Phone]],"+","")," ",""),"-","")),9))</f>
        <v>0248212996</v>
      </c>
      <c r="AG1062">
        <f>IF(OR(salesTable[[#This Row],[Quantity]]="",salesTable[[#This Row],[Quantity]]="N/A",salesTable[[#This Row],[Quantity]]="abc"),"INVALID",VALUE(TRIM(SUBSTITUTE(SUBSTITUTE(salesTable[[#This Row],[Quantity]],",",""),"GH₵",""))))</f>
        <v>-5</v>
      </c>
      <c r="AH1062" s="8" t="str">
        <f>IF(salesTable[[#This Row],[quantity_clean]]&gt;0,salesTable[[#This Row],[quantity_clean]],"INVALID")</f>
        <v>INVALID</v>
      </c>
      <c r="AI106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62" s="8">
        <f>IF(salesTable[[#This Row],[unitPrice_clean]]&gt;0,salesTable[[#This Row],[unitPrice_clean]],"INVALID")</f>
        <v>1650</v>
      </c>
      <c r="AK1062">
        <f>IF(salesTable[[#This Row],[Revenue]]="","MISSING",VALUE(TRIM(SUBSTITUTE(SUBSTITUTE(salesTable[[#This Row],[Revenue]],",",""),"GH₵",""))))</f>
        <v>11550</v>
      </c>
      <c r="AL106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62" s="19" t="str">
        <f>IF(ISNUMBER(salesTable[[#This Row],[OrderDate]]),salesTable[[#This Row],[OrderDate]],IFERROR(DATEVALUE(CLEAN(TRIM(SUBSTITUTE(salesTable[[#This Row],[OrderDate]],".","/")))),"CHECK"))</f>
        <v>CHECK</v>
      </c>
      <c r="AN106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GH-TAK-2025-01055</v>
      </c>
      <c r="AP10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2" s="8" t="str">
        <f>CLEAN(PROPER(TRIM(salesTable[[#This Row],[Email]])))</f>
        <v>Daniel.Mensah29@Example.Com</v>
      </c>
      <c r="AR1062" s="8" t="str">
        <f>CLEAN(TRIM(salesTable[[#This Row],[SourceFile]]))</f>
        <v>Agent_App_2025.csv</v>
      </c>
      <c r="AS10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2" s="8" t="str">
        <f>IF(salesTable[orderRef_final]&lt;&gt;"MISSING",salesTable[orderRef_final],"invalid")</f>
        <v>GH-TAK-2025-01055</v>
      </c>
    </row>
    <row r="1063" spans="1:46" x14ac:dyDescent="0.3">
      <c r="A1063" t="s">
        <v>3647</v>
      </c>
      <c r="B1063" t="s">
        <v>1856</v>
      </c>
      <c r="C1063" t="s">
        <v>3648</v>
      </c>
      <c r="D1063" t="s">
        <v>172</v>
      </c>
      <c r="E1063" t="s">
        <v>237</v>
      </c>
      <c r="F1063" t="s">
        <v>538</v>
      </c>
      <c r="G1063" t="s">
        <v>142</v>
      </c>
      <c r="H1063" t="s">
        <v>143</v>
      </c>
      <c r="I1063" t="s">
        <v>26</v>
      </c>
      <c r="J1063" t="s">
        <v>492</v>
      </c>
      <c r="K1063" t="s">
        <v>1136</v>
      </c>
      <c r="L1063" t="s">
        <v>502</v>
      </c>
      <c r="M1063">
        <v>9</v>
      </c>
      <c r="N1063" t="s">
        <v>2628</v>
      </c>
      <c r="O1063">
        <v>3780</v>
      </c>
      <c r="P1063" t="s">
        <v>3649</v>
      </c>
      <c r="Q1063" t="s">
        <v>3650</v>
      </c>
      <c r="R1063" t="s">
        <v>157</v>
      </c>
      <c r="S1063" t="str">
        <f>IF(salesTable[[#This Row],[Region]]="","MISSING",IFERROR(VLOOKUP(salesTable[[#This Row],[Region]],region_ref[],2,FALSE),TRIM(CLEAN(UPPER(salesTable[[#This Row],[Region]])))))</f>
        <v>TAKORADI</v>
      </c>
      <c r="T1063" t="str">
        <f>IF(salesTable[[#This Row],[CustomerType]]="","MISSING",IFERROR(VLOOKUP(salesTable[[#This Row],[CustomerType]],customerType_Ref[],2,FALSE),TRIM(CLEAN(UPPER(salesTable[[#This Row],[CustomerType]])))))</f>
        <v>BUSINESS</v>
      </c>
      <c r="U1063" t="str">
        <f>IF(salesTable[[#This Row],[SalesChannel]]="","MISSING",IFERROR(VLOOKUP(salesTable[[#This Row],[SalesChannel]],salesChannel_Ref[],2,FALSE),CLEAN(UPPER(TRIM(salesTable[SalesChannel])))))</f>
        <v>AGENT</v>
      </c>
      <c r="V1063" t="str">
        <f>IF(salesTable[[#This Row],[PaymentMethod]]="","MISSING",IFERROR(VLOOKUP(salesTable[[#This Row],[PaymentMethod]],paymentMethod_REF[],2,FALSE), CLEAN(UPPER(TRIM(salesTable[[#This Row],[PaymentMethod]])))))</f>
        <v>CASH</v>
      </c>
      <c r="W1063" s="8" t="str">
        <f>IF(salesTable[[#This Row],[ProductID]]="","MISSING",IFERROR(VLOOKUP(salesTable[[#This Row],[ProductID]],product_REF[],1,FALSE),"NO MATCH"))</f>
        <v>P003</v>
      </c>
      <c r="X1063" s="8" t="str">
        <f>CLEAN(UPPER(TRIM(IF(salesTable[[#This Row],[ProductID]]="","MISSING",IFERROR(VLOOKUP(salesTable[[#This Row],[ProductID]],product_REF[],2,FALSE),"NO MATCH")))))</f>
        <v>WIRELESS HEADSET</v>
      </c>
      <c r="Y1063" t="str">
        <f>IFERROR(CLEAN(UPPER(TRIM(VLOOKUP(salesTable[[#This Row],[productID_Final]],product_REF[],3,FALSE)))),"NO MATCH")</f>
        <v>ELECTRONICS</v>
      </c>
      <c r="Z1063" s="8" t="str">
        <f>IF(salesTable[[#This Row],[productCategory_final]]=CLEAN(UPPER(TRIM(salesTable[ProductCategory]))),salesTable[[#This Row],[productCategory_final]],"MISMATCH")</f>
        <v>ELECTRONICS</v>
      </c>
      <c r="AA1063" s="8" t="str">
        <f>IF(salesTable[[#This Row],[CustomerID]]="","MISSING",IFERROR(VLOOKUP(salesTable[[#This Row],[CustomerID]],customer_REF[],1,FALSE),"NO MATCH"))</f>
        <v>C0176</v>
      </c>
      <c r="AB1063" t="str">
        <f>CLEAN(UPPER(TRIM(IF(salesTable[[#This Row],[FirstName]]="","MISSING",IFERROR(VLOOKUP(salesTable[[#This Row],[CustomerID_final]],customer_REF[],2,FALSE),"NO MATCH")))))</f>
        <v>DANIEL</v>
      </c>
      <c r="AC1063" s="8" t="str">
        <f>IF(salesTable[[#This Row],[customerFisrtName]]=CLEAN(UPPER(TRIM(salesTable[[#This Row],[customerFisrtName]]))),salesTable[[#This Row],[customerFisrtName]],"MISMATCH")</f>
        <v>DANIEL</v>
      </c>
      <c r="AD1063" t="str">
        <f>CLEAN(UPPER(TRIM(IF(salesTable[[#This Row],[LastName]]="","MISSING",IFERROR(VLOOKUP(salesTable[[#This Row],[CustomerID_final]],customer_REF[],3,FALSE),"NO MATCH")))))</f>
        <v>APPIAH</v>
      </c>
      <c r="AE1063" s="8" t="str">
        <f>IF(salesTable[[#This Row],[customerLastName]]=CLEAN(UPPER(TRIM(salesTable[[#This Row],[customerLastName]]))),salesTable[[#This Row],[customerLastName]],"MISMATCH")</f>
        <v>APPIAH</v>
      </c>
      <c r="AF1063" s="8" t="str">
        <f>IF(salesTable[[#This Row],[Phone]]="","MISSING",0&amp;RIGHT(TRIM(SUBSTITUTE(SUBSTITUTE(SUBSTITUTE(salesTable[[#This Row],[Phone]],"+","")," ",""),"-","")),9))</f>
        <v>0599511369</v>
      </c>
      <c r="AG1063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63" s="8">
        <f>IF(salesTable[[#This Row],[quantity_clean]]&gt;0,salesTable[[#This Row],[quantity_clean]],"INVALID")</f>
        <v>9</v>
      </c>
      <c r="AI106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063" s="8">
        <f>IF(salesTable[[#This Row],[unitPrice_clean]]&gt;0,salesTable[[#This Row],[unitPrice_clean]],"INVALID")</f>
        <v>420</v>
      </c>
      <c r="AK1063">
        <f>IF(salesTable[[#This Row],[Revenue]]="","MISSING",VALUE(TRIM(SUBSTITUTE(SUBSTITUTE(salesTable[[#This Row],[Revenue]],",",""),"GH₵",""))))</f>
        <v>3780</v>
      </c>
      <c r="AL1063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1063" s="19">
        <f>IF(ISNUMBER(salesTable[[#This Row],[OrderDate]]),salesTable[[#This Row],[OrderDate]],IFERROR(DATEVALUE(CLEAN(TRIM(SUBSTITUTE(salesTable[[#This Row],[OrderDate]],".","/")))),"CHECK"))</f>
        <v>45699</v>
      </c>
      <c r="AN10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45699</v>
      </c>
      <c r="AO10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GH-TAK-2025-01061</v>
      </c>
      <c r="AP10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3" s="8" t="str">
        <f>CLEAN(PROPER(TRIM(salesTable[[#This Row],[Email]])))</f>
        <v>Daniel.Appiah76@Example.Com</v>
      </c>
      <c r="AR1063" s="8" t="str">
        <f>CLEAN(TRIM(salesTable[[#This Row],[SourceFile]]))</f>
        <v>Online_Sales_2025.xlsx</v>
      </c>
      <c r="AS10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3" s="8" t="str">
        <f>IF(salesTable[orderRef_final]&lt;&gt;"MISSING",salesTable[orderRef_final],"invalid")</f>
        <v>GH-TAK-2025-01061</v>
      </c>
    </row>
    <row r="1064" spans="1:46" x14ac:dyDescent="0.3">
      <c r="A1064" t="s">
        <v>5204</v>
      </c>
      <c r="B1064" t="s">
        <v>5205</v>
      </c>
      <c r="C1064" t="s">
        <v>5206</v>
      </c>
      <c r="D1064" t="s">
        <v>21</v>
      </c>
      <c r="E1064" t="s">
        <v>944</v>
      </c>
      <c r="F1064" t="s">
        <v>538</v>
      </c>
      <c r="G1064" t="s">
        <v>39</v>
      </c>
      <c r="H1064" t="s">
        <v>336</v>
      </c>
      <c r="I1064" t="s">
        <v>374</v>
      </c>
      <c r="J1064" t="s">
        <v>337</v>
      </c>
      <c r="K1064" t="s">
        <v>98</v>
      </c>
      <c r="L1064" t="s">
        <v>165</v>
      </c>
      <c r="M1064">
        <v>12</v>
      </c>
      <c r="N1064">
        <v>1900</v>
      </c>
      <c r="O1064">
        <v>22800</v>
      </c>
      <c r="P1064" t="s">
        <v>5207</v>
      </c>
      <c r="Q1064" t="s">
        <v>5208</v>
      </c>
      <c r="R1064" t="s">
        <v>61</v>
      </c>
      <c r="S1064" t="str">
        <f>IF(salesTable[[#This Row],[Region]]="","MISSING",IFERROR(VLOOKUP(salesTable[[#This Row],[Region]],region_ref[],2,FALSE),TRIM(CLEAN(UPPER(salesTable[[#This Row],[Region]])))))</f>
        <v>TAKORADI</v>
      </c>
      <c r="T1064" t="str">
        <f>IF(salesTable[[#This Row],[CustomerType]]="","MISSING",IFERROR(VLOOKUP(salesTable[[#This Row],[CustomerType]],customerType_Ref[],2,FALSE),TRIM(CLEAN(UPPER(salesTable[[#This Row],[CustomerType]])))))</f>
        <v>INDIVIDUAL</v>
      </c>
      <c r="U1064" t="str">
        <f>IF(salesTable[[#This Row],[SalesChannel]]="","MISSING",IFERROR(VLOOKUP(salesTable[[#This Row],[SalesChannel]],salesChannel_Ref[],2,FALSE),CLEAN(UPPER(TRIM(salesTable[SalesChannel])))))</f>
        <v>MOBILE APP</v>
      </c>
      <c r="V106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64" s="8" t="str">
        <f>IF(salesTable[[#This Row],[ProductID]]="","MISSING",IFERROR(VLOOKUP(salesTable[[#This Row],[ProductID]],product_REF[],1,FALSE),"NO MATCH"))</f>
        <v>P006</v>
      </c>
      <c r="X1064" s="8" t="str">
        <f>CLEAN(UPPER(TRIM(IF(salesTable[[#This Row],[ProductID]]="","MISSING",IFERROR(VLOOKUP(salesTable[[#This Row],[ProductID]],product_REF[],2,FALSE),"NO MATCH")))))</f>
        <v>STANDING DESK</v>
      </c>
      <c r="Y1064" t="str">
        <f>IFERROR(CLEAN(UPPER(TRIM(VLOOKUP(salesTable[[#This Row],[productID_Final]],product_REF[],3,FALSE)))),"NO MATCH")</f>
        <v>FURNITURE</v>
      </c>
      <c r="Z1064" s="8" t="str">
        <f>IF(salesTable[[#This Row],[productCategory_final]]=CLEAN(UPPER(TRIM(salesTable[ProductCategory]))),salesTable[[#This Row],[productCategory_final]],"MISMATCH")</f>
        <v>FURNITURE</v>
      </c>
      <c r="AA1064" s="8" t="str">
        <f>IF(salesTable[[#This Row],[CustomerID]]="","MISSING",IFERROR(VLOOKUP(salesTable[[#This Row],[CustomerID]],customer_REF[],1,FALSE),"NO MATCH"))</f>
        <v>C0337</v>
      </c>
      <c r="AB1064" t="str">
        <f>CLEAN(UPPER(TRIM(IF(salesTable[[#This Row],[FirstName]]="","MISSING",IFERROR(VLOOKUP(salesTable[[#This Row],[CustomerID_final]],customer_REF[],2,FALSE),"NO MATCH")))))</f>
        <v>KOJO</v>
      </c>
      <c r="AC1064" s="8" t="str">
        <f>IF(salesTable[[#This Row],[customerFisrtName]]=CLEAN(UPPER(TRIM(salesTable[[#This Row],[customerFisrtName]]))),salesTable[[#This Row],[customerFisrtName]],"MISMATCH")</f>
        <v>KOJO</v>
      </c>
      <c r="AD1064" t="str">
        <f>CLEAN(UPPER(TRIM(IF(salesTable[[#This Row],[LastName]]="","MISSING",IFERROR(VLOOKUP(salesTable[[#This Row],[CustomerID_final]],customer_REF[],3,FALSE),"NO MATCH")))))</f>
        <v>ADDO</v>
      </c>
      <c r="AE1064" s="8" t="str">
        <f>IF(salesTable[[#This Row],[customerLastName]]=CLEAN(UPPER(TRIM(salesTable[[#This Row],[customerLastName]]))),salesTable[[#This Row],[customerLastName]],"MISMATCH")</f>
        <v>ADDO</v>
      </c>
      <c r="AF1064" s="8" t="str">
        <f>IF(salesTable[[#This Row],[Phone]]="","MISSING",0&amp;RIGHT(TRIM(SUBSTITUTE(SUBSTITUTE(SUBSTITUTE(salesTable[[#This Row],[Phone]],"+","")," ",""),"-","")),9))</f>
        <v>0271769478</v>
      </c>
      <c r="AG106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64" s="8">
        <f>IF(salesTable[[#This Row],[quantity_clean]]&gt;0,salesTable[[#This Row],[quantity_clean]],"INVALID")</f>
        <v>12</v>
      </c>
      <c r="AI106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64" s="8">
        <f>IF(salesTable[[#This Row],[unitPrice_clean]]&gt;0,salesTable[[#This Row],[unitPrice_clean]],"INVALID")</f>
        <v>1900</v>
      </c>
      <c r="AK1064">
        <f>IF(salesTable[[#This Row],[Revenue]]="","MISSING",VALUE(TRIM(SUBSTITUTE(SUBSTITUTE(salesTable[[#This Row],[Revenue]],",",""),"GH₵",""))))</f>
        <v>22800</v>
      </c>
      <c r="AL1064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1064" s="19">
        <f>IF(ISNUMBER(salesTable[[#This Row],[OrderDate]]),salesTable[[#This Row],[OrderDate]],IFERROR(DATEVALUE(CLEAN(TRIM(SUBSTITUTE(salesTable[[#This Row],[OrderDate]],".","/")))),"CHECK"))</f>
        <v>45756</v>
      </c>
      <c r="AN10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45756</v>
      </c>
      <c r="AO10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GH-TAK-2025-01062</v>
      </c>
      <c r="AP10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4" s="8" t="str">
        <f>CLEAN(PROPER(TRIM(salesTable[[#This Row],[Email]])))</f>
        <v>Kojo.Addo15@Example.Com</v>
      </c>
      <c r="AR1064" s="8" t="str">
        <f>CLEAN(TRIM(salesTable[[#This Row],[SourceFile]]))</f>
        <v>Retail_POS_2025.csv</v>
      </c>
      <c r="AS10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4" s="8" t="str">
        <f>IF(salesTable[orderRef_final]&lt;&gt;"MISSING",salesTable[orderRef_final],"invalid")</f>
        <v>GH-TAK-2025-01062</v>
      </c>
    </row>
    <row r="1065" spans="1:46" x14ac:dyDescent="0.3">
      <c r="A1065" t="s">
        <v>169</v>
      </c>
      <c r="B1065" t="s">
        <v>170</v>
      </c>
      <c r="C1065" t="s">
        <v>171</v>
      </c>
      <c r="D1065" t="s">
        <v>172</v>
      </c>
      <c r="E1065" t="s">
        <v>173</v>
      </c>
      <c r="F1065" t="s">
        <v>67</v>
      </c>
      <c r="G1065" t="s">
        <v>68</v>
      </c>
      <c r="H1065" t="s">
        <v>109</v>
      </c>
      <c r="I1065" t="s">
        <v>110</v>
      </c>
      <c r="J1065" t="s">
        <v>97</v>
      </c>
      <c r="K1065" t="s">
        <v>174</v>
      </c>
      <c r="L1065" t="s">
        <v>58</v>
      </c>
      <c r="M1065" t="s">
        <v>74</v>
      </c>
      <c r="N1065" t="s">
        <v>175</v>
      </c>
      <c r="O1065">
        <v>28800</v>
      </c>
      <c r="P1065" t="s">
        <v>176</v>
      </c>
      <c r="Q1065" t="s">
        <v>177</v>
      </c>
      <c r="R1065" t="s">
        <v>32</v>
      </c>
      <c r="S1065" t="str">
        <f>IF(salesTable[[#This Row],[Region]]="","MISSING",IFERROR(VLOOKUP(salesTable[[#This Row],[Region]],region_ref[],2,FALSE),TRIM(CLEAN(UPPER(salesTable[[#This Row],[Region]])))))</f>
        <v>TAKORADI</v>
      </c>
      <c r="T1065" t="str">
        <f>IF(salesTable[[#This Row],[CustomerType]]="","MISSING",IFERROR(VLOOKUP(salesTable[[#This Row],[CustomerType]],customerType_Ref[],2,FALSE),TRIM(CLEAN(UPPER(salesTable[[#This Row],[CustomerType]])))))</f>
        <v>BUSINESS</v>
      </c>
      <c r="U1065" t="str">
        <f>IF(salesTable[[#This Row],[SalesChannel]]="","MISSING",IFERROR(VLOOKUP(salesTable[[#This Row],[SalesChannel]],salesChannel_Ref[],2,FALSE),CLEAN(UPPER(TRIM(salesTable[SalesChannel])))))</f>
        <v>IN-STORE</v>
      </c>
      <c r="V106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65" s="8" t="str">
        <f>IF(salesTable[[#This Row],[ProductID]]="","MISSING",IFERROR(VLOOKUP(salesTable[[#This Row],[ProductID]],product_REF[],1,FALSE),"NO MATCH"))</f>
        <v>P010</v>
      </c>
      <c r="X1065" s="8" t="str">
        <f>CLEAN(UPPER(TRIM(IF(salesTable[[#This Row],[ProductID]]="","MISSING",IFERROR(VLOOKUP(salesTable[[#This Row],[ProductID]],product_REF[],2,FALSE),"NO MATCH")))))</f>
        <v>AIR CONDITIONER</v>
      </c>
      <c r="Y1065" t="str">
        <f>IFERROR(CLEAN(UPPER(TRIM(VLOOKUP(salesTable[[#This Row],[productID_Final]],product_REF[],3,FALSE)))),"NO MATCH")</f>
        <v>HOME APPLIANCES</v>
      </c>
      <c r="Z1065" s="8" t="str">
        <f>IF(salesTable[[#This Row],[productCategory_final]]=CLEAN(UPPER(TRIM(salesTable[ProductCategory]))),salesTable[[#This Row],[productCategory_final]],"MISMATCH")</f>
        <v>HOME APPLIANCES</v>
      </c>
      <c r="AA1065" s="8" t="str">
        <f>IF(salesTable[[#This Row],[CustomerID]]="","MISSING",IFERROR(VLOOKUP(salesTable[[#This Row],[CustomerID]],customer_REF[],1,FALSE),"NO MATCH"))</f>
        <v>C0227</v>
      </c>
      <c r="AB1065" t="str">
        <f>CLEAN(UPPER(TRIM(IF(salesTable[[#This Row],[FirstName]]="","MISSING",IFERROR(VLOOKUP(salesTable[[#This Row],[CustomerID_final]],customer_REF[],2,FALSE),"NO MATCH")))))</f>
        <v>DANIEL</v>
      </c>
      <c r="AC1065" s="8" t="str">
        <f>IF(salesTable[[#This Row],[customerFisrtName]]=CLEAN(UPPER(TRIM(salesTable[[#This Row],[customerFisrtName]]))),salesTable[[#This Row],[customerFisrtName]],"MISMATCH")</f>
        <v>DANIEL</v>
      </c>
      <c r="AD1065" t="str">
        <f>CLEAN(UPPER(TRIM(IF(salesTable[[#This Row],[LastName]]="","MISSING",IFERROR(VLOOKUP(salesTable[[#This Row],[CustomerID_final]],customer_REF[],3,FALSE),"NO MATCH")))))</f>
        <v>OSEI</v>
      </c>
      <c r="AE1065" s="8" t="str">
        <f>IF(salesTable[[#This Row],[customerLastName]]=CLEAN(UPPER(TRIM(salesTable[[#This Row],[customerLastName]]))),salesTable[[#This Row],[customerLastName]],"MISMATCH")</f>
        <v>OSEI</v>
      </c>
      <c r="AF1065" s="8" t="str">
        <f>IF(salesTable[[#This Row],[Phone]]="","MISSING",0&amp;RIGHT(TRIM(SUBSTITUTE(SUBSTITUTE(SUBSTITUTE(salesTable[[#This Row],[Phone]],"+","")," ",""),"-","")),9))</f>
        <v>0267599215</v>
      </c>
      <c r="AG106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065" s="8">
        <f>IF(salesTable[[#This Row],[quantity_clean]]&gt;0,salesTable[[#This Row],[quantity_clean]],"INVALID")</f>
        <v>8</v>
      </c>
      <c r="AI106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65" s="8">
        <f>IF(salesTable[[#This Row],[unitPrice_clean]]&gt;0,salesTable[[#This Row],[unitPrice_clean]],"INVALID")</f>
        <v>3600</v>
      </c>
      <c r="AK1065">
        <f>IF(salesTable[[#This Row],[Revenue]]="","MISSING",VALUE(TRIM(SUBSTITUTE(SUBSTITUTE(salesTable[[#This Row],[Revenue]],",",""),"GH₵",""))))</f>
        <v>28800</v>
      </c>
      <c r="AL1065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065" s="19">
        <f>IF(ISNUMBER(salesTable[[#This Row],[OrderDate]]),salesTable[[#This Row],[OrderDate]],IFERROR(DATEVALUE(CLEAN(TRIM(SUBSTITUTE(salesTable[[#This Row],[OrderDate]],".","/")))),"CHECK"))</f>
        <v>45919</v>
      </c>
      <c r="AN10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45919</v>
      </c>
      <c r="AO10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GH-TAK-2025-01063</v>
      </c>
      <c r="AP10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5" s="8" t="str">
        <f>CLEAN(PROPER(TRIM(salesTable[[#This Row],[Email]])))</f>
        <v>Daniel.Osei35@Example.Com</v>
      </c>
      <c r="AR1065" s="8" t="str">
        <f>CLEAN(TRIM(salesTable[[#This Row],[SourceFile]]))</f>
        <v>Agent_App_2025.csv</v>
      </c>
      <c r="AS10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5" s="8" t="str">
        <f>IF(salesTable[orderRef_final]&lt;&gt;"MISSING",salesTable[orderRef_final],"invalid")</f>
        <v>GH-TAK-2025-01063</v>
      </c>
    </row>
    <row r="1066" spans="1:46" x14ac:dyDescent="0.3">
      <c r="A1066" t="s">
        <v>5468</v>
      </c>
      <c r="B1066" t="s">
        <v>4984</v>
      </c>
      <c r="C1066" t="s">
        <v>4133</v>
      </c>
      <c r="D1066" t="s">
        <v>139</v>
      </c>
      <c r="E1066" t="s">
        <v>237</v>
      </c>
      <c r="F1066" t="s">
        <v>238</v>
      </c>
      <c r="G1066" t="s">
        <v>191</v>
      </c>
      <c r="H1066" t="s">
        <v>192</v>
      </c>
      <c r="I1066" t="s">
        <v>279</v>
      </c>
      <c r="J1066" t="s">
        <v>83</v>
      </c>
      <c r="K1066" t="s">
        <v>84</v>
      </c>
      <c r="L1066" t="s">
        <v>111</v>
      </c>
      <c r="M1066">
        <v>1</v>
      </c>
      <c r="N1066">
        <v>1650</v>
      </c>
      <c r="O1066">
        <v>1650</v>
      </c>
      <c r="P1066" t="s">
        <v>5469</v>
      </c>
      <c r="Q1066" t="s">
        <v>5294</v>
      </c>
      <c r="R1066" t="s">
        <v>61</v>
      </c>
      <c r="S1066" t="str">
        <f>IF(salesTable[[#This Row],[Region]]="","MISSING",IFERROR(VLOOKUP(salesTable[[#This Row],[Region]],region_ref[],2,FALSE),TRIM(CLEAN(UPPER(salesTable[[#This Row],[Region]])))))</f>
        <v>TAKORADI</v>
      </c>
      <c r="T1066" t="str">
        <f>IF(salesTable[[#This Row],[CustomerType]]="","MISSING",IFERROR(VLOOKUP(salesTable[[#This Row],[CustomerType]],customerType_Ref[],2,FALSE),TRIM(CLEAN(UPPER(salesTable[[#This Row],[CustomerType]])))))</f>
        <v>INDIVIDUAL</v>
      </c>
      <c r="U1066" t="str">
        <f>IF(salesTable[[#This Row],[SalesChannel]]="","MISSING",IFERROR(VLOOKUP(salesTable[[#This Row],[SalesChannel]],salesChannel_Ref[],2,FALSE),CLEAN(UPPER(TRIM(salesTable[SalesChannel])))))</f>
        <v>AGENT</v>
      </c>
      <c r="V1066" t="str">
        <f>IF(salesTable[[#This Row],[PaymentMethod]]="","MISSING",IFERROR(VLOOKUP(salesTable[[#This Row],[PaymentMethod]],paymentMethod_REF[],2,FALSE), CLEAN(UPPER(TRIM(salesTable[[#This Row],[PaymentMethod]])))))</f>
        <v>CARD</v>
      </c>
      <c r="W1066" s="8" t="str">
        <f>IF(salesTable[[#This Row],[ProductID]]="","MISSING",IFERROR(VLOOKUP(salesTable[[#This Row],[ProductID]],product_REF[],1,FALSE),"NO MATCH"))</f>
        <v>P004</v>
      </c>
      <c r="X1066" s="8" t="str">
        <f>CLEAN(UPPER(TRIM(IF(salesTable[[#This Row],[ProductID]]="","MISSING",IFERROR(VLOOKUP(salesTable[[#This Row],[ProductID]],product_REF[],2,FALSE),"NO MATCH")))))</f>
        <v>LASER PRINTER</v>
      </c>
      <c r="Y1066" t="str">
        <f>IFERROR(CLEAN(UPPER(TRIM(VLOOKUP(salesTable[[#This Row],[productID_Final]],product_REF[],3,FALSE)))),"NO MATCH")</f>
        <v>OFFICE SUPPLIES</v>
      </c>
      <c r="Z1066" s="8" t="str">
        <f>IF(salesTable[[#This Row],[productCategory_final]]=CLEAN(UPPER(TRIM(salesTable[ProductCategory]))),salesTable[[#This Row],[productCategory_final]],"MISMATCH")</f>
        <v>OFFICE SUPPLIES</v>
      </c>
      <c r="AA1066" s="8" t="str">
        <f>IF(salesTable[[#This Row],[CustomerID]]="","MISSING",IFERROR(VLOOKUP(salesTable[[#This Row],[CustomerID]],customer_REF[],1,FALSE),"NO MATCH"))</f>
        <v>C0118</v>
      </c>
      <c r="AB1066" t="str">
        <f>CLEAN(UPPER(TRIM(IF(salesTable[[#This Row],[FirstName]]="","MISSING",IFERROR(VLOOKUP(salesTable[[#This Row],[CustomerID_final]],customer_REF[],2,FALSE),"NO MATCH")))))</f>
        <v>KOFI</v>
      </c>
      <c r="AC1066" s="8" t="str">
        <f>IF(salesTable[[#This Row],[customerFisrtName]]=CLEAN(UPPER(TRIM(salesTable[[#This Row],[customerFisrtName]]))),salesTable[[#This Row],[customerFisrtName]],"MISMATCH")</f>
        <v>KOFI</v>
      </c>
      <c r="AD1066" t="str">
        <f>CLEAN(UPPER(TRIM(IF(salesTable[[#This Row],[LastName]]="","MISSING",IFERROR(VLOOKUP(salesTable[[#This Row],[CustomerID_final]],customer_REF[],3,FALSE),"NO MATCH")))))</f>
        <v>APPIAH</v>
      </c>
      <c r="AE1066" s="8" t="str">
        <f>IF(salesTable[[#This Row],[customerLastName]]=CLEAN(UPPER(TRIM(salesTable[[#This Row],[customerLastName]]))),salesTable[[#This Row],[customerLastName]],"MISMATCH")</f>
        <v>APPIAH</v>
      </c>
      <c r="AF1066" s="8" t="str">
        <f>IF(salesTable[[#This Row],[Phone]]="","MISSING",0&amp;RIGHT(TRIM(SUBSTITUTE(SUBSTITUTE(SUBSTITUTE(salesTable[[#This Row],[Phone]],"+","")," ",""),"-","")),9))</f>
        <v>0278276111</v>
      </c>
      <c r="AG106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66" s="8">
        <f>IF(salesTable[[#This Row],[quantity_clean]]&gt;0,salesTable[[#This Row],[quantity_clean]],"INVALID")</f>
        <v>1</v>
      </c>
      <c r="AI106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66" s="8">
        <f>IF(salesTable[[#This Row],[unitPrice_clean]]&gt;0,salesTable[[#This Row],[unitPrice_clean]],"INVALID")</f>
        <v>1650</v>
      </c>
      <c r="AK1066">
        <f>IF(salesTable[[#This Row],[Revenue]]="","MISSING",VALUE(TRIM(SUBSTITUTE(SUBSTITUTE(salesTable[[#This Row],[Revenue]],",",""),"GH₵",""))))</f>
        <v>1650</v>
      </c>
      <c r="AL1066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1066" s="19">
        <f>IF(ISNUMBER(salesTable[[#This Row],[OrderDate]]),salesTable[[#This Row],[OrderDate]],IFERROR(DATEVALUE(CLEAN(TRIM(SUBSTITUTE(salesTable[[#This Row],[OrderDate]],".","/")))),"CHECK"))</f>
        <v>45858</v>
      </c>
      <c r="AN10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45858</v>
      </c>
      <c r="AO10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GH-TAK-2025-01090</v>
      </c>
      <c r="AP10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6" s="8" t="str">
        <f>CLEAN(PROPER(TRIM(salesTable[[#This Row],[Email]])))</f>
        <v>Kofi.Appiah58@Example.Com</v>
      </c>
      <c r="AR1066" s="8" t="str">
        <f>CLEAN(TRIM(salesTable[[#This Row],[SourceFile]]))</f>
        <v>Retail_POS_2025.csv</v>
      </c>
      <c r="AS10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6" s="8" t="str">
        <f>IF(salesTable[orderRef_final]&lt;&gt;"MISSING",salesTable[orderRef_final],"invalid")</f>
        <v>GH-TAK-2025-01090</v>
      </c>
    </row>
    <row r="1067" spans="1:46" x14ac:dyDescent="0.3">
      <c r="A1067" t="s">
        <v>5000</v>
      </c>
      <c r="B1067" t="s">
        <v>5001</v>
      </c>
      <c r="C1067" t="s">
        <v>1766</v>
      </c>
      <c r="D1067" t="s">
        <v>271</v>
      </c>
      <c r="E1067" t="s">
        <v>129</v>
      </c>
      <c r="F1067" t="s">
        <v>538</v>
      </c>
      <c r="G1067" t="s">
        <v>24</v>
      </c>
      <c r="H1067" t="s">
        <v>328</v>
      </c>
      <c r="I1067" t="s">
        <v>26</v>
      </c>
      <c r="J1067" t="s">
        <v>83</v>
      </c>
      <c r="K1067" t="s">
        <v>144</v>
      </c>
      <c r="L1067" t="s">
        <v>58</v>
      </c>
      <c r="M1067">
        <v>7</v>
      </c>
      <c r="N1067">
        <v>4200</v>
      </c>
      <c r="O1067">
        <v>29400</v>
      </c>
      <c r="P1067" t="s">
        <v>5002</v>
      </c>
      <c r="Q1067" t="s">
        <v>5003</v>
      </c>
      <c r="R1067" t="s">
        <v>61</v>
      </c>
      <c r="S1067" t="str">
        <f>IF(salesTable[[#This Row],[Region]]="","MISSING",IFERROR(VLOOKUP(salesTable[[#This Row],[Region]],region_ref[],2,FALSE),TRIM(CLEAN(UPPER(salesTable[[#This Row],[Region]])))))</f>
        <v>TAKORADI</v>
      </c>
      <c r="T1067" t="str">
        <f>IF(salesTable[[#This Row],[CustomerType]]="","MISSING",IFERROR(VLOOKUP(salesTable[[#This Row],[CustomerType]],customerType_Ref[],2,FALSE),TRIM(CLEAN(UPPER(salesTable[[#This Row],[CustomerType]])))))</f>
        <v>INDIVIDUAL</v>
      </c>
      <c r="U1067" t="str">
        <f>IF(salesTable[[#This Row],[SalesChannel]]="","MISSING",IFERROR(VLOOKUP(salesTable[[#This Row],[SalesChannel]],salesChannel_Ref[],2,FALSE),CLEAN(UPPER(TRIM(salesTable[SalesChannel])))))</f>
        <v>IN-STORE</v>
      </c>
      <c r="V106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67" s="8" t="str">
        <f>IF(salesTable[[#This Row],[ProductID]]="","MISSING",IFERROR(VLOOKUP(salesTable[[#This Row],[ProductID]],product_REF[],1,FALSE),"NO MATCH"))</f>
        <v>P001</v>
      </c>
      <c r="X1067" s="8" t="str">
        <f>CLEAN(UPPER(TRIM(IF(salesTable[[#This Row],[ProductID]]="","MISSING",IFERROR(VLOOKUP(salesTable[[#This Row],[ProductID]],product_REF[],2,FALSE),"NO MATCH")))))</f>
        <v>LAPTOP PRO 14</v>
      </c>
      <c r="Y1067" t="str">
        <f>IFERROR(CLEAN(UPPER(TRIM(VLOOKUP(salesTable[[#This Row],[productID_Final]],product_REF[],3,FALSE)))),"NO MATCH")</f>
        <v>ELECTRONICS</v>
      </c>
      <c r="Z1067" s="8" t="str">
        <f>IF(salesTable[[#This Row],[productCategory_final]]=CLEAN(UPPER(TRIM(salesTable[ProductCategory]))),salesTable[[#This Row],[productCategory_final]],"MISMATCH")</f>
        <v>ELECTRONICS</v>
      </c>
      <c r="AA1067" s="8" t="str">
        <f>IF(salesTable[[#This Row],[CustomerID]]="","MISSING",IFERROR(VLOOKUP(salesTable[[#This Row],[CustomerID]],customer_REF[],1,FALSE),"NO MATCH"))</f>
        <v>C0025</v>
      </c>
      <c r="AB1067" t="str">
        <f>CLEAN(UPPER(TRIM(IF(salesTable[[#This Row],[FirstName]]="","MISSING",IFERROR(VLOOKUP(salesTable[[#This Row],[CustomerID_final]],customer_REF[],2,FALSE),"NO MATCH")))))</f>
        <v>MICHAEL</v>
      </c>
      <c r="AC1067" s="8" t="str">
        <f>IF(salesTable[[#This Row],[customerFisrtName]]=CLEAN(UPPER(TRIM(salesTable[[#This Row],[customerFisrtName]]))),salesTable[[#This Row],[customerFisrtName]],"MISMATCH")</f>
        <v>MICHAEL</v>
      </c>
      <c r="AD1067" t="str">
        <f>CLEAN(UPPER(TRIM(IF(salesTable[[#This Row],[LastName]]="","MISSING",IFERROR(VLOOKUP(salesTable[[#This Row],[CustomerID_final]],customer_REF[],3,FALSE),"NO MATCH")))))</f>
        <v>BOATENG</v>
      </c>
      <c r="AE1067" s="8" t="str">
        <f>IF(salesTable[[#This Row],[customerLastName]]=CLEAN(UPPER(TRIM(salesTable[[#This Row],[customerLastName]]))),salesTable[[#This Row],[customerLastName]],"MISMATCH")</f>
        <v>BOATENG</v>
      </c>
      <c r="AF1067" s="8" t="str">
        <f>IF(salesTable[[#This Row],[Phone]]="","MISSING",0&amp;RIGHT(TRIM(SUBSTITUTE(SUBSTITUTE(SUBSTITUTE(salesTable[[#This Row],[Phone]],"+","")," ",""),"-","")),9))</f>
        <v>0244641784</v>
      </c>
      <c r="AG106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67" s="8">
        <f>IF(salesTable[[#This Row],[quantity_clean]]&gt;0,salesTable[[#This Row],[quantity_clean]],"INVALID")</f>
        <v>7</v>
      </c>
      <c r="AI106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67" s="8">
        <f>IF(salesTable[[#This Row],[unitPrice_clean]]&gt;0,salesTable[[#This Row],[unitPrice_clean]],"INVALID")</f>
        <v>4200</v>
      </c>
      <c r="AK1067">
        <f>IF(salesTable[[#This Row],[Revenue]]="","MISSING",VALUE(TRIM(SUBSTITUTE(SUBSTITUTE(salesTable[[#This Row],[Revenue]],",",""),"GH₵",""))))</f>
        <v>29400</v>
      </c>
      <c r="AL1067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1067" s="19">
        <f>IF(ISNUMBER(salesTable[[#This Row],[OrderDate]]),salesTable[[#This Row],[OrderDate]],IFERROR(DATEVALUE(CLEAN(TRIM(SUBSTITUTE(salesTable[[#This Row],[OrderDate]],".","/")))),"CHECK"))</f>
        <v>45718</v>
      </c>
      <c r="AN10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45718</v>
      </c>
      <c r="AO10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GH-TAK-2025-01094</v>
      </c>
      <c r="AP10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7" s="8" t="str">
        <f>CLEAN(PROPER(TRIM(salesTable[[#This Row],[Email]])))</f>
        <v>Michael.Boateng96@Example.Com</v>
      </c>
      <c r="AR1067" s="8" t="str">
        <f>CLEAN(TRIM(salesTable[[#This Row],[SourceFile]]))</f>
        <v>Retail_POS_2025.csv</v>
      </c>
      <c r="AS10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7" s="8" t="str">
        <f>IF(salesTable[orderRef_final]&lt;&gt;"MISSING",salesTable[orderRef_final],"invalid")</f>
        <v>GH-TAK-2025-01094</v>
      </c>
    </row>
    <row r="1068" spans="1:46" x14ac:dyDescent="0.3">
      <c r="A1068" t="s">
        <v>1975</v>
      </c>
      <c r="B1068" t="s">
        <v>1976</v>
      </c>
      <c r="C1068" t="s">
        <v>1977</v>
      </c>
      <c r="D1068" t="s">
        <v>743</v>
      </c>
      <c r="E1068" t="s">
        <v>161</v>
      </c>
      <c r="F1068" t="s">
        <v>67</v>
      </c>
      <c r="G1068" t="s">
        <v>303</v>
      </c>
      <c r="H1068" t="s">
        <v>399</v>
      </c>
      <c r="I1068" t="s">
        <v>41</v>
      </c>
      <c r="J1068" t="s">
        <v>97</v>
      </c>
      <c r="K1068" t="s">
        <v>758</v>
      </c>
      <c r="L1068" t="s">
        <v>799</v>
      </c>
      <c r="M1068">
        <v>10</v>
      </c>
      <c r="N1068" t="s">
        <v>1978</v>
      </c>
      <c r="O1068">
        <v>24000</v>
      </c>
      <c r="P1068" t="s">
        <v>1979</v>
      </c>
      <c r="Q1068" t="s">
        <v>1980</v>
      </c>
      <c r="R1068" t="s">
        <v>61</v>
      </c>
      <c r="S1068" t="str">
        <f>IF(salesTable[[#This Row],[Region]]="","MISSING",IFERROR(VLOOKUP(salesTable[[#This Row],[Region]],region_ref[],2,FALSE),TRIM(CLEAN(UPPER(salesTable[[#This Row],[Region]])))))</f>
        <v>TAKORADI</v>
      </c>
      <c r="T1068" t="str">
        <f>IF(salesTable[[#This Row],[CustomerType]]="","MISSING",IFERROR(VLOOKUP(salesTable[[#This Row],[CustomerType]],customerType_Ref[],2,FALSE),TRIM(CLEAN(UPPER(salesTable[[#This Row],[CustomerType]])))))</f>
        <v>BUSINESS</v>
      </c>
      <c r="U1068" t="str">
        <f>IF(salesTable[[#This Row],[SalesChannel]]="","MISSING",IFERROR(VLOOKUP(salesTable[[#This Row],[SalesChannel]],salesChannel_Ref[],2,FALSE),CLEAN(UPPER(TRIM(salesTable[SalesChannel])))))</f>
        <v>ONLINE</v>
      </c>
      <c r="V1068" t="str">
        <f>IF(salesTable[[#This Row],[PaymentMethod]]="","MISSING",IFERROR(VLOOKUP(salesTable[[#This Row],[PaymentMethod]],paymentMethod_REF[],2,FALSE), CLEAN(UPPER(TRIM(salesTable[[#This Row],[PaymentMethod]])))))</f>
        <v>CASH</v>
      </c>
      <c r="W1068" s="8" t="str">
        <f>IF(salesTable[[#This Row],[ProductID]]="","MISSING",IFERROR(VLOOKUP(salesTable[[#This Row],[ProductID]],product_REF[],1,FALSE),"NO MATCH"))</f>
        <v>P011</v>
      </c>
      <c r="X1068" s="8" t="str">
        <f>CLEAN(UPPER(TRIM(IF(salesTable[[#This Row],[ProductID]]="","MISSING",IFERROR(VLOOKUP(salesTable[[#This Row],[ProductID]],product_REF[],2,FALSE),"NO MATCH")))))</f>
        <v>EXECUTIVE DESK</v>
      </c>
      <c r="Y1068" t="str">
        <f>IFERROR(CLEAN(UPPER(TRIM(VLOOKUP(salesTable[[#This Row],[productID_Final]],product_REF[],3,FALSE)))),"NO MATCH")</f>
        <v>FURNITURE</v>
      </c>
      <c r="Z1068" s="8" t="str">
        <f>IF(salesTable[[#This Row],[productCategory_final]]=CLEAN(UPPER(TRIM(salesTable[ProductCategory]))),salesTable[[#This Row],[productCategory_final]],"MISMATCH")</f>
        <v>FURNITURE</v>
      </c>
      <c r="AA1068" s="8" t="str">
        <f>IF(salesTable[[#This Row],[CustomerID]]="","MISSING",IFERROR(VLOOKUP(salesTable[[#This Row],[CustomerID]],customer_REF[],1,FALSE),"NO MATCH"))</f>
        <v>C0122</v>
      </c>
      <c r="AB1068" t="str">
        <f>CLEAN(UPPER(TRIM(IF(salesTable[[#This Row],[FirstName]]="","MISSING",IFERROR(VLOOKUP(salesTable[[#This Row],[CustomerID_final]],customer_REF[],2,FALSE),"NO MATCH")))))</f>
        <v>ESI</v>
      </c>
      <c r="AC1068" s="8" t="str">
        <f>IF(salesTable[[#This Row],[customerFisrtName]]=CLEAN(UPPER(TRIM(salesTable[[#This Row],[customerFisrtName]]))),salesTable[[#This Row],[customerFisrtName]],"MISMATCH")</f>
        <v>ESI</v>
      </c>
      <c r="AD1068" t="str">
        <f>CLEAN(UPPER(TRIM(IF(salesTable[[#This Row],[LastName]]="","MISSING",IFERROR(VLOOKUP(salesTable[[#This Row],[CustomerID_final]],customer_REF[],3,FALSE),"NO MATCH")))))</f>
        <v>ADDO</v>
      </c>
      <c r="AE1068" s="8" t="str">
        <f>IF(salesTable[[#This Row],[customerLastName]]=CLEAN(UPPER(TRIM(salesTable[[#This Row],[customerLastName]]))),salesTable[[#This Row],[customerLastName]],"MISMATCH")</f>
        <v>ADDO</v>
      </c>
      <c r="AF1068" s="8" t="str">
        <f>IF(salesTable[[#This Row],[Phone]]="","MISSING",0&amp;RIGHT(TRIM(SUBSTITUTE(SUBSTITUTE(SUBSTITUTE(salesTable[[#This Row],[Phone]],"+","")," ",""),"-","")),9))</f>
        <v>0203711717</v>
      </c>
      <c r="AG106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68" s="8">
        <f>IF(salesTable[[#This Row],[quantity_clean]]&gt;0,salesTable[[#This Row],[quantity_clean]],"INVALID")</f>
        <v>10</v>
      </c>
      <c r="AI106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68" s="8">
        <f>IF(salesTable[[#This Row],[unitPrice_clean]]&gt;0,salesTable[[#This Row],[unitPrice_clean]],"INVALID")</f>
        <v>2400</v>
      </c>
      <c r="AK1068">
        <f>IF(salesTable[[#This Row],[Revenue]]="","MISSING",VALUE(TRIM(SUBSTITUTE(SUBSTITUTE(salesTable[[#This Row],[Revenue]],",",""),"GH₵",""))))</f>
        <v>24000</v>
      </c>
      <c r="AL1068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1068" s="19">
        <f>IF(ISNUMBER(salesTable[[#This Row],[OrderDate]]),salesTable[[#This Row],[OrderDate]],IFERROR(DATEVALUE(CLEAN(TRIM(SUBSTITUTE(salesTable[[#This Row],[OrderDate]],".","/")))),"CHECK"))</f>
        <v>45913</v>
      </c>
      <c r="AN10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45913</v>
      </c>
      <c r="AO10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GH-TAK-2025-01095</v>
      </c>
      <c r="AP10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8" s="8" t="str">
        <f>CLEAN(PROPER(TRIM(salesTable[[#This Row],[Email]])))</f>
        <v>Esi.Addo75@Example.Com</v>
      </c>
      <c r="AR1068" s="8" t="str">
        <f>CLEAN(TRIM(salesTable[[#This Row],[SourceFile]]))</f>
        <v>Retail_POS_2025.csv</v>
      </c>
      <c r="AS10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8" s="8" t="str">
        <f>IF(salesTable[orderRef_final]&lt;&gt;"MISSING",salesTable[orderRef_final],"invalid")</f>
        <v>GH-TAK-2025-01095</v>
      </c>
    </row>
    <row r="1069" spans="1:46" x14ac:dyDescent="0.3">
      <c r="A1069" t="s">
        <v>3615</v>
      </c>
      <c r="B1069" t="s">
        <v>3507</v>
      </c>
      <c r="C1069" t="s">
        <v>3616</v>
      </c>
      <c r="D1069" t="s">
        <v>80</v>
      </c>
      <c r="E1069" t="s">
        <v>433</v>
      </c>
      <c r="F1069" t="s">
        <v>264</v>
      </c>
      <c r="G1069" t="s">
        <v>24</v>
      </c>
      <c r="H1069" t="s">
        <v>434</v>
      </c>
      <c r="I1069" t="s">
        <v>26</v>
      </c>
      <c r="J1069" t="s">
        <v>83</v>
      </c>
      <c r="K1069" t="s">
        <v>98</v>
      </c>
      <c r="L1069" t="s">
        <v>182</v>
      </c>
      <c r="M1069" t="s">
        <v>133</v>
      </c>
      <c r="N1069" t="s">
        <v>384</v>
      </c>
      <c r="O1069">
        <v>4200</v>
      </c>
      <c r="P1069" t="s">
        <v>3617</v>
      </c>
      <c r="Q1069" t="s">
        <v>3618</v>
      </c>
      <c r="R1069" t="s">
        <v>32</v>
      </c>
      <c r="S1069" t="str">
        <f>IF(salesTable[[#This Row],[Region]]="","MISSING",IFERROR(VLOOKUP(salesTable[[#This Row],[Region]],region_ref[],2,FALSE),TRIM(CLEAN(UPPER(salesTable[[#This Row],[Region]])))))</f>
        <v>TAKORADI</v>
      </c>
      <c r="T1069" t="str">
        <f>IF(salesTable[[#This Row],[CustomerType]]="","MISSING",IFERROR(VLOOKUP(salesTable[[#This Row],[CustomerType]],customerType_Ref[],2,FALSE),TRIM(CLEAN(UPPER(salesTable[[#This Row],[CustomerType]])))))</f>
        <v>INDIVIDUAL</v>
      </c>
      <c r="U1069" t="str">
        <f>IF(salesTable[[#This Row],[SalesChannel]]="","MISSING",IFERROR(VLOOKUP(salesTable[[#This Row],[SalesChannel]],salesChannel_Ref[],2,FALSE),CLEAN(UPPER(TRIM(salesTable[SalesChannel])))))</f>
        <v>MOBILE APP</v>
      </c>
      <c r="V1069" t="str">
        <f>IF(salesTable[[#This Row],[PaymentMethod]]="","MISSING",IFERROR(VLOOKUP(salesTable[[#This Row],[PaymentMethod]],paymentMethod_REF[],2,FALSE), CLEAN(UPPER(TRIM(salesTable[[#This Row],[PaymentMethod]])))))</f>
        <v>CASH</v>
      </c>
      <c r="W1069" s="8" t="str">
        <f>IF(salesTable[[#This Row],[ProductID]]="","MISSING",IFERROR(VLOOKUP(salesTable[[#This Row],[ProductID]],product_REF[],1,FALSE),"NO MATCH"))</f>
        <v>P001</v>
      </c>
      <c r="X1069" s="8" t="str">
        <f>CLEAN(UPPER(TRIM(IF(salesTable[[#This Row],[ProductID]]="","MISSING",IFERROR(VLOOKUP(salesTable[[#This Row],[ProductID]],product_REF[],2,FALSE),"NO MATCH")))))</f>
        <v>LAPTOP PRO 14</v>
      </c>
      <c r="Y1069" t="str">
        <f>IFERROR(CLEAN(UPPER(TRIM(VLOOKUP(salesTable[[#This Row],[productID_Final]],product_REF[],3,FALSE)))),"NO MATCH")</f>
        <v>ELECTRONICS</v>
      </c>
      <c r="Z1069" s="8" t="str">
        <f>IF(salesTable[[#This Row],[productCategory_final]]=CLEAN(UPPER(TRIM(salesTable[ProductCategory]))),salesTable[[#This Row],[productCategory_final]],"MISMATCH")</f>
        <v>ELECTRONICS</v>
      </c>
      <c r="AA1069" s="8" t="str">
        <f>IF(salesTable[[#This Row],[CustomerID]]="","MISSING",IFERROR(VLOOKUP(salesTable[[#This Row],[CustomerID]],customer_REF[],1,FALSE),"NO MATCH"))</f>
        <v>C0056</v>
      </c>
      <c r="AB1069" t="str">
        <f>CLEAN(UPPER(TRIM(IF(salesTable[[#This Row],[FirstName]]="","MISSING",IFERROR(VLOOKUP(salesTable[[#This Row],[CustomerID_final]],customer_REF[],2,FALSE),"NO MATCH")))))</f>
        <v>ADWOA</v>
      </c>
      <c r="AC1069" s="8" t="str">
        <f>IF(salesTable[[#This Row],[customerFisrtName]]=CLEAN(UPPER(TRIM(salesTable[[#This Row],[customerFisrtName]]))),salesTable[[#This Row],[customerFisrtName]],"MISMATCH")</f>
        <v>ADWOA</v>
      </c>
      <c r="AD1069" t="str">
        <f>CLEAN(UPPER(TRIM(IF(salesTable[[#This Row],[LastName]]="","MISSING",IFERROR(VLOOKUP(salesTable[[#This Row],[CustomerID_final]],customer_REF[],3,FALSE),"NO MATCH")))))</f>
        <v>ASARE</v>
      </c>
      <c r="AE1069" s="8" t="str">
        <f>IF(salesTable[[#This Row],[customerLastName]]=CLEAN(UPPER(TRIM(salesTable[[#This Row],[customerLastName]]))),salesTable[[#This Row],[customerLastName]],"MISMATCH")</f>
        <v>ASARE</v>
      </c>
      <c r="AF1069" s="8" t="str">
        <f>IF(salesTable[[#This Row],[Phone]]="","MISSING",0&amp;RIGHT(TRIM(SUBSTITUTE(SUBSTITUTE(SUBSTITUTE(salesTable[[#This Row],[Phone]],"+","")," ",""),"-","")),9))</f>
        <v>0267988947</v>
      </c>
      <c r="AG106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069" s="8" t="str">
        <f>IF(salesTable[[#This Row],[quantity_clean]]&gt;0,salesTable[[#This Row],[quantity_clean]],"INVALID")</f>
        <v>INVALID</v>
      </c>
      <c r="AI106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69" s="8">
        <f>IF(salesTable[[#This Row],[unitPrice_clean]]&gt;0,salesTable[[#This Row],[unitPrice_clean]],"INVALID")</f>
        <v>4200</v>
      </c>
      <c r="AK1069">
        <f>IF(salesTable[[#This Row],[Revenue]]="","MISSING",VALUE(TRIM(SUBSTITUTE(SUBSTITUTE(salesTable[[#This Row],[Revenue]],",",""),"GH₵",""))))</f>
        <v>4200</v>
      </c>
      <c r="AL106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69" s="19">
        <f>IF(ISNUMBER(salesTable[[#This Row],[OrderDate]]),salesTable[[#This Row],[OrderDate]],IFERROR(DATEVALUE(CLEAN(TRIM(SUBSTITUTE(salesTable[[#This Row],[OrderDate]],".","/")))),"CHECK"))</f>
        <v>45879</v>
      </c>
      <c r="AN10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10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GH-TAK-2025-01106</v>
      </c>
      <c r="AP10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69" s="8" t="str">
        <f>CLEAN(PROPER(TRIM(salesTable[[#This Row],[Email]])))</f>
        <v>Adwoa.Asare16@Example.Com</v>
      </c>
      <c r="AR1069" s="8" t="str">
        <f>CLEAN(TRIM(salesTable[[#This Row],[SourceFile]]))</f>
        <v>Agent_App_2025.csv</v>
      </c>
      <c r="AS10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69" s="8" t="str">
        <f>IF(salesTable[orderRef_final]&lt;&gt;"MISSING",salesTable[orderRef_final],"invalid")</f>
        <v>GH-TAK-2025-01106</v>
      </c>
    </row>
    <row r="1070" spans="1:46" x14ac:dyDescent="0.3">
      <c r="A1070" t="s">
        <v>5490</v>
      </c>
      <c r="B1070" t="s">
        <v>5491</v>
      </c>
      <c r="C1070" t="s">
        <v>3679</v>
      </c>
      <c r="D1070" t="s">
        <v>583</v>
      </c>
      <c r="E1070" t="s">
        <v>37</v>
      </c>
      <c r="F1070" t="s">
        <v>391</v>
      </c>
      <c r="G1070" t="s">
        <v>239</v>
      </c>
      <c r="H1070" t="s">
        <v>2604</v>
      </c>
      <c r="I1070" t="s">
        <v>279</v>
      </c>
      <c r="J1070" t="s">
        <v>83</v>
      </c>
      <c r="K1070" t="s">
        <v>98</v>
      </c>
      <c r="L1070" t="s">
        <v>675</v>
      </c>
      <c r="M1070" t="s">
        <v>212</v>
      </c>
      <c r="N1070">
        <v>980</v>
      </c>
      <c r="O1070">
        <v>9800</v>
      </c>
      <c r="P1070" t="s">
        <v>5492</v>
      </c>
      <c r="Q1070" t="s">
        <v>5493</v>
      </c>
      <c r="R1070" t="s">
        <v>157</v>
      </c>
      <c r="S1070" t="str">
        <f>IF(salesTable[[#This Row],[Region]]="","MISSING",IFERROR(VLOOKUP(salesTable[[#This Row],[Region]],region_ref[],2,FALSE),TRIM(CLEAN(UPPER(salesTable[[#This Row],[Region]])))))</f>
        <v>TAKORADI</v>
      </c>
      <c r="T1070" t="str">
        <f>IF(salesTable[[#This Row],[CustomerType]]="","MISSING",IFERROR(VLOOKUP(salesTable[[#This Row],[CustomerType]],customerType_Ref[],2,FALSE),TRIM(CLEAN(UPPER(salesTable[[#This Row],[CustomerType]])))))</f>
        <v>INDIVIDUAL</v>
      </c>
      <c r="U1070" t="str">
        <f>IF(salesTable[[#This Row],[SalesChannel]]="","MISSING",IFERROR(VLOOKUP(salesTable[[#This Row],[SalesChannel]],salesChannel_Ref[],2,FALSE),CLEAN(UPPER(TRIM(salesTable[SalesChannel])))))</f>
        <v>MOBILE APP</v>
      </c>
      <c r="V107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70" s="8" t="str">
        <f>IF(salesTable[[#This Row],[ProductID]]="","MISSING",IFERROR(VLOOKUP(salesTable[[#This Row],[ProductID]],product_REF[],1,FALSE),"NO MATCH"))</f>
        <v>P009</v>
      </c>
      <c r="X1070" s="8" t="str">
        <f>CLEAN(UPPER(TRIM(IF(salesTable[[#This Row],[ProductID]]="","MISSING",IFERROR(VLOOKUP(salesTable[[#This Row],[ProductID]],product_REF[],2,FALSE),"NO MATCH")))))</f>
        <v>FILING CABINET</v>
      </c>
      <c r="Y1070" t="str">
        <f>IFERROR(CLEAN(UPPER(TRIM(VLOOKUP(salesTable[[#This Row],[productID_Final]],product_REF[],3,FALSE)))),"NO MATCH")</f>
        <v>OFFICE SUPPLIES</v>
      </c>
      <c r="Z1070" s="8" t="str">
        <f>IF(salesTable[[#This Row],[productCategory_final]]=CLEAN(UPPER(TRIM(salesTable[ProductCategory]))),salesTable[[#This Row],[productCategory_final]],"MISMATCH")</f>
        <v>OFFICE SUPPLIES</v>
      </c>
      <c r="AA1070" s="8" t="str">
        <f>IF(salesTable[[#This Row],[CustomerID]]="","MISSING",IFERROR(VLOOKUP(salesTable[[#This Row],[CustomerID]],customer_REF[],1,FALSE),"NO MATCH"))</f>
        <v>C0225</v>
      </c>
      <c r="AB1070" t="str">
        <f>CLEAN(UPPER(TRIM(IF(salesTable[[#This Row],[FirstName]]="","MISSING",IFERROR(VLOOKUP(salesTable[[#This Row],[CustomerID_final]],customer_REF[],2,FALSE),"NO MATCH")))))</f>
        <v>MICHAEL</v>
      </c>
      <c r="AC1070" s="8" t="str">
        <f>IF(salesTable[[#This Row],[customerFisrtName]]=CLEAN(UPPER(TRIM(salesTable[[#This Row],[customerFisrtName]]))),salesTable[[#This Row],[customerFisrtName]],"MISMATCH")</f>
        <v>MICHAEL</v>
      </c>
      <c r="AD1070" t="str">
        <f>CLEAN(UPPER(TRIM(IF(salesTable[[#This Row],[LastName]]="","MISSING",IFERROR(VLOOKUP(salesTable[[#This Row],[CustomerID_final]],customer_REF[],3,FALSE),"NO MATCH")))))</f>
        <v>ANTWI</v>
      </c>
      <c r="AE1070" s="8" t="str">
        <f>IF(salesTable[[#This Row],[customerLastName]]=CLEAN(UPPER(TRIM(salesTable[[#This Row],[customerLastName]]))),salesTable[[#This Row],[customerLastName]],"MISMATCH")</f>
        <v>ANTWI</v>
      </c>
      <c r="AF1070" s="8" t="str">
        <f>IF(salesTable[[#This Row],[Phone]]="","MISSING",0&amp;RIGHT(TRIM(SUBSTITUTE(SUBSTITUTE(SUBSTITUTE(salesTable[[#This Row],[Phone]],"+","")," ",""),"-","")),9))</f>
        <v>0501848399</v>
      </c>
      <c r="AG107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70" s="8">
        <f>IF(salesTable[[#This Row],[quantity_clean]]&gt;0,salesTable[[#This Row],[quantity_clean]],"INVALID")</f>
        <v>10</v>
      </c>
      <c r="AI107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70" s="8">
        <f>IF(salesTable[[#This Row],[unitPrice_clean]]&gt;0,salesTable[[#This Row],[unitPrice_clean]],"INVALID")</f>
        <v>980</v>
      </c>
      <c r="AK1070">
        <f>IF(salesTable[[#This Row],[Revenue]]="","MISSING",VALUE(TRIM(SUBSTITUTE(SUBSTITUTE(salesTable[[#This Row],[Revenue]],",",""),"GH₵",""))))</f>
        <v>9800</v>
      </c>
      <c r="AL1070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070" s="19">
        <f>IF(ISNUMBER(salesTable[[#This Row],[OrderDate]]),salesTable[[#This Row],[OrderDate]],IFERROR(DATEVALUE(CLEAN(TRIM(SUBSTITUTE(salesTable[[#This Row],[OrderDate]],".","/")))),"CHECK"))</f>
        <v>45980</v>
      </c>
      <c r="AN10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45980</v>
      </c>
      <c r="AO10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GH-TAK-2025-01108</v>
      </c>
      <c r="AP10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0" s="8" t="str">
        <f>CLEAN(PROPER(TRIM(salesTable[[#This Row],[Email]])))</f>
        <v>Michael.Antwi75@Example.Con</v>
      </c>
      <c r="AR1070" s="8" t="str">
        <f>CLEAN(TRIM(salesTable[[#This Row],[SourceFile]]))</f>
        <v>Online_Sales_2025.xlsx</v>
      </c>
      <c r="AS10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0" s="8" t="str">
        <f>IF(salesTable[orderRef_final]&lt;&gt;"MISSING",salesTable[orderRef_final],"invalid")</f>
        <v>GH-TAK-2025-01108</v>
      </c>
    </row>
    <row r="1071" spans="1:46" x14ac:dyDescent="0.3">
      <c r="A1071" t="s">
        <v>1586</v>
      </c>
      <c r="B1071" t="s">
        <v>1587</v>
      </c>
      <c r="C1071" t="s">
        <v>1588</v>
      </c>
      <c r="D1071" t="s">
        <v>271</v>
      </c>
      <c r="E1071" t="s">
        <v>51</v>
      </c>
      <c r="F1071" t="s">
        <v>67</v>
      </c>
      <c r="G1071" t="s">
        <v>191</v>
      </c>
      <c r="H1071" t="s">
        <v>278</v>
      </c>
      <c r="I1071" t="s">
        <v>193</v>
      </c>
      <c r="J1071" t="s">
        <v>442</v>
      </c>
      <c r="K1071" t="s">
        <v>72</v>
      </c>
      <c r="L1071" t="s">
        <v>58</v>
      </c>
      <c r="M1071">
        <v>5</v>
      </c>
      <c r="N1071">
        <v>1650</v>
      </c>
      <c r="O1071">
        <v>8250</v>
      </c>
      <c r="P1071" t="s">
        <v>1589</v>
      </c>
      <c r="Q1071" t="s">
        <v>1590</v>
      </c>
      <c r="R1071" t="s">
        <v>157</v>
      </c>
      <c r="S1071" t="str">
        <f>IF(salesTable[[#This Row],[Region]]="","MISSING",IFERROR(VLOOKUP(salesTable[[#This Row],[Region]],region_ref[],2,FALSE),TRIM(CLEAN(UPPER(salesTable[[#This Row],[Region]])))))</f>
        <v>TAKORADI</v>
      </c>
      <c r="T1071" t="str">
        <f>IF(salesTable[[#This Row],[CustomerType]]="","MISSING",IFERROR(VLOOKUP(salesTable[[#This Row],[CustomerType]],customerType_Ref[],2,FALSE),TRIM(CLEAN(UPPER(salesTable[[#This Row],[CustomerType]])))))</f>
        <v>BUSINESS</v>
      </c>
      <c r="U1071" t="str">
        <f>IF(salesTable[[#This Row],[SalesChannel]]="","MISSING",IFERROR(VLOOKUP(salesTable[[#This Row],[SalesChannel]],salesChannel_Ref[],2,FALSE),CLEAN(UPPER(TRIM(salesTable[SalesChannel])))))</f>
        <v>IN-STORE</v>
      </c>
      <c r="V107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71" s="8" t="str">
        <f>IF(salesTable[[#This Row],[ProductID]]="","MISSING",IFERROR(VLOOKUP(salesTable[[#This Row],[ProductID]],product_REF[],1,FALSE),"NO MATCH"))</f>
        <v>P004</v>
      </c>
      <c r="X1071" s="8" t="str">
        <f>CLEAN(UPPER(TRIM(IF(salesTable[[#This Row],[ProductID]]="","MISSING",IFERROR(VLOOKUP(salesTable[[#This Row],[ProductID]],product_REF[],2,FALSE),"NO MATCH")))))</f>
        <v>LASER PRINTER</v>
      </c>
      <c r="Y1071" t="str">
        <f>IFERROR(CLEAN(UPPER(TRIM(VLOOKUP(salesTable[[#This Row],[productID_Final]],product_REF[],3,FALSE)))),"NO MATCH")</f>
        <v>OFFICE SUPPLIES</v>
      </c>
      <c r="Z1071" s="8" t="str">
        <f>IF(salesTable[[#This Row],[productCategory_final]]=CLEAN(UPPER(TRIM(salesTable[ProductCategory]))),salesTable[[#This Row],[productCategory_final]],"MISMATCH")</f>
        <v>OFFICE SUPPLIES</v>
      </c>
      <c r="AA1071" s="8" t="str">
        <f>IF(salesTable[[#This Row],[CustomerID]]="","MISSING",IFERROR(VLOOKUP(salesTable[[#This Row],[CustomerID]],customer_REF[],1,FALSE),"NO MATCH"))</f>
        <v>C0322</v>
      </c>
      <c r="AB1071" t="str">
        <f>CLEAN(UPPER(TRIM(IF(salesTable[[#This Row],[FirstName]]="","MISSING",IFERROR(VLOOKUP(salesTable[[#This Row],[CustomerID_final]],customer_REF[],2,FALSE),"NO MATCH")))))</f>
        <v>MICHAEL</v>
      </c>
      <c r="AC1071" s="8" t="str">
        <f>IF(salesTable[[#This Row],[customerFisrtName]]=CLEAN(UPPER(TRIM(salesTable[[#This Row],[customerFisrtName]]))),salesTable[[#This Row],[customerFisrtName]],"MISMATCH")</f>
        <v>MICHAEL</v>
      </c>
      <c r="AD1071" t="str">
        <f>CLEAN(UPPER(TRIM(IF(salesTable[[#This Row],[LastName]]="","MISSING",IFERROR(VLOOKUP(salesTable[[#This Row],[CustomerID_final]],customer_REF[],3,FALSE),"NO MATCH")))))</f>
        <v>MENSAH</v>
      </c>
      <c r="AE1071" s="8" t="str">
        <f>IF(salesTable[[#This Row],[customerLastName]]=CLEAN(UPPER(TRIM(salesTable[[#This Row],[customerLastName]]))),salesTable[[#This Row],[customerLastName]],"MISMATCH")</f>
        <v>MENSAH</v>
      </c>
      <c r="AF1071" s="8" t="str">
        <f>IF(salesTable[[#This Row],[Phone]]="","MISSING",0&amp;RIGHT(TRIM(SUBSTITUTE(SUBSTITUTE(SUBSTITUTE(salesTable[[#This Row],[Phone]],"+","")," ",""),"-","")),9))</f>
        <v>0249438296</v>
      </c>
      <c r="AG107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071" s="8">
        <f>IF(salesTable[[#This Row],[quantity_clean]]&gt;0,salesTable[[#This Row],[quantity_clean]],"INVALID")</f>
        <v>5</v>
      </c>
      <c r="AI107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71" s="8">
        <f>IF(salesTable[[#This Row],[unitPrice_clean]]&gt;0,salesTable[[#This Row],[unitPrice_clean]],"INVALID")</f>
        <v>1650</v>
      </c>
      <c r="AK1071">
        <f>IF(salesTable[[#This Row],[Revenue]]="","MISSING",VALUE(TRIM(SUBSTITUTE(SUBSTITUTE(salesTable[[#This Row],[Revenue]],",",""),"GH₵",""))))</f>
        <v>8250</v>
      </c>
      <c r="AL1071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1071" s="19">
        <f>IF(ISNUMBER(salesTable[[#This Row],[OrderDate]]),salesTable[[#This Row],[OrderDate]],IFERROR(DATEVALUE(CLEAN(TRIM(SUBSTITUTE(salesTable[[#This Row],[OrderDate]],".","/")))),"CHECK"))</f>
        <v>45918</v>
      </c>
      <c r="AN10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45918</v>
      </c>
      <c r="AO10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GH-TAK-2025-01110</v>
      </c>
      <c r="AP10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1" s="8" t="str">
        <f>CLEAN(PROPER(TRIM(salesTable[[#This Row],[Email]])))</f>
        <v>Michael.Mensah24@Example.Com</v>
      </c>
      <c r="AR1071" s="8" t="str">
        <f>CLEAN(TRIM(salesTable[[#This Row],[SourceFile]]))</f>
        <v>Online_Sales_2025.xlsx</v>
      </c>
      <c r="AS10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1" s="8" t="str">
        <f>IF(salesTable[orderRef_final]&lt;&gt;"MISSING",salesTable[orderRef_final],"invalid")</f>
        <v>GH-TAK-2025-01110</v>
      </c>
    </row>
    <row r="1072" spans="1:46" x14ac:dyDescent="0.3">
      <c r="A1072" t="s">
        <v>3804</v>
      </c>
      <c r="B1072" t="s">
        <v>3805</v>
      </c>
      <c r="C1072" t="s">
        <v>1251</v>
      </c>
      <c r="D1072" t="s">
        <v>50</v>
      </c>
      <c r="E1072" t="s">
        <v>237</v>
      </c>
      <c r="F1072" t="s">
        <v>67</v>
      </c>
      <c r="G1072" t="s">
        <v>218</v>
      </c>
      <c r="H1072" t="s">
        <v>312</v>
      </c>
      <c r="I1072" t="s">
        <v>26</v>
      </c>
      <c r="J1072" t="s">
        <v>27</v>
      </c>
      <c r="K1072" t="s">
        <v>84</v>
      </c>
      <c r="L1072" t="s">
        <v>565</v>
      </c>
      <c r="M1072">
        <v>4</v>
      </c>
      <c r="N1072">
        <v>2800</v>
      </c>
      <c r="O1072">
        <v>11200</v>
      </c>
      <c r="P1072" t="s">
        <v>3806</v>
      </c>
      <c r="Q1072" t="s">
        <v>3807</v>
      </c>
      <c r="R1072" t="s">
        <v>157</v>
      </c>
      <c r="S1072" t="str">
        <f>IF(salesTable[[#This Row],[Region]]="","MISSING",IFERROR(VLOOKUP(salesTable[[#This Row],[Region]],region_ref[],2,FALSE),TRIM(CLEAN(UPPER(salesTable[[#This Row],[Region]])))))</f>
        <v>TAKORADI</v>
      </c>
      <c r="T1072" t="str">
        <f>IF(salesTable[[#This Row],[CustomerType]]="","MISSING",IFERROR(VLOOKUP(salesTable[[#This Row],[CustomerType]],customerType_Ref[],2,FALSE),TRIM(CLEAN(UPPER(salesTable[[#This Row],[CustomerType]])))))</f>
        <v>GOVERNMENT</v>
      </c>
      <c r="U1072" t="str">
        <f>IF(salesTable[[#This Row],[SalesChannel]]="","MISSING",IFERROR(VLOOKUP(salesTable[[#This Row],[SalesChannel]],salesChannel_Ref[],2,FALSE),CLEAN(UPPER(TRIM(salesTable[SalesChannel])))))</f>
        <v>AGENT</v>
      </c>
      <c r="V1072" t="str">
        <f>IF(salesTable[[#This Row],[PaymentMethod]]="","MISSING",IFERROR(VLOOKUP(salesTable[[#This Row],[PaymentMethod]],paymentMethod_REF[],2,FALSE), CLEAN(UPPER(TRIM(salesTable[[#This Row],[PaymentMethod]])))))</f>
        <v>CARD</v>
      </c>
      <c r="W1072" s="8" t="str">
        <f>IF(salesTable[[#This Row],[ProductID]]="","MISSING",IFERROR(VLOOKUP(salesTable[[#This Row],[ProductID]],product_REF[],1,FALSE),"NO MATCH"))</f>
        <v>P005</v>
      </c>
      <c r="X1072" s="8" t="str">
        <f>CLEAN(UPPER(TRIM(IF(salesTable[[#This Row],[ProductID]]="","MISSING",IFERROR(VLOOKUP(salesTable[[#This Row],[ProductID]],product_REF[],2,FALSE),"NO MATCH")))))</f>
        <v>SMARTPHONE X</v>
      </c>
      <c r="Y1072" t="str">
        <f>IFERROR(CLEAN(UPPER(TRIM(VLOOKUP(salesTable[[#This Row],[productID_Final]],product_REF[],3,FALSE)))),"NO MATCH")</f>
        <v>ELECTRONICS</v>
      </c>
      <c r="Z1072" s="8" t="str">
        <f>IF(salesTable[[#This Row],[productCategory_final]]=CLEAN(UPPER(TRIM(salesTable[ProductCategory]))),salesTable[[#This Row],[productCategory_final]],"MISMATCH")</f>
        <v>ELECTRONICS</v>
      </c>
      <c r="AA1072" s="8" t="str">
        <f>IF(salesTable[[#This Row],[CustomerID]]="","MISSING",IFERROR(VLOOKUP(salesTable[[#This Row],[CustomerID]],customer_REF[],1,FALSE),"NO MATCH"))</f>
        <v>C0109</v>
      </c>
      <c r="AB1072" t="str">
        <f>CLEAN(UPPER(TRIM(IF(salesTable[[#This Row],[FirstName]]="","MISSING",IFERROR(VLOOKUP(salesTable[[#This Row],[CustomerID_final]],customer_REF[],2,FALSE),"NO MATCH")))))</f>
        <v>AKOSUA</v>
      </c>
      <c r="AC1072" s="8" t="str">
        <f>IF(salesTable[[#This Row],[customerFisrtName]]=CLEAN(UPPER(TRIM(salesTable[[#This Row],[customerFisrtName]]))),salesTable[[#This Row],[customerFisrtName]],"MISMATCH")</f>
        <v>AKOSUA</v>
      </c>
      <c r="AD1072" t="str">
        <f>CLEAN(UPPER(TRIM(IF(salesTable[[#This Row],[LastName]]="","MISSING",IFERROR(VLOOKUP(salesTable[[#This Row],[CustomerID_final]],customer_REF[],3,FALSE),"NO MATCH")))))</f>
        <v>APPIAH</v>
      </c>
      <c r="AE1072" s="8" t="str">
        <f>IF(salesTable[[#This Row],[customerLastName]]=CLEAN(UPPER(TRIM(salesTable[[#This Row],[customerLastName]]))),salesTable[[#This Row],[customerLastName]],"MISMATCH")</f>
        <v>APPIAH</v>
      </c>
      <c r="AF1072" s="8" t="str">
        <f>IF(salesTable[[#This Row],[Phone]]="","MISSING",0&amp;RIGHT(TRIM(SUBSTITUTE(SUBSTITUTE(SUBSTITUTE(salesTable[[#This Row],[Phone]],"+","")," ",""),"-","")),9))</f>
        <v>0543439155</v>
      </c>
      <c r="AG107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72" s="8">
        <f>IF(salesTable[[#This Row],[quantity_clean]]&gt;0,salesTable[[#This Row],[quantity_clean]],"INVALID")</f>
        <v>4</v>
      </c>
      <c r="AI107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72" s="8">
        <f>IF(salesTable[[#This Row],[unitPrice_clean]]&gt;0,salesTable[[#This Row],[unitPrice_clean]],"INVALID")</f>
        <v>2800</v>
      </c>
      <c r="AK1072">
        <f>IF(salesTable[[#This Row],[Revenue]]="","MISSING",VALUE(TRIM(SUBSTITUTE(SUBSTITUTE(salesTable[[#This Row],[Revenue]],",",""),"GH₵",""))))</f>
        <v>11200</v>
      </c>
      <c r="AL1072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072" s="19">
        <f>IF(ISNUMBER(salesTable[[#This Row],[OrderDate]]),salesTable[[#This Row],[OrderDate]],IFERROR(DATEVALUE(CLEAN(TRIM(SUBSTITUTE(salesTable[[#This Row],[OrderDate]],".","/")))),"CHECK"))</f>
        <v>46013</v>
      </c>
      <c r="AN10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46013</v>
      </c>
      <c r="AO10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GH-TAK-2025-01115</v>
      </c>
      <c r="AP10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2" s="8" t="str">
        <f>CLEAN(PROPER(TRIM(salesTable[[#This Row],[Email]])))</f>
        <v>Akosua.Appiah48@Example.Com</v>
      </c>
      <c r="AR1072" s="8" t="str">
        <f>CLEAN(TRIM(salesTable[[#This Row],[SourceFile]]))</f>
        <v>Online_Sales_2025.xlsx</v>
      </c>
      <c r="AS10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2" s="8" t="str">
        <f>IF(salesTable[orderRef_final]&lt;&gt;"MISSING",salesTable[orderRef_final],"invalid")</f>
        <v>GH-TAK-2025-01115</v>
      </c>
    </row>
    <row r="1073" spans="1:46" x14ac:dyDescent="0.3">
      <c r="A1073" t="s">
        <v>1956</v>
      </c>
      <c r="B1073" t="s">
        <v>1957</v>
      </c>
      <c r="C1073" t="s">
        <v>1958</v>
      </c>
      <c r="D1073" t="s">
        <v>21</v>
      </c>
      <c r="E1073" t="s">
        <v>140</v>
      </c>
      <c r="F1073" t="s">
        <v>67</v>
      </c>
      <c r="G1073" t="s">
        <v>120</v>
      </c>
      <c r="H1073" t="s">
        <v>1959</v>
      </c>
      <c r="I1073" t="s">
        <v>41</v>
      </c>
      <c r="J1073" t="s">
        <v>305</v>
      </c>
      <c r="K1073" t="s">
        <v>231</v>
      </c>
      <c r="L1073" t="s">
        <v>182</v>
      </c>
      <c r="M1073">
        <v>1</v>
      </c>
      <c r="N1073">
        <v>850</v>
      </c>
      <c r="O1073">
        <v>850</v>
      </c>
      <c r="P1073" t="s">
        <v>1960</v>
      </c>
      <c r="Q1073" t="s">
        <v>1961</v>
      </c>
      <c r="R1073" t="s">
        <v>32</v>
      </c>
      <c r="S1073" t="str">
        <f>IF(salesTable[[#This Row],[Region]]="","MISSING",IFERROR(VLOOKUP(salesTable[[#This Row],[Region]],region_ref[],2,FALSE),TRIM(CLEAN(UPPER(salesTable[[#This Row],[Region]])))))</f>
        <v>TAKORADI</v>
      </c>
      <c r="T1073" t="str">
        <f>IF(salesTable[[#This Row],[CustomerType]]="","MISSING",IFERROR(VLOOKUP(salesTable[[#This Row],[CustomerType]],customerType_Ref[],2,FALSE),TRIM(CLEAN(UPPER(salesTable[[#This Row],[CustomerType]])))))</f>
        <v>GOVERNMENT</v>
      </c>
      <c r="U1073" t="str">
        <f>IF(salesTable[[#This Row],[SalesChannel]]="","MISSING",IFERROR(VLOOKUP(salesTable[[#This Row],[SalesChannel]],salesChannel_Ref[],2,FALSE),CLEAN(UPPER(TRIM(salesTable[SalesChannel])))))</f>
        <v>ONLINE</v>
      </c>
      <c r="V1073" t="str">
        <f>IF(salesTable[[#This Row],[PaymentMethod]]="","MISSING",IFERROR(VLOOKUP(salesTable[[#This Row],[PaymentMethod]],paymentMethod_REF[],2,FALSE), CLEAN(UPPER(TRIM(salesTable[[#This Row],[PaymentMethod]])))))</f>
        <v>CASH</v>
      </c>
      <c r="W1073" s="8" t="str">
        <f>IF(salesTable[[#This Row],[ProductID]]="","MISSING",IFERROR(VLOOKUP(salesTable[[#This Row],[ProductID]],product_REF[],1,FALSE),"NO MATCH"))</f>
        <v>P002</v>
      </c>
      <c r="X1073" s="8" t="str">
        <f>CLEAN(UPPER(TRIM(IF(salesTable[[#This Row],[ProductID]]="","MISSING",IFERROR(VLOOKUP(salesTable[[#This Row],[ProductID]],product_REF[],2,FALSE),"NO MATCH")))))</f>
        <v>OFFICE CHAIR</v>
      </c>
      <c r="Y1073" t="str">
        <f>IFERROR(CLEAN(UPPER(TRIM(VLOOKUP(salesTable[[#This Row],[productID_Final]],product_REF[],3,FALSE)))),"NO MATCH")</f>
        <v>FURNITURE</v>
      </c>
      <c r="Z1073" s="8" t="str">
        <f>IF(salesTable[[#This Row],[productCategory_final]]=CLEAN(UPPER(TRIM(salesTable[ProductCategory]))),salesTable[[#This Row],[productCategory_final]],"MISMATCH")</f>
        <v>FURNITURE</v>
      </c>
      <c r="AA1073" s="8" t="str">
        <f>IF(salesTable[[#This Row],[CustomerID]]="","MISSING",IFERROR(VLOOKUP(salesTable[[#This Row],[CustomerID]],customer_REF[],1,FALSE),"NO MATCH"))</f>
        <v>C0005</v>
      </c>
      <c r="AB1073" t="str">
        <f>CLEAN(UPPER(TRIM(IF(salesTable[[#This Row],[FirstName]]="","MISSING",IFERROR(VLOOKUP(salesTable[[#This Row],[CustomerID_final]],customer_REF[],2,FALSE),"NO MATCH")))))</f>
        <v>KOJO</v>
      </c>
      <c r="AC1073" s="8" t="str">
        <f>IF(salesTable[[#This Row],[customerFisrtName]]=CLEAN(UPPER(TRIM(salesTable[[#This Row],[customerFisrtName]]))),salesTable[[#This Row],[customerFisrtName]],"MISMATCH")</f>
        <v>KOJO</v>
      </c>
      <c r="AD1073" t="str">
        <f>CLEAN(UPPER(TRIM(IF(salesTable[[#This Row],[LastName]]="","MISSING",IFERROR(VLOOKUP(salesTable[[#This Row],[CustomerID_final]],customer_REF[],3,FALSE),"NO MATCH")))))</f>
        <v>OWUSU</v>
      </c>
      <c r="AE1073" s="8" t="str">
        <f>IF(salesTable[[#This Row],[customerLastName]]=CLEAN(UPPER(TRIM(salesTable[[#This Row],[customerLastName]]))),salesTable[[#This Row],[customerLastName]],"MISMATCH")</f>
        <v>OWUSU</v>
      </c>
      <c r="AF1073" s="8" t="str">
        <f>IF(salesTable[[#This Row],[Phone]]="","MISSING",0&amp;RIGHT(TRIM(SUBSTITUTE(SUBSTITUTE(SUBSTITUTE(salesTable[[#This Row],[Phone]],"+","")," ",""),"-","")),9))</f>
        <v>0273458672</v>
      </c>
      <c r="AG107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073" s="8">
        <f>IF(salesTable[[#This Row],[quantity_clean]]&gt;0,salesTable[[#This Row],[quantity_clean]],"INVALID")</f>
        <v>1</v>
      </c>
      <c r="AI107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73" s="8">
        <f>IF(salesTable[[#This Row],[unitPrice_clean]]&gt;0,salesTable[[#This Row],[unitPrice_clean]],"INVALID")</f>
        <v>850</v>
      </c>
      <c r="AK1073">
        <f>IF(salesTable[[#This Row],[Revenue]]="","MISSING",VALUE(TRIM(SUBSTITUTE(SUBSTITUTE(salesTable[[#This Row],[Revenue]],",",""),"GH₵",""))))</f>
        <v>850</v>
      </c>
      <c r="AL1073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1073" s="19">
        <f>IF(ISNUMBER(salesTable[[#This Row],[OrderDate]]),salesTable[[#This Row],[OrderDate]],IFERROR(DATEVALUE(CLEAN(TRIM(SUBSTITUTE(salesTable[[#This Row],[OrderDate]],".","/")))),"CHECK"))</f>
        <v>45698</v>
      </c>
      <c r="AN10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45698</v>
      </c>
      <c r="AO10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GH-TAK-2025-01126</v>
      </c>
      <c r="AP10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3" s="8" t="str">
        <f>CLEAN(PROPER(TRIM(salesTable[[#This Row],[Email]])))</f>
        <v>Kojo.Owusu40@Example.Com</v>
      </c>
      <c r="AR1073" s="8" t="str">
        <f>CLEAN(TRIM(salesTable[[#This Row],[SourceFile]]))</f>
        <v>Agent_App_2025.csv</v>
      </c>
      <c r="AS10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3" s="8" t="str">
        <f>IF(salesTable[orderRef_final]&lt;&gt;"MISSING",salesTable[orderRef_final],"invalid")</f>
        <v>GH-TAK-2025-01126</v>
      </c>
    </row>
    <row r="1074" spans="1:46" x14ac:dyDescent="0.3">
      <c r="A1074" t="s">
        <v>861</v>
      </c>
      <c r="B1074" t="s">
        <v>3359</v>
      </c>
      <c r="C1074" t="s">
        <v>1801</v>
      </c>
      <c r="D1074" t="s">
        <v>1304</v>
      </c>
      <c r="E1074" t="s">
        <v>22</v>
      </c>
      <c r="F1074" t="s">
        <v>391</v>
      </c>
      <c r="G1074" t="s">
        <v>142</v>
      </c>
      <c r="H1074" t="s">
        <v>2086</v>
      </c>
      <c r="I1074" t="s">
        <v>329</v>
      </c>
      <c r="J1074" t="s">
        <v>27</v>
      </c>
      <c r="K1074" t="s">
        <v>57</v>
      </c>
      <c r="L1074" t="s">
        <v>522</v>
      </c>
      <c r="M1074">
        <v>3</v>
      </c>
      <c r="N1074">
        <v>420</v>
      </c>
      <c r="O1074">
        <v>1260</v>
      </c>
      <c r="P1074" t="s">
        <v>3360</v>
      </c>
      <c r="Q1074" t="s">
        <v>3361</v>
      </c>
      <c r="R1074" t="s">
        <v>61</v>
      </c>
      <c r="S1074" t="str">
        <f>IF(salesTable[[#This Row],[Region]]="","MISSING",IFERROR(VLOOKUP(salesTable[[#This Row],[Region]],region_ref[],2,FALSE),TRIM(CLEAN(UPPER(salesTable[[#This Row],[Region]])))))</f>
        <v>TAKORADI</v>
      </c>
      <c r="T1074" t="str">
        <f>IF(salesTable[[#This Row],[CustomerType]]="","MISSING",IFERROR(VLOOKUP(salesTable[[#This Row],[CustomerType]],customerType_Ref[],2,FALSE),TRIM(CLEAN(UPPER(salesTable[[#This Row],[CustomerType]])))))</f>
        <v>GOVERNMENT</v>
      </c>
      <c r="U1074" t="str">
        <f>IF(salesTable[[#This Row],[SalesChannel]]="","MISSING",IFERROR(VLOOKUP(salesTable[[#This Row],[SalesChannel]],salesChannel_Ref[],2,FALSE),CLEAN(UPPER(TRIM(salesTable[SalesChannel])))))</f>
        <v>ONLINE</v>
      </c>
      <c r="V1074" t="str">
        <f>IF(salesTable[[#This Row],[PaymentMethod]]="","MISSING",IFERROR(VLOOKUP(salesTable[[#This Row],[PaymentMethod]],paymentMethod_REF[],2,FALSE), CLEAN(UPPER(TRIM(salesTable[[#This Row],[PaymentMethod]])))))</f>
        <v>CARD</v>
      </c>
      <c r="W1074" s="8" t="str">
        <f>IF(salesTable[[#This Row],[ProductID]]="","MISSING",IFERROR(VLOOKUP(salesTable[[#This Row],[ProductID]],product_REF[],1,FALSE),"NO MATCH"))</f>
        <v>P003</v>
      </c>
      <c r="X1074" s="8" t="str">
        <f>CLEAN(UPPER(TRIM(IF(salesTable[[#This Row],[ProductID]]="","MISSING",IFERROR(VLOOKUP(salesTable[[#This Row],[ProductID]],product_REF[],2,FALSE),"NO MATCH")))))</f>
        <v>WIRELESS HEADSET</v>
      </c>
      <c r="Y1074" t="str">
        <f>IFERROR(CLEAN(UPPER(TRIM(VLOOKUP(salesTable[[#This Row],[productID_Final]],product_REF[],3,FALSE)))),"NO MATCH")</f>
        <v>ELECTRONICS</v>
      </c>
      <c r="Z1074" s="8" t="str">
        <f>IF(salesTable[[#This Row],[productCategory_final]]=CLEAN(UPPER(TRIM(salesTable[ProductCategory]))),salesTable[[#This Row],[productCategory_final]],"MISMATCH")</f>
        <v>ELECTRONICS</v>
      </c>
      <c r="AA1074" s="8" t="str">
        <f>IF(salesTable[[#This Row],[CustomerID]]="","MISSING",IFERROR(VLOOKUP(salesTable[[#This Row],[CustomerID]],customer_REF[],1,FALSE),"NO MATCH"))</f>
        <v>C0365</v>
      </c>
      <c r="AB1074" t="str">
        <f>CLEAN(UPPER(TRIM(IF(salesTable[[#This Row],[FirstName]]="","MISSING",IFERROR(VLOOKUP(salesTable[[#This Row],[CustomerID_final]],customer_REF[],2,FALSE),"NO MATCH")))))</f>
        <v>ABENA</v>
      </c>
      <c r="AC1074" s="8" t="str">
        <f>IF(salesTable[[#This Row],[customerFisrtName]]=CLEAN(UPPER(TRIM(salesTable[[#This Row],[customerFisrtName]]))),salesTable[[#This Row],[customerFisrtName]],"MISMATCH")</f>
        <v>ABENA</v>
      </c>
      <c r="AD1074" t="str">
        <f>CLEAN(UPPER(TRIM(IF(salesTable[[#This Row],[LastName]]="","MISSING",IFERROR(VLOOKUP(salesTable[[#This Row],[CustomerID_final]],customer_REF[],3,FALSE),"NO MATCH")))))</f>
        <v>ARTHUR</v>
      </c>
      <c r="AE1074" s="8" t="str">
        <f>IF(salesTable[[#This Row],[customerLastName]]=CLEAN(UPPER(TRIM(salesTable[[#This Row],[customerLastName]]))),salesTable[[#This Row],[customerLastName]],"MISMATCH")</f>
        <v>ARTHUR</v>
      </c>
      <c r="AF1074" s="8" t="str">
        <f>IF(salesTable[[#This Row],[Phone]]="","MISSING",0&amp;RIGHT(TRIM(SUBSTITUTE(SUBSTITUTE(SUBSTITUTE(salesTable[[#This Row],[Phone]],"+","")," ",""),"-","")),9))</f>
        <v>0554394839</v>
      </c>
      <c r="AG107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74" s="8">
        <f>IF(salesTable[[#This Row],[quantity_clean]]&gt;0,salesTable[[#This Row],[quantity_clean]],"INVALID")</f>
        <v>3</v>
      </c>
      <c r="AI107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074" s="8">
        <f>IF(salesTable[[#This Row],[unitPrice_clean]]&gt;0,salesTable[[#This Row],[unitPrice_clean]],"INVALID")</f>
        <v>420</v>
      </c>
      <c r="AK1074">
        <f>IF(salesTable[[#This Row],[Revenue]]="","MISSING",VALUE(TRIM(SUBSTITUTE(SUBSTITUTE(salesTable[[#This Row],[Revenue]],",",""),"GH₵",""))))</f>
        <v>1260</v>
      </c>
      <c r="AL1074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1074" s="19">
        <f>IF(ISNUMBER(salesTable[[#This Row],[OrderDate]]),salesTable[[#This Row],[OrderDate]],IFERROR(DATEVALUE(CLEAN(TRIM(SUBSTITUTE(salesTable[[#This Row],[OrderDate]],".","/")))),"CHECK"))</f>
        <v>46022</v>
      </c>
      <c r="AN10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46022</v>
      </c>
      <c r="AO10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GH-TAK-2025-01150</v>
      </c>
      <c r="AP10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4" s="8" t="str">
        <f>CLEAN(PROPER(TRIM(salesTable[[#This Row],[Email]])))</f>
        <v>Abena.Arthur61@Example.Com</v>
      </c>
      <c r="AR1074" s="8" t="str">
        <f>CLEAN(TRIM(salesTable[[#This Row],[SourceFile]]))</f>
        <v>Retail_POS_2025.csv</v>
      </c>
      <c r="AS10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4" s="8" t="str">
        <f>IF(salesTable[orderRef_final]&lt;&gt;"MISSING",salesTable[orderRef_final],"invalid")</f>
        <v>GH-TAK-2025-01150</v>
      </c>
    </row>
    <row r="1075" spans="1:46" x14ac:dyDescent="0.3">
      <c r="A1075" t="s">
        <v>1649</v>
      </c>
      <c r="B1075" t="s">
        <v>1650</v>
      </c>
      <c r="C1075" t="s">
        <v>1651</v>
      </c>
      <c r="D1075" t="s">
        <v>1341</v>
      </c>
      <c r="E1075" t="s">
        <v>129</v>
      </c>
      <c r="F1075" t="s">
        <v>67</v>
      </c>
      <c r="G1075" t="s">
        <v>239</v>
      </c>
      <c r="H1075" t="s">
        <v>240</v>
      </c>
      <c r="I1075" t="s">
        <v>279</v>
      </c>
      <c r="J1075" t="s">
        <v>337</v>
      </c>
      <c r="K1075" t="s">
        <v>72</v>
      </c>
      <c r="L1075" t="s">
        <v>111</v>
      </c>
      <c r="M1075">
        <v>6</v>
      </c>
      <c r="N1075">
        <v>980</v>
      </c>
      <c r="O1075">
        <v>5880</v>
      </c>
      <c r="P1075" t="s">
        <v>1652</v>
      </c>
      <c r="Q1075" t="s">
        <v>1653</v>
      </c>
      <c r="R1075" t="s">
        <v>61</v>
      </c>
      <c r="S1075" t="str">
        <f>IF(salesTable[[#This Row],[Region]]="","MISSING",IFERROR(VLOOKUP(salesTable[[#This Row],[Region]],region_ref[],2,FALSE),TRIM(CLEAN(UPPER(salesTable[[#This Row],[Region]])))))</f>
        <v>TAKORADI</v>
      </c>
      <c r="T1075" t="str">
        <f>IF(salesTable[[#This Row],[CustomerType]]="","MISSING",IFERROR(VLOOKUP(salesTable[[#This Row],[CustomerType]],customerType_Ref[],2,FALSE),TRIM(CLEAN(UPPER(salesTable[[#This Row],[CustomerType]])))))</f>
        <v>INDIVIDUAL</v>
      </c>
      <c r="U1075" t="str">
        <f>IF(salesTable[[#This Row],[SalesChannel]]="","MISSING",IFERROR(VLOOKUP(salesTable[[#This Row],[SalesChannel]],salesChannel_Ref[],2,FALSE),CLEAN(UPPER(TRIM(salesTable[SalesChannel])))))</f>
        <v>IN-STORE</v>
      </c>
      <c r="V1075" t="str">
        <f>IF(salesTable[[#This Row],[PaymentMethod]]="","MISSING",IFERROR(VLOOKUP(salesTable[[#This Row],[PaymentMethod]],paymentMethod_REF[],2,FALSE), CLEAN(UPPER(TRIM(salesTable[[#This Row],[PaymentMethod]])))))</f>
        <v>CARD</v>
      </c>
      <c r="W1075" s="8" t="str">
        <f>IF(salesTable[[#This Row],[ProductID]]="","MISSING",IFERROR(VLOOKUP(salesTable[[#This Row],[ProductID]],product_REF[],1,FALSE),"NO MATCH"))</f>
        <v>P009</v>
      </c>
      <c r="X1075" s="8" t="str">
        <f>CLEAN(UPPER(TRIM(IF(salesTable[[#This Row],[ProductID]]="","MISSING",IFERROR(VLOOKUP(salesTable[[#This Row],[ProductID]],product_REF[],2,FALSE),"NO MATCH")))))</f>
        <v>FILING CABINET</v>
      </c>
      <c r="Y1075" t="str">
        <f>IFERROR(CLEAN(UPPER(TRIM(VLOOKUP(salesTable[[#This Row],[productID_Final]],product_REF[],3,FALSE)))),"NO MATCH")</f>
        <v>OFFICE SUPPLIES</v>
      </c>
      <c r="Z1075" s="8" t="str">
        <f>IF(salesTable[[#This Row],[productCategory_final]]=CLEAN(UPPER(TRIM(salesTable[ProductCategory]))),salesTable[[#This Row],[productCategory_final]],"MISMATCH")</f>
        <v>OFFICE SUPPLIES</v>
      </c>
      <c r="AA1075" s="8" t="str">
        <f>IF(salesTable[[#This Row],[CustomerID]]="","MISSING",IFERROR(VLOOKUP(salesTable[[#This Row],[CustomerID]],customer_REF[],1,FALSE),"NO MATCH"))</f>
        <v>C0020</v>
      </c>
      <c r="AB1075" t="str">
        <f>CLEAN(UPPER(TRIM(IF(salesTable[[#This Row],[FirstName]]="","MISSING",IFERROR(VLOOKUP(salesTable[[#This Row],[CustomerID_final]],customer_REF[],2,FALSE),"NO MATCH")))))</f>
        <v>AMA</v>
      </c>
      <c r="AC1075" s="8" t="str">
        <f>IF(salesTable[[#This Row],[customerFisrtName]]=CLEAN(UPPER(TRIM(salesTable[[#This Row],[customerFisrtName]]))),salesTable[[#This Row],[customerFisrtName]],"MISMATCH")</f>
        <v>AMA</v>
      </c>
      <c r="AD1075" t="str">
        <f>CLEAN(UPPER(TRIM(IF(salesTable[[#This Row],[LastName]]="","MISSING",IFERROR(VLOOKUP(salesTable[[#This Row],[CustomerID_final]],customer_REF[],3,FALSE),"NO MATCH")))))</f>
        <v>BOATENG</v>
      </c>
      <c r="AE1075" s="8" t="str">
        <f>IF(salesTable[[#This Row],[customerLastName]]=CLEAN(UPPER(TRIM(salesTable[[#This Row],[customerLastName]]))),salesTable[[#This Row],[customerLastName]],"MISMATCH")</f>
        <v>BOATENG</v>
      </c>
      <c r="AF1075" s="8" t="str">
        <f>IF(salesTable[[#This Row],[Phone]]="","MISSING",0&amp;RIGHT(TRIM(SUBSTITUTE(SUBSTITUTE(SUBSTITUTE(salesTable[[#This Row],[Phone]],"+","")," ",""),"-","")),9))</f>
        <v>0547601565</v>
      </c>
      <c r="AG107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75" s="8">
        <f>IF(salesTable[[#This Row],[quantity_clean]]&gt;0,salesTable[[#This Row],[quantity_clean]],"INVALID")</f>
        <v>6</v>
      </c>
      <c r="AI107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75" s="8">
        <f>IF(salesTable[[#This Row],[unitPrice_clean]]&gt;0,salesTable[[#This Row],[unitPrice_clean]],"INVALID")</f>
        <v>980</v>
      </c>
      <c r="AK1075">
        <f>IF(salesTable[[#This Row],[Revenue]]="","MISSING",VALUE(TRIM(SUBSTITUTE(SUBSTITUTE(salesTable[[#This Row],[Revenue]],",",""),"GH₵",""))))</f>
        <v>5880</v>
      </c>
      <c r="AL1075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1075" s="19">
        <f>IF(ISNUMBER(salesTable[[#This Row],[OrderDate]]),salesTable[[#This Row],[OrderDate]],IFERROR(DATEVALUE(CLEAN(TRIM(SUBSTITUTE(salesTable[[#This Row],[OrderDate]],".","/")))),"CHECK"))</f>
        <v>45845</v>
      </c>
      <c r="AN10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45845</v>
      </c>
      <c r="AO10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GH-TAK-2025-01164</v>
      </c>
      <c r="AP10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5" s="8" t="str">
        <f>CLEAN(PROPER(TRIM(salesTable[[#This Row],[Email]])))</f>
        <v>Ama.Boateng50@Example.Com</v>
      </c>
      <c r="AR1075" s="8" t="str">
        <f>CLEAN(TRIM(salesTable[[#This Row],[SourceFile]]))</f>
        <v>Retail_POS_2025.csv</v>
      </c>
      <c r="AS10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5" s="8" t="str">
        <f>IF(salesTable[orderRef_final]&lt;&gt;"MISSING",salesTable[orderRef_final],"invalid")</f>
        <v>GH-TAK-2025-01164</v>
      </c>
    </row>
    <row r="1076" spans="1:46" x14ac:dyDescent="0.3">
      <c r="A1076" t="s">
        <v>4654</v>
      </c>
      <c r="B1076" t="s">
        <v>4655</v>
      </c>
      <c r="C1076" t="s">
        <v>3048</v>
      </c>
      <c r="D1076" t="s">
        <v>209</v>
      </c>
      <c r="E1076" t="s">
        <v>552</v>
      </c>
      <c r="F1076" t="s">
        <v>67</v>
      </c>
      <c r="G1076" t="s">
        <v>191</v>
      </c>
      <c r="H1076" t="s">
        <v>745</v>
      </c>
      <c r="I1076" t="s">
        <v>241</v>
      </c>
      <c r="K1076" t="s">
        <v>42</v>
      </c>
      <c r="L1076" t="s">
        <v>58</v>
      </c>
      <c r="M1076">
        <v>2</v>
      </c>
      <c r="N1076">
        <v>1650</v>
      </c>
      <c r="O1076">
        <v>3300</v>
      </c>
      <c r="P1076" t="s">
        <v>4656</v>
      </c>
      <c r="Q1076" t="s">
        <v>4113</v>
      </c>
      <c r="R1076" t="s">
        <v>46</v>
      </c>
      <c r="S1076" t="str">
        <f>IF(salesTable[[#This Row],[Region]]="","MISSING",IFERROR(VLOOKUP(salesTable[[#This Row],[Region]],region_ref[],2,FALSE),TRIM(CLEAN(UPPER(salesTable[[#This Row],[Region]])))))</f>
        <v>TAKORADI</v>
      </c>
      <c r="T1076" t="str">
        <f>IF(salesTable[[#This Row],[CustomerType]]="","MISSING",IFERROR(VLOOKUP(salesTable[[#This Row],[CustomerType]],customerType_Ref[],2,FALSE),TRIM(CLEAN(UPPER(salesTable[[#This Row],[CustomerType]])))))</f>
        <v>MISSING</v>
      </c>
      <c r="U1076" t="str">
        <f>IF(salesTable[[#This Row],[SalesChannel]]="","MISSING",IFERROR(VLOOKUP(salesTable[[#This Row],[SalesChannel]],salesChannel_Ref[],2,FALSE),CLEAN(UPPER(TRIM(salesTable[SalesChannel])))))</f>
        <v>ONLINE</v>
      </c>
      <c r="V107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76" s="8" t="str">
        <f>IF(salesTable[[#This Row],[ProductID]]="","MISSING",IFERROR(VLOOKUP(salesTable[[#This Row],[ProductID]],product_REF[],1,FALSE),"NO MATCH"))</f>
        <v>P004</v>
      </c>
      <c r="X1076" s="8" t="str">
        <f>CLEAN(UPPER(TRIM(IF(salesTable[[#This Row],[ProductID]]="","MISSING",IFERROR(VLOOKUP(salesTable[[#This Row],[ProductID]],product_REF[],2,FALSE),"NO MATCH")))))</f>
        <v>LASER PRINTER</v>
      </c>
      <c r="Y1076" t="str">
        <f>IFERROR(CLEAN(UPPER(TRIM(VLOOKUP(salesTable[[#This Row],[productID_Final]],product_REF[],3,FALSE)))),"NO MATCH")</f>
        <v>OFFICE SUPPLIES</v>
      </c>
      <c r="Z1076" s="8" t="str">
        <f>IF(salesTable[[#This Row],[productCategory_final]]=CLEAN(UPPER(TRIM(salesTable[ProductCategory]))),salesTable[[#This Row],[productCategory_final]],"MISMATCH")</f>
        <v>OFFICE SUPPLIES</v>
      </c>
      <c r="AA1076" s="8" t="str">
        <f>IF(salesTable[[#This Row],[CustomerID]]="","MISSING",IFERROR(VLOOKUP(salesTable[[#This Row],[CustomerID]],customer_REF[],1,FALSE),"NO MATCH"))</f>
        <v>C0008</v>
      </c>
      <c r="AB1076" t="str">
        <f>CLEAN(UPPER(TRIM(IF(salesTable[[#This Row],[FirstName]]="","MISSING",IFERROR(VLOOKUP(salesTable[[#This Row],[CustomerID_final]],customer_REF[],2,FALSE),"NO MATCH")))))</f>
        <v>ESI</v>
      </c>
      <c r="AC1076" s="8" t="str">
        <f>IF(salesTable[[#This Row],[customerFisrtName]]=CLEAN(UPPER(TRIM(salesTable[[#This Row],[customerFisrtName]]))),salesTable[[#This Row],[customerFisrtName]],"MISMATCH")</f>
        <v>ESI</v>
      </c>
      <c r="AD1076" t="str">
        <f>CLEAN(UPPER(TRIM(IF(salesTable[[#This Row],[LastName]]="","MISSING",IFERROR(VLOOKUP(salesTable[[#This Row],[CustomerID_final]],customer_REF[],3,FALSE),"NO MATCH")))))</f>
        <v>BADU</v>
      </c>
      <c r="AE1076" s="8" t="str">
        <f>IF(salesTable[[#This Row],[customerLastName]]=CLEAN(UPPER(TRIM(salesTable[[#This Row],[customerLastName]]))),salesTable[[#This Row],[customerLastName]],"MISMATCH")</f>
        <v>BADU</v>
      </c>
      <c r="AF1076" s="8" t="str">
        <f>IF(salesTable[[#This Row],[Phone]]="","MISSING",0&amp;RIGHT(TRIM(SUBSTITUTE(SUBSTITUTE(SUBSTITUTE(salesTable[[#This Row],[Phone]],"+","")," ",""),"-","")),9))</f>
        <v>0503719325</v>
      </c>
      <c r="AG107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76" s="8">
        <f>IF(salesTable[[#This Row],[quantity_clean]]&gt;0,salesTable[[#This Row],[quantity_clean]],"INVALID")</f>
        <v>2</v>
      </c>
      <c r="AI107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76" s="8">
        <f>IF(salesTable[[#This Row],[unitPrice_clean]]&gt;0,salesTable[[#This Row],[unitPrice_clean]],"INVALID")</f>
        <v>1650</v>
      </c>
      <c r="AK1076">
        <f>IF(salesTable[[#This Row],[Revenue]]="","MISSING",VALUE(TRIM(SUBSTITUTE(SUBSTITUTE(salesTable[[#This Row],[Revenue]],",",""),"GH₵",""))))</f>
        <v>3300</v>
      </c>
      <c r="AL1076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1076" s="19">
        <f>IF(ISNUMBER(salesTable[[#This Row],[OrderDate]]),salesTable[[#This Row],[OrderDate]],IFERROR(DATEVALUE(CLEAN(TRIM(SUBSTITUTE(salesTable[[#This Row],[OrderDate]],".","/")))),"CHECK"))</f>
        <v>46004</v>
      </c>
      <c r="AN10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46004</v>
      </c>
      <c r="AO10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GH-TAK-2025-01170</v>
      </c>
      <c r="AP10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6" s="8" t="str">
        <f>CLEAN(PROPER(TRIM(salesTable[[#This Row],[Email]])))</f>
        <v>Esi.Badu56@Example.Com</v>
      </c>
      <c r="AR1076" s="8" t="str">
        <f>CLEAN(TRIM(salesTable[[#This Row],[SourceFile]]))</f>
        <v>Mobile_App_Export.csv</v>
      </c>
      <c r="AS10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6" s="8" t="str">
        <f>IF(salesTable[orderRef_final]&lt;&gt;"MISSING",salesTable[orderRef_final],"invalid")</f>
        <v>GH-TAK-2025-01170</v>
      </c>
    </row>
    <row r="1077" spans="1:46" x14ac:dyDescent="0.3">
      <c r="A1077" t="s">
        <v>1048</v>
      </c>
      <c r="B1077" t="s">
        <v>1049</v>
      </c>
      <c r="C1077" t="s">
        <v>1050</v>
      </c>
      <c r="D1077" t="s">
        <v>80</v>
      </c>
      <c r="E1077" t="s">
        <v>107</v>
      </c>
      <c r="F1077" t="s">
        <v>67</v>
      </c>
      <c r="G1077" t="s">
        <v>142</v>
      </c>
      <c r="H1077" t="s">
        <v>143</v>
      </c>
      <c r="I1077" t="s">
        <v>382</v>
      </c>
      <c r="J1077" t="s">
        <v>56</v>
      </c>
      <c r="K1077" t="s">
        <v>84</v>
      </c>
      <c r="L1077" t="s">
        <v>58</v>
      </c>
      <c r="M1077">
        <v>9</v>
      </c>
      <c r="N1077" t="s">
        <v>203</v>
      </c>
      <c r="O1077">
        <v>3780</v>
      </c>
      <c r="P1077" t="s">
        <v>1051</v>
      </c>
      <c r="Q1077" t="s">
        <v>1052</v>
      </c>
      <c r="R1077" t="s">
        <v>46</v>
      </c>
      <c r="S1077" t="str">
        <f>IF(salesTable[[#This Row],[Region]]="","MISSING",IFERROR(VLOOKUP(salesTable[[#This Row],[Region]],region_ref[],2,FALSE),TRIM(CLEAN(UPPER(salesTable[[#This Row],[Region]])))))</f>
        <v>TAKORADI</v>
      </c>
      <c r="T1077" t="str">
        <f>IF(salesTable[[#This Row],[CustomerType]]="","MISSING",IFERROR(VLOOKUP(salesTable[[#This Row],[CustomerType]],customerType_Ref[],2,FALSE),TRIM(CLEAN(UPPER(salesTable[[#This Row],[CustomerType]])))))</f>
        <v>GOVERNMENT</v>
      </c>
      <c r="U1077" t="str">
        <f>IF(salesTable[[#This Row],[SalesChannel]]="","MISSING",IFERROR(VLOOKUP(salesTable[[#This Row],[SalesChannel]],salesChannel_Ref[],2,FALSE),CLEAN(UPPER(TRIM(salesTable[SalesChannel])))))</f>
        <v>AGENT</v>
      </c>
      <c r="V107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77" s="8" t="str">
        <f>IF(salesTable[[#This Row],[ProductID]]="","MISSING",IFERROR(VLOOKUP(salesTable[[#This Row],[ProductID]],product_REF[],1,FALSE),"NO MATCH"))</f>
        <v>P003</v>
      </c>
      <c r="X1077" s="8" t="str">
        <f>CLEAN(UPPER(TRIM(IF(salesTable[[#This Row],[ProductID]]="","MISSING",IFERROR(VLOOKUP(salesTable[[#This Row],[ProductID]],product_REF[],2,FALSE),"NO MATCH")))))</f>
        <v>WIRELESS HEADSET</v>
      </c>
      <c r="Y1077" t="str">
        <f>IFERROR(CLEAN(UPPER(TRIM(VLOOKUP(salesTable[[#This Row],[productID_Final]],product_REF[],3,FALSE)))),"NO MATCH")</f>
        <v>ELECTRONICS</v>
      </c>
      <c r="Z1077" s="8" t="str">
        <f>IF(salesTable[[#This Row],[productCategory_final]]=CLEAN(UPPER(TRIM(salesTable[ProductCategory]))),salesTable[[#This Row],[productCategory_final]],"MISMATCH")</f>
        <v>ELECTRONICS</v>
      </c>
      <c r="AA1077" s="8" t="str">
        <f>IF(salesTable[[#This Row],[CustomerID]]="","MISSING",IFERROR(VLOOKUP(salesTable[[#This Row],[CustomerID]],customer_REF[],1,FALSE),"NO MATCH"))</f>
        <v>C0314</v>
      </c>
      <c r="AB1077" t="str">
        <f>CLEAN(UPPER(TRIM(IF(salesTable[[#This Row],[FirstName]]="","MISSING",IFERROR(VLOOKUP(salesTable[[#This Row],[CustomerID_final]],customer_REF[],2,FALSE),"NO MATCH")))))</f>
        <v>ADWOA</v>
      </c>
      <c r="AC1077" s="8" t="str">
        <f>IF(salesTable[[#This Row],[customerFisrtName]]=CLEAN(UPPER(TRIM(salesTable[[#This Row],[customerFisrtName]]))),salesTable[[#This Row],[customerFisrtName]],"MISMATCH")</f>
        <v>ADWOA</v>
      </c>
      <c r="AD1077" t="str">
        <f>CLEAN(UPPER(TRIM(IF(salesTable[[#This Row],[LastName]]="","MISSING",IFERROR(VLOOKUP(salesTable[[#This Row],[CustomerID_final]],customer_REF[],3,FALSE),"NO MATCH")))))</f>
        <v>BADU</v>
      </c>
      <c r="AE1077" s="8" t="str">
        <f>IF(salesTable[[#This Row],[customerLastName]]=CLEAN(UPPER(TRIM(salesTable[[#This Row],[customerLastName]]))),salesTable[[#This Row],[customerLastName]],"MISMATCH")</f>
        <v>BADU</v>
      </c>
      <c r="AF1077" s="8" t="str">
        <f>IF(salesTable[[#This Row],[Phone]]="","MISSING",0&amp;RIGHT(TRIM(SUBSTITUTE(SUBSTITUTE(SUBSTITUTE(salesTable[[#This Row],[Phone]],"+","")," ",""),"-","")),9))</f>
        <v>0201172589</v>
      </c>
      <c r="AG107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77" s="8">
        <f>IF(salesTable[[#This Row],[quantity_clean]]&gt;0,salesTable[[#This Row],[quantity_clean]],"INVALID")</f>
        <v>9</v>
      </c>
      <c r="AI107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077" s="8">
        <f>IF(salesTable[[#This Row],[unitPrice_clean]]&gt;0,salesTable[[#This Row],[unitPrice_clean]],"INVALID")</f>
        <v>420</v>
      </c>
      <c r="AK1077">
        <f>IF(salesTable[[#This Row],[Revenue]]="","MISSING",VALUE(TRIM(SUBSTITUTE(SUBSTITUTE(salesTable[[#This Row],[Revenue]],",",""),"GH₵",""))))</f>
        <v>3780</v>
      </c>
      <c r="AL1077" s="8">
        <f>IFERROR(IF(ROUND(salesTable[[#This Row],[Quantity_final]]*salesTable[[#This Row],[UnitPrice_final]],2)=ROUND(salesTable[[#This Row],[revenue_clean]],2)=TRUE,salesTable[[#This Row],[revenue_clean]],"invalid"),"INVALID")</f>
        <v>3780</v>
      </c>
      <c r="AM1077" s="19">
        <f>IF(ISNUMBER(salesTable[[#This Row],[OrderDate]]),salesTable[[#This Row],[OrderDate]],IFERROR(DATEVALUE(CLEAN(TRIM(SUBSTITUTE(salesTable[[#This Row],[OrderDate]],".","/")))),"CHECK"))</f>
        <v>45739</v>
      </c>
      <c r="AN10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45739</v>
      </c>
      <c r="AO10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GH-TAK-2025-01172</v>
      </c>
      <c r="AP10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7" s="8" t="str">
        <f>CLEAN(PROPER(TRIM(salesTable[[#This Row],[Email]])))</f>
        <v>Adwoa.Badu63@Example.Com</v>
      </c>
      <c r="AR1077" s="8" t="str">
        <f>CLEAN(TRIM(salesTable[[#This Row],[SourceFile]]))</f>
        <v>Mobile_App_Export.csv</v>
      </c>
      <c r="AS10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7" s="8" t="str">
        <f>IF(salesTable[orderRef_final]&lt;&gt;"MISSING",salesTable[orderRef_final],"invalid")</f>
        <v>GH-TAK-2025-01172</v>
      </c>
    </row>
    <row r="1078" spans="1:46" x14ac:dyDescent="0.3">
      <c r="A1078" t="s">
        <v>6283</v>
      </c>
      <c r="B1078" t="s">
        <v>1265</v>
      </c>
      <c r="C1078" t="s">
        <v>6284</v>
      </c>
      <c r="D1078" t="s">
        <v>1304</v>
      </c>
      <c r="E1078" t="s">
        <v>118</v>
      </c>
      <c r="F1078" t="s">
        <v>67</v>
      </c>
      <c r="G1078" t="s">
        <v>120</v>
      </c>
      <c r="H1078" t="s">
        <v>1959</v>
      </c>
      <c r="I1078" t="s">
        <v>41</v>
      </c>
      <c r="J1078" t="s">
        <v>97</v>
      </c>
      <c r="K1078" t="s">
        <v>493</v>
      </c>
      <c r="L1078" t="s">
        <v>1882</v>
      </c>
      <c r="M1078">
        <v>2</v>
      </c>
      <c r="N1078">
        <v>850</v>
      </c>
      <c r="O1078">
        <v>1700</v>
      </c>
      <c r="P1078" t="s">
        <v>6285</v>
      </c>
      <c r="Q1078" t="s">
        <v>6286</v>
      </c>
      <c r="R1078" t="s">
        <v>61</v>
      </c>
      <c r="S1078" t="str">
        <f>IF(salesTable[[#This Row],[Region]]="","MISSING",IFERROR(VLOOKUP(salesTable[[#This Row],[Region]],region_ref[],2,FALSE),TRIM(CLEAN(UPPER(salesTable[[#This Row],[Region]])))))</f>
        <v>TAKORADI</v>
      </c>
      <c r="T1078" t="str">
        <f>IF(salesTable[[#This Row],[CustomerType]]="","MISSING",IFERROR(VLOOKUP(salesTable[[#This Row],[CustomerType]],customerType_Ref[],2,FALSE),TRIM(CLEAN(UPPER(salesTable[[#This Row],[CustomerType]])))))</f>
        <v>BUSINESS</v>
      </c>
      <c r="U1078" t="str">
        <f>IF(salesTable[[#This Row],[SalesChannel]]="","MISSING",IFERROR(VLOOKUP(salesTable[[#This Row],[SalesChannel]],salesChannel_Ref[],2,FALSE),CLEAN(UPPER(TRIM(salesTable[SalesChannel])))))</f>
        <v>AGENT</v>
      </c>
      <c r="V107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78" s="8" t="str">
        <f>IF(salesTable[[#This Row],[ProductID]]="","MISSING",IFERROR(VLOOKUP(salesTable[[#This Row],[ProductID]],product_REF[],1,FALSE),"NO MATCH"))</f>
        <v>P002</v>
      </c>
      <c r="X1078" s="8" t="str">
        <f>CLEAN(UPPER(TRIM(IF(salesTable[[#This Row],[ProductID]]="","MISSING",IFERROR(VLOOKUP(salesTable[[#This Row],[ProductID]],product_REF[],2,FALSE),"NO MATCH")))))</f>
        <v>OFFICE CHAIR</v>
      </c>
      <c r="Y1078" t="str">
        <f>IFERROR(CLEAN(UPPER(TRIM(VLOOKUP(salesTable[[#This Row],[productID_Final]],product_REF[],3,FALSE)))),"NO MATCH")</f>
        <v>FURNITURE</v>
      </c>
      <c r="Z1078" s="8" t="str">
        <f>IF(salesTable[[#This Row],[productCategory_final]]=CLEAN(UPPER(TRIM(salesTable[ProductCategory]))),salesTable[[#This Row],[productCategory_final]],"MISMATCH")</f>
        <v>FURNITURE</v>
      </c>
      <c r="AA1078" s="8" t="str">
        <f>IF(salesTable[[#This Row],[CustomerID]]="","MISSING",IFERROR(VLOOKUP(salesTable[[#This Row],[CustomerID]],customer_REF[],1,FALSE),"NO MATCH"))</f>
        <v>C0378</v>
      </c>
      <c r="AB1078" t="str">
        <f>CLEAN(UPPER(TRIM(IF(salesTable[[#This Row],[FirstName]]="","MISSING",IFERROR(VLOOKUP(salesTable[[#This Row],[CustomerID_final]],customer_REF[],2,FALSE),"NO MATCH")))))</f>
        <v>ABENA</v>
      </c>
      <c r="AC1078" s="8" t="str">
        <f>IF(salesTable[[#This Row],[customerFisrtName]]=CLEAN(UPPER(TRIM(salesTable[[#This Row],[customerFisrtName]]))),salesTable[[#This Row],[customerFisrtName]],"MISMATCH")</f>
        <v>ABENA</v>
      </c>
      <c r="AD1078" t="str">
        <f>CLEAN(UPPER(TRIM(IF(salesTable[[#This Row],[LastName]]="","MISSING",IFERROR(VLOOKUP(salesTable[[#This Row],[CustomerID_final]],customer_REF[],3,FALSE),"NO MATCH")))))</f>
        <v>ADDO</v>
      </c>
      <c r="AE1078" s="8" t="str">
        <f>IF(salesTable[[#This Row],[customerLastName]]=CLEAN(UPPER(TRIM(salesTable[[#This Row],[customerLastName]]))),salesTable[[#This Row],[customerLastName]],"MISMATCH")</f>
        <v>ADDO</v>
      </c>
      <c r="AF1078" s="8" t="str">
        <f>IF(salesTable[[#This Row],[Phone]]="","MISSING",0&amp;RIGHT(TRIM(SUBSTITUTE(SUBSTITUTE(SUBSTITUTE(salesTable[[#This Row],[Phone]],"+","")," ",""),"-","")),9))</f>
        <v>0205993668</v>
      </c>
      <c r="AG107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078" s="8">
        <f>IF(salesTable[[#This Row],[quantity_clean]]&gt;0,salesTable[[#This Row],[quantity_clean]],"INVALID")</f>
        <v>2</v>
      </c>
      <c r="AI107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078" s="8">
        <f>IF(salesTable[[#This Row],[unitPrice_clean]]&gt;0,salesTable[[#This Row],[unitPrice_clean]],"INVALID")</f>
        <v>850</v>
      </c>
      <c r="AK1078">
        <f>IF(salesTable[[#This Row],[Revenue]]="","MISSING",VALUE(TRIM(SUBSTITUTE(SUBSTITUTE(salesTable[[#This Row],[Revenue]],",",""),"GH₵",""))))</f>
        <v>1700</v>
      </c>
      <c r="AL1078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1078" s="19">
        <f>IF(ISNUMBER(salesTable[[#This Row],[OrderDate]]),salesTable[[#This Row],[OrderDate]],IFERROR(DATEVALUE(CLEAN(TRIM(SUBSTITUTE(salesTable[[#This Row],[OrderDate]],".","/")))),"CHECK"))</f>
        <v>45770</v>
      </c>
      <c r="AN10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45770</v>
      </c>
      <c r="AO10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GH-TAK-2025-01182</v>
      </c>
      <c r="AP10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8" s="8" t="str">
        <f>CLEAN(PROPER(TRIM(salesTable[[#This Row],[Email]])))</f>
        <v>Abena.Addo25@Example.Com</v>
      </c>
      <c r="AR1078" s="8" t="str">
        <f>CLEAN(TRIM(salesTable[[#This Row],[SourceFile]]))</f>
        <v>Retail_POS_2025.csv</v>
      </c>
      <c r="AS10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8" s="8" t="str">
        <f>IF(salesTable[orderRef_final]&lt;&gt;"MISSING",salesTable[orderRef_final],"invalid")</f>
        <v>GH-TAK-2025-01182</v>
      </c>
    </row>
    <row r="1079" spans="1:46" x14ac:dyDescent="0.3">
      <c r="A1079" t="s">
        <v>5371</v>
      </c>
      <c r="B1079" t="s">
        <v>5372</v>
      </c>
      <c r="C1079" t="s">
        <v>5373</v>
      </c>
      <c r="D1079" t="s">
        <v>905</v>
      </c>
      <c r="E1079" t="s">
        <v>93</v>
      </c>
      <c r="F1079" t="s">
        <v>67</v>
      </c>
      <c r="G1079" t="s">
        <v>218</v>
      </c>
      <c r="H1079" t="s">
        <v>312</v>
      </c>
      <c r="I1079" t="s">
        <v>26</v>
      </c>
      <c r="J1079" t="s">
        <v>27</v>
      </c>
      <c r="K1079" t="s">
        <v>493</v>
      </c>
      <c r="L1079" t="s">
        <v>165</v>
      </c>
      <c r="M1079">
        <v>6</v>
      </c>
      <c r="N1079">
        <v>2800</v>
      </c>
      <c r="O1079">
        <v>16800</v>
      </c>
      <c r="P1079" t="s">
        <v>5374</v>
      </c>
      <c r="Q1079" t="s">
        <v>5375</v>
      </c>
      <c r="R1079" t="s">
        <v>157</v>
      </c>
      <c r="S1079" t="str">
        <f>IF(salesTable[[#This Row],[Region]]="","MISSING",IFERROR(VLOOKUP(salesTable[[#This Row],[Region]],region_ref[],2,FALSE),TRIM(CLEAN(UPPER(salesTable[[#This Row],[Region]])))))</f>
        <v>TAKORADI</v>
      </c>
      <c r="T1079" t="str">
        <f>IF(salesTable[[#This Row],[CustomerType]]="","MISSING",IFERROR(VLOOKUP(salesTable[[#This Row],[CustomerType]],customerType_Ref[],2,FALSE),TRIM(CLEAN(UPPER(salesTable[[#This Row],[CustomerType]])))))</f>
        <v>GOVERNMENT</v>
      </c>
      <c r="U1079" t="str">
        <f>IF(salesTable[[#This Row],[SalesChannel]]="","MISSING",IFERROR(VLOOKUP(salesTable[[#This Row],[SalesChannel]],salesChannel_Ref[],2,FALSE),CLEAN(UPPER(TRIM(salesTable[SalesChannel])))))</f>
        <v>AGENT</v>
      </c>
      <c r="V107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79" s="8" t="str">
        <f>IF(salesTable[[#This Row],[ProductID]]="","MISSING",IFERROR(VLOOKUP(salesTable[[#This Row],[ProductID]],product_REF[],1,FALSE),"NO MATCH"))</f>
        <v>P005</v>
      </c>
      <c r="X1079" s="8" t="str">
        <f>CLEAN(UPPER(TRIM(IF(salesTable[[#This Row],[ProductID]]="","MISSING",IFERROR(VLOOKUP(salesTable[[#This Row],[ProductID]],product_REF[],2,FALSE),"NO MATCH")))))</f>
        <v>SMARTPHONE X</v>
      </c>
      <c r="Y1079" t="str">
        <f>IFERROR(CLEAN(UPPER(TRIM(VLOOKUP(salesTable[[#This Row],[productID_Final]],product_REF[],3,FALSE)))),"NO MATCH")</f>
        <v>ELECTRONICS</v>
      </c>
      <c r="Z1079" s="8" t="str">
        <f>IF(salesTable[[#This Row],[productCategory_final]]=CLEAN(UPPER(TRIM(salesTable[ProductCategory]))),salesTable[[#This Row],[productCategory_final]],"MISMATCH")</f>
        <v>ELECTRONICS</v>
      </c>
      <c r="AA1079" s="8" t="str">
        <f>IF(salesTable[[#This Row],[CustomerID]]="","MISSING",IFERROR(VLOOKUP(salesTable[[#This Row],[CustomerID]],customer_REF[],1,FALSE),"NO MATCH"))</f>
        <v>C0078</v>
      </c>
      <c r="AB1079" t="str">
        <f>CLEAN(UPPER(TRIM(IF(salesTable[[#This Row],[FirstName]]="","MISSING",IFERROR(VLOOKUP(salesTable[[#This Row],[CustomerID_final]],customer_REF[],2,FALSE),"NO MATCH")))))</f>
        <v>KOFI</v>
      </c>
      <c r="AC1079" s="8" t="str">
        <f>IF(salesTable[[#This Row],[customerFisrtName]]=CLEAN(UPPER(TRIM(salesTable[[#This Row],[customerFisrtName]]))),salesTable[[#This Row],[customerFisrtName]],"MISMATCH")</f>
        <v>KOFI</v>
      </c>
      <c r="AD1079" t="str">
        <f>CLEAN(UPPER(TRIM(IF(salesTable[[#This Row],[LastName]]="","MISSING",IFERROR(VLOOKUP(salesTable[[#This Row],[CustomerID_final]],customer_REF[],3,FALSE),"NO MATCH")))))</f>
        <v>BADU</v>
      </c>
      <c r="AE1079" s="8" t="str">
        <f>IF(salesTable[[#This Row],[customerLastName]]=CLEAN(UPPER(TRIM(salesTable[[#This Row],[customerLastName]]))),salesTable[[#This Row],[customerLastName]],"MISMATCH")</f>
        <v>BADU</v>
      </c>
      <c r="AF1079" s="8" t="str">
        <f>IF(salesTable[[#This Row],[Phone]]="","MISSING",0&amp;RIGHT(TRIM(SUBSTITUTE(SUBSTITUTE(SUBSTITUTE(salesTable[[#This Row],[Phone]],"+","")," ",""),"-","")),9))</f>
        <v>0542672625</v>
      </c>
      <c r="AG107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79" s="8">
        <f>IF(salesTable[[#This Row],[quantity_clean]]&gt;0,salesTable[[#This Row],[quantity_clean]],"INVALID")</f>
        <v>6</v>
      </c>
      <c r="AI107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079" s="8">
        <f>IF(salesTable[[#This Row],[unitPrice_clean]]&gt;0,salesTable[[#This Row],[unitPrice_clean]],"INVALID")</f>
        <v>2800</v>
      </c>
      <c r="AK1079">
        <f>IF(salesTable[[#This Row],[Revenue]]="","MISSING",VALUE(TRIM(SUBSTITUTE(SUBSTITUTE(salesTable[[#This Row],[Revenue]],",",""),"GH₵",""))))</f>
        <v>16800</v>
      </c>
      <c r="AL1079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079" s="19" t="str">
        <f>IF(ISNUMBER(salesTable[[#This Row],[OrderDate]]),salesTable[[#This Row],[OrderDate]],IFERROR(DATEVALUE(CLEAN(TRIM(SUBSTITUTE(salesTable[[#This Row],[OrderDate]],".","/")))),"CHECK"))</f>
        <v>CHECK</v>
      </c>
      <c r="AN107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GH-TAK-2025-01192</v>
      </c>
      <c r="AP10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79" s="8" t="str">
        <f>CLEAN(PROPER(TRIM(salesTable[[#This Row],[Email]])))</f>
        <v>Kofi.Badu57@Example.Com</v>
      </c>
      <c r="AR1079" s="8" t="str">
        <f>CLEAN(TRIM(salesTable[[#This Row],[SourceFile]]))</f>
        <v>Online_Sales_2025.xlsx</v>
      </c>
      <c r="AS10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79" s="8" t="str">
        <f>IF(salesTable[orderRef_final]&lt;&gt;"MISSING",salesTable[orderRef_final],"invalid")</f>
        <v>GH-TAK-2025-01192</v>
      </c>
    </row>
    <row r="1080" spans="1:46" x14ac:dyDescent="0.3">
      <c r="A1080" t="s">
        <v>4484</v>
      </c>
      <c r="B1080" t="s">
        <v>4485</v>
      </c>
      <c r="C1080" t="s">
        <v>3616</v>
      </c>
      <c r="D1080" t="s">
        <v>80</v>
      </c>
      <c r="E1080" t="s">
        <v>190</v>
      </c>
      <c r="F1080" t="s">
        <v>2040</v>
      </c>
      <c r="G1080" t="s">
        <v>191</v>
      </c>
      <c r="H1080" t="s">
        <v>745</v>
      </c>
      <c r="I1080" t="s">
        <v>279</v>
      </c>
      <c r="J1080" t="s">
        <v>83</v>
      </c>
      <c r="K1080" t="s">
        <v>257</v>
      </c>
      <c r="L1080" t="s">
        <v>182</v>
      </c>
      <c r="M1080">
        <v>7</v>
      </c>
      <c r="N1080" t="s">
        <v>1185</v>
      </c>
      <c r="O1080">
        <v>11550</v>
      </c>
      <c r="P1080" t="s">
        <v>4486</v>
      </c>
      <c r="Q1080" t="s">
        <v>4487</v>
      </c>
      <c r="R1080" t="s">
        <v>61</v>
      </c>
      <c r="S1080" t="str">
        <f>IF(salesTable[[#This Row],[Region]]="","MISSING",IFERROR(VLOOKUP(salesTable[[#This Row],[Region]],region_ref[],2,FALSE),TRIM(CLEAN(UPPER(salesTable[[#This Row],[Region]])))))</f>
        <v>TAKORADI</v>
      </c>
      <c r="T1080" t="str">
        <f>IF(salesTable[[#This Row],[CustomerType]]="","MISSING",IFERROR(VLOOKUP(salesTable[[#This Row],[CustomerType]],customerType_Ref[],2,FALSE),TRIM(CLEAN(UPPER(salesTable[[#This Row],[CustomerType]])))))</f>
        <v>INDIVIDUAL</v>
      </c>
      <c r="U1080" t="str">
        <f>IF(salesTable[[#This Row],[SalesChannel]]="","MISSING",IFERROR(VLOOKUP(salesTable[[#This Row],[SalesChannel]],salesChannel_Ref[],2,FALSE),CLEAN(UPPER(TRIM(salesTable[SalesChannel])))))</f>
        <v>ONLINE</v>
      </c>
      <c r="V1080" t="str">
        <f>IF(salesTable[[#This Row],[PaymentMethod]]="","MISSING",IFERROR(VLOOKUP(salesTable[[#This Row],[PaymentMethod]],paymentMethod_REF[],2,FALSE), CLEAN(UPPER(TRIM(salesTable[[#This Row],[PaymentMethod]])))))</f>
        <v>CASH</v>
      </c>
      <c r="W1080" s="8" t="str">
        <f>IF(salesTable[[#This Row],[ProductID]]="","MISSING",IFERROR(VLOOKUP(salesTable[[#This Row],[ProductID]],product_REF[],1,FALSE),"NO MATCH"))</f>
        <v>P004</v>
      </c>
      <c r="X1080" s="8" t="str">
        <f>CLEAN(UPPER(TRIM(IF(salesTable[[#This Row],[ProductID]]="","MISSING",IFERROR(VLOOKUP(salesTable[[#This Row],[ProductID]],product_REF[],2,FALSE),"NO MATCH")))))</f>
        <v>LASER PRINTER</v>
      </c>
      <c r="Y1080" t="str">
        <f>IFERROR(CLEAN(UPPER(TRIM(VLOOKUP(salesTable[[#This Row],[productID_Final]],product_REF[],3,FALSE)))),"NO MATCH")</f>
        <v>OFFICE SUPPLIES</v>
      </c>
      <c r="Z1080" s="8" t="str">
        <f>IF(salesTable[[#This Row],[productCategory_final]]=CLEAN(UPPER(TRIM(salesTable[ProductCategory]))),salesTable[[#This Row],[productCategory_final]],"MISMATCH")</f>
        <v>OFFICE SUPPLIES</v>
      </c>
      <c r="AA1080" s="8" t="str">
        <f>IF(salesTable[[#This Row],[CustomerID]]="","MISSING",IFERROR(VLOOKUP(salesTable[[#This Row],[CustomerID]],customer_REF[],1,FALSE),"NO MATCH"))</f>
        <v>C0056</v>
      </c>
      <c r="AB1080" t="str">
        <f>CLEAN(UPPER(TRIM(IF(salesTable[[#This Row],[FirstName]]="","MISSING",IFERROR(VLOOKUP(salesTable[[#This Row],[CustomerID_final]],customer_REF[],2,FALSE),"NO MATCH")))))</f>
        <v>ADWOA</v>
      </c>
      <c r="AC1080" s="8" t="str">
        <f>IF(salesTable[[#This Row],[customerFisrtName]]=CLEAN(UPPER(TRIM(salesTable[[#This Row],[customerFisrtName]]))),salesTable[[#This Row],[customerFisrtName]],"MISMATCH")</f>
        <v>ADWOA</v>
      </c>
      <c r="AD1080" t="str">
        <f>CLEAN(UPPER(TRIM(IF(salesTable[[#This Row],[LastName]]="","MISSING",IFERROR(VLOOKUP(salesTable[[#This Row],[CustomerID_final]],customer_REF[],3,FALSE),"NO MATCH")))))</f>
        <v>ASARE</v>
      </c>
      <c r="AE1080" s="8" t="str">
        <f>IF(salesTable[[#This Row],[customerLastName]]=CLEAN(UPPER(TRIM(salesTable[[#This Row],[customerLastName]]))),salesTable[[#This Row],[customerLastName]],"MISMATCH")</f>
        <v>ASARE</v>
      </c>
      <c r="AF1080" s="8" t="str">
        <f>IF(salesTable[[#This Row],[Phone]]="","MISSING",0&amp;RIGHT(TRIM(SUBSTITUTE(SUBSTITUTE(SUBSTITUTE(salesTable[[#This Row],[Phone]],"+","")," ",""),"-","")),9))</f>
        <v>0552631838</v>
      </c>
      <c r="AG108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80" s="8">
        <f>IF(salesTable[[#This Row],[quantity_clean]]&gt;0,salesTable[[#This Row],[quantity_clean]],"INVALID")</f>
        <v>7</v>
      </c>
      <c r="AI108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80" s="8">
        <f>IF(salesTable[[#This Row],[unitPrice_clean]]&gt;0,salesTable[[#This Row],[unitPrice_clean]],"INVALID")</f>
        <v>1650</v>
      </c>
      <c r="AK1080">
        <f>IF(salesTable[[#This Row],[Revenue]]="","MISSING",VALUE(TRIM(SUBSTITUTE(SUBSTITUTE(salesTable[[#This Row],[Revenue]],",",""),"GH₵",""))))</f>
        <v>11550</v>
      </c>
      <c r="AL1080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1080" s="19">
        <f>IF(ISNUMBER(salesTable[[#This Row],[OrderDate]]),salesTable[[#This Row],[OrderDate]],IFERROR(DATEVALUE(CLEAN(TRIM(SUBSTITUTE(salesTable[[#This Row],[OrderDate]],".","/")))),"CHECK"))</f>
        <v>45874</v>
      </c>
      <c r="AN10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45874</v>
      </c>
      <c r="AO10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GH-TAK-2025-01211</v>
      </c>
      <c r="AP10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0" s="8" t="str">
        <f>CLEAN(PROPER(TRIM(salesTable[[#This Row],[Email]])))</f>
        <v>Adwoa.Asare44@Example.Com</v>
      </c>
      <c r="AR1080" s="8" t="str">
        <f>CLEAN(TRIM(salesTable[[#This Row],[SourceFile]]))</f>
        <v>Retail_POS_2025.csv</v>
      </c>
      <c r="AS10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0" s="8" t="str">
        <f>IF(salesTable[orderRef_final]&lt;&gt;"MISSING",salesTable[orderRef_final],"invalid")</f>
        <v>GH-TAK-2025-01211</v>
      </c>
    </row>
    <row r="1081" spans="1:46" x14ac:dyDescent="0.3">
      <c r="A1081" t="s">
        <v>5188</v>
      </c>
      <c r="B1081" t="s">
        <v>2497</v>
      </c>
      <c r="C1081" t="s">
        <v>1968</v>
      </c>
      <c r="D1081" t="s">
        <v>50</v>
      </c>
      <c r="E1081" t="s">
        <v>978</v>
      </c>
      <c r="F1081" t="s">
        <v>67</v>
      </c>
      <c r="G1081" t="s">
        <v>24</v>
      </c>
      <c r="H1081" t="s">
        <v>434</v>
      </c>
      <c r="I1081" t="s">
        <v>26</v>
      </c>
      <c r="J1081" t="s">
        <v>249</v>
      </c>
      <c r="K1081" t="s">
        <v>84</v>
      </c>
      <c r="L1081" t="s">
        <v>58</v>
      </c>
      <c r="N1081">
        <v>4200</v>
      </c>
      <c r="O1081">
        <v>16800</v>
      </c>
      <c r="P1081" t="s">
        <v>643</v>
      </c>
      <c r="Q1081" t="s">
        <v>5189</v>
      </c>
      <c r="R1081" t="s">
        <v>61</v>
      </c>
      <c r="S1081" t="str">
        <f>IF(salesTable[[#This Row],[Region]]="","MISSING",IFERROR(VLOOKUP(salesTable[[#This Row],[Region]],region_ref[],2,FALSE),TRIM(CLEAN(UPPER(salesTable[[#This Row],[Region]])))))</f>
        <v>TAKORADI</v>
      </c>
      <c r="T1081" t="str">
        <f>IF(salesTable[[#This Row],[CustomerType]]="","MISSING",IFERROR(VLOOKUP(salesTable[[#This Row],[CustomerType]],customerType_Ref[],2,FALSE),TRIM(CLEAN(UPPER(salesTable[[#This Row],[CustomerType]])))))</f>
        <v>GOVERNMENT</v>
      </c>
      <c r="U1081" t="str">
        <f>IF(salesTable[[#This Row],[SalesChannel]]="","MISSING",IFERROR(VLOOKUP(salesTable[[#This Row],[SalesChannel]],salesChannel_Ref[],2,FALSE),CLEAN(UPPER(TRIM(salesTable[SalesChannel])))))</f>
        <v>AGENT</v>
      </c>
      <c r="V10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81" s="8" t="str">
        <f>IF(salesTable[[#This Row],[ProductID]]="","MISSING",IFERROR(VLOOKUP(salesTable[[#This Row],[ProductID]],product_REF[],1,FALSE),"NO MATCH"))</f>
        <v>P001</v>
      </c>
      <c r="X1081" s="8" t="str">
        <f>CLEAN(UPPER(TRIM(IF(salesTable[[#This Row],[ProductID]]="","MISSING",IFERROR(VLOOKUP(salesTable[[#This Row],[ProductID]],product_REF[],2,FALSE),"NO MATCH")))))</f>
        <v>LAPTOP PRO 14</v>
      </c>
      <c r="Y1081" t="str">
        <f>IFERROR(CLEAN(UPPER(TRIM(VLOOKUP(salesTable[[#This Row],[productID_Final]],product_REF[],3,FALSE)))),"NO MATCH")</f>
        <v>ELECTRONICS</v>
      </c>
      <c r="Z1081" s="8" t="str">
        <f>IF(salesTable[[#This Row],[productCategory_final]]=CLEAN(UPPER(TRIM(salesTable[ProductCategory]))),salesTable[[#This Row],[productCategory_final]],"MISMATCH")</f>
        <v>ELECTRONICS</v>
      </c>
      <c r="AA1081" s="8" t="str">
        <f>IF(salesTable[[#This Row],[CustomerID]]="","MISSING",IFERROR(VLOOKUP(salesTable[[#This Row],[CustomerID]],customer_REF[],1,FALSE),"NO MATCH"))</f>
        <v>C0142</v>
      </c>
      <c r="AB1081" t="str">
        <f>CLEAN(UPPER(TRIM(IF(salesTable[[#This Row],[FirstName]]="","MISSING",IFERROR(VLOOKUP(salesTable[[#This Row],[CustomerID_final]],customer_REF[],2,FALSE),"NO MATCH")))))</f>
        <v>AKOSUA</v>
      </c>
      <c r="AC1081" s="8" t="str">
        <f>IF(salesTable[[#This Row],[customerFisrtName]]=CLEAN(UPPER(TRIM(salesTable[[#This Row],[customerFisrtName]]))),salesTable[[#This Row],[customerFisrtName]],"MISMATCH")</f>
        <v>AKOSUA</v>
      </c>
      <c r="AD1081" t="str">
        <f>CLEAN(UPPER(TRIM(IF(salesTable[[#This Row],[LastName]]="","MISSING",IFERROR(VLOOKUP(salesTable[[#This Row],[CustomerID_final]],customer_REF[],3,FALSE),"NO MATCH")))))</f>
        <v>MENSAH</v>
      </c>
      <c r="AE1081" s="8" t="str">
        <f>IF(salesTable[[#This Row],[customerLastName]]=CLEAN(UPPER(TRIM(salesTable[[#This Row],[customerLastName]]))),salesTable[[#This Row],[customerLastName]],"MISMATCH")</f>
        <v>MENSAH</v>
      </c>
      <c r="AF1081" s="8" t="str">
        <f>IF(salesTable[[#This Row],[Phone]]="","MISSING",0&amp;RIGHT(TRIM(SUBSTITUTE(SUBSTITUTE(SUBSTITUTE(salesTable[[#This Row],[Phone]],"+","")," ",""),"-","")),9))</f>
        <v>0241234567</v>
      </c>
      <c r="AG108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081" s="8" t="str">
        <f>IF(salesTable[[#This Row],[quantity_clean]]&gt;0,salesTable[[#This Row],[quantity_clean]],"INVALID")</f>
        <v>INVALID</v>
      </c>
      <c r="AI108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81" s="8">
        <f>IF(salesTable[[#This Row],[unitPrice_clean]]&gt;0,salesTable[[#This Row],[unitPrice_clean]],"INVALID")</f>
        <v>4200</v>
      </c>
      <c r="AK1081">
        <f>IF(salesTable[[#This Row],[Revenue]]="","MISSING",VALUE(TRIM(SUBSTITUTE(SUBSTITUTE(salesTable[[#This Row],[Revenue]],",",""),"GH₵",""))))</f>
        <v>16800</v>
      </c>
      <c r="AL108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81" s="19">
        <f>IF(ISNUMBER(salesTable[[#This Row],[OrderDate]]),salesTable[[#This Row],[OrderDate]],IFERROR(DATEVALUE(CLEAN(TRIM(SUBSTITUTE(salesTable[[#This Row],[OrderDate]],".","/")))),"CHECK"))</f>
        <v>45879</v>
      </c>
      <c r="AN10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10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GH-TAK-2025-01228</v>
      </c>
      <c r="AP10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1" s="8" t="str">
        <f>CLEAN(PROPER(TRIM(salesTable[[#This Row],[Email]])))</f>
        <v>Akosua.Mensah60@Example.Com</v>
      </c>
      <c r="AR1081" s="8" t="str">
        <f>CLEAN(TRIM(salesTable[[#This Row],[SourceFile]]))</f>
        <v>Retail_POS_2025.csv</v>
      </c>
      <c r="AS10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1" s="8" t="str">
        <f>IF(salesTable[orderRef_final]&lt;&gt;"MISSING",salesTable[orderRef_final],"invalid")</f>
        <v>GH-TAK-2025-01228</v>
      </c>
    </row>
    <row r="1082" spans="1:46" x14ac:dyDescent="0.3">
      <c r="A1082" t="s">
        <v>754</v>
      </c>
      <c r="B1082" t="s">
        <v>755</v>
      </c>
      <c r="C1082" t="s">
        <v>756</v>
      </c>
      <c r="D1082" t="s">
        <v>271</v>
      </c>
      <c r="E1082" t="s">
        <v>161</v>
      </c>
      <c r="F1082" t="s">
        <v>67</v>
      </c>
      <c r="G1082" t="s">
        <v>191</v>
      </c>
      <c r="H1082" t="s">
        <v>757</v>
      </c>
      <c r="I1082" t="s">
        <v>279</v>
      </c>
      <c r="J1082" t="s">
        <v>442</v>
      </c>
      <c r="K1082" t="s">
        <v>758</v>
      </c>
      <c r="L1082" t="s">
        <v>58</v>
      </c>
      <c r="M1082">
        <v>9</v>
      </c>
      <c r="N1082">
        <v>-100</v>
      </c>
      <c r="O1082">
        <v>14850</v>
      </c>
      <c r="P1082" t="s">
        <v>759</v>
      </c>
      <c r="Q1082" t="s">
        <v>760</v>
      </c>
      <c r="R1082" t="s">
        <v>32</v>
      </c>
      <c r="S1082" t="str">
        <f>IF(salesTable[[#This Row],[Region]]="","MISSING",IFERROR(VLOOKUP(salesTable[[#This Row],[Region]],region_ref[],2,FALSE),TRIM(CLEAN(UPPER(salesTable[[#This Row],[Region]])))))</f>
        <v>TAKORADI</v>
      </c>
      <c r="T1082" t="str">
        <f>IF(salesTable[[#This Row],[CustomerType]]="","MISSING",IFERROR(VLOOKUP(salesTable[[#This Row],[CustomerType]],customerType_Ref[],2,FALSE),TRIM(CLEAN(UPPER(salesTable[[#This Row],[CustomerType]])))))</f>
        <v>BUSINESS</v>
      </c>
      <c r="U1082" t="str">
        <f>IF(salesTable[[#This Row],[SalesChannel]]="","MISSING",IFERROR(VLOOKUP(salesTable[[#This Row],[SalesChannel]],salesChannel_Ref[],2,FALSE),CLEAN(UPPER(TRIM(salesTable[SalesChannel])))))</f>
        <v>ONLINE</v>
      </c>
      <c r="V108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82" s="8" t="str">
        <f>IF(salesTable[[#This Row],[ProductID]]="","MISSING",IFERROR(VLOOKUP(salesTable[[#This Row],[ProductID]],product_REF[],1,FALSE),"NO MATCH"))</f>
        <v>P004</v>
      </c>
      <c r="X1082" s="8" t="str">
        <f>CLEAN(UPPER(TRIM(IF(salesTable[[#This Row],[ProductID]]="","MISSING",IFERROR(VLOOKUP(salesTable[[#This Row],[ProductID]],product_REF[],2,FALSE),"NO MATCH")))))</f>
        <v>LASER PRINTER</v>
      </c>
      <c r="Y1082" t="str">
        <f>IFERROR(CLEAN(UPPER(TRIM(VLOOKUP(salesTable[[#This Row],[productID_Final]],product_REF[],3,FALSE)))),"NO MATCH")</f>
        <v>OFFICE SUPPLIES</v>
      </c>
      <c r="Z1082" s="8" t="str">
        <f>IF(salesTable[[#This Row],[productCategory_final]]=CLEAN(UPPER(TRIM(salesTable[ProductCategory]))),salesTable[[#This Row],[productCategory_final]],"MISMATCH")</f>
        <v>OFFICE SUPPLIES</v>
      </c>
      <c r="AA1082" s="8" t="str">
        <f>IF(salesTable[[#This Row],[CustomerID]]="","MISSING",IFERROR(VLOOKUP(salesTable[[#This Row],[CustomerID]],customer_REF[],1,FALSE),"NO MATCH"))</f>
        <v>C0158</v>
      </c>
      <c r="AB1082" t="str">
        <f>CLEAN(UPPER(TRIM(IF(salesTable[[#This Row],[FirstName]]="","MISSING",IFERROR(VLOOKUP(salesTable[[#This Row],[CustomerID_final]],customer_REF[],2,FALSE),"NO MATCH")))))</f>
        <v>MICHAEL</v>
      </c>
      <c r="AC1082" s="8" t="str">
        <f>IF(salesTable[[#This Row],[customerFisrtName]]=CLEAN(UPPER(TRIM(salesTable[[#This Row],[customerFisrtName]]))),salesTable[[#This Row],[customerFisrtName]],"MISMATCH")</f>
        <v>MICHAEL</v>
      </c>
      <c r="AD1082" t="str">
        <f>CLEAN(UPPER(TRIM(IF(salesTable[[#This Row],[LastName]]="","MISSING",IFERROR(VLOOKUP(salesTable[[#This Row],[CustomerID_final]],customer_REF[],3,FALSE),"NO MATCH")))))</f>
        <v>ADDO</v>
      </c>
      <c r="AE1082" s="8" t="str">
        <f>IF(salesTable[[#This Row],[customerLastName]]=CLEAN(UPPER(TRIM(salesTable[[#This Row],[customerLastName]]))),salesTable[[#This Row],[customerLastName]],"MISMATCH")</f>
        <v>ADDO</v>
      </c>
      <c r="AF1082" s="8" t="str">
        <f>IF(salesTable[[#This Row],[Phone]]="","MISSING",0&amp;RIGHT(TRIM(SUBSTITUTE(SUBSTITUTE(SUBSTITUTE(salesTable[[#This Row],[Phone]],"+","")," ",""),"-","")),9))</f>
        <v>0508314662</v>
      </c>
      <c r="AG108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82" s="8">
        <f>IF(salesTable[[#This Row],[quantity_clean]]&gt;0,salesTable[[#This Row],[quantity_clean]],"INVALID")</f>
        <v>9</v>
      </c>
      <c r="AI1082">
        <f>IF(OR(salesTable[[#This Row],[UnitPrice]]="",salesTable[[#This Row],[UnitPrice]]="N/A",salesTable[[#This Row],[UnitPrice]]="unknown"),"INVALID",VALUE(TRIM(SUBSTITUTE(SUBSTITUTE(salesTable[[#This Row],[UnitPrice]],",",""),"GH₵",""))))</f>
        <v>-100</v>
      </c>
      <c r="AJ1082" s="8" t="str">
        <f>IF(salesTable[[#This Row],[unitPrice_clean]]&gt;0,salesTable[[#This Row],[unitPrice_clean]],"INVALID")</f>
        <v>INVALID</v>
      </c>
      <c r="AK1082">
        <f>IF(salesTable[[#This Row],[Revenue]]="","MISSING",VALUE(TRIM(SUBSTITUTE(SUBSTITUTE(salesTable[[#This Row],[Revenue]],",",""),"GH₵",""))))</f>
        <v>14850</v>
      </c>
      <c r="AL108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82" s="19">
        <f>IF(ISNUMBER(salesTable[[#This Row],[OrderDate]]),salesTable[[#This Row],[OrderDate]],IFERROR(DATEVALUE(CLEAN(TRIM(SUBSTITUTE(salesTable[[#This Row],[OrderDate]],".","/")))),"CHECK"))</f>
        <v>45698</v>
      </c>
      <c r="AN10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45698</v>
      </c>
      <c r="AO10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GH-TAK-2025-01279</v>
      </c>
      <c r="AP10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2" s="8" t="str">
        <f>CLEAN(PROPER(TRIM(salesTable[[#This Row],[Email]])))</f>
        <v>Michael.Addo59@Example.Com</v>
      </c>
      <c r="AR1082" s="8" t="str">
        <f>CLEAN(TRIM(salesTable[[#This Row],[SourceFile]]))</f>
        <v>Agent_App_2025.csv</v>
      </c>
      <c r="AS10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2" s="8" t="str">
        <f>IF(salesTable[orderRef_final]&lt;&gt;"MISSING",salesTable[orderRef_final],"invalid")</f>
        <v>GH-TAK-2025-01279</v>
      </c>
    </row>
    <row r="1083" spans="1:46" x14ac:dyDescent="0.3">
      <c r="A1083" t="s">
        <v>3271</v>
      </c>
      <c r="B1083" t="s">
        <v>3272</v>
      </c>
      <c r="C1083" t="s">
        <v>469</v>
      </c>
      <c r="D1083" t="s">
        <v>1457</v>
      </c>
      <c r="E1083" t="s">
        <v>173</v>
      </c>
      <c r="F1083" t="s">
        <v>67</v>
      </c>
      <c r="G1083" t="s">
        <v>162</v>
      </c>
      <c r="H1083" t="s">
        <v>1802</v>
      </c>
      <c r="I1083" t="s">
        <v>110</v>
      </c>
      <c r="J1083" t="s">
        <v>249</v>
      </c>
      <c r="K1083" t="s">
        <v>72</v>
      </c>
      <c r="L1083" t="s">
        <v>165</v>
      </c>
      <c r="M1083">
        <v>7</v>
      </c>
      <c r="N1083" t="s">
        <v>354</v>
      </c>
      <c r="O1083">
        <v>4340</v>
      </c>
      <c r="P1083" t="s">
        <v>3273</v>
      </c>
      <c r="Q1083" t="s">
        <v>3274</v>
      </c>
      <c r="R1083" t="s">
        <v>46</v>
      </c>
      <c r="S1083" t="str">
        <f>IF(salesTable[[#This Row],[Region]]="","MISSING",IFERROR(VLOOKUP(salesTable[[#This Row],[Region]],region_ref[],2,FALSE),TRIM(CLEAN(UPPER(salesTable[[#This Row],[Region]])))))</f>
        <v>TAKORADI</v>
      </c>
      <c r="T1083" t="str">
        <f>IF(salesTable[[#This Row],[CustomerType]]="","MISSING",IFERROR(VLOOKUP(salesTable[[#This Row],[CustomerType]],customerType_Ref[],2,FALSE),TRIM(CLEAN(UPPER(salesTable[[#This Row],[CustomerType]])))))</f>
        <v>GOVERNMENT</v>
      </c>
      <c r="U1083" t="str">
        <f>IF(salesTable[[#This Row],[SalesChannel]]="","MISSING",IFERROR(VLOOKUP(salesTable[[#This Row],[SalesChannel]],salesChannel_Ref[],2,FALSE),CLEAN(UPPER(TRIM(salesTable[SalesChannel])))))</f>
        <v>IN-STORE</v>
      </c>
      <c r="V108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83" s="8" t="str">
        <f>IF(salesTable[[#This Row],[ProductID]]="","MISSING",IFERROR(VLOOKUP(salesTable[[#This Row],[ProductID]],product_REF[],1,FALSE),"NO MATCH"))</f>
        <v>P012</v>
      </c>
      <c r="X1083" s="8" t="str">
        <f>CLEAN(UPPER(TRIM(IF(salesTable[[#This Row],[ProductID]]="","MISSING",IFERROR(VLOOKUP(salesTable[[#This Row],[ProductID]],product_REF[],2,FALSE),"NO MATCH")))))</f>
        <v>BLENDER PLUS</v>
      </c>
      <c r="Y1083" t="str">
        <f>IFERROR(CLEAN(UPPER(TRIM(VLOOKUP(salesTable[[#This Row],[productID_Final]],product_REF[],3,FALSE)))),"NO MATCH")</f>
        <v>HOME APPLIANCES</v>
      </c>
      <c r="Z1083" s="8" t="str">
        <f>IF(salesTable[[#This Row],[productCategory_final]]=CLEAN(UPPER(TRIM(salesTable[ProductCategory]))),salesTable[[#This Row],[productCategory_final]],"MISMATCH")</f>
        <v>HOME APPLIANCES</v>
      </c>
      <c r="AA1083" s="8" t="str">
        <f>IF(salesTable[[#This Row],[CustomerID]]="","MISSING",IFERROR(VLOOKUP(salesTable[[#This Row],[CustomerID]],customer_REF[],1,FALSE),"NO MATCH"))</f>
        <v>C0133</v>
      </c>
      <c r="AB1083" t="str">
        <f>CLEAN(UPPER(TRIM(IF(salesTable[[#This Row],[FirstName]]="","MISSING",IFERROR(VLOOKUP(salesTable[[#This Row],[CustomerID_final]],customer_REF[],2,FALSE),"NO MATCH")))))</f>
        <v>DANIEL</v>
      </c>
      <c r="AC1083" s="8" t="str">
        <f>IF(salesTable[[#This Row],[customerFisrtName]]=CLEAN(UPPER(TRIM(salesTable[[#This Row],[customerFisrtName]]))),salesTable[[#This Row],[customerFisrtName]],"MISMATCH")</f>
        <v>DANIEL</v>
      </c>
      <c r="AD1083" t="str">
        <f>CLEAN(UPPER(TRIM(IF(salesTable[[#This Row],[LastName]]="","MISSING",IFERROR(VLOOKUP(salesTable[[#This Row],[CustomerID_final]],customer_REF[],3,FALSE),"NO MATCH")))))</f>
        <v>OSEI</v>
      </c>
      <c r="AE1083" s="8" t="str">
        <f>IF(salesTable[[#This Row],[customerLastName]]=CLEAN(UPPER(TRIM(salesTable[[#This Row],[customerLastName]]))),salesTable[[#This Row],[customerLastName]],"MISMATCH")</f>
        <v>OSEI</v>
      </c>
      <c r="AF1083" s="8" t="str">
        <f>IF(salesTable[[#This Row],[Phone]]="","MISSING",0&amp;RIGHT(TRIM(SUBSTITUTE(SUBSTITUTE(SUBSTITUTE(salesTable[[#This Row],[Phone]],"+","")," ",""),"-","")),9))</f>
        <v>0278872656</v>
      </c>
      <c r="AG108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83" s="8">
        <f>IF(salesTable[[#This Row],[quantity_clean]]&gt;0,salesTable[[#This Row],[quantity_clean]],"INVALID")</f>
        <v>7</v>
      </c>
      <c r="AI108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83" s="8">
        <f>IF(salesTable[[#This Row],[unitPrice_clean]]&gt;0,salesTable[[#This Row],[unitPrice_clean]],"INVALID")</f>
        <v>620</v>
      </c>
      <c r="AK1083">
        <f>IF(salesTable[[#This Row],[Revenue]]="","MISSING",VALUE(TRIM(SUBSTITUTE(SUBSTITUTE(salesTable[[#This Row],[Revenue]],",",""),"GH₵",""))))</f>
        <v>4340</v>
      </c>
      <c r="AL1083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1083" s="19">
        <f>IF(ISNUMBER(salesTable[[#This Row],[OrderDate]]),salesTable[[#This Row],[OrderDate]],IFERROR(DATEVALUE(CLEAN(TRIM(SUBSTITUTE(salesTable[[#This Row],[OrderDate]],".","/")))),"CHECK"))</f>
        <v>45967</v>
      </c>
      <c r="AN10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45967</v>
      </c>
      <c r="AO10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GH-TAK-2025-01284</v>
      </c>
      <c r="AP10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3" s="8" t="str">
        <f>CLEAN(PROPER(TRIM(salesTable[[#This Row],[Email]])))</f>
        <v>Daniel.Osei69@Example.Com</v>
      </c>
      <c r="AR1083" s="8" t="str">
        <f>CLEAN(TRIM(salesTable[[#This Row],[SourceFile]]))</f>
        <v>Mobile_App_Export.csv</v>
      </c>
      <c r="AS10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3" s="8" t="str">
        <f>IF(salesTable[orderRef_final]&lt;&gt;"MISSING",salesTable[orderRef_final],"invalid")</f>
        <v>GH-TAK-2025-01284</v>
      </c>
    </row>
    <row r="1084" spans="1:46" x14ac:dyDescent="0.3">
      <c r="A1084" t="s">
        <v>5565</v>
      </c>
      <c r="B1084" t="s">
        <v>3244</v>
      </c>
      <c r="C1084" t="s">
        <v>3341</v>
      </c>
      <c r="D1084" t="s">
        <v>793</v>
      </c>
      <c r="E1084" t="s">
        <v>190</v>
      </c>
      <c r="F1084" t="s">
        <v>538</v>
      </c>
      <c r="G1084" t="s">
        <v>24</v>
      </c>
      <c r="H1084" t="s">
        <v>434</v>
      </c>
      <c r="I1084" t="s">
        <v>26</v>
      </c>
      <c r="J1084" t="s">
        <v>97</v>
      </c>
      <c r="K1084" t="s">
        <v>98</v>
      </c>
      <c r="L1084" t="s">
        <v>182</v>
      </c>
      <c r="M1084">
        <v>9</v>
      </c>
      <c r="N1084">
        <v>4200</v>
      </c>
      <c r="O1084">
        <v>37800</v>
      </c>
      <c r="P1084" t="s">
        <v>5566</v>
      </c>
      <c r="Q1084" t="s">
        <v>5567</v>
      </c>
      <c r="R1084" t="s">
        <v>46</v>
      </c>
      <c r="S1084" t="str">
        <f>IF(salesTable[[#This Row],[Region]]="","MISSING",IFERROR(VLOOKUP(salesTable[[#This Row],[Region]],region_ref[],2,FALSE),TRIM(CLEAN(UPPER(salesTable[[#This Row],[Region]])))))</f>
        <v>TAKORADI</v>
      </c>
      <c r="T1084" t="str">
        <f>IF(salesTable[[#This Row],[CustomerType]]="","MISSING",IFERROR(VLOOKUP(salesTable[[#This Row],[CustomerType]],customerType_Ref[],2,FALSE),TRIM(CLEAN(UPPER(salesTable[[#This Row],[CustomerType]])))))</f>
        <v>BUSINESS</v>
      </c>
      <c r="U1084" t="str">
        <f>IF(salesTable[[#This Row],[SalesChannel]]="","MISSING",IFERROR(VLOOKUP(salesTable[[#This Row],[SalesChannel]],salesChannel_Ref[],2,FALSE),CLEAN(UPPER(TRIM(salesTable[SalesChannel])))))</f>
        <v>MOBILE APP</v>
      </c>
      <c r="V1084" t="str">
        <f>IF(salesTable[[#This Row],[PaymentMethod]]="","MISSING",IFERROR(VLOOKUP(salesTable[[#This Row],[PaymentMethod]],paymentMethod_REF[],2,FALSE), CLEAN(UPPER(TRIM(salesTable[[#This Row],[PaymentMethod]])))))</f>
        <v>CASH</v>
      </c>
      <c r="W1084" s="8" t="str">
        <f>IF(salesTable[[#This Row],[ProductID]]="","MISSING",IFERROR(VLOOKUP(salesTable[[#This Row],[ProductID]],product_REF[],1,FALSE),"NO MATCH"))</f>
        <v>P001</v>
      </c>
      <c r="X1084" s="8" t="str">
        <f>CLEAN(UPPER(TRIM(IF(salesTable[[#This Row],[ProductID]]="","MISSING",IFERROR(VLOOKUP(salesTable[[#This Row],[ProductID]],product_REF[],2,FALSE),"NO MATCH")))))</f>
        <v>LAPTOP PRO 14</v>
      </c>
      <c r="Y1084" t="str">
        <f>IFERROR(CLEAN(UPPER(TRIM(VLOOKUP(salesTable[[#This Row],[productID_Final]],product_REF[],3,FALSE)))),"NO MATCH")</f>
        <v>ELECTRONICS</v>
      </c>
      <c r="Z1084" s="8" t="str">
        <f>IF(salesTable[[#This Row],[productCategory_final]]=CLEAN(UPPER(TRIM(salesTable[ProductCategory]))),salesTable[[#This Row],[productCategory_final]],"MISMATCH")</f>
        <v>ELECTRONICS</v>
      </c>
      <c r="AA1084" s="8" t="str">
        <f>IF(salesTable[[#This Row],[CustomerID]]="","MISSING",IFERROR(VLOOKUP(salesTable[[#This Row],[CustomerID]],customer_REF[],1,FALSE),"NO MATCH"))</f>
        <v>C0386</v>
      </c>
      <c r="AB1084" t="str">
        <f>CLEAN(UPPER(TRIM(IF(salesTable[[#This Row],[FirstName]]="","MISSING",IFERROR(VLOOKUP(salesTable[[#This Row],[CustomerID_final]],customer_REF[],2,FALSE),"NO MATCH")))))</f>
        <v>AKOSUA</v>
      </c>
      <c r="AC1084" s="8" t="str">
        <f>IF(salesTable[[#This Row],[customerFisrtName]]=CLEAN(UPPER(TRIM(salesTable[[#This Row],[customerFisrtName]]))),salesTable[[#This Row],[customerFisrtName]],"MISMATCH")</f>
        <v>AKOSUA</v>
      </c>
      <c r="AD1084" t="str">
        <f>CLEAN(UPPER(TRIM(IF(salesTable[[#This Row],[LastName]]="","MISSING",IFERROR(VLOOKUP(salesTable[[#This Row],[CustomerID_final]],customer_REF[],3,FALSE),"NO MATCH")))))</f>
        <v>ASARE</v>
      </c>
      <c r="AE1084" s="8" t="str">
        <f>IF(salesTable[[#This Row],[customerLastName]]=CLEAN(UPPER(TRIM(salesTable[[#This Row],[customerLastName]]))),salesTable[[#This Row],[customerLastName]],"MISMATCH")</f>
        <v>ASARE</v>
      </c>
      <c r="AF1084" s="8" t="str">
        <f>IF(salesTable[[#This Row],[Phone]]="","MISSING",0&amp;RIGHT(TRIM(SUBSTITUTE(SUBSTITUTE(SUBSTITUTE(salesTable[[#This Row],[Phone]],"+","")," ",""),"-","")),9))</f>
        <v>0555916800</v>
      </c>
      <c r="AG108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084" s="8">
        <f>IF(salesTable[[#This Row],[quantity_clean]]&gt;0,salesTable[[#This Row],[quantity_clean]],"INVALID")</f>
        <v>9</v>
      </c>
      <c r="AI108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84" s="8">
        <f>IF(salesTable[[#This Row],[unitPrice_clean]]&gt;0,salesTable[[#This Row],[unitPrice_clean]],"INVALID")</f>
        <v>4200</v>
      </c>
      <c r="AK1084">
        <f>IF(salesTable[[#This Row],[Revenue]]="","MISSING",VALUE(TRIM(SUBSTITUTE(SUBSTITUTE(salesTable[[#This Row],[Revenue]],",",""),"GH₵",""))))</f>
        <v>37800</v>
      </c>
      <c r="AL1084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1084" s="19" t="str">
        <f>IF(ISNUMBER(salesTable[[#This Row],[OrderDate]]),salesTable[[#This Row],[OrderDate]],IFERROR(DATEVALUE(CLEAN(TRIM(SUBSTITUTE(salesTable[[#This Row],[OrderDate]],".","/")))),"CHECK"))</f>
        <v>CHECK</v>
      </c>
      <c r="AN108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GH-TAK-2025-01307</v>
      </c>
      <c r="AP10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4" s="8" t="str">
        <f>CLEAN(PROPER(TRIM(salesTable[[#This Row],[Email]])))</f>
        <v>Akosua.Asare75@Example.Com</v>
      </c>
      <c r="AR1084" s="8" t="str">
        <f>CLEAN(TRIM(salesTable[[#This Row],[SourceFile]]))</f>
        <v>Mobile_App_Export.csv</v>
      </c>
      <c r="AS10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4" s="8" t="str">
        <f>IF(salesTable[orderRef_final]&lt;&gt;"MISSING",salesTable[orderRef_final],"invalid")</f>
        <v>GH-TAK-2025-01307</v>
      </c>
    </row>
    <row r="1085" spans="1:46" x14ac:dyDescent="0.3">
      <c r="A1085" t="s">
        <v>2557</v>
      </c>
      <c r="B1085" t="s">
        <v>2558</v>
      </c>
      <c r="C1085" t="s">
        <v>690</v>
      </c>
      <c r="D1085" t="s">
        <v>172</v>
      </c>
      <c r="E1085" t="s">
        <v>381</v>
      </c>
      <c r="F1085" t="s">
        <v>67</v>
      </c>
      <c r="G1085" t="s">
        <v>68</v>
      </c>
      <c r="H1085" t="s">
        <v>109</v>
      </c>
      <c r="I1085" t="s">
        <v>884</v>
      </c>
      <c r="J1085" t="s">
        <v>97</v>
      </c>
      <c r="K1085" t="s">
        <v>539</v>
      </c>
      <c r="L1085" t="s">
        <v>29</v>
      </c>
      <c r="M1085" t="s">
        <v>1522</v>
      </c>
      <c r="N1085">
        <v>3600</v>
      </c>
      <c r="O1085">
        <v>21600</v>
      </c>
      <c r="P1085" t="s">
        <v>2559</v>
      </c>
      <c r="Q1085" t="s">
        <v>2251</v>
      </c>
      <c r="R1085" t="s">
        <v>46</v>
      </c>
      <c r="S1085" t="str">
        <f>IF(salesTable[[#This Row],[Region]]="","MISSING",IFERROR(VLOOKUP(salesTable[[#This Row],[Region]],region_ref[],2,FALSE),TRIM(CLEAN(UPPER(salesTable[[#This Row],[Region]])))))</f>
        <v>TAKORADI</v>
      </c>
      <c r="T1085" t="str">
        <f>IF(salesTable[[#This Row],[CustomerType]]="","MISSING",IFERROR(VLOOKUP(salesTable[[#This Row],[CustomerType]],customerType_Ref[],2,FALSE),TRIM(CLEAN(UPPER(salesTable[[#This Row],[CustomerType]])))))</f>
        <v>BUSINESS</v>
      </c>
      <c r="U1085" t="str">
        <f>IF(salesTable[[#This Row],[SalesChannel]]="","MISSING",IFERROR(VLOOKUP(salesTable[[#This Row],[SalesChannel]],salesChannel_Ref[],2,FALSE),CLEAN(UPPER(TRIM(salesTable[SalesChannel])))))</f>
        <v>AGENT</v>
      </c>
      <c r="V108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85" s="8" t="str">
        <f>IF(salesTable[[#This Row],[ProductID]]="","MISSING",IFERROR(VLOOKUP(salesTable[[#This Row],[ProductID]],product_REF[],1,FALSE),"NO MATCH"))</f>
        <v>P010</v>
      </c>
      <c r="X1085" s="8" t="str">
        <f>CLEAN(UPPER(TRIM(IF(salesTable[[#This Row],[ProductID]]="","MISSING",IFERROR(VLOOKUP(salesTable[[#This Row],[ProductID]],product_REF[],2,FALSE),"NO MATCH")))))</f>
        <v>AIR CONDITIONER</v>
      </c>
      <c r="Y1085" t="str">
        <f>IFERROR(CLEAN(UPPER(TRIM(VLOOKUP(salesTable[[#This Row],[productID_Final]],product_REF[],3,FALSE)))),"NO MATCH")</f>
        <v>HOME APPLIANCES</v>
      </c>
      <c r="Z1085" s="8" t="str">
        <f>IF(salesTable[[#This Row],[productCategory_final]]=CLEAN(UPPER(TRIM(salesTable[ProductCategory]))),salesTable[[#This Row],[productCategory_final]],"MISMATCH")</f>
        <v>HOME APPLIANCES</v>
      </c>
      <c r="AA1085" s="8" t="str">
        <f>IF(salesTable[[#This Row],[CustomerID]]="","MISSING",IFERROR(VLOOKUP(salesTable[[#This Row],[CustomerID]],customer_REF[],1,FALSE),"NO MATCH"))</f>
        <v>C0061</v>
      </c>
      <c r="AB1085" t="str">
        <f>CLEAN(UPPER(TRIM(IF(salesTable[[#This Row],[FirstName]]="","MISSING",IFERROR(VLOOKUP(salesTable[[#This Row],[CustomerID_final]],customer_REF[],2,FALSE),"NO MATCH")))))</f>
        <v>DANIEL</v>
      </c>
      <c r="AC1085" s="8" t="str">
        <f>IF(salesTable[[#This Row],[customerFisrtName]]=CLEAN(UPPER(TRIM(salesTable[[#This Row],[customerFisrtName]]))),salesTable[[#This Row],[customerFisrtName]],"MISMATCH")</f>
        <v>DANIEL</v>
      </c>
      <c r="AD1085" t="str">
        <f>CLEAN(UPPER(TRIM(IF(salesTable[[#This Row],[LastName]]="","MISSING",IFERROR(VLOOKUP(salesTable[[#This Row],[CustomerID_final]],customer_REF[],3,FALSE),"NO MATCH")))))</f>
        <v>MENSAH</v>
      </c>
      <c r="AE1085" s="8" t="str">
        <f>IF(salesTable[[#This Row],[customerLastName]]=CLEAN(UPPER(TRIM(salesTable[[#This Row],[customerLastName]]))),salesTable[[#This Row],[customerLastName]],"MISMATCH")</f>
        <v>MENSAH</v>
      </c>
      <c r="AF1085" s="8" t="str">
        <f>IF(salesTable[[#This Row],[Phone]]="","MISSING",0&amp;RIGHT(TRIM(SUBSTITUTE(SUBSTITUTE(SUBSTITUTE(salesTable[[#This Row],[Phone]],"+","")," ",""),"-","")),9))</f>
        <v>0206004174</v>
      </c>
      <c r="AG108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85" s="8">
        <f>IF(salesTable[[#This Row],[quantity_clean]]&gt;0,salesTable[[#This Row],[quantity_clean]],"INVALID")</f>
        <v>6</v>
      </c>
      <c r="AI108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85" s="8">
        <f>IF(salesTable[[#This Row],[unitPrice_clean]]&gt;0,salesTable[[#This Row],[unitPrice_clean]],"INVALID")</f>
        <v>3600</v>
      </c>
      <c r="AK1085">
        <f>IF(salesTable[[#This Row],[Revenue]]="","MISSING",VALUE(TRIM(SUBSTITUTE(SUBSTITUTE(salesTable[[#This Row],[Revenue]],",",""),"GH₵",""))))</f>
        <v>21600</v>
      </c>
      <c r="AL1085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1085" s="19">
        <f>IF(ISNUMBER(salesTable[[#This Row],[OrderDate]]),salesTable[[#This Row],[OrderDate]],IFERROR(DATEVALUE(CLEAN(TRIM(SUBSTITUTE(salesTable[[#This Row],[OrderDate]],".","/")))),"CHECK"))</f>
        <v>46001</v>
      </c>
      <c r="AN10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46001</v>
      </c>
      <c r="AO10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GH-TAK-2025-01334</v>
      </c>
      <c r="AP10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5" s="8" t="str">
        <f>CLEAN(PROPER(TRIM(salesTable[[#This Row],[Email]])))</f>
        <v>Daniel.Mensah51@Example.Com</v>
      </c>
      <c r="AR1085" s="8" t="str">
        <f>CLEAN(TRIM(salesTable[[#This Row],[SourceFile]]))</f>
        <v>Mobile_App_Export.csv</v>
      </c>
      <c r="AS10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5" s="8" t="str">
        <f>IF(salesTable[orderRef_final]&lt;&gt;"MISSING",salesTable[orderRef_final],"invalid")</f>
        <v>GH-TAK-2025-01334</v>
      </c>
    </row>
    <row r="1086" spans="1:46" x14ac:dyDescent="0.3">
      <c r="A1086" t="s">
        <v>6075</v>
      </c>
      <c r="B1086" t="s">
        <v>6076</v>
      </c>
      <c r="C1086" t="s">
        <v>1560</v>
      </c>
      <c r="D1086" t="s">
        <v>139</v>
      </c>
      <c r="E1086" t="s">
        <v>22</v>
      </c>
      <c r="F1086" t="s">
        <v>67</v>
      </c>
      <c r="G1086" t="s">
        <v>191</v>
      </c>
      <c r="H1086" t="s">
        <v>278</v>
      </c>
      <c r="I1086" t="s">
        <v>781</v>
      </c>
      <c r="J1086" t="s">
        <v>27</v>
      </c>
      <c r="K1086" t="s">
        <v>84</v>
      </c>
      <c r="L1086" t="s">
        <v>111</v>
      </c>
      <c r="M1086">
        <v>3</v>
      </c>
      <c r="N1086">
        <v>1650</v>
      </c>
      <c r="O1086">
        <v>4950</v>
      </c>
      <c r="P1086" t="s">
        <v>6077</v>
      </c>
      <c r="Q1086" t="s">
        <v>6078</v>
      </c>
      <c r="R1086" t="s">
        <v>32</v>
      </c>
      <c r="S1086" t="str">
        <f>IF(salesTable[[#This Row],[Region]]="","MISSING",IFERROR(VLOOKUP(salesTable[[#This Row],[Region]],region_ref[],2,FALSE),TRIM(CLEAN(UPPER(salesTable[[#This Row],[Region]])))))</f>
        <v>TAKORADI</v>
      </c>
      <c r="T1086" t="str">
        <f>IF(salesTable[[#This Row],[CustomerType]]="","MISSING",IFERROR(VLOOKUP(salesTable[[#This Row],[CustomerType]],customerType_Ref[],2,FALSE),TRIM(CLEAN(UPPER(salesTable[[#This Row],[CustomerType]])))))</f>
        <v>GOVERNMENT</v>
      </c>
      <c r="U1086" t="str">
        <f>IF(salesTable[[#This Row],[SalesChannel]]="","MISSING",IFERROR(VLOOKUP(salesTable[[#This Row],[SalesChannel]],salesChannel_Ref[],2,FALSE),CLEAN(UPPER(TRIM(salesTable[SalesChannel])))))</f>
        <v>AGENT</v>
      </c>
      <c r="V1086" t="str">
        <f>IF(salesTable[[#This Row],[PaymentMethod]]="","MISSING",IFERROR(VLOOKUP(salesTable[[#This Row],[PaymentMethod]],paymentMethod_REF[],2,FALSE), CLEAN(UPPER(TRIM(salesTable[[#This Row],[PaymentMethod]])))))</f>
        <v>CARD</v>
      </c>
      <c r="W1086" s="8" t="str">
        <f>IF(salesTable[[#This Row],[ProductID]]="","MISSING",IFERROR(VLOOKUP(salesTable[[#This Row],[ProductID]],product_REF[],1,FALSE),"NO MATCH"))</f>
        <v>P004</v>
      </c>
      <c r="X1086" s="8" t="str">
        <f>CLEAN(UPPER(TRIM(IF(salesTable[[#This Row],[ProductID]]="","MISSING",IFERROR(VLOOKUP(salesTable[[#This Row],[ProductID]],product_REF[],2,FALSE),"NO MATCH")))))</f>
        <v>LASER PRINTER</v>
      </c>
      <c r="Y1086" t="str">
        <f>IFERROR(CLEAN(UPPER(TRIM(VLOOKUP(salesTable[[#This Row],[productID_Final]],product_REF[],3,FALSE)))),"NO MATCH")</f>
        <v>OFFICE SUPPLIES</v>
      </c>
      <c r="Z1086" s="8" t="str">
        <f>IF(salesTable[[#This Row],[productCategory_final]]=CLEAN(UPPER(TRIM(salesTable[ProductCategory]))),salesTable[[#This Row],[productCategory_final]],"MISMATCH")</f>
        <v>OFFICE SUPPLIES</v>
      </c>
      <c r="AA1086" s="8" t="str">
        <f>IF(salesTable[[#This Row],[CustomerID]]="","MISSING",IFERROR(VLOOKUP(salesTable[[#This Row],[CustomerID]],customer_REF[],1,FALSE),"NO MATCH"))</f>
        <v>C0181</v>
      </c>
      <c r="AB1086" t="str">
        <f>CLEAN(UPPER(TRIM(IF(salesTable[[#This Row],[FirstName]]="","MISSING",IFERROR(VLOOKUP(salesTable[[#This Row],[CustomerID_final]],customer_REF[],2,FALSE),"NO MATCH")))))</f>
        <v>KOFI</v>
      </c>
      <c r="AC1086" s="8" t="str">
        <f>IF(salesTable[[#This Row],[customerFisrtName]]=CLEAN(UPPER(TRIM(salesTable[[#This Row],[customerFisrtName]]))),salesTable[[#This Row],[customerFisrtName]],"MISMATCH")</f>
        <v>KOFI</v>
      </c>
      <c r="AD1086" t="str">
        <f>CLEAN(UPPER(TRIM(IF(salesTable[[#This Row],[LastName]]="","MISSING",IFERROR(VLOOKUP(salesTable[[#This Row],[CustomerID_final]],customer_REF[],3,FALSE),"NO MATCH")))))</f>
        <v>ARTHUR</v>
      </c>
      <c r="AE1086" s="8" t="str">
        <f>IF(salesTable[[#This Row],[customerLastName]]=CLEAN(UPPER(TRIM(salesTable[[#This Row],[customerLastName]]))),salesTable[[#This Row],[customerLastName]],"MISMATCH")</f>
        <v>ARTHUR</v>
      </c>
      <c r="AF1086" s="8" t="str">
        <f>IF(salesTable[[#This Row],[Phone]]="","MISSING",0&amp;RIGHT(TRIM(SUBSTITUTE(SUBSTITUTE(SUBSTITUTE(salesTable[[#This Row],[Phone]],"+","")," ",""),"-","")),9))</f>
        <v>0596859132</v>
      </c>
      <c r="AG108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086" s="8">
        <f>IF(salesTable[[#This Row],[quantity_clean]]&gt;0,salesTable[[#This Row],[quantity_clean]],"INVALID")</f>
        <v>3</v>
      </c>
      <c r="AI108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86" s="8">
        <f>IF(salesTable[[#This Row],[unitPrice_clean]]&gt;0,salesTable[[#This Row],[unitPrice_clean]],"INVALID")</f>
        <v>1650</v>
      </c>
      <c r="AK1086">
        <f>IF(salesTable[[#This Row],[Revenue]]="","MISSING",VALUE(TRIM(SUBSTITUTE(SUBSTITUTE(salesTable[[#This Row],[Revenue]],",",""),"GH₵",""))))</f>
        <v>4950</v>
      </c>
      <c r="AL1086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1086" s="19">
        <f>IF(ISNUMBER(salesTable[[#This Row],[OrderDate]]),salesTable[[#This Row],[OrderDate]],IFERROR(DATEVALUE(CLEAN(TRIM(SUBSTITUTE(salesTable[[#This Row],[OrderDate]],".","/")))),"CHECK"))</f>
        <v>45963</v>
      </c>
      <c r="AN10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45963</v>
      </c>
      <c r="AO10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GH-TAK-2025-01344</v>
      </c>
      <c r="AP10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6" s="8" t="str">
        <f>CLEAN(PROPER(TRIM(salesTable[[#This Row],[Email]])))</f>
        <v>Kofi.Arthur23@Example.Com</v>
      </c>
      <c r="AR1086" s="8" t="str">
        <f>CLEAN(TRIM(salesTable[[#This Row],[SourceFile]]))</f>
        <v>Agent_App_2025.csv</v>
      </c>
      <c r="AS10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6" s="8" t="str">
        <f>IF(salesTable[orderRef_final]&lt;&gt;"MISSING",salesTable[orderRef_final],"invalid")</f>
        <v>GH-TAK-2025-01344</v>
      </c>
    </row>
    <row r="1087" spans="1:46" x14ac:dyDescent="0.3">
      <c r="A1087" t="s">
        <v>3835</v>
      </c>
      <c r="B1087" t="s">
        <v>2063</v>
      </c>
      <c r="C1087" t="s">
        <v>1422</v>
      </c>
      <c r="D1087" t="s">
        <v>65</v>
      </c>
      <c r="E1087" t="s">
        <v>140</v>
      </c>
      <c r="F1087" t="s">
        <v>67</v>
      </c>
      <c r="G1087" t="s">
        <v>39</v>
      </c>
      <c r="H1087" t="s">
        <v>336</v>
      </c>
      <c r="I1087" t="s">
        <v>41</v>
      </c>
      <c r="K1087" t="s">
        <v>84</v>
      </c>
      <c r="L1087" t="s">
        <v>58</v>
      </c>
      <c r="M1087">
        <v>-9</v>
      </c>
      <c r="N1087">
        <v>1900</v>
      </c>
      <c r="O1087">
        <v>17100</v>
      </c>
      <c r="P1087" t="s">
        <v>3836</v>
      </c>
      <c r="Q1087" t="s">
        <v>3837</v>
      </c>
      <c r="R1087" t="s">
        <v>61</v>
      </c>
      <c r="S1087" t="str">
        <f>IF(salesTable[[#This Row],[Region]]="","MISSING",IFERROR(VLOOKUP(salesTable[[#This Row],[Region]],region_ref[],2,FALSE),TRIM(CLEAN(UPPER(salesTable[[#This Row],[Region]])))))</f>
        <v>TAKORADI</v>
      </c>
      <c r="T1087" t="str">
        <f>IF(salesTable[[#This Row],[CustomerType]]="","MISSING",IFERROR(VLOOKUP(salesTable[[#This Row],[CustomerType]],customerType_Ref[],2,FALSE),TRIM(CLEAN(UPPER(salesTable[[#This Row],[CustomerType]])))))</f>
        <v>MISSING</v>
      </c>
      <c r="U1087" t="str">
        <f>IF(salesTable[[#This Row],[SalesChannel]]="","MISSING",IFERROR(VLOOKUP(salesTable[[#This Row],[SalesChannel]],salesChannel_Ref[],2,FALSE),CLEAN(UPPER(TRIM(salesTable[SalesChannel])))))</f>
        <v>AGENT</v>
      </c>
      <c r="V10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87" s="8" t="str">
        <f>IF(salesTable[[#This Row],[ProductID]]="","MISSING",IFERROR(VLOOKUP(salesTable[[#This Row],[ProductID]],product_REF[],1,FALSE),"NO MATCH"))</f>
        <v>P006</v>
      </c>
      <c r="X1087" s="8" t="str">
        <f>CLEAN(UPPER(TRIM(IF(salesTable[[#This Row],[ProductID]]="","MISSING",IFERROR(VLOOKUP(salesTable[[#This Row],[ProductID]],product_REF[],2,FALSE),"NO MATCH")))))</f>
        <v>STANDING DESK</v>
      </c>
      <c r="Y1087" t="str">
        <f>IFERROR(CLEAN(UPPER(TRIM(VLOOKUP(salesTable[[#This Row],[productID_Final]],product_REF[],3,FALSE)))),"NO MATCH")</f>
        <v>FURNITURE</v>
      </c>
      <c r="Z1087" s="8" t="str">
        <f>IF(salesTable[[#This Row],[productCategory_final]]=CLEAN(UPPER(TRIM(salesTable[ProductCategory]))),salesTable[[#This Row],[productCategory_final]],"MISMATCH")</f>
        <v>FURNITURE</v>
      </c>
      <c r="AA1087" s="8" t="str">
        <f>IF(salesTable[[#This Row],[CustomerID]]="","MISSING",IFERROR(VLOOKUP(salesTable[[#This Row],[CustomerID]],customer_REF[],1,FALSE),"NO MATCH"))</f>
        <v>C0317</v>
      </c>
      <c r="AB1087" t="str">
        <f>CLEAN(UPPER(TRIM(IF(salesTable[[#This Row],[FirstName]]="","MISSING",IFERROR(VLOOKUP(salesTable[[#This Row],[CustomerID_final]],customer_REF[],2,FALSE),"NO MATCH")))))</f>
        <v>NAA</v>
      </c>
      <c r="AC1087" s="8" t="str">
        <f>IF(salesTable[[#This Row],[customerFisrtName]]=CLEAN(UPPER(TRIM(salesTable[[#This Row],[customerFisrtName]]))),salesTable[[#This Row],[customerFisrtName]],"MISMATCH")</f>
        <v>NAA</v>
      </c>
      <c r="AD1087" t="str">
        <f>CLEAN(UPPER(TRIM(IF(salesTable[[#This Row],[LastName]]="","MISSING",IFERROR(VLOOKUP(salesTable[[#This Row],[CustomerID_final]],customer_REF[],3,FALSE),"NO MATCH")))))</f>
        <v>OWUSU</v>
      </c>
      <c r="AE1087" s="8" t="str">
        <f>IF(salesTable[[#This Row],[customerLastName]]=CLEAN(UPPER(TRIM(salesTable[[#This Row],[customerLastName]]))),salesTable[[#This Row],[customerLastName]],"MISMATCH")</f>
        <v>OWUSU</v>
      </c>
      <c r="AF1087" s="8" t="str">
        <f>IF(salesTable[[#This Row],[Phone]]="","MISSING",0&amp;RIGHT(TRIM(SUBSTITUTE(SUBSTITUTE(SUBSTITUTE(salesTable[[#This Row],[Phone]],"+","")," ",""),"-","")),9))</f>
        <v>0509925313</v>
      </c>
      <c r="AG1087">
        <f>IF(OR(salesTable[[#This Row],[Quantity]]="",salesTable[[#This Row],[Quantity]]="N/A",salesTable[[#This Row],[Quantity]]="abc"),"INVALID",VALUE(TRIM(SUBSTITUTE(SUBSTITUTE(salesTable[[#This Row],[Quantity]],",",""),"GH₵",""))))</f>
        <v>-9</v>
      </c>
      <c r="AH1087" s="8" t="str">
        <f>IF(salesTable[[#This Row],[quantity_clean]]&gt;0,salesTable[[#This Row],[quantity_clean]],"INVALID")</f>
        <v>INVALID</v>
      </c>
      <c r="AI108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87" s="8">
        <f>IF(salesTable[[#This Row],[unitPrice_clean]]&gt;0,salesTable[[#This Row],[unitPrice_clean]],"INVALID")</f>
        <v>1900</v>
      </c>
      <c r="AK1087">
        <f>IF(salesTable[[#This Row],[Revenue]]="","MISSING",VALUE(TRIM(SUBSTITUTE(SUBSTITUTE(salesTable[[#This Row],[Revenue]],",",""),"GH₵",""))))</f>
        <v>17100</v>
      </c>
      <c r="AL108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87" s="19">
        <f>IF(ISNUMBER(salesTable[[#This Row],[OrderDate]]),salesTable[[#This Row],[OrderDate]],IFERROR(DATEVALUE(CLEAN(TRIM(SUBSTITUTE(salesTable[[#This Row],[OrderDate]],".","/")))),"CHECK"))</f>
        <v>45784</v>
      </c>
      <c r="AN10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45784</v>
      </c>
      <c r="AO10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GH-TAK-2025-01349</v>
      </c>
      <c r="AP10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7" s="8" t="str">
        <f>CLEAN(PROPER(TRIM(salesTable[[#This Row],[Email]])))</f>
        <v>Naa.Owusu49@Example.Com</v>
      </c>
      <c r="AR1087" s="8" t="str">
        <f>CLEAN(TRIM(salesTable[[#This Row],[SourceFile]]))</f>
        <v>Retail_POS_2025.csv</v>
      </c>
      <c r="AS10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7" s="8" t="str">
        <f>IF(salesTable[orderRef_final]&lt;&gt;"MISSING",salesTable[orderRef_final],"invalid")</f>
        <v>GH-TAK-2025-01349</v>
      </c>
    </row>
    <row r="1088" spans="1:46" x14ac:dyDescent="0.3">
      <c r="A1088" t="s">
        <v>6263</v>
      </c>
      <c r="B1088" t="s">
        <v>6264</v>
      </c>
      <c r="C1088" t="s">
        <v>1481</v>
      </c>
      <c r="D1088" t="s">
        <v>172</v>
      </c>
      <c r="E1088" t="s">
        <v>37</v>
      </c>
      <c r="F1088" t="s">
        <v>67</v>
      </c>
      <c r="G1088" t="s">
        <v>53</v>
      </c>
      <c r="H1088" t="s">
        <v>287</v>
      </c>
      <c r="I1088" t="s">
        <v>96</v>
      </c>
      <c r="J1088" t="s">
        <v>97</v>
      </c>
      <c r="K1088" t="s">
        <v>42</v>
      </c>
      <c r="L1088" t="s">
        <v>154</v>
      </c>
      <c r="M1088">
        <v>12</v>
      </c>
      <c r="N1088">
        <v>280</v>
      </c>
      <c r="O1088">
        <v>3360</v>
      </c>
      <c r="P1088" t="s">
        <v>6265</v>
      </c>
      <c r="Q1088" t="s">
        <v>6266</v>
      </c>
      <c r="R1088" t="s">
        <v>46</v>
      </c>
      <c r="S1088" t="str">
        <f>IF(salesTable[[#This Row],[Region]]="","MISSING",IFERROR(VLOOKUP(salesTable[[#This Row],[Region]],region_ref[],2,FALSE),TRIM(CLEAN(UPPER(salesTable[[#This Row],[Region]])))))</f>
        <v>TAKORADI</v>
      </c>
      <c r="T1088" t="str">
        <f>IF(salesTable[[#This Row],[CustomerType]]="","MISSING",IFERROR(VLOOKUP(salesTable[[#This Row],[CustomerType]],customerType_Ref[],2,FALSE),TRIM(CLEAN(UPPER(salesTable[[#This Row],[CustomerType]])))))</f>
        <v>BUSINESS</v>
      </c>
      <c r="U1088" t="str">
        <f>IF(salesTable[[#This Row],[SalesChannel]]="","MISSING",IFERROR(VLOOKUP(salesTable[[#This Row],[SalesChannel]],salesChannel_Ref[],2,FALSE),CLEAN(UPPER(TRIM(salesTable[SalesChannel])))))</f>
        <v>ONLINE</v>
      </c>
      <c r="V108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88" s="8" t="str">
        <f>IF(salesTable[[#This Row],[ProductID]]="","MISSING",IFERROR(VLOOKUP(salesTable[[#This Row],[ProductID]],product_REF[],1,FALSE),"NO MATCH"))</f>
        <v>P007</v>
      </c>
      <c r="X1088" s="8" t="str">
        <f>CLEAN(UPPER(TRIM(IF(salesTable[[#This Row],[ProductID]]="","MISSING",IFERROR(VLOOKUP(salesTable[[#This Row],[ProductID]],product_REF[],2,FALSE),"NO MATCH")))))</f>
        <v>COTTON SHIRT</v>
      </c>
      <c r="Y1088" t="str">
        <f>IFERROR(CLEAN(UPPER(TRIM(VLOOKUP(salesTable[[#This Row],[productID_Final]],product_REF[],3,FALSE)))),"NO MATCH")</f>
        <v>CLOTHING</v>
      </c>
      <c r="Z1088" s="8" t="str">
        <f>IF(salesTable[[#This Row],[productCategory_final]]=CLEAN(UPPER(TRIM(salesTable[ProductCategory]))),salesTable[[#This Row],[productCategory_final]],"MISMATCH")</f>
        <v>CLOTHING</v>
      </c>
      <c r="AA1088" s="8" t="str">
        <f>IF(salesTable[[#This Row],[CustomerID]]="","MISSING",IFERROR(VLOOKUP(salesTable[[#This Row],[CustomerID]],customer_REF[],1,FALSE),"NO MATCH"))</f>
        <v>C0368</v>
      </c>
      <c r="AB1088" t="str">
        <f>CLEAN(UPPER(TRIM(IF(salesTable[[#This Row],[FirstName]]="","MISSING",IFERROR(VLOOKUP(salesTable[[#This Row],[CustomerID_final]],customer_REF[],2,FALSE),"NO MATCH")))))</f>
        <v>DANIEL</v>
      </c>
      <c r="AC1088" s="8" t="str">
        <f>IF(salesTable[[#This Row],[customerFisrtName]]=CLEAN(UPPER(TRIM(salesTable[[#This Row],[customerFisrtName]]))),salesTable[[#This Row],[customerFisrtName]],"MISMATCH")</f>
        <v>DANIEL</v>
      </c>
      <c r="AD1088" t="str">
        <f>CLEAN(UPPER(TRIM(IF(salesTable[[#This Row],[LastName]]="","MISSING",IFERROR(VLOOKUP(salesTable[[#This Row],[CustomerID_final]],customer_REF[],3,FALSE),"NO MATCH")))))</f>
        <v>ANTWI</v>
      </c>
      <c r="AE1088" s="8" t="str">
        <f>IF(salesTable[[#This Row],[customerLastName]]=CLEAN(UPPER(TRIM(salesTable[[#This Row],[customerLastName]]))),salesTable[[#This Row],[customerLastName]],"MISMATCH")</f>
        <v>ANTWI</v>
      </c>
      <c r="AF1088" s="8" t="str">
        <f>IF(salesTable[[#This Row],[Phone]]="","MISSING",0&amp;RIGHT(TRIM(SUBSTITUTE(SUBSTITUTE(SUBSTITUTE(salesTable[[#This Row],[Phone]],"+","")," ",""),"-","")),9))</f>
        <v>0263030760</v>
      </c>
      <c r="AG108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88" s="8">
        <f>IF(salesTable[[#This Row],[quantity_clean]]&gt;0,salesTable[[#This Row],[quantity_clean]],"INVALID")</f>
        <v>12</v>
      </c>
      <c r="AI1088">
        <f>IF(OR(salesTable[[#This Row],[UnitPrice]]="",salesTable[[#This Row],[UnitPrice]]="N/A",salesTable[[#This Row],[UnitPrice]]="unknown"),"INVALID",VALUE(TRIM(SUBSTITUTE(SUBSTITUTE(salesTable[[#This Row],[UnitPrice]],",",""),"GH₵",""))))</f>
        <v>280</v>
      </c>
      <c r="AJ1088" s="8">
        <f>IF(salesTable[[#This Row],[unitPrice_clean]]&gt;0,salesTable[[#This Row],[unitPrice_clean]],"INVALID")</f>
        <v>280</v>
      </c>
      <c r="AK1088">
        <f>IF(salesTable[[#This Row],[Revenue]]="","MISSING",VALUE(TRIM(SUBSTITUTE(SUBSTITUTE(salesTable[[#This Row],[Revenue]],",",""),"GH₵",""))))</f>
        <v>3360</v>
      </c>
      <c r="AL1088" s="8">
        <f>IFERROR(IF(ROUND(salesTable[[#This Row],[Quantity_final]]*salesTable[[#This Row],[UnitPrice_final]],2)=ROUND(salesTable[[#This Row],[revenue_clean]],2)=TRUE,salesTable[[#This Row],[revenue_clean]],"invalid"),"INVALID")</f>
        <v>3360</v>
      </c>
      <c r="AM1088" s="19" t="str">
        <f>IF(ISNUMBER(salesTable[[#This Row],[OrderDate]]),salesTable[[#This Row],[OrderDate]],IFERROR(DATEVALUE(CLEAN(TRIM(SUBSTITUTE(salesTable[[#This Row],[OrderDate]],".","/")))),"CHECK"))</f>
        <v>CHECK</v>
      </c>
      <c r="AN108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GH-TAK-2025-01364</v>
      </c>
      <c r="AP10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8" s="8" t="str">
        <f>CLEAN(PROPER(TRIM(salesTable[[#This Row],[Email]])))</f>
        <v>Daniel.Antwi45@Example.Com</v>
      </c>
      <c r="AR1088" s="8" t="str">
        <f>CLEAN(TRIM(salesTable[[#This Row],[SourceFile]]))</f>
        <v>Mobile_App_Export.csv</v>
      </c>
      <c r="AS10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8" s="8" t="str">
        <f>IF(salesTable[orderRef_final]&lt;&gt;"MISSING",salesTable[orderRef_final],"invalid")</f>
        <v>GH-TAK-2025-01364</v>
      </c>
    </row>
    <row r="1089" spans="1:46" x14ac:dyDescent="0.3">
      <c r="A1089" t="s">
        <v>2514</v>
      </c>
      <c r="B1089" t="s">
        <v>2515</v>
      </c>
      <c r="C1089" t="s">
        <v>456</v>
      </c>
      <c r="D1089" t="s">
        <v>80</v>
      </c>
      <c r="E1089" t="s">
        <v>37</v>
      </c>
      <c r="F1089" t="s">
        <v>238</v>
      </c>
      <c r="G1089" t="s">
        <v>303</v>
      </c>
      <c r="H1089" t="s">
        <v>399</v>
      </c>
      <c r="I1089" t="s">
        <v>41</v>
      </c>
      <c r="J1089" t="s">
        <v>249</v>
      </c>
      <c r="K1089" t="s">
        <v>57</v>
      </c>
      <c r="L1089" t="s">
        <v>58</v>
      </c>
      <c r="M1089">
        <v>6</v>
      </c>
      <c r="N1089">
        <v>2400</v>
      </c>
      <c r="O1089">
        <v>14400</v>
      </c>
      <c r="P1089" t="s">
        <v>2516</v>
      </c>
      <c r="Q1089" t="s">
        <v>2517</v>
      </c>
      <c r="R1089" t="s">
        <v>32</v>
      </c>
      <c r="S1089" t="str">
        <f>IF(salesTable[[#This Row],[Region]]="","MISSING",IFERROR(VLOOKUP(salesTable[[#This Row],[Region]],region_ref[],2,FALSE),TRIM(CLEAN(UPPER(salesTable[[#This Row],[Region]])))))</f>
        <v>TAKORADI</v>
      </c>
      <c r="T1089" t="str">
        <f>IF(salesTable[[#This Row],[CustomerType]]="","MISSING",IFERROR(VLOOKUP(salesTable[[#This Row],[CustomerType]],customerType_Ref[],2,FALSE),TRIM(CLEAN(UPPER(salesTable[[#This Row],[CustomerType]])))))</f>
        <v>GOVERNMENT</v>
      </c>
      <c r="U1089" t="str">
        <f>IF(salesTable[[#This Row],[SalesChannel]]="","MISSING",IFERROR(VLOOKUP(salesTable[[#This Row],[SalesChannel]],salesChannel_Ref[],2,FALSE),CLEAN(UPPER(TRIM(salesTable[SalesChannel])))))</f>
        <v>ONLINE</v>
      </c>
      <c r="V108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89" s="8" t="str">
        <f>IF(salesTable[[#This Row],[ProductID]]="","MISSING",IFERROR(VLOOKUP(salesTable[[#This Row],[ProductID]],product_REF[],1,FALSE),"NO MATCH"))</f>
        <v>P011</v>
      </c>
      <c r="X1089" s="8" t="str">
        <f>CLEAN(UPPER(TRIM(IF(salesTable[[#This Row],[ProductID]]="","MISSING",IFERROR(VLOOKUP(salesTable[[#This Row],[ProductID]],product_REF[],2,FALSE),"NO MATCH")))))</f>
        <v>EXECUTIVE DESK</v>
      </c>
      <c r="Y1089" t="str">
        <f>IFERROR(CLEAN(UPPER(TRIM(VLOOKUP(salesTable[[#This Row],[productID_Final]],product_REF[],3,FALSE)))),"NO MATCH")</f>
        <v>FURNITURE</v>
      </c>
      <c r="Z1089" s="8" t="str">
        <f>IF(salesTable[[#This Row],[productCategory_final]]=CLEAN(UPPER(TRIM(salesTable[ProductCategory]))),salesTable[[#This Row],[productCategory_final]],"MISMATCH")</f>
        <v>FURNITURE</v>
      </c>
      <c r="AA1089" s="8" t="str">
        <f>IF(salesTable[[#This Row],[CustomerID]]="","MISSING",IFERROR(VLOOKUP(salesTable[[#This Row],[CustomerID]],customer_REF[],1,FALSE),"NO MATCH"))</f>
        <v>C0108</v>
      </c>
      <c r="AB1089" t="str">
        <f>CLEAN(UPPER(TRIM(IF(salesTable[[#This Row],[FirstName]]="","MISSING",IFERROR(VLOOKUP(salesTable[[#This Row],[CustomerID_final]],customer_REF[],2,FALSE),"NO MATCH")))))</f>
        <v>ADWOA</v>
      </c>
      <c r="AC1089" s="8" t="str">
        <f>IF(salesTable[[#This Row],[customerFisrtName]]=CLEAN(UPPER(TRIM(salesTable[[#This Row],[customerFisrtName]]))),salesTable[[#This Row],[customerFisrtName]],"MISMATCH")</f>
        <v>ADWOA</v>
      </c>
      <c r="AD1089" t="str">
        <f>CLEAN(UPPER(TRIM(IF(salesTable[[#This Row],[LastName]]="","MISSING",IFERROR(VLOOKUP(salesTable[[#This Row],[CustomerID_final]],customer_REF[],3,FALSE),"NO MATCH")))))</f>
        <v>ANTWI</v>
      </c>
      <c r="AE1089" s="8" t="str">
        <f>IF(salesTable[[#This Row],[customerLastName]]=CLEAN(UPPER(TRIM(salesTable[[#This Row],[customerLastName]]))),salesTable[[#This Row],[customerLastName]],"MISMATCH")</f>
        <v>ANTWI</v>
      </c>
      <c r="AF1089" s="8" t="str">
        <f>IF(salesTable[[#This Row],[Phone]]="","MISSING",0&amp;RIGHT(TRIM(SUBSTITUTE(SUBSTITUTE(SUBSTITUTE(salesTable[[#This Row],[Phone]],"+","")," ",""),"-","")),9))</f>
        <v>0559190066</v>
      </c>
      <c r="AG108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89" s="8">
        <f>IF(salesTable[[#This Row],[quantity_clean]]&gt;0,salesTable[[#This Row],[quantity_clean]],"INVALID")</f>
        <v>6</v>
      </c>
      <c r="AI108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089" s="8">
        <f>IF(salesTable[[#This Row],[unitPrice_clean]]&gt;0,salesTable[[#This Row],[unitPrice_clean]],"INVALID")</f>
        <v>2400</v>
      </c>
      <c r="AK1089">
        <f>IF(salesTable[[#This Row],[Revenue]]="","MISSING",VALUE(TRIM(SUBSTITUTE(SUBSTITUTE(salesTable[[#This Row],[Revenue]],",",""),"GH₵",""))))</f>
        <v>14400</v>
      </c>
      <c r="AL1089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089" s="19">
        <f>IF(ISNUMBER(salesTable[[#This Row],[OrderDate]]),salesTable[[#This Row],[OrderDate]],IFERROR(DATEVALUE(CLEAN(TRIM(SUBSTITUTE(salesTable[[#This Row],[OrderDate]],".","/")))),"CHECK"))</f>
        <v>45337</v>
      </c>
      <c r="AN108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GH-TAK-2025-01383</v>
      </c>
      <c r="AP10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89" s="8" t="str">
        <f>CLEAN(PROPER(TRIM(salesTable[[#This Row],[Email]])))</f>
        <v>Adwoa.Antwi5@Example.Com</v>
      </c>
      <c r="AR1089" s="8" t="str">
        <f>CLEAN(TRIM(salesTable[[#This Row],[SourceFile]]))</f>
        <v>Agent_App_2025.csv</v>
      </c>
      <c r="AS10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89" s="8" t="str">
        <f>IF(salesTable[orderRef_final]&lt;&gt;"MISSING",salesTable[orderRef_final],"invalid")</f>
        <v>GH-TAK-2025-01383</v>
      </c>
    </row>
    <row r="1090" spans="1:46" x14ac:dyDescent="0.3">
      <c r="A1090" t="s">
        <v>2217</v>
      </c>
      <c r="B1090" t="s">
        <v>2218</v>
      </c>
      <c r="C1090" t="s">
        <v>2219</v>
      </c>
      <c r="D1090" t="s">
        <v>366</v>
      </c>
      <c r="E1090" t="s">
        <v>173</v>
      </c>
      <c r="F1090" t="s">
        <v>67</v>
      </c>
      <c r="G1090" t="s">
        <v>162</v>
      </c>
      <c r="H1090" t="s">
        <v>500</v>
      </c>
      <c r="I1090" t="s">
        <v>230</v>
      </c>
      <c r="J1090" t="s">
        <v>97</v>
      </c>
      <c r="K1090" t="s">
        <v>231</v>
      </c>
      <c r="L1090" t="s">
        <v>182</v>
      </c>
      <c r="M1090">
        <v>7</v>
      </c>
      <c r="N1090">
        <v>620</v>
      </c>
      <c r="O1090">
        <v>4340</v>
      </c>
      <c r="P1090" t="s">
        <v>2220</v>
      </c>
      <c r="Q1090" t="s">
        <v>2221</v>
      </c>
      <c r="R1090" t="s">
        <v>61</v>
      </c>
      <c r="S1090" t="str">
        <f>IF(salesTable[[#This Row],[Region]]="","MISSING",IFERROR(VLOOKUP(salesTable[[#This Row],[Region]],region_ref[],2,FALSE),TRIM(CLEAN(UPPER(salesTable[[#This Row],[Region]])))))</f>
        <v>TAKORADI</v>
      </c>
      <c r="T1090" t="str">
        <f>IF(salesTable[[#This Row],[CustomerType]]="","MISSING",IFERROR(VLOOKUP(salesTable[[#This Row],[CustomerType]],customerType_Ref[],2,FALSE),TRIM(CLEAN(UPPER(salesTable[[#This Row],[CustomerType]])))))</f>
        <v>BUSINESS</v>
      </c>
      <c r="U1090" t="str">
        <f>IF(salesTable[[#This Row],[SalesChannel]]="","MISSING",IFERROR(VLOOKUP(salesTable[[#This Row],[SalesChannel]],salesChannel_Ref[],2,FALSE),CLEAN(UPPER(TRIM(salesTable[SalesChannel])))))</f>
        <v>ONLINE</v>
      </c>
      <c r="V1090" t="str">
        <f>IF(salesTable[[#This Row],[PaymentMethod]]="","MISSING",IFERROR(VLOOKUP(salesTable[[#This Row],[PaymentMethod]],paymentMethod_REF[],2,FALSE), CLEAN(UPPER(TRIM(salesTable[[#This Row],[PaymentMethod]])))))</f>
        <v>CASH</v>
      </c>
      <c r="W1090" s="8" t="str">
        <f>IF(salesTable[[#This Row],[ProductID]]="","MISSING",IFERROR(VLOOKUP(salesTable[[#This Row],[ProductID]],product_REF[],1,FALSE),"NO MATCH"))</f>
        <v>P012</v>
      </c>
      <c r="X1090" s="8" t="str">
        <f>CLEAN(UPPER(TRIM(IF(salesTable[[#This Row],[ProductID]]="","MISSING",IFERROR(VLOOKUP(salesTable[[#This Row],[ProductID]],product_REF[],2,FALSE),"NO MATCH")))))</f>
        <v>BLENDER PLUS</v>
      </c>
      <c r="Y1090" t="str">
        <f>IFERROR(CLEAN(UPPER(TRIM(VLOOKUP(salesTable[[#This Row],[productID_Final]],product_REF[],3,FALSE)))),"NO MATCH")</f>
        <v>HOME APPLIANCES</v>
      </c>
      <c r="Z1090" s="8" t="str">
        <f>IF(salesTable[[#This Row],[productCategory_final]]=CLEAN(UPPER(TRIM(salesTable[ProductCategory]))),salesTable[[#This Row],[productCategory_final]],"MISMATCH")</f>
        <v>HOME APPLIANCES</v>
      </c>
      <c r="AA1090" s="8" t="str">
        <f>IF(salesTable[[#This Row],[CustomerID]]="","MISSING",IFERROR(VLOOKUP(salesTable[[#This Row],[CustomerID]],customer_REF[],1,FALSE),"NO MATCH"))</f>
        <v>C0137</v>
      </c>
      <c r="AB1090" t="str">
        <f>CLEAN(UPPER(TRIM(IF(salesTable[[#This Row],[FirstName]]="","MISSING",IFERROR(VLOOKUP(salesTable[[#This Row],[CustomerID_final]],customer_REF[],2,FALSE),"NO MATCH")))))</f>
        <v>ABENA</v>
      </c>
      <c r="AC1090" s="8" t="str">
        <f>IF(salesTable[[#This Row],[customerFisrtName]]=CLEAN(UPPER(TRIM(salesTable[[#This Row],[customerFisrtName]]))),salesTable[[#This Row],[customerFisrtName]],"MISMATCH")</f>
        <v>ABENA</v>
      </c>
      <c r="AD1090" t="str">
        <f>CLEAN(UPPER(TRIM(IF(salesTable[[#This Row],[LastName]]="","MISSING",IFERROR(VLOOKUP(salesTable[[#This Row],[CustomerID_final]],customer_REF[],3,FALSE),"NO MATCH")))))</f>
        <v>OSEI</v>
      </c>
      <c r="AE1090" s="8" t="str">
        <f>IF(salesTable[[#This Row],[customerLastName]]=CLEAN(UPPER(TRIM(salesTable[[#This Row],[customerLastName]]))),salesTable[[#This Row],[customerLastName]],"MISMATCH")</f>
        <v>OSEI</v>
      </c>
      <c r="AF1090" s="8" t="str">
        <f>IF(salesTable[[#This Row],[Phone]]="","MISSING",0&amp;RIGHT(TRIM(SUBSTITUTE(SUBSTITUTE(SUBSTITUTE(salesTable[[#This Row],[Phone]],"+","")," ",""),"-","")),9))</f>
        <v>0268118032</v>
      </c>
      <c r="AG109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090" s="8">
        <f>IF(salesTable[[#This Row],[quantity_clean]]&gt;0,salesTable[[#This Row],[quantity_clean]],"INVALID")</f>
        <v>7</v>
      </c>
      <c r="AI109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90" s="8">
        <f>IF(salesTable[[#This Row],[unitPrice_clean]]&gt;0,salesTable[[#This Row],[unitPrice_clean]],"INVALID")</f>
        <v>620</v>
      </c>
      <c r="AK1090">
        <f>IF(salesTable[[#This Row],[Revenue]]="","MISSING",VALUE(TRIM(SUBSTITUTE(SUBSTITUTE(salesTable[[#This Row],[Revenue]],",",""),"GH₵",""))))</f>
        <v>4340</v>
      </c>
      <c r="AL1090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1090" s="19">
        <f>IF(ISNUMBER(salesTable[[#This Row],[OrderDate]]),salesTable[[#This Row],[OrderDate]],IFERROR(DATEVALUE(CLEAN(TRIM(SUBSTITUTE(salesTable[[#This Row],[OrderDate]],".","/")))),"CHECK"))</f>
        <v>45812</v>
      </c>
      <c r="AN10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45812</v>
      </c>
      <c r="AO10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GH-TAK-2025-01387</v>
      </c>
      <c r="AP10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0" s="8" t="str">
        <f>CLEAN(PROPER(TRIM(salesTable[[#This Row],[Email]])))</f>
        <v>Abena.Osei53@Example.Com</v>
      </c>
      <c r="AR1090" s="8" t="str">
        <f>CLEAN(TRIM(salesTable[[#This Row],[SourceFile]]))</f>
        <v>Retail_POS_2025.csv</v>
      </c>
      <c r="AS10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0" s="8" t="str">
        <f>IF(salesTable[orderRef_final]&lt;&gt;"MISSING",salesTable[orderRef_final],"invalid")</f>
        <v>GH-TAK-2025-01387</v>
      </c>
    </row>
    <row r="1091" spans="1:46" x14ac:dyDescent="0.3">
      <c r="A1091" t="s">
        <v>5120</v>
      </c>
      <c r="B1091" t="s">
        <v>2719</v>
      </c>
      <c r="C1091" t="s">
        <v>640</v>
      </c>
      <c r="D1091" t="s">
        <v>21</v>
      </c>
      <c r="E1091" t="s">
        <v>173</v>
      </c>
      <c r="F1091" t="s">
        <v>67</v>
      </c>
      <c r="G1091" t="s">
        <v>162</v>
      </c>
      <c r="H1091" t="s">
        <v>163</v>
      </c>
      <c r="I1091" t="s">
        <v>110</v>
      </c>
      <c r="J1091" t="s">
        <v>249</v>
      </c>
      <c r="K1091" t="s">
        <v>84</v>
      </c>
      <c r="L1091" t="s">
        <v>58</v>
      </c>
      <c r="M1091">
        <v>6</v>
      </c>
      <c r="N1091">
        <v>620</v>
      </c>
      <c r="O1091">
        <v>3720</v>
      </c>
      <c r="P1091" t="s">
        <v>5121</v>
      </c>
      <c r="Q1091" t="s">
        <v>3176</v>
      </c>
      <c r="R1091" t="s">
        <v>157</v>
      </c>
      <c r="S1091" t="str">
        <f>IF(salesTable[[#This Row],[Region]]="","MISSING",IFERROR(VLOOKUP(salesTable[[#This Row],[Region]],region_ref[],2,FALSE),TRIM(CLEAN(UPPER(salesTable[[#This Row],[Region]])))))</f>
        <v>TAKORADI</v>
      </c>
      <c r="T1091" t="str">
        <f>IF(salesTable[[#This Row],[CustomerType]]="","MISSING",IFERROR(VLOOKUP(salesTable[[#This Row],[CustomerType]],customerType_Ref[],2,FALSE),TRIM(CLEAN(UPPER(salesTable[[#This Row],[CustomerType]])))))</f>
        <v>GOVERNMENT</v>
      </c>
      <c r="U1091" t="str">
        <f>IF(salesTable[[#This Row],[SalesChannel]]="","MISSING",IFERROR(VLOOKUP(salesTable[[#This Row],[SalesChannel]],salesChannel_Ref[],2,FALSE),CLEAN(UPPER(TRIM(salesTable[SalesChannel])))))</f>
        <v>AGENT</v>
      </c>
      <c r="V109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91" s="8" t="str">
        <f>IF(salesTable[[#This Row],[ProductID]]="","MISSING",IFERROR(VLOOKUP(salesTable[[#This Row],[ProductID]],product_REF[],1,FALSE),"NO MATCH"))</f>
        <v>P012</v>
      </c>
      <c r="X1091" s="8" t="str">
        <f>CLEAN(UPPER(TRIM(IF(salesTable[[#This Row],[ProductID]]="","MISSING",IFERROR(VLOOKUP(salesTable[[#This Row],[ProductID]],product_REF[],2,FALSE),"NO MATCH")))))</f>
        <v>BLENDER PLUS</v>
      </c>
      <c r="Y1091" t="str">
        <f>IFERROR(CLEAN(UPPER(TRIM(VLOOKUP(salesTable[[#This Row],[productID_Final]],product_REF[],3,FALSE)))),"NO MATCH")</f>
        <v>HOME APPLIANCES</v>
      </c>
      <c r="Z1091" s="8" t="str">
        <f>IF(salesTable[[#This Row],[productCategory_final]]=CLEAN(UPPER(TRIM(salesTable[ProductCategory]))),salesTable[[#This Row],[productCategory_final]],"MISMATCH")</f>
        <v>HOME APPLIANCES</v>
      </c>
      <c r="AA1091" s="8" t="str">
        <f>IF(salesTable[[#This Row],[CustomerID]]="","MISSING",IFERROR(VLOOKUP(salesTable[[#This Row],[CustomerID]],customer_REF[],1,FALSE),"NO MATCH"))</f>
        <v>C0255</v>
      </c>
      <c r="AB1091" t="str">
        <f>CLEAN(UPPER(TRIM(IF(salesTable[[#This Row],[FirstName]]="","MISSING",IFERROR(VLOOKUP(salesTable[[#This Row],[CustomerID_final]],customer_REF[],2,FALSE),"NO MATCH")))))</f>
        <v>KOJO</v>
      </c>
      <c r="AC1091" s="8" t="str">
        <f>IF(salesTable[[#This Row],[customerFisrtName]]=CLEAN(UPPER(TRIM(salesTable[[#This Row],[customerFisrtName]]))),salesTable[[#This Row],[customerFisrtName]],"MISMATCH")</f>
        <v>KOJO</v>
      </c>
      <c r="AD1091" t="str">
        <f>CLEAN(UPPER(TRIM(IF(salesTable[[#This Row],[LastName]]="","MISSING",IFERROR(VLOOKUP(salesTable[[#This Row],[CustomerID_final]],customer_REF[],3,FALSE),"NO MATCH")))))</f>
        <v>OSEI</v>
      </c>
      <c r="AE1091" s="8" t="str">
        <f>IF(salesTable[[#This Row],[customerLastName]]=CLEAN(UPPER(TRIM(salesTable[[#This Row],[customerLastName]]))),salesTable[[#This Row],[customerLastName]],"MISMATCH")</f>
        <v>OSEI</v>
      </c>
      <c r="AF1091" s="8" t="str">
        <f>IF(salesTable[[#This Row],[Phone]]="","MISSING",0&amp;RIGHT(TRIM(SUBSTITUTE(SUBSTITUTE(SUBSTITUTE(salesTable[[#This Row],[Phone]],"+","")," ",""),"-","")),9))</f>
        <v>0208913334</v>
      </c>
      <c r="AG109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91" s="8">
        <f>IF(salesTable[[#This Row],[quantity_clean]]&gt;0,salesTable[[#This Row],[quantity_clean]],"INVALID")</f>
        <v>6</v>
      </c>
      <c r="AI109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091" s="8">
        <f>IF(salesTable[[#This Row],[unitPrice_clean]]&gt;0,salesTable[[#This Row],[unitPrice_clean]],"INVALID")</f>
        <v>620</v>
      </c>
      <c r="AK1091">
        <f>IF(salesTable[[#This Row],[Revenue]]="","MISSING",VALUE(TRIM(SUBSTITUTE(SUBSTITUTE(salesTable[[#This Row],[Revenue]],",",""),"GH₵",""))))</f>
        <v>3720</v>
      </c>
      <c r="AL1091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1091" s="19">
        <f>IF(ISNUMBER(salesTable[[#This Row],[OrderDate]]),salesTable[[#This Row],[OrderDate]],IFERROR(DATEVALUE(CLEAN(TRIM(SUBSTITUTE(salesTable[[#This Row],[OrderDate]],".","/")))),"CHECK"))</f>
        <v>45827</v>
      </c>
      <c r="AN10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45827</v>
      </c>
      <c r="AO10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GH-TAK-2025-01406</v>
      </c>
      <c r="AP10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1" s="8" t="str">
        <f>CLEAN(PROPER(TRIM(salesTable[[#This Row],[Email]])))</f>
        <v>Kojo.Osei22@Example.Com</v>
      </c>
      <c r="AR1091" s="8" t="str">
        <f>CLEAN(TRIM(salesTable[[#This Row],[SourceFile]]))</f>
        <v>Online_Sales_2025.xlsx</v>
      </c>
      <c r="AS10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1" s="8" t="str">
        <f>IF(salesTable[orderRef_final]&lt;&gt;"MISSING",salesTable[orderRef_final],"invalid")</f>
        <v>GH-TAK-2025-01406</v>
      </c>
    </row>
    <row r="1092" spans="1:46" x14ac:dyDescent="0.3">
      <c r="A1092" t="s">
        <v>333</v>
      </c>
      <c r="B1092" t="s">
        <v>334</v>
      </c>
      <c r="C1092" t="s">
        <v>335</v>
      </c>
      <c r="D1092" t="s">
        <v>92</v>
      </c>
      <c r="E1092" t="s">
        <v>129</v>
      </c>
      <c r="F1092" t="s">
        <v>67</v>
      </c>
      <c r="G1092" t="s">
        <v>39</v>
      </c>
      <c r="H1092" t="s">
        <v>336</v>
      </c>
      <c r="I1092" t="s">
        <v>41</v>
      </c>
      <c r="J1092" t="s">
        <v>337</v>
      </c>
      <c r="K1092" t="s">
        <v>57</v>
      </c>
      <c r="L1092" t="s">
        <v>338</v>
      </c>
      <c r="M1092">
        <v>12</v>
      </c>
      <c r="N1092">
        <v>1900</v>
      </c>
      <c r="O1092">
        <v>22800</v>
      </c>
      <c r="P1092" t="s">
        <v>339</v>
      </c>
      <c r="Q1092" t="s">
        <v>340</v>
      </c>
      <c r="R1092" t="s">
        <v>32</v>
      </c>
      <c r="S1092" t="str">
        <f>IF(salesTable[[#This Row],[Region]]="","MISSING",IFERROR(VLOOKUP(salesTable[[#This Row],[Region]],region_ref[],2,FALSE),TRIM(CLEAN(UPPER(salesTable[[#This Row],[Region]])))))</f>
        <v>TAKORADI</v>
      </c>
      <c r="T1092" t="str">
        <f>IF(salesTable[[#This Row],[CustomerType]]="","MISSING",IFERROR(VLOOKUP(salesTable[[#This Row],[CustomerType]],customerType_Ref[],2,FALSE),TRIM(CLEAN(UPPER(salesTable[[#This Row],[CustomerType]])))))</f>
        <v>INDIVIDUAL</v>
      </c>
      <c r="U1092" t="str">
        <f>IF(salesTable[[#This Row],[SalesChannel]]="","MISSING",IFERROR(VLOOKUP(salesTable[[#This Row],[SalesChannel]],salesChannel_Ref[],2,FALSE),CLEAN(UPPER(TRIM(salesTable[SalesChannel])))))</f>
        <v>ONLINE</v>
      </c>
      <c r="V109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92" s="8" t="str">
        <f>IF(salesTable[[#This Row],[ProductID]]="","MISSING",IFERROR(VLOOKUP(salesTable[[#This Row],[ProductID]],product_REF[],1,FALSE),"NO MATCH"))</f>
        <v>P006</v>
      </c>
      <c r="X1092" s="8" t="str">
        <f>CLEAN(UPPER(TRIM(IF(salesTable[[#This Row],[ProductID]]="","MISSING",IFERROR(VLOOKUP(salesTable[[#This Row],[ProductID]],product_REF[],2,FALSE),"NO MATCH")))))</f>
        <v>STANDING DESK</v>
      </c>
      <c r="Y1092" t="str">
        <f>IFERROR(CLEAN(UPPER(TRIM(VLOOKUP(salesTable[[#This Row],[productID_Final]],product_REF[],3,FALSE)))),"NO MATCH")</f>
        <v>FURNITURE</v>
      </c>
      <c r="Z1092" s="8" t="str">
        <f>IF(salesTable[[#This Row],[productCategory_final]]=CLEAN(UPPER(TRIM(salesTable[ProductCategory]))),salesTable[[#This Row],[productCategory_final]],"MISMATCH")</f>
        <v>FURNITURE</v>
      </c>
      <c r="AA1092" s="8" t="str">
        <f>IF(salesTable[[#This Row],[CustomerID]]="","MISSING",IFERROR(VLOOKUP(salesTable[[#This Row],[CustomerID]],customer_REF[],1,FALSE),"NO MATCH"))</f>
        <v>C0355</v>
      </c>
      <c r="AB1092" t="str">
        <f>CLEAN(UPPER(TRIM(IF(salesTable[[#This Row],[FirstName]]="","MISSING",IFERROR(VLOOKUP(salesTable[[#This Row],[CustomerID_final]],customer_REF[],2,FALSE),"NO MATCH")))))</f>
        <v>AMA</v>
      </c>
      <c r="AC1092" s="8" t="str">
        <f>IF(salesTable[[#This Row],[customerFisrtName]]=CLEAN(UPPER(TRIM(salesTable[[#This Row],[customerFisrtName]]))),salesTable[[#This Row],[customerFisrtName]],"MISMATCH")</f>
        <v>AMA</v>
      </c>
      <c r="AD1092" t="str">
        <f>CLEAN(UPPER(TRIM(IF(salesTable[[#This Row],[LastName]]="","MISSING",IFERROR(VLOOKUP(salesTable[[#This Row],[CustomerID_final]],customer_REF[],3,FALSE),"NO MATCH")))))</f>
        <v>BOATENG</v>
      </c>
      <c r="AE1092" s="8" t="str">
        <f>IF(salesTable[[#This Row],[customerLastName]]=CLEAN(UPPER(TRIM(salesTable[[#This Row],[customerLastName]]))),salesTable[[#This Row],[customerLastName]],"MISMATCH")</f>
        <v>BOATENG</v>
      </c>
      <c r="AF1092" s="8" t="str">
        <f>IF(salesTable[[#This Row],[Phone]]="","MISSING",0&amp;RIGHT(TRIM(SUBSTITUTE(SUBSTITUTE(SUBSTITUTE(salesTable[[#This Row],[Phone]],"+","")," ",""),"-","")),9))</f>
        <v>0595528533</v>
      </c>
      <c r="AG109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92" s="8">
        <f>IF(salesTable[[#This Row],[quantity_clean]]&gt;0,salesTable[[#This Row],[quantity_clean]],"INVALID")</f>
        <v>12</v>
      </c>
      <c r="AI109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92" s="8">
        <f>IF(salesTable[[#This Row],[unitPrice_clean]]&gt;0,salesTable[[#This Row],[unitPrice_clean]],"INVALID")</f>
        <v>1900</v>
      </c>
      <c r="AK1092">
        <f>IF(salesTable[[#This Row],[Revenue]]="","MISSING",VALUE(TRIM(SUBSTITUTE(SUBSTITUTE(salesTable[[#This Row],[Revenue]],",",""),"GH₵",""))))</f>
        <v>22800</v>
      </c>
      <c r="AL1092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1092" s="19" t="str">
        <f>IF(ISNUMBER(salesTable[[#This Row],[OrderDate]]),salesTable[[#This Row],[OrderDate]],IFERROR(DATEVALUE(CLEAN(TRIM(SUBSTITUTE(salesTable[[#This Row],[OrderDate]],".","/")))),"CHECK"))</f>
        <v>CHECK</v>
      </c>
      <c r="AN109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GH-TAK-2025-01416</v>
      </c>
      <c r="AP10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2" s="8" t="str">
        <f>CLEAN(PROPER(TRIM(salesTable[[#This Row],[Email]])))</f>
        <v>Ama.Boateng36@Example.Com</v>
      </c>
      <c r="AR1092" s="8" t="str">
        <f>CLEAN(TRIM(salesTable[[#This Row],[SourceFile]]))</f>
        <v>Agent_App_2025.csv</v>
      </c>
      <c r="AS10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2" s="8" t="str">
        <f>IF(salesTable[orderRef_final]&lt;&gt;"MISSING",salesTable[orderRef_final],"invalid")</f>
        <v>GH-TAK-2025-01416</v>
      </c>
    </row>
    <row r="1093" spans="1:46" x14ac:dyDescent="0.3">
      <c r="A1093" t="s">
        <v>1953</v>
      </c>
      <c r="B1093" t="s">
        <v>899</v>
      </c>
      <c r="C1093" t="s">
        <v>1194</v>
      </c>
      <c r="D1093" t="s">
        <v>80</v>
      </c>
      <c r="E1093" t="s">
        <v>93</v>
      </c>
      <c r="F1093" t="s">
        <v>67</v>
      </c>
      <c r="G1093" t="s">
        <v>24</v>
      </c>
      <c r="H1093" t="s">
        <v>328</v>
      </c>
      <c r="I1093" t="s">
        <v>26</v>
      </c>
      <c r="J1093" t="s">
        <v>501</v>
      </c>
      <c r="K1093" t="s">
        <v>72</v>
      </c>
      <c r="L1093" t="s">
        <v>165</v>
      </c>
      <c r="M1093">
        <v>4</v>
      </c>
      <c r="N1093">
        <v>4200</v>
      </c>
      <c r="O1093">
        <v>16800</v>
      </c>
      <c r="P1093" t="s">
        <v>1954</v>
      </c>
      <c r="Q1093" t="s">
        <v>1955</v>
      </c>
      <c r="R1093" t="s">
        <v>32</v>
      </c>
      <c r="S1093" t="str">
        <f>IF(salesTable[[#This Row],[Region]]="","MISSING",IFERROR(VLOOKUP(salesTable[[#This Row],[Region]],region_ref[],2,FALSE),TRIM(CLEAN(UPPER(salesTable[[#This Row],[Region]])))))</f>
        <v>TAKORADI</v>
      </c>
      <c r="T1093" t="str">
        <f>IF(salesTable[[#This Row],[CustomerType]]="","MISSING",IFERROR(VLOOKUP(salesTable[[#This Row],[CustomerType]],customerType_Ref[],2,FALSE),TRIM(CLEAN(UPPER(salesTable[[#This Row],[CustomerType]])))))</f>
        <v>GOVERNMENT</v>
      </c>
      <c r="U1093" t="str">
        <f>IF(salesTable[[#This Row],[SalesChannel]]="","MISSING",IFERROR(VLOOKUP(salesTable[[#This Row],[SalesChannel]],salesChannel_Ref[],2,FALSE),CLEAN(UPPER(TRIM(salesTable[SalesChannel])))))</f>
        <v>IN-STORE</v>
      </c>
      <c r="V109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93" s="8" t="str">
        <f>IF(salesTable[[#This Row],[ProductID]]="","MISSING",IFERROR(VLOOKUP(salesTable[[#This Row],[ProductID]],product_REF[],1,FALSE),"NO MATCH"))</f>
        <v>P001</v>
      </c>
      <c r="X1093" s="8" t="str">
        <f>CLEAN(UPPER(TRIM(IF(salesTable[[#This Row],[ProductID]]="","MISSING",IFERROR(VLOOKUP(salesTable[[#This Row],[ProductID]],product_REF[],2,FALSE),"NO MATCH")))))</f>
        <v>LAPTOP PRO 14</v>
      </c>
      <c r="Y1093" t="str">
        <f>IFERROR(CLEAN(UPPER(TRIM(VLOOKUP(salesTable[[#This Row],[productID_Final]],product_REF[],3,FALSE)))),"NO MATCH")</f>
        <v>ELECTRONICS</v>
      </c>
      <c r="Z1093" s="8" t="str">
        <f>IF(salesTable[[#This Row],[productCategory_final]]=CLEAN(UPPER(TRIM(salesTable[ProductCategory]))),salesTable[[#This Row],[productCategory_final]],"MISMATCH")</f>
        <v>ELECTRONICS</v>
      </c>
      <c r="AA1093" s="8" t="str">
        <f>IF(salesTable[[#This Row],[CustomerID]]="","MISSING",IFERROR(VLOOKUP(salesTable[[#This Row],[CustomerID]],customer_REF[],1,FALSE),"NO MATCH"))</f>
        <v>C0396</v>
      </c>
      <c r="AB1093" t="str">
        <f>CLEAN(UPPER(TRIM(IF(salesTable[[#This Row],[FirstName]]="","MISSING",IFERROR(VLOOKUP(salesTable[[#This Row],[CustomerID_final]],customer_REF[],2,FALSE),"NO MATCH")))))</f>
        <v>ADWOA</v>
      </c>
      <c r="AC1093" s="8" t="str">
        <f>IF(salesTable[[#This Row],[customerFisrtName]]=CLEAN(UPPER(TRIM(salesTable[[#This Row],[customerFisrtName]]))),salesTable[[#This Row],[customerFisrtName]],"MISMATCH")</f>
        <v>ADWOA</v>
      </c>
      <c r="AD1093" t="str">
        <f>CLEAN(UPPER(TRIM(IF(salesTable[[#This Row],[LastName]]="","MISSING",IFERROR(VLOOKUP(salesTable[[#This Row],[CustomerID_final]],customer_REF[],3,FALSE),"NO MATCH")))))</f>
        <v>BADU</v>
      </c>
      <c r="AE1093" s="8" t="str">
        <f>IF(salesTable[[#This Row],[customerLastName]]=CLEAN(UPPER(TRIM(salesTable[[#This Row],[customerLastName]]))),salesTable[[#This Row],[customerLastName]],"MISMATCH")</f>
        <v>BADU</v>
      </c>
      <c r="AF1093" s="8" t="str">
        <f>IF(salesTable[[#This Row],[Phone]]="","MISSING",0&amp;RIGHT(TRIM(SUBSTITUTE(SUBSTITUTE(SUBSTITUTE(salesTable[[#This Row],[Phone]],"+","")," ",""),"-","")),9))</f>
        <v>0592835367</v>
      </c>
      <c r="AG109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93" s="8">
        <f>IF(salesTable[[#This Row],[quantity_clean]]&gt;0,salesTable[[#This Row],[quantity_clean]],"INVALID")</f>
        <v>4</v>
      </c>
      <c r="AI109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93" s="8">
        <f>IF(salesTable[[#This Row],[unitPrice_clean]]&gt;0,salesTable[[#This Row],[unitPrice_clean]],"INVALID")</f>
        <v>4200</v>
      </c>
      <c r="AK1093">
        <f>IF(salesTable[[#This Row],[Revenue]]="","MISSING",VALUE(TRIM(SUBSTITUTE(SUBSTITUTE(salesTable[[#This Row],[Revenue]],",",""),"GH₵",""))))</f>
        <v>16800</v>
      </c>
      <c r="AL1093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093" s="19">
        <f>IF(ISNUMBER(salesTable[[#This Row],[OrderDate]]),salesTable[[#This Row],[OrderDate]],IFERROR(DATEVALUE(CLEAN(TRIM(SUBSTITUTE(salesTable[[#This Row],[OrderDate]],".","/")))),"CHECK"))</f>
        <v>45917</v>
      </c>
      <c r="AN10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45917</v>
      </c>
      <c r="AO10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GH-TAK-2025-01452</v>
      </c>
      <c r="AP10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3" s="8" t="str">
        <f>CLEAN(PROPER(TRIM(salesTable[[#This Row],[Email]])))</f>
        <v>Adwoa.Badu7@Example.Com</v>
      </c>
      <c r="AR1093" s="8" t="str">
        <f>CLEAN(TRIM(salesTable[[#This Row],[SourceFile]]))</f>
        <v>Agent_App_2025.csv</v>
      </c>
      <c r="AS10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3" s="8" t="str">
        <f>IF(salesTable[orderRef_final]&lt;&gt;"MISSING",salesTable[orderRef_final],"invalid")</f>
        <v>GH-TAK-2025-01452</v>
      </c>
    </row>
    <row r="1094" spans="1:46" x14ac:dyDescent="0.3">
      <c r="A1094" t="s">
        <v>3173</v>
      </c>
      <c r="B1094" t="s">
        <v>948</v>
      </c>
      <c r="C1094" t="s">
        <v>3174</v>
      </c>
      <c r="D1094" t="s">
        <v>21</v>
      </c>
      <c r="E1094" t="s">
        <v>1527</v>
      </c>
      <c r="F1094" t="s">
        <v>67</v>
      </c>
      <c r="G1094" t="s">
        <v>191</v>
      </c>
      <c r="H1094" t="s">
        <v>278</v>
      </c>
      <c r="I1094" t="s">
        <v>279</v>
      </c>
      <c r="J1094" t="s">
        <v>27</v>
      </c>
      <c r="K1094" t="s">
        <v>98</v>
      </c>
      <c r="L1094" t="s">
        <v>58</v>
      </c>
      <c r="M1094">
        <v>5</v>
      </c>
      <c r="N1094">
        <v>1650</v>
      </c>
      <c r="O1094">
        <v>8250</v>
      </c>
      <c r="P1094" t="s">
        <v>3175</v>
      </c>
      <c r="Q1094" t="s">
        <v>3176</v>
      </c>
      <c r="R1094" t="s">
        <v>32</v>
      </c>
      <c r="S1094" t="str">
        <f>IF(salesTable[[#This Row],[Region]]="","MISSING",IFERROR(VLOOKUP(salesTable[[#This Row],[Region]],region_ref[],2,FALSE),TRIM(CLEAN(UPPER(salesTable[[#This Row],[Region]])))))</f>
        <v>TAKORADI</v>
      </c>
      <c r="T1094" t="str">
        <f>IF(salesTable[[#This Row],[CustomerType]]="","MISSING",IFERROR(VLOOKUP(salesTable[[#This Row],[CustomerType]],customerType_Ref[],2,FALSE),TRIM(CLEAN(UPPER(salesTable[[#This Row],[CustomerType]])))))</f>
        <v>GOVERNMENT</v>
      </c>
      <c r="U1094" t="str">
        <f>IF(salesTable[[#This Row],[SalesChannel]]="","MISSING",IFERROR(VLOOKUP(salesTable[[#This Row],[SalesChannel]],salesChannel_Ref[],2,FALSE),CLEAN(UPPER(TRIM(salesTable[SalesChannel])))))</f>
        <v>MOBILE APP</v>
      </c>
      <c r="V109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94" s="8" t="str">
        <f>IF(salesTable[[#This Row],[ProductID]]="","MISSING",IFERROR(VLOOKUP(salesTable[[#This Row],[ProductID]],product_REF[],1,FALSE),"NO MATCH"))</f>
        <v>P004</v>
      </c>
      <c r="X1094" s="8" t="str">
        <f>CLEAN(UPPER(TRIM(IF(salesTable[[#This Row],[ProductID]]="","MISSING",IFERROR(VLOOKUP(salesTable[[#This Row],[ProductID]],product_REF[],2,FALSE),"NO MATCH")))))</f>
        <v>LASER PRINTER</v>
      </c>
      <c r="Y1094" t="str">
        <f>IFERROR(CLEAN(UPPER(TRIM(VLOOKUP(salesTable[[#This Row],[productID_Final]],product_REF[],3,FALSE)))),"NO MATCH")</f>
        <v>OFFICE SUPPLIES</v>
      </c>
      <c r="Z1094" s="8" t="str">
        <f>IF(salesTable[[#This Row],[productCategory_final]]=CLEAN(UPPER(TRIM(salesTable[ProductCategory]))),salesTable[[#This Row],[productCategory_final]],"MISMATCH")</f>
        <v>OFFICE SUPPLIES</v>
      </c>
      <c r="AA1094" s="8" t="str">
        <f>IF(salesTable[[#This Row],[CustomerID]]="","MISSING",IFERROR(VLOOKUP(salesTable[[#This Row],[CustomerID]],customer_REF[],1,FALSE),"NO MATCH"))</f>
        <v>C0316</v>
      </c>
      <c r="AB1094" t="str">
        <f>CLEAN(UPPER(TRIM(IF(salesTable[[#This Row],[FirstName]]="","MISSING",IFERROR(VLOOKUP(salesTable[[#This Row],[CustomerID_final]],customer_REF[],2,FALSE),"NO MATCH")))))</f>
        <v>KOJO</v>
      </c>
      <c r="AC1094" s="8" t="str">
        <f>IF(salesTable[[#This Row],[customerFisrtName]]=CLEAN(UPPER(TRIM(salesTable[[#This Row],[customerFisrtName]]))),salesTable[[#This Row],[customerFisrtName]],"MISMATCH")</f>
        <v>KOJO</v>
      </c>
      <c r="AD1094" t="str">
        <f>CLEAN(UPPER(TRIM(IF(salesTable[[#This Row],[LastName]]="","MISSING",IFERROR(VLOOKUP(salesTable[[#This Row],[CustomerID_final]],customer_REF[],3,FALSE),"NO MATCH")))))</f>
        <v>OSEI</v>
      </c>
      <c r="AE1094" s="8" t="str">
        <f>IF(salesTable[[#This Row],[customerLastName]]=CLEAN(UPPER(TRIM(salesTable[[#This Row],[customerLastName]]))),salesTable[[#This Row],[customerLastName]],"MISMATCH")</f>
        <v>OSEI</v>
      </c>
      <c r="AF1094" s="8" t="str">
        <f>IF(salesTable[[#This Row],[Phone]]="","MISSING",0&amp;RIGHT(TRIM(SUBSTITUTE(SUBSTITUTE(SUBSTITUTE(salesTable[[#This Row],[Phone]],"+","")," ",""),"-","")),9))</f>
        <v>0273980817</v>
      </c>
      <c r="AG109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094" s="8">
        <f>IF(salesTable[[#This Row],[quantity_clean]]&gt;0,salesTable[[#This Row],[quantity_clean]],"INVALID")</f>
        <v>5</v>
      </c>
      <c r="AI109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094" s="8">
        <f>IF(salesTable[[#This Row],[unitPrice_clean]]&gt;0,salesTable[[#This Row],[unitPrice_clean]],"INVALID")</f>
        <v>1650</v>
      </c>
      <c r="AK1094">
        <f>IF(salesTable[[#This Row],[Revenue]]="","MISSING",VALUE(TRIM(SUBSTITUTE(SUBSTITUTE(salesTable[[#This Row],[Revenue]],",",""),"GH₵",""))))</f>
        <v>8250</v>
      </c>
      <c r="AL1094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1094" s="19">
        <f>IF(ISNUMBER(salesTable[[#This Row],[OrderDate]]),salesTable[[#This Row],[OrderDate]],IFERROR(DATEVALUE(CLEAN(TRIM(SUBSTITUTE(salesTable[[#This Row],[OrderDate]],".","/")))),"CHECK"))</f>
        <v>45835</v>
      </c>
      <c r="AN10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45835</v>
      </c>
      <c r="AO10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GH-TAK-2025-01463</v>
      </c>
      <c r="AP10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4" s="8" t="str">
        <f>CLEAN(PROPER(TRIM(salesTable[[#This Row],[Email]])))</f>
        <v>Kojo.Osei22@Example.Com</v>
      </c>
      <c r="AR1094" s="8" t="str">
        <f>CLEAN(TRIM(salesTable[[#This Row],[SourceFile]]))</f>
        <v>Agent_App_2025.csv</v>
      </c>
      <c r="AS10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4" s="8" t="str">
        <f>IF(salesTable[orderRef_final]&lt;&gt;"MISSING",salesTable[orderRef_final],"invalid")</f>
        <v>GH-TAK-2025-01463</v>
      </c>
    </row>
    <row r="1095" spans="1:46" x14ac:dyDescent="0.3">
      <c r="A1095" t="s">
        <v>5181</v>
      </c>
      <c r="B1095" t="s">
        <v>5182</v>
      </c>
      <c r="C1095" t="s">
        <v>3064</v>
      </c>
      <c r="D1095" t="s">
        <v>21</v>
      </c>
      <c r="E1095" t="s">
        <v>263</v>
      </c>
      <c r="F1095" t="s">
        <v>391</v>
      </c>
      <c r="G1095" t="s">
        <v>39</v>
      </c>
      <c r="H1095" t="s">
        <v>40</v>
      </c>
      <c r="I1095" t="s">
        <v>374</v>
      </c>
      <c r="J1095" t="s">
        <v>83</v>
      </c>
      <c r="K1095" t="s">
        <v>98</v>
      </c>
      <c r="L1095" t="s">
        <v>58</v>
      </c>
      <c r="M1095">
        <v>6</v>
      </c>
      <c r="N1095">
        <v>1900</v>
      </c>
      <c r="O1095">
        <v>11400</v>
      </c>
      <c r="P1095" t="s">
        <v>5183</v>
      </c>
      <c r="Q1095" t="s">
        <v>5184</v>
      </c>
      <c r="R1095" t="s">
        <v>61</v>
      </c>
      <c r="S1095" t="str">
        <f>IF(salesTable[[#This Row],[Region]]="","MISSING",IFERROR(VLOOKUP(salesTable[[#This Row],[Region]],region_ref[],2,FALSE),TRIM(CLEAN(UPPER(salesTable[[#This Row],[Region]])))))</f>
        <v>TAKORADI</v>
      </c>
      <c r="T1095" t="str">
        <f>IF(salesTable[[#This Row],[CustomerType]]="","MISSING",IFERROR(VLOOKUP(salesTable[[#This Row],[CustomerType]],customerType_Ref[],2,FALSE),TRIM(CLEAN(UPPER(salesTable[[#This Row],[CustomerType]])))))</f>
        <v>INDIVIDUAL</v>
      </c>
      <c r="U1095" t="str">
        <f>IF(salesTable[[#This Row],[SalesChannel]]="","MISSING",IFERROR(VLOOKUP(salesTable[[#This Row],[SalesChannel]],salesChannel_Ref[],2,FALSE),CLEAN(UPPER(TRIM(salesTable[SalesChannel])))))</f>
        <v>MOBILE APP</v>
      </c>
      <c r="V109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95" s="8" t="str">
        <f>IF(salesTable[[#This Row],[ProductID]]="","MISSING",IFERROR(VLOOKUP(salesTable[[#This Row],[ProductID]],product_REF[],1,FALSE),"NO MATCH"))</f>
        <v>P006</v>
      </c>
      <c r="X1095" s="8" t="str">
        <f>CLEAN(UPPER(TRIM(IF(salesTable[[#This Row],[ProductID]]="","MISSING",IFERROR(VLOOKUP(salesTable[[#This Row],[ProductID]],product_REF[],2,FALSE),"NO MATCH")))))</f>
        <v>STANDING DESK</v>
      </c>
      <c r="Y1095" t="str">
        <f>IFERROR(CLEAN(UPPER(TRIM(VLOOKUP(salesTable[[#This Row],[productID_Final]],product_REF[],3,FALSE)))),"NO MATCH")</f>
        <v>FURNITURE</v>
      </c>
      <c r="Z1095" s="8" t="str">
        <f>IF(salesTable[[#This Row],[productCategory_final]]=CLEAN(UPPER(TRIM(salesTable[ProductCategory]))),salesTable[[#This Row],[productCategory_final]],"MISMATCH")</f>
        <v>FURNITURE</v>
      </c>
      <c r="AA1095" s="8" t="str">
        <f>IF(salesTable[[#This Row],[CustomerID]]="","MISSING",IFERROR(VLOOKUP(salesTable[[#This Row],[CustomerID]],customer_REF[],1,FALSE),"NO MATCH"))</f>
        <v>C0334</v>
      </c>
      <c r="AB1095" t="str">
        <f>CLEAN(UPPER(TRIM(IF(salesTable[[#This Row],[FirstName]]="","MISSING",IFERROR(VLOOKUP(salesTable[[#This Row],[CustomerID_final]],customer_REF[],2,FALSE),"NO MATCH")))))</f>
        <v>KOJO</v>
      </c>
      <c r="AC1095" s="8" t="str">
        <f>IF(salesTable[[#This Row],[customerFisrtName]]=CLEAN(UPPER(TRIM(salesTable[[#This Row],[customerFisrtName]]))),salesTable[[#This Row],[customerFisrtName]],"MISMATCH")</f>
        <v>KOJO</v>
      </c>
      <c r="AD1095" t="str">
        <f>CLEAN(UPPER(TRIM(IF(salesTable[[#This Row],[LastName]]="","MISSING",IFERROR(VLOOKUP(salesTable[[#This Row],[CustomerID_final]],customer_REF[],3,FALSE),"NO MATCH")))))</f>
        <v>ARTHUR</v>
      </c>
      <c r="AE1095" s="8" t="str">
        <f>IF(salesTable[[#This Row],[customerLastName]]=CLEAN(UPPER(TRIM(salesTable[[#This Row],[customerLastName]]))),salesTable[[#This Row],[customerLastName]],"MISMATCH")</f>
        <v>ARTHUR</v>
      </c>
      <c r="AF1095" s="8" t="str">
        <f>IF(salesTable[[#This Row],[Phone]]="","MISSING",0&amp;RIGHT(TRIM(SUBSTITUTE(SUBSTITUTE(SUBSTITUTE(salesTable[[#This Row],[Phone]],"+","")," ",""),"-","")),9))</f>
        <v>0265764211</v>
      </c>
      <c r="AG109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095" s="8">
        <f>IF(salesTable[[#This Row],[quantity_clean]]&gt;0,salesTable[[#This Row],[quantity_clean]],"INVALID")</f>
        <v>6</v>
      </c>
      <c r="AI109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095" s="8">
        <f>IF(salesTable[[#This Row],[unitPrice_clean]]&gt;0,salesTable[[#This Row],[unitPrice_clean]],"INVALID")</f>
        <v>1900</v>
      </c>
      <c r="AK1095">
        <f>IF(salesTable[[#This Row],[Revenue]]="","MISSING",VALUE(TRIM(SUBSTITUTE(SUBSTITUTE(salesTable[[#This Row],[Revenue]],",",""),"GH₵",""))))</f>
        <v>11400</v>
      </c>
      <c r="AL1095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1095" s="19">
        <f>IF(ISNUMBER(salesTable[[#This Row],[OrderDate]]),salesTable[[#This Row],[OrderDate]],IFERROR(DATEVALUE(CLEAN(TRIM(SUBSTITUTE(salesTable[[#This Row],[OrderDate]],".","/")))),"CHECK"))</f>
        <v>45675</v>
      </c>
      <c r="AN10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45675</v>
      </c>
      <c r="AO10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GH-TAK-2025-01495</v>
      </c>
      <c r="AP10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5" s="8" t="str">
        <f>CLEAN(PROPER(TRIM(salesTable[[#This Row],[Email]])))</f>
        <v>Kojo.Arthur6Example.Com</v>
      </c>
      <c r="AR1095" s="8" t="str">
        <f>CLEAN(TRIM(salesTable[[#This Row],[SourceFile]]))</f>
        <v>Retail_POS_2025.csv</v>
      </c>
      <c r="AS10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5" s="8" t="str">
        <f>IF(salesTable[orderRef_final]&lt;&gt;"MISSING",salesTable[orderRef_final],"invalid")</f>
        <v>GH-TAK-2025-01495</v>
      </c>
    </row>
    <row r="1096" spans="1:46" x14ac:dyDescent="0.3">
      <c r="A1096" t="s">
        <v>5116</v>
      </c>
      <c r="B1096" t="s">
        <v>5117</v>
      </c>
      <c r="C1096" t="s">
        <v>2674</v>
      </c>
      <c r="D1096" t="s">
        <v>1219</v>
      </c>
      <c r="E1096" t="s">
        <v>718</v>
      </c>
      <c r="F1096" t="s">
        <v>67</v>
      </c>
      <c r="G1096" t="s">
        <v>239</v>
      </c>
      <c r="H1096" t="s">
        <v>240</v>
      </c>
      <c r="I1096" t="s">
        <v>279</v>
      </c>
      <c r="J1096" t="s">
        <v>83</v>
      </c>
      <c r="K1096" t="s">
        <v>84</v>
      </c>
      <c r="L1096" t="s">
        <v>675</v>
      </c>
      <c r="M1096">
        <v>12</v>
      </c>
      <c r="N1096">
        <v>980</v>
      </c>
      <c r="O1096">
        <v>11760</v>
      </c>
      <c r="P1096" t="s">
        <v>5118</v>
      </c>
      <c r="Q1096" t="s">
        <v>5119</v>
      </c>
      <c r="R1096" t="s">
        <v>157</v>
      </c>
      <c r="S1096" t="str">
        <f>IF(salesTable[[#This Row],[Region]]="","MISSING",IFERROR(VLOOKUP(salesTable[[#This Row],[Region]],region_ref[],2,FALSE),TRIM(CLEAN(UPPER(salesTable[[#This Row],[Region]])))))</f>
        <v>TAKORADI</v>
      </c>
      <c r="T1096" t="str">
        <f>IF(salesTable[[#This Row],[CustomerType]]="","MISSING",IFERROR(VLOOKUP(salesTable[[#This Row],[CustomerType]],customerType_Ref[],2,FALSE),TRIM(CLEAN(UPPER(salesTable[[#This Row],[CustomerType]])))))</f>
        <v>INDIVIDUAL</v>
      </c>
      <c r="U1096" t="str">
        <f>IF(salesTable[[#This Row],[SalesChannel]]="","MISSING",IFERROR(VLOOKUP(salesTable[[#This Row],[SalesChannel]],salesChannel_Ref[],2,FALSE),CLEAN(UPPER(TRIM(salesTable[SalesChannel])))))</f>
        <v>AGENT</v>
      </c>
      <c r="V109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96" s="8" t="str">
        <f>IF(salesTable[[#This Row],[ProductID]]="","MISSING",IFERROR(VLOOKUP(salesTable[[#This Row],[ProductID]],product_REF[],1,FALSE),"NO MATCH"))</f>
        <v>P009</v>
      </c>
      <c r="X1096" s="8" t="str">
        <f>CLEAN(UPPER(TRIM(IF(salesTable[[#This Row],[ProductID]]="","MISSING",IFERROR(VLOOKUP(salesTable[[#This Row],[ProductID]],product_REF[],2,FALSE),"NO MATCH")))))</f>
        <v>FILING CABINET</v>
      </c>
      <c r="Y1096" t="str">
        <f>IFERROR(CLEAN(UPPER(TRIM(VLOOKUP(salesTable[[#This Row],[productID_Final]],product_REF[],3,FALSE)))),"NO MATCH")</f>
        <v>OFFICE SUPPLIES</v>
      </c>
      <c r="Z1096" s="8" t="str">
        <f>IF(salesTable[[#This Row],[productCategory_final]]=CLEAN(UPPER(TRIM(salesTable[ProductCategory]))),salesTable[[#This Row],[productCategory_final]],"MISMATCH")</f>
        <v>OFFICE SUPPLIES</v>
      </c>
      <c r="AA1096" s="8" t="str">
        <f>IF(salesTable[[#This Row],[CustomerID]]="","MISSING",IFERROR(VLOOKUP(salesTable[[#This Row],[CustomerID]],customer_REF[],1,FALSE),"NO MATCH"))</f>
        <v>C0028</v>
      </c>
      <c r="AB1096" t="str">
        <f>CLEAN(UPPER(TRIM(IF(salesTable[[#This Row],[FirstName]]="","MISSING",IFERROR(VLOOKUP(salesTable[[#This Row],[CustomerID_final]],customer_REF[],2,FALSE),"NO MATCH")))))</f>
        <v>AMA</v>
      </c>
      <c r="AC1096" s="8" t="str">
        <f>IF(salesTable[[#This Row],[customerFisrtName]]=CLEAN(UPPER(TRIM(salesTable[[#This Row],[customerFisrtName]]))),salesTable[[#This Row],[customerFisrtName]],"MISMATCH")</f>
        <v>AMA</v>
      </c>
      <c r="AD1096" t="str">
        <f>CLEAN(UPPER(TRIM(IF(salesTable[[#This Row],[LastName]]="","MISSING",IFERROR(VLOOKUP(salesTable[[#This Row],[CustomerID_final]],customer_REF[],3,FALSE),"NO MATCH")))))</f>
        <v>BOATENG</v>
      </c>
      <c r="AE1096" s="8" t="str">
        <f>IF(salesTable[[#This Row],[customerLastName]]=CLEAN(UPPER(TRIM(salesTable[[#This Row],[customerLastName]]))),salesTable[[#This Row],[customerLastName]],"MISMATCH")</f>
        <v>BOATENG</v>
      </c>
      <c r="AF1096" s="8" t="str">
        <f>IF(salesTable[[#This Row],[Phone]]="","MISSING",0&amp;RIGHT(TRIM(SUBSTITUTE(SUBSTITUTE(SUBSTITUTE(salesTable[[#This Row],[Phone]],"+","")," ",""),"-","")),9))</f>
        <v>0265664760</v>
      </c>
      <c r="AG109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096" s="8">
        <f>IF(salesTable[[#This Row],[quantity_clean]]&gt;0,salesTable[[#This Row],[quantity_clean]],"INVALID")</f>
        <v>12</v>
      </c>
      <c r="AI109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096" s="8">
        <f>IF(salesTable[[#This Row],[unitPrice_clean]]&gt;0,salesTable[[#This Row],[unitPrice_clean]],"INVALID")</f>
        <v>980</v>
      </c>
      <c r="AK1096">
        <f>IF(salesTable[[#This Row],[Revenue]]="","MISSING",VALUE(TRIM(SUBSTITUTE(SUBSTITUTE(salesTable[[#This Row],[Revenue]],",",""),"GH₵",""))))</f>
        <v>11760</v>
      </c>
      <c r="AL1096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1096" s="19">
        <f>IF(ISNUMBER(salesTable[[#This Row],[OrderDate]]),salesTable[[#This Row],[OrderDate]],IFERROR(DATEVALUE(CLEAN(TRIM(SUBSTITUTE(salesTable[[#This Row],[OrderDate]],".","/")))),"CHECK"))</f>
        <v>45884</v>
      </c>
      <c r="AN10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45884</v>
      </c>
      <c r="AO10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GH-TAK-2025-01500</v>
      </c>
      <c r="AP10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096" s="8" t="str">
        <f>CLEAN(PROPER(TRIM(salesTable[[#This Row],[Email]])))</f>
        <v>Ama.Boateng27Example.Com</v>
      </c>
      <c r="AR1096" s="8" t="str">
        <f>CLEAN(TRIM(salesTable[[#This Row],[SourceFile]]))</f>
        <v>Online_Sales_2025.xlsx</v>
      </c>
      <c r="AS10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6" s="8" t="str">
        <f>IF(salesTable[orderRef_final]&lt;&gt;"MISSING",salesTable[orderRef_final],"invalid")</f>
        <v>GH-TAK-2025-01500</v>
      </c>
    </row>
    <row r="1097" spans="1:46" x14ac:dyDescent="0.3">
      <c r="A1097" t="s">
        <v>18</v>
      </c>
      <c r="B1097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26</v>
      </c>
      <c r="J1097" t="s">
        <v>27</v>
      </c>
      <c r="K1097" t="s">
        <v>28</v>
      </c>
      <c r="L1097" t="s">
        <v>29</v>
      </c>
      <c r="M1097">
        <v>10</v>
      </c>
      <c r="N1097">
        <v>4200</v>
      </c>
      <c r="O1097">
        <v>42000</v>
      </c>
      <c r="P1097" t="s">
        <v>30</v>
      </c>
      <c r="Q1097" t="s">
        <v>31</v>
      </c>
      <c r="R1097" t="s">
        <v>32</v>
      </c>
      <c r="S1097" t="str">
        <f>IF(salesTable[[#This Row],[Region]]="","MISSING",IFERROR(VLOOKUP(salesTable[[#This Row],[Region]],region_ref[],2,FALSE),TRIM(CLEAN(UPPER(salesTable[[#This Row],[Region]])))))</f>
        <v>HO</v>
      </c>
      <c r="T1097" t="str">
        <f>IF(salesTable[[#This Row],[CustomerType]]="","MISSING",IFERROR(VLOOKUP(salesTable[[#This Row],[CustomerType]],customerType_Ref[],2,FALSE),TRIM(CLEAN(UPPER(salesTable[[#This Row],[CustomerType]])))))</f>
        <v>GOVERNMENT</v>
      </c>
      <c r="U1097" t="str">
        <f>IF(salesTable[[#This Row],[SalesChannel]]="","MISSING",IFERROR(VLOOKUP(salesTable[[#This Row],[SalesChannel]],salesChannel_Ref[],2,FALSE),CLEAN(UPPER(TRIM(salesTable[SalesChannel])))))</f>
        <v>IN-STORE</v>
      </c>
      <c r="V109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097" s="8" t="str">
        <f>IF(salesTable[[#This Row],[ProductID]]="","MISSING",IFERROR(VLOOKUP(salesTable[[#This Row],[ProductID]],product_REF[],1,FALSE),"NO MATCH"))</f>
        <v>P001</v>
      </c>
      <c r="X1097" s="8" t="str">
        <f>CLEAN(UPPER(TRIM(IF(salesTable[[#This Row],[ProductID]]="","MISSING",IFERROR(VLOOKUP(salesTable[[#This Row],[ProductID]],product_REF[],2,FALSE),"NO MATCH")))))</f>
        <v>LAPTOP PRO 14</v>
      </c>
      <c r="Y1097" t="str">
        <f>IFERROR(CLEAN(UPPER(TRIM(VLOOKUP(salesTable[[#This Row],[productID_Final]],product_REF[],3,FALSE)))),"NO MATCH")</f>
        <v>ELECTRONICS</v>
      </c>
      <c r="Z1097" s="8" t="str">
        <f>IF(salesTable[[#This Row],[productCategory_final]]=CLEAN(UPPER(TRIM(salesTable[ProductCategory]))),salesTable[[#This Row],[productCategory_final]],"MISMATCH")</f>
        <v>ELECTRONICS</v>
      </c>
      <c r="AA1097" s="8" t="str">
        <f>IF(salesTable[[#This Row],[CustomerID]]="","MISSING",IFERROR(VLOOKUP(salesTable[[#This Row],[CustomerID]],customer_REF[],1,FALSE),"NO MATCH"))</f>
        <v>C0149</v>
      </c>
      <c r="AB1097" t="str">
        <f>CLEAN(UPPER(TRIM(IF(salesTable[[#This Row],[FirstName]]="","MISSING",IFERROR(VLOOKUP(salesTable[[#This Row],[CustomerID_final]],customer_REF[],2,FALSE),"NO MATCH")))))</f>
        <v>KOJO</v>
      </c>
      <c r="AC1097" s="8" t="str">
        <f>IF(salesTable[[#This Row],[customerFisrtName]]=CLEAN(UPPER(TRIM(salesTable[[#This Row],[customerFisrtName]]))),salesTable[[#This Row],[customerFisrtName]],"MISMATCH")</f>
        <v>KOJO</v>
      </c>
      <c r="AD1097" t="str">
        <f>CLEAN(UPPER(TRIM(IF(salesTable[[#This Row],[LastName]]="","MISSING",IFERROR(VLOOKUP(salesTable[[#This Row],[CustomerID_final]],customer_REF[],3,FALSE),"NO MATCH")))))</f>
        <v>ARTHUR</v>
      </c>
      <c r="AE1097" s="8" t="str">
        <f>IF(salesTable[[#This Row],[customerLastName]]=CLEAN(UPPER(TRIM(salesTable[[#This Row],[customerLastName]]))),salesTable[[#This Row],[customerLastName]],"MISMATCH")</f>
        <v>ARTHUR</v>
      </c>
      <c r="AF1097" s="8" t="str">
        <f>IF(salesTable[[#This Row],[Phone]]="","MISSING",0&amp;RIGHT(TRIM(SUBSTITUTE(SUBSTITUTE(SUBSTITUTE(salesTable[[#This Row],[Phone]],"+","")," ",""),"-","")),9))</f>
        <v>0596163336</v>
      </c>
      <c r="AG109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097" s="8">
        <f>IF(salesTable[[#This Row],[quantity_clean]]&gt;0,salesTable[[#This Row],[quantity_clean]],"INVALID")</f>
        <v>10</v>
      </c>
      <c r="AI109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97" s="8">
        <f>IF(salesTable[[#This Row],[unitPrice_clean]]&gt;0,salesTable[[#This Row],[unitPrice_clean]],"INVALID")</f>
        <v>4200</v>
      </c>
      <c r="AK1097">
        <f>IF(salesTable[[#This Row],[Revenue]]="","MISSING",VALUE(TRIM(SUBSTITUTE(SUBSTITUTE(salesTable[[#This Row],[Revenue]],",",""),"GH₵",""))))</f>
        <v>42000</v>
      </c>
      <c r="AL1097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1097" s="19">
        <f>IF(ISNUMBER(salesTable[[#This Row],[OrderDate]]),salesTable[[#This Row],[OrderDate]],IFERROR(DATEVALUE(CLEAN(TRIM(SUBSTITUTE(salesTable[[#This Row],[OrderDate]],".","/")))),"CHECK"))</f>
        <v>45472</v>
      </c>
      <c r="AN109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0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097" s="8" t="str">
        <f>CLEAN(PROPER(TRIM(salesTable[[#This Row],[Email]])))</f>
        <v>Kojo.Arthur78@Example.Com</v>
      </c>
      <c r="AR1097" s="8" t="str">
        <f>CLEAN(TRIM(salesTable[[#This Row],[SourceFile]]))</f>
        <v>Agent_App_2025.csv</v>
      </c>
      <c r="AS10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7" s="8" t="str">
        <f>IF(salesTable[orderRef_final]&lt;&gt;"MISSING",salesTable[orderRef_final],"invalid")</f>
        <v>SUSPICIOUS</v>
      </c>
    </row>
    <row r="1098" spans="1:46" x14ac:dyDescent="0.3">
      <c r="A1098" t="s">
        <v>103</v>
      </c>
      <c r="B1098" t="s">
        <v>104</v>
      </c>
      <c r="C1098" t="s">
        <v>105</v>
      </c>
      <c r="D1098" t="s">
        <v>106</v>
      </c>
      <c r="E1098" t="s">
        <v>107</v>
      </c>
      <c r="F1098" t="s">
        <v>108</v>
      </c>
      <c r="G1098" t="s">
        <v>68</v>
      </c>
      <c r="H1098" t="s">
        <v>109</v>
      </c>
      <c r="I1098" t="s">
        <v>110</v>
      </c>
      <c r="J1098" t="s">
        <v>27</v>
      </c>
      <c r="K1098" t="s">
        <v>84</v>
      </c>
      <c r="L1098" t="s">
        <v>111</v>
      </c>
      <c r="M1098" t="s">
        <v>112</v>
      </c>
      <c r="N1098">
        <v>3600</v>
      </c>
      <c r="O1098">
        <v>14400</v>
      </c>
      <c r="P1098" t="s">
        <v>113</v>
      </c>
      <c r="Q1098" t="s">
        <v>114</v>
      </c>
      <c r="R1098" t="s">
        <v>46</v>
      </c>
      <c r="S1098" t="str">
        <f>IF(salesTable[[#This Row],[Region]]="","MISSING",IFERROR(VLOOKUP(salesTable[[#This Row],[Region]],region_ref[],2,FALSE),TRIM(CLEAN(UPPER(salesTable[[#This Row],[Region]])))))</f>
        <v>TAMALE</v>
      </c>
      <c r="T1098" t="str">
        <f>IF(salesTable[[#This Row],[CustomerType]]="","MISSING",IFERROR(VLOOKUP(salesTable[[#This Row],[CustomerType]],customerType_Ref[],2,FALSE),TRIM(CLEAN(UPPER(salesTable[[#This Row],[CustomerType]])))))</f>
        <v>GOVERNMENT</v>
      </c>
      <c r="U1098" t="str">
        <f>IF(salesTable[[#This Row],[SalesChannel]]="","MISSING",IFERROR(VLOOKUP(salesTable[[#This Row],[SalesChannel]],salesChannel_Ref[],2,FALSE),CLEAN(UPPER(TRIM(salesTable[SalesChannel])))))</f>
        <v>AGENT</v>
      </c>
      <c r="V1098" t="str">
        <f>IF(salesTable[[#This Row],[PaymentMethod]]="","MISSING",IFERROR(VLOOKUP(salesTable[[#This Row],[PaymentMethod]],paymentMethod_REF[],2,FALSE), CLEAN(UPPER(TRIM(salesTable[[#This Row],[PaymentMethod]])))))</f>
        <v>CARD</v>
      </c>
      <c r="W1098" s="8" t="str">
        <f>IF(salesTable[[#This Row],[ProductID]]="","MISSING",IFERROR(VLOOKUP(salesTable[[#This Row],[ProductID]],product_REF[],1,FALSE),"NO MATCH"))</f>
        <v>P010</v>
      </c>
      <c r="X1098" s="8" t="str">
        <f>CLEAN(UPPER(TRIM(IF(salesTable[[#This Row],[ProductID]]="","MISSING",IFERROR(VLOOKUP(salesTable[[#This Row],[ProductID]],product_REF[],2,FALSE),"NO MATCH")))))</f>
        <v>AIR CONDITIONER</v>
      </c>
      <c r="Y1098" t="str">
        <f>IFERROR(CLEAN(UPPER(TRIM(VLOOKUP(salesTable[[#This Row],[productID_Final]],product_REF[],3,FALSE)))),"NO MATCH")</f>
        <v>HOME APPLIANCES</v>
      </c>
      <c r="Z1098" s="8" t="str">
        <f>IF(salesTable[[#This Row],[productCategory_final]]=CLEAN(UPPER(TRIM(salesTable[ProductCategory]))),salesTable[[#This Row],[productCategory_final]],"MISMATCH")</f>
        <v>HOME APPLIANCES</v>
      </c>
      <c r="AA1098" s="8" t="str">
        <f>IF(salesTable[[#This Row],[CustomerID]]="","MISSING",IFERROR(VLOOKUP(salesTable[[#This Row],[CustomerID]],customer_REF[],1,FALSE),"NO MATCH"))</f>
        <v>C0143</v>
      </c>
      <c r="AB1098" t="str">
        <f>CLEAN(UPPER(TRIM(IF(salesTable[[#This Row],[FirstName]]="","MISSING",IFERROR(VLOOKUP(salesTable[[#This Row],[CustomerID_final]],customer_REF[],2,FALSE),"NO MATCH")))))</f>
        <v>YAW</v>
      </c>
      <c r="AC1098" s="8" t="str">
        <f>IF(salesTable[[#This Row],[customerFisrtName]]=CLEAN(UPPER(TRIM(salesTable[[#This Row],[customerFisrtName]]))),salesTable[[#This Row],[customerFisrtName]],"MISMATCH")</f>
        <v>YAW</v>
      </c>
      <c r="AD1098" t="str">
        <f>CLEAN(UPPER(TRIM(IF(salesTable[[#This Row],[LastName]]="","MISSING",IFERROR(VLOOKUP(salesTable[[#This Row],[CustomerID_final]],customer_REF[],3,FALSE),"NO MATCH")))))</f>
        <v>BADU</v>
      </c>
      <c r="AE1098" s="8" t="str">
        <f>IF(salesTable[[#This Row],[customerLastName]]=CLEAN(UPPER(TRIM(salesTable[[#This Row],[customerLastName]]))),salesTable[[#This Row],[customerLastName]],"MISMATCH")</f>
        <v>BADU</v>
      </c>
      <c r="AF1098" s="8" t="str">
        <f>IF(salesTable[[#This Row],[Phone]]="","MISSING",0&amp;RIGHT(TRIM(SUBSTITUTE(SUBSTITUTE(SUBSTITUTE(salesTable[[#This Row],[Phone]],"+","")," ",""),"-","")),9))</f>
        <v>0279893298</v>
      </c>
      <c r="AG109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098" s="8">
        <f>IF(salesTable[[#This Row],[quantity_clean]]&gt;0,salesTable[[#This Row],[quantity_clean]],"INVALID")</f>
        <v>4</v>
      </c>
      <c r="AI109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098" s="8">
        <f>IF(salesTable[[#This Row],[unitPrice_clean]]&gt;0,salesTable[[#This Row],[unitPrice_clean]],"INVALID")</f>
        <v>3600</v>
      </c>
      <c r="AK1098">
        <f>IF(salesTable[[#This Row],[Revenue]]="","MISSING",VALUE(TRIM(SUBSTITUTE(SUBSTITUTE(salesTable[[#This Row],[Revenue]],",",""),"GH₵",""))))</f>
        <v>14400</v>
      </c>
      <c r="AL1098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098" s="19">
        <f>IF(ISNUMBER(salesTable[[#This Row],[OrderDate]]),salesTable[[#This Row],[OrderDate]],IFERROR(DATEVALUE(CLEAN(TRIM(SUBSTITUTE(salesTable[[#This Row],[OrderDate]],".","/")))),"CHECK"))</f>
        <v>45887</v>
      </c>
      <c r="AN10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45887</v>
      </c>
      <c r="AO10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0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098" s="8" t="str">
        <f>CLEAN(PROPER(TRIM(salesTable[[#This Row],[Email]])))</f>
        <v>Yaw.Badu62@Example.Com</v>
      </c>
      <c r="AR1098" s="8" t="str">
        <f>CLEAN(TRIM(salesTable[[#This Row],[SourceFile]]))</f>
        <v>Mobile_App_Export.csv</v>
      </c>
      <c r="AS10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8" s="8" t="str">
        <f>IF(salesTable[orderRef_final]&lt;&gt;"MISSING",salesTable[orderRef_final],"invalid")</f>
        <v>SUSPICIOUS</v>
      </c>
    </row>
    <row r="1099" spans="1:46" x14ac:dyDescent="0.3">
      <c r="A1099" t="s">
        <v>126</v>
      </c>
      <c r="B1099" t="s">
        <v>127</v>
      </c>
      <c r="C1099" t="s">
        <v>128</v>
      </c>
      <c r="D1099" t="s">
        <v>92</v>
      </c>
      <c r="E1099" t="s">
        <v>129</v>
      </c>
      <c r="F1099" t="s">
        <v>23</v>
      </c>
      <c r="G1099" t="s">
        <v>24</v>
      </c>
      <c r="H1099" t="s">
        <v>130</v>
      </c>
      <c r="I1099" t="s">
        <v>131</v>
      </c>
      <c r="J1099" t="s">
        <v>27</v>
      </c>
      <c r="K1099" t="s">
        <v>57</v>
      </c>
      <c r="L1099" t="s">
        <v>132</v>
      </c>
      <c r="M1099" t="s">
        <v>133</v>
      </c>
      <c r="N1099">
        <v>4200</v>
      </c>
      <c r="O1099">
        <v>16800</v>
      </c>
      <c r="P1099" t="s">
        <v>134</v>
      </c>
      <c r="Q1099" t="s">
        <v>135</v>
      </c>
      <c r="R1099" t="s">
        <v>32</v>
      </c>
      <c r="S1099" t="str">
        <f>IF(salesTable[[#This Row],[Region]]="","MISSING",IFERROR(VLOOKUP(salesTable[[#This Row],[Region]],region_ref[],2,FALSE),TRIM(CLEAN(UPPER(salesTable[[#This Row],[Region]])))))</f>
        <v>HO</v>
      </c>
      <c r="T1099" t="str">
        <f>IF(salesTable[[#This Row],[CustomerType]]="","MISSING",IFERROR(VLOOKUP(salesTable[[#This Row],[CustomerType]],customerType_Ref[],2,FALSE),TRIM(CLEAN(UPPER(salesTable[[#This Row],[CustomerType]])))))</f>
        <v>GOVERNMENT</v>
      </c>
      <c r="U1099" t="str">
        <f>IF(salesTable[[#This Row],[SalesChannel]]="","MISSING",IFERROR(VLOOKUP(salesTable[[#This Row],[SalesChannel]],salesChannel_Ref[],2,FALSE),CLEAN(UPPER(TRIM(salesTable[SalesChannel])))))</f>
        <v>ONLINE</v>
      </c>
      <c r="V109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099" s="8" t="str">
        <f>IF(salesTable[[#This Row],[ProductID]]="","MISSING",IFERROR(VLOOKUP(salesTable[[#This Row],[ProductID]],product_REF[],1,FALSE),"NO MATCH"))</f>
        <v>P001</v>
      </c>
      <c r="X1099" s="8" t="str">
        <f>CLEAN(UPPER(TRIM(IF(salesTable[[#This Row],[ProductID]]="","MISSING",IFERROR(VLOOKUP(salesTable[[#This Row],[ProductID]],product_REF[],2,FALSE),"NO MATCH")))))</f>
        <v>LAPTOP PRO 14</v>
      </c>
      <c r="Y1099" t="str">
        <f>IFERROR(CLEAN(UPPER(TRIM(VLOOKUP(salesTable[[#This Row],[productID_Final]],product_REF[],3,FALSE)))),"NO MATCH")</f>
        <v>ELECTRONICS</v>
      </c>
      <c r="Z1099" s="8" t="str">
        <f>IF(salesTable[[#This Row],[productCategory_final]]=CLEAN(UPPER(TRIM(salesTable[ProductCategory]))),salesTable[[#This Row],[productCategory_final]],"MISMATCH")</f>
        <v>ELECTRONICS</v>
      </c>
      <c r="AA1099" s="8" t="str">
        <f>IF(salesTable[[#This Row],[CustomerID]]="","MISSING",IFERROR(VLOOKUP(salesTable[[#This Row],[CustomerID]],customer_REF[],1,FALSE),"NO MATCH"))</f>
        <v>C0291</v>
      </c>
      <c r="AB1099" t="str">
        <f>CLEAN(UPPER(TRIM(IF(salesTable[[#This Row],[FirstName]]="","MISSING",IFERROR(VLOOKUP(salesTable[[#This Row],[CustomerID_final]],customer_REF[],2,FALSE),"NO MATCH")))))</f>
        <v>AMA</v>
      </c>
      <c r="AC1099" s="8" t="str">
        <f>IF(salesTable[[#This Row],[customerFisrtName]]=CLEAN(UPPER(TRIM(salesTable[[#This Row],[customerFisrtName]]))),salesTable[[#This Row],[customerFisrtName]],"MISMATCH")</f>
        <v>AMA</v>
      </c>
      <c r="AD1099" t="str">
        <f>CLEAN(UPPER(TRIM(IF(salesTable[[#This Row],[LastName]]="","MISSING",IFERROR(VLOOKUP(salesTable[[#This Row],[CustomerID_final]],customer_REF[],3,FALSE),"NO MATCH")))))</f>
        <v>BOATENG</v>
      </c>
      <c r="AE1099" s="8" t="str">
        <f>IF(salesTable[[#This Row],[customerLastName]]=CLEAN(UPPER(TRIM(salesTable[[#This Row],[customerLastName]]))),salesTable[[#This Row],[customerLastName]],"MISMATCH")</f>
        <v>BOATENG</v>
      </c>
      <c r="AF1099" s="8" t="str">
        <f>IF(salesTable[[#This Row],[Phone]]="","MISSING",0&amp;RIGHT(TRIM(SUBSTITUTE(SUBSTITUTE(SUBSTITUTE(salesTable[[#This Row],[Phone]],"+","")," ",""),"-","")),9))</f>
        <v>0203867594</v>
      </c>
      <c r="AG109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099" s="8" t="str">
        <f>IF(salesTable[[#This Row],[quantity_clean]]&gt;0,salesTable[[#This Row],[quantity_clean]],"INVALID")</f>
        <v>INVALID</v>
      </c>
      <c r="AI109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099" s="8">
        <f>IF(salesTable[[#This Row],[unitPrice_clean]]&gt;0,salesTable[[#This Row],[unitPrice_clean]],"INVALID")</f>
        <v>4200</v>
      </c>
      <c r="AK1099">
        <f>IF(salesTable[[#This Row],[Revenue]]="","MISSING",VALUE(TRIM(SUBSTITUTE(SUBSTITUTE(salesTable[[#This Row],[Revenue]],",",""),"GH₵",""))))</f>
        <v>16800</v>
      </c>
      <c r="AL109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099" s="19" t="str">
        <f>IF(ISNUMBER(salesTable[[#This Row],[OrderDate]]),salesTable[[#This Row],[OrderDate]],IFERROR(DATEVALUE(CLEAN(TRIM(SUBSTITUTE(salesTable[[#This Row],[OrderDate]],".","/")))),"CHECK"))</f>
        <v>CHECK</v>
      </c>
      <c r="AN109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0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0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099" s="8" t="str">
        <f>CLEAN(PROPER(TRIM(salesTable[[#This Row],[Email]])))</f>
        <v>Ama.Boateng41@Example.Com</v>
      </c>
      <c r="AR1099" s="8" t="str">
        <f>CLEAN(TRIM(salesTable[[#This Row],[SourceFile]]))</f>
        <v>Agent_App_2025.csv</v>
      </c>
      <c r="AS10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099" s="8" t="str">
        <f>IF(salesTable[orderRef_final]&lt;&gt;"MISSING",salesTable[orderRef_final],"invalid")</f>
        <v>SUSPICIOUS</v>
      </c>
    </row>
    <row r="1100" spans="1:46" x14ac:dyDescent="0.3">
      <c r="A1100" t="s">
        <v>186</v>
      </c>
      <c r="B1100" t="s">
        <v>187</v>
      </c>
      <c r="C1100" t="s">
        <v>188</v>
      </c>
      <c r="D1100" t="s">
        <v>189</v>
      </c>
      <c r="E1100" t="s">
        <v>190</v>
      </c>
      <c r="G1100" t="s">
        <v>191</v>
      </c>
      <c r="H1100" t="s">
        <v>192</v>
      </c>
      <c r="I1100" t="s">
        <v>193</v>
      </c>
      <c r="J1100" t="s">
        <v>97</v>
      </c>
      <c r="K1100" t="s">
        <v>98</v>
      </c>
      <c r="L1100" t="s">
        <v>165</v>
      </c>
      <c r="M1100">
        <v>9</v>
      </c>
      <c r="N1100">
        <v>1650</v>
      </c>
      <c r="O1100">
        <v>14850</v>
      </c>
      <c r="P1100" t="s">
        <v>194</v>
      </c>
      <c r="Q1100" t="s">
        <v>195</v>
      </c>
      <c r="R1100" t="s">
        <v>157</v>
      </c>
      <c r="S1100" t="str">
        <f>IF(salesTable[[#This Row],[Region]]="","MISSING",IFERROR(VLOOKUP(salesTable[[#This Row],[Region]],region_ref[],2,FALSE),TRIM(CLEAN(UPPER(salesTable[[#This Row],[Region]])))))</f>
        <v>MISSING</v>
      </c>
      <c r="T1100" t="str">
        <f>IF(salesTable[[#This Row],[CustomerType]]="","MISSING",IFERROR(VLOOKUP(salesTable[[#This Row],[CustomerType]],customerType_Ref[],2,FALSE),TRIM(CLEAN(UPPER(salesTable[[#This Row],[CustomerType]])))))</f>
        <v>BUSINESS</v>
      </c>
      <c r="U1100" t="str">
        <f>IF(salesTable[[#This Row],[SalesChannel]]="","MISSING",IFERROR(VLOOKUP(salesTable[[#This Row],[SalesChannel]],salesChannel_Ref[],2,FALSE),CLEAN(UPPER(TRIM(salesTable[SalesChannel])))))</f>
        <v>MOBILE APP</v>
      </c>
      <c r="V110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00" s="8" t="str">
        <f>IF(salesTable[[#This Row],[ProductID]]="","MISSING",IFERROR(VLOOKUP(salesTable[[#This Row],[ProductID]],product_REF[],1,FALSE),"NO MATCH"))</f>
        <v>P004</v>
      </c>
      <c r="X1100" s="8" t="str">
        <f>CLEAN(UPPER(TRIM(IF(salesTable[[#This Row],[ProductID]]="","MISSING",IFERROR(VLOOKUP(salesTable[[#This Row],[ProductID]],product_REF[],2,FALSE),"NO MATCH")))))</f>
        <v>LASER PRINTER</v>
      </c>
      <c r="Y1100" t="str">
        <f>IFERROR(CLEAN(UPPER(TRIM(VLOOKUP(salesTable[[#This Row],[productID_Final]],product_REF[],3,FALSE)))),"NO MATCH")</f>
        <v>OFFICE SUPPLIES</v>
      </c>
      <c r="Z1100" s="8" t="str">
        <f>IF(salesTable[[#This Row],[productCategory_final]]=CLEAN(UPPER(TRIM(salesTable[ProductCategory]))),salesTable[[#This Row],[productCategory_final]],"MISMATCH")</f>
        <v>OFFICE SUPPLIES</v>
      </c>
      <c r="AA1100" s="8" t="str">
        <f>IF(salesTable[[#This Row],[CustomerID]]="","MISSING",IFERROR(VLOOKUP(salesTable[[#This Row],[CustomerID]],customer_REF[],1,FALSE),"NO MATCH"))</f>
        <v>C0358</v>
      </c>
      <c r="AB1100" t="str">
        <f>CLEAN(UPPER(TRIM(IF(salesTable[[#This Row],[FirstName]]="","MISSING",IFERROR(VLOOKUP(salesTable[[#This Row],[CustomerID_final]],customer_REF[],2,FALSE),"NO MATCH")))))</f>
        <v>ESI</v>
      </c>
      <c r="AC1100" s="8" t="str">
        <f>IF(salesTable[[#This Row],[customerFisrtName]]=CLEAN(UPPER(TRIM(salesTable[[#This Row],[customerFisrtName]]))),salesTable[[#This Row],[customerFisrtName]],"MISMATCH")</f>
        <v>ESI</v>
      </c>
      <c r="AD1100" t="str">
        <f>CLEAN(UPPER(TRIM(IF(salesTable[[#This Row],[LastName]]="","MISSING",IFERROR(VLOOKUP(salesTable[[#This Row],[CustomerID_final]],customer_REF[],3,FALSE),"NO MATCH")))))</f>
        <v>ASARE</v>
      </c>
      <c r="AE1100" s="8" t="str">
        <f>IF(salesTable[[#This Row],[customerLastName]]=CLEAN(UPPER(TRIM(salesTable[[#This Row],[customerLastName]]))),salesTable[[#This Row],[customerLastName]],"MISMATCH")</f>
        <v>ASARE</v>
      </c>
      <c r="AF1100" s="8" t="str">
        <f>IF(salesTable[[#This Row],[Phone]]="","MISSING",0&amp;RIGHT(TRIM(SUBSTITUTE(SUBSTITUTE(SUBSTITUTE(salesTable[[#This Row],[Phone]],"+","")," ",""),"-","")),9))</f>
        <v>0549510534</v>
      </c>
      <c r="AG110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00" s="8">
        <f>IF(salesTable[[#This Row],[quantity_clean]]&gt;0,salesTable[[#This Row],[quantity_clean]],"INVALID")</f>
        <v>9</v>
      </c>
      <c r="AI110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00" s="8">
        <f>IF(salesTable[[#This Row],[unitPrice_clean]]&gt;0,salesTable[[#This Row],[unitPrice_clean]],"INVALID")</f>
        <v>1650</v>
      </c>
      <c r="AK1100">
        <f>IF(salesTable[[#This Row],[Revenue]]="","MISSING",VALUE(TRIM(SUBSTITUTE(SUBSTITUTE(salesTable[[#This Row],[Revenue]],",",""),"GH₵",""))))</f>
        <v>14850</v>
      </c>
      <c r="AL1100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1100" s="19" t="str">
        <f>IF(ISNUMBER(salesTable[[#This Row],[OrderDate]]),salesTable[[#This Row],[OrderDate]],IFERROR(DATEVALUE(CLEAN(TRIM(SUBSTITUTE(salesTable[[#This Row],[OrderDate]],".","/")))),"CHECK"))</f>
        <v>CHECK</v>
      </c>
      <c r="AN110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100" s="8" t="str">
        <f>CLEAN(PROPER(TRIM(salesTable[[#This Row],[Email]])))</f>
        <v>Esi.Asare85@Example.Com</v>
      </c>
      <c r="AR1100" s="8" t="str">
        <f>CLEAN(TRIM(salesTable[[#This Row],[SourceFile]]))</f>
        <v>Online_Sales_2025.xlsx</v>
      </c>
      <c r="AS11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0" s="8" t="str">
        <f>IF(salesTable[orderRef_final]&lt;&gt;"MISSING",salesTable[orderRef_final],"invalid")</f>
        <v>SUSPICIOUS</v>
      </c>
    </row>
    <row r="1101" spans="1:46" x14ac:dyDescent="0.3">
      <c r="A1101" t="s">
        <v>268</v>
      </c>
      <c r="B1101" t="s">
        <v>269</v>
      </c>
      <c r="C1101" t="s">
        <v>270</v>
      </c>
      <c r="D1101" t="s">
        <v>271</v>
      </c>
      <c r="E1101" t="s">
        <v>190</v>
      </c>
      <c r="F1101" t="s">
        <v>108</v>
      </c>
      <c r="G1101" t="s">
        <v>68</v>
      </c>
      <c r="H1101" t="s">
        <v>109</v>
      </c>
      <c r="I1101" t="s">
        <v>110</v>
      </c>
      <c r="J1101" t="s">
        <v>272</v>
      </c>
      <c r="K1101" t="s">
        <v>72</v>
      </c>
      <c r="L1101" t="s">
        <v>58</v>
      </c>
      <c r="M1101">
        <v>2</v>
      </c>
      <c r="N1101" t="s">
        <v>273</v>
      </c>
      <c r="O1101">
        <v>7000</v>
      </c>
      <c r="P1101" t="s">
        <v>274</v>
      </c>
      <c r="Q1101" t="s">
        <v>275</v>
      </c>
      <c r="R1101" t="s">
        <v>61</v>
      </c>
      <c r="S1101" t="str">
        <f>IF(salesTable[[#This Row],[Region]]="","MISSING",IFERROR(VLOOKUP(salesTable[[#This Row],[Region]],region_ref[],2,FALSE),TRIM(CLEAN(UPPER(salesTable[[#This Row],[Region]])))))</f>
        <v>TAMALE</v>
      </c>
      <c r="T1101" t="str">
        <f>IF(salesTable[[#This Row],[CustomerType]]="","MISSING",IFERROR(VLOOKUP(salesTable[[#This Row],[CustomerType]],customerType_Ref[],2,FALSE),TRIM(CLEAN(UPPER(salesTable[[#This Row],[CustomerType]])))))</f>
        <v>GOVERNMENT</v>
      </c>
      <c r="U1101" t="str">
        <f>IF(salesTable[[#This Row],[SalesChannel]]="","MISSING",IFERROR(VLOOKUP(salesTable[[#This Row],[SalesChannel]],salesChannel_Ref[],2,FALSE),CLEAN(UPPER(TRIM(salesTable[SalesChannel])))))</f>
        <v>IN-STORE</v>
      </c>
      <c r="V110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01" s="8" t="str">
        <f>IF(salesTable[[#This Row],[ProductID]]="","MISSING",IFERROR(VLOOKUP(salesTable[[#This Row],[ProductID]],product_REF[],1,FALSE),"NO MATCH"))</f>
        <v>P010</v>
      </c>
      <c r="X1101" s="8" t="str">
        <f>CLEAN(UPPER(TRIM(IF(salesTable[[#This Row],[ProductID]]="","MISSING",IFERROR(VLOOKUP(salesTable[[#This Row],[ProductID]],product_REF[],2,FALSE),"NO MATCH")))))</f>
        <v>AIR CONDITIONER</v>
      </c>
      <c r="Y1101" t="str">
        <f>IFERROR(CLEAN(UPPER(TRIM(VLOOKUP(salesTable[[#This Row],[productID_Final]],product_REF[],3,FALSE)))),"NO MATCH")</f>
        <v>HOME APPLIANCES</v>
      </c>
      <c r="Z1101" s="8" t="str">
        <f>IF(salesTable[[#This Row],[productCategory_final]]=CLEAN(UPPER(TRIM(salesTable[ProductCategory]))),salesTable[[#This Row],[productCategory_final]],"MISMATCH")</f>
        <v>HOME APPLIANCES</v>
      </c>
      <c r="AA1101" s="8" t="str">
        <f>IF(salesTable[[#This Row],[CustomerID]]="","MISSING",IFERROR(VLOOKUP(salesTable[[#This Row],[CustomerID]],customer_REF[],1,FALSE),"NO MATCH"))</f>
        <v>C0275</v>
      </c>
      <c r="AB1101" t="str">
        <f>CLEAN(UPPER(TRIM(IF(salesTable[[#This Row],[FirstName]]="","MISSING",IFERROR(VLOOKUP(salesTable[[#This Row],[CustomerID_final]],customer_REF[],2,FALSE),"NO MATCH")))))</f>
        <v>MICHAEL</v>
      </c>
      <c r="AC1101" s="8" t="str">
        <f>IF(salesTable[[#This Row],[customerFisrtName]]=CLEAN(UPPER(TRIM(salesTable[[#This Row],[customerFisrtName]]))),salesTable[[#This Row],[customerFisrtName]],"MISMATCH")</f>
        <v>MICHAEL</v>
      </c>
      <c r="AD1101" t="str">
        <f>CLEAN(UPPER(TRIM(IF(salesTable[[#This Row],[LastName]]="","MISSING",IFERROR(VLOOKUP(salesTable[[#This Row],[CustomerID_final]],customer_REF[],3,FALSE),"NO MATCH")))))</f>
        <v>ASARE</v>
      </c>
      <c r="AE1101" s="8" t="str">
        <f>IF(salesTable[[#This Row],[customerLastName]]=CLEAN(UPPER(TRIM(salesTable[[#This Row],[customerLastName]]))),salesTable[[#This Row],[customerLastName]],"MISMATCH")</f>
        <v>ASARE</v>
      </c>
      <c r="AF1101" s="8" t="str">
        <f>IF(salesTable[[#This Row],[Phone]]="","MISSING",0&amp;RIGHT(TRIM(SUBSTITUTE(SUBSTITUTE(SUBSTITUTE(salesTable[[#This Row],[Phone]],"+","")," ",""),"-","")),9))</f>
        <v>0262346317</v>
      </c>
      <c r="AG110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01" s="8">
        <f>IF(salesTable[[#This Row],[quantity_clean]]&gt;0,salesTable[[#This Row],[quantity_clean]],"INVALID")</f>
        <v>2</v>
      </c>
      <c r="AI1101">
        <f>IF(OR(salesTable[[#This Row],[UnitPrice]]="",salesTable[[#This Row],[UnitPrice]]="N/A",salesTable[[#This Row],[UnitPrice]]="unknown"),"INVALID",VALUE(TRIM(SUBSTITUTE(SUBSTITUTE(salesTable[[#This Row],[UnitPrice]],",",""),"GH₵",""))))</f>
        <v>3500</v>
      </c>
      <c r="AJ1101" s="8">
        <f>IF(salesTable[[#This Row],[unitPrice_clean]]&gt;0,salesTable[[#This Row],[unitPrice_clean]],"INVALID")</f>
        <v>3500</v>
      </c>
      <c r="AK1101">
        <f>IF(salesTable[[#This Row],[Revenue]]="","MISSING",VALUE(TRIM(SUBSTITUTE(SUBSTITUTE(salesTable[[#This Row],[Revenue]],",",""),"GH₵",""))))</f>
        <v>7000</v>
      </c>
      <c r="AL1101" s="8">
        <f>IFERROR(IF(ROUND(salesTable[[#This Row],[Quantity_final]]*salesTable[[#This Row],[UnitPrice_final]],2)=ROUND(salesTable[[#This Row],[revenue_clean]],2)=TRUE,salesTable[[#This Row],[revenue_clean]],"invalid"),"INVALID")</f>
        <v>7000</v>
      </c>
      <c r="AM1101" s="19">
        <f>IF(ISNUMBER(salesTable[[#This Row],[OrderDate]]),salesTable[[#This Row],[OrderDate]],IFERROR(DATEVALUE(CLEAN(TRIM(SUBSTITUTE(salesTable[[#This Row],[OrderDate]],".","/")))),"CHECK"))</f>
        <v>46107</v>
      </c>
      <c r="AN110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01" s="8" t="str">
        <f>CLEAN(PROPER(TRIM(salesTable[[#This Row],[Email]])))</f>
        <v>Michael.Asare7@Example.Com</v>
      </c>
      <c r="AR1101" s="8" t="str">
        <f>CLEAN(TRIM(salesTable[[#This Row],[SourceFile]]))</f>
        <v>Retail_POS_2025.csv</v>
      </c>
      <c r="AS11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1" s="8" t="str">
        <f>IF(salesTable[orderRef_final]&lt;&gt;"MISSING",salesTable[orderRef_final],"invalid")</f>
        <v>SUSPICIOUS</v>
      </c>
    </row>
    <row r="1102" spans="1:46" x14ac:dyDescent="0.3">
      <c r="A1102" t="s">
        <v>299</v>
      </c>
      <c r="B1102" t="s">
        <v>300</v>
      </c>
      <c r="C1102" t="s">
        <v>301</v>
      </c>
      <c r="D1102" t="s">
        <v>302</v>
      </c>
      <c r="E1102" t="s">
        <v>161</v>
      </c>
      <c r="F1102" t="s">
        <v>23</v>
      </c>
      <c r="G1102" t="s">
        <v>303</v>
      </c>
      <c r="H1102" t="s">
        <v>304</v>
      </c>
      <c r="I1102" t="s">
        <v>41</v>
      </c>
      <c r="J1102" t="s">
        <v>305</v>
      </c>
      <c r="K1102" t="s">
        <v>84</v>
      </c>
      <c r="L1102" t="s">
        <v>165</v>
      </c>
      <c r="M1102">
        <v>1</v>
      </c>
      <c r="N1102">
        <v>2400</v>
      </c>
      <c r="O1102">
        <v>2400</v>
      </c>
      <c r="P1102" t="s">
        <v>306</v>
      </c>
      <c r="Q1102" t="s">
        <v>307</v>
      </c>
      <c r="R1102" t="s">
        <v>46</v>
      </c>
      <c r="S1102" t="str">
        <f>IF(salesTable[[#This Row],[Region]]="","MISSING",IFERROR(VLOOKUP(salesTable[[#This Row],[Region]],region_ref[],2,FALSE),TRIM(CLEAN(UPPER(salesTable[[#This Row],[Region]])))))</f>
        <v>HO</v>
      </c>
      <c r="T1102" t="str">
        <f>IF(salesTable[[#This Row],[CustomerType]]="","MISSING",IFERROR(VLOOKUP(salesTable[[#This Row],[CustomerType]],customerType_Ref[],2,FALSE),TRIM(CLEAN(UPPER(salesTable[[#This Row],[CustomerType]])))))</f>
        <v>GOVERNMENT</v>
      </c>
      <c r="U1102" t="str">
        <f>IF(salesTable[[#This Row],[SalesChannel]]="","MISSING",IFERROR(VLOOKUP(salesTable[[#This Row],[SalesChannel]],salesChannel_Ref[],2,FALSE),CLEAN(UPPER(TRIM(salesTable[SalesChannel])))))</f>
        <v>AGENT</v>
      </c>
      <c r="V110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02" s="8" t="str">
        <f>IF(salesTable[[#This Row],[ProductID]]="","MISSING",IFERROR(VLOOKUP(salesTable[[#This Row],[ProductID]],product_REF[],1,FALSE),"NO MATCH"))</f>
        <v>P011</v>
      </c>
      <c r="X1102" s="8" t="str">
        <f>CLEAN(UPPER(TRIM(IF(salesTable[[#This Row],[ProductID]]="","MISSING",IFERROR(VLOOKUP(salesTable[[#This Row],[ProductID]],product_REF[],2,FALSE),"NO MATCH")))))</f>
        <v>EXECUTIVE DESK</v>
      </c>
      <c r="Y1102" t="str">
        <f>IFERROR(CLEAN(UPPER(TRIM(VLOOKUP(salesTable[[#This Row],[productID_Final]],product_REF[],3,FALSE)))),"NO MATCH")</f>
        <v>FURNITURE</v>
      </c>
      <c r="Z1102" s="8" t="str">
        <f>IF(salesTable[[#This Row],[productCategory_final]]=CLEAN(UPPER(TRIM(salesTable[ProductCategory]))),salesTable[[#This Row],[productCategory_final]],"MISMATCH")</f>
        <v>FURNITURE</v>
      </c>
      <c r="AA1102" s="8" t="str">
        <f>IF(salesTable[[#This Row],[CustomerID]]="","MISSING",IFERROR(VLOOKUP(salesTable[[#This Row],[CustomerID]],customer_REF[],1,FALSE),"NO MATCH"))</f>
        <v>C0248</v>
      </c>
      <c r="AB1102" t="str">
        <f>CLEAN(UPPER(TRIM(IF(salesTable[[#This Row],[FirstName]]="","MISSING",IFERROR(VLOOKUP(salesTable[[#This Row],[CustomerID_final]],customer_REF[],2,FALSE),"NO MATCH")))))</f>
        <v>AMA</v>
      </c>
      <c r="AC1102" s="8" t="str">
        <f>IF(salesTable[[#This Row],[customerFisrtName]]=CLEAN(UPPER(TRIM(salesTable[[#This Row],[customerFisrtName]]))),salesTable[[#This Row],[customerFisrtName]],"MISMATCH")</f>
        <v>AMA</v>
      </c>
      <c r="AD1102" t="str">
        <f>CLEAN(UPPER(TRIM(IF(salesTable[[#This Row],[LastName]]="","MISSING",IFERROR(VLOOKUP(salesTable[[#This Row],[CustomerID_final]],customer_REF[],3,FALSE),"NO MATCH")))))</f>
        <v>ADDO</v>
      </c>
      <c r="AE1102" s="8" t="str">
        <f>IF(salesTable[[#This Row],[customerLastName]]=CLEAN(UPPER(TRIM(salesTable[[#This Row],[customerLastName]]))),salesTable[[#This Row],[customerLastName]],"MISMATCH")</f>
        <v>ADDO</v>
      </c>
      <c r="AF1102" s="8" t="str">
        <f>IF(salesTable[[#This Row],[Phone]]="","MISSING",0&amp;RIGHT(TRIM(SUBSTITUTE(SUBSTITUTE(SUBSTITUTE(salesTable[[#This Row],[Phone]],"+","")," ",""),"-","")),9))</f>
        <v>0556369901</v>
      </c>
      <c r="AG110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102" s="8">
        <f>IF(salesTable[[#This Row],[quantity_clean]]&gt;0,salesTable[[#This Row],[quantity_clean]],"INVALID")</f>
        <v>1</v>
      </c>
      <c r="AI110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02" s="8">
        <f>IF(salesTable[[#This Row],[unitPrice_clean]]&gt;0,salesTable[[#This Row],[unitPrice_clean]],"INVALID")</f>
        <v>2400</v>
      </c>
      <c r="AK1102">
        <f>IF(salesTable[[#This Row],[Revenue]]="","MISSING",VALUE(TRIM(SUBSTITUTE(SUBSTITUTE(salesTable[[#This Row],[Revenue]],",",""),"GH₵",""))))</f>
        <v>2400</v>
      </c>
      <c r="AL1102" s="8">
        <f>IFERROR(IF(ROUND(salesTable[[#This Row],[Quantity_final]]*salesTable[[#This Row],[UnitPrice_final]],2)=ROUND(salesTable[[#This Row],[revenue_clean]],2)=TRUE,salesTable[[#This Row],[revenue_clean]],"invalid"),"INVALID")</f>
        <v>2400</v>
      </c>
      <c r="AM1102" s="19">
        <f>IF(ISNUMBER(salesTable[[#This Row],[OrderDate]]),salesTable[[#This Row],[OrderDate]],IFERROR(DATEVALUE(CLEAN(TRIM(SUBSTITUTE(salesTable[[#This Row],[OrderDate]],".","/")))),"CHECK"))</f>
        <v>45881</v>
      </c>
      <c r="AN11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45881</v>
      </c>
      <c r="AO11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02" s="8" t="str">
        <f>CLEAN(PROPER(TRIM(salesTable[[#This Row],[Email]])))</f>
        <v>Ama.Addo52@Example.Com</v>
      </c>
      <c r="AR1102" s="8" t="str">
        <f>CLEAN(TRIM(salesTable[[#This Row],[SourceFile]]))</f>
        <v>Mobile_App_Export.csv</v>
      </c>
      <c r="AS11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2" s="8" t="str">
        <f>IF(salesTable[orderRef_final]&lt;&gt;"MISSING",salesTable[orderRef_final],"invalid")</f>
        <v>SUSPICIOUS</v>
      </c>
    </row>
    <row r="1103" spans="1:46" x14ac:dyDescent="0.3">
      <c r="A1103" t="s">
        <v>308</v>
      </c>
      <c r="B1103" t="s">
        <v>309</v>
      </c>
      <c r="C1103" t="s">
        <v>310</v>
      </c>
      <c r="D1103" t="s">
        <v>80</v>
      </c>
      <c r="E1103" t="s">
        <v>140</v>
      </c>
      <c r="F1103" t="s">
        <v>311</v>
      </c>
      <c r="G1103" t="s">
        <v>218</v>
      </c>
      <c r="H1103" t="s">
        <v>312</v>
      </c>
      <c r="I1103" t="s">
        <v>313</v>
      </c>
      <c r="J1103" t="s">
        <v>83</v>
      </c>
      <c r="K1103" t="s">
        <v>288</v>
      </c>
      <c r="L1103" t="s">
        <v>58</v>
      </c>
      <c r="M1103">
        <v>4</v>
      </c>
      <c r="N1103">
        <v>2850</v>
      </c>
      <c r="O1103">
        <v>11400</v>
      </c>
      <c r="P1103" t="s">
        <v>314</v>
      </c>
      <c r="Q1103" t="s">
        <v>315</v>
      </c>
      <c r="R1103" t="s">
        <v>157</v>
      </c>
      <c r="S1103" t="str">
        <f>IF(salesTable[[#This Row],[Region]]="","MISSING",IFERROR(VLOOKUP(salesTable[[#This Row],[Region]],region_ref[],2,FALSE),TRIM(CLEAN(UPPER(salesTable[[#This Row],[Region]])))))</f>
        <v>HO</v>
      </c>
      <c r="T1103" t="str">
        <f>IF(salesTable[[#This Row],[CustomerType]]="","MISSING",IFERROR(VLOOKUP(salesTable[[#This Row],[CustomerType]],customerType_Ref[],2,FALSE),TRIM(CLEAN(UPPER(salesTable[[#This Row],[CustomerType]])))))</f>
        <v>INDIVIDUAL</v>
      </c>
      <c r="U1103" t="str">
        <f>IF(salesTable[[#This Row],[SalesChannel]]="","MISSING",IFERROR(VLOOKUP(salesTable[[#This Row],[SalesChannel]],salesChannel_Ref[],2,FALSE),CLEAN(UPPER(TRIM(salesTable[SalesChannel])))))</f>
        <v>AGENT</v>
      </c>
      <c r="V110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03" s="8" t="str">
        <f>IF(salesTable[[#This Row],[ProductID]]="","MISSING",IFERROR(VLOOKUP(salesTable[[#This Row],[ProductID]],product_REF[],1,FALSE),"NO MATCH"))</f>
        <v>P005</v>
      </c>
      <c r="X1103" s="8" t="str">
        <f>CLEAN(UPPER(TRIM(IF(salesTable[[#This Row],[ProductID]]="","MISSING",IFERROR(VLOOKUP(salesTable[[#This Row],[ProductID]],product_REF[],2,FALSE),"NO MATCH")))))</f>
        <v>SMARTPHONE X</v>
      </c>
      <c r="Y1103" t="str">
        <f>IFERROR(CLEAN(UPPER(TRIM(VLOOKUP(salesTable[[#This Row],[productID_Final]],product_REF[],3,FALSE)))),"NO MATCH")</f>
        <v>ELECTRONICS</v>
      </c>
      <c r="Z1103" s="8" t="str">
        <f>IF(salesTable[[#This Row],[productCategory_final]]=CLEAN(UPPER(TRIM(salesTable[ProductCategory]))),salesTable[[#This Row],[productCategory_final]],"MISMATCH")</f>
        <v>ELECTRONICS</v>
      </c>
      <c r="AA1103" s="8" t="str">
        <f>IF(salesTable[[#This Row],[CustomerID]]="","MISSING",IFERROR(VLOOKUP(salesTable[[#This Row],[CustomerID]],customer_REF[],1,FALSE),"NO MATCH"))</f>
        <v>C0251</v>
      </c>
      <c r="AB1103" t="str">
        <f>CLEAN(UPPER(TRIM(IF(salesTable[[#This Row],[FirstName]]="","MISSING",IFERROR(VLOOKUP(salesTable[[#This Row],[CustomerID_final]],customer_REF[],2,FALSE),"NO MATCH")))))</f>
        <v>ADWOA</v>
      </c>
      <c r="AC1103" s="8" t="str">
        <f>IF(salesTable[[#This Row],[customerFisrtName]]=CLEAN(UPPER(TRIM(salesTable[[#This Row],[customerFisrtName]]))),salesTable[[#This Row],[customerFisrtName]],"MISMATCH")</f>
        <v>ADWOA</v>
      </c>
      <c r="AD1103" t="str">
        <f>CLEAN(UPPER(TRIM(IF(salesTable[[#This Row],[LastName]]="","MISSING",IFERROR(VLOOKUP(salesTable[[#This Row],[CustomerID_final]],customer_REF[],3,FALSE),"NO MATCH")))))</f>
        <v>OWUSU</v>
      </c>
      <c r="AE1103" s="8" t="str">
        <f>IF(salesTable[[#This Row],[customerLastName]]=CLEAN(UPPER(TRIM(salesTable[[#This Row],[customerLastName]]))),salesTable[[#This Row],[customerLastName]],"MISMATCH")</f>
        <v>OWUSU</v>
      </c>
      <c r="AF1103" s="8" t="str">
        <f>IF(salesTable[[#This Row],[Phone]]="","MISSING",0&amp;RIGHT(TRIM(SUBSTITUTE(SUBSTITUTE(SUBSTITUTE(salesTable[[#This Row],[Phone]],"+","")," ",""),"-","")),9))</f>
        <v>0554770904</v>
      </c>
      <c r="AG110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03" s="8">
        <f>IF(salesTable[[#This Row],[quantity_clean]]&gt;0,salesTable[[#This Row],[quantity_clean]],"INVALID")</f>
        <v>4</v>
      </c>
      <c r="AI1103">
        <f>IF(OR(salesTable[[#This Row],[UnitPrice]]="",salesTable[[#This Row],[UnitPrice]]="N/A",salesTable[[#This Row],[UnitPrice]]="unknown"),"INVALID",VALUE(TRIM(SUBSTITUTE(SUBSTITUTE(salesTable[[#This Row],[UnitPrice]],",",""),"GH₵",""))))</f>
        <v>2850</v>
      </c>
      <c r="AJ1103" s="8">
        <f>IF(salesTable[[#This Row],[unitPrice_clean]]&gt;0,salesTable[[#This Row],[unitPrice_clean]],"INVALID")</f>
        <v>2850</v>
      </c>
      <c r="AK1103">
        <f>IF(salesTable[[#This Row],[Revenue]]="","MISSING",VALUE(TRIM(SUBSTITUTE(SUBSTITUTE(salesTable[[#This Row],[Revenue]],",",""),"GH₵",""))))</f>
        <v>11400</v>
      </c>
      <c r="AL1103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1103" s="19">
        <f>IF(ISNUMBER(salesTable[[#This Row],[OrderDate]]),salesTable[[#This Row],[OrderDate]],IFERROR(DATEVALUE(CLEAN(TRIM(SUBSTITUTE(salesTable[[#This Row],[OrderDate]],".","/")))),"CHECK"))</f>
        <v>45878</v>
      </c>
      <c r="AN11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45878</v>
      </c>
      <c r="AO11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03" s="8" t="str">
        <f>CLEAN(PROPER(TRIM(salesTable[[#This Row],[Email]])))</f>
        <v>Adwoa.Owusu78Example.Com</v>
      </c>
      <c r="AR1103" s="8" t="str">
        <f>CLEAN(TRIM(salesTable[[#This Row],[SourceFile]]))</f>
        <v>Online_Sales_2025.xlsx</v>
      </c>
      <c r="AS11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3" s="8" t="str">
        <f>IF(salesTable[orderRef_final]&lt;&gt;"MISSING",salesTable[orderRef_final],"invalid")</f>
        <v>SUSPICIOUS</v>
      </c>
    </row>
    <row r="1104" spans="1:46" x14ac:dyDescent="0.3">
      <c r="A1104" t="s">
        <v>357</v>
      </c>
      <c r="B1104" t="s">
        <v>358</v>
      </c>
      <c r="C1104" t="s">
        <v>359</v>
      </c>
      <c r="D1104" t="s">
        <v>65</v>
      </c>
      <c r="E1104" t="s">
        <v>152</v>
      </c>
      <c r="F1104" t="s">
        <v>108</v>
      </c>
      <c r="G1104" t="s">
        <v>239</v>
      </c>
      <c r="H1104" t="s">
        <v>240</v>
      </c>
      <c r="I1104" t="s">
        <v>279</v>
      </c>
      <c r="J1104" t="s">
        <v>337</v>
      </c>
      <c r="K1104" t="s">
        <v>288</v>
      </c>
      <c r="L1104" t="s">
        <v>182</v>
      </c>
      <c r="M1104" t="s">
        <v>360</v>
      </c>
      <c r="N1104">
        <v>980</v>
      </c>
      <c r="O1104">
        <v>8820</v>
      </c>
      <c r="P1104" t="s">
        <v>361</v>
      </c>
      <c r="Q1104" t="s">
        <v>362</v>
      </c>
      <c r="R1104" t="s">
        <v>157</v>
      </c>
      <c r="S1104" t="str">
        <f>IF(salesTable[[#This Row],[Region]]="","MISSING",IFERROR(VLOOKUP(salesTable[[#This Row],[Region]],region_ref[],2,FALSE),TRIM(CLEAN(UPPER(salesTable[[#This Row],[Region]])))))</f>
        <v>TAMALE</v>
      </c>
      <c r="T1104" t="str">
        <f>IF(salesTable[[#This Row],[CustomerType]]="","MISSING",IFERROR(VLOOKUP(salesTable[[#This Row],[CustomerType]],customerType_Ref[],2,FALSE),TRIM(CLEAN(UPPER(salesTable[[#This Row],[CustomerType]])))))</f>
        <v>INDIVIDUAL</v>
      </c>
      <c r="U1104" t="str">
        <f>IF(salesTable[[#This Row],[SalesChannel]]="","MISSING",IFERROR(VLOOKUP(salesTable[[#This Row],[SalesChannel]],salesChannel_Ref[],2,FALSE),CLEAN(UPPER(TRIM(salesTable[SalesChannel])))))</f>
        <v>AGENT</v>
      </c>
      <c r="V1104" t="str">
        <f>IF(salesTable[[#This Row],[PaymentMethod]]="","MISSING",IFERROR(VLOOKUP(salesTable[[#This Row],[PaymentMethod]],paymentMethod_REF[],2,FALSE), CLEAN(UPPER(TRIM(salesTable[[#This Row],[PaymentMethod]])))))</f>
        <v>CASH</v>
      </c>
      <c r="W1104" s="8" t="str">
        <f>IF(salesTable[[#This Row],[ProductID]]="","MISSING",IFERROR(VLOOKUP(salesTable[[#This Row],[ProductID]],product_REF[],1,FALSE),"NO MATCH"))</f>
        <v>P009</v>
      </c>
      <c r="X1104" s="8" t="str">
        <f>CLEAN(UPPER(TRIM(IF(salesTable[[#This Row],[ProductID]]="","MISSING",IFERROR(VLOOKUP(salesTable[[#This Row],[ProductID]],product_REF[],2,FALSE),"NO MATCH")))))</f>
        <v>FILING CABINET</v>
      </c>
      <c r="Y1104" t="str">
        <f>IFERROR(CLEAN(UPPER(TRIM(VLOOKUP(salesTable[[#This Row],[productID_Final]],product_REF[],3,FALSE)))),"NO MATCH")</f>
        <v>OFFICE SUPPLIES</v>
      </c>
      <c r="Z1104" s="8" t="str">
        <f>IF(salesTable[[#This Row],[productCategory_final]]=CLEAN(UPPER(TRIM(salesTable[ProductCategory]))),salesTable[[#This Row],[productCategory_final]],"MISMATCH")</f>
        <v>OFFICE SUPPLIES</v>
      </c>
      <c r="AA1104" s="8" t="str">
        <f>IF(salesTable[[#This Row],[CustomerID]]="","MISSING",IFERROR(VLOOKUP(salesTable[[#This Row],[CustomerID]],customer_REF[],1,FALSE),"NO MATCH"))</f>
        <v>C0310</v>
      </c>
      <c r="AB1104" t="str">
        <f>CLEAN(UPPER(TRIM(IF(salesTable[[#This Row],[FirstName]]="","MISSING",IFERROR(VLOOKUP(salesTable[[#This Row],[CustomerID_final]],customer_REF[],2,FALSE),"NO MATCH")))))</f>
        <v>NAA</v>
      </c>
      <c r="AC1104" s="8" t="str">
        <f>IF(salesTable[[#This Row],[customerFisrtName]]=CLEAN(UPPER(TRIM(salesTable[[#This Row],[customerFisrtName]]))),salesTable[[#This Row],[customerFisrtName]],"MISMATCH")</f>
        <v>NAA</v>
      </c>
      <c r="AD1104" t="str">
        <f>CLEAN(UPPER(TRIM(IF(salesTable[[#This Row],[LastName]]="","MISSING",IFERROR(VLOOKUP(salesTable[[#This Row],[CustomerID_final]],customer_REF[],3,FALSE),"NO MATCH")))))</f>
        <v>OWUSU</v>
      </c>
      <c r="AE1104" s="8" t="str">
        <f>IF(salesTable[[#This Row],[customerLastName]]=CLEAN(UPPER(TRIM(salesTable[[#This Row],[customerLastName]]))),salesTable[[#This Row],[customerLastName]],"MISMATCH")</f>
        <v>OWUSU</v>
      </c>
      <c r="AF1104" s="8" t="str">
        <f>IF(salesTable[[#This Row],[Phone]]="","MISSING",0&amp;RIGHT(TRIM(SUBSTITUTE(SUBSTITUTE(SUBSTITUTE(salesTable[[#This Row],[Phone]],"+","")," ",""),"-","")),9))</f>
        <v>0246691930</v>
      </c>
      <c r="AG110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04" s="8">
        <f>IF(salesTable[[#This Row],[quantity_clean]]&gt;0,salesTable[[#This Row],[quantity_clean]],"INVALID")</f>
        <v>9</v>
      </c>
      <c r="AI110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04" s="8">
        <f>IF(salesTable[[#This Row],[unitPrice_clean]]&gt;0,salesTable[[#This Row],[unitPrice_clean]],"INVALID")</f>
        <v>980</v>
      </c>
      <c r="AK1104">
        <f>IF(salesTable[[#This Row],[Revenue]]="","MISSING",VALUE(TRIM(SUBSTITUTE(SUBSTITUTE(salesTable[[#This Row],[Revenue]],",",""),"GH₵",""))))</f>
        <v>8820</v>
      </c>
      <c r="AL1104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1104" s="19" t="str">
        <f>IF(ISNUMBER(salesTable[[#This Row],[OrderDate]]),salesTable[[#This Row],[OrderDate]],IFERROR(DATEVALUE(CLEAN(TRIM(SUBSTITUTE(salesTable[[#This Row],[OrderDate]],".","/")))),"CHECK"))</f>
        <v>CHECK</v>
      </c>
      <c r="AN110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04" s="8" t="str">
        <f>CLEAN(PROPER(TRIM(salesTable[[#This Row],[Email]])))</f>
        <v>Naa.Owusu93@Example.Com</v>
      </c>
      <c r="AR1104" s="8" t="str">
        <f>CLEAN(TRIM(salesTable[[#This Row],[SourceFile]]))</f>
        <v>Online_Sales_2025.xlsx</v>
      </c>
      <c r="AS11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4" s="8" t="str">
        <f>IF(salesTable[orderRef_final]&lt;&gt;"MISSING",salesTable[orderRef_final],"invalid")</f>
        <v>SUSPICIOUS</v>
      </c>
    </row>
    <row r="1105" spans="1:46" x14ac:dyDescent="0.3">
      <c r="A1105" t="s">
        <v>414</v>
      </c>
      <c r="B1105" t="s">
        <v>415</v>
      </c>
      <c r="C1105" t="s">
        <v>416</v>
      </c>
      <c r="D1105" t="s">
        <v>106</v>
      </c>
      <c r="E1105" t="s">
        <v>173</v>
      </c>
      <c r="F1105" t="s">
        <v>23</v>
      </c>
      <c r="G1105" t="s">
        <v>239</v>
      </c>
      <c r="H1105" t="s">
        <v>417</v>
      </c>
      <c r="I1105" t="s">
        <v>279</v>
      </c>
      <c r="J1105" t="s">
        <v>97</v>
      </c>
      <c r="K1105" t="s">
        <v>174</v>
      </c>
      <c r="L1105" t="s">
        <v>182</v>
      </c>
      <c r="M1105">
        <v>6</v>
      </c>
      <c r="N1105" t="s">
        <v>242</v>
      </c>
      <c r="O1105">
        <v>5880</v>
      </c>
      <c r="P1105" t="s">
        <v>418</v>
      </c>
      <c r="Q1105" t="s">
        <v>419</v>
      </c>
      <c r="R1105" t="s">
        <v>61</v>
      </c>
      <c r="S1105" t="str">
        <f>IF(salesTable[[#This Row],[Region]]="","MISSING",IFERROR(VLOOKUP(salesTable[[#This Row],[Region]],region_ref[],2,FALSE),TRIM(CLEAN(UPPER(salesTable[[#This Row],[Region]])))))</f>
        <v>HO</v>
      </c>
      <c r="T1105" t="str">
        <f>IF(salesTable[[#This Row],[CustomerType]]="","MISSING",IFERROR(VLOOKUP(salesTable[[#This Row],[CustomerType]],customerType_Ref[],2,FALSE),TRIM(CLEAN(UPPER(salesTable[[#This Row],[CustomerType]])))))</f>
        <v>BUSINESS</v>
      </c>
      <c r="U1105" t="str">
        <f>IF(salesTable[[#This Row],[SalesChannel]]="","MISSING",IFERROR(VLOOKUP(salesTable[[#This Row],[SalesChannel]],salesChannel_Ref[],2,FALSE),CLEAN(UPPER(TRIM(salesTable[SalesChannel])))))</f>
        <v>IN-STORE</v>
      </c>
      <c r="V1105" t="str">
        <f>IF(salesTable[[#This Row],[PaymentMethod]]="","MISSING",IFERROR(VLOOKUP(salesTable[[#This Row],[PaymentMethod]],paymentMethod_REF[],2,FALSE), CLEAN(UPPER(TRIM(salesTable[[#This Row],[PaymentMethod]])))))</f>
        <v>CASH</v>
      </c>
      <c r="W1105" s="8" t="str">
        <f>IF(salesTable[[#This Row],[ProductID]]="","MISSING",IFERROR(VLOOKUP(salesTable[[#This Row],[ProductID]],product_REF[],1,FALSE),"NO MATCH"))</f>
        <v>P009</v>
      </c>
      <c r="X1105" s="8" t="str">
        <f>CLEAN(UPPER(TRIM(IF(salesTable[[#This Row],[ProductID]]="","MISSING",IFERROR(VLOOKUP(salesTable[[#This Row],[ProductID]],product_REF[],2,FALSE),"NO MATCH")))))</f>
        <v>FILING CABINET</v>
      </c>
      <c r="Y1105" t="str">
        <f>IFERROR(CLEAN(UPPER(TRIM(VLOOKUP(salesTable[[#This Row],[productID_Final]],product_REF[],3,FALSE)))),"NO MATCH")</f>
        <v>OFFICE SUPPLIES</v>
      </c>
      <c r="Z1105" s="8" t="str">
        <f>IF(salesTable[[#This Row],[productCategory_final]]=CLEAN(UPPER(TRIM(salesTable[ProductCategory]))),salesTable[[#This Row],[productCategory_final]],"MISMATCH")</f>
        <v>OFFICE SUPPLIES</v>
      </c>
      <c r="AA1105" s="8" t="str">
        <f>IF(salesTable[[#This Row],[CustomerID]]="","MISSING",IFERROR(VLOOKUP(salesTable[[#This Row],[CustomerID]],customer_REF[],1,FALSE),"NO MATCH"))</f>
        <v>C0249</v>
      </c>
      <c r="AB1105" t="str">
        <f>CLEAN(UPPER(TRIM(IF(salesTable[[#This Row],[FirstName]]="","MISSING",IFERROR(VLOOKUP(salesTable[[#This Row],[CustomerID_final]],customer_REF[],2,FALSE),"NO MATCH")))))</f>
        <v>YAW</v>
      </c>
      <c r="AC1105" s="8" t="str">
        <f>IF(salesTable[[#This Row],[customerFisrtName]]=CLEAN(UPPER(TRIM(salesTable[[#This Row],[customerFisrtName]]))),salesTable[[#This Row],[customerFisrtName]],"MISMATCH")</f>
        <v>YAW</v>
      </c>
      <c r="AD1105" t="str">
        <f>CLEAN(UPPER(TRIM(IF(salesTable[[#This Row],[LastName]]="","MISSING",IFERROR(VLOOKUP(salesTable[[#This Row],[CustomerID_final]],customer_REF[],3,FALSE),"NO MATCH")))))</f>
        <v>OSEI</v>
      </c>
      <c r="AE1105" s="8" t="str">
        <f>IF(salesTable[[#This Row],[customerLastName]]=CLEAN(UPPER(TRIM(salesTable[[#This Row],[customerLastName]]))),salesTable[[#This Row],[customerLastName]],"MISMATCH")</f>
        <v>OSEI</v>
      </c>
      <c r="AF1105" s="8" t="str">
        <f>IF(salesTable[[#This Row],[Phone]]="","MISSING",0&amp;RIGHT(TRIM(SUBSTITUTE(SUBSTITUTE(SUBSTITUTE(salesTable[[#This Row],[Phone]],"+","")," ",""),"-","")),9))</f>
        <v>0592338500</v>
      </c>
      <c r="AG1105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05" s="8">
        <f>IF(salesTable[[#This Row],[quantity_clean]]&gt;0,salesTable[[#This Row],[quantity_clean]],"INVALID")</f>
        <v>6</v>
      </c>
      <c r="AI110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05" s="8">
        <f>IF(salesTable[[#This Row],[unitPrice_clean]]&gt;0,salesTable[[#This Row],[unitPrice_clean]],"INVALID")</f>
        <v>980</v>
      </c>
      <c r="AK1105">
        <f>IF(salesTable[[#This Row],[Revenue]]="","MISSING",VALUE(TRIM(SUBSTITUTE(SUBSTITUTE(salesTable[[#This Row],[Revenue]],",",""),"GH₵",""))))</f>
        <v>5880</v>
      </c>
      <c r="AL1105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1105" s="19">
        <f>IF(ISNUMBER(salesTable[[#This Row],[OrderDate]]),salesTable[[#This Row],[OrderDate]],IFERROR(DATEVALUE(CLEAN(TRIM(SUBSTITUTE(salesTable[[#This Row],[OrderDate]],".","/")))),"CHECK"))</f>
        <v>45683</v>
      </c>
      <c r="AN11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45683</v>
      </c>
      <c r="AO11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05" s="8" t="str">
        <f>CLEAN(PROPER(TRIM(salesTable[[#This Row],[Email]])))</f>
        <v>Yaw.Osei42@Example.Com</v>
      </c>
      <c r="AR1105" s="8" t="str">
        <f>CLEAN(TRIM(salesTable[[#This Row],[SourceFile]]))</f>
        <v>Retail_POS_2025.csv</v>
      </c>
      <c r="AS11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5" s="8" t="str">
        <f>IF(salesTable[orderRef_final]&lt;&gt;"MISSING",salesTable[orderRef_final],"invalid")</f>
        <v>SUSPICIOUS</v>
      </c>
    </row>
    <row r="1106" spans="1:46" x14ac:dyDescent="0.3">
      <c r="A1106" t="s">
        <v>420</v>
      </c>
      <c r="B1106" t="s">
        <v>421</v>
      </c>
      <c r="C1106" t="s">
        <v>422</v>
      </c>
      <c r="D1106" t="s">
        <v>423</v>
      </c>
      <c r="E1106" t="s">
        <v>51</v>
      </c>
      <c r="F1106" t="s">
        <v>424</v>
      </c>
      <c r="G1106" t="s">
        <v>81</v>
      </c>
      <c r="H1106" t="s">
        <v>425</v>
      </c>
      <c r="I1106" t="s">
        <v>110</v>
      </c>
      <c r="J1106" t="s">
        <v>305</v>
      </c>
      <c r="K1106" t="s">
        <v>42</v>
      </c>
      <c r="L1106" t="s">
        <v>85</v>
      </c>
      <c r="M1106" t="s">
        <v>426</v>
      </c>
      <c r="N1106">
        <v>1250</v>
      </c>
      <c r="O1106">
        <v>3750</v>
      </c>
      <c r="P1106" t="s">
        <v>427</v>
      </c>
      <c r="Q1106" t="s">
        <v>428</v>
      </c>
      <c r="R1106" t="s">
        <v>46</v>
      </c>
      <c r="S1106" t="str">
        <f>IF(salesTable[[#This Row],[Region]]="","MISSING",IFERROR(VLOOKUP(salesTable[[#This Row],[Region]],region_ref[],2,FALSE),TRIM(CLEAN(UPPER(salesTable[[#This Row],[Region]])))))</f>
        <v>HO</v>
      </c>
      <c r="T1106" t="str">
        <f>IF(salesTable[[#This Row],[CustomerType]]="","MISSING",IFERROR(VLOOKUP(salesTable[[#This Row],[CustomerType]],customerType_Ref[],2,FALSE),TRIM(CLEAN(UPPER(salesTable[[#This Row],[CustomerType]])))))</f>
        <v>GOVERNMENT</v>
      </c>
      <c r="U1106" t="str">
        <f>IF(salesTable[[#This Row],[SalesChannel]]="","MISSING",IFERROR(VLOOKUP(salesTable[[#This Row],[SalesChannel]],salesChannel_Ref[],2,FALSE),CLEAN(UPPER(TRIM(salesTable[SalesChannel])))))</f>
        <v>ONLINE</v>
      </c>
      <c r="V110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06" s="8" t="str">
        <f>IF(salesTable[[#This Row],[ProductID]]="","MISSING",IFERROR(VLOOKUP(salesTable[[#This Row],[ProductID]],product_REF[],1,FALSE),"NO MATCH"))</f>
        <v>P008</v>
      </c>
      <c r="X1106" s="8" t="str">
        <f>CLEAN(UPPER(TRIM(IF(salesTable[[#This Row],[ProductID]]="","MISSING",IFERROR(VLOOKUP(salesTable[[#This Row],[ProductID]],product_REF[],2,FALSE),"NO MATCH")))))</f>
        <v>MICROWAVE 25L</v>
      </c>
      <c r="Y1106" t="str">
        <f>IFERROR(CLEAN(UPPER(TRIM(VLOOKUP(salesTable[[#This Row],[productID_Final]],product_REF[],3,FALSE)))),"NO MATCH")</f>
        <v>HOME APPLIANCES</v>
      </c>
      <c r="Z1106" s="8" t="str">
        <f>IF(salesTable[[#This Row],[productCategory_final]]=CLEAN(UPPER(TRIM(salesTable[ProductCategory]))),salesTable[[#This Row],[productCategory_final]],"MISMATCH")</f>
        <v>HOME APPLIANCES</v>
      </c>
      <c r="AA1106" s="8" t="str">
        <f>IF(salesTable[[#This Row],[CustomerID]]="","MISSING",IFERROR(VLOOKUP(salesTable[[#This Row],[CustomerID]],customer_REF[],1,FALSE),"NO MATCH"))</f>
        <v>C0388</v>
      </c>
      <c r="AB1106" t="str">
        <f>CLEAN(UPPER(TRIM(IF(salesTable[[#This Row],[FirstName]]="","MISSING",IFERROR(VLOOKUP(salesTable[[#This Row],[CustomerID_final]],customer_REF[],2,FALSE),"NO MATCH")))))</f>
        <v>AMA</v>
      </c>
      <c r="AC1106" s="8" t="str">
        <f>IF(salesTable[[#This Row],[customerFisrtName]]=CLEAN(UPPER(TRIM(salesTable[[#This Row],[customerFisrtName]]))),salesTable[[#This Row],[customerFisrtName]],"MISMATCH")</f>
        <v>AMA</v>
      </c>
      <c r="AD1106" t="str">
        <f>CLEAN(UPPER(TRIM(IF(salesTable[[#This Row],[LastName]]="","MISSING",IFERROR(VLOOKUP(salesTable[[#This Row],[CustomerID_final]],customer_REF[],3,FALSE),"NO MATCH")))))</f>
        <v>MENSAH</v>
      </c>
      <c r="AE1106" s="8" t="str">
        <f>IF(salesTable[[#This Row],[customerLastName]]=CLEAN(UPPER(TRIM(salesTable[[#This Row],[customerLastName]]))),salesTable[[#This Row],[customerLastName]],"MISMATCH")</f>
        <v>MENSAH</v>
      </c>
      <c r="AF1106" s="8" t="str">
        <f>IF(salesTable[[#This Row],[Phone]]="","MISSING",0&amp;RIGHT(TRIM(SUBSTITUTE(SUBSTITUTE(SUBSTITUTE(salesTable[[#This Row],[Phone]],"+","")," ",""),"-","")),9))</f>
        <v>0274410780</v>
      </c>
      <c r="AG110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106" s="8">
        <f>IF(salesTable[[#This Row],[quantity_clean]]&gt;0,salesTable[[#This Row],[quantity_clean]],"INVALID")</f>
        <v>3</v>
      </c>
      <c r="AI110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06" s="8">
        <f>IF(salesTable[[#This Row],[unitPrice_clean]]&gt;0,salesTable[[#This Row],[unitPrice_clean]],"INVALID")</f>
        <v>1250</v>
      </c>
      <c r="AK1106">
        <f>IF(salesTable[[#This Row],[Revenue]]="","MISSING",VALUE(TRIM(SUBSTITUTE(SUBSTITUTE(salesTable[[#This Row],[Revenue]],",",""),"GH₵",""))))</f>
        <v>3750</v>
      </c>
      <c r="AL1106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1106" s="19">
        <f>IF(ISNUMBER(salesTable[[#This Row],[OrderDate]]),salesTable[[#This Row],[OrderDate]],IFERROR(DATEVALUE(CLEAN(TRIM(SUBSTITUTE(salesTable[[#This Row],[OrderDate]],".","/")))),"CHECK"))</f>
        <v>45907</v>
      </c>
      <c r="AN110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45907</v>
      </c>
      <c r="AO11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06" s="8" t="str">
        <f>CLEAN(PROPER(TRIM(salesTable[[#This Row],[Email]])))</f>
        <v>Ama.Mensah92@Example.Con</v>
      </c>
      <c r="AR1106" s="8" t="str">
        <f>CLEAN(TRIM(salesTable[[#This Row],[SourceFile]]))</f>
        <v>Mobile_App_Export.csv</v>
      </c>
      <c r="AS11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6" s="8" t="str">
        <f>IF(salesTable[orderRef_final]&lt;&gt;"MISSING",salesTable[orderRef_final],"invalid")</f>
        <v>SUSPICIOUS</v>
      </c>
    </row>
    <row r="1107" spans="1:46" x14ac:dyDescent="0.3">
      <c r="A1107" t="s">
        <v>437</v>
      </c>
      <c r="B1107" t="s">
        <v>438</v>
      </c>
      <c r="C1107" t="s">
        <v>439</v>
      </c>
      <c r="D1107" t="s">
        <v>440</v>
      </c>
      <c r="E1107" t="s">
        <v>441</v>
      </c>
      <c r="F1107" t="s">
        <v>108</v>
      </c>
      <c r="G1107" t="s">
        <v>120</v>
      </c>
      <c r="H1107" t="s">
        <v>373</v>
      </c>
      <c r="I1107" t="s">
        <v>41</v>
      </c>
      <c r="J1107" t="s">
        <v>442</v>
      </c>
      <c r="K1107" t="s">
        <v>84</v>
      </c>
      <c r="L1107" t="s">
        <v>111</v>
      </c>
      <c r="M1107">
        <v>4</v>
      </c>
      <c r="N1107">
        <v>850</v>
      </c>
      <c r="O1107">
        <v>3400</v>
      </c>
      <c r="P1107" t="s">
        <v>443</v>
      </c>
      <c r="Q1107" t="s">
        <v>444</v>
      </c>
      <c r="R1107" t="s">
        <v>157</v>
      </c>
      <c r="S1107" t="str">
        <f>IF(salesTable[[#This Row],[Region]]="","MISSING",IFERROR(VLOOKUP(salesTable[[#This Row],[Region]],region_ref[],2,FALSE),TRIM(CLEAN(UPPER(salesTable[[#This Row],[Region]])))))</f>
        <v>TAMALE</v>
      </c>
      <c r="T1107" t="str">
        <f>IF(salesTable[[#This Row],[CustomerType]]="","MISSING",IFERROR(VLOOKUP(salesTable[[#This Row],[CustomerType]],customerType_Ref[],2,FALSE),TRIM(CLEAN(UPPER(salesTable[[#This Row],[CustomerType]])))))</f>
        <v>BUSINESS</v>
      </c>
      <c r="U1107" t="str">
        <f>IF(salesTable[[#This Row],[SalesChannel]]="","MISSING",IFERROR(VLOOKUP(salesTable[[#This Row],[SalesChannel]],salesChannel_Ref[],2,FALSE),CLEAN(UPPER(TRIM(salesTable[SalesChannel])))))</f>
        <v>AGENT</v>
      </c>
      <c r="V1107" t="str">
        <f>IF(salesTable[[#This Row],[PaymentMethod]]="","MISSING",IFERROR(VLOOKUP(salesTable[[#This Row],[PaymentMethod]],paymentMethod_REF[],2,FALSE), CLEAN(UPPER(TRIM(salesTable[[#This Row],[PaymentMethod]])))))</f>
        <v>CARD</v>
      </c>
      <c r="W1107" s="8" t="str">
        <f>IF(salesTable[[#This Row],[ProductID]]="","MISSING",IFERROR(VLOOKUP(salesTable[[#This Row],[ProductID]],product_REF[],1,FALSE),"NO MATCH"))</f>
        <v>P002</v>
      </c>
      <c r="X1107" s="8" t="str">
        <f>CLEAN(UPPER(TRIM(IF(salesTable[[#This Row],[ProductID]]="","MISSING",IFERROR(VLOOKUP(salesTable[[#This Row],[ProductID]],product_REF[],2,FALSE),"NO MATCH")))))</f>
        <v>OFFICE CHAIR</v>
      </c>
      <c r="Y1107" t="str">
        <f>IFERROR(CLEAN(UPPER(TRIM(VLOOKUP(salesTable[[#This Row],[productID_Final]],product_REF[],3,FALSE)))),"NO MATCH")</f>
        <v>FURNITURE</v>
      </c>
      <c r="Z1107" s="8" t="str">
        <f>IF(salesTable[[#This Row],[productCategory_final]]=CLEAN(UPPER(TRIM(salesTable[ProductCategory]))),salesTable[[#This Row],[productCategory_final]],"MISMATCH")</f>
        <v>FURNITURE</v>
      </c>
      <c r="AA1107" s="8" t="str">
        <f>IF(salesTable[[#This Row],[CustomerID]]="","MISSING",IFERROR(VLOOKUP(salesTable[[#This Row],[CustomerID]],customer_REF[],1,FALSE),"NO MATCH"))</f>
        <v>C0187</v>
      </c>
      <c r="AB1107" t="str">
        <f>CLEAN(UPPER(TRIM(IF(salesTable[[#This Row],[FirstName]]="","MISSING",IFERROR(VLOOKUP(salesTable[[#This Row],[CustomerID_final]],customer_REF[],2,FALSE),"NO MATCH")))))</f>
        <v>ADWOA</v>
      </c>
      <c r="AC1107" s="8" t="str">
        <f>IF(salesTable[[#This Row],[customerFisrtName]]=CLEAN(UPPER(TRIM(salesTable[[#This Row],[customerFisrtName]]))),salesTable[[#This Row],[customerFisrtName]],"MISMATCH")</f>
        <v>ADWOA</v>
      </c>
      <c r="AD1107" t="str">
        <f>CLEAN(UPPER(TRIM(IF(salesTable[[#This Row],[LastName]]="","MISSING",IFERROR(VLOOKUP(salesTable[[#This Row],[CustomerID_final]],customer_REF[],3,FALSE),"NO MATCH")))))</f>
        <v>APPIAH</v>
      </c>
      <c r="AE1107" s="8" t="str">
        <f>IF(salesTable[[#This Row],[customerLastName]]=CLEAN(UPPER(TRIM(salesTable[[#This Row],[customerLastName]]))),salesTable[[#This Row],[customerLastName]],"MISMATCH")</f>
        <v>APPIAH</v>
      </c>
      <c r="AF1107" s="8" t="str">
        <f>IF(salesTable[[#This Row],[Phone]]="","MISSING",0&amp;RIGHT(TRIM(SUBSTITUTE(SUBSTITUTE(SUBSTITUTE(salesTable[[#This Row],[Phone]],"+","")," ",""),"-","")),9))</f>
        <v>0205436339</v>
      </c>
      <c r="AG110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07" s="8">
        <f>IF(salesTable[[#This Row],[quantity_clean]]&gt;0,salesTable[[#This Row],[quantity_clean]],"INVALID")</f>
        <v>4</v>
      </c>
      <c r="AI110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07" s="8">
        <f>IF(salesTable[[#This Row],[unitPrice_clean]]&gt;0,salesTable[[#This Row],[unitPrice_clean]],"INVALID")</f>
        <v>850</v>
      </c>
      <c r="AK1107">
        <f>IF(salesTable[[#This Row],[Revenue]]="","MISSING",VALUE(TRIM(SUBSTITUTE(SUBSTITUTE(salesTable[[#This Row],[Revenue]],",",""),"GH₵",""))))</f>
        <v>3400</v>
      </c>
      <c r="AL1107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1107" s="19">
        <f>IF(ISNUMBER(salesTable[[#This Row],[OrderDate]]),salesTable[[#This Row],[OrderDate]],IFERROR(DATEVALUE(CLEAN(TRIM(SUBSTITUTE(salesTable[[#This Row],[OrderDate]],".","/")))),"CHECK"))</f>
        <v>45318</v>
      </c>
      <c r="AN110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07" s="8" t="str">
        <f>CLEAN(PROPER(TRIM(salesTable[[#This Row],[Email]])))</f>
        <v>Adwoa.Appiah83@Example.Com</v>
      </c>
      <c r="AR1107" s="8" t="str">
        <f>CLEAN(TRIM(salesTable[[#This Row],[SourceFile]]))</f>
        <v>Online_Sales_2025.xlsx</v>
      </c>
      <c r="AS11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7" s="8" t="str">
        <f>IF(salesTable[orderRef_final]&lt;&gt;"MISSING",salesTable[orderRef_final],"invalid")</f>
        <v>SUSPICIOUS</v>
      </c>
    </row>
    <row r="1108" spans="1:46" x14ac:dyDescent="0.3">
      <c r="A1108" t="s">
        <v>454</v>
      </c>
      <c r="B1108" t="s">
        <v>455</v>
      </c>
      <c r="C1108" t="s">
        <v>456</v>
      </c>
      <c r="D1108" t="s">
        <v>80</v>
      </c>
      <c r="E1108" t="s">
        <v>37</v>
      </c>
      <c r="F1108" t="s">
        <v>457</v>
      </c>
      <c r="G1108" t="s">
        <v>162</v>
      </c>
      <c r="H1108" t="s">
        <v>163</v>
      </c>
      <c r="I1108" t="s">
        <v>110</v>
      </c>
      <c r="J1108" t="s">
        <v>27</v>
      </c>
      <c r="K1108" t="s">
        <v>458</v>
      </c>
      <c r="L1108" t="s">
        <v>165</v>
      </c>
      <c r="M1108">
        <v>9</v>
      </c>
      <c r="N1108">
        <v>620</v>
      </c>
      <c r="O1108">
        <v>5580</v>
      </c>
      <c r="P1108" t="s">
        <v>459</v>
      </c>
      <c r="Q1108" t="s">
        <v>460</v>
      </c>
      <c r="R1108" t="s">
        <v>61</v>
      </c>
      <c r="S1108" t="str">
        <f>IF(salesTable[[#This Row],[Region]]="","MISSING",IFERROR(VLOOKUP(salesTable[[#This Row],[Region]],region_ref[],2,FALSE),TRIM(CLEAN(UPPER(salesTable[[#This Row],[Region]])))))</f>
        <v>HO</v>
      </c>
      <c r="T1108" t="str">
        <f>IF(salesTable[[#This Row],[CustomerType]]="","MISSING",IFERROR(VLOOKUP(salesTable[[#This Row],[CustomerType]],customerType_Ref[],2,FALSE),TRIM(CLEAN(UPPER(salesTable[[#This Row],[CustomerType]])))))</f>
        <v>GOVERNMENT</v>
      </c>
      <c r="U1108" t="str">
        <f>IF(salesTable[[#This Row],[SalesChannel]]="","MISSING",IFERROR(VLOOKUP(salesTable[[#This Row],[SalesChannel]],salesChannel_Ref[],2,FALSE),CLEAN(UPPER(TRIM(salesTable[SalesChannel])))))</f>
        <v>IN-STORE</v>
      </c>
      <c r="V110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08" s="8" t="str">
        <f>IF(salesTable[[#This Row],[ProductID]]="","MISSING",IFERROR(VLOOKUP(salesTable[[#This Row],[ProductID]],product_REF[],1,FALSE),"NO MATCH"))</f>
        <v>P012</v>
      </c>
      <c r="X1108" s="8" t="str">
        <f>CLEAN(UPPER(TRIM(IF(salesTable[[#This Row],[ProductID]]="","MISSING",IFERROR(VLOOKUP(salesTable[[#This Row],[ProductID]],product_REF[],2,FALSE),"NO MATCH")))))</f>
        <v>BLENDER PLUS</v>
      </c>
      <c r="Y1108" t="str">
        <f>IFERROR(CLEAN(UPPER(TRIM(VLOOKUP(salesTable[[#This Row],[productID_Final]],product_REF[],3,FALSE)))),"NO MATCH")</f>
        <v>HOME APPLIANCES</v>
      </c>
      <c r="Z1108" s="8" t="str">
        <f>IF(salesTable[[#This Row],[productCategory_final]]=CLEAN(UPPER(TRIM(salesTable[ProductCategory]))),salesTable[[#This Row],[productCategory_final]],"MISMATCH")</f>
        <v>HOME APPLIANCES</v>
      </c>
      <c r="AA1108" s="8" t="str">
        <f>IF(salesTable[[#This Row],[CustomerID]]="","MISSING",IFERROR(VLOOKUP(salesTable[[#This Row],[CustomerID]],customer_REF[],1,FALSE),"NO MATCH"))</f>
        <v>C0108</v>
      </c>
      <c r="AB1108" t="str">
        <f>CLEAN(UPPER(TRIM(IF(salesTable[[#This Row],[FirstName]]="","MISSING",IFERROR(VLOOKUP(salesTable[[#This Row],[CustomerID_final]],customer_REF[],2,FALSE),"NO MATCH")))))</f>
        <v>ADWOA</v>
      </c>
      <c r="AC1108" s="8" t="str">
        <f>IF(salesTable[[#This Row],[customerFisrtName]]=CLEAN(UPPER(TRIM(salesTable[[#This Row],[customerFisrtName]]))),salesTable[[#This Row],[customerFisrtName]],"MISMATCH")</f>
        <v>ADWOA</v>
      </c>
      <c r="AD1108" t="str">
        <f>CLEAN(UPPER(TRIM(IF(salesTable[[#This Row],[LastName]]="","MISSING",IFERROR(VLOOKUP(salesTable[[#This Row],[CustomerID_final]],customer_REF[],3,FALSE),"NO MATCH")))))</f>
        <v>ANTWI</v>
      </c>
      <c r="AE1108" s="8" t="str">
        <f>IF(salesTable[[#This Row],[customerLastName]]=CLEAN(UPPER(TRIM(salesTable[[#This Row],[customerLastName]]))),salesTable[[#This Row],[customerLastName]],"MISMATCH")</f>
        <v>ANTWI</v>
      </c>
      <c r="AF1108" s="8" t="str">
        <f>IF(salesTable[[#This Row],[Phone]]="","MISSING",0&amp;RIGHT(TRIM(SUBSTITUTE(SUBSTITUTE(SUBSTITUTE(salesTable[[#This Row],[Phone]],"+","")," ",""),"-","")),9))</f>
        <v>0559049378</v>
      </c>
      <c r="AG110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08" s="8">
        <f>IF(salesTable[[#This Row],[quantity_clean]]&gt;0,salesTable[[#This Row],[quantity_clean]],"INVALID")</f>
        <v>9</v>
      </c>
      <c r="AI110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08" s="8">
        <f>IF(salesTable[[#This Row],[unitPrice_clean]]&gt;0,salesTable[[#This Row],[unitPrice_clean]],"INVALID")</f>
        <v>620</v>
      </c>
      <c r="AK1108">
        <f>IF(salesTable[[#This Row],[Revenue]]="","MISSING",VALUE(TRIM(SUBSTITUTE(SUBSTITUTE(salesTable[[#This Row],[Revenue]],",",""),"GH₵",""))))</f>
        <v>5580</v>
      </c>
      <c r="AL1108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1108" s="19">
        <f>IF(ISNUMBER(salesTable[[#This Row],[OrderDate]]),salesTable[[#This Row],[OrderDate]],IFERROR(DATEVALUE(CLEAN(TRIM(SUBSTITUTE(salesTable[[#This Row],[OrderDate]],".","/")))),"CHECK"))</f>
        <v>45978</v>
      </c>
      <c r="AN11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45978</v>
      </c>
      <c r="AO11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08" s="8" t="str">
        <f>CLEAN(PROPER(TRIM(salesTable[[#This Row],[Email]])))</f>
        <v>Adwoa.Antwi90@Example.Com</v>
      </c>
      <c r="AR1108" s="8" t="str">
        <f>CLEAN(TRIM(salesTable[[#This Row],[SourceFile]]))</f>
        <v>Retail_POS_2025.csv</v>
      </c>
      <c r="AS11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8" s="8" t="str">
        <f>IF(salesTable[orderRef_final]&lt;&gt;"MISSING",salesTable[orderRef_final],"invalid")</f>
        <v>SUSPICIOUS</v>
      </c>
    </row>
    <row r="1109" spans="1:46" x14ac:dyDescent="0.3">
      <c r="A1109" t="s">
        <v>530</v>
      </c>
      <c r="B1109" t="s">
        <v>531</v>
      </c>
      <c r="C1109" t="s">
        <v>532</v>
      </c>
      <c r="D1109" t="s">
        <v>475</v>
      </c>
      <c r="E1109" t="s">
        <v>237</v>
      </c>
      <c r="F1109" t="s">
        <v>23</v>
      </c>
      <c r="G1109" t="s">
        <v>68</v>
      </c>
      <c r="H1109" t="s">
        <v>229</v>
      </c>
      <c r="I1109" t="s">
        <v>110</v>
      </c>
      <c r="J1109" t="s">
        <v>83</v>
      </c>
      <c r="K1109" t="s">
        <v>72</v>
      </c>
      <c r="L1109" t="s">
        <v>58</v>
      </c>
      <c r="M1109">
        <v>2</v>
      </c>
      <c r="N1109">
        <v>0</v>
      </c>
      <c r="O1109">
        <v>7200</v>
      </c>
      <c r="P1109" t="s">
        <v>533</v>
      </c>
      <c r="Q1109" t="s">
        <v>534</v>
      </c>
      <c r="R1109" t="s">
        <v>61</v>
      </c>
      <c r="S1109" t="str">
        <f>IF(salesTable[[#This Row],[Region]]="","MISSING",IFERROR(VLOOKUP(salesTable[[#This Row],[Region]],region_ref[],2,FALSE),TRIM(CLEAN(UPPER(salesTable[[#This Row],[Region]])))))</f>
        <v>HO</v>
      </c>
      <c r="T1109" t="str">
        <f>IF(salesTable[[#This Row],[CustomerType]]="","MISSING",IFERROR(VLOOKUP(salesTable[[#This Row],[CustomerType]],customerType_Ref[],2,FALSE),TRIM(CLEAN(UPPER(salesTable[[#This Row],[CustomerType]])))))</f>
        <v>INDIVIDUAL</v>
      </c>
      <c r="U1109" t="str">
        <f>IF(salesTable[[#This Row],[SalesChannel]]="","MISSING",IFERROR(VLOOKUP(salesTable[[#This Row],[SalesChannel]],salesChannel_Ref[],2,FALSE),CLEAN(UPPER(TRIM(salesTable[SalesChannel])))))</f>
        <v>IN-STORE</v>
      </c>
      <c r="V110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09" s="8" t="str">
        <f>IF(salesTable[[#This Row],[ProductID]]="","MISSING",IFERROR(VLOOKUP(salesTable[[#This Row],[ProductID]],product_REF[],1,FALSE),"NO MATCH"))</f>
        <v>P010</v>
      </c>
      <c r="X1109" s="8" t="str">
        <f>CLEAN(UPPER(TRIM(IF(salesTable[[#This Row],[ProductID]]="","MISSING",IFERROR(VLOOKUP(salesTable[[#This Row],[ProductID]],product_REF[],2,FALSE),"NO MATCH")))))</f>
        <v>AIR CONDITIONER</v>
      </c>
      <c r="Y1109" t="str">
        <f>IFERROR(CLEAN(UPPER(TRIM(VLOOKUP(salesTable[[#This Row],[productID_Final]],product_REF[],3,FALSE)))),"NO MATCH")</f>
        <v>HOME APPLIANCES</v>
      </c>
      <c r="Z1109" s="8" t="str">
        <f>IF(salesTable[[#This Row],[productCategory_final]]=CLEAN(UPPER(TRIM(salesTable[ProductCategory]))),salesTable[[#This Row],[productCategory_final]],"MISMATCH")</f>
        <v>HOME APPLIANCES</v>
      </c>
      <c r="AA1109" s="8" t="str">
        <f>IF(salesTable[[#This Row],[CustomerID]]="","MISSING",IFERROR(VLOOKUP(salesTable[[#This Row],[CustomerID]],customer_REF[],1,FALSE),"NO MATCH"))</f>
        <v>C0103</v>
      </c>
      <c r="AB1109" t="str">
        <f>CLEAN(UPPER(TRIM(IF(salesTable[[#This Row],[FirstName]]="","MISSING",IFERROR(VLOOKUP(salesTable[[#This Row],[CustomerID_final]],customer_REF[],2,FALSE),"NO MATCH")))))</f>
        <v>NAA</v>
      </c>
      <c r="AC1109" s="8" t="str">
        <f>IF(salesTable[[#This Row],[customerFisrtName]]=CLEAN(UPPER(TRIM(salesTable[[#This Row],[customerFisrtName]]))),salesTable[[#This Row],[customerFisrtName]],"MISMATCH")</f>
        <v>NAA</v>
      </c>
      <c r="AD1109" t="str">
        <f>CLEAN(UPPER(TRIM(IF(salesTable[[#This Row],[LastName]]="","MISSING",IFERROR(VLOOKUP(salesTable[[#This Row],[CustomerID_final]],customer_REF[],3,FALSE),"NO MATCH")))))</f>
        <v>APPIAH</v>
      </c>
      <c r="AE1109" s="8" t="str">
        <f>IF(salesTable[[#This Row],[customerLastName]]=CLEAN(UPPER(TRIM(salesTable[[#This Row],[customerLastName]]))),salesTable[[#This Row],[customerLastName]],"MISMATCH")</f>
        <v>APPIAH</v>
      </c>
      <c r="AF1109" s="8" t="str">
        <f>IF(salesTable[[#This Row],[Phone]]="","MISSING",0&amp;RIGHT(TRIM(SUBSTITUTE(SUBSTITUTE(SUBSTITUTE(salesTable[[#This Row],[Phone]],"+","")," ",""),"-","")),9))</f>
        <v>0245407652</v>
      </c>
      <c r="AG110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09" s="8">
        <f>IF(salesTable[[#This Row],[quantity_clean]]&gt;0,salesTable[[#This Row],[quantity_clean]],"INVALID")</f>
        <v>2</v>
      </c>
      <c r="AI1109">
        <f>IF(OR(salesTable[[#This Row],[UnitPrice]]="",salesTable[[#This Row],[UnitPrice]]="N/A",salesTable[[#This Row],[UnitPrice]]="unknown"),"INVALID",VALUE(TRIM(SUBSTITUTE(SUBSTITUTE(salesTable[[#This Row],[UnitPrice]],",",""),"GH₵",""))))</f>
        <v>0</v>
      </c>
      <c r="AJ1109" s="8" t="str">
        <f>IF(salesTable[[#This Row],[unitPrice_clean]]&gt;0,salesTable[[#This Row],[unitPrice_clean]],"INVALID")</f>
        <v>INVALID</v>
      </c>
      <c r="AK1109">
        <f>IF(salesTable[[#This Row],[Revenue]]="","MISSING",VALUE(TRIM(SUBSTITUTE(SUBSTITUTE(salesTable[[#This Row],[Revenue]],",",""),"GH₵",""))))</f>
        <v>7200</v>
      </c>
      <c r="AL110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09" s="19">
        <f>IF(ISNUMBER(salesTable[[#This Row],[OrderDate]]),salesTable[[#This Row],[OrderDate]],IFERROR(DATEVALUE(CLEAN(TRIM(SUBSTITUTE(salesTable[[#This Row],[OrderDate]],".","/")))),"CHECK"))</f>
        <v>45840</v>
      </c>
      <c r="AN11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45840</v>
      </c>
      <c r="AO11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09" s="8" t="str">
        <f>CLEAN(PROPER(TRIM(salesTable[[#This Row],[Email]])))</f>
        <v>Naa.Appiah20@Example.Com</v>
      </c>
      <c r="AR1109" s="8" t="str">
        <f>CLEAN(TRIM(salesTable[[#This Row],[SourceFile]]))</f>
        <v>Retail_POS_2025.csv</v>
      </c>
      <c r="AS11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09" s="8" t="str">
        <f>IF(salesTable[orderRef_final]&lt;&gt;"MISSING",salesTable[orderRef_final],"invalid")</f>
        <v>SUSPICIOUS</v>
      </c>
    </row>
    <row r="1110" spans="1:46" x14ac:dyDescent="0.3">
      <c r="A1110" t="s">
        <v>562</v>
      </c>
      <c r="B1110" t="s">
        <v>563</v>
      </c>
      <c r="C1110" t="s">
        <v>564</v>
      </c>
      <c r="D1110" t="s">
        <v>80</v>
      </c>
      <c r="E1110" t="s">
        <v>552</v>
      </c>
      <c r="F1110" t="s">
        <v>228</v>
      </c>
      <c r="G1110" t="s">
        <v>162</v>
      </c>
      <c r="H1110" t="s">
        <v>163</v>
      </c>
      <c r="I1110" t="s">
        <v>110</v>
      </c>
      <c r="J1110" t="s">
        <v>164</v>
      </c>
      <c r="K1110" t="s">
        <v>72</v>
      </c>
      <c r="L1110" t="s">
        <v>565</v>
      </c>
      <c r="M1110">
        <v>7</v>
      </c>
      <c r="N1110">
        <v>620</v>
      </c>
      <c r="O1110">
        <v>4240</v>
      </c>
      <c r="P1110" t="s">
        <v>566</v>
      </c>
      <c r="Q1110" t="s">
        <v>567</v>
      </c>
      <c r="R1110" t="s">
        <v>157</v>
      </c>
      <c r="S1110" t="str">
        <f>IF(salesTable[[#This Row],[Region]]="","MISSING",IFERROR(VLOOKUP(salesTable[[#This Row],[Region]],region_ref[],2,FALSE),TRIM(CLEAN(UPPER(salesTable[[#This Row],[Region]])))))</f>
        <v>SUNYANI</v>
      </c>
      <c r="T1110" t="str">
        <f>IF(salesTable[[#This Row],[CustomerType]]="","MISSING",IFERROR(VLOOKUP(salesTable[[#This Row],[CustomerType]],customerType_Ref[],2,FALSE),TRIM(CLEAN(UPPER(salesTable[[#This Row],[CustomerType]])))))</f>
        <v>INDIVIDUAL</v>
      </c>
      <c r="U1110" t="str">
        <f>IF(salesTable[[#This Row],[SalesChannel]]="","MISSING",IFERROR(VLOOKUP(salesTable[[#This Row],[SalesChannel]],salesChannel_Ref[],2,FALSE),CLEAN(UPPER(TRIM(salesTable[SalesChannel])))))</f>
        <v>IN-STORE</v>
      </c>
      <c r="V1110" t="str">
        <f>IF(salesTable[[#This Row],[PaymentMethod]]="","MISSING",IFERROR(VLOOKUP(salesTable[[#This Row],[PaymentMethod]],paymentMethod_REF[],2,FALSE), CLEAN(UPPER(TRIM(salesTable[[#This Row],[PaymentMethod]])))))</f>
        <v>CARD</v>
      </c>
      <c r="W1110" s="8" t="str">
        <f>IF(salesTable[[#This Row],[ProductID]]="","MISSING",IFERROR(VLOOKUP(salesTable[[#This Row],[ProductID]],product_REF[],1,FALSE),"NO MATCH"))</f>
        <v>P012</v>
      </c>
      <c r="X1110" s="8" t="str">
        <f>CLEAN(UPPER(TRIM(IF(salesTable[[#This Row],[ProductID]]="","MISSING",IFERROR(VLOOKUP(salesTable[[#This Row],[ProductID]],product_REF[],2,FALSE),"NO MATCH")))))</f>
        <v>BLENDER PLUS</v>
      </c>
      <c r="Y1110" t="str">
        <f>IFERROR(CLEAN(UPPER(TRIM(VLOOKUP(salesTable[[#This Row],[productID_Final]],product_REF[],3,FALSE)))),"NO MATCH")</f>
        <v>HOME APPLIANCES</v>
      </c>
      <c r="Z1110" s="8" t="str">
        <f>IF(salesTable[[#This Row],[productCategory_final]]=CLEAN(UPPER(TRIM(salesTable[ProductCategory]))),salesTable[[#This Row],[productCategory_final]],"MISMATCH")</f>
        <v>HOME APPLIANCES</v>
      </c>
      <c r="AA1110" s="8" t="str">
        <f>IF(salesTable[[#This Row],[CustomerID]]="","MISSING",IFERROR(VLOOKUP(salesTable[[#This Row],[CustomerID]],customer_REF[],1,FALSE),"NO MATCH"))</f>
        <v>C0116</v>
      </c>
      <c r="AB1110" t="str">
        <f>CLEAN(UPPER(TRIM(IF(salesTable[[#This Row],[FirstName]]="","MISSING",IFERROR(VLOOKUP(salesTable[[#This Row],[CustomerID_final]],customer_REF[],2,FALSE),"NO MATCH")))))</f>
        <v>ADWOA</v>
      </c>
      <c r="AC1110" s="8" t="str">
        <f>IF(salesTable[[#This Row],[customerFisrtName]]=CLEAN(UPPER(TRIM(salesTable[[#This Row],[customerFisrtName]]))),salesTable[[#This Row],[customerFisrtName]],"MISMATCH")</f>
        <v>ADWOA</v>
      </c>
      <c r="AD1110" t="str">
        <f>CLEAN(UPPER(TRIM(IF(salesTable[[#This Row],[LastName]]="","MISSING",IFERROR(VLOOKUP(salesTable[[#This Row],[CustomerID_final]],customer_REF[],3,FALSE),"NO MATCH")))))</f>
        <v>BADU</v>
      </c>
      <c r="AE1110" s="8" t="str">
        <f>IF(salesTable[[#This Row],[customerLastName]]=CLEAN(UPPER(TRIM(salesTable[[#This Row],[customerLastName]]))),salesTable[[#This Row],[customerLastName]],"MISMATCH")</f>
        <v>BADU</v>
      </c>
      <c r="AF1110" s="8" t="str">
        <f>IF(salesTable[[#This Row],[Phone]]="","MISSING",0&amp;RIGHT(TRIM(SUBSTITUTE(SUBSTITUTE(SUBSTITUTE(salesTable[[#This Row],[Phone]],"+","")," ",""),"-","")),9))</f>
        <v>0205985760</v>
      </c>
      <c r="AG111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10" s="8">
        <f>IF(salesTable[[#This Row],[quantity_clean]]&gt;0,salesTable[[#This Row],[quantity_clean]],"INVALID")</f>
        <v>7</v>
      </c>
      <c r="AI111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10" s="8">
        <f>IF(salesTable[[#This Row],[unitPrice_clean]]&gt;0,salesTable[[#This Row],[unitPrice_clean]],"INVALID")</f>
        <v>620</v>
      </c>
      <c r="AK1110">
        <f>IF(salesTable[[#This Row],[Revenue]]="","MISSING",VALUE(TRIM(SUBSTITUTE(SUBSTITUTE(salesTable[[#This Row],[Revenue]],",",""),"GH₵",""))))</f>
        <v>4240</v>
      </c>
      <c r="AL111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10" s="19">
        <f>IF(ISNUMBER(salesTable[[#This Row],[OrderDate]]),salesTable[[#This Row],[OrderDate]],IFERROR(DATEVALUE(CLEAN(TRIM(SUBSTITUTE(salesTable[[#This Row],[OrderDate]],".","/")))),"CHECK"))</f>
        <v>45690</v>
      </c>
      <c r="AN11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45690</v>
      </c>
      <c r="AO11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1110" s="8" t="str">
        <f>CLEAN(PROPER(TRIM(salesTable[[#This Row],[Email]])))</f>
        <v>Adwoa.Badu2@Example.Com</v>
      </c>
      <c r="AR1110" s="8" t="str">
        <f>CLEAN(TRIM(salesTable[[#This Row],[SourceFile]]))</f>
        <v>Online_Sales_2025.xlsx</v>
      </c>
      <c r="AS11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0" s="8" t="str">
        <f>IF(salesTable[orderRef_final]&lt;&gt;"MISSING",salesTable[orderRef_final],"invalid")</f>
        <v>SUSPICIOUS</v>
      </c>
    </row>
    <row r="1111" spans="1:46" x14ac:dyDescent="0.3">
      <c r="A1111" t="s">
        <v>638</v>
      </c>
      <c r="B1111" t="s">
        <v>639</v>
      </c>
      <c r="C1111" t="s">
        <v>640</v>
      </c>
      <c r="D1111" t="s">
        <v>641</v>
      </c>
      <c r="E1111" t="s">
        <v>173</v>
      </c>
      <c r="F1111" t="s">
        <v>108</v>
      </c>
      <c r="G1111" t="s">
        <v>24</v>
      </c>
      <c r="H1111" t="s">
        <v>434</v>
      </c>
      <c r="I1111" t="s">
        <v>26</v>
      </c>
      <c r="J1111" t="s">
        <v>501</v>
      </c>
      <c r="K1111" t="s">
        <v>57</v>
      </c>
      <c r="L1111" t="s">
        <v>132</v>
      </c>
      <c r="M1111">
        <v>9</v>
      </c>
      <c r="N1111" t="s">
        <v>642</v>
      </c>
      <c r="O1111">
        <v>37800</v>
      </c>
      <c r="P1111" t="s">
        <v>643</v>
      </c>
      <c r="Q1111" t="s">
        <v>644</v>
      </c>
      <c r="R1111" t="s">
        <v>157</v>
      </c>
      <c r="S1111" t="str">
        <f>IF(salesTable[[#This Row],[Region]]="","MISSING",IFERROR(VLOOKUP(salesTable[[#This Row],[Region]],region_ref[],2,FALSE),TRIM(CLEAN(UPPER(salesTable[[#This Row],[Region]])))))</f>
        <v>TAMALE</v>
      </c>
      <c r="T1111" t="str">
        <f>IF(salesTable[[#This Row],[CustomerType]]="","MISSING",IFERROR(VLOOKUP(salesTable[[#This Row],[CustomerType]],customerType_Ref[],2,FALSE),TRIM(CLEAN(UPPER(salesTable[[#This Row],[CustomerType]])))))</f>
        <v>GOVERNMENT</v>
      </c>
      <c r="U1111" t="str">
        <f>IF(salesTable[[#This Row],[SalesChannel]]="","MISSING",IFERROR(VLOOKUP(salesTable[[#This Row],[SalesChannel]],salesChannel_Ref[],2,FALSE),CLEAN(UPPER(TRIM(salesTable[SalesChannel])))))</f>
        <v>ONLINE</v>
      </c>
      <c r="V111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11" s="8" t="str">
        <f>IF(salesTable[[#This Row],[ProductID]]="","MISSING",IFERROR(VLOOKUP(salesTable[[#This Row],[ProductID]],product_REF[],1,FALSE),"NO MATCH"))</f>
        <v>P001</v>
      </c>
      <c r="X1111" s="8" t="str">
        <f>CLEAN(UPPER(TRIM(IF(salesTable[[#This Row],[ProductID]]="","MISSING",IFERROR(VLOOKUP(salesTable[[#This Row],[ProductID]],product_REF[],2,FALSE),"NO MATCH")))))</f>
        <v>LAPTOP PRO 14</v>
      </c>
      <c r="Y1111" t="str">
        <f>IFERROR(CLEAN(UPPER(TRIM(VLOOKUP(salesTable[[#This Row],[productID_Final]],product_REF[],3,FALSE)))),"NO MATCH")</f>
        <v>ELECTRONICS</v>
      </c>
      <c r="Z1111" s="8" t="str">
        <f>IF(salesTable[[#This Row],[productCategory_final]]=CLEAN(UPPER(TRIM(salesTable[ProductCategory]))),salesTable[[#This Row],[productCategory_final]],"MISMATCH")</f>
        <v>ELECTRONICS</v>
      </c>
      <c r="AA1111" s="8" t="str">
        <f>IF(salesTable[[#This Row],[CustomerID]]="","MISSING",IFERROR(VLOOKUP(salesTable[[#This Row],[CustomerID]],customer_REF[],1,FALSE),"NO MATCH"))</f>
        <v>C0255</v>
      </c>
      <c r="AB1111" t="str">
        <f>CLEAN(UPPER(TRIM(IF(salesTable[[#This Row],[FirstName]]="","MISSING",IFERROR(VLOOKUP(salesTable[[#This Row],[CustomerID_final]],customer_REF[],2,FALSE),"NO MATCH")))))</f>
        <v>KOJO</v>
      </c>
      <c r="AC1111" s="8" t="str">
        <f>IF(salesTable[[#This Row],[customerFisrtName]]=CLEAN(UPPER(TRIM(salesTable[[#This Row],[customerFisrtName]]))),salesTable[[#This Row],[customerFisrtName]],"MISMATCH")</f>
        <v>KOJO</v>
      </c>
      <c r="AD1111" t="str">
        <f>CLEAN(UPPER(TRIM(IF(salesTable[[#This Row],[LastName]]="","MISSING",IFERROR(VLOOKUP(salesTable[[#This Row],[CustomerID_final]],customer_REF[],3,FALSE),"NO MATCH")))))</f>
        <v>OSEI</v>
      </c>
      <c r="AE1111" s="8" t="str">
        <f>IF(salesTable[[#This Row],[customerLastName]]=CLEAN(UPPER(TRIM(salesTable[[#This Row],[customerLastName]]))),salesTable[[#This Row],[customerLastName]],"MISMATCH")</f>
        <v>OSEI</v>
      </c>
      <c r="AF1111" s="8" t="str">
        <f>IF(salesTable[[#This Row],[Phone]]="","MISSING",0&amp;RIGHT(TRIM(SUBSTITUTE(SUBSTITUTE(SUBSTITUTE(salesTable[[#This Row],[Phone]],"+","")," ",""),"-","")),9))</f>
        <v>0241234567</v>
      </c>
      <c r="AG111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11" s="8">
        <f>IF(salesTable[[#This Row],[quantity_clean]]&gt;0,salesTable[[#This Row],[quantity_clean]],"INVALID")</f>
        <v>9</v>
      </c>
      <c r="AI1111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11" s="8">
        <f>IF(salesTable[[#This Row],[unitPrice_clean]]&gt;0,salesTable[[#This Row],[unitPrice_clean]],"INVALID")</f>
        <v>4200</v>
      </c>
      <c r="AK1111">
        <f>IF(salesTable[[#This Row],[Revenue]]="","MISSING",VALUE(TRIM(SUBSTITUTE(SUBSTITUTE(salesTable[[#This Row],[Revenue]],",",""),"GH₵",""))))</f>
        <v>37800</v>
      </c>
      <c r="AL1111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1111" s="19" t="str">
        <f>IF(ISNUMBER(salesTable[[#This Row],[OrderDate]]),salesTable[[#This Row],[OrderDate]],IFERROR(DATEVALUE(CLEAN(TRIM(SUBSTITUTE(salesTable[[#This Row],[OrderDate]],".","/")))),"CHECK"))</f>
        <v>CHECK</v>
      </c>
      <c r="AN111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11" s="8" t="str">
        <f>CLEAN(PROPER(TRIM(salesTable[[#This Row],[Email]])))</f>
        <v>Kojo.Osei25@Example.Com</v>
      </c>
      <c r="AR1111" s="8" t="str">
        <f>CLEAN(TRIM(salesTable[[#This Row],[SourceFile]]))</f>
        <v>Online_Sales_2025.xlsx</v>
      </c>
      <c r="AS11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1" s="8" t="str">
        <f>IF(salesTable[orderRef_final]&lt;&gt;"MISSING",salesTable[orderRef_final],"invalid")</f>
        <v>SUSPICIOUS</v>
      </c>
    </row>
    <row r="1112" spans="1:46" x14ac:dyDescent="0.3">
      <c r="A1112" t="s">
        <v>645</v>
      </c>
      <c r="C1112" t="s">
        <v>646</v>
      </c>
      <c r="D1112" t="s">
        <v>80</v>
      </c>
      <c r="E1112" t="s">
        <v>647</v>
      </c>
      <c r="F1112" t="s">
        <v>23</v>
      </c>
      <c r="G1112" t="s">
        <v>53</v>
      </c>
      <c r="H1112" t="s">
        <v>648</v>
      </c>
      <c r="I1112" t="s">
        <v>96</v>
      </c>
      <c r="J1112" t="s">
        <v>492</v>
      </c>
      <c r="K1112" t="s">
        <v>98</v>
      </c>
      <c r="L1112" t="s">
        <v>58</v>
      </c>
      <c r="M1112">
        <v>9</v>
      </c>
      <c r="N1112">
        <v>180</v>
      </c>
      <c r="O1112">
        <v>1620</v>
      </c>
      <c r="P1112" t="s">
        <v>649</v>
      </c>
      <c r="Q1112" t="s">
        <v>650</v>
      </c>
      <c r="R1112" t="s">
        <v>46</v>
      </c>
      <c r="S1112" t="str">
        <f>IF(salesTable[[#This Row],[Region]]="","MISSING",IFERROR(VLOOKUP(salesTable[[#This Row],[Region]],region_ref[],2,FALSE),TRIM(CLEAN(UPPER(salesTable[[#This Row],[Region]])))))</f>
        <v>HO</v>
      </c>
      <c r="T1112" t="str">
        <f>IF(salesTable[[#This Row],[CustomerType]]="","MISSING",IFERROR(VLOOKUP(salesTable[[#This Row],[CustomerType]],customerType_Ref[],2,FALSE),TRIM(CLEAN(UPPER(salesTable[[#This Row],[CustomerType]])))))</f>
        <v>BUSINESS</v>
      </c>
      <c r="U1112" t="str">
        <f>IF(salesTable[[#This Row],[SalesChannel]]="","MISSING",IFERROR(VLOOKUP(salesTable[[#This Row],[SalesChannel]],salesChannel_Ref[],2,FALSE),CLEAN(UPPER(TRIM(salesTable[SalesChannel])))))</f>
        <v>MOBILE APP</v>
      </c>
      <c r="V111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12" s="8" t="str">
        <f>IF(salesTable[[#This Row],[ProductID]]="","MISSING",IFERROR(VLOOKUP(salesTable[[#This Row],[ProductID]],product_REF[],1,FALSE),"NO MATCH"))</f>
        <v>P007</v>
      </c>
      <c r="X1112" s="8" t="str">
        <f>CLEAN(UPPER(TRIM(IF(salesTable[[#This Row],[ProductID]]="","MISSING",IFERROR(VLOOKUP(salesTable[[#This Row],[ProductID]],product_REF[],2,FALSE),"NO MATCH")))))</f>
        <v>COTTON SHIRT</v>
      </c>
      <c r="Y1112" t="str">
        <f>IFERROR(CLEAN(UPPER(TRIM(VLOOKUP(salesTable[[#This Row],[productID_Final]],product_REF[],3,FALSE)))),"NO MATCH")</f>
        <v>CLOTHING</v>
      </c>
      <c r="Z1112" s="8" t="str">
        <f>IF(salesTable[[#This Row],[productCategory_final]]=CLEAN(UPPER(TRIM(salesTable[ProductCategory]))),salesTable[[#This Row],[productCategory_final]],"MISMATCH")</f>
        <v>CLOTHING</v>
      </c>
      <c r="AA1112" s="8" t="str">
        <f>IF(salesTable[[#This Row],[CustomerID]]="","MISSING",IFERROR(VLOOKUP(salesTable[[#This Row],[CustomerID]],customer_REF[],1,FALSE),"NO MATCH"))</f>
        <v>C0152</v>
      </c>
      <c r="AB1112" t="str">
        <f>CLEAN(UPPER(TRIM(IF(salesTable[[#This Row],[FirstName]]="","MISSING",IFERROR(VLOOKUP(salesTable[[#This Row],[CustomerID_final]],customer_REF[],2,FALSE),"NO MATCH")))))</f>
        <v>ADWOA</v>
      </c>
      <c r="AC1112" s="8" t="str">
        <f>IF(salesTable[[#This Row],[customerFisrtName]]=CLEAN(UPPER(TRIM(salesTable[[#This Row],[customerFisrtName]]))),salesTable[[#This Row],[customerFisrtName]],"MISMATCH")</f>
        <v>ADWOA</v>
      </c>
      <c r="AD1112" t="str">
        <f>CLEAN(UPPER(TRIM(IF(salesTable[[#This Row],[LastName]]="","MISSING",IFERROR(VLOOKUP(salesTable[[#This Row],[CustomerID_final]],customer_REF[],3,FALSE),"NO MATCH")))))</f>
        <v>ADDO</v>
      </c>
      <c r="AE1112" s="8" t="str">
        <f>IF(salesTable[[#This Row],[customerLastName]]=CLEAN(UPPER(TRIM(salesTable[[#This Row],[customerLastName]]))),salesTable[[#This Row],[customerLastName]],"MISMATCH")</f>
        <v>ADDO</v>
      </c>
      <c r="AF1112" s="8" t="str">
        <f>IF(salesTable[[#This Row],[Phone]]="","MISSING",0&amp;RIGHT(TRIM(SUBSTITUTE(SUBSTITUTE(SUBSTITUTE(salesTable[[#This Row],[Phone]],"+","")," ",""),"-","")),9))</f>
        <v>0207515476</v>
      </c>
      <c r="AG111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12" s="8">
        <f>IF(salesTable[[#This Row],[quantity_clean]]&gt;0,salesTable[[#This Row],[quantity_clean]],"INVALID")</f>
        <v>9</v>
      </c>
      <c r="AI111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12" s="8">
        <f>IF(salesTable[[#This Row],[unitPrice_clean]]&gt;0,salesTable[[#This Row],[unitPrice_clean]],"INVALID")</f>
        <v>180</v>
      </c>
      <c r="AK1112">
        <f>IF(salesTable[[#This Row],[Revenue]]="","MISSING",VALUE(TRIM(SUBSTITUTE(SUBSTITUTE(salesTable[[#This Row],[Revenue]],",",""),"GH₵",""))))</f>
        <v>1620</v>
      </c>
      <c r="AL1112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1112" s="19" t="str">
        <f>IF(ISNUMBER(salesTable[[#This Row],[OrderDate]]),salesTable[[#This Row],[OrderDate]],IFERROR(DATEVALUE(CLEAN(TRIM(SUBSTITUTE(salesTable[[#This Row],[OrderDate]],".","/")))),"CHECK"))</f>
        <v>CHECK</v>
      </c>
      <c r="AN111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1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12" s="8" t="str">
        <f>CLEAN(PROPER(TRIM(salesTable[[#This Row],[Email]])))</f>
        <v>Adwoa.Addo37@Example.Com</v>
      </c>
      <c r="AR1112" s="8" t="str">
        <f>CLEAN(TRIM(salesTable[[#This Row],[SourceFile]]))</f>
        <v>Mobile_App_Export.csv</v>
      </c>
      <c r="AS11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2" s="8" t="str">
        <f>IF(salesTable[orderRef_final]&lt;&gt;"MISSING",salesTable[orderRef_final],"invalid")</f>
        <v>SUSPICIOUS</v>
      </c>
    </row>
    <row r="1113" spans="1:46" x14ac:dyDescent="0.3">
      <c r="A1113" t="s">
        <v>701</v>
      </c>
      <c r="B1113" t="s">
        <v>702</v>
      </c>
      <c r="C1113" t="s">
        <v>666</v>
      </c>
      <c r="D1113" t="s">
        <v>106</v>
      </c>
      <c r="E1113" t="s">
        <v>703</v>
      </c>
      <c r="F1113" t="s">
        <v>23</v>
      </c>
      <c r="G1113" t="s">
        <v>239</v>
      </c>
      <c r="H1113" t="s">
        <v>240</v>
      </c>
      <c r="I1113" t="s">
        <v>193</v>
      </c>
      <c r="J1113" t="s">
        <v>27</v>
      </c>
      <c r="K1113" t="s">
        <v>84</v>
      </c>
      <c r="L1113" t="s">
        <v>111</v>
      </c>
      <c r="M1113">
        <v>3</v>
      </c>
      <c r="N1113">
        <v>980</v>
      </c>
      <c r="O1113">
        <v>2940</v>
      </c>
      <c r="P1113" t="s">
        <v>704</v>
      </c>
      <c r="Q1113" t="s">
        <v>705</v>
      </c>
      <c r="R1113" t="s">
        <v>46</v>
      </c>
      <c r="S1113" t="str">
        <f>IF(salesTable[[#This Row],[Region]]="","MISSING",IFERROR(VLOOKUP(salesTable[[#This Row],[Region]],region_ref[],2,FALSE),TRIM(CLEAN(UPPER(salesTable[[#This Row],[Region]])))))</f>
        <v>HO</v>
      </c>
      <c r="T1113" t="str">
        <f>IF(salesTable[[#This Row],[CustomerType]]="","MISSING",IFERROR(VLOOKUP(salesTable[[#This Row],[CustomerType]],customerType_Ref[],2,FALSE),TRIM(CLEAN(UPPER(salesTable[[#This Row],[CustomerType]])))))</f>
        <v>GOVERNMENT</v>
      </c>
      <c r="U1113" t="str">
        <f>IF(salesTable[[#This Row],[SalesChannel]]="","MISSING",IFERROR(VLOOKUP(salesTable[[#This Row],[SalesChannel]],salesChannel_Ref[],2,FALSE),CLEAN(UPPER(TRIM(salesTable[SalesChannel])))))</f>
        <v>AGENT</v>
      </c>
      <c r="V1113" t="str">
        <f>IF(salesTable[[#This Row],[PaymentMethod]]="","MISSING",IFERROR(VLOOKUP(salesTable[[#This Row],[PaymentMethod]],paymentMethod_REF[],2,FALSE), CLEAN(UPPER(TRIM(salesTable[[#This Row],[PaymentMethod]])))))</f>
        <v>CARD</v>
      </c>
      <c r="W1113" s="8" t="str">
        <f>IF(salesTable[[#This Row],[ProductID]]="","MISSING",IFERROR(VLOOKUP(salesTable[[#This Row],[ProductID]],product_REF[],1,FALSE),"NO MATCH"))</f>
        <v>P009</v>
      </c>
      <c r="X1113" s="8" t="str">
        <f>CLEAN(UPPER(TRIM(IF(salesTable[[#This Row],[ProductID]]="","MISSING",IFERROR(VLOOKUP(salesTable[[#This Row],[ProductID]],product_REF[],2,FALSE),"NO MATCH")))))</f>
        <v>FILING CABINET</v>
      </c>
      <c r="Y1113" t="str">
        <f>IFERROR(CLEAN(UPPER(TRIM(VLOOKUP(salesTable[[#This Row],[productID_Final]],product_REF[],3,FALSE)))),"NO MATCH")</f>
        <v>OFFICE SUPPLIES</v>
      </c>
      <c r="Z1113" s="8" t="str">
        <f>IF(salesTable[[#This Row],[productCategory_final]]=CLEAN(UPPER(TRIM(salesTable[ProductCategory]))),salesTable[[#This Row],[productCategory_final]],"MISMATCH")</f>
        <v>OFFICE SUPPLIES</v>
      </c>
      <c r="AA1113" s="8" t="str">
        <f>IF(salesTable[[#This Row],[CustomerID]]="","MISSING",IFERROR(VLOOKUP(salesTable[[#This Row],[CustomerID]],customer_REF[],1,FALSE),"NO MATCH"))</f>
        <v>C0232</v>
      </c>
      <c r="AB1113" t="str">
        <f>CLEAN(UPPER(TRIM(IF(salesTable[[#This Row],[FirstName]]="","MISSING",IFERROR(VLOOKUP(salesTable[[#This Row],[CustomerID_final]],customer_REF[],2,FALSE),"NO MATCH")))))</f>
        <v>YAW</v>
      </c>
      <c r="AC1113" s="8" t="str">
        <f>IF(salesTable[[#This Row],[customerFisrtName]]=CLEAN(UPPER(TRIM(salesTable[[#This Row],[customerFisrtName]]))),salesTable[[#This Row],[customerFisrtName]],"MISMATCH")</f>
        <v>YAW</v>
      </c>
      <c r="AD1113" t="str">
        <f>CLEAN(UPPER(TRIM(IF(salesTable[[#This Row],[LastName]]="","MISSING",IFERROR(VLOOKUP(salesTable[[#This Row],[CustomerID_final]],customer_REF[],3,FALSE),"NO MATCH")))))</f>
        <v>OSEI</v>
      </c>
      <c r="AE1113" s="8" t="str">
        <f>IF(salesTable[[#This Row],[customerLastName]]=CLEAN(UPPER(TRIM(salesTable[[#This Row],[customerLastName]]))),salesTable[[#This Row],[customerLastName]],"MISMATCH")</f>
        <v>OSEI</v>
      </c>
      <c r="AF1113" s="8" t="str">
        <f>IF(salesTable[[#This Row],[Phone]]="","MISSING",0&amp;RIGHT(TRIM(SUBSTITUTE(SUBSTITUTE(SUBSTITUTE(salesTable[[#This Row],[Phone]],"+","")," ",""),"-","")),9))</f>
        <v>0509116210</v>
      </c>
      <c r="AG111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113" s="8">
        <f>IF(salesTable[[#This Row],[quantity_clean]]&gt;0,salesTable[[#This Row],[quantity_clean]],"INVALID")</f>
        <v>3</v>
      </c>
      <c r="AI111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13" s="8">
        <f>IF(salesTable[[#This Row],[unitPrice_clean]]&gt;0,salesTable[[#This Row],[unitPrice_clean]],"INVALID")</f>
        <v>980</v>
      </c>
      <c r="AK1113">
        <f>IF(salesTable[[#This Row],[Revenue]]="","MISSING",VALUE(TRIM(SUBSTITUTE(SUBSTITUTE(salesTable[[#This Row],[Revenue]],",",""),"GH₵",""))))</f>
        <v>2940</v>
      </c>
      <c r="AL1113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113" s="19">
        <f>IF(ISNUMBER(salesTable[[#This Row],[OrderDate]]),salesTable[[#This Row],[OrderDate]],IFERROR(DATEVALUE(CLEAN(TRIM(SUBSTITUTE(salesTable[[#This Row],[OrderDate]],".","/")))),"CHECK"))</f>
        <v>45700</v>
      </c>
      <c r="AN11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45700</v>
      </c>
      <c r="AO11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13" s="8" t="str">
        <f>CLEAN(PROPER(TRIM(salesTable[[#This Row],[Email]])))</f>
        <v>Yaw.Osei80@Example.Com</v>
      </c>
      <c r="AR1113" s="8" t="str">
        <f>CLEAN(TRIM(salesTable[[#This Row],[SourceFile]]))</f>
        <v>Mobile_App_Export.csv</v>
      </c>
      <c r="AS11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3" s="8" t="str">
        <f>IF(salesTable[orderRef_final]&lt;&gt;"MISSING",salesTable[orderRef_final],"invalid")</f>
        <v>SUSPICIOUS</v>
      </c>
    </row>
    <row r="1114" spans="1:46" x14ac:dyDescent="0.3">
      <c r="A1114" t="s">
        <v>735</v>
      </c>
      <c r="B1114" t="s">
        <v>736</v>
      </c>
      <c r="C1114" t="s">
        <v>737</v>
      </c>
      <c r="D1114" t="s">
        <v>151</v>
      </c>
      <c r="E1114" t="s">
        <v>51</v>
      </c>
      <c r="F1114" t="s">
        <v>108</v>
      </c>
      <c r="G1114" t="s">
        <v>218</v>
      </c>
      <c r="H1114" t="s">
        <v>312</v>
      </c>
      <c r="I1114" t="s">
        <v>26</v>
      </c>
      <c r="J1114" t="s">
        <v>83</v>
      </c>
      <c r="K1114" t="s">
        <v>84</v>
      </c>
      <c r="L1114" t="s">
        <v>502</v>
      </c>
      <c r="M1114">
        <v>4</v>
      </c>
      <c r="N1114">
        <v>2800</v>
      </c>
      <c r="O1114">
        <v>11200</v>
      </c>
      <c r="P1114" t="s">
        <v>738</v>
      </c>
      <c r="Q1114" t="s">
        <v>739</v>
      </c>
      <c r="R1114" t="s">
        <v>46</v>
      </c>
      <c r="S1114" t="str">
        <f>IF(salesTable[[#This Row],[Region]]="","MISSING",IFERROR(VLOOKUP(salesTable[[#This Row],[Region]],region_ref[],2,FALSE),TRIM(CLEAN(UPPER(salesTable[[#This Row],[Region]])))))</f>
        <v>TAMALE</v>
      </c>
      <c r="T1114" t="str">
        <f>IF(salesTable[[#This Row],[CustomerType]]="","MISSING",IFERROR(VLOOKUP(salesTable[[#This Row],[CustomerType]],customerType_Ref[],2,FALSE),TRIM(CLEAN(UPPER(salesTable[[#This Row],[CustomerType]])))))</f>
        <v>INDIVIDUAL</v>
      </c>
      <c r="U1114" t="str">
        <f>IF(salesTable[[#This Row],[SalesChannel]]="","MISSING",IFERROR(VLOOKUP(salesTable[[#This Row],[SalesChannel]],salesChannel_Ref[],2,FALSE),CLEAN(UPPER(TRIM(salesTable[SalesChannel])))))</f>
        <v>AGENT</v>
      </c>
      <c r="V1114" t="str">
        <f>IF(salesTable[[#This Row],[PaymentMethod]]="","MISSING",IFERROR(VLOOKUP(salesTable[[#This Row],[PaymentMethod]],paymentMethod_REF[],2,FALSE), CLEAN(UPPER(TRIM(salesTable[[#This Row],[PaymentMethod]])))))</f>
        <v>CASH</v>
      </c>
      <c r="W1114" s="8" t="str">
        <f>IF(salesTable[[#This Row],[ProductID]]="","MISSING",IFERROR(VLOOKUP(salesTable[[#This Row],[ProductID]],product_REF[],1,FALSE),"NO MATCH"))</f>
        <v>P005</v>
      </c>
      <c r="X1114" s="8" t="str">
        <f>CLEAN(UPPER(TRIM(IF(salesTable[[#This Row],[ProductID]]="","MISSING",IFERROR(VLOOKUP(salesTable[[#This Row],[ProductID]],product_REF[],2,FALSE),"NO MATCH")))))</f>
        <v>SMARTPHONE X</v>
      </c>
      <c r="Y1114" t="str">
        <f>IFERROR(CLEAN(UPPER(TRIM(VLOOKUP(salesTable[[#This Row],[productID_Final]],product_REF[],3,FALSE)))),"NO MATCH")</f>
        <v>ELECTRONICS</v>
      </c>
      <c r="Z1114" s="8" t="str">
        <f>IF(salesTable[[#This Row],[productCategory_final]]=CLEAN(UPPER(TRIM(salesTable[ProductCategory]))),salesTable[[#This Row],[productCategory_final]],"MISMATCH")</f>
        <v>ELECTRONICS</v>
      </c>
      <c r="AA1114" s="8" t="str">
        <f>IF(salesTable[[#This Row],[CustomerID]]="","MISSING",IFERROR(VLOOKUP(salesTable[[#This Row],[CustomerID]],customer_REF[],1,FALSE),"NO MATCH"))</f>
        <v>C0384</v>
      </c>
      <c r="AB1114" t="str">
        <f>CLEAN(UPPER(TRIM(IF(salesTable[[#This Row],[FirstName]]="","MISSING",IFERROR(VLOOKUP(salesTable[[#This Row],[CustomerID_final]],customer_REF[],2,FALSE),"NO MATCH")))))</f>
        <v>KWAME</v>
      </c>
      <c r="AC1114" s="8" t="str">
        <f>IF(salesTable[[#This Row],[customerFisrtName]]=CLEAN(UPPER(TRIM(salesTable[[#This Row],[customerFisrtName]]))),salesTable[[#This Row],[customerFisrtName]],"MISMATCH")</f>
        <v>KWAME</v>
      </c>
      <c r="AD1114" t="str">
        <f>CLEAN(UPPER(TRIM(IF(salesTable[[#This Row],[LastName]]="","MISSING",IFERROR(VLOOKUP(salesTable[[#This Row],[CustomerID_final]],customer_REF[],3,FALSE),"NO MATCH")))))</f>
        <v>MENSAH</v>
      </c>
      <c r="AE1114" s="8" t="str">
        <f>IF(salesTable[[#This Row],[customerLastName]]=CLEAN(UPPER(TRIM(salesTable[[#This Row],[customerLastName]]))),salesTable[[#This Row],[customerLastName]],"MISMATCH")</f>
        <v>MENSAH</v>
      </c>
      <c r="AF1114" s="8" t="str">
        <f>IF(salesTable[[#This Row],[Phone]]="","MISSING",0&amp;RIGHT(TRIM(SUBSTITUTE(SUBSTITUTE(SUBSTITUTE(salesTable[[#This Row],[Phone]],"+","")," ",""),"-","")),9))</f>
        <v>0269942276</v>
      </c>
      <c r="AG111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14" s="8">
        <f>IF(salesTable[[#This Row],[quantity_clean]]&gt;0,salesTable[[#This Row],[quantity_clean]],"INVALID")</f>
        <v>4</v>
      </c>
      <c r="AI111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114" s="8">
        <f>IF(salesTable[[#This Row],[unitPrice_clean]]&gt;0,salesTable[[#This Row],[unitPrice_clean]],"INVALID")</f>
        <v>2800</v>
      </c>
      <c r="AK1114">
        <f>IF(salesTable[[#This Row],[Revenue]]="","MISSING",VALUE(TRIM(SUBSTITUTE(SUBSTITUTE(salesTable[[#This Row],[Revenue]],",",""),"GH₵",""))))</f>
        <v>11200</v>
      </c>
      <c r="AL1114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114" s="19">
        <f>IF(ISNUMBER(salesTable[[#This Row],[OrderDate]]),salesTable[[#This Row],[OrderDate]],IFERROR(DATEVALUE(CLEAN(TRIM(SUBSTITUTE(salesTable[[#This Row],[OrderDate]],".","/")))),"CHECK"))</f>
        <v>45833</v>
      </c>
      <c r="AN11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45833</v>
      </c>
      <c r="AO11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14" s="8" t="str">
        <f>CLEAN(PROPER(TRIM(salesTable[[#This Row],[Email]])))</f>
        <v>Kwame.Mensah6@Example.Com</v>
      </c>
      <c r="AR1114" s="8" t="str">
        <f>CLEAN(TRIM(salesTable[[#This Row],[SourceFile]]))</f>
        <v>Mobile_App_Export.csv</v>
      </c>
      <c r="AS11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4" s="8" t="str">
        <f>IF(salesTable[orderRef_final]&lt;&gt;"MISSING",salesTable[orderRef_final],"invalid")</f>
        <v>SUSPICIOUS</v>
      </c>
    </row>
    <row r="1115" spans="1:46" x14ac:dyDescent="0.3">
      <c r="A1115" t="s">
        <v>748</v>
      </c>
      <c r="B1115" t="s">
        <v>749</v>
      </c>
      <c r="C1115" t="s">
        <v>507</v>
      </c>
      <c r="D1115" t="s">
        <v>151</v>
      </c>
      <c r="E1115" t="s">
        <v>93</v>
      </c>
      <c r="F1115" t="s">
        <v>750</v>
      </c>
      <c r="G1115" t="s">
        <v>120</v>
      </c>
      <c r="H1115" t="s">
        <v>751</v>
      </c>
      <c r="I1115" t="s">
        <v>41</v>
      </c>
      <c r="J1115" t="s">
        <v>510</v>
      </c>
      <c r="K1115" t="s">
        <v>624</v>
      </c>
      <c r="L1115" t="s">
        <v>165</v>
      </c>
      <c r="M1115">
        <v>4</v>
      </c>
      <c r="N1115">
        <v>850</v>
      </c>
      <c r="O1115">
        <v>3400</v>
      </c>
      <c r="P1115" t="s">
        <v>752</v>
      </c>
      <c r="Q1115" t="s">
        <v>753</v>
      </c>
      <c r="R1115" t="s">
        <v>46</v>
      </c>
      <c r="S1115" t="str">
        <f>IF(salesTable[[#This Row],[Region]]="","MISSING",IFERROR(VLOOKUP(salesTable[[#This Row],[Region]],region_ref[],2,FALSE),TRIM(CLEAN(UPPER(salesTable[[#This Row],[Region]])))))</f>
        <v>KOFORIDUA</v>
      </c>
      <c r="T1115" t="str">
        <f>IF(salesTable[[#This Row],[CustomerType]]="","MISSING",IFERROR(VLOOKUP(salesTable[[#This Row],[CustomerType]],customerType_Ref[],2,FALSE),TRIM(CLEAN(UPPER(salesTable[[#This Row],[CustomerType]])))))</f>
        <v>BUSINESS</v>
      </c>
      <c r="U1115" t="str">
        <f>IF(salesTable[[#This Row],[SalesChannel]]="","MISSING",IFERROR(VLOOKUP(salesTable[[#This Row],[SalesChannel]],salesChannel_Ref[],2,FALSE),CLEAN(UPPER(TRIM(salesTable[SalesChannel])))))</f>
        <v>IN-STORE</v>
      </c>
      <c r="V111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15" s="8" t="str">
        <f>IF(salesTable[[#This Row],[ProductID]]="","MISSING",IFERROR(VLOOKUP(salesTable[[#This Row],[ProductID]],product_REF[],1,FALSE),"NO MATCH"))</f>
        <v>P002</v>
      </c>
      <c r="X1115" s="8" t="str">
        <f>CLEAN(UPPER(TRIM(IF(salesTable[[#This Row],[ProductID]]="","MISSING",IFERROR(VLOOKUP(salesTable[[#This Row],[ProductID]],product_REF[],2,FALSE),"NO MATCH")))))</f>
        <v>OFFICE CHAIR</v>
      </c>
      <c r="Y1115" t="str">
        <f>IFERROR(CLEAN(UPPER(TRIM(VLOOKUP(salesTable[[#This Row],[productID_Final]],product_REF[],3,FALSE)))),"NO MATCH")</f>
        <v>FURNITURE</v>
      </c>
      <c r="Z1115" s="8" t="str">
        <f>IF(salesTable[[#This Row],[productCategory_final]]=CLEAN(UPPER(TRIM(salesTable[ProductCategory]))),salesTable[[#This Row],[productCategory_final]],"MISMATCH")</f>
        <v>FURNITURE</v>
      </c>
      <c r="AA1115" s="8" t="str">
        <f>IF(salesTable[[#This Row],[CustomerID]]="","MISSING",IFERROR(VLOOKUP(salesTable[[#This Row],[CustomerID]],customer_REF[],1,FALSE),"NO MATCH"))</f>
        <v>C0145</v>
      </c>
      <c r="AB1115" t="str">
        <f>CLEAN(UPPER(TRIM(IF(salesTable[[#This Row],[FirstName]]="","MISSING",IFERROR(VLOOKUP(salesTable[[#This Row],[CustomerID_final]],customer_REF[],2,FALSE),"NO MATCH")))))</f>
        <v>KWAME</v>
      </c>
      <c r="AC1115" s="8" t="str">
        <f>IF(salesTable[[#This Row],[customerFisrtName]]=CLEAN(UPPER(TRIM(salesTable[[#This Row],[customerFisrtName]]))),salesTable[[#This Row],[customerFisrtName]],"MISMATCH")</f>
        <v>KWAME</v>
      </c>
      <c r="AD1115" t="str">
        <f>CLEAN(UPPER(TRIM(IF(salesTable[[#This Row],[LastName]]="","MISSING",IFERROR(VLOOKUP(salesTable[[#This Row],[CustomerID_final]],customer_REF[],3,FALSE),"NO MATCH")))))</f>
        <v>BADU</v>
      </c>
      <c r="AE1115" s="8" t="str">
        <f>IF(salesTable[[#This Row],[customerLastName]]=CLEAN(UPPER(TRIM(salesTable[[#This Row],[customerLastName]]))),salesTable[[#This Row],[customerLastName]],"MISMATCH")</f>
        <v>BADU</v>
      </c>
      <c r="AF1115" s="8" t="str">
        <f>IF(salesTable[[#This Row],[Phone]]="","MISSING",0&amp;RIGHT(TRIM(SUBSTITUTE(SUBSTITUTE(SUBSTITUTE(salesTable[[#This Row],[Phone]],"+","")," ",""),"-","")),9))</f>
        <v>0267356552</v>
      </c>
      <c r="AG111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15" s="8">
        <f>IF(salesTable[[#This Row],[quantity_clean]]&gt;0,salesTable[[#This Row],[quantity_clean]],"INVALID")</f>
        <v>4</v>
      </c>
      <c r="AI111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15" s="8">
        <f>IF(salesTable[[#This Row],[unitPrice_clean]]&gt;0,salesTable[[#This Row],[unitPrice_clean]],"INVALID")</f>
        <v>850</v>
      </c>
      <c r="AK1115">
        <f>IF(salesTable[[#This Row],[Revenue]]="","MISSING",VALUE(TRIM(SUBSTITUTE(SUBSTITUTE(salesTable[[#This Row],[Revenue]],",",""),"GH₵",""))))</f>
        <v>3400</v>
      </c>
      <c r="AL1115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1115" s="19">
        <f>IF(ISNUMBER(salesTable[[#This Row],[OrderDate]]),salesTable[[#This Row],[OrderDate]],IFERROR(DATEVALUE(CLEAN(TRIM(SUBSTITUTE(salesTable[[#This Row],[OrderDate]],".","/")))),"CHECK"))</f>
        <v>45772</v>
      </c>
      <c r="AN11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45772</v>
      </c>
      <c r="AO11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1115" s="8" t="str">
        <f>CLEAN(PROPER(TRIM(salesTable[[#This Row],[Email]])))</f>
        <v>Kwame.Badu85@Example.Com</v>
      </c>
      <c r="AR1115" s="8" t="str">
        <f>CLEAN(TRIM(salesTable[[#This Row],[SourceFile]]))</f>
        <v>Mobile_App_Export.csv</v>
      </c>
      <c r="AS11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5" s="8" t="str">
        <f>IF(salesTable[orderRef_final]&lt;&gt;"MISSING",salesTable[orderRef_final],"invalid")</f>
        <v>SUSPICIOUS</v>
      </c>
    </row>
    <row r="1116" spans="1:46" x14ac:dyDescent="0.3">
      <c r="A1116" t="s">
        <v>772</v>
      </c>
      <c r="B1116" t="s">
        <v>773</v>
      </c>
      <c r="C1116" t="s">
        <v>774</v>
      </c>
      <c r="D1116" t="s">
        <v>139</v>
      </c>
      <c r="E1116" t="s">
        <v>140</v>
      </c>
      <c r="F1116" t="s">
        <v>23</v>
      </c>
      <c r="G1116" t="s">
        <v>191</v>
      </c>
      <c r="H1116" t="s">
        <v>192</v>
      </c>
      <c r="I1116" t="s">
        <v>279</v>
      </c>
      <c r="J1116" t="s">
        <v>685</v>
      </c>
      <c r="K1116" t="s">
        <v>57</v>
      </c>
      <c r="L1116" t="s">
        <v>775</v>
      </c>
      <c r="M1116">
        <v>10</v>
      </c>
      <c r="N1116">
        <v>1650</v>
      </c>
      <c r="O1116">
        <v>16500</v>
      </c>
      <c r="P1116" t="s">
        <v>776</v>
      </c>
      <c r="Q1116" t="s">
        <v>777</v>
      </c>
      <c r="R1116" t="s">
        <v>46</v>
      </c>
      <c r="S1116" t="str">
        <f>IF(salesTable[[#This Row],[Region]]="","MISSING",IFERROR(VLOOKUP(salesTable[[#This Row],[Region]],region_ref[],2,FALSE),TRIM(CLEAN(UPPER(salesTable[[#This Row],[Region]])))))</f>
        <v>HO</v>
      </c>
      <c r="T1116" t="str">
        <f>IF(salesTable[[#This Row],[CustomerType]]="","MISSING",IFERROR(VLOOKUP(salesTable[[#This Row],[CustomerType]],customerType_Ref[],2,FALSE),TRIM(CLEAN(UPPER(salesTable[[#This Row],[CustomerType]])))))</f>
        <v>BUSINESS</v>
      </c>
      <c r="U1116" t="str">
        <f>IF(salesTable[[#This Row],[SalesChannel]]="","MISSING",IFERROR(VLOOKUP(salesTable[[#This Row],[SalesChannel]],salesChannel_Ref[],2,FALSE),CLEAN(UPPER(TRIM(salesTable[SalesChannel])))))</f>
        <v>ONLINE</v>
      </c>
      <c r="V1116" t="str">
        <f>IF(salesTable[[#This Row],[PaymentMethod]]="","MISSING",IFERROR(VLOOKUP(salesTable[[#This Row],[PaymentMethod]],paymentMethod_REF[],2,FALSE), CLEAN(UPPER(TRIM(salesTable[[#This Row],[PaymentMethod]])))))</f>
        <v>CARD</v>
      </c>
      <c r="W1116" s="8" t="str">
        <f>IF(salesTable[[#This Row],[ProductID]]="","MISSING",IFERROR(VLOOKUP(salesTable[[#This Row],[ProductID]],product_REF[],1,FALSE),"NO MATCH"))</f>
        <v>P004</v>
      </c>
      <c r="X1116" s="8" t="str">
        <f>CLEAN(UPPER(TRIM(IF(salesTable[[#This Row],[ProductID]]="","MISSING",IFERROR(VLOOKUP(salesTable[[#This Row],[ProductID]],product_REF[],2,FALSE),"NO MATCH")))))</f>
        <v>LASER PRINTER</v>
      </c>
      <c r="Y1116" t="str">
        <f>IFERROR(CLEAN(UPPER(TRIM(VLOOKUP(salesTable[[#This Row],[productID_Final]],product_REF[],3,FALSE)))),"NO MATCH")</f>
        <v>OFFICE SUPPLIES</v>
      </c>
      <c r="Z1116" s="8" t="str">
        <f>IF(salesTable[[#This Row],[productCategory_final]]=CLEAN(UPPER(TRIM(salesTable[ProductCategory]))),salesTable[[#This Row],[productCategory_final]],"MISMATCH")</f>
        <v>OFFICE SUPPLIES</v>
      </c>
      <c r="AA1116" s="8" t="str">
        <f>IF(salesTable[[#This Row],[CustomerID]]="","MISSING",IFERROR(VLOOKUP(salesTable[[#This Row],[CustomerID]],customer_REF[],1,FALSE),"NO MATCH"))</f>
        <v>C0360</v>
      </c>
      <c r="AB1116" t="str">
        <f>CLEAN(UPPER(TRIM(IF(salesTable[[#This Row],[FirstName]]="","MISSING",IFERROR(VLOOKUP(salesTable[[#This Row],[CustomerID_final]],customer_REF[],2,FALSE),"NO MATCH")))))</f>
        <v>KOFI</v>
      </c>
      <c r="AC1116" s="8" t="str">
        <f>IF(salesTable[[#This Row],[customerFisrtName]]=CLEAN(UPPER(TRIM(salesTable[[#This Row],[customerFisrtName]]))),salesTable[[#This Row],[customerFisrtName]],"MISMATCH")</f>
        <v>KOFI</v>
      </c>
      <c r="AD1116" t="str">
        <f>CLEAN(UPPER(TRIM(IF(salesTable[[#This Row],[LastName]]="","MISSING",IFERROR(VLOOKUP(salesTable[[#This Row],[CustomerID_final]],customer_REF[],3,FALSE),"NO MATCH")))))</f>
        <v>OWUSU</v>
      </c>
      <c r="AE1116" s="8" t="str">
        <f>IF(salesTable[[#This Row],[customerLastName]]=CLEAN(UPPER(TRIM(salesTable[[#This Row],[customerLastName]]))),salesTable[[#This Row],[customerLastName]],"MISMATCH")</f>
        <v>OWUSU</v>
      </c>
      <c r="AF1116" s="8" t="str">
        <f>IF(salesTable[[#This Row],[Phone]]="","MISSING",0&amp;RIGHT(TRIM(SUBSTITUTE(SUBSTITUTE(SUBSTITUTE(salesTable[[#This Row],[Phone]],"+","")," ",""),"-","")),9))</f>
        <v>0244573319</v>
      </c>
      <c r="AG111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16" s="8">
        <f>IF(salesTable[[#This Row],[quantity_clean]]&gt;0,salesTable[[#This Row],[quantity_clean]],"INVALID")</f>
        <v>10</v>
      </c>
      <c r="AI111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16" s="8">
        <f>IF(salesTable[[#This Row],[unitPrice_clean]]&gt;0,salesTable[[#This Row],[unitPrice_clean]],"INVALID")</f>
        <v>1650</v>
      </c>
      <c r="AK1116">
        <f>IF(salesTable[[#This Row],[Revenue]]="","MISSING",VALUE(TRIM(SUBSTITUTE(SUBSTITUTE(salesTable[[#This Row],[Revenue]],",",""),"GH₵",""))))</f>
        <v>16500</v>
      </c>
      <c r="AL1116" s="8">
        <f>IFERROR(IF(ROUND(salesTable[[#This Row],[Quantity_final]]*salesTable[[#This Row],[UnitPrice_final]],2)=ROUND(salesTable[[#This Row],[revenue_clean]],2)=TRUE,salesTable[[#This Row],[revenue_clean]],"invalid"),"INVALID")</f>
        <v>16500</v>
      </c>
      <c r="AM1116" s="19">
        <f>IF(ISNUMBER(salesTable[[#This Row],[OrderDate]]),salesTable[[#This Row],[OrderDate]],IFERROR(DATEVALUE(CLEAN(TRIM(SUBSTITUTE(salesTable[[#This Row],[OrderDate]],".","/")))),"CHECK"))</f>
        <v>45846</v>
      </c>
      <c r="AN11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45846</v>
      </c>
      <c r="AO11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16" s="8" t="str">
        <f>CLEAN(PROPER(TRIM(salesTable[[#This Row],[Email]])))</f>
        <v>Kofi.Owusu84@Example.Com</v>
      </c>
      <c r="AR1116" s="8" t="str">
        <f>CLEAN(TRIM(salesTable[[#This Row],[SourceFile]]))</f>
        <v>Mobile_App_Export.csv</v>
      </c>
      <c r="AS11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6" s="8" t="str">
        <f>IF(salesTable[orderRef_final]&lt;&gt;"MISSING",salesTable[orderRef_final],"invalid")</f>
        <v>SUSPICIOUS</v>
      </c>
    </row>
    <row r="1117" spans="1:46" x14ac:dyDescent="0.3">
      <c r="A1117" t="s">
        <v>784</v>
      </c>
      <c r="B1117" t="s">
        <v>785</v>
      </c>
      <c r="C1117" t="s">
        <v>786</v>
      </c>
      <c r="D1117" t="s">
        <v>271</v>
      </c>
      <c r="E1117" t="s">
        <v>93</v>
      </c>
      <c r="F1117" t="s">
        <v>108</v>
      </c>
      <c r="G1117" t="s">
        <v>120</v>
      </c>
      <c r="H1117" t="s">
        <v>121</v>
      </c>
      <c r="I1117" t="s">
        <v>41</v>
      </c>
      <c r="J1117" t="s">
        <v>97</v>
      </c>
      <c r="K1117" t="s">
        <v>57</v>
      </c>
      <c r="L1117" t="s">
        <v>182</v>
      </c>
      <c r="M1117">
        <v>3</v>
      </c>
      <c r="N1117" t="s">
        <v>787</v>
      </c>
      <c r="O1117">
        <v>2550</v>
      </c>
      <c r="P1117" t="s">
        <v>788</v>
      </c>
      <c r="Q1117" t="s">
        <v>789</v>
      </c>
      <c r="R1117" t="s">
        <v>32</v>
      </c>
      <c r="S1117" t="str">
        <f>IF(salesTable[[#This Row],[Region]]="","MISSING",IFERROR(VLOOKUP(salesTable[[#This Row],[Region]],region_ref[],2,FALSE),TRIM(CLEAN(UPPER(salesTable[[#This Row],[Region]])))))</f>
        <v>TAMALE</v>
      </c>
      <c r="T1117" t="str">
        <f>IF(salesTable[[#This Row],[CustomerType]]="","MISSING",IFERROR(VLOOKUP(salesTable[[#This Row],[CustomerType]],customerType_Ref[],2,FALSE),TRIM(CLEAN(UPPER(salesTable[[#This Row],[CustomerType]])))))</f>
        <v>BUSINESS</v>
      </c>
      <c r="U1117" t="str">
        <f>IF(salesTable[[#This Row],[SalesChannel]]="","MISSING",IFERROR(VLOOKUP(salesTable[[#This Row],[SalesChannel]],salesChannel_Ref[],2,FALSE),CLEAN(UPPER(TRIM(salesTable[SalesChannel])))))</f>
        <v>ONLINE</v>
      </c>
      <c r="V1117" t="str">
        <f>IF(salesTable[[#This Row],[PaymentMethod]]="","MISSING",IFERROR(VLOOKUP(salesTable[[#This Row],[PaymentMethod]],paymentMethod_REF[],2,FALSE), CLEAN(UPPER(TRIM(salesTable[[#This Row],[PaymentMethod]])))))</f>
        <v>CASH</v>
      </c>
      <c r="W1117" s="8" t="str">
        <f>IF(salesTable[[#This Row],[ProductID]]="","MISSING",IFERROR(VLOOKUP(salesTable[[#This Row],[ProductID]],product_REF[],1,FALSE),"NO MATCH"))</f>
        <v>P002</v>
      </c>
      <c r="X1117" s="8" t="str">
        <f>CLEAN(UPPER(TRIM(IF(salesTable[[#This Row],[ProductID]]="","MISSING",IFERROR(VLOOKUP(salesTable[[#This Row],[ProductID]],product_REF[],2,FALSE),"NO MATCH")))))</f>
        <v>OFFICE CHAIR</v>
      </c>
      <c r="Y1117" t="str">
        <f>IFERROR(CLEAN(UPPER(TRIM(VLOOKUP(salesTable[[#This Row],[productID_Final]],product_REF[],3,FALSE)))),"NO MATCH")</f>
        <v>FURNITURE</v>
      </c>
      <c r="Z1117" s="8" t="str">
        <f>IF(salesTable[[#This Row],[productCategory_final]]=CLEAN(UPPER(TRIM(salesTable[ProductCategory]))),salesTable[[#This Row],[productCategory_final]],"MISMATCH")</f>
        <v>FURNITURE</v>
      </c>
      <c r="AA1117" s="8" t="str">
        <f>IF(salesTable[[#This Row],[CustomerID]]="","MISSING",IFERROR(VLOOKUP(salesTable[[#This Row],[CustomerID]],customer_REF[],1,FALSE),"NO MATCH"))</f>
        <v>C0067</v>
      </c>
      <c r="AB1117" t="str">
        <f>CLEAN(UPPER(TRIM(IF(salesTable[[#This Row],[FirstName]]="","MISSING",IFERROR(VLOOKUP(salesTable[[#This Row],[CustomerID_final]],customer_REF[],2,FALSE),"NO MATCH")))))</f>
        <v>MICHAEL</v>
      </c>
      <c r="AC1117" s="8" t="str">
        <f>IF(salesTable[[#This Row],[customerFisrtName]]=CLEAN(UPPER(TRIM(salesTable[[#This Row],[customerFisrtName]]))),salesTable[[#This Row],[customerFisrtName]],"MISMATCH")</f>
        <v>MICHAEL</v>
      </c>
      <c r="AD1117" t="str">
        <f>CLEAN(UPPER(TRIM(IF(salesTable[[#This Row],[LastName]]="","MISSING",IFERROR(VLOOKUP(salesTable[[#This Row],[CustomerID_final]],customer_REF[],3,FALSE),"NO MATCH")))))</f>
        <v>BADU</v>
      </c>
      <c r="AE1117" s="8" t="str">
        <f>IF(salesTable[[#This Row],[customerLastName]]=CLEAN(UPPER(TRIM(salesTable[[#This Row],[customerLastName]]))),salesTable[[#This Row],[customerLastName]],"MISMATCH")</f>
        <v>BADU</v>
      </c>
      <c r="AF1117" s="8" t="str">
        <f>IF(salesTable[[#This Row],[Phone]]="","MISSING",0&amp;RIGHT(TRIM(SUBSTITUTE(SUBSTITUTE(SUBSTITUTE(salesTable[[#This Row],[Phone]],"+","")," ",""),"-","")),9))</f>
        <v>0595480887</v>
      </c>
      <c r="AG111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117" s="8">
        <f>IF(salesTable[[#This Row],[quantity_clean]]&gt;0,salesTable[[#This Row],[quantity_clean]],"INVALID")</f>
        <v>3</v>
      </c>
      <c r="AI111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17" s="8">
        <f>IF(salesTable[[#This Row],[unitPrice_clean]]&gt;0,salesTable[[#This Row],[unitPrice_clean]],"INVALID")</f>
        <v>850</v>
      </c>
      <c r="AK1117">
        <f>IF(salesTable[[#This Row],[Revenue]]="","MISSING",VALUE(TRIM(SUBSTITUTE(SUBSTITUTE(salesTable[[#This Row],[Revenue]],",",""),"GH₵",""))))</f>
        <v>2550</v>
      </c>
      <c r="AL1117" s="8">
        <f>IFERROR(IF(ROUND(salesTable[[#This Row],[Quantity_final]]*salesTable[[#This Row],[UnitPrice_final]],2)=ROUND(salesTable[[#This Row],[revenue_clean]],2)=TRUE,salesTable[[#This Row],[revenue_clean]],"invalid"),"INVALID")</f>
        <v>2550</v>
      </c>
      <c r="AM1117" s="19">
        <f>IF(ISNUMBER(salesTable[[#This Row],[OrderDate]]),salesTable[[#This Row],[OrderDate]],IFERROR(DATEVALUE(CLEAN(TRIM(SUBSTITUTE(salesTable[[#This Row],[OrderDate]],".","/")))),"CHECK"))</f>
        <v>46085</v>
      </c>
      <c r="AN111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17" s="8" t="str">
        <f>CLEAN(PROPER(TRIM(salesTable[[#This Row],[Email]])))</f>
        <v>Michael.Badu46@Example.Com</v>
      </c>
      <c r="AR1117" s="8" t="str">
        <f>CLEAN(TRIM(salesTable[[#This Row],[SourceFile]]))</f>
        <v>Agent_App_2025.csv</v>
      </c>
      <c r="AS11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7" s="8" t="str">
        <f>IF(salesTable[orderRef_final]&lt;&gt;"MISSING",salesTable[orderRef_final],"invalid")</f>
        <v>SUSPICIOUS</v>
      </c>
    </row>
    <row r="1118" spans="1:46" x14ac:dyDescent="0.3">
      <c r="A1118" t="s">
        <v>802</v>
      </c>
      <c r="B1118" t="s">
        <v>803</v>
      </c>
      <c r="C1118" t="s">
        <v>804</v>
      </c>
      <c r="D1118" t="s">
        <v>380</v>
      </c>
      <c r="E1118" t="s">
        <v>129</v>
      </c>
      <c r="F1118" t="s">
        <v>108</v>
      </c>
      <c r="G1118" t="s">
        <v>218</v>
      </c>
      <c r="H1118" t="s">
        <v>312</v>
      </c>
      <c r="I1118" t="s">
        <v>220</v>
      </c>
      <c r="J1118" t="s">
        <v>97</v>
      </c>
      <c r="K1118" t="s">
        <v>98</v>
      </c>
      <c r="L1118" t="s">
        <v>111</v>
      </c>
      <c r="M1118">
        <v>4</v>
      </c>
      <c r="N1118">
        <v>2800</v>
      </c>
      <c r="O1118">
        <v>11200</v>
      </c>
      <c r="P1118" t="s">
        <v>805</v>
      </c>
      <c r="Q1118" t="s">
        <v>806</v>
      </c>
      <c r="R1118" t="s">
        <v>32</v>
      </c>
      <c r="S1118" t="str">
        <f>IF(salesTable[[#This Row],[Region]]="","MISSING",IFERROR(VLOOKUP(salesTable[[#This Row],[Region]],region_ref[],2,FALSE),TRIM(CLEAN(UPPER(salesTable[[#This Row],[Region]])))))</f>
        <v>TAMALE</v>
      </c>
      <c r="T1118" t="str">
        <f>IF(salesTable[[#This Row],[CustomerType]]="","MISSING",IFERROR(VLOOKUP(salesTable[[#This Row],[CustomerType]],customerType_Ref[],2,FALSE),TRIM(CLEAN(UPPER(salesTable[[#This Row],[CustomerType]])))))</f>
        <v>BUSINESS</v>
      </c>
      <c r="U1118" t="str">
        <f>IF(salesTable[[#This Row],[SalesChannel]]="","MISSING",IFERROR(VLOOKUP(salesTable[[#This Row],[SalesChannel]],salesChannel_Ref[],2,FALSE),CLEAN(UPPER(TRIM(salesTable[SalesChannel])))))</f>
        <v>MOBILE APP</v>
      </c>
      <c r="V1118" t="str">
        <f>IF(salesTable[[#This Row],[PaymentMethod]]="","MISSING",IFERROR(VLOOKUP(salesTable[[#This Row],[PaymentMethod]],paymentMethod_REF[],2,FALSE), CLEAN(UPPER(TRIM(salesTable[[#This Row],[PaymentMethod]])))))</f>
        <v>CARD</v>
      </c>
      <c r="W1118" s="8" t="str">
        <f>IF(salesTable[[#This Row],[ProductID]]="","MISSING",IFERROR(VLOOKUP(salesTable[[#This Row],[ProductID]],product_REF[],1,FALSE),"NO MATCH"))</f>
        <v>P005</v>
      </c>
      <c r="X1118" s="8" t="str">
        <f>CLEAN(UPPER(TRIM(IF(salesTable[[#This Row],[ProductID]]="","MISSING",IFERROR(VLOOKUP(salesTable[[#This Row],[ProductID]],product_REF[],2,FALSE),"NO MATCH")))))</f>
        <v>SMARTPHONE X</v>
      </c>
      <c r="Y1118" t="str">
        <f>IFERROR(CLEAN(UPPER(TRIM(VLOOKUP(salesTable[[#This Row],[productID_Final]],product_REF[],3,FALSE)))),"NO MATCH")</f>
        <v>ELECTRONICS</v>
      </c>
      <c r="Z1118" s="8" t="str">
        <f>IF(salesTable[[#This Row],[productCategory_final]]=CLEAN(UPPER(TRIM(salesTable[ProductCategory]))),salesTable[[#This Row],[productCategory_final]],"MISMATCH")</f>
        <v>ELECTRONICS</v>
      </c>
      <c r="AA1118" s="8" t="str">
        <f>IF(salesTable[[#This Row],[CustomerID]]="","MISSING",IFERROR(VLOOKUP(salesTable[[#This Row],[CustomerID]],customer_REF[],1,FALSE),"NO MATCH"))</f>
        <v>C0131</v>
      </c>
      <c r="AB1118" t="str">
        <f>CLEAN(UPPER(TRIM(IF(salesTable[[#This Row],[FirstName]]="","MISSING",IFERROR(VLOOKUP(salesTable[[#This Row],[CustomerID_final]],customer_REF[],2,FALSE),"NO MATCH")))))</f>
        <v>DANIEL</v>
      </c>
      <c r="AC1118" s="8" t="str">
        <f>IF(salesTable[[#This Row],[customerFisrtName]]=CLEAN(UPPER(TRIM(salesTable[[#This Row],[customerFisrtName]]))),salesTable[[#This Row],[customerFisrtName]],"MISMATCH")</f>
        <v>DANIEL</v>
      </c>
      <c r="AD1118" t="str">
        <f>CLEAN(UPPER(TRIM(IF(salesTable[[#This Row],[LastName]]="","MISSING",IFERROR(VLOOKUP(salesTable[[#This Row],[CustomerID_final]],customer_REF[],3,FALSE),"NO MATCH")))))</f>
        <v>BOATENG</v>
      </c>
      <c r="AE1118" s="8" t="str">
        <f>IF(salesTable[[#This Row],[customerLastName]]=CLEAN(UPPER(TRIM(salesTable[[#This Row],[customerLastName]]))),salesTable[[#This Row],[customerLastName]],"MISMATCH")</f>
        <v>BOATENG</v>
      </c>
      <c r="AF1118" s="8" t="str">
        <f>IF(salesTable[[#This Row],[Phone]]="","MISSING",0&amp;RIGHT(TRIM(SUBSTITUTE(SUBSTITUTE(SUBSTITUTE(salesTable[[#This Row],[Phone]],"+","")," ",""),"-","")),9))</f>
        <v>0551541443</v>
      </c>
      <c r="AG111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18" s="8">
        <f>IF(salesTable[[#This Row],[quantity_clean]]&gt;0,salesTable[[#This Row],[quantity_clean]],"INVALID")</f>
        <v>4</v>
      </c>
      <c r="AI111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118" s="8">
        <f>IF(salesTable[[#This Row],[unitPrice_clean]]&gt;0,salesTable[[#This Row],[unitPrice_clean]],"INVALID")</f>
        <v>2800</v>
      </c>
      <c r="AK1118">
        <f>IF(salesTable[[#This Row],[Revenue]]="","MISSING",VALUE(TRIM(SUBSTITUTE(SUBSTITUTE(salesTable[[#This Row],[Revenue]],",",""),"GH₵",""))))</f>
        <v>11200</v>
      </c>
      <c r="AL1118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118" s="19">
        <f>IF(ISNUMBER(salesTable[[#This Row],[OrderDate]]),salesTable[[#This Row],[OrderDate]],IFERROR(DATEVALUE(CLEAN(TRIM(SUBSTITUTE(salesTable[[#This Row],[OrderDate]],".","/")))),"CHECK"))</f>
        <v>45944</v>
      </c>
      <c r="AN11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45944</v>
      </c>
      <c r="AO11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18" s="8" t="str">
        <f>CLEAN(PROPER(TRIM(salesTable[[#This Row],[Email]])))</f>
        <v>Daniel.Boateng6@Example.Com</v>
      </c>
      <c r="AR1118" s="8" t="str">
        <f>CLEAN(TRIM(salesTable[[#This Row],[SourceFile]]))</f>
        <v>Agent_App_2025.csv</v>
      </c>
      <c r="AS11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8" s="8" t="str">
        <f>IF(salesTable[orderRef_final]&lt;&gt;"MISSING",salesTable[orderRef_final],"invalid")</f>
        <v>SUSPICIOUS</v>
      </c>
    </row>
    <row r="1119" spans="1:46" x14ac:dyDescent="0.3">
      <c r="A1119" t="s">
        <v>3939</v>
      </c>
      <c r="B1119" t="s">
        <v>3940</v>
      </c>
      <c r="C1119" t="s">
        <v>659</v>
      </c>
      <c r="D1119" t="s">
        <v>366</v>
      </c>
      <c r="E1119" t="s">
        <v>237</v>
      </c>
      <c r="F1119" t="s">
        <v>2405</v>
      </c>
      <c r="G1119" t="s">
        <v>218</v>
      </c>
      <c r="H1119" t="s">
        <v>3941</v>
      </c>
      <c r="I1119" t="s">
        <v>382</v>
      </c>
      <c r="J1119" t="s">
        <v>83</v>
      </c>
      <c r="K1119" t="s">
        <v>660</v>
      </c>
      <c r="L1119" t="s">
        <v>58</v>
      </c>
      <c r="M1119">
        <v>2</v>
      </c>
      <c r="N1119">
        <v>2800</v>
      </c>
      <c r="O1119">
        <v>5600</v>
      </c>
      <c r="P1119" t="s">
        <v>3942</v>
      </c>
      <c r="Q1119" t="s">
        <v>3943</v>
      </c>
      <c r="R1119" t="s">
        <v>32</v>
      </c>
      <c r="S1119" t="str">
        <f>IF(salesTable[[#This Row],[Region]]="","MISSING",IFERROR(VLOOKUP(salesTable[[#This Row],[Region]],region_ref[],2,FALSE),TRIM(CLEAN(UPPER(salesTable[[#This Row],[Region]])))))</f>
        <v>HO</v>
      </c>
      <c r="T1119" t="str">
        <f>IF(salesTable[[#This Row],[CustomerType]]="","MISSING",IFERROR(VLOOKUP(salesTable[[#This Row],[CustomerType]],customerType_Ref[],2,FALSE),TRIM(CLEAN(UPPER(salesTable[[#This Row],[CustomerType]])))))</f>
        <v>INDIVIDUAL</v>
      </c>
      <c r="U1119" t="str">
        <f>IF(salesTable[[#This Row],[SalesChannel]]="","MISSING",IFERROR(VLOOKUP(salesTable[[#This Row],[SalesChannel]],salesChannel_Ref[],2,FALSE),CLEAN(UPPER(TRIM(salesTable[SalesChannel])))))</f>
        <v>MOBILE APP</v>
      </c>
      <c r="V111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19" s="8" t="str">
        <f>IF(salesTable[[#This Row],[ProductID]]="","MISSING",IFERROR(VLOOKUP(salesTable[[#This Row],[ProductID]],product_REF[],1,FALSE),"NO MATCH"))</f>
        <v>P005</v>
      </c>
      <c r="X1119" s="8" t="str">
        <f>CLEAN(UPPER(TRIM(IF(salesTable[[#This Row],[ProductID]]="","MISSING",IFERROR(VLOOKUP(salesTable[[#This Row],[ProductID]],product_REF[],2,FALSE),"NO MATCH")))))</f>
        <v>SMARTPHONE X</v>
      </c>
      <c r="Y1119" t="str">
        <f>IFERROR(CLEAN(UPPER(TRIM(VLOOKUP(salesTable[[#This Row],[productID_Final]],product_REF[],3,FALSE)))),"NO MATCH")</f>
        <v>ELECTRONICS</v>
      </c>
      <c r="Z1119" s="8" t="str">
        <f>IF(salesTable[[#This Row],[productCategory_final]]=CLEAN(UPPER(TRIM(salesTable[ProductCategory]))),salesTable[[#This Row],[productCategory_final]],"MISMATCH")</f>
        <v>ELECTRONICS</v>
      </c>
      <c r="AA1119" s="8" t="str">
        <f>IF(salesTable[[#This Row],[CustomerID]]="","MISSING",IFERROR(VLOOKUP(salesTable[[#This Row],[CustomerID]],customer_REF[],1,FALSE),"NO MATCH"))</f>
        <v>C0013</v>
      </c>
      <c r="AB1119" t="str">
        <f>CLEAN(UPPER(TRIM(IF(salesTable[[#This Row],[FirstName]]="","MISSING",IFERROR(VLOOKUP(salesTable[[#This Row],[CustomerID_final]],customer_REF[],2,FALSE),"NO MATCH")))))</f>
        <v>ABENA</v>
      </c>
      <c r="AC1119" s="8" t="str">
        <f>IF(salesTable[[#This Row],[customerFisrtName]]=CLEAN(UPPER(TRIM(salesTable[[#This Row],[customerFisrtName]]))),salesTable[[#This Row],[customerFisrtName]],"MISMATCH")</f>
        <v>ABENA</v>
      </c>
      <c r="AD1119" t="str">
        <f>CLEAN(UPPER(TRIM(IF(salesTable[[#This Row],[LastName]]="","MISSING",IFERROR(VLOOKUP(salesTable[[#This Row],[CustomerID_final]],customer_REF[],3,FALSE),"NO MATCH")))))</f>
        <v>APPIAH</v>
      </c>
      <c r="AE1119" s="8" t="str">
        <f>IF(salesTable[[#This Row],[customerLastName]]=CLEAN(UPPER(TRIM(salesTable[[#This Row],[customerLastName]]))),salesTable[[#This Row],[customerLastName]],"MISMATCH")</f>
        <v>APPIAH</v>
      </c>
      <c r="AF1119" s="8" t="str">
        <f>IF(salesTable[[#This Row],[Phone]]="","MISSING",0&amp;RIGHT(TRIM(SUBSTITUTE(SUBSTITUTE(SUBSTITUTE(salesTable[[#This Row],[Phone]],"+","")," ",""),"-","")),9))</f>
        <v>0208887608</v>
      </c>
      <c r="AG111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19" s="8">
        <f>IF(salesTable[[#This Row],[quantity_clean]]&gt;0,salesTable[[#This Row],[quantity_clean]],"INVALID")</f>
        <v>2</v>
      </c>
      <c r="AI111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119" s="8">
        <f>IF(salesTable[[#This Row],[unitPrice_clean]]&gt;0,salesTable[[#This Row],[unitPrice_clean]],"INVALID")</f>
        <v>2800</v>
      </c>
      <c r="AK1119">
        <f>IF(salesTable[[#This Row],[Revenue]]="","MISSING",VALUE(TRIM(SUBSTITUTE(SUBSTITUTE(salesTable[[#This Row],[Revenue]],",",""),"GH₵",""))))</f>
        <v>5600</v>
      </c>
      <c r="AL1119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1119" s="19">
        <f>IF(ISNUMBER(salesTable[[#This Row],[OrderDate]]),salesTable[[#This Row],[OrderDate]],IFERROR(DATEVALUE(CLEAN(TRIM(SUBSTITUTE(salesTable[[#This Row],[OrderDate]],".","/")))),"CHECK"))</f>
        <v>45719</v>
      </c>
      <c r="AN11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45719</v>
      </c>
      <c r="AO11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19" s="8" t="str">
        <f>CLEAN(PROPER(TRIM(salesTable[[#This Row],[Email]])))</f>
        <v>Abena.Appiah11@Example.Con</v>
      </c>
      <c r="AR1119" s="8" t="str">
        <f>CLEAN(TRIM(salesTable[[#This Row],[SourceFile]]))</f>
        <v>Agent_App_2025.csv</v>
      </c>
      <c r="AS11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19" s="8" t="str">
        <f>IF(salesTable[orderRef_final]&lt;&gt;"MISSING",salesTable[orderRef_final],"invalid")</f>
        <v>SUSPICIOUS</v>
      </c>
    </row>
    <row r="1120" spans="1:46" x14ac:dyDescent="0.3">
      <c r="A1120" t="s">
        <v>861</v>
      </c>
      <c r="B1120" t="s">
        <v>862</v>
      </c>
      <c r="C1120" t="s">
        <v>863</v>
      </c>
      <c r="D1120" t="s">
        <v>641</v>
      </c>
      <c r="E1120" t="s">
        <v>93</v>
      </c>
      <c r="F1120" t="s">
        <v>38</v>
      </c>
      <c r="G1120" t="s">
        <v>303</v>
      </c>
      <c r="H1120" t="s">
        <v>399</v>
      </c>
      <c r="I1120" t="s">
        <v>41</v>
      </c>
      <c r="J1120" t="s">
        <v>864</v>
      </c>
      <c r="K1120" t="s">
        <v>84</v>
      </c>
      <c r="L1120" t="s">
        <v>58</v>
      </c>
      <c r="M1120">
        <v>11</v>
      </c>
      <c r="N1120">
        <v>2400</v>
      </c>
      <c r="O1120">
        <v>26400</v>
      </c>
      <c r="P1120" t="s">
        <v>865</v>
      </c>
      <c r="Q1120" t="s">
        <v>866</v>
      </c>
      <c r="R1120" t="s">
        <v>32</v>
      </c>
      <c r="S1120" t="str">
        <f>IF(salesTable[[#This Row],[Region]]="","MISSING",IFERROR(VLOOKUP(salesTable[[#This Row],[Region]],region_ref[],2,FALSE),TRIM(CLEAN(UPPER(salesTable[[#This Row],[Region]])))))</f>
        <v>KUMASI</v>
      </c>
      <c r="T1120" t="str">
        <f>IF(salesTable[[#This Row],[CustomerType]]="","MISSING",IFERROR(VLOOKUP(salesTable[[#This Row],[CustomerType]],customerType_Ref[],2,FALSE),TRIM(CLEAN(UPPER(salesTable[[#This Row],[CustomerType]])))))</f>
        <v>INDIVIDUAL</v>
      </c>
      <c r="U1120" t="str">
        <f>IF(salesTable[[#This Row],[SalesChannel]]="","MISSING",IFERROR(VLOOKUP(salesTable[[#This Row],[SalesChannel]],salesChannel_Ref[],2,FALSE),CLEAN(UPPER(TRIM(salesTable[SalesChannel])))))</f>
        <v>AGENT</v>
      </c>
      <c r="V11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20" s="8" t="str">
        <f>IF(salesTable[[#This Row],[ProductID]]="","MISSING",IFERROR(VLOOKUP(salesTable[[#This Row],[ProductID]],product_REF[],1,FALSE),"NO MATCH"))</f>
        <v>P011</v>
      </c>
      <c r="X1120" s="8" t="str">
        <f>CLEAN(UPPER(TRIM(IF(salesTable[[#This Row],[ProductID]]="","MISSING",IFERROR(VLOOKUP(salesTable[[#This Row],[ProductID]],product_REF[],2,FALSE),"NO MATCH")))))</f>
        <v>EXECUTIVE DESK</v>
      </c>
      <c r="Y1120" t="str">
        <f>IFERROR(CLEAN(UPPER(TRIM(VLOOKUP(salesTable[[#This Row],[productID_Final]],product_REF[],3,FALSE)))),"NO MATCH")</f>
        <v>FURNITURE</v>
      </c>
      <c r="Z1120" s="8" t="str">
        <f>IF(salesTable[[#This Row],[productCategory_final]]=CLEAN(UPPER(TRIM(salesTable[ProductCategory]))),salesTable[[#This Row],[productCategory_final]],"MISMATCH")</f>
        <v>FURNITURE</v>
      </c>
      <c r="AA1120" s="8" t="str">
        <f>IF(salesTable[[#This Row],[CustomerID]]="","MISSING",IFERROR(VLOOKUP(salesTable[[#This Row],[CustomerID]],customer_REF[],1,FALSE),"NO MATCH"))</f>
        <v>C0017</v>
      </c>
      <c r="AB1120" t="str">
        <f>CLEAN(UPPER(TRIM(IF(salesTable[[#This Row],[FirstName]]="","MISSING",IFERROR(VLOOKUP(salesTable[[#This Row],[CustomerID_final]],customer_REF[],2,FALSE),"NO MATCH")))))</f>
        <v>KOJO</v>
      </c>
      <c r="AC1120" s="8" t="str">
        <f>IF(salesTable[[#This Row],[customerFisrtName]]=CLEAN(UPPER(TRIM(salesTable[[#This Row],[customerFisrtName]]))),salesTable[[#This Row],[customerFisrtName]],"MISMATCH")</f>
        <v>KOJO</v>
      </c>
      <c r="AD1120" t="str">
        <f>CLEAN(UPPER(TRIM(IF(salesTable[[#This Row],[LastName]]="","MISSING",IFERROR(VLOOKUP(salesTable[[#This Row],[CustomerID_final]],customer_REF[],3,FALSE),"NO MATCH")))))</f>
        <v>BADU</v>
      </c>
      <c r="AE1120" s="8" t="str">
        <f>IF(salesTable[[#This Row],[customerLastName]]=CLEAN(UPPER(TRIM(salesTable[[#This Row],[customerLastName]]))),salesTable[[#This Row],[customerLastName]],"MISMATCH")</f>
        <v>BADU</v>
      </c>
      <c r="AF1120" s="8" t="str">
        <f>IF(salesTable[[#This Row],[Phone]]="","MISSING",0&amp;RIGHT(TRIM(SUBSTITUTE(SUBSTITUTE(SUBSTITUTE(salesTable[[#This Row],[Phone]],"+","")," ",""),"-","")),9))</f>
        <v>0593922925</v>
      </c>
      <c r="AG112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20" s="8">
        <f>IF(salesTable[[#This Row],[quantity_clean]]&gt;0,salesTable[[#This Row],[quantity_clean]],"INVALID")</f>
        <v>11</v>
      </c>
      <c r="AI112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20" s="8">
        <f>IF(salesTable[[#This Row],[unitPrice_clean]]&gt;0,salesTable[[#This Row],[unitPrice_clean]],"INVALID")</f>
        <v>2400</v>
      </c>
      <c r="AK1120">
        <f>IF(salesTable[[#This Row],[Revenue]]="","MISSING",VALUE(TRIM(SUBSTITUTE(SUBSTITUTE(salesTable[[#This Row],[Revenue]],",",""),"GH₵",""))))</f>
        <v>26400</v>
      </c>
      <c r="AL1120" s="8">
        <f>IFERROR(IF(ROUND(salesTable[[#This Row],[Quantity_final]]*salesTable[[#This Row],[UnitPrice_final]],2)=ROUND(salesTable[[#This Row],[revenue_clean]],2)=TRUE,salesTable[[#This Row],[revenue_clean]],"invalid"),"INVALID")</f>
        <v>26400</v>
      </c>
      <c r="AM1120" s="19">
        <f>IF(ISNUMBER(salesTable[[#This Row],[OrderDate]]),salesTable[[#This Row],[OrderDate]],IFERROR(DATEVALUE(CLEAN(TRIM(SUBSTITUTE(salesTable[[#This Row],[OrderDate]],".","/")))),"CHECK"))</f>
        <v>45906</v>
      </c>
      <c r="AN11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45906</v>
      </c>
      <c r="AO11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120" s="8" t="str">
        <f>CLEAN(PROPER(TRIM(salesTable[[#This Row],[Email]])))</f>
        <v>Kojo.Badu35@Example.Com</v>
      </c>
      <c r="AR1120" s="8" t="str">
        <f>CLEAN(TRIM(salesTable[[#This Row],[SourceFile]]))</f>
        <v>Agent_App_2025.csv</v>
      </c>
      <c r="AS11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0" s="8" t="str">
        <f>IF(salesTable[orderRef_final]&lt;&gt;"MISSING",salesTable[orderRef_final],"invalid")</f>
        <v>SUSPICIOUS</v>
      </c>
    </row>
    <row r="1121" spans="1:46" x14ac:dyDescent="0.3">
      <c r="A1121" t="s">
        <v>870</v>
      </c>
      <c r="B1121" t="s">
        <v>871</v>
      </c>
      <c r="C1121" t="s">
        <v>872</v>
      </c>
      <c r="D1121" t="s">
        <v>366</v>
      </c>
      <c r="E1121" t="s">
        <v>237</v>
      </c>
      <c r="F1121" t="s">
        <v>108</v>
      </c>
      <c r="G1121" t="s">
        <v>53</v>
      </c>
      <c r="H1121" t="s">
        <v>95</v>
      </c>
      <c r="I1121" t="s">
        <v>96</v>
      </c>
      <c r="J1121" t="s">
        <v>97</v>
      </c>
      <c r="K1121" t="s">
        <v>98</v>
      </c>
      <c r="L1121" t="s">
        <v>182</v>
      </c>
      <c r="M1121" t="s">
        <v>212</v>
      </c>
      <c r="N1121">
        <v>180</v>
      </c>
      <c r="O1121">
        <v>1800</v>
      </c>
      <c r="P1121" t="s">
        <v>873</v>
      </c>
      <c r="Q1121" t="s">
        <v>874</v>
      </c>
      <c r="R1121" t="s">
        <v>157</v>
      </c>
      <c r="S1121" t="str">
        <f>IF(salesTable[[#This Row],[Region]]="","MISSING",IFERROR(VLOOKUP(salesTable[[#This Row],[Region]],region_ref[],2,FALSE),TRIM(CLEAN(UPPER(salesTable[[#This Row],[Region]])))))</f>
        <v>TAMALE</v>
      </c>
      <c r="T1121" t="str">
        <f>IF(salesTable[[#This Row],[CustomerType]]="","MISSING",IFERROR(VLOOKUP(salesTable[[#This Row],[CustomerType]],customerType_Ref[],2,FALSE),TRIM(CLEAN(UPPER(salesTable[[#This Row],[CustomerType]])))))</f>
        <v>BUSINESS</v>
      </c>
      <c r="U1121" t="str">
        <f>IF(salesTable[[#This Row],[SalesChannel]]="","MISSING",IFERROR(VLOOKUP(salesTable[[#This Row],[SalesChannel]],salesChannel_Ref[],2,FALSE),CLEAN(UPPER(TRIM(salesTable[SalesChannel])))))</f>
        <v>MOBILE APP</v>
      </c>
      <c r="V1121" t="str">
        <f>IF(salesTable[[#This Row],[PaymentMethod]]="","MISSING",IFERROR(VLOOKUP(salesTable[[#This Row],[PaymentMethod]],paymentMethod_REF[],2,FALSE), CLEAN(UPPER(TRIM(salesTable[[#This Row],[PaymentMethod]])))))</f>
        <v>CASH</v>
      </c>
      <c r="W1121" s="8" t="str">
        <f>IF(salesTable[[#This Row],[ProductID]]="","MISSING",IFERROR(VLOOKUP(salesTable[[#This Row],[ProductID]],product_REF[],1,FALSE),"NO MATCH"))</f>
        <v>P007</v>
      </c>
      <c r="X1121" s="8" t="str">
        <f>CLEAN(UPPER(TRIM(IF(salesTable[[#This Row],[ProductID]]="","MISSING",IFERROR(VLOOKUP(salesTable[[#This Row],[ProductID]],product_REF[],2,FALSE),"NO MATCH")))))</f>
        <v>COTTON SHIRT</v>
      </c>
      <c r="Y1121" t="str">
        <f>IFERROR(CLEAN(UPPER(TRIM(VLOOKUP(salesTable[[#This Row],[productID_Final]],product_REF[],3,FALSE)))),"NO MATCH")</f>
        <v>CLOTHING</v>
      </c>
      <c r="Z1121" s="8" t="str">
        <f>IF(salesTable[[#This Row],[productCategory_final]]=CLEAN(UPPER(TRIM(salesTable[ProductCategory]))),salesTable[[#This Row],[productCategory_final]],"MISMATCH")</f>
        <v>CLOTHING</v>
      </c>
      <c r="AA1121" s="8" t="str">
        <f>IF(salesTable[[#This Row],[CustomerID]]="","MISSING",IFERROR(VLOOKUP(salesTable[[#This Row],[CustomerID]],customer_REF[],1,FALSE),"NO MATCH"))</f>
        <v>C0220</v>
      </c>
      <c r="AB1121" t="str">
        <f>CLEAN(UPPER(TRIM(IF(salesTable[[#This Row],[FirstName]]="","MISSING",IFERROR(VLOOKUP(salesTable[[#This Row],[CustomerID_final]],customer_REF[],2,FALSE),"NO MATCH")))))</f>
        <v>ABENA</v>
      </c>
      <c r="AC1121" s="8" t="str">
        <f>IF(salesTable[[#This Row],[customerFisrtName]]=CLEAN(UPPER(TRIM(salesTable[[#This Row],[customerFisrtName]]))),salesTable[[#This Row],[customerFisrtName]],"MISMATCH")</f>
        <v>ABENA</v>
      </c>
      <c r="AD1121" t="str">
        <f>CLEAN(UPPER(TRIM(IF(salesTable[[#This Row],[LastName]]="","MISSING",IFERROR(VLOOKUP(salesTable[[#This Row],[CustomerID_final]],customer_REF[],3,FALSE),"NO MATCH")))))</f>
        <v>APPIAH</v>
      </c>
      <c r="AE1121" s="8" t="str">
        <f>IF(salesTable[[#This Row],[customerLastName]]=CLEAN(UPPER(TRIM(salesTable[[#This Row],[customerLastName]]))),salesTable[[#This Row],[customerLastName]],"MISMATCH")</f>
        <v>APPIAH</v>
      </c>
      <c r="AF1121" s="8" t="str">
        <f>IF(salesTable[[#This Row],[Phone]]="","MISSING",0&amp;RIGHT(TRIM(SUBSTITUTE(SUBSTITUTE(SUBSTITUTE(salesTable[[#This Row],[Phone]],"+","")," ",""),"-","")),9))</f>
        <v>0554055784</v>
      </c>
      <c r="AG112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21" s="8">
        <f>IF(salesTable[[#This Row],[quantity_clean]]&gt;0,salesTable[[#This Row],[quantity_clean]],"INVALID")</f>
        <v>10</v>
      </c>
      <c r="AI112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21" s="8">
        <f>IF(salesTable[[#This Row],[unitPrice_clean]]&gt;0,salesTable[[#This Row],[unitPrice_clean]],"INVALID")</f>
        <v>180</v>
      </c>
      <c r="AK1121">
        <f>IF(salesTable[[#This Row],[Revenue]]="","MISSING",VALUE(TRIM(SUBSTITUTE(SUBSTITUTE(salesTable[[#This Row],[Revenue]],",",""),"GH₵",""))))</f>
        <v>1800</v>
      </c>
      <c r="AL1121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1121" s="19">
        <f>IF(ISNUMBER(salesTable[[#This Row],[OrderDate]]),salesTable[[#This Row],[OrderDate]],IFERROR(DATEVALUE(CLEAN(TRIM(SUBSTITUTE(salesTable[[#This Row],[OrderDate]],".","/")))),"CHECK"))</f>
        <v>46020</v>
      </c>
      <c r="AN112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46020</v>
      </c>
      <c r="AO11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1" s="8" t="str">
        <f>CLEAN(PROPER(TRIM(salesTable[[#This Row],[Email]])))</f>
        <v>Abena.Appiah46@Example.Com</v>
      </c>
      <c r="AR1121" s="8" t="str">
        <f>CLEAN(TRIM(salesTable[[#This Row],[SourceFile]]))</f>
        <v>Online_Sales_2025.xlsx</v>
      </c>
      <c r="AS11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1" s="8" t="str">
        <f>IF(salesTable[orderRef_final]&lt;&gt;"MISSING",salesTable[orderRef_final],"invalid")</f>
        <v>SUSPICIOUS</v>
      </c>
    </row>
    <row r="1122" spans="1:46" x14ac:dyDescent="0.3">
      <c r="A1122" t="s">
        <v>875</v>
      </c>
      <c r="B1122" t="s">
        <v>876</v>
      </c>
      <c r="C1122" t="s">
        <v>877</v>
      </c>
      <c r="D1122" t="s">
        <v>21</v>
      </c>
      <c r="E1122" t="s">
        <v>22</v>
      </c>
      <c r="F1122" t="s">
        <v>108</v>
      </c>
      <c r="G1122" t="s">
        <v>24</v>
      </c>
      <c r="H1122" t="s">
        <v>434</v>
      </c>
      <c r="I1122" t="s">
        <v>26</v>
      </c>
      <c r="J1122" t="s">
        <v>83</v>
      </c>
      <c r="K1122" t="s">
        <v>84</v>
      </c>
      <c r="L1122" t="s">
        <v>353</v>
      </c>
      <c r="M1122">
        <v>7</v>
      </c>
      <c r="N1122">
        <v>4200</v>
      </c>
      <c r="O1122">
        <v>29400</v>
      </c>
      <c r="P1122" t="s">
        <v>878</v>
      </c>
      <c r="Q1122" t="s">
        <v>879</v>
      </c>
      <c r="R1122" t="s">
        <v>61</v>
      </c>
      <c r="S1122" t="str">
        <f>IF(salesTable[[#This Row],[Region]]="","MISSING",IFERROR(VLOOKUP(salesTable[[#This Row],[Region]],region_ref[],2,FALSE),TRIM(CLEAN(UPPER(salesTable[[#This Row],[Region]])))))</f>
        <v>TAMALE</v>
      </c>
      <c r="T1122" t="str">
        <f>IF(salesTable[[#This Row],[CustomerType]]="","MISSING",IFERROR(VLOOKUP(salesTable[[#This Row],[CustomerType]],customerType_Ref[],2,FALSE),TRIM(CLEAN(UPPER(salesTable[[#This Row],[CustomerType]])))))</f>
        <v>INDIVIDUAL</v>
      </c>
      <c r="U1122" t="str">
        <f>IF(salesTable[[#This Row],[SalesChannel]]="","MISSING",IFERROR(VLOOKUP(salesTable[[#This Row],[SalesChannel]],salesChannel_Ref[],2,FALSE),CLEAN(UPPER(TRIM(salesTable[SalesChannel])))))</f>
        <v>AGENT</v>
      </c>
      <c r="V1122" t="str">
        <f>IF(salesTable[[#This Row],[PaymentMethod]]="","MISSING",IFERROR(VLOOKUP(salesTable[[#This Row],[PaymentMethod]],paymentMethod_REF[],2,FALSE), CLEAN(UPPER(TRIM(salesTable[[#This Row],[PaymentMethod]])))))</f>
        <v>CASH</v>
      </c>
      <c r="W1122" s="8" t="str">
        <f>IF(salesTable[[#This Row],[ProductID]]="","MISSING",IFERROR(VLOOKUP(salesTable[[#This Row],[ProductID]],product_REF[],1,FALSE),"NO MATCH"))</f>
        <v>P001</v>
      </c>
      <c r="X1122" s="8" t="str">
        <f>CLEAN(UPPER(TRIM(IF(salesTable[[#This Row],[ProductID]]="","MISSING",IFERROR(VLOOKUP(salesTable[[#This Row],[ProductID]],product_REF[],2,FALSE),"NO MATCH")))))</f>
        <v>LAPTOP PRO 14</v>
      </c>
      <c r="Y1122" t="str">
        <f>IFERROR(CLEAN(UPPER(TRIM(VLOOKUP(salesTable[[#This Row],[productID_Final]],product_REF[],3,FALSE)))),"NO MATCH")</f>
        <v>ELECTRONICS</v>
      </c>
      <c r="Z1122" s="8" t="str">
        <f>IF(salesTable[[#This Row],[productCategory_final]]=CLEAN(UPPER(TRIM(salesTable[ProductCategory]))),salesTable[[#This Row],[productCategory_final]],"MISMATCH")</f>
        <v>ELECTRONICS</v>
      </c>
      <c r="AA1122" s="8" t="str">
        <f>IF(salesTable[[#This Row],[CustomerID]]="","MISSING",IFERROR(VLOOKUP(salesTable[[#This Row],[CustomerID]],customer_REF[],1,FALSE),"NO MATCH"))</f>
        <v>C0212</v>
      </c>
      <c r="AB1122" t="str">
        <f>CLEAN(UPPER(TRIM(IF(salesTable[[#This Row],[FirstName]]="","MISSING",IFERROR(VLOOKUP(salesTable[[#This Row],[CustomerID_final]],customer_REF[],2,FALSE),"NO MATCH")))))</f>
        <v>KOJO</v>
      </c>
      <c r="AC1122" s="8" t="str">
        <f>IF(salesTable[[#This Row],[customerFisrtName]]=CLEAN(UPPER(TRIM(salesTable[[#This Row],[customerFisrtName]]))),salesTable[[#This Row],[customerFisrtName]],"MISMATCH")</f>
        <v>KOJO</v>
      </c>
      <c r="AD1122" t="str">
        <f>CLEAN(UPPER(TRIM(IF(salesTable[[#This Row],[LastName]]="","MISSING",IFERROR(VLOOKUP(salesTable[[#This Row],[CustomerID_final]],customer_REF[],3,FALSE),"NO MATCH")))))</f>
        <v>ARTHUR</v>
      </c>
      <c r="AE1122" s="8" t="str">
        <f>IF(salesTable[[#This Row],[customerLastName]]=CLEAN(UPPER(TRIM(salesTable[[#This Row],[customerLastName]]))),salesTable[[#This Row],[customerLastName]],"MISMATCH")</f>
        <v>ARTHUR</v>
      </c>
      <c r="AF1122" s="8" t="str">
        <f>IF(salesTable[[#This Row],[Phone]]="","MISSING",0&amp;RIGHT(TRIM(SUBSTITUTE(SUBSTITUTE(SUBSTITUTE(salesTable[[#This Row],[Phone]],"+","")," ",""),"-","")),9))</f>
        <v>0503350964</v>
      </c>
      <c r="AG112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22" s="8">
        <f>IF(salesTable[[#This Row],[quantity_clean]]&gt;0,salesTable[[#This Row],[quantity_clean]],"INVALID")</f>
        <v>7</v>
      </c>
      <c r="AI112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22" s="8">
        <f>IF(salesTable[[#This Row],[unitPrice_clean]]&gt;0,salesTable[[#This Row],[unitPrice_clean]],"INVALID")</f>
        <v>4200</v>
      </c>
      <c r="AK1122">
        <f>IF(salesTable[[#This Row],[Revenue]]="","MISSING",VALUE(TRIM(SUBSTITUTE(SUBSTITUTE(salesTable[[#This Row],[Revenue]],",",""),"GH₵",""))))</f>
        <v>29400</v>
      </c>
      <c r="AL1122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1122" s="19">
        <f>IF(ISNUMBER(salesTable[[#This Row],[OrderDate]]),salesTable[[#This Row],[OrderDate]],IFERROR(DATEVALUE(CLEAN(TRIM(SUBSTITUTE(salesTable[[#This Row],[OrderDate]],".","/")))),"CHECK"))</f>
        <v>45893</v>
      </c>
      <c r="AN11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45893</v>
      </c>
      <c r="AO11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2" s="8" t="str">
        <f>CLEAN(PROPER(TRIM(salesTable[[#This Row],[Email]])))</f>
        <v>Kojo.Arthur81Example.Com</v>
      </c>
      <c r="AR1122" s="8" t="str">
        <f>CLEAN(TRIM(salesTable[[#This Row],[SourceFile]]))</f>
        <v>Retail_POS_2025.csv</v>
      </c>
      <c r="AS11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2" s="8" t="str">
        <f>IF(salesTable[orderRef_final]&lt;&gt;"MISSING",salesTable[orderRef_final],"invalid")</f>
        <v>SUSPICIOUS</v>
      </c>
    </row>
    <row r="1123" spans="1:46" x14ac:dyDescent="0.3">
      <c r="A1123" t="s">
        <v>902</v>
      </c>
      <c r="B1123" t="s">
        <v>903</v>
      </c>
      <c r="C1123" t="s">
        <v>904</v>
      </c>
      <c r="D1123" t="s">
        <v>905</v>
      </c>
      <c r="E1123" t="s">
        <v>906</v>
      </c>
      <c r="F1123" t="s">
        <v>23</v>
      </c>
      <c r="G1123" t="s">
        <v>39</v>
      </c>
      <c r="H1123" t="s">
        <v>336</v>
      </c>
      <c r="I1123" t="s">
        <v>41</v>
      </c>
      <c r="J1123" t="s">
        <v>83</v>
      </c>
      <c r="K1123" t="s">
        <v>84</v>
      </c>
      <c r="L1123" t="s">
        <v>165</v>
      </c>
      <c r="M1123">
        <v>2</v>
      </c>
      <c r="N1123">
        <v>1900</v>
      </c>
      <c r="O1123">
        <v>3800</v>
      </c>
      <c r="P1123" t="s">
        <v>907</v>
      </c>
      <c r="Q1123" t="s">
        <v>908</v>
      </c>
      <c r="R1123" t="s">
        <v>61</v>
      </c>
      <c r="S1123" t="str">
        <f>IF(salesTable[[#This Row],[Region]]="","MISSING",IFERROR(VLOOKUP(salesTable[[#This Row],[Region]],region_ref[],2,FALSE),TRIM(CLEAN(UPPER(salesTable[[#This Row],[Region]])))))</f>
        <v>HO</v>
      </c>
      <c r="T1123" t="str">
        <f>IF(salesTable[[#This Row],[CustomerType]]="","MISSING",IFERROR(VLOOKUP(salesTable[[#This Row],[CustomerType]],customerType_Ref[],2,FALSE),TRIM(CLEAN(UPPER(salesTable[[#This Row],[CustomerType]])))))</f>
        <v>INDIVIDUAL</v>
      </c>
      <c r="U1123" t="str">
        <f>IF(salesTable[[#This Row],[SalesChannel]]="","MISSING",IFERROR(VLOOKUP(salesTable[[#This Row],[SalesChannel]],salesChannel_Ref[],2,FALSE),CLEAN(UPPER(TRIM(salesTable[SalesChannel])))))</f>
        <v>AGENT</v>
      </c>
      <c r="V112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23" s="8" t="str">
        <f>IF(salesTable[[#This Row],[ProductID]]="","MISSING",IFERROR(VLOOKUP(salesTable[[#This Row],[ProductID]],product_REF[],1,FALSE),"NO MATCH"))</f>
        <v>P006</v>
      </c>
      <c r="X1123" s="8" t="str">
        <f>CLEAN(UPPER(TRIM(IF(salesTable[[#This Row],[ProductID]]="","MISSING",IFERROR(VLOOKUP(salesTable[[#This Row],[ProductID]],product_REF[],2,FALSE),"NO MATCH")))))</f>
        <v>STANDING DESK</v>
      </c>
      <c r="Y1123" t="str">
        <f>IFERROR(CLEAN(UPPER(TRIM(VLOOKUP(salesTable[[#This Row],[productID_Final]],product_REF[],3,FALSE)))),"NO MATCH")</f>
        <v>FURNITURE</v>
      </c>
      <c r="Z1123" s="8" t="str">
        <f>IF(salesTable[[#This Row],[productCategory_final]]=CLEAN(UPPER(TRIM(salesTable[ProductCategory]))),salesTable[[#This Row],[productCategory_final]],"MISMATCH")</f>
        <v>FURNITURE</v>
      </c>
      <c r="AA1123" s="8" t="str">
        <f>IF(salesTable[[#This Row],[CustomerID]]="","MISSING",IFERROR(VLOOKUP(salesTable[[#This Row],[CustomerID]],customer_REF[],1,FALSE),"NO MATCH"))</f>
        <v>C0306</v>
      </c>
      <c r="AB1123" t="str">
        <f>CLEAN(UPPER(TRIM(IF(salesTable[[#This Row],[FirstName]]="","MISSING",IFERROR(VLOOKUP(salesTable[[#This Row],[CustomerID_final]],customer_REF[],2,FALSE),"NO MATCH")))))</f>
        <v>KOFI</v>
      </c>
      <c r="AC1123" s="8" t="str">
        <f>IF(salesTable[[#This Row],[customerFisrtName]]=CLEAN(UPPER(TRIM(salesTable[[#This Row],[customerFisrtName]]))),salesTable[[#This Row],[customerFisrtName]],"MISMATCH")</f>
        <v>KOFI</v>
      </c>
      <c r="AD1123" t="str">
        <f>CLEAN(UPPER(TRIM(IF(salesTable[[#This Row],[LastName]]="","MISSING",IFERROR(VLOOKUP(salesTable[[#This Row],[CustomerID_final]],customer_REF[],3,FALSE),"NO MATCH")))))</f>
        <v>OSEI</v>
      </c>
      <c r="AE1123" s="8" t="str">
        <f>IF(salesTable[[#This Row],[customerLastName]]=CLEAN(UPPER(TRIM(salesTable[[#This Row],[customerLastName]]))),salesTable[[#This Row],[customerLastName]],"MISMATCH")</f>
        <v>OSEI</v>
      </c>
      <c r="AF1123" s="8" t="str">
        <f>IF(salesTable[[#This Row],[Phone]]="","MISSING",0&amp;RIGHT(TRIM(SUBSTITUTE(SUBSTITUTE(SUBSTITUTE(salesTable[[#This Row],[Phone]],"+","")," ",""),"-","")),9))</f>
        <v>0272247068</v>
      </c>
      <c r="AG112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23" s="8">
        <f>IF(salesTable[[#This Row],[quantity_clean]]&gt;0,salesTable[[#This Row],[quantity_clean]],"INVALID")</f>
        <v>2</v>
      </c>
      <c r="AI1123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123" s="8">
        <f>IF(salesTable[[#This Row],[unitPrice_clean]]&gt;0,salesTable[[#This Row],[unitPrice_clean]],"INVALID")</f>
        <v>1900</v>
      </c>
      <c r="AK1123">
        <f>IF(salesTable[[#This Row],[Revenue]]="","MISSING",VALUE(TRIM(SUBSTITUTE(SUBSTITUTE(salesTable[[#This Row],[Revenue]],",",""),"GH₵",""))))</f>
        <v>3800</v>
      </c>
      <c r="AL1123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1123" s="19">
        <f>IF(ISNUMBER(salesTable[[#This Row],[OrderDate]]),salesTable[[#This Row],[OrderDate]],IFERROR(DATEVALUE(CLEAN(TRIM(SUBSTITUTE(salesTable[[#This Row],[OrderDate]],".","/")))),"CHECK"))</f>
        <v>45585</v>
      </c>
      <c r="AN112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23" s="8" t="str">
        <f>CLEAN(PROPER(TRIM(salesTable[[#This Row],[Email]])))</f>
        <v>Kofi.Osei7@Example.Com</v>
      </c>
      <c r="AR1123" s="8" t="str">
        <f>CLEAN(TRIM(salesTable[[#This Row],[SourceFile]]))</f>
        <v>Retail_POS_2025.csv</v>
      </c>
      <c r="AS11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3" s="8" t="str">
        <f>IF(salesTable[orderRef_final]&lt;&gt;"MISSING",salesTable[orderRef_final],"invalid")</f>
        <v>SUSPICIOUS</v>
      </c>
    </row>
    <row r="1124" spans="1:46" x14ac:dyDescent="0.3">
      <c r="A1124" t="s">
        <v>942</v>
      </c>
      <c r="B1124" t="s">
        <v>943</v>
      </c>
      <c r="C1124" t="s">
        <v>845</v>
      </c>
      <c r="D1124" t="s">
        <v>151</v>
      </c>
      <c r="E1124" t="s">
        <v>944</v>
      </c>
      <c r="F1124" t="s">
        <v>108</v>
      </c>
      <c r="G1124" t="s">
        <v>24</v>
      </c>
      <c r="H1124" t="s">
        <v>434</v>
      </c>
      <c r="I1124" t="s">
        <v>26</v>
      </c>
      <c r="J1124" t="s">
        <v>97</v>
      </c>
      <c r="K1124" t="s">
        <v>57</v>
      </c>
      <c r="L1124" t="s">
        <v>58</v>
      </c>
      <c r="M1124" t="s">
        <v>145</v>
      </c>
      <c r="N1124">
        <v>4200</v>
      </c>
      <c r="O1124">
        <v>21000</v>
      </c>
      <c r="P1124" t="s">
        <v>945</v>
      </c>
      <c r="Q1124" t="s">
        <v>946</v>
      </c>
      <c r="R1124" t="s">
        <v>61</v>
      </c>
      <c r="S1124" t="str">
        <f>IF(salesTable[[#This Row],[Region]]="","MISSING",IFERROR(VLOOKUP(salesTable[[#This Row],[Region]],region_ref[],2,FALSE),TRIM(CLEAN(UPPER(salesTable[[#This Row],[Region]])))))</f>
        <v>TAMALE</v>
      </c>
      <c r="T1124" t="str">
        <f>IF(salesTable[[#This Row],[CustomerType]]="","MISSING",IFERROR(VLOOKUP(salesTable[[#This Row],[CustomerType]],customerType_Ref[],2,FALSE),TRIM(CLEAN(UPPER(salesTable[[#This Row],[CustomerType]])))))</f>
        <v>BUSINESS</v>
      </c>
      <c r="U1124" t="str">
        <f>IF(salesTable[[#This Row],[SalesChannel]]="","MISSING",IFERROR(VLOOKUP(salesTable[[#This Row],[SalesChannel]],salesChannel_Ref[],2,FALSE),CLEAN(UPPER(TRIM(salesTable[SalesChannel])))))</f>
        <v>ONLINE</v>
      </c>
      <c r="V112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24" s="8" t="str">
        <f>IF(salesTable[[#This Row],[ProductID]]="","MISSING",IFERROR(VLOOKUP(salesTable[[#This Row],[ProductID]],product_REF[],1,FALSE),"NO MATCH"))</f>
        <v>P001</v>
      </c>
      <c r="X1124" s="8" t="str">
        <f>CLEAN(UPPER(TRIM(IF(salesTable[[#This Row],[ProductID]]="","MISSING",IFERROR(VLOOKUP(salesTable[[#This Row],[ProductID]],product_REF[],2,FALSE),"NO MATCH")))))</f>
        <v>LAPTOP PRO 14</v>
      </c>
      <c r="Y1124" t="str">
        <f>IFERROR(CLEAN(UPPER(TRIM(VLOOKUP(salesTable[[#This Row],[productID_Final]],product_REF[],3,FALSE)))),"NO MATCH")</f>
        <v>ELECTRONICS</v>
      </c>
      <c r="Z1124" s="8" t="str">
        <f>IF(salesTable[[#This Row],[productCategory_final]]=CLEAN(UPPER(TRIM(salesTable[ProductCategory]))),salesTable[[#This Row],[productCategory_final]],"MISMATCH")</f>
        <v>ELECTRONICS</v>
      </c>
      <c r="AA1124" s="8" t="str">
        <f>IF(salesTable[[#This Row],[CustomerID]]="","MISSING",IFERROR(VLOOKUP(salesTable[[#This Row],[CustomerID]],customer_REF[],1,FALSE),"NO MATCH"))</f>
        <v>NO MATCH</v>
      </c>
      <c r="AB1124" t="str">
        <f>CLEAN(UPPER(TRIM(IF(salesTable[[#This Row],[FirstName]]="","MISSING",IFERROR(VLOOKUP(salesTable[[#This Row],[CustomerID_final]],customer_REF[],2,FALSE),"NO MATCH")))))</f>
        <v>NO MATCH</v>
      </c>
      <c r="AC1124" s="8" t="str">
        <f>IF(salesTable[[#This Row],[customerFisrtName]]=CLEAN(UPPER(TRIM(salesTable[[#This Row],[customerFisrtName]]))),salesTable[[#This Row],[customerFisrtName]],"MISMATCH")</f>
        <v>NO MATCH</v>
      </c>
      <c r="AD1124" t="str">
        <f>CLEAN(UPPER(TRIM(IF(salesTable[[#This Row],[LastName]]="","MISSING",IFERROR(VLOOKUP(salesTable[[#This Row],[CustomerID_final]],customer_REF[],3,FALSE),"NO MATCH")))))</f>
        <v>NO MATCH</v>
      </c>
      <c r="AE1124" s="8" t="str">
        <f>IF(salesTable[[#This Row],[customerLastName]]=CLEAN(UPPER(TRIM(salesTable[[#This Row],[customerLastName]]))),salesTable[[#This Row],[customerLastName]],"MISMATCH")</f>
        <v>NO MATCH</v>
      </c>
      <c r="AF1124" s="8" t="str">
        <f>IF(salesTable[[#This Row],[Phone]]="","MISSING",0&amp;RIGHT(TRIM(SUBSTITUTE(SUBSTITUTE(SUBSTITUTE(salesTable[[#This Row],[Phone]],"+","")," ",""),"-","")),9))</f>
        <v>0202018974</v>
      </c>
      <c r="AG112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24" s="8">
        <f>IF(salesTable[[#This Row],[quantity_clean]]&gt;0,salesTable[[#This Row],[quantity_clean]],"INVALID")</f>
        <v>5</v>
      </c>
      <c r="AI112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24" s="8">
        <f>IF(salesTable[[#This Row],[unitPrice_clean]]&gt;0,salesTable[[#This Row],[unitPrice_clean]],"INVALID")</f>
        <v>4200</v>
      </c>
      <c r="AK1124">
        <f>IF(salesTable[[#This Row],[Revenue]]="","MISSING",VALUE(TRIM(SUBSTITUTE(SUBSTITUTE(salesTable[[#This Row],[Revenue]],",",""),"GH₵",""))))</f>
        <v>21000</v>
      </c>
      <c r="AL1124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1124" s="19">
        <f>IF(ISNUMBER(salesTable[[#This Row],[OrderDate]]),salesTable[[#This Row],[OrderDate]],IFERROR(DATEVALUE(CLEAN(TRIM(SUBSTITUTE(salesTable[[#This Row],[OrderDate]],".","/")))),"CHECK"))</f>
        <v>45747</v>
      </c>
      <c r="AN112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45747</v>
      </c>
      <c r="AO11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4" s="8" t="str">
        <f>CLEAN(PROPER(TRIM(salesTable[[#This Row],[Email]])))</f>
        <v>Kwame.Addo35@Example.Com</v>
      </c>
      <c r="AR1124" s="8" t="str">
        <f>CLEAN(TRIM(salesTable[[#This Row],[SourceFile]]))</f>
        <v>Retail_POS_2025.csv</v>
      </c>
      <c r="AS11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4" s="8" t="str">
        <f>IF(salesTable[orderRef_final]&lt;&gt;"MISSING",salesTable[orderRef_final],"invalid")</f>
        <v>SUSPICIOUS</v>
      </c>
    </row>
    <row r="1125" spans="1:46" x14ac:dyDescent="0.3">
      <c r="A1125" t="s">
        <v>952</v>
      </c>
      <c r="B1125" t="s">
        <v>953</v>
      </c>
      <c r="C1125" t="s">
        <v>954</v>
      </c>
      <c r="D1125" t="s">
        <v>955</v>
      </c>
      <c r="E1125" t="s">
        <v>956</v>
      </c>
      <c r="F1125" t="s">
        <v>957</v>
      </c>
      <c r="G1125" t="s">
        <v>191</v>
      </c>
      <c r="H1125" t="s">
        <v>278</v>
      </c>
      <c r="I1125" t="s">
        <v>279</v>
      </c>
      <c r="J1125" t="s">
        <v>337</v>
      </c>
      <c r="K1125" t="s">
        <v>84</v>
      </c>
      <c r="L1125" t="s">
        <v>353</v>
      </c>
      <c r="M1125">
        <v>2</v>
      </c>
      <c r="N1125">
        <v>1650</v>
      </c>
      <c r="O1125">
        <v>3300</v>
      </c>
      <c r="P1125" t="s">
        <v>958</v>
      </c>
      <c r="Q1125" t="s">
        <v>959</v>
      </c>
      <c r="R1125" t="s">
        <v>32</v>
      </c>
      <c r="S1125" t="str">
        <f>IF(salesTable[[#This Row],[Region]]="","MISSING",IFERROR(VLOOKUP(salesTable[[#This Row],[Region]],region_ref[],2,FALSE),TRIM(CLEAN(UPPER(salesTable[[#This Row],[Region]])))))</f>
        <v>TAMALE</v>
      </c>
      <c r="T1125" t="str">
        <f>IF(salesTable[[#This Row],[CustomerType]]="","MISSING",IFERROR(VLOOKUP(salesTable[[#This Row],[CustomerType]],customerType_Ref[],2,FALSE),TRIM(CLEAN(UPPER(salesTable[[#This Row],[CustomerType]])))))</f>
        <v>INDIVIDUAL</v>
      </c>
      <c r="U1125" t="str">
        <f>IF(salesTable[[#This Row],[SalesChannel]]="","MISSING",IFERROR(VLOOKUP(salesTable[[#This Row],[SalesChannel]],salesChannel_Ref[],2,FALSE),CLEAN(UPPER(TRIM(salesTable[SalesChannel])))))</f>
        <v>AGENT</v>
      </c>
      <c r="V1125" t="str">
        <f>IF(salesTable[[#This Row],[PaymentMethod]]="","MISSING",IFERROR(VLOOKUP(salesTable[[#This Row],[PaymentMethod]],paymentMethod_REF[],2,FALSE), CLEAN(UPPER(TRIM(salesTable[[#This Row],[PaymentMethod]])))))</f>
        <v>CASH</v>
      </c>
      <c r="W1125" s="8" t="str">
        <f>IF(salesTable[[#This Row],[ProductID]]="","MISSING",IFERROR(VLOOKUP(salesTable[[#This Row],[ProductID]],product_REF[],1,FALSE),"NO MATCH"))</f>
        <v>P004</v>
      </c>
      <c r="X1125" s="8" t="str">
        <f>CLEAN(UPPER(TRIM(IF(salesTable[[#This Row],[ProductID]]="","MISSING",IFERROR(VLOOKUP(salesTable[[#This Row],[ProductID]],product_REF[],2,FALSE),"NO MATCH")))))</f>
        <v>LASER PRINTER</v>
      </c>
      <c r="Y1125" t="str">
        <f>IFERROR(CLEAN(UPPER(TRIM(VLOOKUP(salesTable[[#This Row],[productID_Final]],product_REF[],3,FALSE)))),"NO MATCH")</f>
        <v>OFFICE SUPPLIES</v>
      </c>
      <c r="Z1125" s="8" t="str">
        <f>IF(salesTable[[#This Row],[productCategory_final]]=CLEAN(UPPER(TRIM(salesTable[ProductCategory]))),salesTable[[#This Row],[productCategory_final]],"MISMATCH")</f>
        <v>OFFICE SUPPLIES</v>
      </c>
      <c r="AA1125" s="8" t="str">
        <f>IF(salesTable[[#This Row],[CustomerID]]="","MISSING",IFERROR(VLOOKUP(salesTable[[#This Row],[CustomerID]],customer_REF[],1,FALSE),"NO MATCH"))</f>
        <v>C0010</v>
      </c>
      <c r="AB1125" t="str">
        <f>CLEAN(UPPER(TRIM(IF(salesTable[[#This Row],[FirstName]]="","MISSING",IFERROR(VLOOKUP(salesTable[[#This Row],[CustomerID_final]],customer_REF[],2,FALSE),"NO MATCH")))))</f>
        <v>ESI</v>
      </c>
      <c r="AC1125" s="8" t="str">
        <f>IF(salesTable[[#This Row],[customerFisrtName]]=CLEAN(UPPER(TRIM(salesTable[[#This Row],[customerFisrtName]]))),salesTable[[#This Row],[customerFisrtName]],"MISMATCH")</f>
        <v>ESI</v>
      </c>
      <c r="AD1125" t="str">
        <f>CLEAN(UPPER(TRIM(IF(salesTable[[#This Row],[LastName]]="","MISSING",IFERROR(VLOOKUP(salesTable[[#This Row],[CustomerID_final]],customer_REF[],3,FALSE),"NO MATCH")))))</f>
        <v>ANTWI</v>
      </c>
      <c r="AE1125" s="8" t="str">
        <f>IF(salesTable[[#This Row],[customerLastName]]=CLEAN(UPPER(TRIM(salesTable[[#This Row],[customerLastName]]))),salesTable[[#This Row],[customerLastName]],"MISMATCH")</f>
        <v>ANTWI</v>
      </c>
      <c r="AF1125" s="8" t="str">
        <f>IF(salesTable[[#This Row],[Phone]]="","MISSING",0&amp;RIGHT(TRIM(SUBSTITUTE(SUBSTITUTE(SUBSTITUTE(salesTable[[#This Row],[Phone]],"+","")," ",""),"-","")),9))</f>
        <v>0278595941</v>
      </c>
      <c r="AG112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25" s="8">
        <f>IF(salesTable[[#This Row],[quantity_clean]]&gt;0,salesTable[[#This Row],[quantity_clean]],"INVALID")</f>
        <v>2</v>
      </c>
      <c r="AI112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25" s="8">
        <f>IF(salesTable[[#This Row],[unitPrice_clean]]&gt;0,salesTable[[#This Row],[unitPrice_clean]],"INVALID")</f>
        <v>1650</v>
      </c>
      <c r="AK1125">
        <f>IF(salesTable[[#This Row],[Revenue]]="","MISSING",VALUE(TRIM(SUBSTITUTE(SUBSTITUTE(salesTable[[#This Row],[Revenue]],",",""),"GH₵",""))))</f>
        <v>3300</v>
      </c>
      <c r="AL1125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1125" s="19">
        <f>IF(ISNUMBER(salesTable[[#This Row],[OrderDate]]),salesTable[[#This Row],[OrderDate]],IFERROR(DATEVALUE(CLEAN(TRIM(SUBSTITUTE(salesTable[[#This Row],[OrderDate]],".","/")))),"CHECK"))</f>
        <v>45912</v>
      </c>
      <c r="AN11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11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5" s="8" t="str">
        <f>CLEAN(PROPER(TRIM(salesTable[[#This Row],[Email]])))</f>
        <v>Esi.Antwi36@Example.Com</v>
      </c>
      <c r="AR1125" s="8" t="str">
        <f>CLEAN(TRIM(salesTable[[#This Row],[SourceFile]]))</f>
        <v>Agent_App_2025.csv</v>
      </c>
      <c r="AS11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5" s="8" t="str">
        <f>IF(salesTable[orderRef_final]&lt;&gt;"MISSING",salesTable[orderRef_final],"invalid")</f>
        <v>SUSPICIOUS</v>
      </c>
    </row>
    <row r="1126" spans="1:46" x14ac:dyDescent="0.3">
      <c r="A1126" t="s">
        <v>989</v>
      </c>
      <c r="B1126" t="s">
        <v>990</v>
      </c>
      <c r="C1126" t="s">
        <v>991</v>
      </c>
      <c r="D1126" t="s">
        <v>992</v>
      </c>
      <c r="E1126" t="s">
        <v>118</v>
      </c>
      <c r="F1126" t="s">
        <v>957</v>
      </c>
      <c r="G1126" t="s">
        <v>53</v>
      </c>
      <c r="H1126" t="s">
        <v>287</v>
      </c>
      <c r="I1126" t="s">
        <v>96</v>
      </c>
      <c r="J1126" t="s">
        <v>56</v>
      </c>
      <c r="K1126" t="s">
        <v>921</v>
      </c>
      <c r="L1126" t="s">
        <v>799</v>
      </c>
      <c r="M1126">
        <v>7</v>
      </c>
      <c r="N1126">
        <v>130</v>
      </c>
      <c r="O1126">
        <v>910</v>
      </c>
      <c r="P1126" t="s">
        <v>993</v>
      </c>
      <c r="Q1126" t="s">
        <v>994</v>
      </c>
      <c r="R1126" t="s">
        <v>46</v>
      </c>
      <c r="S1126" t="str">
        <f>IF(salesTable[[#This Row],[Region]]="","MISSING",IFERROR(VLOOKUP(salesTable[[#This Row],[Region]],region_ref[],2,FALSE),TRIM(CLEAN(UPPER(salesTable[[#This Row],[Region]])))))</f>
        <v>TAMALE</v>
      </c>
      <c r="T1126" t="str">
        <f>IF(salesTable[[#This Row],[CustomerType]]="","MISSING",IFERROR(VLOOKUP(salesTable[[#This Row],[CustomerType]],customerType_Ref[],2,FALSE),TRIM(CLEAN(UPPER(salesTable[[#This Row],[CustomerType]])))))</f>
        <v>GOVERNMENT</v>
      </c>
      <c r="U1126" t="str">
        <f>IF(salesTable[[#This Row],[SalesChannel]]="","MISSING",IFERROR(VLOOKUP(salesTable[[#This Row],[SalesChannel]],salesChannel_Ref[],2,FALSE),CLEAN(UPPER(TRIM(salesTable[SalesChannel])))))</f>
        <v>MOBILE APP</v>
      </c>
      <c r="V1126" t="str">
        <f>IF(salesTable[[#This Row],[PaymentMethod]]="","MISSING",IFERROR(VLOOKUP(salesTable[[#This Row],[PaymentMethod]],paymentMethod_REF[],2,FALSE), CLEAN(UPPER(TRIM(salesTable[[#This Row],[PaymentMethod]])))))</f>
        <v>CASH</v>
      </c>
      <c r="W1126" s="8" t="str">
        <f>IF(salesTable[[#This Row],[ProductID]]="","MISSING",IFERROR(VLOOKUP(salesTable[[#This Row],[ProductID]],product_REF[],1,FALSE),"NO MATCH"))</f>
        <v>P007</v>
      </c>
      <c r="X1126" s="8" t="str">
        <f>CLEAN(UPPER(TRIM(IF(salesTable[[#This Row],[ProductID]]="","MISSING",IFERROR(VLOOKUP(salesTable[[#This Row],[ProductID]],product_REF[],2,FALSE),"NO MATCH")))))</f>
        <v>COTTON SHIRT</v>
      </c>
      <c r="Y1126" t="str">
        <f>IFERROR(CLEAN(UPPER(TRIM(VLOOKUP(salesTable[[#This Row],[productID_Final]],product_REF[],3,FALSE)))),"NO MATCH")</f>
        <v>CLOTHING</v>
      </c>
      <c r="Z1126" s="8" t="str">
        <f>IF(salesTable[[#This Row],[productCategory_final]]=CLEAN(UPPER(TRIM(salesTable[ProductCategory]))),salesTable[[#This Row],[productCategory_final]],"MISMATCH")</f>
        <v>CLOTHING</v>
      </c>
      <c r="AA1126" s="8" t="str">
        <f>IF(salesTable[[#This Row],[CustomerID]]="","MISSING",IFERROR(VLOOKUP(salesTable[[#This Row],[CustomerID]],customer_REF[],1,FALSE),"NO MATCH"))</f>
        <v>C0285</v>
      </c>
      <c r="AB1126" t="str">
        <f>CLEAN(UPPER(TRIM(IF(salesTable[[#This Row],[FirstName]]="","MISSING",IFERROR(VLOOKUP(salesTable[[#This Row],[CustomerID_final]],customer_REF[],2,FALSE),"NO MATCH")))))</f>
        <v>KWAME</v>
      </c>
      <c r="AC1126" s="8" t="str">
        <f>IF(salesTable[[#This Row],[customerFisrtName]]=CLEAN(UPPER(TRIM(salesTable[[#This Row],[customerFisrtName]]))),salesTable[[#This Row],[customerFisrtName]],"MISMATCH")</f>
        <v>KWAME</v>
      </c>
      <c r="AD1126" t="str">
        <f>CLEAN(UPPER(TRIM(IF(salesTable[[#This Row],[LastName]]="","MISSING",IFERROR(VLOOKUP(salesTable[[#This Row],[CustomerID_final]],customer_REF[],3,FALSE),"NO MATCH")))))</f>
        <v>ADDO</v>
      </c>
      <c r="AE1126" s="8" t="str">
        <f>IF(salesTable[[#This Row],[customerLastName]]=CLEAN(UPPER(TRIM(salesTable[[#This Row],[customerLastName]]))),salesTable[[#This Row],[customerLastName]],"MISMATCH")</f>
        <v>ADDO</v>
      </c>
      <c r="AF1126" s="8" t="str">
        <f>IF(salesTable[[#This Row],[Phone]]="","MISSING",0&amp;RIGHT(TRIM(SUBSTITUTE(SUBSTITUTE(SUBSTITUTE(salesTable[[#This Row],[Phone]],"+","")," ",""),"-","")),9))</f>
        <v>0204625540</v>
      </c>
      <c r="AG112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26" s="8">
        <f>IF(salesTable[[#This Row],[quantity_clean]]&gt;0,salesTable[[#This Row],[quantity_clean]],"INVALID")</f>
        <v>7</v>
      </c>
      <c r="AI1126">
        <f>IF(OR(salesTable[[#This Row],[UnitPrice]]="",salesTable[[#This Row],[UnitPrice]]="N/A",salesTable[[#This Row],[UnitPrice]]="unknown"),"INVALID",VALUE(TRIM(SUBSTITUTE(SUBSTITUTE(salesTable[[#This Row],[UnitPrice]],",",""),"GH₵",""))))</f>
        <v>130</v>
      </c>
      <c r="AJ1126" s="8">
        <f>IF(salesTable[[#This Row],[unitPrice_clean]]&gt;0,salesTable[[#This Row],[unitPrice_clean]],"INVALID")</f>
        <v>130</v>
      </c>
      <c r="AK1126">
        <f>IF(salesTable[[#This Row],[Revenue]]="","MISSING",VALUE(TRIM(SUBSTITUTE(SUBSTITUTE(salesTable[[#This Row],[Revenue]],",",""),"GH₵",""))))</f>
        <v>910</v>
      </c>
      <c r="AL1126" s="8">
        <f>IFERROR(IF(ROUND(salesTable[[#This Row],[Quantity_final]]*salesTable[[#This Row],[UnitPrice_final]],2)=ROUND(salesTable[[#This Row],[revenue_clean]],2)=TRUE,salesTable[[#This Row],[revenue_clean]],"invalid"),"INVALID")</f>
        <v>910</v>
      </c>
      <c r="AM1126" s="19">
        <f>IF(ISNUMBER(salesTable[[#This Row],[OrderDate]]),salesTable[[#This Row],[OrderDate]],IFERROR(DATEVALUE(CLEAN(TRIM(SUBSTITUTE(salesTable[[#This Row],[OrderDate]],".","/")))),"CHECK"))</f>
        <v>45884</v>
      </c>
      <c r="AN11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45884</v>
      </c>
      <c r="AO11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6" s="8" t="str">
        <f>CLEAN(PROPER(TRIM(salesTable[[#This Row],[Email]])))</f>
        <v>Kwame.Addo19@Example.Con</v>
      </c>
      <c r="AR1126" s="8" t="str">
        <f>CLEAN(TRIM(salesTable[[#This Row],[SourceFile]]))</f>
        <v>Mobile_App_Export.csv</v>
      </c>
      <c r="AS11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6" s="8" t="str">
        <f>IF(salesTable[orderRef_final]&lt;&gt;"MISSING",salesTable[orderRef_final],"invalid")</f>
        <v>SUSPICIOUS</v>
      </c>
    </row>
    <row r="1127" spans="1:46" x14ac:dyDescent="0.3">
      <c r="A1127" t="s">
        <v>1001</v>
      </c>
      <c r="B1127" t="s">
        <v>1002</v>
      </c>
      <c r="C1127" t="s">
        <v>79</v>
      </c>
      <c r="D1127" t="s">
        <v>390</v>
      </c>
      <c r="E1127" t="s">
        <v>1003</v>
      </c>
      <c r="F1127" t="s">
        <v>108</v>
      </c>
      <c r="G1127" t="s">
        <v>303</v>
      </c>
      <c r="H1127" t="s">
        <v>1004</v>
      </c>
      <c r="I1127" t="s">
        <v>1005</v>
      </c>
      <c r="J1127" t="s">
        <v>83</v>
      </c>
      <c r="K1127" t="s">
        <v>57</v>
      </c>
      <c r="L1127" t="s">
        <v>58</v>
      </c>
      <c r="M1127" t="s">
        <v>360</v>
      </c>
      <c r="N1127" t="s">
        <v>1006</v>
      </c>
      <c r="O1127">
        <v>21600</v>
      </c>
      <c r="P1127" t="s">
        <v>1007</v>
      </c>
      <c r="Q1127" t="s">
        <v>1008</v>
      </c>
      <c r="R1127" t="s">
        <v>157</v>
      </c>
      <c r="S1127" t="str">
        <f>IF(salesTable[[#This Row],[Region]]="","MISSING",IFERROR(VLOOKUP(salesTable[[#This Row],[Region]],region_ref[],2,FALSE),TRIM(CLEAN(UPPER(salesTable[[#This Row],[Region]])))))</f>
        <v>TAMALE</v>
      </c>
      <c r="T1127" t="str">
        <f>IF(salesTable[[#This Row],[CustomerType]]="","MISSING",IFERROR(VLOOKUP(salesTable[[#This Row],[CustomerType]],customerType_Ref[],2,FALSE),TRIM(CLEAN(UPPER(salesTable[[#This Row],[CustomerType]])))))</f>
        <v>INDIVIDUAL</v>
      </c>
      <c r="U1127" t="str">
        <f>IF(salesTable[[#This Row],[SalesChannel]]="","MISSING",IFERROR(VLOOKUP(salesTable[[#This Row],[SalesChannel]],salesChannel_Ref[],2,FALSE),CLEAN(UPPER(TRIM(salesTable[SalesChannel])))))</f>
        <v>ONLINE</v>
      </c>
      <c r="V11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27" s="8" t="str">
        <f>IF(salesTable[[#This Row],[ProductID]]="","MISSING",IFERROR(VLOOKUP(salesTable[[#This Row],[ProductID]],product_REF[],1,FALSE),"NO MATCH"))</f>
        <v>P011</v>
      </c>
      <c r="X1127" s="8" t="str">
        <f>CLEAN(UPPER(TRIM(IF(salesTable[[#This Row],[ProductID]]="","MISSING",IFERROR(VLOOKUP(salesTable[[#This Row],[ProductID]],product_REF[],2,FALSE),"NO MATCH")))))</f>
        <v>EXECUTIVE DESK</v>
      </c>
      <c r="Y1127" t="str">
        <f>IFERROR(CLEAN(UPPER(TRIM(VLOOKUP(salesTable[[#This Row],[productID_Final]],product_REF[],3,FALSE)))),"NO MATCH")</f>
        <v>FURNITURE</v>
      </c>
      <c r="Z1127" s="8" t="str">
        <f>IF(salesTable[[#This Row],[productCategory_final]]=CLEAN(UPPER(TRIM(salesTable[ProductCategory]))),salesTable[[#This Row],[productCategory_final]],"MISMATCH")</f>
        <v>FURNITURE</v>
      </c>
      <c r="AA1127" s="8" t="str">
        <f>IF(salesTable[[#This Row],[CustomerID]]="","MISSING",IFERROR(VLOOKUP(salesTable[[#This Row],[CustomerID]],customer_REF[],1,FALSE),"NO MATCH"))</f>
        <v>C0136</v>
      </c>
      <c r="AB1127" t="str">
        <f>CLEAN(UPPER(TRIM(IF(salesTable[[#This Row],[FirstName]]="","MISSING",IFERROR(VLOOKUP(salesTable[[#This Row],[CustomerID_final]],customer_REF[],2,FALSE),"NO MATCH")))))</f>
        <v>ADWOA</v>
      </c>
      <c r="AC1127" s="8" t="str">
        <f>IF(salesTable[[#This Row],[customerFisrtName]]=CLEAN(UPPER(TRIM(salesTable[[#This Row],[customerFisrtName]]))),salesTable[[#This Row],[customerFisrtName]],"MISMATCH")</f>
        <v>ADWOA</v>
      </c>
      <c r="AD1127" t="str">
        <f>CLEAN(UPPER(TRIM(IF(salesTable[[#This Row],[LastName]]="","MISSING",IFERROR(VLOOKUP(salesTable[[#This Row],[CustomerID_final]],customer_REF[],3,FALSE),"NO MATCH")))))</f>
        <v>ARTHUR</v>
      </c>
      <c r="AE1127" s="8" t="str">
        <f>IF(salesTable[[#This Row],[customerLastName]]=CLEAN(UPPER(TRIM(salesTable[[#This Row],[customerLastName]]))),salesTable[[#This Row],[customerLastName]],"MISMATCH")</f>
        <v>ARTHUR</v>
      </c>
      <c r="AF1127" s="8" t="str">
        <f>IF(salesTable[[#This Row],[Phone]]="","MISSING",0&amp;RIGHT(TRIM(SUBSTITUTE(SUBSTITUTE(SUBSTITUTE(salesTable[[#This Row],[Phone]],"+","")," ",""),"-","")),9))</f>
        <v>0595832919</v>
      </c>
      <c r="AG112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27" s="8">
        <f>IF(salesTable[[#This Row],[quantity_clean]]&gt;0,salesTable[[#This Row],[quantity_clean]],"INVALID")</f>
        <v>9</v>
      </c>
      <c r="AI112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27" s="8">
        <f>IF(salesTable[[#This Row],[unitPrice_clean]]&gt;0,salesTable[[#This Row],[unitPrice_clean]],"INVALID")</f>
        <v>2400</v>
      </c>
      <c r="AK1127">
        <f>IF(salesTable[[#This Row],[Revenue]]="","MISSING",VALUE(TRIM(SUBSTITUTE(SUBSTITUTE(salesTable[[#This Row],[Revenue]],",",""),"GH₵",""))))</f>
        <v>21600</v>
      </c>
      <c r="AL1127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1127" s="19" t="str">
        <f>IF(ISNUMBER(salesTable[[#This Row],[OrderDate]]),salesTable[[#This Row],[OrderDate]],IFERROR(DATEVALUE(CLEAN(TRIM(SUBSTITUTE(salesTable[[#This Row],[OrderDate]],".","/")))),"CHECK"))</f>
        <v>CHECK</v>
      </c>
      <c r="AN11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7" s="8" t="str">
        <f>CLEAN(PROPER(TRIM(salesTable[[#This Row],[Email]])))</f>
        <v>Adwoa.Arthur20@Example.Com</v>
      </c>
      <c r="AR1127" s="8" t="str">
        <f>CLEAN(TRIM(salesTable[[#This Row],[SourceFile]]))</f>
        <v>Online_Sales_2025.xlsx</v>
      </c>
      <c r="AS11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7" s="8" t="str">
        <f>IF(salesTable[orderRef_final]&lt;&gt;"MISSING",salesTable[orderRef_final],"invalid")</f>
        <v>SUSPICIOUS</v>
      </c>
    </row>
    <row r="1128" spans="1:46" x14ac:dyDescent="0.3">
      <c r="A1128" t="s">
        <v>1075</v>
      </c>
      <c r="B1128" t="s">
        <v>1076</v>
      </c>
      <c r="C1128" t="s">
        <v>1077</v>
      </c>
      <c r="D1128" t="s">
        <v>926</v>
      </c>
      <c r="E1128" t="s">
        <v>129</v>
      </c>
      <c r="F1128" t="s">
        <v>1078</v>
      </c>
      <c r="G1128" t="s">
        <v>68</v>
      </c>
      <c r="H1128" t="s">
        <v>109</v>
      </c>
      <c r="I1128" t="s">
        <v>110</v>
      </c>
      <c r="J1128" t="s">
        <v>97</v>
      </c>
      <c r="K1128" t="s">
        <v>257</v>
      </c>
      <c r="L1128" t="s">
        <v>182</v>
      </c>
      <c r="M1128" t="s">
        <v>1079</v>
      </c>
      <c r="N1128">
        <v>3600</v>
      </c>
      <c r="O1128">
        <v>18000</v>
      </c>
      <c r="P1128" t="s">
        <v>1080</v>
      </c>
      <c r="Q1128" t="s">
        <v>1081</v>
      </c>
      <c r="R1128" t="s">
        <v>61</v>
      </c>
      <c r="S1128" t="str">
        <f>IF(salesTable[[#This Row],[Region]]="","MISSING",IFERROR(VLOOKUP(salesTable[[#This Row],[Region]],region_ref[],2,FALSE),TRIM(CLEAN(UPPER(salesTable[[#This Row],[Region]])))))</f>
        <v>TAMALE</v>
      </c>
      <c r="T1128" t="str">
        <f>IF(salesTable[[#This Row],[CustomerType]]="","MISSING",IFERROR(VLOOKUP(salesTable[[#This Row],[CustomerType]],customerType_Ref[],2,FALSE),TRIM(CLEAN(UPPER(salesTable[[#This Row],[CustomerType]])))))</f>
        <v>BUSINESS</v>
      </c>
      <c r="U1128" t="str">
        <f>IF(salesTable[[#This Row],[SalesChannel]]="","MISSING",IFERROR(VLOOKUP(salesTable[[#This Row],[SalesChannel]],salesChannel_Ref[],2,FALSE),CLEAN(UPPER(TRIM(salesTable[SalesChannel])))))</f>
        <v>ONLINE</v>
      </c>
      <c r="V1128" t="str">
        <f>IF(salesTable[[#This Row],[PaymentMethod]]="","MISSING",IFERROR(VLOOKUP(salesTable[[#This Row],[PaymentMethod]],paymentMethod_REF[],2,FALSE), CLEAN(UPPER(TRIM(salesTable[[#This Row],[PaymentMethod]])))))</f>
        <v>CASH</v>
      </c>
      <c r="W1128" s="8" t="str">
        <f>IF(salesTable[[#This Row],[ProductID]]="","MISSING",IFERROR(VLOOKUP(salesTable[[#This Row],[ProductID]],product_REF[],1,FALSE),"NO MATCH"))</f>
        <v>P010</v>
      </c>
      <c r="X1128" s="8" t="str">
        <f>CLEAN(UPPER(TRIM(IF(salesTable[[#This Row],[ProductID]]="","MISSING",IFERROR(VLOOKUP(salesTable[[#This Row],[ProductID]],product_REF[],2,FALSE),"NO MATCH")))))</f>
        <v>AIR CONDITIONER</v>
      </c>
      <c r="Y1128" t="str">
        <f>IFERROR(CLEAN(UPPER(TRIM(VLOOKUP(salesTable[[#This Row],[productID_Final]],product_REF[],3,FALSE)))),"NO MATCH")</f>
        <v>HOME APPLIANCES</v>
      </c>
      <c r="Z1128" s="8" t="str">
        <f>IF(salesTable[[#This Row],[productCategory_final]]=CLEAN(UPPER(TRIM(salesTable[ProductCategory]))),salesTable[[#This Row],[productCategory_final]],"MISMATCH")</f>
        <v>HOME APPLIANCES</v>
      </c>
      <c r="AA1128" s="8" t="str">
        <f>IF(salesTable[[#This Row],[CustomerID]]="","MISSING",IFERROR(VLOOKUP(salesTable[[#This Row],[CustomerID]],customer_REF[],1,FALSE),"NO MATCH"))</f>
        <v>C0370</v>
      </c>
      <c r="AB1128" t="str">
        <f>CLEAN(UPPER(TRIM(IF(salesTable[[#This Row],[FirstName]]="","MISSING",IFERROR(VLOOKUP(salesTable[[#This Row],[CustomerID_final]],customer_REF[],2,FALSE),"NO MATCH")))))</f>
        <v>AKOSUA</v>
      </c>
      <c r="AC1128" s="8" t="str">
        <f>IF(salesTable[[#This Row],[customerFisrtName]]=CLEAN(UPPER(TRIM(salesTable[[#This Row],[customerFisrtName]]))),salesTable[[#This Row],[customerFisrtName]],"MISMATCH")</f>
        <v>AKOSUA</v>
      </c>
      <c r="AD1128" t="str">
        <f>CLEAN(UPPER(TRIM(IF(salesTable[[#This Row],[LastName]]="","MISSING",IFERROR(VLOOKUP(salesTable[[#This Row],[CustomerID_final]],customer_REF[],3,FALSE),"NO MATCH")))))</f>
        <v>BOATENG</v>
      </c>
      <c r="AE1128" s="8" t="str">
        <f>IF(salesTable[[#This Row],[customerLastName]]=CLEAN(UPPER(TRIM(salesTable[[#This Row],[customerLastName]]))),salesTable[[#This Row],[customerLastName]],"MISMATCH")</f>
        <v>BOATENG</v>
      </c>
      <c r="AF1128" s="8" t="str">
        <f>IF(salesTable[[#This Row],[Phone]]="","MISSING",0&amp;RIGHT(TRIM(SUBSTITUTE(SUBSTITUTE(SUBSTITUTE(salesTable[[#This Row],[Phone]],"+","")," ",""),"-","")),9))</f>
        <v>0204475045</v>
      </c>
      <c r="AG112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28" s="8">
        <f>IF(salesTable[[#This Row],[quantity_clean]]&gt;0,salesTable[[#This Row],[quantity_clean]],"INVALID")</f>
        <v>5</v>
      </c>
      <c r="AI112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28" s="8">
        <f>IF(salesTable[[#This Row],[unitPrice_clean]]&gt;0,salesTable[[#This Row],[unitPrice_clean]],"INVALID")</f>
        <v>3600</v>
      </c>
      <c r="AK1128">
        <f>IF(salesTable[[#This Row],[Revenue]]="","MISSING",VALUE(TRIM(SUBSTITUTE(SUBSTITUTE(salesTable[[#This Row],[Revenue]],",",""),"GH₵",""))))</f>
        <v>18000</v>
      </c>
      <c r="AL1128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1128" s="19">
        <f>IF(ISNUMBER(salesTable[[#This Row],[OrderDate]]),salesTable[[#This Row],[OrderDate]],IFERROR(DATEVALUE(CLEAN(TRIM(SUBSTITUTE(salesTable[[#This Row],[OrderDate]],".","/")))),"CHECK"))</f>
        <v>45932</v>
      </c>
      <c r="AN11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45932</v>
      </c>
      <c r="AO11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8" s="8" t="str">
        <f>CLEAN(PROPER(TRIM(salesTable[[#This Row],[Email]])))</f>
        <v>Akosua.Boateng21@Example.Com</v>
      </c>
      <c r="AR1128" s="8" t="str">
        <f>CLEAN(TRIM(salesTable[[#This Row],[SourceFile]]))</f>
        <v>Retail_POS_2025.csv</v>
      </c>
      <c r="AS11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8" s="8" t="str">
        <f>IF(salesTable[orderRef_final]&lt;&gt;"MISSING",salesTable[orderRef_final],"invalid")</f>
        <v>SUSPICIOUS</v>
      </c>
    </row>
    <row r="1129" spans="1:46" x14ac:dyDescent="0.3">
      <c r="A1129" t="s">
        <v>1114</v>
      </c>
      <c r="B1129" t="s">
        <v>1115</v>
      </c>
      <c r="C1129" t="s">
        <v>768</v>
      </c>
      <c r="D1129" t="s">
        <v>172</v>
      </c>
      <c r="E1129" t="s">
        <v>37</v>
      </c>
      <c r="F1129" t="s">
        <v>352</v>
      </c>
      <c r="G1129" t="s">
        <v>120</v>
      </c>
      <c r="H1129" t="s">
        <v>121</v>
      </c>
      <c r="I1129" t="s">
        <v>41</v>
      </c>
      <c r="J1129" t="s">
        <v>27</v>
      </c>
      <c r="K1129" t="s">
        <v>144</v>
      </c>
      <c r="L1129" t="s">
        <v>182</v>
      </c>
      <c r="M1129">
        <v>4</v>
      </c>
      <c r="N1129">
        <v>850</v>
      </c>
      <c r="O1129">
        <v>3400</v>
      </c>
      <c r="P1129" t="s">
        <v>1116</v>
      </c>
      <c r="Q1129" t="s">
        <v>1117</v>
      </c>
      <c r="R1129" t="s">
        <v>157</v>
      </c>
      <c r="S1129" t="str">
        <f>IF(salesTable[[#This Row],[Region]]="","MISSING",IFERROR(VLOOKUP(salesTable[[#This Row],[Region]],region_ref[],2,FALSE),TRIM(CLEAN(UPPER(salesTable[[#This Row],[Region]])))))</f>
        <v>TAMALE</v>
      </c>
      <c r="T1129" t="str">
        <f>IF(salesTable[[#This Row],[CustomerType]]="","MISSING",IFERROR(VLOOKUP(salesTable[[#This Row],[CustomerType]],customerType_Ref[],2,FALSE),TRIM(CLEAN(UPPER(salesTable[[#This Row],[CustomerType]])))))</f>
        <v>GOVERNMENT</v>
      </c>
      <c r="U1129" t="str">
        <f>IF(salesTable[[#This Row],[SalesChannel]]="","MISSING",IFERROR(VLOOKUP(salesTable[[#This Row],[SalesChannel]],salesChannel_Ref[],2,FALSE),CLEAN(UPPER(TRIM(salesTable[SalesChannel])))))</f>
        <v>IN-STORE</v>
      </c>
      <c r="V1129" t="str">
        <f>IF(salesTable[[#This Row],[PaymentMethod]]="","MISSING",IFERROR(VLOOKUP(salesTable[[#This Row],[PaymentMethod]],paymentMethod_REF[],2,FALSE), CLEAN(UPPER(TRIM(salesTable[[#This Row],[PaymentMethod]])))))</f>
        <v>CASH</v>
      </c>
      <c r="W1129" s="8" t="str">
        <f>IF(salesTable[[#This Row],[ProductID]]="","MISSING",IFERROR(VLOOKUP(salesTable[[#This Row],[ProductID]],product_REF[],1,FALSE),"NO MATCH"))</f>
        <v>P002</v>
      </c>
      <c r="X1129" s="8" t="str">
        <f>CLEAN(UPPER(TRIM(IF(salesTable[[#This Row],[ProductID]]="","MISSING",IFERROR(VLOOKUP(salesTable[[#This Row],[ProductID]],product_REF[],2,FALSE),"NO MATCH")))))</f>
        <v>OFFICE CHAIR</v>
      </c>
      <c r="Y1129" t="str">
        <f>IFERROR(CLEAN(UPPER(TRIM(VLOOKUP(salesTable[[#This Row],[productID_Final]],product_REF[],3,FALSE)))),"NO MATCH")</f>
        <v>FURNITURE</v>
      </c>
      <c r="Z1129" s="8" t="str">
        <f>IF(salesTable[[#This Row],[productCategory_final]]=CLEAN(UPPER(TRIM(salesTable[ProductCategory]))),salesTable[[#This Row],[productCategory_final]],"MISMATCH")</f>
        <v>FURNITURE</v>
      </c>
      <c r="AA1129" s="8" t="str">
        <f>IF(salesTable[[#This Row],[CustomerID]]="","MISSING",IFERROR(VLOOKUP(salesTable[[#This Row],[CustomerID]],customer_REF[],1,FALSE),"NO MATCH"))</f>
        <v>C0015</v>
      </c>
      <c r="AB1129" t="str">
        <f>CLEAN(UPPER(TRIM(IF(salesTable[[#This Row],[FirstName]]="","MISSING",IFERROR(VLOOKUP(salesTable[[#This Row],[CustomerID_final]],customer_REF[],2,FALSE),"NO MATCH")))))</f>
        <v>DANIEL</v>
      </c>
      <c r="AC1129" s="8" t="str">
        <f>IF(salesTable[[#This Row],[customerFisrtName]]=CLEAN(UPPER(TRIM(salesTable[[#This Row],[customerFisrtName]]))),salesTable[[#This Row],[customerFisrtName]],"MISMATCH")</f>
        <v>DANIEL</v>
      </c>
      <c r="AD1129" t="str">
        <f>CLEAN(UPPER(TRIM(IF(salesTable[[#This Row],[LastName]]="","MISSING",IFERROR(VLOOKUP(salesTable[[#This Row],[CustomerID_final]],customer_REF[],3,FALSE),"NO MATCH")))))</f>
        <v>ANTWI</v>
      </c>
      <c r="AE1129" s="8" t="str">
        <f>IF(salesTable[[#This Row],[customerLastName]]=CLEAN(UPPER(TRIM(salesTable[[#This Row],[customerLastName]]))),salesTable[[#This Row],[customerLastName]],"MISMATCH")</f>
        <v>ANTWI</v>
      </c>
      <c r="AF1129" s="8" t="str">
        <f>IF(salesTable[[#This Row],[Phone]]="","MISSING",0&amp;RIGHT(TRIM(SUBSTITUTE(SUBSTITUTE(SUBSTITUTE(salesTable[[#This Row],[Phone]],"+","")," ",""),"-","")),9))</f>
        <v>0204592294</v>
      </c>
      <c r="AG112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29" s="8">
        <f>IF(salesTable[[#This Row],[quantity_clean]]&gt;0,salesTable[[#This Row],[quantity_clean]],"INVALID")</f>
        <v>4</v>
      </c>
      <c r="AI112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29" s="8">
        <f>IF(salesTable[[#This Row],[unitPrice_clean]]&gt;0,salesTable[[#This Row],[unitPrice_clean]],"INVALID")</f>
        <v>850</v>
      </c>
      <c r="AK1129">
        <f>IF(salesTable[[#This Row],[Revenue]]="","MISSING",VALUE(TRIM(SUBSTITUTE(SUBSTITUTE(salesTable[[#This Row],[Revenue]],",",""),"GH₵",""))))</f>
        <v>3400</v>
      </c>
      <c r="AL1129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1129" s="19" t="str">
        <f>IF(ISNUMBER(salesTable[[#This Row],[OrderDate]]),salesTable[[#This Row],[OrderDate]],IFERROR(DATEVALUE(CLEAN(TRIM(SUBSTITUTE(salesTable[[#This Row],[OrderDate]],".","/")))),"CHECK"))</f>
        <v>CHECK</v>
      </c>
      <c r="AN112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29" s="8" t="str">
        <f>CLEAN(PROPER(TRIM(salesTable[[#This Row],[Email]])))</f>
        <v>Daniel.Antwi74@Example.Com</v>
      </c>
      <c r="AR1129" s="8" t="str">
        <f>CLEAN(TRIM(salesTable[[#This Row],[SourceFile]]))</f>
        <v>Online_Sales_2025.xlsx</v>
      </c>
      <c r="AS11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29" s="8" t="str">
        <f>IF(salesTable[orderRef_final]&lt;&gt;"MISSING",salesTable[orderRef_final],"invalid")</f>
        <v>SUSPICIOUS</v>
      </c>
    </row>
    <row r="1130" spans="1:46" x14ac:dyDescent="0.3">
      <c r="A1130" t="s">
        <v>1144</v>
      </c>
      <c r="B1130" t="s">
        <v>1145</v>
      </c>
      <c r="C1130" t="s">
        <v>1146</v>
      </c>
      <c r="D1130" t="s">
        <v>92</v>
      </c>
      <c r="E1130" t="s">
        <v>1147</v>
      </c>
      <c r="F1130" t="s">
        <v>23</v>
      </c>
      <c r="G1130" t="s">
        <v>68</v>
      </c>
      <c r="H1130" t="s">
        <v>109</v>
      </c>
      <c r="I1130" t="s">
        <v>110</v>
      </c>
      <c r="J1130" t="s">
        <v>83</v>
      </c>
      <c r="K1130" t="s">
        <v>1148</v>
      </c>
      <c r="L1130" t="s">
        <v>451</v>
      </c>
      <c r="M1130" t="s">
        <v>145</v>
      </c>
      <c r="N1130">
        <v>3600</v>
      </c>
      <c r="O1130">
        <v>18000</v>
      </c>
      <c r="P1130" t="s">
        <v>1149</v>
      </c>
      <c r="Q1130" t="s">
        <v>1150</v>
      </c>
      <c r="R1130" t="s">
        <v>157</v>
      </c>
      <c r="S1130" t="str">
        <f>IF(salesTable[[#This Row],[Region]]="","MISSING",IFERROR(VLOOKUP(salesTable[[#This Row],[Region]],region_ref[],2,FALSE),TRIM(CLEAN(UPPER(salesTable[[#This Row],[Region]])))))</f>
        <v>HO</v>
      </c>
      <c r="T1130" t="str">
        <f>IF(salesTable[[#This Row],[CustomerType]]="","MISSING",IFERROR(VLOOKUP(salesTable[[#This Row],[CustomerType]],customerType_Ref[],2,FALSE),TRIM(CLEAN(UPPER(salesTable[[#This Row],[CustomerType]])))))</f>
        <v>INDIVIDUAL</v>
      </c>
      <c r="U1130" t="str">
        <f>IF(salesTable[[#This Row],[SalesChannel]]="","MISSING",IFERROR(VLOOKUP(salesTable[[#This Row],[SalesChannel]],salesChannel_Ref[],2,FALSE),CLEAN(UPPER(TRIM(salesTable[SalesChannel])))))</f>
        <v>MOBILE APP</v>
      </c>
      <c r="V113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30" s="8" t="str">
        <f>IF(salesTable[[#This Row],[ProductID]]="","MISSING",IFERROR(VLOOKUP(salesTable[[#This Row],[ProductID]],product_REF[],1,FALSE),"NO MATCH"))</f>
        <v>P010</v>
      </c>
      <c r="X1130" s="8" t="str">
        <f>CLEAN(UPPER(TRIM(IF(salesTable[[#This Row],[ProductID]]="","MISSING",IFERROR(VLOOKUP(salesTable[[#This Row],[ProductID]],product_REF[],2,FALSE),"NO MATCH")))))</f>
        <v>AIR CONDITIONER</v>
      </c>
      <c r="Y1130" t="str">
        <f>IFERROR(CLEAN(UPPER(TRIM(VLOOKUP(salesTable[[#This Row],[productID_Final]],product_REF[],3,FALSE)))),"NO MATCH")</f>
        <v>HOME APPLIANCES</v>
      </c>
      <c r="Z1130" s="8" t="str">
        <f>IF(salesTable[[#This Row],[productCategory_final]]=CLEAN(UPPER(TRIM(salesTable[ProductCategory]))),salesTable[[#This Row],[productCategory_final]],"MISMATCH")</f>
        <v>HOME APPLIANCES</v>
      </c>
      <c r="AA1130" s="8" t="str">
        <f>IF(salesTable[[#This Row],[CustomerID]]="","MISSING",IFERROR(VLOOKUP(salesTable[[#This Row],[CustomerID]],customer_REF[],1,FALSE),"NO MATCH"))</f>
        <v>C0188</v>
      </c>
      <c r="AB1130" t="str">
        <f>CLEAN(UPPER(TRIM(IF(salesTable[[#This Row],[FirstName]]="","MISSING",IFERROR(VLOOKUP(salesTable[[#This Row],[CustomerID_final]],customer_REF[],2,FALSE),"NO MATCH")))))</f>
        <v>AMA</v>
      </c>
      <c r="AC1130" s="8" t="str">
        <f>IF(salesTable[[#This Row],[customerFisrtName]]=CLEAN(UPPER(TRIM(salesTable[[#This Row],[customerFisrtName]]))),salesTable[[#This Row],[customerFisrtName]],"MISMATCH")</f>
        <v>AMA</v>
      </c>
      <c r="AD1130" t="str">
        <f>CLEAN(UPPER(TRIM(IF(salesTable[[#This Row],[LastName]]="","MISSING",IFERROR(VLOOKUP(salesTable[[#This Row],[CustomerID_final]],customer_REF[],3,FALSE),"NO MATCH")))))</f>
        <v>OWUSU</v>
      </c>
      <c r="AE1130" s="8" t="str">
        <f>IF(salesTable[[#This Row],[customerLastName]]=CLEAN(UPPER(TRIM(salesTable[[#This Row],[customerLastName]]))),salesTable[[#This Row],[customerLastName]],"MISMATCH")</f>
        <v>OWUSU</v>
      </c>
      <c r="AF1130" s="8" t="str">
        <f>IF(salesTable[[#This Row],[Phone]]="","MISSING",0&amp;RIGHT(TRIM(SUBSTITUTE(SUBSTITUTE(SUBSTITUTE(salesTable[[#This Row],[Phone]],"+","")," ",""),"-","")),9))</f>
        <v>0593649455</v>
      </c>
      <c r="AG113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30" s="8">
        <f>IF(salesTable[[#This Row],[quantity_clean]]&gt;0,salesTable[[#This Row],[quantity_clean]],"INVALID")</f>
        <v>5</v>
      </c>
      <c r="AI1130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30" s="8">
        <f>IF(salesTable[[#This Row],[unitPrice_clean]]&gt;0,salesTable[[#This Row],[unitPrice_clean]],"INVALID")</f>
        <v>3600</v>
      </c>
      <c r="AK1130">
        <f>IF(salesTable[[#This Row],[Revenue]]="","MISSING",VALUE(TRIM(SUBSTITUTE(SUBSTITUTE(salesTable[[#This Row],[Revenue]],",",""),"GH₵",""))))</f>
        <v>18000</v>
      </c>
      <c r="AL1130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1130" s="19">
        <f>IF(ISNUMBER(salesTable[[#This Row],[OrderDate]]),salesTable[[#This Row],[OrderDate]],IFERROR(DATEVALUE(CLEAN(TRIM(SUBSTITUTE(salesTable[[#This Row],[OrderDate]],".","/")))),"CHECK"))</f>
        <v>45927</v>
      </c>
      <c r="AN11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45927</v>
      </c>
      <c r="AO11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30" s="8" t="str">
        <f>CLEAN(PROPER(TRIM(salesTable[[#This Row],[Email]])))</f>
        <v>Ama.Owusu3@Example.Con</v>
      </c>
      <c r="AR1130" s="8" t="str">
        <f>CLEAN(TRIM(salesTable[[#This Row],[SourceFile]]))</f>
        <v>Online_Sales_2025.xlsx</v>
      </c>
      <c r="AS11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0" s="8" t="str">
        <f>IF(salesTable[orderRef_final]&lt;&gt;"MISSING",salesTable[orderRef_final],"invalid")</f>
        <v>SUSPICIOUS</v>
      </c>
    </row>
    <row r="1131" spans="1:46" x14ac:dyDescent="0.3">
      <c r="A1131" t="s">
        <v>1171</v>
      </c>
      <c r="B1131" t="s">
        <v>1172</v>
      </c>
      <c r="C1131" t="s">
        <v>774</v>
      </c>
      <c r="D1131" t="s">
        <v>139</v>
      </c>
      <c r="E1131" t="s">
        <v>152</v>
      </c>
      <c r="F1131" t="s">
        <v>23</v>
      </c>
      <c r="G1131" t="s">
        <v>142</v>
      </c>
      <c r="H1131" t="s">
        <v>143</v>
      </c>
      <c r="I1131" t="s">
        <v>26</v>
      </c>
      <c r="J1131" t="s">
        <v>510</v>
      </c>
      <c r="K1131" t="s">
        <v>1148</v>
      </c>
      <c r="L1131" t="s">
        <v>111</v>
      </c>
      <c r="M1131">
        <v>1</v>
      </c>
      <c r="N1131">
        <v>420</v>
      </c>
      <c r="O1131">
        <v>420</v>
      </c>
      <c r="P1131" t="s">
        <v>1173</v>
      </c>
      <c r="Q1131" t="s">
        <v>1174</v>
      </c>
      <c r="R1131" t="s">
        <v>46</v>
      </c>
      <c r="S1131" t="str">
        <f>IF(salesTable[[#This Row],[Region]]="","MISSING",IFERROR(VLOOKUP(salesTable[[#This Row],[Region]],region_ref[],2,FALSE),TRIM(CLEAN(UPPER(salesTable[[#This Row],[Region]])))))</f>
        <v>HO</v>
      </c>
      <c r="T1131" t="str">
        <f>IF(salesTable[[#This Row],[CustomerType]]="","MISSING",IFERROR(VLOOKUP(salesTable[[#This Row],[CustomerType]],customerType_Ref[],2,FALSE),TRIM(CLEAN(UPPER(salesTable[[#This Row],[CustomerType]])))))</f>
        <v>BUSINESS</v>
      </c>
      <c r="U1131" t="str">
        <f>IF(salesTable[[#This Row],[SalesChannel]]="","MISSING",IFERROR(VLOOKUP(salesTable[[#This Row],[SalesChannel]],salesChannel_Ref[],2,FALSE),CLEAN(UPPER(TRIM(salesTable[SalesChannel])))))</f>
        <v>MOBILE APP</v>
      </c>
      <c r="V1131" t="str">
        <f>IF(salesTable[[#This Row],[PaymentMethod]]="","MISSING",IFERROR(VLOOKUP(salesTable[[#This Row],[PaymentMethod]],paymentMethod_REF[],2,FALSE), CLEAN(UPPER(TRIM(salesTable[[#This Row],[PaymentMethod]])))))</f>
        <v>CARD</v>
      </c>
      <c r="W1131" s="8" t="str">
        <f>IF(salesTable[[#This Row],[ProductID]]="","MISSING",IFERROR(VLOOKUP(salesTable[[#This Row],[ProductID]],product_REF[],1,FALSE),"NO MATCH"))</f>
        <v>P003</v>
      </c>
      <c r="X1131" s="8" t="str">
        <f>CLEAN(UPPER(TRIM(IF(salesTable[[#This Row],[ProductID]]="","MISSING",IFERROR(VLOOKUP(salesTable[[#This Row],[ProductID]],product_REF[],2,FALSE),"NO MATCH")))))</f>
        <v>WIRELESS HEADSET</v>
      </c>
      <c r="Y1131" t="str">
        <f>IFERROR(CLEAN(UPPER(TRIM(VLOOKUP(salesTable[[#This Row],[productID_Final]],product_REF[],3,FALSE)))),"NO MATCH")</f>
        <v>ELECTRONICS</v>
      </c>
      <c r="Z1131" s="8" t="str">
        <f>IF(salesTable[[#This Row],[productCategory_final]]=CLEAN(UPPER(TRIM(salesTable[ProductCategory]))),salesTable[[#This Row],[productCategory_final]],"MISMATCH")</f>
        <v>ELECTRONICS</v>
      </c>
      <c r="AA1131" s="8" t="str">
        <f>IF(salesTable[[#This Row],[CustomerID]]="","MISSING",IFERROR(VLOOKUP(salesTable[[#This Row],[CustomerID]],customer_REF[],1,FALSE),"NO MATCH"))</f>
        <v>C0360</v>
      </c>
      <c r="AB1131" t="str">
        <f>CLEAN(UPPER(TRIM(IF(salesTable[[#This Row],[FirstName]]="","MISSING",IFERROR(VLOOKUP(salesTable[[#This Row],[CustomerID_final]],customer_REF[],2,FALSE),"NO MATCH")))))</f>
        <v>KOFI</v>
      </c>
      <c r="AC1131" s="8" t="str">
        <f>IF(salesTable[[#This Row],[customerFisrtName]]=CLEAN(UPPER(TRIM(salesTable[[#This Row],[customerFisrtName]]))),salesTable[[#This Row],[customerFisrtName]],"MISMATCH")</f>
        <v>KOFI</v>
      </c>
      <c r="AD1131" t="str">
        <f>CLEAN(UPPER(TRIM(IF(salesTable[[#This Row],[LastName]]="","MISSING",IFERROR(VLOOKUP(salesTable[[#This Row],[CustomerID_final]],customer_REF[],3,FALSE),"NO MATCH")))))</f>
        <v>OWUSU</v>
      </c>
      <c r="AE1131" s="8" t="str">
        <f>IF(salesTable[[#This Row],[customerLastName]]=CLEAN(UPPER(TRIM(salesTable[[#This Row],[customerLastName]]))),salesTable[[#This Row],[customerLastName]],"MISMATCH")</f>
        <v>OWUSU</v>
      </c>
      <c r="AF1131" s="8" t="str">
        <f>IF(salesTable[[#This Row],[Phone]]="","MISSING",0&amp;RIGHT(TRIM(SUBSTITUTE(SUBSTITUTE(SUBSTITUTE(salesTable[[#This Row],[Phone]],"+","")," ",""),"-","")),9))</f>
        <v>0595652487</v>
      </c>
      <c r="AG113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131" s="8">
        <f>IF(salesTable[[#This Row],[quantity_clean]]&gt;0,salesTable[[#This Row],[quantity_clean]],"INVALID")</f>
        <v>1</v>
      </c>
      <c r="AI113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131" s="8">
        <f>IF(salesTable[[#This Row],[unitPrice_clean]]&gt;0,salesTable[[#This Row],[unitPrice_clean]],"INVALID")</f>
        <v>420</v>
      </c>
      <c r="AK1131">
        <f>IF(salesTable[[#This Row],[Revenue]]="","MISSING",VALUE(TRIM(SUBSTITUTE(SUBSTITUTE(salesTable[[#This Row],[Revenue]],",",""),"GH₵",""))))</f>
        <v>420</v>
      </c>
      <c r="AL1131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1131" s="19">
        <f>IF(ISNUMBER(salesTable[[#This Row],[OrderDate]]),salesTable[[#This Row],[OrderDate]],IFERROR(DATEVALUE(CLEAN(TRIM(SUBSTITUTE(salesTable[[#This Row],[OrderDate]],".","/")))),"CHECK"))</f>
        <v>45854</v>
      </c>
      <c r="AN11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45854</v>
      </c>
      <c r="AO11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31" s="8" t="str">
        <f>CLEAN(PROPER(TRIM(salesTable[[#This Row],[Email]])))</f>
        <v>Kofi.Owusu15@Example.Com</v>
      </c>
      <c r="AR1131" s="8" t="str">
        <f>CLEAN(TRIM(salesTable[[#This Row],[SourceFile]]))</f>
        <v>Mobile_App_Export.csv</v>
      </c>
      <c r="AS11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1" s="8" t="str">
        <f>IF(salesTable[orderRef_final]&lt;&gt;"MISSING",salesTable[orderRef_final],"invalid")</f>
        <v>SUSPICIOUS</v>
      </c>
    </row>
    <row r="1132" spans="1:46" x14ac:dyDescent="0.3">
      <c r="A1132" t="s">
        <v>1175</v>
      </c>
      <c r="B1132" t="s">
        <v>1176</v>
      </c>
      <c r="C1132" t="s">
        <v>1177</v>
      </c>
      <c r="D1132" t="s">
        <v>1178</v>
      </c>
      <c r="E1132" t="s">
        <v>93</v>
      </c>
      <c r="F1132" t="s">
        <v>23</v>
      </c>
      <c r="G1132" t="s">
        <v>218</v>
      </c>
      <c r="H1132" t="s">
        <v>1179</v>
      </c>
      <c r="I1132" t="s">
        <v>26</v>
      </c>
      <c r="J1132" t="s">
        <v>83</v>
      </c>
      <c r="K1132" t="s">
        <v>288</v>
      </c>
      <c r="L1132" t="s">
        <v>775</v>
      </c>
      <c r="M1132" t="s">
        <v>726</v>
      </c>
      <c r="N1132">
        <v>2700</v>
      </c>
      <c r="O1132">
        <v>10800</v>
      </c>
      <c r="P1132" t="s">
        <v>1180</v>
      </c>
      <c r="Q1132" t="s">
        <v>1181</v>
      </c>
      <c r="R1132" t="s">
        <v>46</v>
      </c>
      <c r="S1132" t="str">
        <f>IF(salesTable[[#This Row],[Region]]="","MISSING",IFERROR(VLOOKUP(salesTable[[#This Row],[Region]],region_ref[],2,FALSE),TRIM(CLEAN(UPPER(salesTable[[#This Row],[Region]])))))</f>
        <v>HO</v>
      </c>
      <c r="T1132" t="str">
        <f>IF(salesTable[[#This Row],[CustomerType]]="","MISSING",IFERROR(VLOOKUP(salesTable[[#This Row],[CustomerType]],customerType_Ref[],2,FALSE),TRIM(CLEAN(UPPER(salesTable[[#This Row],[CustomerType]])))))</f>
        <v>INDIVIDUAL</v>
      </c>
      <c r="U1132" t="str">
        <f>IF(salesTable[[#This Row],[SalesChannel]]="","MISSING",IFERROR(VLOOKUP(salesTable[[#This Row],[SalesChannel]],salesChannel_Ref[],2,FALSE),CLEAN(UPPER(TRIM(salesTable[SalesChannel])))))</f>
        <v>AGENT</v>
      </c>
      <c r="V1132" t="str">
        <f>IF(salesTable[[#This Row],[PaymentMethod]]="","MISSING",IFERROR(VLOOKUP(salesTable[[#This Row],[PaymentMethod]],paymentMethod_REF[],2,FALSE), CLEAN(UPPER(TRIM(salesTable[[#This Row],[PaymentMethod]])))))</f>
        <v>CARD</v>
      </c>
      <c r="W1132" s="8" t="str">
        <f>IF(salesTable[[#This Row],[ProductID]]="","MISSING",IFERROR(VLOOKUP(salesTable[[#This Row],[ProductID]],product_REF[],1,FALSE),"NO MATCH"))</f>
        <v>P005</v>
      </c>
      <c r="X1132" s="8" t="str">
        <f>CLEAN(UPPER(TRIM(IF(salesTable[[#This Row],[ProductID]]="","MISSING",IFERROR(VLOOKUP(salesTable[[#This Row],[ProductID]],product_REF[],2,FALSE),"NO MATCH")))))</f>
        <v>SMARTPHONE X</v>
      </c>
      <c r="Y1132" t="str">
        <f>IFERROR(CLEAN(UPPER(TRIM(VLOOKUP(salesTable[[#This Row],[productID_Final]],product_REF[],3,FALSE)))),"NO MATCH")</f>
        <v>ELECTRONICS</v>
      </c>
      <c r="Z1132" s="8" t="str">
        <f>IF(salesTable[[#This Row],[productCategory_final]]=CLEAN(UPPER(TRIM(salesTable[ProductCategory]))),salesTable[[#This Row],[productCategory_final]],"MISMATCH")</f>
        <v>ELECTRONICS</v>
      </c>
      <c r="AA1132" s="8" t="str">
        <f>IF(salesTable[[#This Row],[CustomerID]]="","MISSING",IFERROR(VLOOKUP(salesTable[[#This Row],[CustomerID]],customer_REF[],1,FALSE),"NO MATCH"))</f>
        <v>C0346</v>
      </c>
      <c r="AB1132" t="str">
        <f>CLEAN(UPPER(TRIM(IF(salesTable[[#This Row],[FirstName]]="","MISSING",IFERROR(VLOOKUP(salesTable[[#This Row],[CustomerID_final]],customer_REF[],2,FALSE),"NO MATCH")))))</f>
        <v>YAW</v>
      </c>
      <c r="AC1132" s="8" t="str">
        <f>IF(salesTable[[#This Row],[customerFisrtName]]=CLEAN(UPPER(TRIM(salesTable[[#This Row],[customerFisrtName]]))),salesTable[[#This Row],[customerFisrtName]],"MISMATCH")</f>
        <v>YAW</v>
      </c>
      <c r="AD1132" t="str">
        <f>CLEAN(UPPER(TRIM(IF(salesTable[[#This Row],[LastName]]="","MISSING",IFERROR(VLOOKUP(salesTable[[#This Row],[CustomerID_final]],customer_REF[],3,FALSE),"NO MATCH")))))</f>
        <v>BADU</v>
      </c>
      <c r="AE1132" s="8" t="str">
        <f>IF(salesTable[[#This Row],[customerLastName]]=CLEAN(UPPER(TRIM(salesTable[[#This Row],[customerLastName]]))),salesTable[[#This Row],[customerLastName]],"MISMATCH")</f>
        <v>BADU</v>
      </c>
      <c r="AF1132" s="8" t="str">
        <f>IF(salesTable[[#This Row],[Phone]]="","MISSING",0&amp;RIGHT(TRIM(SUBSTITUTE(SUBSTITUTE(SUBSTITUTE(salesTable[[#This Row],[Phone]],"+","")," ",""),"-","")),9))</f>
        <v>0207754053</v>
      </c>
      <c r="AG113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32" s="8">
        <f>IF(salesTable[[#This Row],[quantity_clean]]&gt;0,salesTable[[#This Row],[quantity_clean]],"INVALID")</f>
        <v>4</v>
      </c>
      <c r="AI1132">
        <f>IF(OR(salesTable[[#This Row],[UnitPrice]]="",salesTable[[#This Row],[UnitPrice]]="N/A",salesTable[[#This Row],[UnitPrice]]="unknown"),"INVALID",VALUE(TRIM(SUBSTITUTE(SUBSTITUTE(salesTable[[#This Row],[UnitPrice]],",",""),"GH₵",""))))</f>
        <v>2700</v>
      </c>
      <c r="AJ1132" s="8">
        <f>IF(salesTable[[#This Row],[unitPrice_clean]]&gt;0,salesTable[[#This Row],[unitPrice_clean]],"INVALID")</f>
        <v>2700</v>
      </c>
      <c r="AK1132">
        <f>IF(salesTable[[#This Row],[Revenue]]="","MISSING",VALUE(TRIM(SUBSTITUTE(SUBSTITUTE(salesTable[[#This Row],[Revenue]],",",""),"GH₵",""))))</f>
        <v>10800</v>
      </c>
      <c r="AL1132" s="8">
        <f>IFERROR(IF(ROUND(salesTable[[#This Row],[Quantity_final]]*salesTable[[#This Row],[UnitPrice_final]],2)=ROUND(salesTable[[#This Row],[revenue_clean]],2)=TRUE,salesTable[[#This Row],[revenue_clean]],"invalid"),"INVALID")</f>
        <v>10800</v>
      </c>
      <c r="AM1132" s="19" t="str">
        <f>IF(ISNUMBER(salesTable[[#This Row],[OrderDate]]),salesTable[[#This Row],[OrderDate]],IFERROR(DATEVALUE(CLEAN(TRIM(SUBSTITUTE(salesTable[[#This Row],[OrderDate]],".","/")))),"CHECK"))</f>
        <v>CHECK</v>
      </c>
      <c r="AN113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32" s="8" t="str">
        <f>CLEAN(PROPER(TRIM(salesTable[[#This Row],[Email]])))</f>
        <v>Yaw.Badu17@Example.Com</v>
      </c>
      <c r="AR1132" s="8" t="str">
        <f>CLEAN(TRIM(salesTable[[#This Row],[SourceFile]]))</f>
        <v>Mobile_App_Export.csv</v>
      </c>
      <c r="AS11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2" s="8" t="str">
        <f>IF(salesTable[orderRef_final]&lt;&gt;"MISSING",salesTable[orderRef_final],"invalid")</f>
        <v>SUSPICIOUS</v>
      </c>
    </row>
    <row r="1133" spans="1:46" x14ac:dyDescent="0.3">
      <c r="A1133" t="s">
        <v>1192</v>
      </c>
      <c r="B1133" t="s">
        <v>1193</v>
      </c>
      <c r="C1133" t="s">
        <v>1194</v>
      </c>
      <c r="D1133" t="s">
        <v>80</v>
      </c>
      <c r="E1133" t="s">
        <v>552</v>
      </c>
      <c r="F1133" t="s">
        <v>181</v>
      </c>
      <c r="G1133" t="s">
        <v>303</v>
      </c>
      <c r="H1133" t="s">
        <v>399</v>
      </c>
      <c r="I1133" t="s">
        <v>41</v>
      </c>
      <c r="J1133" t="s">
        <v>27</v>
      </c>
      <c r="K1133" t="s">
        <v>321</v>
      </c>
      <c r="L1133" t="s">
        <v>775</v>
      </c>
      <c r="M1133">
        <v>12</v>
      </c>
      <c r="N1133">
        <v>2400</v>
      </c>
      <c r="O1133">
        <v>28700</v>
      </c>
      <c r="P1133" t="s">
        <v>1195</v>
      </c>
      <c r="Q1133" t="s">
        <v>1196</v>
      </c>
      <c r="R1133" t="s">
        <v>32</v>
      </c>
      <c r="S1133" t="str">
        <f>IF(salesTable[[#This Row],[Region]]="","MISSING",IFERROR(VLOOKUP(salesTable[[#This Row],[Region]],region_ref[],2,FALSE),TRIM(CLEAN(UPPER(salesTable[[#This Row],[Region]])))))</f>
        <v>CAPE COAST</v>
      </c>
      <c r="T1133" t="str">
        <f>IF(salesTable[[#This Row],[CustomerType]]="","MISSING",IFERROR(VLOOKUP(salesTable[[#This Row],[CustomerType]],customerType_Ref[],2,FALSE),TRIM(CLEAN(UPPER(salesTable[[#This Row],[CustomerType]])))))</f>
        <v>GOVERNMENT</v>
      </c>
      <c r="U1133" t="str">
        <f>IF(salesTable[[#This Row],[SalesChannel]]="","MISSING",IFERROR(VLOOKUP(salesTable[[#This Row],[SalesChannel]],salesChannel_Ref[],2,FALSE),CLEAN(UPPER(TRIM(salesTable[SalesChannel])))))</f>
        <v>ONLINE</v>
      </c>
      <c r="V1133" t="str">
        <f>IF(salesTable[[#This Row],[PaymentMethod]]="","MISSING",IFERROR(VLOOKUP(salesTable[[#This Row],[PaymentMethod]],paymentMethod_REF[],2,FALSE), CLEAN(UPPER(TRIM(salesTable[[#This Row],[PaymentMethod]])))))</f>
        <v>CARD</v>
      </c>
      <c r="W1133" s="8" t="str">
        <f>IF(salesTable[[#This Row],[ProductID]]="","MISSING",IFERROR(VLOOKUP(salesTable[[#This Row],[ProductID]],product_REF[],1,FALSE),"NO MATCH"))</f>
        <v>P011</v>
      </c>
      <c r="X1133" s="8" t="str">
        <f>CLEAN(UPPER(TRIM(IF(salesTable[[#This Row],[ProductID]]="","MISSING",IFERROR(VLOOKUP(salesTable[[#This Row],[ProductID]],product_REF[],2,FALSE),"NO MATCH")))))</f>
        <v>EXECUTIVE DESK</v>
      </c>
      <c r="Y1133" t="str">
        <f>IFERROR(CLEAN(UPPER(TRIM(VLOOKUP(salesTable[[#This Row],[productID_Final]],product_REF[],3,FALSE)))),"NO MATCH")</f>
        <v>FURNITURE</v>
      </c>
      <c r="Z1133" s="8" t="str">
        <f>IF(salesTable[[#This Row],[productCategory_final]]=CLEAN(UPPER(TRIM(salesTable[ProductCategory]))),salesTable[[#This Row],[productCategory_final]],"MISMATCH")</f>
        <v>FURNITURE</v>
      </c>
      <c r="AA1133" s="8" t="str">
        <f>IF(salesTable[[#This Row],[CustomerID]]="","MISSING",IFERROR(VLOOKUP(salesTable[[#This Row],[CustomerID]],customer_REF[],1,FALSE),"NO MATCH"))</f>
        <v>C0396</v>
      </c>
      <c r="AB1133" t="str">
        <f>CLEAN(UPPER(TRIM(IF(salesTable[[#This Row],[FirstName]]="","MISSING",IFERROR(VLOOKUP(salesTable[[#This Row],[CustomerID_final]],customer_REF[],2,FALSE),"NO MATCH")))))</f>
        <v>ADWOA</v>
      </c>
      <c r="AC1133" s="8" t="str">
        <f>IF(salesTable[[#This Row],[customerFisrtName]]=CLEAN(UPPER(TRIM(salesTable[[#This Row],[customerFisrtName]]))),salesTable[[#This Row],[customerFisrtName]],"MISMATCH")</f>
        <v>ADWOA</v>
      </c>
      <c r="AD1133" t="str">
        <f>CLEAN(UPPER(TRIM(IF(salesTable[[#This Row],[LastName]]="","MISSING",IFERROR(VLOOKUP(salesTable[[#This Row],[CustomerID_final]],customer_REF[],3,FALSE),"NO MATCH")))))</f>
        <v>BADU</v>
      </c>
      <c r="AE1133" s="8" t="str">
        <f>IF(salesTable[[#This Row],[customerLastName]]=CLEAN(UPPER(TRIM(salesTable[[#This Row],[customerLastName]]))),salesTable[[#This Row],[customerLastName]],"MISMATCH")</f>
        <v>BADU</v>
      </c>
      <c r="AF1133" s="8" t="str">
        <f>IF(salesTable[[#This Row],[Phone]]="","MISSING",0&amp;RIGHT(TRIM(SUBSTITUTE(SUBSTITUTE(SUBSTITUTE(salesTable[[#This Row],[Phone]],"+","")," ",""),"-","")),9))</f>
        <v>0507403029</v>
      </c>
      <c r="AG113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33" s="8">
        <f>IF(salesTable[[#This Row],[quantity_clean]]&gt;0,salesTable[[#This Row],[quantity_clean]],"INVALID")</f>
        <v>12</v>
      </c>
      <c r="AI113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33" s="8">
        <f>IF(salesTable[[#This Row],[unitPrice_clean]]&gt;0,salesTable[[#This Row],[unitPrice_clean]],"INVALID")</f>
        <v>2400</v>
      </c>
      <c r="AK1133">
        <f>IF(salesTable[[#This Row],[Revenue]]="","MISSING",VALUE(TRIM(SUBSTITUTE(SUBSTITUTE(salesTable[[#This Row],[Revenue]],",",""),"GH₵",""))))</f>
        <v>28700</v>
      </c>
      <c r="AL113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33" s="19">
        <f>IF(ISNUMBER(salesTable[[#This Row],[OrderDate]]),salesTable[[#This Row],[OrderDate]],IFERROR(DATEVALUE(CLEAN(TRIM(SUBSTITUTE(salesTable[[#This Row],[OrderDate]],".","/")))),"CHECK"))</f>
        <v>45672</v>
      </c>
      <c r="AN11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45672</v>
      </c>
      <c r="AO11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133" s="8" t="str">
        <f>CLEAN(PROPER(TRIM(salesTable[[#This Row],[Email]])))</f>
        <v>Adwoa.Badu96@Example.Com</v>
      </c>
      <c r="AR1133" s="8" t="str">
        <f>CLEAN(TRIM(salesTable[[#This Row],[SourceFile]]))</f>
        <v>Agent_App_2025.csv</v>
      </c>
      <c r="AS11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3" s="8" t="str">
        <f>IF(salesTable[orderRef_final]&lt;&gt;"MISSING",salesTable[orderRef_final],"invalid")</f>
        <v>SUSPICIOUS</v>
      </c>
    </row>
    <row r="1134" spans="1:46" x14ac:dyDescent="0.3">
      <c r="A1134" t="s">
        <v>1235</v>
      </c>
      <c r="B1134" t="s">
        <v>1236</v>
      </c>
      <c r="C1134" t="s">
        <v>1237</v>
      </c>
      <c r="D1134" t="s">
        <v>151</v>
      </c>
      <c r="E1134" t="s">
        <v>190</v>
      </c>
      <c r="F1134" t="s">
        <v>391</v>
      </c>
      <c r="G1134" t="s">
        <v>81</v>
      </c>
      <c r="H1134" t="s">
        <v>853</v>
      </c>
      <c r="I1134" t="s">
        <v>110</v>
      </c>
      <c r="J1134" t="s">
        <v>27</v>
      </c>
      <c r="K1134" t="s">
        <v>84</v>
      </c>
      <c r="L1134" t="s">
        <v>669</v>
      </c>
      <c r="M1134" t="s">
        <v>383</v>
      </c>
      <c r="N1134">
        <v>1150</v>
      </c>
      <c r="O1134">
        <v>8050</v>
      </c>
      <c r="P1134" t="s">
        <v>1238</v>
      </c>
      <c r="Q1134" t="s">
        <v>1239</v>
      </c>
      <c r="R1134" t="s">
        <v>32</v>
      </c>
      <c r="S1134" t="str">
        <f>IF(salesTable[[#This Row],[Region]]="","MISSING",IFERROR(VLOOKUP(salesTable[[#This Row],[Region]],region_ref[],2,FALSE),TRIM(CLEAN(UPPER(salesTable[[#This Row],[Region]])))))</f>
        <v>TAKORADI</v>
      </c>
      <c r="T1134" t="str">
        <f>IF(salesTable[[#This Row],[CustomerType]]="","MISSING",IFERROR(VLOOKUP(salesTable[[#This Row],[CustomerType]],customerType_Ref[],2,FALSE),TRIM(CLEAN(UPPER(salesTable[[#This Row],[CustomerType]])))))</f>
        <v>GOVERNMENT</v>
      </c>
      <c r="U1134" t="str">
        <f>IF(salesTable[[#This Row],[SalesChannel]]="","MISSING",IFERROR(VLOOKUP(salesTable[[#This Row],[SalesChannel]],salesChannel_Ref[],2,FALSE),CLEAN(UPPER(TRIM(salesTable[SalesChannel])))))</f>
        <v>AGENT</v>
      </c>
      <c r="V113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34" s="8" t="str">
        <f>IF(salesTable[[#This Row],[ProductID]]="","MISSING",IFERROR(VLOOKUP(salesTable[[#This Row],[ProductID]],product_REF[],1,FALSE),"NO MATCH"))</f>
        <v>P008</v>
      </c>
      <c r="X1134" s="8" t="str">
        <f>CLEAN(UPPER(TRIM(IF(salesTable[[#This Row],[ProductID]]="","MISSING",IFERROR(VLOOKUP(salesTable[[#This Row],[ProductID]],product_REF[],2,FALSE),"NO MATCH")))))</f>
        <v>MICROWAVE 25L</v>
      </c>
      <c r="Y1134" t="str">
        <f>IFERROR(CLEAN(UPPER(TRIM(VLOOKUP(salesTable[[#This Row],[productID_Final]],product_REF[],3,FALSE)))),"NO MATCH")</f>
        <v>HOME APPLIANCES</v>
      </c>
      <c r="Z1134" s="8" t="str">
        <f>IF(salesTable[[#This Row],[productCategory_final]]=CLEAN(UPPER(TRIM(salesTable[ProductCategory]))),salesTable[[#This Row],[productCategory_final]],"MISMATCH")</f>
        <v>HOME APPLIANCES</v>
      </c>
      <c r="AA1134" s="8" t="str">
        <f>IF(salesTable[[#This Row],[CustomerID]]="","MISSING",IFERROR(VLOOKUP(salesTable[[#This Row],[CustomerID]],customer_REF[],1,FALSE),"NO MATCH"))</f>
        <v>C0159</v>
      </c>
      <c r="AB1134" t="str">
        <f>CLEAN(UPPER(TRIM(IF(salesTable[[#This Row],[FirstName]]="","MISSING",IFERROR(VLOOKUP(salesTable[[#This Row],[CustomerID_final]],customer_REF[],2,FALSE),"NO MATCH")))))</f>
        <v>KWAME</v>
      </c>
      <c r="AC1134" s="8" t="str">
        <f>IF(salesTable[[#This Row],[customerFisrtName]]=CLEAN(UPPER(TRIM(salesTable[[#This Row],[customerFisrtName]]))),salesTable[[#This Row],[customerFisrtName]],"MISMATCH")</f>
        <v>KWAME</v>
      </c>
      <c r="AD1134" t="str">
        <f>CLEAN(UPPER(TRIM(IF(salesTable[[#This Row],[LastName]]="","MISSING",IFERROR(VLOOKUP(salesTable[[#This Row],[CustomerID_final]],customer_REF[],3,FALSE),"NO MATCH")))))</f>
        <v>ASARE</v>
      </c>
      <c r="AE1134" s="8" t="str">
        <f>IF(salesTable[[#This Row],[customerLastName]]=CLEAN(UPPER(TRIM(salesTable[[#This Row],[customerLastName]]))),salesTable[[#This Row],[customerLastName]],"MISMATCH")</f>
        <v>ASARE</v>
      </c>
      <c r="AF1134" s="8" t="str">
        <f>IF(salesTable[[#This Row],[Phone]]="","MISSING",0&amp;RIGHT(TRIM(SUBSTITUTE(SUBSTITUTE(SUBSTITUTE(salesTable[[#This Row],[Phone]],"+","")," ",""),"-","")),9))</f>
        <v>0552207181</v>
      </c>
      <c r="AG113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34" s="8">
        <f>IF(salesTable[[#This Row],[quantity_clean]]&gt;0,salesTable[[#This Row],[quantity_clean]],"INVALID")</f>
        <v>7</v>
      </c>
      <c r="AI1134">
        <f>IF(OR(salesTable[[#This Row],[UnitPrice]]="",salesTable[[#This Row],[UnitPrice]]="N/A",salesTable[[#This Row],[UnitPrice]]="unknown"),"INVALID",VALUE(TRIM(SUBSTITUTE(SUBSTITUTE(salesTable[[#This Row],[UnitPrice]],",",""),"GH₵",""))))</f>
        <v>1150</v>
      </c>
      <c r="AJ1134" s="8">
        <f>IF(salesTable[[#This Row],[unitPrice_clean]]&gt;0,salesTable[[#This Row],[unitPrice_clean]],"INVALID")</f>
        <v>1150</v>
      </c>
      <c r="AK1134">
        <f>IF(salesTable[[#This Row],[Revenue]]="","MISSING",VALUE(TRIM(SUBSTITUTE(SUBSTITUTE(salesTable[[#This Row],[Revenue]],",",""),"GH₵",""))))</f>
        <v>8050</v>
      </c>
      <c r="AL1134" s="8">
        <f>IFERROR(IF(ROUND(salesTable[[#This Row],[Quantity_final]]*salesTable[[#This Row],[UnitPrice_final]],2)=ROUND(salesTable[[#This Row],[revenue_clean]],2)=TRUE,salesTable[[#This Row],[revenue_clean]],"invalid"),"INVALID")</f>
        <v>8050</v>
      </c>
      <c r="AM1134" s="19">
        <f>IF(ISNUMBER(salesTable[[#This Row],[OrderDate]]),salesTable[[#This Row],[OrderDate]],IFERROR(DATEVALUE(CLEAN(TRIM(SUBSTITUTE(salesTable[[#This Row],[OrderDate]],".","/")))),"CHECK"))</f>
        <v>45712</v>
      </c>
      <c r="AN11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45712</v>
      </c>
      <c r="AO11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134" s="8" t="str">
        <f>CLEAN(PROPER(TRIM(salesTable[[#This Row],[Email]])))</f>
        <v>Kwame.Asare6@Example.Com</v>
      </c>
      <c r="AR1134" s="8" t="str">
        <f>CLEAN(TRIM(salesTable[[#This Row],[SourceFile]]))</f>
        <v>Agent_App_2025.csv</v>
      </c>
      <c r="AS11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4" s="8" t="str">
        <f>IF(salesTable[orderRef_final]&lt;&gt;"MISSING",salesTable[orderRef_final],"invalid")</f>
        <v>SUSPICIOUS</v>
      </c>
    </row>
    <row r="1135" spans="1:46" x14ac:dyDescent="0.3">
      <c r="A1135" t="s">
        <v>1244</v>
      </c>
      <c r="B1135" t="s">
        <v>1245</v>
      </c>
      <c r="C1135" t="s">
        <v>1246</v>
      </c>
      <c r="D1135" t="s">
        <v>151</v>
      </c>
      <c r="E1135" t="s">
        <v>22</v>
      </c>
      <c r="G1135" t="s">
        <v>53</v>
      </c>
      <c r="H1135" t="s">
        <v>95</v>
      </c>
      <c r="I1135" t="s">
        <v>96</v>
      </c>
      <c r="J1135" t="s">
        <v>27</v>
      </c>
      <c r="K1135" t="s">
        <v>458</v>
      </c>
      <c r="L1135" t="s">
        <v>182</v>
      </c>
      <c r="M1135">
        <v>2</v>
      </c>
      <c r="N1135">
        <v>130</v>
      </c>
      <c r="O1135">
        <v>260</v>
      </c>
      <c r="P1135" t="s">
        <v>1247</v>
      </c>
      <c r="Q1135" t="s">
        <v>1248</v>
      </c>
      <c r="R1135" t="s">
        <v>61</v>
      </c>
      <c r="S1135" t="str">
        <f>IF(salesTable[[#This Row],[Region]]="","MISSING",IFERROR(VLOOKUP(salesTable[[#This Row],[Region]],region_ref[],2,FALSE),TRIM(CLEAN(UPPER(salesTable[[#This Row],[Region]])))))</f>
        <v>MISSING</v>
      </c>
      <c r="T1135" t="str">
        <f>IF(salesTable[[#This Row],[CustomerType]]="","MISSING",IFERROR(VLOOKUP(salesTable[[#This Row],[CustomerType]],customerType_Ref[],2,FALSE),TRIM(CLEAN(UPPER(salesTable[[#This Row],[CustomerType]])))))</f>
        <v>GOVERNMENT</v>
      </c>
      <c r="U1135" t="str">
        <f>IF(salesTable[[#This Row],[SalesChannel]]="","MISSING",IFERROR(VLOOKUP(salesTable[[#This Row],[SalesChannel]],salesChannel_Ref[],2,FALSE),CLEAN(UPPER(TRIM(salesTable[SalesChannel])))))</f>
        <v>IN-STORE</v>
      </c>
      <c r="V1135" t="str">
        <f>IF(salesTable[[#This Row],[PaymentMethod]]="","MISSING",IFERROR(VLOOKUP(salesTable[[#This Row],[PaymentMethod]],paymentMethod_REF[],2,FALSE), CLEAN(UPPER(TRIM(salesTable[[#This Row],[PaymentMethod]])))))</f>
        <v>CASH</v>
      </c>
      <c r="W1135" s="8" t="str">
        <f>IF(salesTable[[#This Row],[ProductID]]="","MISSING",IFERROR(VLOOKUP(salesTable[[#This Row],[ProductID]],product_REF[],1,FALSE),"NO MATCH"))</f>
        <v>P007</v>
      </c>
      <c r="X1135" s="8" t="str">
        <f>CLEAN(UPPER(TRIM(IF(salesTable[[#This Row],[ProductID]]="","MISSING",IFERROR(VLOOKUP(salesTable[[#This Row],[ProductID]],product_REF[],2,FALSE),"NO MATCH")))))</f>
        <v>COTTON SHIRT</v>
      </c>
      <c r="Y1135" t="str">
        <f>IFERROR(CLEAN(UPPER(TRIM(VLOOKUP(salesTable[[#This Row],[productID_Final]],product_REF[],3,FALSE)))),"NO MATCH")</f>
        <v>CLOTHING</v>
      </c>
      <c r="Z1135" s="8" t="str">
        <f>IF(salesTable[[#This Row],[productCategory_final]]=CLEAN(UPPER(TRIM(salesTable[ProductCategory]))),salesTable[[#This Row],[productCategory_final]],"MISMATCH")</f>
        <v>CLOTHING</v>
      </c>
      <c r="AA1135" s="8" t="str">
        <f>IF(salesTable[[#This Row],[CustomerID]]="","MISSING",IFERROR(VLOOKUP(salesTable[[#This Row],[CustomerID]],customer_REF[],1,FALSE),"NO MATCH"))</f>
        <v>C0066</v>
      </c>
      <c r="AB1135" t="str">
        <f>CLEAN(UPPER(TRIM(IF(salesTable[[#This Row],[FirstName]]="","MISSING",IFERROR(VLOOKUP(salesTable[[#This Row],[CustomerID_final]],customer_REF[],2,FALSE),"NO MATCH")))))</f>
        <v>KWAME</v>
      </c>
      <c r="AC1135" s="8" t="str">
        <f>IF(salesTable[[#This Row],[customerFisrtName]]=CLEAN(UPPER(TRIM(salesTable[[#This Row],[customerFisrtName]]))),salesTable[[#This Row],[customerFisrtName]],"MISMATCH")</f>
        <v>KWAME</v>
      </c>
      <c r="AD1135" t="str">
        <f>CLEAN(UPPER(TRIM(IF(salesTable[[#This Row],[LastName]]="","MISSING",IFERROR(VLOOKUP(salesTable[[#This Row],[CustomerID_final]],customer_REF[],3,FALSE),"NO MATCH")))))</f>
        <v>ARTHUR</v>
      </c>
      <c r="AE1135" s="8" t="str">
        <f>IF(salesTable[[#This Row],[customerLastName]]=CLEAN(UPPER(TRIM(salesTable[[#This Row],[customerLastName]]))),salesTable[[#This Row],[customerLastName]],"MISMATCH")</f>
        <v>ARTHUR</v>
      </c>
      <c r="AF1135" s="8" t="str">
        <f>IF(salesTable[[#This Row],[Phone]]="","MISSING",0&amp;RIGHT(TRIM(SUBSTITUTE(SUBSTITUTE(SUBSTITUTE(salesTable[[#This Row],[Phone]],"+","")," ",""),"-","")),9))</f>
        <v>0203517479</v>
      </c>
      <c r="AG113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35" s="8">
        <f>IF(salesTable[[#This Row],[quantity_clean]]&gt;0,salesTable[[#This Row],[quantity_clean]],"INVALID")</f>
        <v>2</v>
      </c>
      <c r="AI1135">
        <f>IF(OR(salesTable[[#This Row],[UnitPrice]]="",salesTable[[#This Row],[UnitPrice]]="N/A",salesTable[[#This Row],[UnitPrice]]="unknown"),"INVALID",VALUE(TRIM(SUBSTITUTE(SUBSTITUTE(salesTable[[#This Row],[UnitPrice]],",",""),"GH₵",""))))</f>
        <v>130</v>
      </c>
      <c r="AJ1135" s="8">
        <f>IF(salesTable[[#This Row],[unitPrice_clean]]&gt;0,salesTable[[#This Row],[unitPrice_clean]],"INVALID")</f>
        <v>130</v>
      </c>
      <c r="AK1135">
        <f>IF(salesTable[[#This Row],[Revenue]]="","MISSING",VALUE(TRIM(SUBSTITUTE(SUBSTITUTE(salesTable[[#This Row],[Revenue]],",",""),"GH₵",""))))</f>
        <v>260</v>
      </c>
      <c r="AL1135" s="8">
        <f>IFERROR(IF(ROUND(salesTable[[#This Row],[Quantity_final]]*salesTable[[#This Row],[UnitPrice_final]],2)=ROUND(salesTable[[#This Row],[revenue_clean]],2)=TRUE,salesTable[[#This Row],[revenue_clean]],"invalid"),"INVALID")</f>
        <v>260</v>
      </c>
      <c r="AM1135" s="19">
        <f>IF(ISNUMBER(salesTable[[#This Row],[OrderDate]]),salesTable[[#This Row],[OrderDate]],IFERROR(DATEVALUE(CLEAN(TRIM(SUBSTITUTE(salesTable[[#This Row],[OrderDate]],".","/")))),"CHECK"))</f>
        <v>45921</v>
      </c>
      <c r="AN11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45921</v>
      </c>
      <c r="AO11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135" s="8" t="str">
        <f>CLEAN(PROPER(TRIM(salesTable[[#This Row],[Email]])))</f>
        <v>Kwame.Arthur36@Example.Com</v>
      </c>
      <c r="AR1135" s="8" t="str">
        <f>CLEAN(TRIM(salesTable[[#This Row],[SourceFile]]))</f>
        <v>Retail_POS_2025.csv</v>
      </c>
      <c r="AS11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5" s="8" t="str">
        <f>IF(salesTable[orderRef_final]&lt;&gt;"MISSING",salesTable[orderRef_final],"invalid")</f>
        <v>SUSPICIOUS</v>
      </c>
    </row>
    <row r="1136" spans="1:46" x14ac:dyDescent="0.3">
      <c r="A1136" t="s">
        <v>1249</v>
      </c>
      <c r="B1136" t="s">
        <v>1250</v>
      </c>
      <c r="C1136" t="s">
        <v>1251</v>
      </c>
      <c r="D1136" t="s">
        <v>50</v>
      </c>
      <c r="E1136" t="s">
        <v>1252</v>
      </c>
      <c r="F1136" t="s">
        <v>23</v>
      </c>
      <c r="G1136" t="s">
        <v>120</v>
      </c>
      <c r="H1136" t="s">
        <v>121</v>
      </c>
      <c r="I1136" t="s">
        <v>41</v>
      </c>
      <c r="J1136" t="s">
        <v>97</v>
      </c>
      <c r="K1136" t="s">
        <v>539</v>
      </c>
      <c r="L1136" t="s">
        <v>522</v>
      </c>
      <c r="M1136">
        <v>1</v>
      </c>
      <c r="N1136">
        <v>850</v>
      </c>
      <c r="O1136">
        <v>850</v>
      </c>
      <c r="P1136" t="s">
        <v>1253</v>
      </c>
      <c r="Q1136" t="s">
        <v>1254</v>
      </c>
      <c r="R1136" t="s">
        <v>46</v>
      </c>
      <c r="S1136" t="str">
        <f>IF(salesTable[[#This Row],[Region]]="","MISSING",IFERROR(VLOOKUP(salesTable[[#This Row],[Region]],region_ref[],2,FALSE),TRIM(CLEAN(UPPER(salesTable[[#This Row],[Region]])))))</f>
        <v>HO</v>
      </c>
      <c r="T1136" t="str">
        <f>IF(salesTable[[#This Row],[CustomerType]]="","MISSING",IFERROR(VLOOKUP(salesTable[[#This Row],[CustomerType]],customerType_Ref[],2,FALSE),TRIM(CLEAN(UPPER(salesTable[[#This Row],[CustomerType]])))))</f>
        <v>BUSINESS</v>
      </c>
      <c r="U1136" t="str">
        <f>IF(salesTable[[#This Row],[SalesChannel]]="","MISSING",IFERROR(VLOOKUP(salesTable[[#This Row],[SalesChannel]],salesChannel_Ref[],2,FALSE),CLEAN(UPPER(TRIM(salesTable[SalesChannel])))))</f>
        <v>AGENT</v>
      </c>
      <c r="V1136" t="str">
        <f>IF(salesTable[[#This Row],[PaymentMethod]]="","MISSING",IFERROR(VLOOKUP(salesTable[[#This Row],[PaymentMethod]],paymentMethod_REF[],2,FALSE), CLEAN(UPPER(TRIM(salesTable[[#This Row],[PaymentMethod]])))))</f>
        <v>CARD</v>
      </c>
      <c r="W1136" s="8" t="str">
        <f>IF(salesTable[[#This Row],[ProductID]]="","MISSING",IFERROR(VLOOKUP(salesTable[[#This Row],[ProductID]],product_REF[],1,FALSE),"NO MATCH"))</f>
        <v>P002</v>
      </c>
      <c r="X1136" s="8" t="str">
        <f>CLEAN(UPPER(TRIM(IF(salesTable[[#This Row],[ProductID]]="","MISSING",IFERROR(VLOOKUP(salesTable[[#This Row],[ProductID]],product_REF[],2,FALSE),"NO MATCH")))))</f>
        <v>OFFICE CHAIR</v>
      </c>
      <c r="Y1136" t="str">
        <f>IFERROR(CLEAN(UPPER(TRIM(VLOOKUP(salesTable[[#This Row],[productID_Final]],product_REF[],3,FALSE)))),"NO MATCH")</f>
        <v>FURNITURE</v>
      </c>
      <c r="Z1136" s="8" t="str">
        <f>IF(salesTable[[#This Row],[productCategory_final]]=CLEAN(UPPER(TRIM(salesTable[ProductCategory]))),salesTable[[#This Row],[productCategory_final]],"MISMATCH")</f>
        <v>FURNITURE</v>
      </c>
      <c r="AA1136" s="8" t="str">
        <f>IF(salesTable[[#This Row],[CustomerID]]="","MISSING",IFERROR(VLOOKUP(salesTable[[#This Row],[CustomerID]],customer_REF[],1,FALSE),"NO MATCH"))</f>
        <v>C0109</v>
      </c>
      <c r="AB1136" t="str">
        <f>CLEAN(UPPER(TRIM(IF(salesTable[[#This Row],[FirstName]]="","MISSING",IFERROR(VLOOKUP(salesTable[[#This Row],[CustomerID_final]],customer_REF[],2,FALSE),"NO MATCH")))))</f>
        <v>AKOSUA</v>
      </c>
      <c r="AC1136" s="8" t="str">
        <f>IF(salesTable[[#This Row],[customerFisrtName]]=CLEAN(UPPER(TRIM(salesTable[[#This Row],[customerFisrtName]]))),salesTable[[#This Row],[customerFisrtName]],"MISMATCH")</f>
        <v>AKOSUA</v>
      </c>
      <c r="AD1136" t="str">
        <f>CLEAN(UPPER(TRIM(IF(salesTable[[#This Row],[LastName]]="","MISSING",IFERROR(VLOOKUP(salesTable[[#This Row],[CustomerID_final]],customer_REF[],3,FALSE),"NO MATCH")))))</f>
        <v>APPIAH</v>
      </c>
      <c r="AE1136" s="8" t="str">
        <f>IF(salesTable[[#This Row],[customerLastName]]=CLEAN(UPPER(TRIM(salesTable[[#This Row],[customerLastName]]))),salesTable[[#This Row],[customerLastName]],"MISMATCH")</f>
        <v>APPIAH</v>
      </c>
      <c r="AF1136" s="8" t="str">
        <f>IF(salesTable[[#This Row],[Phone]]="","MISSING",0&amp;RIGHT(TRIM(SUBSTITUTE(SUBSTITUTE(SUBSTITUTE(salesTable[[#This Row],[Phone]],"+","")," ",""),"-","")),9))</f>
        <v>0202173169</v>
      </c>
      <c r="AG113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136" s="8">
        <f>IF(salesTable[[#This Row],[quantity_clean]]&gt;0,salesTable[[#This Row],[quantity_clean]],"INVALID")</f>
        <v>1</v>
      </c>
      <c r="AI113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36" s="8">
        <f>IF(salesTable[[#This Row],[unitPrice_clean]]&gt;0,salesTable[[#This Row],[unitPrice_clean]],"INVALID")</f>
        <v>850</v>
      </c>
      <c r="AK1136">
        <f>IF(salesTable[[#This Row],[Revenue]]="","MISSING",VALUE(TRIM(SUBSTITUTE(SUBSTITUTE(salesTable[[#This Row],[Revenue]],",",""),"GH₵",""))))</f>
        <v>850</v>
      </c>
      <c r="AL1136" s="8">
        <f>IFERROR(IF(ROUND(salesTable[[#This Row],[Quantity_final]]*salesTable[[#This Row],[UnitPrice_final]],2)=ROUND(salesTable[[#This Row],[revenue_clean]],2)=TRUE,salesTable[[#This Row],[revenue_clean]],"invalid"),"INVALID")</f>
        <v>850</v>
      </c>
      <c r="AM1136" s="19">
        <f>IF(ISNUMBER(salesTable[[#This Row],[OrderDate]]),salesTable[[#This Row],[OrderDate]],IFERROR(DATEVALUE(CLEAN(TRIM(SUBSTITUTE(salesTable[[#This Row],[OrderDate]],".","/")))),"CHECK"))</f>
        <v>45797</v>
      </c>
      <c r="AN11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45797</v>
      </c>
      <c r="AO11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36" s="8" t="str">
        <f>CLEAN(PROPER(TRIM(salesTable[[#This Row],[Email]])))</f>
        <v>Akosua.Appiah36@Example.Com</v>
      </c>
      <c r="AR1136" s="8" t="str">
        <f>CLEAN(TRIM(salesTable[[#This Row],[SourceFile]]))</f>
        <v>Mobile_App_Export.csv</v>
      </c>
      <c r="AS11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6" s="8" t="str">
        <f>IF(salesTable[orderRef_final]&lt;&gt;"MISSING",salesTable[orderRef_final],"invalid")</f>
        <v>SUSPICIOUS</v>
      </c>
    </row>
    <row r="1137" spans="1:46" x14ac:dyDescent="0.3">
      <c r="A1137" t="s">
        <v>1291</v>
      </c>
      <c r="B1137" t="s">
        <v>1292</v>
      </c>
      <c r="C1137" t="s">
        <v>1293</v>
      </c>
      <c r="D1137" t="s">
        <v>65</v>
      </c>
      <c r="E1137" t="s">
        <v>190</v>
      </c>
      <c r="F1137" t="s">
        <v>311</v>
      </c>
      <c r="G1137" t="s">
        <v>53</v>
      </c>
      <c r="H1137" t="s">
        <v>287</v>
      </c>
      <c r="I1137" t="s">
        <v>96</v>
      </c>
      <c r="J1137" t="s">
        <v>1294</v>
      </c>
      <c r="K1137" t="s">
        <v>28</v>
      </c>
      <c r="L1137" t="s">
        <v>182</v>
      </c>
      <c r="M1137">
        <v>4</v>
      </c>
      <c r="N1137" t="s">
        <v>1295</v>
      </c>
      <c r="O1137">
        <v>920</v>
      </c>
      <c r="P1137" t="s">
        <v>1296</v>
      </c>
      <c r="Q1137" t="s">
        <v>912</v>
      </c>
      <c r="R1137" t="s">
        <v>61</v>
      </c>
      <c r="S1137" t="str">
        <f>IF(salesTable[[#This Row],[Region]]="","MISSING",IFERROR(VLOOKUP(salesTable[[#This Row],[Region]],region_ref[],2,FALSE),TRIM(CLEAN(UPPER(salesTable[[#This Row],[Region]])))))</f>
        <v>HO</v>
      </c>
      <c r="T1137" t="str">
        <f>IF(salesTable[[#This Row],[CustomerType]]="","MISSING",IFERROR(VLOOKUP(salesTable[[#This Row],[CustomerType]],customerType_Ref[],2,FALSE),TRIM(CLEAN(UPPER(salesTable[[#This Row],[CustomerType]])))))</f>
        <v>INDIVIDUAL</v>
      </c>
      <c r="U1137" t="str">
        <f>IF(salesTable[[#This Row],[SalesChannel]]="","MISSING",IFERROR(VLOOKUP(salesTable[[#This Row],[SalesChannel]],salesChannel_Ref[],2,FALSE),CLEAN(UPPER(TRIM(salesTable[SalesChannel])))))</f>
        <v>IN-STORE</v>
      </c>
      <c r="V1137" t="str">
        <f>IF(salesTable[[#This Row],[PaymentMethod]]="","MISSING",IFERROR(VLOOKUP(salesTable[[#This Row],[PaymentMethod]],paymentMethod_REF[],2,FALSE), CLEAN(UPPER(TRIM(salesTable[[#This Row],[PaymentMethod]])))))</f>
        <v>CASH</v>
      </c>
      <c r="W1137" s="8" t="str">
        <f>IF(salesTable[[#This Row],[ProductID]]="","MISSING",IFERROR(VLOOKUP(salesTable[[#This Row],[ProductID]],product_REF[],1,FALSE),"NO MATCH"))</f>
        <v>P007</v>
      </c>
      <c r="X1137" s="8" t="str">
        <f>CLEAN(UPPER(TRIM(IF(salesTable[[#This Row],[ProductID]]="","MISSING",IFERROR(VLOOKUP(salesTable[[#This Row],[ProductID]],product_REF[],2,FALSE),"NO MATCH")))))</f>
        <v>COTTON SHIRT</v>
      </c>
      <c r="Y1137" t="str">
        <f>IFERROR(CLEAN(UPPER(TRIM(VLOOKUP(salesTable[[#This Row],[productID_Final]],product_REF[],3,FALSE)))),"NO MATCH")</f>
        <v>CLOTHING</v>
      </c>
      <c r="Z1137" s="8" t="str">
        <f>IF(salesTable[[#This Row],[productCategory_final]]=CLEAN(UPPER(TRIM(salesTable[ProductCategory]))),salesTable[[#This Row],[productCategory_final]],"MISMATCH")</f>
        <v>CLOTHING</v>
      </c>
      <c r="AA1137" s="8" t="str">
        <f>IF(salesTable[[#This Row],[CustomerID]]="","MISSING",IFERROR(VLOOKUP(salesTable[[#This Row],[CustomerID]],customer_REF[],1,FALSE),"NO MATCH"))</f>
        <v>C0195</v>
      </c>
      <c r="AB1137" t="str">
        <f>CLEAN(UPPER(TRIM(IF(salesTable[[#This Row],[FirstName]]="","MISSING",IFERROR(VLOOKUP(salesTable[[#This Row],[CustomerID_final]],customer_REF[],2,FALSE),"NO MATCH")))))</f>
        <v>NAA</v>
      </c>
      <c r="AC1137" s="8" t="str">
        <f>IF(salesTable[[#This Row],[customerFisrtName]]=CLEAN(UPPER(TRIM(salesTable[[#This Row],[customerFisrtName]]))),salesTable[[#This Row],[customerFisrtName]],"MISMATCH")</f>
        <v>NAA</v>
      </c>
      <c r="AD1137" t="str">
        <f>CLEAN(UPPER(TRIM(IF(salesTable[[#This Row],[LastName]]="","MISSING",IFERROR(VLOOKUP(salesTable[[#This Row],[CustomerID_final]],customer_REF[],3,FALSE),"NO MATCH")))))</f>
        <v>ASARE</v>
      </c>
      <c r="AE1137" s="8" t="str">
        <f>IF(salesTable[[#This Row],[customerLastName]]=CLEAN(UPPER(TRIM(salesTable[[#This Row],[customerLastName]]))),salesTable[[#This Row],[customerLastName]],"MISMATCH")</f>
        <v>ASARE</v>
      </c>
      <c r="AF1137" s="8" t="str">
        <f>IF(salesTable[[#This Row],[Phone]]="","MISSING",0&amp;RIGHT(TRIM(SUBSTITUTE(SUBSTITUTE(SUBSTITUTE(salesTable[[#This Row],[Phone]],"+","")," ",""),"-","")),9))</f>
        <v>0272982973</v>
      </c>
      <c r="AG113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37" s="8">
        <f>IF(salesTable[[#This Row],[quantity_clean]]&gt;0,salesTable[[#This Row],[quantity_clean]],"INVALID")</f>
        <v>4</v>
      </c>
      <c r="AI1137">
        <f>IF(OR(salesTable[[#This Row],[UnitPrice]]="",salesTable[[#This Row],[UnitPrice]]="N/A",salesTable[[#This Row],[UnitPrice]]="unknown"),"INVALID",VALUE(TRIM(SUBSTITUTE(SUBSTITUTE(salesTable[[#This Row],[UnitPrice]],",",""),"GH₵",""))))</f>
        <v>230</v>
      </c>
      <c r="AJ1137" s="8">
        <f>IF(salesTable[[#This Row],[unitPrice_clean]]&gt;0,salesTable[[#This Row],[unitPrice_clean]],"INVALID")</f>
        <v>230</v>
      </c>
      <c r="AK1137">
        <f>IF(salesTable[[#This Row],[Revenue]]="","MISSING",VALUE(TRIM(SUBSTITUTE(SUBSTITUTE(salesTable[[#This Row],[Revenue]],",",""),"GH₵",""))))</f>
        <v>920</v>
      </c>
      <c r="AL1137" s="8">
        <f>IFERROR(IF(ROUND(salesTable[[#This Row],[Quantity_final]]*salesTable[[#This Row],[UnitPrice_final]],2)=ROUND(salesTable[[#This Row],[revenue_clean]],2)=TRUE,salesTable[[#This Row],[revenue_clean]],"invalid"),"INVALID")</f>
        <v>920</v>
      </c>
      <c r="AM1137" s="19" t="str">
        <f>IF(ISNUMBER(salesTable[[#This Row],[OrderDate]]),salesTable[[#This Row],[OrderDate]],IFERROR(DATEVALUE(CLEAN(TRIM(SUBSTITUTE(salesTable[[#This Row],[OrderDate]],".","/")))),"CHECK"))</f>
        <v>CHECK</v>
      </c>
      <c r="AN113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37" s="8" t="str">
        <f>CLEAN(PROPER(TRIM(salesTable[[#This Row],[Email]])))</f>
        <v>Naa.Asare82@Example.Com</v>
      </c>
      <c r="AR1137" s="8" t="str">
        <f>CLEAN(TRIM(salesTable[[#This Row],[SourceFile]]))</f>
        <v>Retail_POS_2025.csv</v>
      </c>
      <c r="AS11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7" s="8" t="str">
        <f>IF(salesTable[orderRef_final]&lt;&gt;"MISSING",salesTable[orderRef_final],"invalid")</f>
        <v>SUSPICIOUS</v>
      </c>
    </row>
    <row r="1138" spans="1:46" x14ac:dyDescent="0.3">
      <c r="A1138" t="s">
        <v>1356</v>
      </c>
      <c r="B1138" t="s">
        <v>1357</v>
      </c>
      <c r="C1138" t="s">
        <v>1358</v>
      </c>
      <c r="D1138" t="s">
        <v>271</v>
      </c>
      <c r="E1138" t="s">
        <v>173</v>
      </c>
      <c r="F1138" t="s">
        <v>108</v>
      </c>
      <c r="G1138" t="s">
        <v>142</v>
      </c>
      <c r="H1138" t="s">
        <v>143</v>
      </c>
      <c r="I1138" t="s">
        <v>313</v>
      </c>
      <c r="J1138" t="s">
        <v>83</v>
      </c>
      <c r="K1138" t="s">
        <v>539</v>
      </c>
      <c r="L1138" t="s">
        <v>182</v>
      </c>
      <c r="M1138">
        <v>5</v>
      </c>
      <c r="N1138" t="s">
        <v>203</v>
      </c>
      <c r="O1138">
        <v>2100</v>
      </c>
      <c r="P1138" t="s">
        <v>1359</v>
      </c>
      <c r="Q1138" t="s">
        <v>1360</v>
      </c>
      <c r="R1138" t="s">
        <v>61</v>
      </c>
      <c r="S1138" t="str">
        <f>IF(salesTable[[#This Row],[Region]]="","MISSING",IFERROR(VLOOKUP(salesTable[[#This Row],[Region]],region_ref[],2,FALSE),TRIM(CLEAN(UPPER(salesTable[[#This Row],[Region]])))))</f>
        <v>TAMALE</v>
      </c>
      <c r="T1138" t="str">
        <f>IF(salesTable[[#This Row],[CustomerType]]="","MISSING",IFERROR(VLOOKUP(salesTable[[#This Row],[CustomerType]],customerType_Ref[],2,FALSE),TRIM(CLEAN(UPPER(salesTable[[#This Row],[CustomerType]])))))</f>
        <v>INDIVIDUAL</v>
      </c>
      <c r="U1138" t="str">
        <f>IF(salesTable[[#This Row],[SalesChannel]]="","MISSING",IFERROR(VLOOKUP(salesTable[[#This Row],[SalesChannel]],salesChannel_Ref[],2,FALSE),CLEAN(UPPER(TRIM(salesTable[SalesChannel])))))</f>
        <v>AGENT</v>
      </c>
      <c r="V1138" t="str">
        <f>IF(salesTable[[#This Row],[PaymentMethod]]="","MISSING",IFERROR(VLOOKUP(salesTable[[#This Row],[PaymentMethod]],paymentMethod_REF[],2,FALSE), CLEAN(UPPER(TRIM(salesTable[[#This Row],[PaymentMethod]])))))</f>
        <v>CASH</v>
      </c>
      <c r="W1138" s="8" t="str">
        <f>IF(salesTable[[#This Row],[ProductID]]="","MISSING",IFERROR(VLOOKUP(salesTable[[#This Row],[ProductID]],product_REF[],1,FALSE),"NO MATCH"))</f>
        <v>P003</v>
      </c>
      <c r="X1138" s="8" t="str">
        <f>CLEAN(UPPER(TRIM(IF(salesTable[[#This Row],[ProductID]]="","MISSING",IFERROR(VLOOKUP(salesTable[[#This Row],[ProductID]],product_REF[],2,FALSE),"NO MATCH")))))</f>
        <v>WIRELESS HEADSET</v>
      </c>
      <c r="Y1138" t="str">
        <f>IFERROR(CLEAN(UPPER(TRIM(VLOOKUP(salesTable[[#This Row],[productID_Final]],product_REF[],3,FALSE)))),"NO MATCH")</f>
        <v>ELECTRONICS</v>
      </c>
      <c r="Z1138" s="8" t="str">
        <f>IF(salesTable[[#This Row],[productCategory_final]]=CLEAN(UPPER(TRIM(salesTable[ProductCategory]))),salesTable[[#This Row],[productCategory_final]],"MISMATCH")</f>
        <v>ELECTRONICS</v>
      </c>
      <c r="AA1138" s="8" t="str">
        <f>IF(salesTable[[#This Row],[CustomerID]]="","MISSING",IFERROR(VLOOKUP(salesTable[[#This Row],[CustomerID]],customer_REF[],1,FALSE),"NO MATCH"))</f>
        <v>C0279</v>
      </c>
      <c r="AB1138" t="str">
        <f>CLEAN(UPPER(TRIM(IF(salesTable[[#This Row],[FirstName]]="","MISSING",IFERROR(VLOOKUP(salesTable[[#This Row],[CustomerID_final]],customer_REF[],2,FALSE),"NO MATCH")))))</f>
        <v>MICHAEL</v>
      </c>
      <c r="AC1138" s="8" t="str">
        <f>IF(salesTable[[#This Row],[customerFisrtName]]=CLEAN(UPPER(TRIM(salesTable[[#This Row],[customerFisrtName]]))),salesTable[[#This Row],[customerFisrtName]],"MISMATCH")</f>
        <v>MICHAEL</v>
      </c>
      <c r="AD1138" t="str">
        <f>CLEAN(UPPER(TRIM(IF(salesTable[[#This Row],[LastName]]="","MISSING",IFERROR(VLOOKUP(salesTable[[#This Row],[CustomerID_final]],customer_REF[],3,FALSE),"NO MATCH")))))</f>
        <v>OSEI</v>
      </c>
      <c r="AE1138" s="8" t="str">
        <f>IF(salesTable[[#This Row],[customerLastName]]=CLEAN(UPPER(TRIM(salesTable[[#This Row],[customerLastName]]))),salesTable[[#This Row],[customerLastName]],"MISMATCH")</f>
        <v>OSEI</v>
      </c>
      <c r="AF1138" s="8" t="str">
        <f>IF(salesTable[[#This Row],[Phone]]="","MISSING",0&amp;RIGHT(TRIM(SUBSTITUTE(SUBSTITUTE(SUBSTITUTE(salesTable[[#This Row],[Phone]],"+","")," ",""),"-","")),9))</f>
        <v>0596851779</v>
      </c>
      <c r="AG113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38" s="8">
        <f>IF(salesTable[[#This Row],[quantity_clean]]&gt;0,salesTable[[#This Row],[quantity_clean]],"INVALID")</f>
        <v>5</v>
      </c>
      <c r="AI113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138" s="8">
        <f>IF(salesTable[[#This Row],[unitPrice_clean]]&gt;0,salesTable[[#This Row],[unitPrice_clean]],"INVALID")</f>
        <v>420</v>
      </c>
      <c r="AK1138">
        <f>IF(salesTable[[#This Row],[Revenue]]="","MISSING",VALUE(TRIM(SUBSTITUTE(SUBSTITUTE(salesTable[[#This Row],[Revenue]],",",""),"GH₵",""))))</f>
        <v>2100</v>
      </c>
      <c r="AL1138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1138" s="19">
        <f>IF(ISNUMBER(salesTable[[#This Row],[OrderDate]]),salesTable[[#This Row],[OrderDate]],IFERROR(DATEVALUE(CLEAN(TRIM(SUBSTITUTE(salesTable[[#This Row],[OrderDate]],".","/")))),"CHECK"))</f>
        <v>45891</v>
      </c>
      <c r="AN11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45891</v>
      </c>
      <c r="AO11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38" s="8" t="str">
        <f>CLEAN(PROPER(TRIM(salesTable[[#This Row],[Email]])))</f>
        <v>Michael.Osei52@Example.Com</v>
      </c>
      <c r="AR1138" s="8" t="str">
        <f>CLEAN(TRIM(salesTable[[#This Row],[SourceFile]]))</f>
        <v>Retail_POS_2025.csv</v>
      </c>
      <c r="AS11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8" s="8" t="str">
        <f>IF(salesTable[orderRef_final]&lt;&gt;"MISSING",salesTable[orderRef_final],"invalid")</f>
        <v>SUSPICIOUS</v>
      </c>
    </row>
    <row r="1139" spans="1:46" x14ac:dyDescent="0.3">
      <c r="A1139" t="s">
        <v>1378</v>
      </c>
      <c r="B1139" t="s">
        <v>1379</v>
      </c>
      <c r="C1139" t="s">
        <v>839</v>
      </c>
      <c r="D1139" t="s">
        <v>172</v>
      </c>
      <c r="E1139" t="s">
        <v>237</v>
      </c>
      <c r="F1139" t="s">
        <v>181</v>
      </c>
      <c r="G1139" t="s">
        <v>239</v>
      </c>
      <c r="H1139" t="s">
        <v>240</v>
      </c>
      <c r="I1139" t="s">
        <v>279</v>
      </c>
      <c r="J1139" t="s">
        <v>510</v>
      </c>
      <c r="K1139" t="s">
        <v>1380</v>
      </c>
      <c r="L1139" t="s">
        <v>338</v>
      </c>
      <c r="M1139">
        <v>9</v>
      </c>
      <c r="N1139">
        <v>980</v>
      </c>
      <c r="O1139">
        <v>8820</v>
      </c>
      <c r="P1139" t="s">
        <v>1381</v>
      </c>
      <c r="Q1139" t="s">
        <v>1382</v>
      </c>
      <c r="R1139" t="s">
        <v>61</v>
      </c>
      <c r="S1139" t="str">
        <f>IF(salesTable[[#This Row],[Region]]="","MISSING",IFERROR(VLOOKUP(salesTable[[#This Row],[Region]],region_ref[],2,FALSE),TRIM(CLEAN(UPPER(salesTable[[#This Row],[Region]])))))</f>
        <v>CAPE COAST</v>
      </c>
      <c r="T1139" t="str">
        <f>IF(salesTable[[#This Row],[CustomerType]]="","MISSING",IFERROR(VLOOKUP(salesTable[[#This Row],[CustomerType]],customerType_Ref[],2,FALSE),TRIM(CLEAN(UPPER(salesTable[[#This Row],[CustomerType]])))))</f>
        <v>BUSINESS</v>
      </c>
      <c r="U1139" t="str">
        <f>IF(salesTable[[#This Row],[SalesChannel]]="","MISSING",IFERROR(VLOOKUP(salesTable[[#This Row],[SalesChannel]],salesChannel_Ref[],2,FALSE),CLEAN(UPPER(TRIM(salesTable[SalesChannel])))))</f>
        <v>ONLINE</v>
      </c>
      <c r="V113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39" s="8" t="str">
        <f>IF(salesTable[[#This Row],[ProductID]]="","MISSING",IFERROR(VLOOKUP(salesTable[[#This Row],[ProductID]],product_REF[],1,FALSE),"NO MATCH"))</f>
        <v>P009</v>
      </c>
      <c r="X1139" s="8" t="str">
        <f>CLEAN(UPPER(TRIM(IF(salesTable[[#This Row],[ProductID]]="","MISSING",IFERROR(VLOOKUP(salesTable[[#This Row],[ProductID]],product_REF[],2,FALSE),"NO MATCH")))))</f>
        <v>FILING CABINET</v>
      </c>
      <c r="Y1139" t="str">
        <f>IFERROR(CLEAN(UPPER(TRIM(VLOOKUP(salesTable[[#This Row],[productID_Final]],product_REF[],3,FALSE)))),"NO MATCH")</f>
        <v>OFFICE SUPPLIES</v>
      </c>
      <c r="Z1139" s="8" t="str">
        <f>IF(salesTable[[#This Row],[productCategory_final]]=CLEAN(UPPER(TRIM(salesTable[ProductCategory]))),salesTable[[#This Row],[productCategory_final]],"MISMATCH")</f>
        <v>OFFICE SUPPLIES</v>
      </c>
      <c r="AA1139" s="8" t="str">
        <f>IF(salesTable[[#This Row],[CustomerID]]="","MISSING",IFERROR(VLOOKUP(salesTable[[#This Row],[CustomerID]],customer_REF[],1,FALSE),"NO MATCH"))</f>
        <v>C0119</v>
      </c>
      <c r="AB1139" t="str">
        <f>CLEAN(UPPER(TRIM(IF(salesTable[[#This Row],[FirstName]]="","MISSING",IFERROR(VLOOKUP(salesTable[[#This Row],[CustomerID_final]],customer_REF[],2,FALSE),"NO MATCH")))))</f>
        <v>DANIEL</v>
      </c>
      <c r="AC1139" s="8" t="str">
        <f>IF(salesTable[[#This Row],[customerFisrtName]]=CLEAN(UPPER(TRIM(salesTable[[#This Row],[customerFisrtName]]))),salesTable[[#This Row],[customerFisrtName]],"MISMATCH")</f>
        <v>DANIEL</v>
      </c>
      <c r="AD1139" t="str">
        <f>CLEAN(UPPER(TRIM(IF(salesTable[[#This Row],[LastName]]="","MISSING",IFERROR(VLOOKUP(salesTable[[#This Row],[CustomerID_final]],customer_REF[],3,FALSE),"NO MATCH")))))</f>
        <v>APPIAH</v>
      </c>
      <c r="AE1139" s="8" t="str">
        <f>IF(salesTable[[#This Row],[customerLastName]]=CLEAN(UPPER(TRIM(salesTable[[#This Row],[customerLastName]]))),salesTable[[#This Row],[customerLastName]],"MISMATCH")</f>
        <v>APPIAH</v>
      </c>
      <c r="AF1139" s="8" t="str">
        <f>IF(salesTable[[#This Row],[Phone]]="","MISSING",0&amp;RIGHT(TRIM(SUBSTITUTE(SUBSTITUTE(SUBSTITUTE(salesTable[[#This Row],[Phone]],"+","")," ",""),"-","")),9))</f>
        <v>0599454603</v>
      </c>
      <c r="AG113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39" s="8">
        <f>IF(salesTable[[#This Row],[quantity_clean]]&gt;0,salesTable[[#This Row],[quantity_clean]],"INVALID")</f>
        <v>9</v>
      </c>
      <c r="AI113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39" s="8">
        <f>IF(salesTable[[#This Row],[unitPrice_clean]]&gt;0,salesTable[[#This Row],[unitPrice_clean]],"INVALID")</f>
        <v>980</v>
      </c>
      <c r="AK1139">
        <f>IF(salesTable[[#This Row],[Revenue]]="","MISSING",VALUE(TRIM(SUBSTITUTE(SUBSTITUTE(salesTable[[#This Row],[Revenue]],",",""),"GH₵",""))))</f>
        <v>8820</v>
      </c>
      <c r="AL1139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1139" s="19">
        <f>IF(ISNUMBER(salesTable[[#This Row],[OrderDate]]),salesTable[[#This Row],[OrderDate]],IFERROR(DATEVALUE(CLEAN(TRIM(SUBSTITUTE(salesTable[[#This Row],[OrderDate]],".","/")))),"CHECK"))</f>
        <v>45873</v>
      </c>
      <c r="AN11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45873</v>
      </c>
      <c r="AO11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139" s="8" t="str">
        <f>CLEAN(PROPER(TRIM(salesTable[[#This Row],[Email]])))</f>
        <v>Daniel.Appiah94@Example.Com</v>
      </c>
      <c r="AR1139" s="8" t="str">
        <f>CLEAN(TRIM(salesTable[[#This Row],[SourceFile]]))</f>
        <v>Retail_POS_2025.csv</v>
      </c>
      <c r="AS11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39" s="8" t="str">
        <f>IF(salesTable[orderRef_final]&lt;&gt;"MISSING",salesTable[orderRef_final],"invalid")</f>
        <v>SUSPICIOUS</v>
      </c>
    </row>
    <row r="1140" spans="1:46" x14ac:dyDescent="0.3">
      <c r="A1140" t="s">
        <v>1383</v>
      </c>
      <c r="B1140" t="s">
        <v>1384</v>
      </c>
      <c r="C1140" t="s">
        <v>379</v>
      </c>
      <c r="D1140" t="s">
        <v>810</v>
      </c>
      <c r="E1140" t="s">
        <v>51</v>
      </c>
      <c r="F1140" t="s">
        <v>23</v>
      </c>
      <c r="G1140" t="s">
        <v>191</v>
      </c>
      <c r="H1140" t="s">
        <v>278</v>
      </c>
      <c r="I1140" t="s">
        <v>279</v>
      </c>
      <c r="J1140" t="s">
        <v>27</v>
      </c>
      <c r="K1140" t="s">
        <v>1385</v>
      </c>
      <c r="L1140" t="s">
        <v>1386</v>
      </c>
      <c r="M1140" t="s">
        <v>577</v>
      </c>
      <c r="N1140">
        <v>1650</v>
      </c>
      <c r="O1140">
        <v>19800</v>
      </c>
      <c r="P1140" t="s">
        <v>1387</v>
      </c>
      <c r="Q1140" t="s">
        <v>1388</v>
      </c>
      <c r="R1140" t="s">
        <v>157</v>
      </c>
      <c r="S1140" t="str">
        <f>IF(salesTable[[#This Row],[Region]]="","MISSING",IFERROR(VLOOKUP(salesTable[[#This Row],[Region]],region_ref[],2,FALSE),TRIM(CLEAN(UPPER(salesTable[[#This Row],[Region]])))))</f>
        <v>HO</v>
      </c>
      <c r="T1140" t="str">
        <f>IF(salesTable[[#This Row],[CustomerType]]="","MISSING",IFERROR(VLOOKUP(salesTable[[#This Row],[CustomerType]],customerType_Ref[],2,FALSE),TRIM(CLEAN(UPPER(salesTable[[#This Row],[CustomerType]])))))</f>
        <v>GOVERNMENT</v>
      </c>
      <c r="U1140" t="str">
        <f>IF(salesTable[[#This Row],[SalesChannel]]="","MISSING",IFERROR(VLOOKUP(salesTable[[#This Row],[SalesChannel]],salesChannel_Ref[],2,FALSE),CLEAN(UPPER(TRIM(salesTable[SalesChannel])))))</f>
        <v>MOBILE APP</v>
      </c>
      <c r="V11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40" s="8" t="str">
        <f>IF(salesTable[[#This Row],[ProductID]]="","MISSING",IFERROR(VLOOKUP(salesTable[[#This Row],[ProductID]],product_REF[],1,FALSE),"NO MATCH"))</f>
        <v>P004</v>
      </c>
      <c r="X1140" s="8" t="str">
        <f>CLEAN(UPPER(TRIM(IF(salesTable[[#This Row],[ProductID]]="","MISSING",IFERROR(VLOOKUP(salesTable[[#This Row],[ProductID]],product_REF[],2,FALSE),"NO MATCH")))))</f>
        <v>LASER PRINTER</v>
      </c>
      <c r="Y1140" t="str">
        <f>IFERROR(CLEAN(UPPER(TRIM(VLOOKUP(salesTable[[#This Row],[productID_Final]],product_REF[],3,FALSE)))),"NO MATCH")</f>
        <v>OFFICE SUPPLIES</v>
      </c>
      <c r="Z1140" s="8" t="str">
        <f>IF(salesTable[[#This Row],[productCategory_final]]=CLEAN(UPPER(TRIM(salesTable[ProductCategory]))),salesTable[[#This Row],[productCategory_final]],"MISMATCH")</f>
        <v>OFFICE SUPPLIES</v>
      </c>
      <c r="AA1140" s="8" t="str">
        <f>IF(salesTable[[#This Row],[CustomerID]]="","MISSING",IFERROR(VLOOKUP(salesTable[[#This Row],[CustomerID]],customer_REF[],1,FALSE),"NO MATCH"))</f>
        <v>C0023</v>
      </c>
      <c r="AB1140" t="str">
        <f>CLEAN(UPPER(TRIM(IF(salesTable[[#This Row],[FirstName]]="","MISSING",IFERROR(VLOOKUP(salesTable[[#This Row],[CustomerID_final]],customer_REF[],2,FALSE),"NO MATCH")))))</f>
        <v>DANIEL</v>
      </c>
      <c r="AC1140" s="8" t="str">
        <f>IF(salesTable[[#This Row],[customerFisrtName]]=CLEAN(UPPER(TRIM(salesTable[[#This Row],[customerFisrtName]]))),salesTable[[#This Row],[customerFisrtName]],"MISMATCH")</f>
        <v>DANIEL</v>
      </c>
      <c r="AD1140" t="str">
        <f>CLEAN(UPPER(TRIM(IF(salesTable[[#This Row],[LastName]]="","MISSING",IFERROR(VLOOKUP(salesTable[[#This Row],[CustomerID_final]],customer_REF[],3,FALSE),"NO MATCH")))))</f>
        <v>MENSAH</v>
      </c>
      <c r="AE1140" s="8" t="str">
        <f>IF(salesTable[[#This Row],[customerLastName]]=CLEAN(UPPER(TRIM(salesTable[[#This Row],[customerLastName]]))),salesTable[[#This Row],[customerLastName]],"MISMATCH")</f>
        <v>MENSAH</v>
      </c>
      <c r="AF1140" s="8" t="str">
        <f>IF(salesTable[[#This Row],[Phone]]="","MISSING",0&amp;RIGHT(TRIM(SUBSTITUTE(SUBSTITUTE(SUBSTITUTE(salesTable[[#This Row],[Phone]],"+","")," ",""),"-","")),9))</f>
        <v>0502448704</v>
      </c>
      <c r="AG114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40" s="8">
        <f>IF(salesTable[[#This Row],[quantity_clean]]&gt;0,salesTable[[#This Row],[quantity_clean]],"INVALID")</f>
        <v>12</v>
      </c>
      <c r="AI114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40" s="8">
        <f>IF(salesTable[[#This Row],[unitPrice_clean]]&gt;0,salesTable[[#This Row],[unitPrice_clean]],"INVALID")</f>
        <v>1650</v>
      </c>
      <c r="AK1140">
        <f>IF(salesTable[[#This Row],[Revenue]]="","MISSING",VALUE(TRIM(SUBSTITUTE(SUBSTITUTE(salesTable[[#This Row],[Revenue]],",",""),"GH₵",""))))</f>
        <v>19800</v>
      </c>
      <c r="AL1140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1140" s="19">
        <f>IF(ISNUMBER(salesTable[[#This Row],[OrderDate]]),salesTable[[#This Row],[OrderDate]],IFERROR(DATEVALUE(CLEAN(TRIM(SUBSTITUTE(salesTable[[#This Row],[OrderDate]],".","/")))),"CHECK"))</f>
        <v>45852</v>
      </c>
      <c r="AN114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45852</v>
      </c>
      <c r="AO11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40" s="8" t="str">
        <f>CLEAN(PROPER(TRIM(salesTable[[#This Row],[Email]])))</f>
        <v>Daniel.Mensah98@Example.Com</v>
      </c>
      <c r="AR1140" s="8" t="str">
        <f>CLEAN(TRIM(salesTable[[#This Row],[SourceFile]]))</f>
        <v>Online_Sales_2025.xlsx</v>
      </c>
      <c r="AS11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0" s="8" t="str">
        <f>IF(salesTable[orderRef_final]&lt;&gt;"MISSING",salesTable[orderRef_final],"invalid")</f>
        <v>SUSPICIOUS</v>
      </c>
    </row>
    <row r="1141" spans="1:46" x14ac:dyDescent="0.3">
      <c r="A1141" t="s">
        <v>1394</v>
      </c>
      <c r="B1141" t="s">
        <v>1395</v>
      </c>
      <c r="C1141" t="s">
        <v>1396</v>
      </c>
      <c r="D1141" t="s">
        <v>516</v>
      </c>
      <c r="E1141" t="s">
        <v>140</v>
      </c>
      <c r="F1141" t="s">
        <v>1397</v>
      </c>
      <c r="G1141" t="s">
        <v>81</v>
      </c>
      <c r="H1141" t="s">
        <v>853</v>
      </c>
      <c r="I1141" t="s">
        <v>230</v>
      </c>
      <c r="J1141" t="s">
        <v>97</v>
      </c>
      <c r="K1141" t="s">
        <v>481</v>
      </c>
      <c r="L1141" t="s">
        <v>775</v>
      </c>
      <c r="M1141">
        <v>12</v>
      </c>
      <c r="N1141" t="s">
        <v>1398</v>
      </c>
      <c r="O1141">
        <v>16200</v>
      </c>
      <c r="P1141" t="s">
        <v>1399</v>
      </c>
      <c r="Q1141" t="s">
        <v>1400</v>
      </c>
      <c r="R1141" t="s">
        <v>157</v>
      </c>
      <c r="S1141" t="str">
        <f>IF(salesTable[[#This Row],[Region]]="","MISSING",IFERROR(VLOOKUP(salesTable[[#This Row],[Region]],region_ref[],2,FALSE),TRIM(CLEAN(UPPER(salesTable[[#This Row],[Region]])))))</f>
        <v>KUMASI</v>
      </c>
      <c r="T1141" t="str">
        <f>IF(salesTable[[#This Row],[CustomerType]]="","MISSING",IFERROR(VLOOKUP(salesTable[[#This Row],[CustomerType]],customerType_Ref[],2,FALSE),TRIM(CLEAN(UPPER(salesTable[[#This Row],[CustomerType]])))))</f>
        <v>BUSINESS</v>
      </c>
      <c r="U1141" t="str">
        <f>IF(salesTable[[#This Row],[SalesChannel]]="","MISSING",IFERROR(VLOOKUP(salesTable[[#This Row],[SalesChannel]],salesChannel_Ref[],2,FALSE),CLEAN(UPPER(TRIM(salesTable[SalesChannel])))))</f>
        <v>MOBILE APP</v>
      </c>
      <c r="V1141" t="str">
        <f>IF(salesTable[[#This Row],[PaymentMethod]]="","MISSING",IFERROR(VLOOKUP(salesTable[[#This Row],[PaymentMethod]],paymentMethod_REF[],2,FALSE), CLEAN(UPPER(TRIM(salesTable[[#This Row],[PaymentMethod]])))))</f>
        <v>CARD</v>
      </c>
      <c r="W1141" s="8" t="str">
        <f>IF(salesTable[[#This Row],[ProductID]]="","MISSING",IFERROR(VLOOKUP(salesTable[[#This Row],[ProductID]],product_REF[],1,FALSE),"NO MATCH"))</f>
        <v>P008</v>
      </c>
      <c r="X1141" s="8" t="str">
        <f>CLEAN(UPPER(TRIM(IF(salesTable[[#This Row],[ProductID]]="","MISSING",IFERROR(VLOOKUP(salesTable[[#This Row],[ProductID]],product_REF[],2,FALSE),"NO MATCH")))))</f>
        <v>MICROWAVE 25L</v>
      </c>
      <c r="Y1141" t="str">
        <f>IFERROR(CLEAN(UPPER(TRIM(VLOOKUP(salesTable[[#This Row],[productID_Final]],product_REF[],3,FALSE)))),"NO MATCH")</f>
        <v>HOME APPLIANCES</v>
      </c>
      <c r="Z1141" s="8" t="str">
        <f>IF(salesTable[[#This Row],[productCategory_final]]=CLEAN(UPPER(TRIM(salesTable[ProductCategory]))),salesTable[[#This Row],[productCategory_final]],"MISMATCH")</f>
        <v>HOME APPLIANCES</v>
      </c>
      <c r="AA1141" s="8" t="str">
        <f>IF(salesTable[[#This Row],[CustomerID]]="","MISSING",IFERROR(VLOOKUP(salesTable[[#This Row],[CustomerID]],customer_REF[],1,FALSE),"NO MATCH"))</f>
        <v>C0009</v>
      </c>
      <c r="AB1141" t="str">
        <f>CLEAN(UPPER(TRIM(IF(salesTable[[#This Row],[FirstName]]="","MISSING",IFERROR(VLOOKUP(salesTable[[#This Row],[CustomerID_final]],customer_REF[],2,FALSE),"NO MATCH")))))</f>
        <v>AKOSUA</v>
      </c>
      <c r="AC1141" s="8" t="str">
        <f>IF(salesTable[[#This Row],[customerFisrtName]]=CLEAN(UPPER(TRIM(salesTable[[#This Row],[customerFisrtName]]))),salesTable[[#This Row],[customerFisrtName]],"MISMATCH")</f>
        <v>AKOSUA</v>
      </c>
      <c r="AD1141" t="str">
        <f>CLEAN(UPPER(TRIM(IF(salesTable[[#This Row],[LastName]]="","MISSING",IFERROR(VLOOKUP(salesTable[[#This Row],[CustomerID_final]],customer_REF[],3,FALSE),"NO MATCH")))))</f>
        <v>OWUSU</v>
      </c>
      <c r="AE1141" s="8" t="str">
        <f>IF(salesTable[[#This Row],[customerLastName]]=CLEAN(UPPER(TRIM(salesTable[[#This Row],[customerLastName]]))),salesTable[[#This Row],[customerLastName]],"MISMATCH")</f>
        <v>OWUSU</v>
      </c>
      <c r="AF1141" s="8" t="str">
        <f>IF(salesTable[[#This Row],[Phone]]="","MISSING",0&amp;RIGHT(TRIM(SUBSTITUTE(SUBSTITUTE(SUBSTITUTE(salesTable[[#This Row],[Phone]],"+","")," ",""),"-","")),9))</f>
        <v>0248646629</v>
      </c>
      <c r="AG1141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41" s="8">
        <f>IF(salesTable[[#This Row],[quantity_clean]]&gt;0,salesTable[[#This Row],[quantity_clean]],"INVALID")</f>
        <v>12</v>
      </c>
      <c r="AI1141">
        <f>IF(OR(salesTable[[#This Row],[UnitPrice]]="",salesTable[[#This Row],[UnitPrice]]="N/A",salesTable[[#This Row],[UnitPrice]]="unknown"),"INVALID",VALUE(TRIM(SUBSTITUTE(SUBSTITUTE(salesTable[[#This Row],[UnitPrice]],",",""),"GH₵",""))))</f>
        <v>1350</v>
      </c>
      <c r="AJ1141" s="8">
        <f>IF(salesTable[[#This Row],[unitPrice_clean]]&gt;0,salesTable[[#This Row],[unitPrice_clean]],"INVALID")</f>
        <v>1350</v>
      </c>
      <c r="AK1141">
        <f>IF(salesTable[[#This Row],[Revenue]]="","MISSING",VALUE(TRIM(SUBSTITUTE(SUBSTITUTE(salesTable[[#This Row],[Revenue]],",",""),"GH₵",""))))</f>
        <v>16200</v>
      </c>
      <c r="AL1141" s="8">
        <f>IFERROR(IF(ROUND(salesTable[[#This Row],[Quantity_final]]*salesTable[[#This Row],[UnitPrice_final]],2)=ROUND(salesTable[[#This Row],[revenue_clean]],2)=TRUE,salesTable[[#This Row],[revenue_clean]],"invalid"),"INVALID")</f>
        <v>16200</v>
      </c>
      <c r="AM1141" s="19">
        <f>IF(ISNUMBER(salesTable[[#This Row],[OrderDate]]),salesTable[[#This Row],[OrderDate]],IFERROR(DATEVALUE(CLEAN(TRIM(SUBSTITUTE(salesTable[[#This Row],[OrderDate]],".","/")))),"CHECK"))</f>
        <v>45831</v>
      </c>
      <c r="AN11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45831</v>
      </c>
      <c r="AO11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141" s="8" t="str">
        <f>CLEAN(PROPER(TRIM(salesTable[[#This Row],[Email]])))</f>
        <v>Akosua.Owusu50@Example.Com</v>
      </c>
      <c r="AR1141" s="8" t="str">
        <f>CLEAN(TRIM(salesTable[[#This Row],[SourceFile]]))</f>
        <v>Online_Sales_2025.xlsx</v>
      </c>
      <c r="AS11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1" s="8" t="str">
        <f>IF(salesTable[orderRef_final]&lt;&gt;"MISSING",salesTable[orderRef_final],"invalid")</f>
        <v>SUSPICIOUS</v>
      </c>
    </row>
    <row r="1142" spans="1:46" x14ac:dyDescent="0.3">
      <c r="A1142" t="s">
        <v>1415</v>
      </c>
      <c r="B1142" t="s">
        <v>1416</v>
      </c>
      <c r="C1142" t="s">
        <v>1417</v>
      </c>
      <c r="D1142" t="s">
        <v>955</v>
      </c>
      <c r="E1142" t="s">
        <v>237</v>
      </c>
      <c r="F1142" t="s">
        <v>108</v>
      </c>
      <c r="G1142" t="s">
        <v>162</v>
      </c>
      <c r="H1142" t="s">
        <v>163</v>
      </c>
      <c r="I1142" t="s">
        <v>110</v>
      </c>
      <c r="J1142" t="s">
        <v>27</v>
      </c>
      <c r="K1142" t="s">
        <v>98</v>
      </c>
      <c r="L1142" t="s">
        <v>819</v>
      </c>
      <c r="M1142" t="s">
        <v>383</v>
      </c>
      <c r="N1142">
        <v>670</v>
      </c>
      <c r="O1142">
        <v>4690</v>
      </c>
      <c r="P1142" t="s">
        <v>1418</v>
      </c>
      <c r="Q1142" t="s">
        <v>1419</v>
      </c>
      <c r="R1142" t="s">
        <v>46</v>
      </c>
      <c r="S1142" t="str">
        <f>IF(salesTable[[#This Row],[Region]]="","MISSING",IFERROR(VLOOKUP(salesTable[[#This Row],[Region]],region_ref[],2,FALSE),TRIM(CLEAN(UPPER(salesTable[[#This Row],[Region]])))))</f>
        <v>TAMALE</v>
      </c>
      <c r="T1142" t="str">
        <f>IF(salesTable[[#This Row],[CustomerType]]="","MISSING",IFERROR(VLOOKUP(salesTable[[#This Row],[CustomerType]],customerType_Ref[],2,FALSE),TRIM(CLEAN(UPPER(salesTable[[#This Row],[CustomerType]])))))</f>
        <v>GOVERNMENT</v>
      </c>
      <c r="U1142" t="str">
        <f>IF(salesTable[[#This Row],[SalesChannel]]="","MISSING",IFERROR(VLOOKUP(salesTable[[#This Row],[SalesChannel]],salesChannel_Ref[],2,FALSE),CLEAN(UPPER(TRIM(salesTable[SalesChannel])))))</f>
        <v>MOBILE APP</v>
      </c>
      <c r="V11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42" s="8" t="str">
        <f>IF(salesTable[[#This Row],[ProductID]]="","MISSING",IFERROR(VLOOKUP(salesTable[[#This Row],[ProductID]],product_REF[],1,FALSE),"NO MATCH"))</f>
        <v>P012</v>
      </c>
      <c r="X1142" s="8" t="str">
        <f>CLEAN(UPPER(TRIM(IF(salesTable[[#This Row],[ProductID]]="","MISSING",IFERROR(VLOOKUP(salesTable[[#This Row],[ProductID]],product_REF[],2,FALSE),"NO MATCH")))))</f>
        <v>BLENDER PLUS</v>
      </c>
      <c r="Y1142" t="str">
        <f>IFERROR(CLEAN(UPPER(TRIM(VLOOKUP(salesTable[[#This Row],[productID_Final]],product_REF[],3,FALSE)))),"NO MATCH")</f>
        <v>HOME APPLIANCES</v>
      </c>
      <c r="Z1142" s="8" t="str">
        <f>IF(salesTable[[#This Row],[productCategory_final]]=CLEAN(UPPER(TRIM(salesTable[ProductCategory]))),salesTable[[#This Row],[productCategory_final]],"MISMATCH")</f>
        <v>HOME APPLIANCES</v>
      </c>
      <c r="AA1142" s="8" t="str">
        <f>IF(salesTable[[#This Row],[CustomerID]]="","MISSING",IFERROR(VLOOKUP(salesTable[[#This Row],[CustomerID]],customer_REF[],1,FALSE),"NO MATCH"))</f>
        <v>C0245</v>
      </c>
      <c r="AB1142" t="str">
        <f>CLEAN(UPPER(TRIM(IF(salesTable[[#This Row],[FirstName]]="","MISSING",IFERROR(VLOOKUP(salesTable[[#This Row],[CustomerID_final]],customer_REF[],2,FALSE),"NO MATCH")))))</f>
        <v>ESI</v>
      </c>
      <c r="AC1142" s="8" t="str">
        <f>IF(salesTable[[#This Row],[customerFisrtName]]=CLEAN(UPPER(TRIM(salesTable[[#This Row],[customerFisrtName]]))),salesTable[[#This Row],[customerFisrtName]],"MISMATCH")</f>
        <v>ESI</v>
      </c>
      <c r="AD1142" t="str">
        <f>CLEAN(UPPER(TRIM(IF(salesTable[[#This Row],[LastName]]="","MISSING",IFERROR(VLOOKUP(salesTable[[#This Row],[CustomerID_final]],customer_REF[],3,FALSE),"NO MATCH")))))</f>
        <v>APPIAH</v>
      </c>
      <c r="AE1142" s="8" t="str">
        <f>IF(salesTable[[#This Row],[customerLastName]]=CLEAN(UPPER(TRIM(salesTable[[#This Row],[customerLastName]]))),salesTable[[#This Row],[customerLastName]],"MISMATCH")</f>
        <v>APPIAH</v>
      </c>
      <c r="AF1142" s="8" t="str">
        <f>IF(salesTable[[#This Row],[Phone]]="","MISSING",0&amp;RIGHT(TRIM(SUBSTITUTE(SUBSTITUTE(SUBSTITUTE(salesTable[[#This Row],[Phone]],"+","")," ",""),"-","")),9))</f>
        <v>0505534232</v>
      </c>
      <c r="AG114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42" s="8">
        <f>IF(salesTable[[#This Row],[quantity_clean]]&gt;0,salesTable[[#This Row],[quantity_clean]],"INVALID")</f>
        <v>7</v>
      </c>
      <c r="AI1142">
        <f>IF(OR(salesTable[[#This Row],[UnitPrice]]="",salesTable[[#This Row],[UnitPrice]]="N/A",salesTable[[#This Row],[UnitPrice]]="unknown"),"INVALID",VALUE(TRIM(SUBSTITUTE(SUBSTITUTE(salesTable[[#This Row],[UnitPrice]],",",""),"GH₵",""))))</f>
        <v>670</v>
      </c>
      <c r="AJ1142" s="8">
        <f>IF(salesTable[[#This Row],[unitPrice_clean]]&gt;0,salesTable[[#This Row],[unitPrice_clean]],"INVALID")</f>
        <v>670</v>
      </c>
      <c r="AK1142">
        <f>IF(salesTable[[#This Row],[Revenue]]="","MISSING",VALUE(TRIM(SUBSTITUTE(SUBSTITUTE(salesTable[[#This Row],[Revenue]],",",""),"GH₵",""))))</f>
        <v>4690</v>
      </c>
      <c r="AL1142" s="8">
        <f>IFERROR(IF(ROUND(salesTable[[#This Row],[Quantity_final]]*salesTable[[#This Row],[UnitPrice_final]],2)=ROUND(salesTable[[#This Row],[revenue_clean]],2)=TRUE,salesTable[[#This Row],[revenue_clean]],"invalid"),"INVALID")</f>
        <v>4690</v>
      </c>
      <c r="AM1142" s="19">
        <f>IF(ISNUMBER(salesTable[[#This Row],[OrderDate]]),salesTable[[#This Row],[OrderDate]],IFERROR(DATEVALUE(CLEAN(TRIM(SUBSTITUTE(salesTable[[#This Row],[OrderDate]],".","/")))),"CHECK"))</f>
        <v>45797</v>
      </c>
      <c r="AN11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45797</v>
      </c>
      <c r="AO11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42" s="8" t="str">
        <f>CLEAN(PROPER(TRIM(salesTable[[#This Row],[Email]])))</f>
        <v>Esi.Appiah38@Example.Com</v>
      </c>
      <c r="AR1142" s="8" t="str">
        <f>CLEAN(TRIM(salesTable[[#This Row],[SourceFile]]))</f>
        <v>Mobile_App_Export.csv</v>
      </c>
      <c r="AS11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2" s="8" t="str">
        <f>IF(salesTable[orderRef_final]&lt;&gt;"MISSING",salesTable[orderRef_final],"invalid")</f>
        <v>SUSPICIOUS</v>
      </c>
    </row>
    <row r="1143" spans="1:46" x14ac:dyDescent="0.3">
      <c r="A1143" t="s">
        <v>1440</v>
      </c>
      <c r="B1143" t="s">
        <v>1441</v>
      </c>
      <c r="C1143" t="s">
        <v>1442</v>
      </c>
      <c r="D1143" t="s">
        <v>641</v>
      </c>
      <c r="E1143" t="s">
        <v>37</v>
      </c>
      <c r="G1143" t="s">
        <v>142</v>
      </c>
      <c r="H1143" t="s">
        <v>143</v>
      </c>
      <c r="I1143" t="s">
        <v>220</v>
      </c>
      <c r="J1143" t="s">
        <v>83</v>
      </c>
      <c r="K1143" t="s">
        <v>481</v>
      </c>
      <c r="L1143" t="s">
        <v>280</v>
      </c>
      <c r="M1143">
        <v>5</v>
      </c>
      <c r="N1143" t="s">
        <v>203</v>
      </c>
      <c r="O1143">
        <v>2100</v>
      </c>
      <c r="P1143" t="s">
        <v>1443</v>
      </c>
      <c r="Q1143" t="s">
        <v>1444</v>
      </c>
      <c r="R1143" t="s">
        <v>32</v>
      </c>
      <c r="S1143" t="str">
        <f>IF(salesTable[[#This Row],[Region]]="","MISSING",IFERROR(VLOOKUP(salesTable[[#This Row],[Region]],region_ref[],2,FALSE),TRIM(CLEAN(UPPER(salesTable[[#This Row],[Region]])))))</f>
        <v>MISSING</v>
      </c>
      <c r="T1143" t="str">
        <f>IF(salesTable[[#This Row],[CustomerType]]="","MISSING",IFERROR(VLOOKUP(salesTable[[#This Row],[CustomerType]],customerType_Ref[],2,FALSE),TRIM(CLEAN(UPPER(salesTable[[#This Row],[CustomerType]])))))</f>
        <v>INDIVIDUAL</v>
      </c>
      <c r="U1143" t="str">
        <f>IF(salesTable[[#This Row],[SalesChannel]]="","MISSING",IFERROR(VLOOKUP(salesTable[[#This Row],[SalesChannel]],salesChannel_Ref[],2,FALSE),CLEAN(UPPER(TRIM(salesTable[SalesChannel])))))</f>
        <v>MOBILE APP</v>
      </c>
      <c r="V1143" t="str">
        <f>IF(salesTable[[#This Row],[PaymentMethod]]="","MISSING",IFERROR(VLOOKUP(salesTable[[#This Row],[PaymentMethod]],paymentMethod_REF[],2,FALSE), CLEAN(UPPER(TRIM(salesTable[[#This Row],[PaymentMethod]])))))</f>
        <v>CASH</v>
      </c>
      <c r="W1143" s="8" t="str">
        <f>IF(salesTable[[#This Row],[ProductID]]="","MISSING",IFERROR(VLOOKUP(salesTable[[#This Row],[ProductID]],product_REF[],1,FALSE),"NO MATCH"))</f>
        <v>P003</v>
      </c>
      <c r="X1143" s="8" t="str">
        <f>CLEAN(UPPER(TRIM(IF(salesTable[[#This Row],[ProductID]]="","MISSING",IFERROR(VLOOKUP(salesTable[[#This Row],[ProductID]],product_REF[],2,FALSE),"NO MATCH")))))</f>
        <v>WIRELESS HEADSET</v>
      </c>
      <c r="Y1143" t="str">
        <f>IFERROR(CLEAN(UPPER(TRIM(VLOOKUP(salesTable[[#This Row],[productID_Final]],product_REF[],3,FALSE)))),"NO MATCH")</f>
        <v>ELECTRONICS</v>
      </c>
      <c r="Z1143" s="8" t="str">
        <f>IF(salesTable[[#This Row],[productCategory_final]]=CLEAN(UPPER(TRIM(salesTable[ProductCategory]))),salesTable[[#This Row],[productCategory_final]],"MISMATCH")</f>
        <v>ELECTRONICS</v>
      </c>
      <c r="AA1143" s="8" t="str">
        <f>IF(salesTable[[#This Row],[CustomerID]]="","MISSING",IFERROR(VLOOKUP(salesTable[[#This Row],[CustomerID]],customer_REF[],1,FALSE),"NO MATCH"))</f>
        <v>C0012</v>
      </c>
      <c r="AB1143" t="str">
        <f>CLEAN(UPPER(TRIM(IF(salesTable[[#This Row],[FirstName]]="","MISSING",IFERROR(VLOOKUP(salesTable[[#This Row],[CustomerID_final]],customer_REF[],2,FALSE),"NO MATCH")))))</f>
        <v>KOJO</v>
      </c>
      <c r="AC1143" s="8" t="str">
        <f>IF(salesTable[[#This Row],[customerFisrtName]]=CLEAN(UPPER(TRIM(salesTable[[#This Row],[customerFisrtName]]))),salesTable[[#This Row],[customerFisrtName]],"MISMATCH")</f>
        <v>KOJO</v>
      </c>
      <c r="AD1143" t="str">
        <f>CLEAN(UPPER(TRIM(IF(salesTable[[#This Row],[LastName]]="","MISSING",IFERROR(VLOOKUP(salesTable[[#This Row],[CustomerID_final]],customer_REF[],3,FALSE),"NO MATCH")))))</f>
        <v>ANTWI</v>
      </c>
      <c r="AE1143" s="8" t="str">
        <f>IF(salesTable[[#This Row],[customerLastName]]=CLEAN(UPPER(TRIM(salesTable[[#This Row],[customerLastName]]))),salesTable[[#This Row],[customerLastName]],"MISMATCH")</f>
        <v>ANTWI</v>
      </c>
      <c r="AF1143" s="8" t="str">
        <f>IF(salesTable[[#This Row],[Phone]]="","MISSING",0&amp;RIGHT(TRIM(SUBSTITUTE(SUBSTITUTE(SUBSTITUTE(salesTable[[#This Row],[Phone]],"+","")," ",""),"-","")),9))</f>
        <v>0542641651</v>
      </c>
      <c r="AG114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43" s="8">
        <f>IF(salesTable[[#This Row],[quantity_clean]]&gt;0,salesTable[[#This Row],[quantity_clean]],"INVALID")</f>
        <v>5</v>
      </c>
      <c r="AI114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143" s="8">
        <f>IF(salesTable[[#This Row],[unitPrice_clean]]&gt;0,salesTable[[#This Row],[unitPrice_clean]],"INVALID")</f>
        <v>420</v>
      </c>
      <c r="AK1143">
        <f>IF(salesTable[[#This Row],[Revenue]]="","MISSING",VALUE(TRIM(SUBSTITUTE(SUBSTITUTE(salesTable[[#This Row],[Revenue]],",",""),"GH₵",""))))</f>
        <v>2100</v>
      </c>
      <c r="AL1143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1143" s="19">
        <f>IF(ISNUMBER(salesTable[[#This Row],[OrderDate]]),salesTable[[#This Row],[OrderDate]],IFERROR(DATEVALUE(CLEAN(TRIM(SUBSTITUTE(salesTable[[#This Row],[OrderDate]],".","/")))),"CHECK"))</f>
        <v>45898</v>
      </c>
      <c r="AN11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45898</v>
      </c>
      <c r="AO11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143" s="8" t="str">
        <f>CLEAN(PROPER(TRIM(salesTable[[#This Row],[Email]])))</f>
        <v>Kojo.Antwi22@Example.Com</v>
      </c>
      <c r="AR1143" s="8" t="str">
        <f>CLEAN(TRIM(salesTable[[#This Row],[SourceFile]]))</f>
        <v>Agent_App_2025.csv</v>
      </c>
      <c r="AS11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3" s="8" t="str">
        <f>IF(salesTable[orderRef_final]&lt;&gt;"MISSING",salesTable[orderRef_final],"invalid")</f>
        <v>SUSPICIOUS</v>
      </c>
    </row>
    <row r="1144" spans="1:46" x14ac:dyDescent="0.3">
      <c r="A1144" t="s">
        <v>1460</v>
      </c>
      <c r="B1144" t="s">
        <v>1461</v>
      </c>
      <c r="C1144" t="s">
        <v>1462</v>
      </c>
      <c r="D1144" t="s">
        <v>475</v>
      </c>
      <c r="E1144" t="s">
        <v>140</v>
      </c>
      <c r="F1144" t="s">
        <v>457</v>
      </c>
      <c r="G1144" t="s">
        <v>191</v>
      </c>
      <c r="H1144" t="s">
        <v>278</v>
      </c>
      <c r="I1144" t="s">
        <v>527</v>
      </c>
      <c r="J1144" t="s">
        <v>27</v>
      </c>
      <c r="K1144" t="s">
        <v>493</v>
      </c>
      <c r="L1144" t="s">
        <v>182</v>
      </c>
      <c r="M1144">
        <v>12</v>
      </c>
      <c r="N1144">
        <v>1650</v>
      </c>
      <c r="O1144">
        <v>19800</v>
      </c>
      <c r="P1144" t="s">
        <v>1463</v>
      </c>
      <c r="Q1144" t="s">
        <v>1464</v>
      </c>
      <c r="R1144" t="s">
        <v>46</v>
      </c>
      <c r="S1144" t="str">
        <f>IF(salesTable[[#This Row],[Region]]="","MISSING",IFERROR(VLOOKUP(salesTable[[#This Row],[Region]],region_ref[],2,FALSE),TRIM(CLEAN(UPPER(salesTable[[#This Row],[Region]])))))</f>
        <v>HO</v>
      </c>
      <c r="T1144" t="str">
        <f>IF(salesTable[[#This Row],[CustomerType]]="","MISSING",IFERROR(VLOOKUP(salesTable[[#This Row],[CustomerType]],customerType_Ref[],2,FALSE),TRIM(CLEAN(UPPER(salesTable[[#This Row],[CustomerType]])))))</f>
        <v>GOVERNMENT</v>
      </c>
      <c r="U1144" t="str">
        <f>IF(salesTable[[#This Row],[SalesChannel]]="","MISSING",IFERROR(VLOOKUP(salesTable[[#This Row],[SalesChannel]],salesChannel_Ref[],2,FALSE),CLEAN(UPPER(TRIM(salesTable[SalesChannel])))))</f>
        <v>AGENT</v>
      </c>
      <c r="V1144" t="str">
        <f>IF(salesTable[[#This Row],[PaymentMethod]]="","MISSING",IFERROR(VLOOKUP(salesTable[[#This Row],[PaymentMethod]],paymentMethod_REF[],2,FALSE), CLEAN(UPPER(TRIM(salesTable[[#This Row],[PaymentMethod]])))))</f>
        <v>CASH</v>
      </c>
      <c r="W1144" s="8" t="str">
        <f>IF(salesTable[[#This Row],[ProductID]]="","MISSING",IFERROR(VLOOKUP(salesTable[[#This Row],[ProductID]],product_REF[],1,FALSE),"NO MATCH"))</f>
        <v>P004</v>
      </c>
      <c r="X1144" s="8" t="str">
        <f>CLEAN(UPPER(TRIM(IF(salesTable[[#This Row],[ProductID]]="","MISSING",IFERROR(VLOOKUP(salesTable[[#This Row],[ProductID]],product_REF[],2,FALSE),"NO MATCH")))))</f>
        <v>LASER PRINTER</v>
      </c>
      <c r="Y1144" t="str">
        <f>IFERROR(CLEAN(UPPER(TRIM(VLOOKUP(salesTable[[#This Row],[productID_Final]],product_REF[],3,FALSE)))),"NO MATCH")</f>
        <v>OFFICE SUPPLIES</v>
      </c>
      <c r="Z1144" s="8" t="str">
        <f>IF(salesTable[[#This Row],[productCategory_final]]=CLEAN(UPPER(TRIM(salesTable[ProductCategory]))),salesTable[[#This Row],[productCategory_final]],"MISMATCH")</f>
        <v>OFFICE SUPPLIES</v>
      </c>
      <c r="AA1144" s="8" t="str">
        <f>IF(salesTable[[#This Row],[CustomerID]]="","MISSING",IFERROR(VLOOKUP(salesTable[[#This Row],[CustomerID]],customer_REF[],1,FALSE),"NO MATCH"))</f>
        <v>C0150</v>
      </c>
      <c r="AB1144" t="str">
        <f>CLEAN(UPPER(TRIM(IF(salesTable[[#This Row],[FirstName]]="","MISSING",IFERROR(VLOOKUP(salesTable[[#This Row],[CustomerID_final]],customer_REF[],2,FALSE),"NO MATCH")))))</f>
        <v>NAA</v>
      </c>
      <c r="AC1144" s="8" t="str">
        <f>IF(salesTable[[#This Row],[customerFisrtName]]=CLEAN(UPPER(TRIM(salesTable[[#This Row],[customerFisrtName]]))),salesTable[[#This Row],[customerFisrtName]],"MISMATCH")</f>
        <v>NAA</v>
      </c>
      <c r="AD1144" t="str">
        <f>CLEAN(UPPER(TRIM(IF(salesTable[[#This Row],[LastName]]="","MISSING",IFERROR(VLOOKUP(salesTable[[#This Row],[CustomerID_final]],customer_REF[],3,FALSE),"NO MATCH")))))</f>
        <v>OWUSU</v>
      </c>
      <c r="AE1144" s="8" t="str">
        <f>IF(salesTable[[#This Row],[customerLastName]]=CLEAN(UPPER(TRIM(salesTable[[#This Row],[customerLastName]]))),salesTable[[#This Row],[customerLastName]],"MISMATCH")</f>
        <v>OWUSU</v>
      </c>
      <c r="AF1144" s="8" t="str">
        <f>IF(salesTable[[#This Row],[Phone]]="","MISSING",0&amp;RIGHT(TRIM(SUBSTITUTE(SUBSTITUTE(SUBSTITUTE(salesTable[[#This Row],[Phone]],"+","")," ",""),"-","")),9))</f>
        <v>0559354420</v>
      </c>
      <c r="AG114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44" s="8">
        <f>IF(salesTable[[#This Row],[quantity_clean]]&gt;0,salesTable[[#This Row],[quantity_clean]],"INVALID")</f>
        <v>12</v>
      </c>
      <c r="AI114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44" s="8">
        <f>IF(salesTable[[#This Row],[unitPrice_clean]]&gt;0,salesTable[[#This Row],[unitPrice_clean]],"INVALID")</f>
        <v>1650</v>
      </c>
      <c r="AK1144">
        <f>IF(salesTable[[#This Row],[Revenue]]="","MISSING",VALUE(TRIM(SUBSTITUTE(SUBSTITUTE(salesTable[[#This Row],[Revenue]],",",""),"GH₵",""))))</f>
        <v>19800</v>
      </c>
      <c r="AL1144" s="8">
        <f>IFERROR(IF(ROUND(salesTable[[#This Row],[Quantity_final]]*salesTable[[#This Row],[UnitPrice_final]],2)=ROUND(salesTable[[#This Row],[revenue_clean]],2)=TRUE,salesTable[[#This Row],[revenue_clean]],"invalid"),"INVALID")</f>
        <v>19800</v>
      </c>
      <c r="AM1144" s="19">
        <f>IF(ISNUMBER(salesTable[[#This Row],[OrderDate]]),salesTable[[#This Row],[OrderDate]],IFERROR(DATEVALUE(CLEAN(TRIM(SUBSTITUTE(salesTable[[#This Row],[OrderDate]],".","/")))),"CHECK"))</f>
        <v>45968</v>
      </c>
      <c r="AN114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45968</v>
      </c>
      <c r="AO11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44" s="8" t="str">
        <f>CLEAN(PROPER(TRIM(salesTable[[#This Row],[Email]])))</f>
        <v>Naa.Owusu15@Example.Com</v>
      </c>
      <c r="AR1144" s="8" t="str">
        <f>CLEAN(TRIM(salesTable[[#This Row],[SourceFile]]))</f>
        <v>Mobile_App_Export.csv</v>
      </c>
      <c r="AS11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4" s="8" t="str">
        <f>IF(salesTable[orderRef_final]&lt;&gt;"MISSING",salesTable[orderRef_final],"invalid")</f>
        <v>SUSPICIOUS</v>
      </c>
    </row>
    <row r="1145" spans="1:46" x14ac:dyDescent="0.3">
      <c r="A1145" t="s">
        <v>1470</v>
      </c>
      <c r="B1145" t="s">
        <v>1471</v>
      </c>
      <c r="C1145" t="s">
        <v>690</v>
      </c>
      <c r="D1145" t="s">
        <v>470</v>
      </c>
      <c r="E1145" t="s">
        <v>1472</v>
      </c>
      <c r="F1145" t="s">
        <v>108</v>
      </c>
      <c r="G1145" t="s">
        <v>39</v>
      </c>
      <c r="H1145" t="s">
        <v>336</v>
      </c>
      <c r="I1145" t="s">
        <v>41</v>
      </c>
      <c r="J1145" t="s">
        <v>501</v>
      </c>
      <c r="K1145" t="s">
        <v>72</v>
      </c>
      <c r="L1145" t="s">
        <v>165</v>
      </c>
      <c r="M1145">
        <v>10</v>
      </c>
      <c r="N1145">
        <v>1950</v>
      </c>
      <c r="O1145">
        <v>19500</v>
      </c>
      <c r="P1145" t="s">
        <v>1473</v>
      </c>
      <c r="Q1145" t="s">
        <v>1474</v>
      </c>
      <c r="R1145" t="s">
        <v>46</v>
      </c>
      <c r="S1145" t="str">
        <f>IF(salesTable[[#This Row],[Region]]="","MISSING",IFERROR(VLOOKUP(salesTable[[#This Row],[Region]],region_ref[],2,FALSE),TRIM(CLEAN(UPPER(salesTable[[#This Row],[Region]])))))</f>
        <v>TAMALE</v>
      </c>
      <c r="T1145" t="str">
        <f>IF(salesTable[[#This Row],[CustomerType]]="","MISSING",IFERROR(VLOOKUP(salesTable[[#This Row],[CustomerType]],customerType_Ref[],2,FALSE),TRIM(CLEAN(UPPER(salesTable[[#This Row],[CustomerType]])))))</f>
        <v>GOVERNMENT</v>
      </c>
      <c r="U1145" t="str">
        <f>IF(salesTable[[#This Row],[SalesChannel]]="","MISSING",IFERROR(VLOOKUP(salesTable[[#This Row],[SalesChannel]],salesChannel_Ref[],2,FALSE),CLEAN(UPPER(TRIM(salesTable[SalesChannel])))))</f>
        <v>IN-STORE</v>
      </c>
      <c r="V114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45" s="8" t="str">
        <f>IF(salesTable[[#This Row],[ProductID]]="","MISSING",IFERROR(VLOOKUP(salesTable[[#This Row],[ProductID]],product_REF[],1,FALSE),"NO MATCH"))</f>
        <v>P006</v>
      </c>
      <c r="X1145" s="8" t="str">
        <f>CLEAN(UPPER(TRIM(IF(salesTable[[#This Row],[ProductID]]="","MISSING",IFERROR(VLOOKUP(salesTable[[#This Row],[ProductID]],product_REF[],2,FALSE),"NO MATCH")))))</f>
        <v>STANDING DESK</v>
      </c>
      <c r="Y1145" t="str">
        <f>IFERROR(CLEAN(UPPER(TRIM(VLOOKUP(salesTable[[#This Row],[productID_Final]],product_REF[],3,FALSE)))),"NO MATCH")</f>
        <v>FURNITURE</v>
      </c>
      <c r="Z1145" s="8" t="str">
        <f>IF(salesTable[[#This Row],[productCategory_final]]=CLEAN(UPPER(TRIM(salesTable[ProductCategory]))),salesTable[[#This Row],[productCategory_final]],"MISMATCH")</f>
        <v>FURNITURE</v>
      </c>
      <c r="AA1145" s="8" t="str">
        <f>IF(salesTable[[#This Row],[CustomerID]]="","MISSING",IFERROR(VLOOKUP(salesTable[[#This Row],[CustomerID]],customer_REF[],1,FALSE),"NO MATCH"))</f>
        <v>C0061</v>
      </c>
      <c r="AB1145" t="str">
        <f>CLEAN(UPPER(TRIM(IF(salesTable[[#This Row],[FirstName]]="","MISSING",IFERROR(VLOOKUP(salesTable[[#This Row],[CustomerID_final]],customer_REF[],2,FALSE),"NO MATCH")))))</f>
        <v>DANIEL</v>
      </c>
      <c r="AC1145" s="8" t="str">
        <f>IF(salesTable[[#This Row],[customerFisrtName]]=CLEAN(UPPER(TRIM(salesTable[[#This Row],[customerFisrtName]]))),salesTable[[#This Row],[customerFisrtName]],"MISMATCH")</f>
        <v>DANIEL</v>
      </c>
      <c r="AD1145" t="str">
        <f>CLEAN(UPPER(TRIM(IF(salesTable[[#This Row],[LastName]]="","MISSING",IFERROR(VLOOKUP(salesTable[[#This Row],[CustomerID_final]],customer_REF[],3,FALSE),"NO MATCH")))))</f>
        <v>MENSAH</v>
      </c>
      <c r="AE1145" s="8" t="str">
        <f>IF(salesTable[[#This Row],[customerLastName]]=CLEAN(UPPER(TRIM(salesTable[[#This Row],[customerLastName]]))),salesTable[[#This Row],[customerLastName]],"MISMATCH")</f>
        <v>MENSAH</v>
      </c>
      <c r="AF1145" s="8" t="str">
        <f>IF(salesTable[[#This Row],[Phone]]="","MISSING",0&amp;RIGHT(TRIM(SUBSTITUTE(SUBSTITUTE(SUBSTITUTE(salesTable[[#This Row],[Phone]],"+","")," ",""),"-","")),9))</f>
        <v>0595075197</v>
      </c>
      <c r="AG114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45" s="8">
        <f>IF(salesTable[[#This Row],[quantity_clean]]&gt;0,salesTable[[#This Row],[quantity_clean]],"INVALID")</f>
        <v>10</v>
      </c>
      <c r="AI1145">
        <f>IF(OR(salesTable[[#This Row],[UnitPrice]]="",salesTable[[#This Row],[UnitPrice]]="N/A",salesTable[[#This Row],[UnitPrice]]="unknown"),"INVALID",VALUE(TRIM(SUBSTITUTE(SUBSTITUTE(salesTable[[#This Row],[UnitPrice]],",",""),"GH₵",""))))</f>
        <v>1950</v>
      </c>
      <c r="AJ1145" s="8">
        <f>IF(salesTable[[#This Row],[unitPrice_clean]]&gt;0,salesTable[[#This Row],[unitPrice_clean]],"INVALID")</f>
        <v>1950</v>
      </c>
      <c r="AK1145">
        <f>IF(salesTable[[#This Row],[Revenue]]="","MISSING",VALUE(TRIM(SUBSTITUTE(SUBSTITUTE(salesTable[[#This Row],[Revenue]],",",""),"GH₵",""))))</f>
        <v>19500</v>
      </c>
      <c r="AL1145" s="8">
        <f>IFERROR(IF(ROUND(salesTable[[#This Row],[Quantity_final]]*salesTable[[#This Row],[UnitPrice_final]],2)=ROUND(salesTable[[#This Row],[revenue_clean]],2)=TRUE,salesTable[[#This Row],[revenue_clean]],"invalid"),"INVALID")</f>
        <v>19500</v>
      </c>
      <c r="AM1145" s="19">
        <f>IF(ISNUMBER(salesTable[[#This Row],[OrderDate]]),salesTable[[#This Row],[OrderDate]],IFERROR(DATEVALUE(CLEAN(TRIM(SUBSTITUTE(salesTable[[#This Row],[OrderDate]],".","/")))),"CHECK"))</f>
        <v>45961</v>
      </c>
      <c r="AN11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45961</v>
      </c>
      <c r="AO11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45" s="8" t="str">
        <f>CLEAN(PROPER(TRIM(salesTable[[#This Row],[Email]])))</f>
        <v>Daniel.Mensah21@Example.Com</v>
      </c>
      <c r="AR1145" s="8" t="str">
        <f>CLEAN(TRIM(salesTable[[#This Row],[SourceFile]]))</f>
        <v>Mobile_App_Export.csv</v>
      </c>
      <c r="AS11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5" s="8" t="str">
        <f>IF(salesTable[orderRef_final]&lt;&gt;"MISSING",salesTable[orderRef_final],"invalid")</f>
        <v>SUSPICIOUS</v>
      </c>
    </row>
    <row r="1146" spans="1:46" x14ac:dyDescent="0.3">
      <c r="A1146" t="s">
        <v>1479</v>
      </c>
      <c r="B1146" t="s">
        <v>1480</v>
      </c>
      <c r="C1146" t="s">
        <v>1481</v>
      </c>
      <c r="D1146" t="s">
        <v>172</v>
      </c>
      <c r="E1146" t="s">
        <v>37</v>
      </c>
      <c r="F1146" t="s">
        <v>23</v>
      </c>
      <c r="G1146" t="s">
        <v>68</v>
      </c>
      <c r="H1146" t="s">
        <v>109</v>
      </c>
      <c r="I1146" t="s">
        <v>884</v>
      </c>
      <c r="J1146" t="s">
        <v>83</v>
      </c>
      <c r="K1146" t="s">
        <v>1087</v>
      </c>
      <c r="L1146" t="s">
        <v>338</v>
      </c>
      <c r="M1146" t="s">
        <v>698</v>
      </c>
      <c r="N1146">
        <v>3600</v>
      </c>
      <c r="O1146">
        <v>3600</v>
      </c>
      <c r="P1146" t="s">
        <v>643</v>
      </c>
      <c r="Q1146" t="s">
        <v>1482</v>
      </c>
      <c r="R1146" t="s">
        <v>32</v>
      </c>
      <c r="S1146" t="str">
        <f>IF(salesTable[[#This Row],[Region]]="","MISSING",IFERROR(VLOOKUP(salesTable[[#This Row],[Region]],region_ref[],2,FALSE),TRIM(CLEAN(UPPER(salesTable[[#This Row],[Region]])))))</f>
        <v>HO</v>
      </c>
      <c r="T1146" t="str">
        <f>IF(salesTable[[#This Row],[CustomerType]]="","MISSING",IFERROR(VLOOKUP(salesTable[[#This Row],[CustomerType]],customerType_Ref[],2,FALSE),TRIM(CLEAN(UPPER(salesTable[[#This Row],[CustomerType]])))))</f>
        <v>INDIVIDUAL</v>
      </c>
      <c r="U1146" t="str">
        <f>IF(salesTable[[#This Row],[SalesChannel]]="","MISSING",IFERROR(VLOOKUP(salesTable[[#This Row],[SalesChannel]],salesChannel_Ref[],2,FALSE),CLEAN(UPPER(TRIM(salesTable[SalesChannel])))))</f>
        <v>AGENT</v>
      </c>
      <c r="V114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46" s="8" t="str">
        <f>IF(salesTable[[#This Row],[ProductID]]="","MISSING",IFERROR(VLOOKUP(salesTable[[#This Row],[ProductID]],product_REF[],1,FALSE),"NO MATCH"))</f>
        <v>P010</v>
      </c>
      <c r="X1146" s="8" t="str">
        <f>CLEAN(UPPER(TRIM(IF(salesTable[[#This Row],[ProductID]]="","MISSING",IFERROR(VLOOKUP(salesTable[[#This Row],[ProductID]],product_REF[],2,FALSE),"NO MATCH")))))</f>
        <v>AIR CONDITIONER</v>
      </c>
      <c r="Y1146" t="str">
        <f>IFERROR(CLEAN(UPPER(TRIM(VLOOKUP(salesTable[[#This Row],[productID_Final]],product_REF[],3,FALSE)))),"NO MATCH")</f>
        <v>HOME APPLIANCES</v>
      </c>
      <c r="Z1146" s="8" t="str">
        <f>IF(salesTable[[#This Row],[productCategory_final]]=CLEAN(UPPER(TRIM(salesTable[ProductCategory]))),salesTable[[#This Row],[productCategory_final]],"MISMATCH")</f>
        <v>HOME APPLIANCES</v>
      </c>
      <c r="AA1146" s="8" t="str">
        <f>IF(salesTable[[#This Row],[CustomerID]]="","MISSING",IFERROR(VLOOKUP(salesTable[[#This Row],[CustomerID]],customer_REF[],1,FALSE),"NO MATCH"))</f>
        <v>C0368</v>
      </c>
      <c r="AB1146" t="str">
        <f>CLEAN(UPPER(TRIM(IF(salesTable[[#This Row],[FirstName]]="","MISSING",IFERROR(VLOOKUP(salesTable[[#This Row],[CustomerID_final]],customer_REF[],2,FALSE),"NO MATCH")))))</f>
        <v>DANIEL</v>
      </c>
      <c r="AC1146" s="8" t="str">
        <f>IF(salesTable[[#This Row],[customerFisrtName]]=CLEAN(UPPER(TRIM(salesTable[[#This Row],[customerFisrtName]]))),salesTable[[#This Row],[customerFisrtName]],"MISMATCH")</f>
        <v>DANIEL</v>
      </c>
      <c r="AD1146" t="str">
        <f>CLEAN(UPPER(TRIM(IF(salesTable[[#This Row],[LastName]]="","MISSING",IFERROR(VLOOKUP(salesTable[[#This Row],[CustomerID_final]],customer_REF[],3,FALSE),"NO MATCH")))))</f>
        <v>ANTWI</v>
      </c>
      <c r="AE1146" s="8" t="str">
        <f>IF(salesTable[[#This Row],[customerLastName]]=CLEAN(UPPER(TRIM(salesTable[[#This Row],[customerLastName]]))),salesTable[[#This Row],[customerLastName]],"MISMATCH")</f>
        <v>ANTWI</v>
      </c>
      <c r="AF1146" s="8" t="str">
        <f>IF(salesTable[[#This Row],[Phone]]="","MISSING",0&amp;RIGHT(TRIM(SUBSTITUTE(SUBSTITUTE(SUBSTITUTE(salesTable[[#This Row],[Phone]],"+","")," ",""),"-","")),9))</f>
        <v>0241234567</v>
      </c>
      <c r="AG114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146" s="8">
        <f>IF(salesTable[[#This Row],[quantity_clean]]&gt;0,salesTable[[#This Row],[quantity_clean]],"INVALID")</f>
        <v>1</v>
      </c>
      <c r="AI1146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46" s="8">
        <f>IF(salesTable[[#This Row],[unitPrice_clean]]&gt;0,salesTable[[#This Row],[unitPrice_clean]],"INVALID")</f>
        <v>3600</v>
      </c>
      <c r="AK1146">
        <f>IF(salesTable[[#This Row],[Revenue]]="","MISSING",VALUE(TRIM(SUBSTITUTE(SUBSTITUTE(salesTable[[#This Row],[Revenue]],",",""),"GH₵",""))))</f>
        <v>3600</v>
      </c>
      <c r="AL1146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1146" s="19">
        <f>IF(ISNUMBER(salesTable[[#This Row],[OrderDate]]),salesTable[[#This Row],[OrderDate]],IFERROR(DATEVALUE(CLEAN(TRIM(SUBSTITUTE(salesTable[[#This Row],[OrderDate]],".","/")))),"CHECK"))</f>
        <v>45777</v>
      </c>
      <c r="AN11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45777</v>
      </c>
      <c r="AO11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46" s="8" t="str">
        <f>CLEAN(PROPER(TRIM(salesTable[[#This Row],[Email]])))</f>
        <v>Daniel.Antwi80@Example.Com</v>
      </c>
      <c r="AR1146" s="8" t="str">
        <f>CLEAN(TRIM(salesTable[[#This Row],[SourceFile]]))</f>
        <v>Agent_App_2025.csv</v>
      </c>
      <c r="AS11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6" s="8" t="str">
        <f>IF(salesTable[orderRef_final]&lt;&gt;"MISSING",salesTable[orderRef_final],"invalid")</f>
        <v>SUSPICIOUS</v>
      </c>
    </row>
    <row r="1147" spans="1:46" x14ac:dyDescent="0.3">
      <c r="A1147" t="s">
        <v>1487</v>
      </c>
      <c r="B1147" t="s">
        <v>1488</v>
      </c>
      <c r="C1147" t="s">
        <v>1426</v>
      </c>
      <c r="D1147" t="s">
        <v>366</v>
      </c>
      <c r="E1147" t="s">
        <v>161</v>
      </c>
      <c r="F1147" t="s">
        <v>1489</v>
      </c>
      <c r="G1147" t="s">
        <v>162</v>
      </c>
      <c r="H1147" t="s">
        <v>1205</v>
      </c>
      <c r="I1147" t="s">
        <v>230</v>
      </c>
      <c r="J1147" t="s">
        <v>337</v>
      </c>
      <c r="K1147" t="s">
        <v>57</v>
      </c>
      <c r="L1147" t="s">
        <v>111</v>
      </c>
      <c r="M1147">
        <v>12</v>
      </c>
      <c r="N1147">
        <v>620</v>
      </c>
      <c r="O1147">
        <v>7440</v>
      </c>
      <c r="P1147" t="s">
        <v>1490</v>
      </c>
      <c r="Q1147" t="s">
        <v>1491</v>
      </c>
      <c r="R1147" t="s">
        <v>46</v>
      </c>
      <c r="S1147" t="str">
        <f>IF(salesTable[[#This Row],[Region]]="","MISSING",IFERROR(VLOOKUP(salesTable[[#This Row],[Region]],region_ref[],2,FALSE),TRIM(CLEAN(UPPER(salesTable[[#This Row],[Region]])))))</f>
        <v>ACCRA</v>
      </c>
      <c r="T1147" t="str">
        <f>IF(salesTable[[#This Row],[CustomerType]]="","MISSING",IFERROR(VLOOKUP(salesTable[[#This Row],[CustomerType]],customerType_Ref[],2,FALSE),TRIM(CLEAN(UPPER(salesTable[[#This Row],[CustomerType]])))))</f>
        <v>INDIVIDUAL</v>
      </c>
      <c r="U1147" t="str">
        <f>IF(salesTable[[#This Row],[SalesChannel]]="","MISSING",IFERROR(VLOOKUP(salesTable[[#This Row],[SalesChannel]],salesChannel_Ref[],2,FALSE),CLEAN(UPPER(TRIM(salesTable[SalesChannel])))))</f>
        <v>ONLINE</v>
      </c>
      <c r="V1147" t="str">
        <f>IF(salesTable[[#This Row],[PaymentMethod]]="","MISSING",IFERROR(VLOOKUP(salesTable[[#This Row],[PaymentMethod]],paymentMethod_REF[],2,FALSE), CLEAN(UPPER(TRIM(salesTable[[#This Row],[PaymentMethod]])))))</f>
        <v>CARD</v>
      </c>
      <c r="W1147" s="8" t="str">
        <f>IF(salesTable[[#This Row],[ProductID]]="","MISSING",IFERROR(VLOOKUP(salesTable[[#This Row],[ProductID]],product_REF[],1,FALSE),"NO MATCH"))</f>
        <v>P012</v>
      </c>
      <c r="X1147" s="8" t="str">
        <f>CLEAN(UPPER(TRIM(IF(salesTable[[#This Row],[ProductID]]="","MISSING",IFERROR(VLOOKUP(salesTable[[#This Row],[ProductID]],product_REF[],2,FALSE),"NO MATCH")))))</f>
        <v>BLENDER PLUS</v>
      </c>
      <c r="Y1147" t="str">
        <f>IFERROR(CLEAN(UPPER(TRIM(VLOOKUP(salesTable[[#This Row],[productID_Final]],product_REF[],3,FALSE)))),"NO MATCH")</f>
        <v>HOME APPLIANCES</v>
      </c>
      <c r="Z1147" s="8" t="str">
        <f>IF(salesTable[[#This Row],[productCategory_final]]=CLEAN(UPPER(TRIM(salesTable[ProductCategory]))),salesTable[[#This Row],[productCategory_final]],"MISMATCH")</f>
        <v>HOME APPLIANCES</v>
      </c>
      <c r="AA1147" s="8" t="str">
        <f>IF(salesTable[[#This Row],[CustomerID]]="","MISSING",IFERROR(VLOOKUP(salesTable[[#This Row],[CustomerID]],customer_REF[],1,FALSE),"NO MATCH"))</f>
        <v>C0292</v>
      </c>
      <c r="AB1147" t="str">
        <f>CLEAN(UPPER(TRIM(IF(salesTable[[#This Row],[FirstName]]="","MISSING",IFERROR(VLOOKUP(salesTable[[#This Row],[CustomerID_final]],customer_REF[],2,FALSE),"NO MATCH")))))</f>
        <v>ABENA</v>
      </c>
      <c r="AC1147" s="8" t="str">
        <f>IF(salesTable[[#This Row],[customerFisrtName]]=CLEAN(UPPER(TRIM(salesTable[[#This Row],[customerFisrtName]]))),salesTable[[#This Row],[customerFisrtName]],"MISMATCH")</f>
        <v>ABENA</v>
      </c>
      <c r="AD1147" t="str">
        <f>CLEAN(UPPER(TRIM(IF(salesTable[[#This Row],[LastName]]="","MISSING",IFERROR(VLOOKUP(salesTable[[#This Row],[CustomerID_final]],customer_REF[],3,FALSE),"NO MATCH")))))</f>
        <v>ADDO</v>
      </c>
      <c r="AE1147" s="8" t="str">
        <f>IF(salesTable[[#This Row],[customerLastName]]=CLEAN(UPPER(TRIM(salesTable[[#This Row],[customerLastName]]))),salesTable[[#This Row],[customerLastName]],"MISMATCH")</f>
        <v>ADDO</v>
      </c>
      <c r="AF1147" s="8" t="str">
        <f>IF(salesTable[[#This Row],[Phone]]="","MISSING",0&amp;RIGHT(TRIM(SUBSTITUTE(SUBSTITUTE(SUBSTITUTE(salesTable[[#This Row],[Phone]],"+","")," ",""),"-","")),9))</f>
        <v>0242446806</v>
      </c>
      <c r="AG114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47" s="8">
        <f>IF(salesTable[[#This Row],[quantity_clean]]&gt;0,salesTable[[#This Row],[quantity_clean]],"INVALID")</f>
        <v>12</v>
      </c>
      <c r="AI1147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47" s="8">
        <f>IF(salesTable[[#This Row],[unitPrice_clean]]&gt;0,salesTable[[#This Row],[unitPrice_clean]],"INVALID")</f>
        <v>620</v>
      </c>
      <c r="AK1147">
        <f>IF(salesTable[[#This Row],[Revenue]]="","MISSING",VALUE(TRIM(SUBSTITUTE(SUBSTITUTE(salesTable[[#This Row],[Revenue]],",",""),"GH₵",""))))</f>
        <v>7440</v>
      </c>
      <c r="AL1147" s="8">
        <f>IFERROR(IF(ROUND(salesTable[[#This Row],[Quantity_final]]*salesTable[[#This Row],[UnitPrice_final]],2)=ROUND(salesTable[[#This Row],[revenue_clean]],2)=TRUE,salesTable[[#This Row],[revenue_clean]],"invalid"),"INVALID")</f>
        <v>7440</v>
      </c>
      <c r="AM1147" s="19">
        <f>IF(ISNUMBER(salesTable[[#This Row],[OrderDate]]),salesTable[[#This Row],[OrderDate]],IFERROR(DATEVALUE(CLEAN(TRIM(SUBSTITUTE(salesTable[[#This Row],[OrderDate]],".","/")))),"CHECK"))</f>
        <v>45851</v>
      </c>
      <c r="AN11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45851</v>
      </c>
      <c r="AO11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47" s="8" t="str">
        <f>CLEAN(PROPER(TRIM(salesTable[[#This Row],[Email]])))</f>
        <v>Abena.Addo59@Example.Com</v>
      </c>
      <c r="AR1147" s="8" t="str">
        <f>CLEAN(TRIM(salesTable[[#This Row],[SourceFile]]))</f>
        <v>Mobile_App_Export.csv</v>
      </c>
      <c r="AS11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7" s="8" t="str">
        <f>IF(salesTable[orderRef_final]&lt;&gt;"MISSING",salesTable[orderRef_final],"invalid")</f>
        <v>SUSPICIOUS</v>
      </c>
    </row>
    <row r="1148" spans="1:46" x14ac:dyDescent="0.3">
      <c r="A1148" t="s">
        <v>1500</v>
      </c>
      <c r="B1148" t="s">
        <v>1501</v>
      </c>
      <c r="C1148" t="s">
        <v>1502</v>
      </c>
      <c r="D1148" t="s">
        <v>366</v>
      </c>
      <c r="E1148" t="s">
        <v>22</v>
      </c>
      <c r="F1148" t="s">
        <v>108</v>
      </c>
      <c r="G1148" t="s">
        <v>68</v>
      </c>
      <c r="H1148" t="s">
        <v>109</v>
      </c>
      <c r="I1148" t="s">
        <v>110</v>
      </c>
      <c r="J1148" t="s">
        <v>27</v>
      </c>
      <c r="K1148" t="s">
        <v>624</v>
      </c>
      <c r="L1148" t="s">
        <v>182</v>
      </c>
      <c r="M1148">
        <v>4</v>
      </c>
      <c r="N1148">
        <v>3600</v>
      </c>
      <c r="O1148">
        <v>14400</v>
      </c>
      <c r="P1148" t="s">
        <v>1503</v>
      </c>
      <c r="Q1148" t="s">
        <v>1504</v>
      </c>
      <c r="R1148" t="s">
        <v>157</v>
      </c>
      <c r="S1148" t="str">
        <f>IF(salesTable[[#This Row],[Region]]="","MISSING",IFERROR(VLOOKUP(salesTable[[#This Row],[Region]],region_ref[],2,FALSE),TRIM(CLEAN(UPPER(salesTable[[#This Row],[Region]])))))</f>
        <v>TAMALE</v>
      </c>
      <c r="T1148" t="str">
        <f>IF(salesTable[[#This Row],[CustomerType]]="","MISSING",IFERROR(VLOOKUP(salesTable[[#This Row],[CustomerType]],customerType_Ref[],2,FALSE),TRIM(CLEAN(UPPER(salesTable[[#This Row],[CustomerType]])))))</f>
        <v>GOVERNMENT</v>
      </c>
      <c r="U1148" t="str">
        <f>IF(salesTable[[#This Row],[SalesChannel]]="","MISSING",IFERROR(VLOOKUP(salesTable[[#This Row],[SalesChannel]],salesChannel_Ref[],2,FALSE),CLEAN(UPPER(TRIM(salesTable[SalesChannel])))))</f>
        <v>IN-STORE</v>
      </c>
      <c r="V1148" t="str">
        <f>IF(salesTable[[#This Row],[PaymentMethod]]="","MISSING",IFERROR(VLOOKUP(salesTable[[#This Row],[PaymentMethod]],paymentMethod_REF[],2,FALSE), CLEAN(UPPER(TRIM(salesTable[[#This Row],[PaymentMethod]])))))</f>
        <v>CASH</v>
      </c>
      <c r="W1148" s="8" t="str">
        <f>IF(salesTable[[#This Row],[ProductID]]="","MISSING",IFERROR(VLOOKUP(salesTable[[#This Row],[ProductID]],product_REF[],1,FALSE),"NO MATCH"))</f>
        <v>P010</v>
      </c>
      <c r="X1148" s="8" t="str">
        <f>CLEAN(UPPER(TRIM(IF(salesTable[[#This Row],[ProductID]]="","MISSING",IFERROR(VLOOKUP(salesTable[[#This Row],[ProductID]],product_REF[],2,FALSE),"NO MATCH")))))</f>
        <v>AIR CONDITIONER</v>
      </c>
      <c r="Y1148" t="str">
        <f>IFERROR(CLEAN(UPPER(TRIM(VLOOKUP(salesTable[[#This Row],[productID_Final]],product_REF[],3,FALSE)))),"NO MATCH")</f>
        <v>HOME APPLIANCES</v>
      </c>
      <c r="Z1148" s="8" t="str">
        <f>IF(salesTable[[#This Row],[productCategory_final]]=CLEAN(UPPER(TRIM(salesTable[ProductCategory]))),salesTable[[#This Row],[productCategory_final]],"MISMATCH")</f>
        <v>HOME APPLIANCES</v>
      </c>
      <c r="AA1148" s="8" t="str">
        <f>IF(salesTable[[#This Row],[CustomerID]]="","MISSING",IFERROR(VLOOKUP(salesTable[[#This Row],[CustomerID]],customer_REF[],1,FALSE),"NO MATCH"))</f>
        <v>C0031</v>
      </c>
      <c r="AB1148" t="str">
        <f>CLEAN(UPPER(TRIM(IF(salesTable[[#This Row],[FirstName]]="","MISSING",IFERROR(VLOOKUP(salesTable[[#This Row],[CustomerID_final]],customer_REF[],2,FALSE),"NO MATCH")))))</f>
        <v>ABENA</v>
      </c>
      <c r="AC1148" s="8" t="str">
        <f>IF(salesTable[[#This Row],[customerFisrtName]]=CLEAN(UPPER(TRIM(salesTable[[#This Row],[customerFisrtName]]))),salesTable[[#This Row],[customerFisrtName]],"MISMATCH")</f>
        <v>ABENA</v>
      </c>
      <c r="AD1148" t="str">
        <f>CLEAN(UPPER(TRIM(IF(salesTable[[#This Row],[LastName]]="","MISSING",IFERROR(VLOOKUP(salesTable[[#This Row],[CustomerID_final]],customer_REF[],3,FALSE),"NO MATCH")))))</f>
        <v>ARTHUR</v>
      </c>
      <c r="AE1148" s="8" t="str">
        <f>IF(salesTable[[#This Row],[customerLastName]]=CLEAN(UPPER(TRIM(salesTable[[#This Row],[customerLastName]]))),salesTable[[#This Row],[customerLastName]],"MISMATCH")</f>
        <v>ARTHUR</v>
      </c>
      <c r="AF1148" s="8" t="str">
        <f>IF(salesTable[[#This Row],[Phone]]="","MISSING",0&amp;RIGHT(TRIM(SUBSTITUTE(SUBSTITUTE(SUBSTITUTE(salesTable[[#This Row],[Phone]],"+","")," ",""),"-","")),9))</f>
        <v>0543907746</v>
      </c>
      <c r="AG114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48" s="8">
        <f>IF(salesTable[[#This Row],[quantity_clean]]&gt;0,salesTable[[#This Row],[quantity_clean]],"INVALID")</f>
        <v>4</v>
      </c>
      <c r="AI114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48" s="8">
        <f>IF(salesTable[[#This Row],[unitPrice_clean]]&gt;0,salesTable[[#This Row],[unitPrice_clean]],"INVALID")</f>
        <v>3600</v>
      </c>
      <c r="AK1148">
        <f>IF(salesTable[[#This Row],[Revenue]]="","MISSING",VALUE(TRIM(SUBSTITUTE(SUBSTITUTE(salesTable[[#This Row],[Revenue]],",",""),"GH₵",""))))</f>
        <v>14400</v>
      </c>
      <c r="AL1148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148" s="19">
        <f>IF(ISNUMBER(salesTable[[#This Row],[OrderDate]]),salesTable[[#This Row],[OrderDate]],IFERROR(DATEVALUE(CLEAN(TRIM(SUBSTITUTE(salesTable[[#This Row],[OrderDate]],".","/")))),"CHECK"))</f>
        <v>45901</v>
      </c>
      <c r="AN11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45901</v>
      </c>
      <c r="AO11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48" s="8" t="str">
        <f>CLEAN(PROPER(TRIM(salesTable[[#This Row],[Email]])))</f>
        <v>Abena.Arthur85@Example.Com</v>
      </c>
      <c r="AR1148" s="8" t="str">
        <f>CLEAN(TRIM(salesTable[[#This Row],[SourceFile]]))</f>
        <v>Online_Sales_2025.xlsx</v>
      </c>
      <c r="AS11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8" s="8" t="str">
        <f>IF(salesTable[orderRef_final]&lt;&gt;"MISSING",salesTable[orderRef_final],"invalid")</f>
        <v>SUSPICIOUS</v>
      </c>
    </row>
    <row r="1149" spans="1:46" x14ac:dyDescent="0.3">
      <c r="A1149" t="s">
        <v>1591</v>
      </c>
      <c r="B1149" t="s">
        <v>1592</v>
      </c>
      <c r="C1149" t="s">
        <v>1593</v>
      </c>
      <c r="D1149" t="s">
        <v>21</v>
      </c>
      <c r="E1149" t="s">
        <v>933</v>
      </c>
      <c r="F1149" t="s">
        <v>1594</v>
      </c>
      <c r="G1149" t="s">
        <v>24</v>
      </c>
      <c r="H1149" t="s">
        <v>434</v>
      </c>
      <c r="I1149" t="s">
        <v>26</v>
      </c>
      <c r="J1149" t="s">
        <v>864</v>
      </c>
      <c r="K1149" t="s">
        <v>84</v>
      </c>
      <c r="L1149" t="s">
        <v>222</v>
      </c>
      <c r="M1149" t="s">
        <v>1595</v>
      </c>
      <c r="N1149">
        <v>4200</v>
      </c>
      <c r="O1149">
        <v>46200</v>
      </c>
      <c r="P1149" t="s">
        <v>1596</v>
      </c>
      <c r="Q1149" t="s">
        <v>1597</v>
      </c>
      <c r="R1149" t="s">
        <v>32</v>
      </c>
      <c r="S1149" t="str">
        <f>IF(salesTable[[#This Row],[Region]]="","MISSING",IFERROR(VLOOKUP(salesTable[[#This Row],[Region]],region_ref[],2,FALSE),TRIM(CLEAN(UPPER(salesTable[[#This Row],[Region]])))))</f>
        <v>TAMALE</v>
      </c>
      <c r="T1149" t="str">
        <f>IF(salesTable[[#This Row],[CustomerType]]="","MISSING",IFERROR(VLOOKUP(salesTable[[#This Row],[CustomerType]],customerType_Ref[],2,FALSE),TRIM(CLEAN(UPPER(salesTable[[#This Row],[CustomerType]])))))</f>
        <v>INDIVIDUAL</v>
      </c>
      <c r="U1149" t="str">
        <f>IF(salesTable[[#This Row],[SalesChannel]]="","MISSING",IFERROR(VLOOKUP(salesTable[[#This Row],[SalesChannel]],salesChannel_Ref[],2,FALSE),CLEAN(UPPER(TRIM(salesTable[SalesChannel])))))</f>
        <v>AGENT</v>
      </c>
      <c r="V1149" t="str">
        <f>IF(salesTable[[#This Row],[PaymentMethod]]="","MISSING",IFERROR(VLOOKUP(salesTable[[#This Row],[PaymentMethod]],paymentMethod_REF[],2,FALSE), CLEAN(UPPER(TRIM(salesTable[[#This Row],[PaymentMethod]])))))</f>
        <v>CASH</v>
      </c>
      <c r="W1149" s="8" t="str">
        <f>IF(salesTable[[#This Row],[ProductID]]="","MISSING",IFERROR(VLOOKUP(salesTable[[#This Row],[ProductID]],product_REF[],1,FALSE),"NO MATCH"))</f>
        <v>P001</v>
      </c>
      <c r="X1149" s="8" t="str">
        <f>CLEAN(UPPER(TRIM(IF(salesTable[[#This Row],[ProductID]]="","MISSING",IFERROR(VLOOKUP(salesTable[[#This Row],[ProductID]],product_REF[],2,FALSE),"NO MATCH")))))</f>
        <v>LAPTOP PRO 14</v>
      </c>
      <c r="Y1149" t="str">
        <f>IFERROR(CLEAN(UPPER(TRIM(VLOOKUP(salesTable[[#This Row],[productID_Final]],product_REF[],3,FALSE)))),"NO MATCH")</f>
        <v>ELECTRONICS</v>
      </c>
      <c r="Z1149" s="8" t="str">
        <f>IF(salesTable[[#This Row],[productCategory_final]]=CLEAN(UPPER(TRIM(salesTable[ProductCategory]))),salesTable[[#This Row],[productCategory_final]],"MISMATCH")</f>
        <v>ELECTRONICS</v>
      </c>
      <c r="AA1149" s="8" t="str">
        <f>IF(salesTable[[#This Row],[CustomerID]]="","MISSING",IFERROR(VLOOKUP(salesTable[[#This Row],[CustomerID]],customer_REF[],1,FALSE),"NO MATCH"))</f>
        <v>C0374</v>
      </c>
      <c r="AB1149" t="str">
        <f>CLEAN(UPPER(TRIM(IF(salesTable[[#This Row],[FirstName]]="","MISSING",IFERROR(VLOOKUP(salesTable[[#This Row],[CustomerID_final]],customer_REF[],2,FALSE),"NO MATCH")))))</f>
        <v>KOJO</v>
      </c>
      <c r="AC1149" s="8" t="str">
        <f>IF(salesTable[[#This Row],[customerFisrtName]]=CLEAN(UPPER(TRIM(salesTable[[#This Row],[customerFisrtName]]))),salesTable[[#This Row],[customerFisrtName]],"MISMATCH")</f>
        <v>KOJO</v>
      </c>
      <c r="AD1149" t="str">
        <f>CLEAN(UPPER(TRIM(IF(salesTable[[#This Row],[LastName]]="","MISSING",IFERROR(VLOOKUP(salesTable[[#This Row],[CustomerID_final]],customer_REF[],3,FALSE),"NO MATCH")))))</f>
        <v>ARTHUR</v>
      </c>
      <c r="AE1149" s="8" t="str">
        <f>IF(salesTable[[#This Row],[customerLastName]]=CLEAN(UPPER(TRIM(salesTable[[#This Row],[customerLastName]]))),salesTable[[#This Row],[customerLastName]],"MISMATCH")</f>
        <v>ARTHUR</v>
      </c>
      <c r="AF1149" s="8" t="str">
        <f>IF(salesTable[[#This Row],[Phone]]="","MISSING",0&amp;RIGHT(TRIM(SUBSTITUTE(SUBSTITUTE(SUBSTITUTE(salesTable[[#This Row],[Phone]],"+","")," ",""),"-","")),9))</f>
        <v>0206299513</v>
      </c>
      <c r="AG114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49" s="8">
        <f>IF(salesTable[[#This Row],[quantity_clean]]&gt;0,salesTable[[#This Row],[quantity_clean]],"INVALID")</f>
        <v>11</v>
      </c>
      <c r="AI114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49" s="8">
        <f>IF(salesTable[[#This Row],[unitPrice_clean]]&gt;0,salesTable[[#This Row],[unitPrice_clean]],"INVALID")</f>
        <v>4200</v>
      </c>
      <c r="AK1149">
        <f>IF(salesTable[[#This Row],[Revenue]]="","MISSING",VALUE(TRIM(SUBSTITUTE(SUBSTITUTE(salesTable[[#This Row],[Revenue]],",",""),"GH₵",""))))</f>
        <v>46200</v>
      </c>
      <c r="AL1149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1149" s="19">
        <f>IF(ISNUMBER(salesTable[[#This Row],[OrderDate]]),salesTable[[#This Row],[OrderDate]],IFERROR(DATEVALUE(CLEAN(TRIM(SUBSTITUTE(salesTable[[#This Row],[OrderDate]],".","/")))),"CHECK"))</f>
        <v>45998</v>
      </c>
      <c r="AN11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11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49" s="8" t="str">
        <f>CLEAN(PROPER(TRIM(salesTable[[#This Row],[Email]])))</f>
        <v>Kojo.Arthur98Example.Com</v>
      </c>
      <c r="AR1149" s="8" t="str">
        <f>CLEAN(TRIM(salesTable[[#This Row],[SourceFile]]))</f>
        <v>Agent_App_2025.csv</v>
      </c>
      <c r="AS11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49" s="8" t="str">
        <f>IF(salesTable[orderRef_final]&lt;&gt;"MISSING",salesTable[orderRef_final],"invalid")</f>
        <v>SUSPICIOUS</v>
      </c>
    </row>
    <row r="1150" spans="1:46" x14ac:dyDescent="0.3">
      <c r="A1150" t="s">
        <v>1617</v>
      </c>
      <c r="B1150" t="s">
        <v>1618</v>
      </c>
      <c r="C1150" t="s">
        <v>1619</v>
      </c>
      <c r="D1150" t="s">
        <v>1341</v>
      </c>
      <c r="E1150" t="s">
        <v>190</v>
      </c>
      <c r="F1150" t="s">
        <v>1594</v>
      </c>
      <c r="G1150" t="s">
        <v>53</v>
      </c>
      <c r="H1150" t="s">
        <v>95</v>
      </c>
      <c r="I1150" t="s">
        <v>96</v>
      </c>
      <c r="J1150" t="s">
        <v>56</v>
      </c>
      <c r="K1150" t="s">
        <v>84</v>
      </c>
      <c r="L1150" t="s">
        <v>182</v>
      </c>
      <c r="M1150">
        <v>6</v>
      </c>
      <c r="N1150">
        <v>180</v>
      </c>
      <c r="O1150">
        <v>980</v>
      </c>
      <c r="P1150" t="s">
        <v>1620</v>
      </c>
      <c r="Q1150" t="s">
        <v>1621</v>
      </c>
      <c r="R1150" t="s">
        <v>157</v>
      </c>
      <c r="S1150" t="str">
        <f>IF(salesTable[[#This Row],[Region]]="","MISSING",IFERROR(VLOOKUP(salesTable[[#This Row],[Region]],region_ref[],2,FALSE),TRIM(CLEAN(UPPER(salesTable[[#This Row],[Region]])))))</f>
        <v>TAMALE</v>
      </c>
      <c r="T1150" t="str">
        <f>IF(salesTable[[#This Row],[CustomerType]]="","MISSING",IFERROR(VLOOKUP(salesTable[[#This Row],[CustomerType]],customerType_Ref[],2,FALSE),TRIM(CLEAN(UPPER(salesTable[[#This Row],[CustomerType]])))))</f>
        <v>GOVERNMENT</v>
      </c>
      <c r="U1150" t="str">
        <f>IF(salesTable[[#This Row],[SalesChannel]]="","MISSING",IFERROR(VLOOKUP(salesTable[[#This Row],[SalesChannel]],salesChannel_Ref[],2,FALSE),CLEAN(UPPER(TRIM(salesTable[SalesChannel])))))</f>
        <v>AGENT</v>
      </c>
      <c r="V1150" t="str">
        <f>IF(salesTable[[#This Row],[PaymentMethod]]="","MISSING",IFERROR(VLOOKUP(salesTable[[#This Row],[PaymentMethod]],paymentMethod_REF[],2,FALSE), CLEAN(UPPER(TRIM(salesTable[[#This Row],[PaymentMethod]])))))</f>
        <v>CASH</v>
      </c>
      <c r="W1150" s="8" t="str">
        <f>IF(salesTable[[#This Row],[ProductID]]="","MISSING",IFERROR(VLOOKUP(salesTable[[#This Row],[ProductID]],product_REF[],1,FALSE),"NO MATCH"))</f>
        <v>P007</v>
      </c>
      <c r="X1150" s="8" t="str">
        <f>CLEAN(UPPER(TRIM(IF(salesTable[[#This Row],[ProductID]]="","MISSING",IFERROR(VLOOKUP(salesTable[[#This Row],[ProductID]],product_REF[],2,FALSE),"NO MATCH")))))</f>
        <v>COTTON SHIRT</v>
      </c>
      <c r="Y1150" t="str">
        <f>IFERROR(CLEAN(UPPER(TRIM(VLOOKUP(salesTable[[#This Row],[productID_Final]],product_REF[],3,FALSE)))),"NO MATCH")</f>
        <v>CLOTHING</v>
      </c>
      <c r="Z1150" s="8" t="str">
        <f>IF(salesTable[[#This Row],[productCategory_final]]=CLEAN(UPPER(TRIM(salesTable[ProductCategory]))),salesTable[[#This Row],[productCategory_final]],"MISMATCH")</f>
        <v>CLOTHING</v>
      </c>
      <c r="AA1150" s="8" t="str">
        <f>IF(salesTable[[#This Row],[CustomerID]]="","MISSING",IFERROR(VLOOKUP(salesTable[[#This Row],[CustomerID]],customer_REF[],1,FALSE),"NO MATCH"))</f>
        <v>C0130</v>
      </c>
      <c r="AB1150" t="str">
        <f>CLEAN(UPPER(TRIM(IF(salesTable[[#This Row],[FirstName]]="","MISSING",IFERROR(VLOOKUP(salesTable[[#This Row],[CustomerID_final]],customer_REF[],2,FALSE),"NO MATCH")))))</f>
        <v>AMA</v>
      </c>
      <c r="AC1150" s="8" t="str">
        <f>IF(salesTable[[#This Row],[customerFisrtName]]=CLEAN(UPPER(TRIM(salesTable[[#This Row],[customerFisrtName]]))),salesTable[[#This Row],[customerFisrtName]],"MISMATCH")</f>
        <v>AMA</v>
      </c>
      <c r="AD1150" t="str">
        <f>CLEAN(UPPER(TRIM(IF(salesTable[[#This Row],[LastName]]="","MISSING",IFERROR(VLOOKUP(salesTable[[#This Row],[CustomerID_final]],customer_REF[],3,FALSE),"NO MATCH")))))</f>
        <v>ASARE</v>
      </c>
      <c r="AE1150" s="8" t="str">
        <f>IF(salesTable[[#This Row],[customerLastName]]=CLEAN(UPPER(TRIM(salesTable[[#This Row],[customerLastName]]))),salesTable[[#This Row],[customerLastName]],"MISMATCH")</f>
        <v>ASARE</v>
      </c>
      <c r="AF1150" s="8" t="str">
        <f>IF(salesTable[[#This Row],[Phone]]="","MISSING",0&amp;RIGHT(TRIM(SUBSTITUTE(SUBSTITUTE(SUBSTITUTE(salesTable[[#This Row],[Phone]],"+","")," ",""),"-","")),9))</f>
        <v>0598842154</v>
      </c>
      <c r="AG115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50" s="8">
        <f>IF(salesTable[[#This Row],[quantity_clean]]&gt;0,salesTable[[#This Row],[quantity_clean]],"INVALID")</f>
        <v>6</v>
      </c>
      <c r="AI115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50" s="8">
        <f>IF(salesTable[[#This Row],[unitPrice_clean]]&gt;0,salesTable[[#This Row],[unitPrice_clean]],"INVALID")</f>
        <v>180</v>
      </c>
      <c r="AK1150">
        <f>IF(salesTable[[#This Row],[Revenue]]="","MISSING",VALUE(TRIM(SUBSTITUTE(SUBSTITUTE(salesTable[[#This Row],[Revenue]],",",""),"GH₵",""))))</f>
        <v>980</v>
      </c>
      <c r="AL115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50" s="19">
        <f>IF(ISNUMBER(salesTable[[#This Row],[OrderDate]]),salesTable[[#This Row],[OrderDate]],IFERROR(DATEVALUE(CLEAN(TRIM(SUBSTITUTE(salesTable[[#This Row],[OrderDate]],".","/")))),"CHECK"))</f>
        <v>45719</v>
      </c>
      <c r="AN11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45719</v>
      </c>
      <c r="AO11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50" s="8" t="str">
        <f>CLEAN(PROPER(TRIM(salesTable[[#This Row],[Email]])))</f>
        <v>Ama.Asare74@Example.Com</v>
      </c>
      <c r="AR1150" s="8" t="str">
        <f>CLEAN(TRIM(salesTable[[#This Row],[SourceFile]]))</f>
        <v>Online_Sales_2025.xlsx</v>
      </c>
      <c r="AS11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0" s="8" t="str">
        <f>IF(salesTable[orderRef_final]&lt;&gt;"MISSING",salesTable[orderRef_final],"invalid")</f>
        <v>SUSPICIOUS</v>
      </c>
    </row>
    <row r="1151" spans="1:46" x14ac:dyDescent="0.3">
      <c r="A1151" t="s">
        <v>1622</v>
      </c>
      <c r="B1151" t="s">
        <v>1623</v>
      </c>
      <c r="C1151" t="s">
        <v>1232</v>
      </c>
      <c r="D1151" t="s">
        <v>635</v>
      </c>
      <c r="E1151" t="s">
        <v>140</v>
      </c>
      <c r="F1151" t="s">
        <v>94</v>
      </c>
      <c r="G1151" t="s">
        <v>120</v>
      </c>
      <c r="H1151" t="s">
        <v>373</v>
      </c>
      <c r="I1151" t="s">
        <v>374</v>
      </c>
      <c r="J1151" t="s">
        <v>221</v>
      </c>
      <c r="K1151" t="s">
        <v>98</v>
      </c>
      <c r="L1151" t="s">
        <v>165</v>
      </c>
      <c r="M1151">
        <v>2</v>
      </c>
      <c r="N1151">
        <v>850</v>
      </c>
      <c r="O1151">
        <v>1700</v>
      </c>
      <c r="P1151" t="s">
        <v>1624</v>
      </c>
      <c r="Q1151" t="s">
        <v>1625</v>
      </c>
      <c r="R1151" t="s">
        <v>61</v>
      </c>
      <c r="S1151" t="str">
        <f>IF(salesTable[[#This Row],[Region]]="","MISSING",IFERROR(VLOOKUP(salesTable[[#This Row],[Region]],region_ref[],2,FALSE),TRIM(CLEAN(UPPER(salesTable[[#This Row],[Region]])))))</f>
        <v>ACCRA</v>
      </c>
      <c r="T1151" t="str">
        <f>IF(salesTable[[#This Row],[CustomerType]]="","MISSING",IFERROR(VLOOKUP(salesTable[[#This Row],[CustomerType]],customerType_Ref[],2,FALSE),TRIM(CLEAN(UPPER(salesTable[[#This Row],[CustomerType]])))))</f>
        <v>INDIVIDUAL</v>
      </c>
      <c r="U1151" t="str">
        <f>IF(salesTable[[#This Row],[SalesChannel]]="","MISSING",IFERROR(VLOOKUP(salesTable[[#This Row],[SalesChannel]],salesChannel_Ref[],2,FALSE),CLEAN(UPPER(TRIM(salesTable[SalesChannel])))))</f>
        <v>MOBILE APP</v>
      </c>
      <c r="V115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51" s="8" t="str">
        <f>IF(salesTable[[#This Row],[ProductID]]="","MISSING",IFERROR(VLOOKUP(salesTable[[#This Row],[ProductID]],product_REF[],1,FALSE),"NO MATCH"))</f>
        <v>P002</v>
      </c>
      <c r="X1151" s="8" t="str">
        <f>CLEAN(UPPER(TRIM(IF(salesTable[[#This Row],[ProductID]]="","MISSING",IFERROR(VLOOKUP(salesTable[[#This Row],[ProductID]],product_REF[],2,FALSE),"NO MATCH")))))</f>
        <v>OFFICE CHAIR</v>
      </c>
      <c r="Y1151" t="str">
        <f>IFERROR(CLEAN(UPPER(TRIM(VLOOKUP(salesTable[[#This Row],[productID_Final]],product_REF[],3,FALSE)))),"NO MATCH")</f>
        <v>FURNITURE</v>
      </c>
      <c r="Z1151" s="8" t="str">
        <f>IF(salesTable[[#This Row],[productCategory_final]]=CLEAN(UPPER(TRIM(salesTable[ProductCategory]))),salesTable[[#This Row],[productCategory_final]],"MISMATCH")</f>
        <v>FURNITURE</v>
      </c>
      <c r="AA1151" s="8" t="str">
        <f>IF(salesTable[[#This Row],[CustomerID]]="","MISSING",IFERROR(VLOOKUP(salesTable[[#This Row],[CustomerID]],customer_REF[],1,FALSE),"NO MATCH"))</f>
        <v>C0242</v>
      </c>
      <c r="AB1151" t="str">
        <f>CLEAN(UPPER(TRIM(IF(salesTable[[#This Row],[FirstName]]="","MISSING",IFERROR(VLOOKUP(salesTable[[#This Row],[CustomerID_final]],customer_REF[],2,FALSE),"NO MATCH")))))</f>
        <v>KOJO</v>
      </c>
      <c r="AC1151" s="8" t="str">
        <f>IF(salesTable[[#This Row],[customerFisrtName]]=CLEAN(UPPER(TRIM(salesTable[[#This Row],[customerFisrtName]]))),salesTable[[#This Row],[customerFisrtName]],"MISMATCH")</f>
        <v>KOJO</v>
      </c>
      <c r="AD1151" t="str">
        <f>CLEAN(UPPER(TRIM(IF(salesTable[[#This Row],[LastName]]="","MISSING",IFERROR(VLOOKUP(salesTable[[#This Row],[CustomerID_final]],customer_REF[],3,FALSE),"NO MATCH")))))</f>
        <v>OWUSU</v>
      </c>
      <c r="AE1151" s="8" t="str">
        <f>IF(salesTable[[#This Row],[customerLastName]]=CLEAN(UPPER(TRIM(salesTable[[#This Row],[customerLastName]]))),salesTable[[#This Row],[customerLastName]],"MISMATCH")</f>
        <v>OWUSU</v>
      </c>
      <c r="AF1151" s="8" t="str">
        <f>IF(salesTable[[#This Row],[Phone]]="","MISSING",0&amp;RIGHT(TRIM(SUBSTITUTE(SUBSTITUTE(SUBSTITUTE(salesTable[[#This Row],[Phone]],"+","")," ",""),"-","")),9))</f>
        <v>0275732420</v>
      </c>
      <c r="AG115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51" s="8">
        <f>IF(salesTable[[#This Row],[quantity_clean]]&gt;0,salesTable[[#This Row],[quantity_clean]],"INVALID")</f>
        <v>2</v>
      </c>
      <c r="AI115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51" s="8">
        <f>IF(salesTable[[#This Row],[unitPrice_clean]]&gt;0,salesTable[[#This Row],[unitPrice_clean]],"INVALID")</f>
        <v>850</v>
      </c>
      <c r="AK1151">
        <f>IF(salesTable[[#This Row],[Revenue]]="","MISSING",VALUE(TRIM(SUBSTITUTE(SUBSTITUTE(salesTable[[#This Row],[Revenue]],",",""),"GH₵",""))))</f>
        <v>1700</v>
      </c>
      <c r="AL1151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1151" s="19">
        <f>IF(ISNUMBER(salesTable[[#This Row],[OrderDate]]),salesTable[[#This Row],[OrderDate]],IFERROR(DATEVALUE(CLEAN(TRIM(SUBSTITUTE(salesTable[[#This Row],[OrderDate]],".","/")))),"CHECK"))</f>
        <v>45826</v>
      </c>
      <c r="AN11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45826</v>
      </c>
      <c r="AO11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51" s="8" t="str">
        <f>CLEAN(PROPER(TRIM(salesTable[[#This Row],[Email]])))</f>
        <v>Kojo.Owusu90@Example.Com</v>
      </c>
      <c r="AR1151" s="8" t="str">
        <f>CLEAN(TRIM(salesTable[[#This Row],[SourceFile]]))</f>
        <v>Retail_POS_2025.csv</v>
      </c>
      <c r="AS11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1" s="8" t="str">
        <f>IF(salesTable[orderRef_final]&lt;&gt;"MISSING",salesTable[orderRef_final],"invalid")</f>
        <v>SUSPICIOUS</v>
      </c>
    </row>
    <row r="1152" spans="1:46" x14ac:dyDescent="0.3">
      <c r="A1152" t="s">
        <v>1631</v>
      </c>
      <c r="B1152" t="s">
        <v>1632</v>
      </c>
      <c r="C1152" t="s">
        <v>1335</v>
      </c>
      <c r="D1152" t="s">
        <v>1633</v>
      </c>
      <c r="E1152" t="s">
        <v>173</v>
      </c>
      <c r="F1152" t="s">
        <v>23</v>
      </c>
      <c r="G1152" t="s">
        <v>53</v>
      </c>
      <c r="H1152" t="s">
        <v>95</v>
      </c>
      <c r="I1152" t="s">
        <v>1634</v>
      </c>
      <c r="J1152" t="s">
        <v>97</v>
      </c>
      <c r="K1152" t="s">
        <v>174</v>
      </c>
      <c r="L1152" t="s">
        <v>182</v>
      </c>
      <c r="M1152" t="s">
        <v>1079</v>
      </c>
      <c r="N1152">
        <v>180</v>
      </c>
      <c r="O1152">
        <v>900</v>
      </c>
      <c r="P1152" t="s">
        <v>1635</v>
      </c>
      <c r="Q1152" t="s">
        <v>1636</v>
      </c>
      <c r="R1152" t="s">
        <v>157</v>
      </c>
      <c r="S1152" t="str">
        <f>IF(salesTable[[#This Row],[Region]]="","MISSING",IFERROR(VLOOKUP(salesTable[[#This Row],[Region]],region_ref[],2,FALSE),TRIM(CLEAN(UPPER(salesTable[[#This Row],[Region]])))))</f>
        <v>HO</v>
      </c>
      <c r="T1152" t="str">
        <f>IF(salesTable[[#This Row],[CustomerType]]="","MISSING",IFERROR(VLOOKUP(salesTable[[#This Row],[CustomerType]],customerType_Ref[],2,FALSE),TRIM(CLEAN(UPPER(salesTable[[#This Row],[CustomerType]])))))</f>
        <v>BUSINESS</v>
      </c>
      <c r="U1152" t="str">
        <f>IF(salesTable[[#This Row],[SalesChannel]]="","MISSING",IFERROR(VLOOKUP(salesTable[[#This Row],[SalesChannel]],salesChannel_Ref[],2,FALSE),CLEAN(UPPER(TRIM(salesTable[SalesChannel])))))</f>
        <v>IN-STORE</v>
      </c>
      <c r="V1152" t="str">
        <f>IF(salesTable[[#This Row],[PaymentMethod]]="","MISSING",IFERROR(VLOOKUP(salesTable[[#This Row],[PaymentMethod]],paymentMethod_REF[],2,FALSE), CLEAN(UPPER(TRIM(salesTable[[#This Row],[PaymentMethod]])))))</f>
        <v>CASH</v>
      </c>
      <c r="W1152" s="8" t="str">
        <f>IF(salesTable[[#This Row],[ProductID]]="","MISSING",IFERROR(VLOOKUP(salesTable[[#This Row],[ProductID]],product_REF[],1,FALSE),"NO MATCH"))</f>
        <v>P007</v>
      </c>
      <c r="X1152" s="8" t="str">
        <f>CLEAN(UPPER(TRIM(IF(salesTable[[#This Row],[ProductID]]="","MISSING",IFERROR(VLOOKUP(salesTable[[#This Row],[ProductID]],product_REF[],2,FALSE),"NO MATCH")))))</f>
        <v>COTTON SHIRT</v>
      </c>
      <c r="Y1152" t="str">
        <f>IFERROR(CLEAN(UPPER(TRIM(VLOOKUP(salesTable[[#This Row],[productID_Final]],product_REF[],3,FALSE)))),"NO MATCH")</f>
        <v>CLOTHING</v>
      </c>
      <c r="Z1152" s="8" t="str">
        <f>IF(salesTable[[#This Row],[productCategory_final]]=CLEAN(UPPER(TRIM(salesTable[ProductCategory]))),salesTable[[#This Row],[productCategory_final]],"MISMATCH")</f>
        <v>CLOTHING</v>
      </c>
      <c r="AA1152" s="8" t="str">
        <f>IF(salesTable[[#This Row],[CustomerID]]="","MISSING",IFERROR(VLOOKUP(salesTable[[#This Row],[CustomerID]],customer_REF[],1,FALSE),"NO MATCH"))</f>
        <v>C0168</v>
      </c>
      <c r="AB1152" t="str">
        <f>CLEAN(UPPER(TRIM(IF(salesTable[[#This Row],[FirstName]]="","MISSING",IFERROR(VLOOKUP(salesTable[[#This Row],[CustomerID_final]],customer_REF[],2,FALSE),"NO MATCH")))))</f>
        <v>KOFI</v>
      </c>
      <c r="AC1152" s="8" t="str">
        <f>IF(salesTable[[#This Row],[customerFisrtName]]=CLEAN(UPPER(TRIM(salesTable[[#This Row],[customerFisrtName]]))),salesTable[[#This Row],[customerFisrtName]],"MISMATCH")</f>
        <v>KOFI</v>
      </c>
      <c r="AD1152" t="str">
        <f>CLEAN(UPPER(TRIM(IF(salesTable[[#This Row],[LastName]]="","MISSING",IFERROR(VLOOKUP(salesTable[[#This Row],[CustomerID_final]],customer_REF[],3,FALSE),"NO MATCH")))))</f>
        <v>OSEI</v>
      </c>
      <c r="AE1152" s="8" t="str">
        <f>IF(salesTable[[#This Row],[customerLastName]]=CLEAN(UPPER(TRIM(salesTable[[#This Row],[customerLastName]]))),salesTable[[#This Row],[customerLastName]],"MISMATCH")</f>
        <v>OSEI</v>
      </c>
      <c r="AF1152" s="8" t="str">
        <f>IF(salesTable[[#This Row],[Phone]]="","MISSING",0&amp;RIGHT(TRIM(SUBSTITUTE(SUBSTITUTE(SUBSTITUTE(salesTable[[#This Row],[Phone]],"+","")," ",""),"-","")),9))</f>
        <v>0248434496</v>
      </c>
      <c r="AG115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52" s="8">
        <f>IF(salesTable[[#This Row],[quantity_clean]]&gt;0,salesTable[[#This Row],[quantity_clean]],"INVALID")</f>
        <v>5</v>
      </c>
      <c r="AI1152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52" s="8">
        <f>IF(salesTable[[#This Row],[unitPrice_clean]]&gt;0,salesTable[[#This Row],[unitPrice_clean]],"INVALID")</f>
        <v>180</v>
      </c>
      <c r="AK1152">
        <f>IF(salesTable[[#This Row],[Revenue]]="","MISSING",VALUE(TRIM(SUBSTITUTE(SUBSTITUTE(salesTable[[#This Row],[Revenue]],",",""),"GH₵",""))))</f>
        <v>900</v>
      </c>
      <c r="AL1152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1152" s="19">
        <f>IF(ISNUMBER(salesTable[[#This Row],[OrderDate]]),salesTable[[#This Row],[OrderDate]],IFERROR(DATEVALUE(CLEAN(TRIM(SUBSTITUTE(salesTable[[#This Row],[OrderDate]],".","/")))),"CHECK"))</f>
        <v>45845</v>
      </c>
      <c r="AN11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45845</v>
      </c>
      <c r="AO11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52" s="8" t="str">
        <f>CLEAN(PROPER(TRIM(salesTable[[#This Row],[Email]])))</f>
        <v>Kofi.Osei17@Example.Com</v>
      </c>
      <c r="AR1152" s="8" t="str">
        <f>CLEAN(TRIM(salesTable[[#This Row],[SourceFile]]))</f>
        <v>Online_Sales_2025.xlsx</v>
      </c>
      <c r="AS11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2" s="8" t="str">
        <f>IF(salesTable[orderRef_final]&lt;&gt;"MISSING",salesTable[orderRef_final],"invalid")</f>
        <v>SUSPICIOUS</v>
      </c>
    </row>
    <row r="1153" spans="1:46" x14ac:dyDescent="0.3">
      <c r="A1153" t="s">
        <v>1644</v>
      </c>
      <c r="B1153" t="s">
        <v>1645</v>
      </c>
      <c r="C1153" t="s">
        <v>1646</v>
      </c>
      <c r="D1153" t="s">
        <v>139</v>
      </c>
      <c r="E1153" t="s">
        <v>956</v>
      </c>
      <c r="G1153" t="s">
        <v>142</v>
      </c>
      <c r="H1153" t="s">
        <v>143</v>
      </c>
      <c r="I1153" t="s">
        <v>220</v>
      </c>
      <c r="J1153" t="s">
        <v>27</v>
      </c>
      <c r="K1153" t="s">
        <v>493</v>
      </c>
      <c r="L1153" t="s">
        <v>669</v>
      </c>
      <c r="M1153" t="s">
        <v>577</v>
      </c>
      <c r="N1153">
        <v>420</v>
      </c>
      <c r="O1153">
        <v>5040</v>
      </c>
      <c r="P1153" t="s">
        <v>1647</v>
      </c>
      <c r="Q1153" t="s">
        <v>1648</v>
      </c>
      <c r="R1153" t="s">
        <v>32</v>
      </c>
      <c r="S1153" t="str">
        <f>IF(salesTable[[#This Row],[Region]]="","MISSING",IFERROR(VLOOKUP(salesTable[[#This Row],[Region]],region_ref[],2,FALSE),TRIM(CLEAN(UPPER(salesTable[[#This Row],[Region]])))))</f>
        <v>MISSING</v>
      </c>
      <c r="T1153" t="str">
        <f>IF(salesTable[[#This Row],[CustomerType]]="","MISSING",IFERROR(VLOOKUP(salesTable[[#This Row],[CustomerType]],customerType_Ref[],2,FALSE),TRIM(CLEAN(UPPER(salesTable[[#This Row],[CustomerType]])))))</f>
        <v>GOVERNMENT</v>
      </c>
      <c r="U1153" t="str">
        <f>IF(salesTable[[#This Row],[SalesChannel]]="","MISSING",IFERROR(VLOOKUP(salesTable[[#This Row],[SalesChannel]],salesChannel_Ref[],2,FALSE),CLEAN(UPPER(TRIM(salesTable[SalesChannel])))))</f>
        <v>AGENT</v>
      </c>
      <c r="V115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53" s="8" t="str">
        <f>IF(salesTable[[#This Row],[ProductID]]="","MISSING",IFERROR(VLOOKUP(salesTable[[#This Row],[ProductID]],product_REF[],1,FALSE),"NO MATCH"))</f>
        <v>P003</v>
      </c>
      <c r="X1153" s="8" t="str">
        <f>CLEAN(UPPER(TRIM(IF(salesTable[[#This Row],[ProductID]]="","MISSING",IFERROR(VLOOKUP(salesTable[[#This Row],[ProductID]],product_REF[],2,FALSE),"NO MATCH")))))</f>
        <v>WIRELESS HEADSET</v>
      </c>
      <c r="Y1153" t="str">
        <f>IFERROR(CLEAN(UPPER(TRIM(VLOOKUP(salesTable[[#This Row],[productID_Final]],product_REF[],3,FALSE)))),"NO MATCH")</f>
        <v>ELECTRONICS</v>
      </c>
      <c r="Z1153" s="8" t="str">
        <f>IF(salesTable[[#This Row],[productCategory_final]]=CLEAN(UPPER(TRIM(salesTable[ProductCategory]))),salesTable[[#This Row],[productCategory_final]],"MISMATCH")</f>
        <v>ELECTRONICS</v>
      </c>
      <c r="AA1153" s="8" t="str">
        <f>IF(salesTable[[#This Row],[CustomerID]]="","MISSING",IFERROR(VLOOKUP(salesTable[[#This Row],[CustomerID]],customer_REF[],1,FALSE),"NO MATCH"))</f>
        <v>C0356</v>
      </c>
      <c r="AB1153" t="str">
        <f>CLEAN(UPPER(TRIM(IF(salesTable[[#This Row],[FirstName]]="","MISSING",IFERROR(VLOOKUP(salesTable[[#This Row],[CustomerID_final]],customer_REF[],2,FALSE),"NO MATCH")))))</f>
        <v>KOFI</v>
      </c>
      <c r="AC1153" s="8" t="str">
        <f>IF(salesTable[[#This Row],[customerFisrtName]]=CLEAN(UPPER(TRIM(salesTable[[#This Row],[customerFisrtName]]))),salesTable[[#This Row],[customerFisrtName]],"MISMATCH")</f>
        <v>KOFI</v>
      </c>
      <c r="AD1153" t="str">
        <f>CLEAN(UPPER(TRIM(IF(salesTable[[#This Row],[LastName]]="","MISSING",IFERROR(VLOOKUP(salesTable[[#This Row],[CustomerID_final]],customer_REF[],3,FALSE),"NO MATCH")))))</f>
        <v>ANTWI</v>
      </c>
      <c r="AE1153" s="8" t="str">
        <f>IF(salesTable[[#This Row],[customerLastName]]=CLEAN(UPPER(TRIM(salesTable[[#This Row],[customerLastName]]))),salesTable[[#This Row],[customerLastName]],"MISMATCH")</f>
        <v>ANTWI</v>
      </c>
      <c r="AF1153" s="8" t="str">
        <f>IF(salesTable[[#This Row],[Phone]]="","MISSING",0&amp;RIGHT(TRIM(SUBSTITUTE(SUBSTITUTE(SUBSTITUTE(salesTable[[#This Row],[Phone]],"+","")," ",""),"-","")),9))</f>
        <v>0598089277</v>
      </c>
      <c r="AG115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53" s="8">
        <f>IF(salesTable[[#This Row],[quantity_clean]]&gt;0,salesTable[[#This Row],[quantity_clean]],"INVALID")</f>
        <v>12</v>
      </c>
      <c r="AI115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153" s="8">
        <f>IF(salesTable[[#This Row],[unitPrice_clean]]&gt;0,salesTable[[#This Row],[unitPrice_clean]],"INVALID")</f>
        <v>420</v>
      </c>
      <c r="AK1153">
        <f>IF(salesTable[[#This Row],[Revenue]]="","MISSING",VALUE(TRIM(SUBSTITUTE(SUBSTITUTE(salesTable[[#This Row],[Revenue]],",",""),"GH₵",""))))</f>
        <v>5040</v>
      </c>
      <c r="AL1153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1153" s="19" t="str">
        <f>IF(ISNUMBER(salesTable[[#This Row],[OrderDate]]),salesTable[[#This Row],[OrderDate]],IFERROR(DATEVALUE(CLEAN(TRIM(SUBSTITUTE(salesTable[[#This Row],[OrderDate]],".","/")))),"CHECK"))</f>
        <v>CHECK</v>
      </c>
      <c r="AN115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153" s="8" t="str">
        <f>CLEAN(PROPER(TRIM(salesTable[[#This Row],[Email]])))</f>
        <v>Kofi.Antwi9@Example.Com</v>
      </c>
      <c r="AR1153" s="8" t="str">
        <f>CLEAN(TRIM(salesTable[[#This Row],[SourceFile]]))</f>
        <v>Agent_App_2025.csv</v>
      </c>
      <c r="AS11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3" s="8" t="str">
        <f>IF(salesTable[orderRef_final]&lt;&gt;"MISSING",salesTable[orderRef_final],"invalid")</f>
        <v>SUSPICIOUS</v>
      </c>
    </row>
    <row r="1154" spans="1:46" x14ac:dyDescent="0.3">
      <c r="A1154" t="s">
        <v>1669</v>
      </c>
      <c r="B1154" t="s">
        <v>1670</v>
      </c>
      <c r="C1154" t="s">
        <v>1671</v>
      </c>
      <c r="D1154" t="s">
        <v>1457</v>
      </c>
      <c r="E1154" t="s">
        <v>37</v>
      </c>
      <c r="F1154" t="s">
        <v>108</v>
      </c>
      <c r="G1154" t="s">
        <v>218</v>
      </c>
      <c r="H1154" t="s">
        <v>312</v>
      </c>
      <c r="I1154" t="s">
        <v>26</v>
      </c>
      <c r="J1154" t="s">
        <v>393</v>
      </c>
      <c r="K1154" t="s">
        <v>1136</v>
      </c>
      <c r="L1154" t="s">
        <v>111</v>
      </c>
      <c r="M1154">
        <v>5</v>
      </c>
      <c r="N1154" t="s">
        <v>979</v>
      </c>
      <c r="O1154">
        <v>14000</v>
      </c>
      <c r="P1154" t="s">
        <v>1672</v>
      </c>
      <c r="Q1154" t="s">
        <v>1673</v>
      </c>
      <c r="R1154" t="s">
        <v>32</v>
      </c>
      <c r="S1154" t="str">
        <f>IF(salesTable[[#This Row],[Region]]="","MISSING",IFERROR(VLOOKUP(salesTable[[#This Row],[Region]],region_ref[],2,FALSE),TRIM(CLEAN(UPPER(salesTable[[#This Row],[Region]])))))</f>
        <v>TAMALE</v>
      </c>
      <c r="T1154" t="str">
        <f>IF(salesTable[[#This Row],[CustomerType]]="","MISSING",IFERROR(VLOOKUP(salesTable[[#This Row],[CustomerType]],customerType_Ref[],2,FALSE),TRIM(CLEAN(UPPER(salesTable[[#This Row],[CustomerType]])))))</f>
        <v>BUSINESS</v>
      </c>
      <c r="U1154" t="str">
        <f>IF(salesTable[[#This Row],[SalesChannel]]="","MISSING",IFERROR(VLOOKUP(salesTable[[#This Row],[SalesChannel]],salesChannel_Ref[],2,FALSE),CLEAN(UPPER(TRIM(salesTable[SalesChannel])))))</f>
        <v>AGENT</v>
      </c>
      <c r="V1154" t="str">
        <f>IF(salesTable[[#This Row],[PaymentMethod]]="","MISSING",IFERROR(VLOOKUP(salesTable[[#This Row],[PaymentMethod]],paymentMethod_REF[],2,FALSE), CLEAN(UPPER(TRIM(salesTable[[#This Row],[PaymentMethod]])))))</f>
        <v>CARD</v>
      </c>
      <c r="W1154" s="8" t="str">
        <f>IF(salesTable[[#This Row],[ProductID]]="","MISSING",IFERROR(VLOOKUP(salesTable[[#This Row],[ProductID]],product_REF[],1,FALSE),"NO MATCH"))</f>
        <v>P005</v>
      </c>
      <c r="X1154" s="8" t="str">
        <f>CLEAN(UPPER(TRIM(IF(salesTable[[#This Row],[ProductID]]="","MISSING",IFERROR(VLOOKUP(salesTable[[#This Row],[ProductID]],product_REF[],2,FALSE),"NO MATCH")))))</f>
        <v>SMARTPHONE X</v>
      </c>
      <c r="Y1154" t="str">
        <f>IFERROR(CLEAN(UPPER(TRIM(VLOOKUP(salesTable[[#This Row],[productID_Final]],product_REF[],3,FALSE)))),"NO MATCH")</f>
        <v>ELECTRONICS</v>
      </c>
      <c r="Z1154" s="8" t="str">
        <f>IF(salesTable[[#This Row],[productCategory_final]]=CLEAN(UPPER(TRIM(salesTable[ProductCategory]))),salesTable[[#This Row],[productCategory_final]],"MISMATCH")</f>
        <v>ELECTRONICS</v>
      </c>
      <c r="AA1154" s="8" t="str">
        <f>IF(salesTable[[#This Row],[CustomerID]]="","MISSING",IFERROR(VLOOKUP(salesTable[[#This Row],[CustomerID]],customer_REF[],1,FALSE),"NO MATCH"))</f>
        <v>C0296</v>
      </c>
      <c r="AB1154" t="str">
        <f>CLEAN(UPPER(TRIM(IF(salesTable[[#This Row],[FirstName]]="","MISSING",IFERROR(VLOOKUP(salesTable[[#This Row],[CustomerID_final]],customer_REF[],2,FALSE),"NO MATCH")))))</f>
        <v>DANIEL</v>
      </c>
      <c r="AC1154" s="8" t="str">
        <f>IF(salesTable[[#This Row],[customerFisrtName]]=CLEAN(UPPER(TRIM(salesTable[[#This Row],[customerFisrtName]]))),salesTable[[#This Row],[customerFisrtName]],"MISMATCH")</f>
        <v>DANIEL</v>
      </c>
      <c r="AD1154" t="str">
        <f>CLEAN(UPPER(TRIM(IF(salesTable[[#This Row],[LastName]]="","MISSING",IFERROR(VLOOKUP(salesTable[[#This Row],[CustomerID_final]],customer_REF[],3,FALSE),"NO MATCH")))))</f>
        <v>ANTWI</v>
      </c>
      <c r="AE1154" s="8" t="str">
        <f>IF(salesTable[[#This Row],[customerLastName]]=CLEAN(UPPER(TRIM(salesTable[[#This Row],[customerLastName]]))),salesTable[[#This Row],[customerLastName]],"MISMATCH")</f>
        <v>ANTWI</v>
      </c>
      <c r="AF1154" s="8" t="str">
        <f>IF(salesTable[[#This Row],[Phone]]="","MISSING",0&amp;RIGHT(TRIM(SUBSTITUTE(SUBSTITUTE(SUBSTITUTE(salesTable[[#This Row],[Phone]],"+","")," ",""),"-","")),9))</f>
        <v>0242578053</v>
      </c>
      <c r="AG115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154" s="8">
        <f>IF(salesTable[[#This Row],[quantity_clean]]&gt;0,salesTable[[#This Row],[quantity_clean]],"INVALID")</f>
        <v>5</v>
      </c>
      <c r="AI115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154" s="8">
        <f>IF(salesTable[[#This Row],[unitPrice_clean]]&gt;0,salesTable[[#This Row],[unitPrice_clean]],"INVALID")</f>
        <v>2800</v>
      </c>
      <c r="AK1154">
        <f>IF(salesTable[[#This Row],[Revenue]]="","MISSING",VALUE(TRIM(SUBSTITUTE(SUBSTITUTE(salesTable[[#This Row],[Revenue]],",",""),"GH₵",""))))</f>
        <v>14000</v>
      </c>
      <c r="AL1154" s="8">
        <f>IFERROR(IF(ROUND(salesTable[[#This Row],[Quantity_final]]*salesTable[[#This Row],[UnitPrice_final]],2)=ROUND(salesTable[[#This Row],[revenue_clean]],2)=TRUE,salesTable[[#This Row],[revenue_clean]],"invalid"),"INVALID")</f>
        <v>14000</v>
      </c>
      <c r="AM1154" s="19">
        <f>IF(ISNUMBER(salesTable[[#This Row],[OrderDate]]),salesTable[[#This Row],[OrderDate]],IFERROR(DATEVALUE(CLEAN(TRIM(SUBSTITUTE(salesTable[[#This Row],[OrderDate]],".","/")))),"CHECK"))</f>
        <v>45888</v>
      </c>
      <c r="AN11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45888</v>
      </c>
      <c r="AO11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54" s="8" t="str">
        <f>CLEAN(PROPER(TRIM(salesTable[[#This Row],[Email]])))</f>
        <v>Daniel.Antwi76@Example.Com</v>
      </c>
      <c r="AR1154" s="8" t="str">
        <f>CLEAN(TRIM(salesTable[[#This Row],[SourceFile]]))</f>
        <v>Agent_App_2025.csv</v>
      </c>
      <c r="AS11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4" s="8" t="str">
        <f>IF(salesTable[orderRef_final]&lt;&gt;"MISSING",salesTable[orderRef_final],"invalid")</f>
        <v>SUSPICIOUS</v>
      </c>
    </row>
    <row r="1155" spans="1:46" x14ac:dyDescent="0.3">
      <c r="A1155" t="s">
        <v>1679</v>
      </c>
      <c r="B1155" t="s">
        <v>1680</v>
      </c>
      <c r="C1155" t="s">
        <v>1681</v>
      </c>
      <c r="D1155" t="s">
        <v>344</v>
      </c>
      <c r="E1155" t="s">
        <v>1682</v>
      </c>
      <c r="F1155" t="s">
        <v>228</v>
      </c>
      <c r="G1155" t="s">
        <v>162</v>
      </c>
      <c r="H1155" t="s">
        <v>1205</v>
      </c>
      <c r="I1155" t="s">
        <v>110</v>
      </c>
      <c r="J1155" t="s">
        <v>337</v>
      </c>
      <c r="K1155" t="s">
        <v>84</v>
      </c>
      <c r="L1155" t="s">
        <v>182</v>
      </c>
      <c r="M1155" t="s">
        <v>133</v>
      </c>
      <c r="N1155">
        <v>670</v>
      </c>
      <c r="O1155">
        <v>2010</v>
      </c>
      <c r="P1155" t="s">
        <v>1683</v>
      </c>
      <c r="Q1155" t="s">
        <v>1684</v>
      </c>
      <c r="R1155" t="s">
        <v>46</v>
      </c>
      <c r="S1155" t="str">
        <f>IF(salesTable[[#This Row],[Region]]="","MISSING",IFERROR(VLOOKUP(salesTable[[#This Row],[Region]],region_ref[],2,FALSE),TRIM(CLEAN(UPPER(salesTable[[#This Row],[Region]])))))</f>
        <v>SUNYANI</v>
      </c>
      <c r="T1155" t="str">
        <f>IF(salesTable[[#This Row],[CustomerType]]="","MISSING",IFERROR(VLOOKUP(salesTable[[#This Row],[CustomerType]],customerType_Ref[],2,FALSE),TRIM(CLEAN(UPPER(salesTable[[#This Row],[CustomerType]])))))</f>
        <v>INDIVIDUAL</v>
      </c>
      <c r="U1155" t="str">
        <f>IF(salesTable[[#This Row],[SalesChannel]]="","MISSING",IFERROR(VLOOKUP(salesTable[[#This Row],[SalesChannel]],salesChannel_Ref[],2,FALSE),CLEAN(UPPER(TRIM(salesTable[SalesChannel])))))</f>
        <v>AGENT</v>
      </c>
      <c r="V1155" t="str">
        <f>IF(salesTable[[#This Row],[PaymentMethod]]="","MISSING",IFERROR(VLOOKUP(salesTable[[#This Row],[PaymentMethod]],paymentMethod_REF[],2,FALSE), CLEAN(UPPER(TRIM(salesTable[[#This Row],[PaymentMethod]])))))</f>
        <v>CASH</v>
      </c>
      <c r="W1155" s="8" t="str">
        <f>IF(salesTable[[#This Row],[ProductID]]="","MISSING",IFERROR(VLOOKUP(salesTable[[#This Row],[ProductID]],product_REF[],1,FALSE),"NO MATCH"))</f>
        <v>P012</v>
      </c>
      <c r="X1155" s="8" t="str">
        <f>CLEAN(UPPER(TRIM(IF(salesTable[[#This Row],[ProductID]]="","MISSING",IFERROR(VLOOKUP(salesTable[[#This Row],[ProductID]],product_REF[],2,FALSE),"NO MATCH")))))</f>
        <v>BLENDER PLUS</v>
      </c>
      <c r="Y1155" t="str">
        <f>IFERROR(CLEAN(UPPER(TRIM(VLOOKUP(salesTable[[#This Row],[productID_Final]],product_REF[],3,FALSE)))),"NO MATCH")</f>
        <v>HOME APPLIANCES</v>
      </c>
      <c r="Z1155" s="8" t="str">
        <f>IF(salesTable[[#This Row],[productCategory_final]]=CLEAN(UPPER(TRIM(salesTable[ProductCategory]))),salesTable[[#This Row],[productCategory_final]],"MISMATCH")</f>
        <v>HOME APPLIANCES</v>
      </c>
      <c r="AA1155" s="8" t="str">
        <f>IF(salesTable[[#This Row],[CustomerID]]="","MISSING",IFERROR(VLOOKUP(salesTable[[#This Row],[CustomerID]],customer_REF[],1,FALSE),"NO MATCH"))</f>
        <v>C0303</v>
      </c>
      <c r="AB1155" t="str">
        <f>CLEAN(UPPER(TRIM(IF(salesTable[[#This Row],[FirstName]]="","MISSING",IFERROR(VLOOKUP(salesTable[[#This Row],[CustomerID_final]],customer_REF[],2,FALSE),"NO MATCH")))))</f>
        <v>KWAME</v>
      </c>
      <c r="AC1155" s="8" t="str">
        <f>IF(salesTable[[#This Row],[customerFisrtName]]=CLEAN(UPPER(TRIM(salesTable[[#This Row],[customerFisrtName]]))),salesTable[[#This Row],[customerFisrtName]],"MISMATCH")</f>
        <v>KWAME</v>
      </c>
      <c r="AD1155" t="str">
        <f>CLEAN(UPPER(TRIM(IF(salesTable[[#This Row],[LastName]]="","MISSING",IFERROR(VLOOKUP(salesTable[[#This Row],[CustomerID_final]],customer_REF[],3,FALSE),"NO MATCH")))))</f>
        <v>ADDO</v>
      </c>
      <c r="AE1155" s="8" t="str">
        <f>IF(salesTable[[#This Row],[customerLastName]]=CLEAN(UPPER(TRIM(salesTable[[#This Row],[customerLastName]]))),salesTable[[#This Row],[customerLastName]],"MISMATCH")</f>
        <v>ADDO</v>
      </c>
      <c r="AF1155" s="8" t="str">
        <f>IF(salesTable[[#This Row],[Phone]]="","MISSING",0&amp;RIGHT(TRIM(SUBSTITUTE(SUBSTITUTE(SUBSTITUTE(salesTable[[#This Row],[Phone]],"+","")," ",""),"-","")),9))</f>
        <v>0548829025</v>
      </c>
      <c r="AG115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155" s="8" t="str">
        <f>IF(salesTable[[#This Row],[quantity_clean]]&gt;0,salesTable[[#This Row],[quantity_clean]],"INVALID")</f>
        <v>INVALID</v>
      </c>
      <c r="AI1155">
        <f>IF(OR(salesTable[[#This Row],[UnitPrice]]="",salesTable[[#This Row],[UnitPrice]]="N/A",salesTable[[#This Row],[UnitPrice]]="unknown"),"INVALID",VALUE(TRIM(SUBSTITUTE(SUBSTITUTE(salesTable[[#This Row],[UnitPrice]],",",""),"GH₵",""))))</f>
        <v>670</v>
      </c>
      <c r="AJ1155" s="8">
        <f>IF(salesTable[[#This Row],[unitPrice_clean]]&gt;0,salesTable[[#This Row],[unitPrice_clean]],"INVALID")</f>
        <v>670</v>
      </c>
      <c r="AK1155">
        <f>IF(salesTable[[#This Row],[Revenue]]="","MISSING",VALUE(TRIM(SUBSTITUTE(SUBSTITUTE(salesTable[[#This Row],[Revenue]],",",""),"GH₵",""))))</f>
        <v>2010</v>
      </c>
      <c r="AL115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55" s="19" t="str">
        <f>IF(ISNUMBER(salesTable[[#This Row],[OrderDate]]),salesTable[[#This Row],[OrderDate]],IFERROR(DATEVALUE(CLEAN(TRIM(SUBSTITUTE(salesTable[[#This Row],[OrderDate]],".","/")))),"CHECK"))</f>
        <v>CHECK</v>
      </c>
      <c r="AN115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1155" s="8" t="str">
        <f>CLEAN(PROPER(TRIM(salesTable[[#This Row],[Email]])))</f>
        <v>Kwame.Addo84@Example.Com</v>
      </c>
      <c r="AR1155" s="8" t="str">
        <f>CLEAN(TRIM(salesTable[[#This Row],[SourceFile]]))</f>
        <v>Mobile_App_Export.csv</v>
      </c>
      <c r="AS11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5" s="8" t="str">
        <f>IF(salesTable[orderRef_final]&lt;&gt;"MISSING",salesTable[orderRef_final],"invalid")</f>
        <v>SUSPICIOUS</v>
      </c>
    </row>
    <row r="1156" spans="1:46" x14ac:dyDescent="0.3">
      <c r="A1156" t="s">
        <v>1609</v>
      </c>
      <c r="B1156" t="s">
        <v>1690</v>
      </c>
      <c r="C1156" t="s">
        <v>774</v>
      </c>
      <c r="D1156" t="s">
        <v>139</v>
      </c>
      <c r="E1156" t="s">
        <v>152</v>
      </c>
      <c r="F1156" t="s">
        <v>119</v>
      </c>
      <c r="G1156" t="s">
        <v>120</v>
      </c>
      <c r="H1156" t="s">
        <v>121</v>
      </c>
      <c r="I1156" t="s">
        <v>41</v>
      </c>
      <c r="J1156" t="s">
        <v>83</v>
      </c>
      <c r="K1156" t="s">
        <v>84</v>
      </c>
      <c r="L1156" t="s">
        <v>58</v>
      </c>
      <c r="M1156">
        <v>4</v>
      </c>
      <c r="N1156">
        <v>850</v>
      </c>
      <c r="O1156">
        <v>3500</v>
      </c>
      <c r="P1156" t="s">
        <v>1691</v>
      </c>
      <c r="Q1156" t="s">
        <v>1692</v>
      </c>
      <c r="R1156" t="s">
        <v>61</v>
      </c>
      <c r="S1156" t="str">
        <f>IF(salesTable[[#This Row],[Region]]="","MISSING",IFERROR(VLOOKUP(salesTable[[#This Row],[Region]],region_ref[],2,FALSE),TRIM(CLEAN(UPPER(salesTable[[#This Row],[Region]])))))</f>
        <v>KOFORIDUA</v>
      </c>
      <c r="T1156" t="str">
        <f>IF(salesTable[[#This Row],[CustomerType]]="","MISSING",IFERROR(VLOOKUP(salesTable[[#This Row],[CustomerType]],customerType_Ref[],2,FALSE),TRIM(CLEAN(UPPER(salesTable[[#This Row],[CustomerType]])))))</f>
        <v>INDIVIDUAL</v>
      </c>
      <c r="U1156" t="str">
        <f>IF(salesTable[[#This Row],[SalesChannel]]="","MISSING",IFERROR(VLOOKUP(salesTable[[#This Row],[SalesChannel]],salesChannel_Ref[],2,FALSE),CLEAN(UPPER(TRIM(salesTable[SalesChannel])))))</f>
        <v>AGENT</v>
      </c>
      <c r="V115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56" s="8" t="str">
        <f>IF(salesTable[[#This Row],[ProductID]]="","MISSING",IFERROR(VLOOKUP(salesTable[[#This Row],[ProductID]],product_REF[],1,FALSE),"NO MATCH"))</f>
        <v>P002</v>
      </c>
      <c r="X1156" s="8" t="str">
        <f>CLEAN(UPPER(TRIM(IF(salesTable[[#This Row],[ProductID]]="","MISSING",IFERROR(VLOOKUP(salesTable[[#This Row],[ProductID]],product_REF[],2,FALSE),"NO MATCH")))))</f>
        <v>OFFICE CHAIR</v>
      </c>
      <c r="Y1156" t="str">
        <f>IFERROR(CLEAN(UPPER(TRIM(VLOOKUP(salesTable[[#This Row],[productID_Final]],product_REF[],3,FALSE)))),"NO MATCH")</f>
        <v>FURNITURE</v>
      </c>
      <c r="Z1156" s="8" t="str">
        <f>IF(salesTable[[#This Row],[productCategory_final]]=CLEAN(UPPER(TRIM(salesTable[ProductCategory]))),salesTable[[#This Row],[productCategory_final]],"MISMATCH")</f>
        <v>FURNITURE</v>
      </c>
      <c r="AA1156" s="8" t="str">
        <f>IF(salesTable[[#This Row],[CustomerID]]="","MISSING",IFERROR(VLOOKUP(salesTable[[#This Row],[CustomerID]],customer_REF[],1,FALSE),"NO MATCH"))</f>
        <v>C0360</v>
      </c>
      <c r="AB1156" t="str">
        <f>CLEAN(UPPER(TRIM(IF(salesTable[[#This Row],[FirstName]]="","MISSING",IFERROR(VLOOKUP(salesTable[[#This Row],[CustomerID_final]],customer_REF[],2,FALSE),"NO MATCH")))))</f>
        <v>KOFI</v>
      </c>
      <c r="AC1156" s="8" t="str">
        <f>IF(salesTable[[#This Row],[customerFisrtName]]=CLEAN(UPPER(TRIM(salesTable[[#This Row],[customerFisrtName]]))),salesTable[[#This Row],[customerFisrtName]],"MISMATCH")</f>
        <v>KOFI</v>
      </c>
      <c r="AD1156" t="str">
        <f>CLEAN(UPPER(TRIM(IF(salesTable[[#This Row],[LastName]]="","MISSING",IFERROR(VLOOKUP(salesTable[[#This Row],[CustomerID_final]],customer_REF[],3,FALSE),"NO MATCH")))))</f>
        <v>OWUSU</v>
      </c>
      <c r="AE1156" s="8" t="str">
        <f>IF(salesTable[[#This Row],[customerLastName]]=CLEAN(UPPER(TRIM(salesTable[[#This Row],[customerLastName]]))),salesTable[[#This Row],[customerLastName]],"MISMATCH")</f>
        <v>OWUSU</v>
      </c>
      <c r="AF1156" s="8" t="str">
        <f>IF(salesTable[[#This Row],[Phone]]="","MISSING",0&amp;RIGHT(TRIM(SUBSTITUTE(SUBSTITUTE(SUBSTITUTE(salesTable[[#This Row],[Phone]],"+","")," ",""),"-","")),9))</f>
        <v>0593973272</v>
      </c>
      <c r="AG115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56" s="8">
        <f>IF(salesTable[[#This Row],[quantity_clean]]&gt;0,salesTable[[#This Row],[quantity_clean]],"INVALID")</f>
        <v>4</v>
      </c>
      <c r="AI115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56" s="8">
        <f>IF(salesTable[[#This Row],[unitPrice_clean]]&gt;0,salesTable[[#This Row],[unitPrice_clean]],"INVALID")</f>
        <v>850</v>
      </c>
      <c r="AK1156">
        <f>IF(salesTable[[#This Row],[Revenue]]="","MISSING",VALUE(TRIM(SUBSTITUTE(SUBSTITUTE(salesTable[[#This Row],[Revenue]],",",""),"GH₵",""))))</f>
        <v>3500</v>
      </c>
      <c r="AL115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56" s="19" t="str">
        <f>IF(ISNUMBER(salesTable[[#This Row],[OrderDate]]),salesTable[[#This Row],[OrderDate]],IFERROR(DATEVALUE(CLEAN(TRIM(SUBSTITUTE(salesTable[[#This Row],[OrderDate]],".","/")))),"CHECK"))</f>
        <v>CHECK</v>
      </c>
      <c r="AN115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1156" s="8" t="str">
        <f>CLEAN(PROPER(TRIM(salesTable[[#This Row],[Email]])))</f>
        <v>Kofi.Owusu47@Example.Com</v>
      </c>
      <c r="AR1156" s="8" t="str">
        <f>CLEAN(TRIM(salesTable[[#This Row],[SourceFile]]))</f>
        <v>Retail_POS_2025.csv</v>
      </c>
      <c r="AS11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6" s="8" t="str">
        <f>IF(salesTable[orderRef_final]&lt;&gt;"MISSING",salesTable[orderRef_final],"invalid")</f>
        <v>SUSPICIOUS</v>
      </c>
    </row>
    <row r="1157" spans="1:46" x14ac:dyDescent="0.3">
      <c r="A1157" t="s">
        <v>1706</v>
      </c>
      <c r="B1157" t="s">
        <v>342</v>
      </c>
      <c r="C1157" t="s">
        <v>1707</v>
      </c>
      <c r="D1157" t="s">
        <v>1304</v>
      </c>
      <c r="E1157" t="s">
        <v>22</v>
      </c>
      <c r="F1157" t="s">
        <v>457</v>
      </c>
      <c r="G1157" t="s">
        <v>191</v>
      </c>
      <c r="H1157" t="s">
        <v>278</v>
      </c>
      <c r="I1157" t="s">
        <v>527</v>
      </c>
      <c r="J1157" t="s">
        <v>27</v>
      </c>
      <c r="K1157" t="s">
        <v>98</v>
      </c>
      <c r="L1157" t="s">
        <v>58</v>
      </c>
      <c r="M1157" t="s">
        <v>74</v>
      </c>
      <c r="N1157" t="s">
        <v>1708</v>
      </c>
      <c r="O1157">
        <v>13200</v>
      </c>
      <c r="P1157" t="s">
        <v>1709</v>
      </c>
      <c r="Q1157" t="s">
        <v>1710</v>
      </c>
      <c r="R1157" t="s">
        <v>61</v>
      </c>
      <c r="S1157" t="str">
        <f>IF(salesTable[[#This Row],[Region]]="","MISSING",IFERROR(VLOOKUP(salesTable[[#This Row],[Region]],region_ref[],2,FALSE),TRIM(CLEAN(UPPER(salesTable[[#This Row],[Region]])))))</f>
        <v>HO</v>
      </c>
      <c r="T1157" t="str">
        <f>IF(salesTable[[#This Row],[CustomerType]]="","MISSING",IFERROR(VLOOKUP(salesTable[[#This Row],[CustomerType]],customerType_Ref[],2,FALSE),TRIM(CLEAN(UPPER(salesTable[[#This Row],[CustomerType]])))))</f>
        <v>GOVERNMENT</v>
      </c>
      <c r="U1157" t="str">
        <f>IF(salesTable[[#This Row],[SalesChannel]]="","MISSING",IFERROR(VLOOKUP(salesTable[[#This Row],[SalesChannel]],salesChannel_Ref[],2,FALSE),CLEAN(UPPER(TRIM(salesTable[SalesChannel])))))</f>
        <v>MOBILE APP</v>
      </c>
      <c r="V115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57" s="8" t="str">
        <f>IF(salesTable[[#This Row],[ProductID]]="","MISSING",IFERROR(VLOOKUP(salesTable[[#This Row],[ProductID]],product_REF[],1,FALSE),"NO MATCH"))</f>
        <v>P004</v>
      </c>
      <c r="X1157" s="8" t="str">
        <f>CLEAN(UPPER(TRIM(IF(salesTable[[#This Row],[ProductID]]="","MISSING",IFERROR(VLOOKUP(salesTable[[#This Row],[ProductID]],product_REF[],2,FALSE),"NO MATCH")))))</f>
        <v>LASER PRINTER</v>
      </c>
      <c r="Y1157" t="str">
        <f>IFERROR(CLEAN(UPPER(TRIM(VLOOKUP(salesTable[[#This Row],[productID_Final]],product_REF[],3,FALSE)))),"NO MATCH")</f>
        <v>OFFICE SUPPLIES</v>
      </c>
      <c r="Z1157" s="8" t="str">
        <f>IF(salesTable[[#This Row],[productCategory_final]]=CLEAN(UPPER(TRIM(salesTable[ProductCategory]))),salesTable[[#This Row],[productCategory_final]],"MISMATCH")</f>
        <v>OFFICE SUPPLIES</v>
      </c>
      <c r="AA1157" s="8" t="str">
        <f>IF(salesTable[[#This Row],[CustomerID]]="","MISSING",IFERROR(VLOOKUP(salesTable[[#This Row],[CustomerID]],customer_REF[],1,FALSE),"NO MATCH"))</f>
        <v>C0112</v>
      </c>
      <c r="AB1157" t="str">
        <f>CLEAN(UPPER(TRIM(IF(salesTable[[#This Row],[FirstName]]="","MISSING",IFERROR(VLOOKUP(salesTable[[#This Row],[CustomerID_final]],customer_REF[],2,FALSE),"NO MATCH")))))</f>
        <v>ABENA</v>
      </c>
      <c r="AC1157" s="8" t="str">
        <f>IF(salesTable[[#This Row],[customerFisrtName]]=CLEAN(UPPER(TRIM(salesTable[[#This Row],[customerFisrtName]]))),salesTable[[#This Row],[customerFisrtName]],"MISMATCH")</f>
        <v>ABENA</v>
      </c>
      <c r="AD1157" t="str">
        <f>CLEAN(UPPER(TRIM(IF(salesTable[[#This Row],[LastName]]="","MISSING",IFERROR(VLOOKUP(salesTable[[#This Row],[CustomerID_final]],customer_REF[],3,FALSE),"NO MATCH")))))</f>
        <v>ARTHUR</v>
      </c>
      <c r="AE1157" s="8" t="str">
        <f>IF(salesTable[[#This Row],[customerLastName]]=CLEAN(UPPER(TRIM(salesTable[[#This Row],[customerLastName]]))),salesTable[[#This Row],[customerLastName]],"MISMATCH")</f>
        <v>ARTHUR</v>
      </c>
      <c r="AF1157" s="8" t="str">
        <f>IF(salesTable[[#This Row],[Phone]]="","MISSING",0&amp;RIGHT(TRIM(SUBSTITUTE(SUBSTITUTE(SUBSTITUTE(salesTable[[#This Row],[Phone]],"+","")," ",""),"-","")),9))</f>
        <v>0504852558</v>
      </c>
      <c r="AG1157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157" s="8">
        <f>IF(salesTable[[#This Row],[quantity_clean]]&gt;0,salesTable[[#This Row],[quantity_clean]],"INVALID")</f>
        <v>8</v>
      </c>
      <c r="AI115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57" s="8">
        <f>IF(salesTable[[#This Row],[unitPrice_clean]]&gt;0,salesTable[[#This Row],[unitPrice_clean]],"INVALID")</f>
        <v>1650</v>
      </c>
      <c r="AK1157">
        <f>IF(salesTable[[#This Row],[Revenue]]="","MISSING",VALUE(TRIM(SUBSTITUTE(SUBSTITUTE(salesTable[[#This Row],[Revenue]],",",""),"GH₵",""))))</f>
        <v>13200</v>
      </c>
      <c r="AL1157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1157" s="19">
        <f>IF(ISNUMBER(salesTable[[#This Row],[OrderDate]]),salesTable[[#This Row],[OrderDate]],IFERROR(DATEVALUE(CLEAN(TRIM(SUBSTITUTE(salesTable[[#This Row],[OrderDate]],".","/")))),"CHECK"))</f>
        <v>45983</v>
      </c>
      <c r="AN11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45983</v>
      </c>
      <c r="AO11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57" s="8" t="str">
        <f>CLEAN(PROPER(TRIM(salesTable[[#This Row],[Email]])))</f>
        <v>Abena.Arthur24@Example.Com</v>
      </c>
      <c r="AR1157" s="8" t="str">
        <f>CLEAN(TRIM(salesTable[[#This Row],[SourceFile]]))</f>
        <v>Retail_POS_2025.csv</v>
      </c>
      <c r="AS11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7" s="8" t="str">
        <f>IF(salesTable[orderRef_final]&lt;&gt;"MISSING",salesTable[orderRef_final],"invalid")</f>
        <v>SUSPICIOUS</v>
      </c>
    </row>
    <row r="1158" spans="1:46" x14ac:dyDescent="0.3">
      <c r="A1158" t="s">
        <v>1715</v>
      </c>
      <c r="B1158" t="s">
        <v>1716</v>
      </c>
      <c r="C1158" t="s">
        <v>1717</v>
      </c>
      <c r="D1158" t="s">
        <v>189</v>
      </c>
      <c r="E1158" t="s">
        <v>237</v>
      </c>
      <c r="F1158" t="s">
        <v>1718</v>
      </c>
      <c r="G1158" t="s">
        <v>303</v>
      </c>
      <c r="H1158" t="s">
        <v>1004</v>
      </c>
      <c r="I1158" t="s">
        <v>41</v>
      </c>
      <c r="J1158" t="s">
        <v>83</v>
      </c>
      <c r="K1158" t="s">
        <v>72</v>
      </c>
      <c r="L1158" t="s">
        <v>154</v>
      </c>
      <c r="M1158" t="s">
        <v>546</v>
      </c>
      <c r="N1158">
        <v>2400</v>
      </c>
      <c r="O1158">
        <v>9600</v>
      </c>
      <c r="P1158" t="s">
        <v>1719</v>
      </c>
      <c r="Q1158" t="s">
        <v>1720</v>
      </c>
      <c r="R1158" t="s">
        <v>32</v>
      </c>
      <c r="S1158" t="str">
        <f>IF(salesTable[[#This Row],[Region]]="","MISSING",IFERROR(VLOOKUP(salesTable[[#This Row],[Region]],region_ref[],2,FALSE),TRIM(CLEAN(UPPER(salesTable[[#This Row],[Region]])))))</f>
        <v>TAMALE</v>
      </c>
      <c r="T1158" t="str">
        <f>IF(salesTable[[#This Row],[CustomerType]]="","MISSING",IFERROR(VLOOKUP(salesTable[[#This Row],[CustomerType]],customerType_Ref[],2,FALSE),TRIM(CLEAN(UPPER(salesTable[[#This Row],[CustomerType]])))))</f>
        <v>INDIVIDUAL</v>
      </c>
      <c r="U1158" t="str">
        <f>IF(salesTable[[#This Row],[SalesChannel]]="","MISSING",IFERROR(VLOOKUP(salesTable[[#This Row],[SalesChannel]],salesChannel_Ref[],2,FALSE),CLEAN(UPPER(TRIM(salesTable[SalesChannel])))))</f>
        <v>IN-STORE</v>
      </c>
      <c r="V115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58" s="8" t="str">
        <f>IF(salesTable[[#This Row],[ProductID]]="","MISSING",IFERROR(VLOOKUP(salesTable[[#This Row],[ProductID]],product_REF[],1,FALSE),"NO MATCH"))</f>
        <v>P011</v>
      </c>
      <c r="X1158" s="8" t="str">
        <f>CLEAN(UPPER(TRIM(IF(salesTable[[#This Row],[ProductID]]="","MISSING",IFERROR(VLOOKUP(salesTable[[#This Row],[ProductID]],product_REF[],2,FALSE),"NO MATCH")))))</f>
        <v>EXECUTIVE DESK</v>
      </c>
      <c r="Y1158" t="str">
        <f>IFERROR(CLEAN(UPPER(TRIM(VLOOKUP(salesTable[[#This Row],[productID_Final]],product_REF[],3,FALSE)))),"NO MATCH")</f>
        <v>FURNITURE</v>
      </c>
      <c r="Z1158" s="8" t="str">
        <f>IF(salesTable[[#This Row],[productCategory_final]]=CLEAN(UPPER(TRIM(salesTable[ProductCategory]))),salesTable[[#This Row],[productCategory_final]],"MISMATCH")</f>
        <v>FURNITURE</v>
      </c>
      <c r="AA1158" s="8" t="str">
        <f>IF(salesTable[[#This Row],[CustomerID]]="","MISSING",IFERROR(VLOOKUP(salesTable[[#This Row],[CustomerID]],customer_REF[],1,FALSE),"NO MATCH"))</f>
        <v>C0267</v>
      </c>
      <c r="AB1158" t="str">
        <f>CLEAN(UPPER(TRIM(IF(salesTable[[#This Row],[FirstName]]="","MISSING",IFERROR(VLOOKUP(salesTable[[#This Row],[CustomerID_final]],customer_REF[],2,FALSE),"NO MATCH")))))</f>
        <v>ESI</v>
      </c>
      <c r="AC1158" s="8" t="str">
        <f>IF(salesTable[[#This Row],[customerFisrtName]]=CLEAN(UPPER(TRIM(salesTable[[#This Row],[customerFisrtName]]))),salesTable[[#This Row],[customerFisrtName]],"MISMATCH")</f>
        <v>ESI</v>
      </c>
      <c r="AD1158" t="str">
        <f>CLEAN(UPPER(TRIM(IF(salesTable[[#This Row],[LastName]]="","MISSING",IFERROR(VLOOKUP(salesTable[[#This Row],[CustomerID_final]],customer_REF[],3,FALSE),"NO MATCH")))))</f>
        <v>APPIAH</v>
      </c>
      <c r="AE1158" s="8" t="str">
        <f>IF(salesTable[[#This Row],[customerLastName]]=CLEAN(UPPER(TRIM(salesTable[[#This Row],[customerLastName]]))),salesTable[[#This Row],[customerLastName]],"MISMATCH")</f>
        <v>APPIAH</v>
      </c>
      <c r="AF1158" s="8" t="str">
        <f>IF(salesTable[[#This Row],[Phone]]="","MISSING",0&amp;RIGHT(TRIM(SUBSTITUTE(SUBSTITUTE(SUBSTITUTE(salesTable[[#This Row],[Phone]],"+","")," ",""),"-","")),9))</f>
        <v>0545353439</v>
      </c>
      <c r="AG115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58" s="8">
        <f>IF(salesTable[[#This Row],[quantity_clean]]&gt;0,salesTable[[#This Row],[quantity_clean]],"INVALID")</f>
        <v>4</v>
      </c>
      <c r="AI115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58" s="8">
        <f>IF(salesTable[[#This Row],[unitPrice_clean]]&gt;0,salesTable[[#This Row],[unitPrice_clean]],"INVALID")</f>
        <v>2400</v>
      </c>
      <c r="AK1158">
        <f>IF(salesTable[[#This Row],[Revenue]]="","MISSING",VALUE(TRIM(SUBSTITUTE(SUBSTITUTE(salesTable[[#This Row],[Revenue]],",",""),"GH₵",""))))</f>
        <v>9600</v>
      </c>
      <c r="AL1158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1158" s="19" t="str">
        <f>IF(ISNUMBER(salesTable[[#This Row],[OrderDate]]),salesTable[[#This Row],[OrderDate]],IFERROR(DATEVALUE(CLEAN(TRIM(SUBSTITUTE(salesTable[[#This Row],[OrderDate]],".","/")))),"CHECK"))</f>
        <v>CHECK</v>
      </c>
      <c r="AN115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58" s="8" t="str">
        <f>CLEAN(PROPER(TRIM(salesTable[[#This Row],[Email]])))</f>
        <v>Esi.Appiah71@Example.Com</v>
      </c>
      <c r="AR1158" s="8" t="str">
        <f>CLEAN(TRIM(salesTable[[#This Row],[SourceFile]]))</f>
        <v>Agent_App_2025.csv</v>
      </c>
      <c r="AS11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8" s="8" t="str">
        <f>IF(salesTable[orderRef_final]&lt;&gt;"MISSING",salesTable[orderRef_final],"invalid")</f>
        <v>SUSPICIOUS</v>
      </c>
    </row>
    <row r="1159" spans="1:46" x14ac:dyDescent="0.3">
      <c r="A1159" t="s">
        <v>1721</v>
      </c>
      <c r="B1159" t="s">
        <v>1722</v>
      </c>
      <c r="C1159" t="s">
        <v>1204</v>
      </c>
      <c r="D1159" t="s">
        <v>366</v>
      </c>
      <c r="E1159" t="s">
        <v>190</v>
      </c>
      <c r="F1159" t="s">
        <v>1718</v>
      </c>
      <c r="G1159" t="s">
        <v>120</v>
      </c>
      <c r="H1159" t="s">
        <v>121</v>
      </c>
      <c r="I1159" t="s">
        <v>41</v>
      </c>
      <c r="J1159" t="s">
        <v>83</v>
      </c>
      <c r="K1159" t="s">
        <v>84</v>
      </c>
      <c r="L1159" t="s">
        <v>111</v>
      </c>
      <c r="M1159">
        <v>12</v>
      </c>
      <c r="N1159">
        <v>850</v>
      </c>
      <c r="O1159">
        <v>10200</v>
      </c>
      <c r="P1159" t="s">
        <v>1723</v>
      </c>
      <c r="Q1159" t="s">
        <v>1724</v>
      </c>
      <c r="R1159" t="s">
        <v>157</v>
      </c>
      <c r="S1159" t="str">
        <f>IF(salesTable[[#This Row],[Region]]="","MISSING",IFERROR(VLOOKUP(salesTable[[#This Row],[Region]],region_ref[],2,FALSE),TRIM(CLEAN(UPPER(salesTable[[#This Row],[Region]])))))</f>
        <v>TAMALE</v>
      </c>
      <c r="T1159" t="str">
        <f>IF(salesTable[[#This Row],[CustomerType]]="","MISSING",IFERROR(VLOOKUP(salesTable[[#This Row],[CustomerType]],customerType_Ref[],2,FALSE),TRIM(CLEAN(UPPER(salesTable[[#This Row],[CustomerType]])))))</f>
        <v>INDIVIDUAL</v>
      </c>
      <c r="U1159" t="str">
        <f>IF(salesTable[[#This Row],[SalesChannel]]="","MISSING",IFERROR(VLOOKUP(salesTable[[#This Row],[SalesChannel]],salesChannel_Ref[],2,FALSE),CLEAN(UPPER(TRIM(salesTable[SalesChannel])))))</f>
        <v>AGENT</v>
      </c>
      <c r="V1159" t="str">
        <f>IF(salesTable[[#This Row],[PaymentMethod]]="","MISSING",IFERROR(VLOOKUP(salesTable[[#This Row],[PaymentMethod]],paymentMethod_REF[],2,FALSE), CLEAN(UPPER(TRIM(salesTable[[#This Row],[PaymentMethod]])))))</f>
        <v>CARD</v>
      </c>
      <c r="W1159" s="8" t="str">
        <f>IF(salesTable[[#This Row],[ProductID]]="","MISSING",IFERROR(VLOOKUP(salesTable[[#This Row],[ProductID]],product_REF[],1,FALSE),"NO MATCH"))</f>
        <v>P002</v>
      </c>
      <c r="X1159" s="8" t="str">
        <f>CLEAN(UPPER(TRIM(IF(salesTable[[#This Row],[ProductID]]="","MISSING",IFERROR(VLOOKUP(salesTable[[#This Row],[ProductID]],product_REF[],2,FALSE),"NO MATCH")))))</f>
        <v>OFFICE CHAIR</v>
      </c>
      <c r="Y1159" t="str">
        <f>IFERROR(CLEAN(UPPER(TRIM(VLOOKUP(salesTable[[#This Row],[productID_Final]],product_REF[],3,FALSE)))),"NO MATCH")</f>
        <v>FURNITURE</v>
      </c>
      <c r="Z1159" s="8" t="str">
        <f>IF(salesTable[[#This Row],[productCategory_final]]=CLEAN(UPPER(TRIM(salesTable[ProductCategory]))),salesTable[[#This Row],[productCategory_final]],"MISMATCH")</f>
        <v>FURNITURE</v>
      </c>
      <c r="AA1159" s="8" t="str">
        <f>IF(salesTable[[#This Row],[CustomerID]]="","MISSING",IFERROR(VLOOKUP(salesTable[[#This Row],[CustomerID]],customer_REF[],1,FALSE),"NO MATCH"))</f>
        <v>C0348</v>
      </c>
      <c r="AB1159" t="str">
        <f>CLEAN(UPPER(TRIM(IF(salesTable[[#This Row],[FirstName]]="","MISSING",IFERROR(VLOOKUP(salesTable[[#This Row],[CustomerID_final]],customer_REF[],2,FALSE),"NO MATCH")))))</f>
        <v>ABENA</v>
      </c>
      <c r="AC1159" s="8" t="str">
        <f>IF(salesTable[[#This Row],[customerFisrtName]]=CLEAN(UPPER(TRIM(salesTable[[#This Row],[customerFisrtName]]))),salesTable[[#This Row],[customerFisrtName]],"MISMATCH")</f>
        <v>ABENA</v>
      </c>
      <c r="AD1159" t="str">
        <f>CLEAN(UPPER(TRIM(IF(salesTable[[#This Row],[LastName]]="","MISSING",IFERROR(VLOOKUP(salesTable[[#This Row],[CustomerID_final]],customer_REF[],3,FALSE),"NO MATCH")))))</f>
        <v>ASARE</v>
      </c>
      <c r="AE1159" s="8" t="str">
        <f>IF(salesTable[[#This Row],[customerLastName]]=CLEAN(UPPER(TRIM(salesTable[[#This Row],[customerLastName]]))),salesTable[[#This Row],[customerLastName]],"MISMATCH")</f>
        <v>ASARE</v>
      </c>
      <c r="AF1159" s="8" t="str">
        <f>IF(salesTable[[#This Row],[Phone]]="","MISSING",0&amp;RIGHT(TRIM(SUBSTITUTE(SUBSTITUTE(SUBSTITUTE(salesTable[[#This Row],[Phone]],"+","")," ",""),"-","")),9))</f>
        <v>0246019982</v>
      </c>
      <c r="AG115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59" s="8">
        <f>IF(salesTable[[#This Row],[quantity_clean]]&gt;0,salesTable[[#This Row],[quantity_clean]],"INVALID")</f>
        <v>12</v>
      </c>
      <c r="AI115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59" s="8">
        <f>IF(salesTable[[#This Row],[unitPrice_clean]]&gt;0,salesTable[[#This Row],[unitPrice_clean]],"INVALID")</f>
        <v>850</v>
      </c>
      <c r="AK1159">
        <f>IF(salesTable[[#This Row],[Revenue]]="","MISSING",VALUE(TRIM(SUBSTITUTE(SUBSTITUTE(salesTable[[#This Row],[Revenue]],",",""),"GH₵",""))))</f>
        <v>10200</v>
      </c>
      <c r="AL1159" s="8">
        <f>IFERROR(IF(ROUND(salesTable[[#This Row],[Quantity_final]]*salesTable[[#This Row],[UnitPrice_final]],2)=ROUND(salesTable[[#This Row],[revenue_clean]],2)=TRUE,salesTable[[#This Row],[revenue_clean]],"invalid"),"INVALID")</f>
        <v>10200</v>
      </c>
      <c r="AM1159" s="19">
        <f>IF(ISNUMBER(salesTable[[#This Row],[OrderDate]]),salesTable[[#This Row],[OrderDate]],IFERROR(DATEVALUE(CLEAN(TRIM(SUBSTITUTE(salesTable[[#This Row],[OrderDate]],".","/")))),"CHECK"))</f>
        <v>45508</v>
      </c>
      <c r="AN115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59" s="8" t="str">
        <f>CLEAN(PROPER(TRIM(salesTable[[#This Row],[Email]])))</f>
        <v>Abena.Asare14@Example.Com</v>
      </c>
      <c r="AR1159" s="8" t="str">
        <f>CLEAN(TRIM(salesTable[[#This Row],[SourceFile]]))</f>
        <v>Online_Sales_2025.xlsx</v>
      </c>
      <c r="AS11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59" s="8" t="str">
        <f>IF(salesTable[orderRef_final]&lt;&gt;"MISSING",salesTable[orderRef_final],"invalid")</f>
        <v>SUSPICIOUS</v>
      </c>
    </row>
    <row r="1160" spans="1:46" x14ac:dyDescent="0.3">
      <c r="A1160" t="s">
        <v>1792</v>
      </c>
      <c r="B1160" t="s">
        <v>1793</v>
      </c>
      <c r="C1160" t="s">
        <v>623</v>
      </c>
      <c r="D1160" t="s">
        <v>641</v>
      </c>
      <c r="E1160" t="s">
        <v>93</v>
      </c>
      <c r="F1160" t="s">
        <v>957</v>
      </c>
      <c r="G1160" t="s">
        <v>53</v>
      </c>
      <c r="H1160" t="s">
        <v>95</v>
      </c>
      <c r="I1160" t="s">
        <v>96</v>
      </c>
      <c r="J1160" t="s">
        <v>83</v>
      </c>
      <c r="K1160" t="s">
        <v>321</v>
      </c>
      <c r="L1160" t="s">
        <v>58</v>
      </c>
      <c r="M1160">
        <v>2</v>
      </c>
      <c r="N1160">
        <v>180</v>
      </c>
      <c r="O1160">
        <v>360</v>
      </c>
      <c r="P1160" t="s">
        <v>1794</v>
      </c>
      <c r="Q1160" t="s">
        <v>1795</v>
      </c>
      <c r="R1160" t="s">
        <v>32</v>
      </c>
      <c r="S1160" t="str">
        <f>IF(salesTable[[#This Row],[Region]]="","MISSING",IFERROR(VLOOKUP(salesTable[[#This Row],[Region]],region_ref[],2,FALSE),TRIM(CLEAN(UPPER(salesTable[[#This Row],[Region]])))))</f>
        <v>TAMALE</v>
      </c>
      <c r="T1160" t="str">
        <f>IF(salesTable[[#This Row],[CustomerType]]="","MISSING",IFERROR(VLOOKUP(salesTable[[#This Row],[CustomerType]],customerType_Ref[],2,FALSE),TRIM(CLEAN(UPPER(salesTable[[#This Row],[CustomerType]])))))</f>
        <v>INDIVIDUAL</v>
      </c>
      <c r="U1160" t="str">
        <f>IF(salesTable[[#This Row],[SalesChannel]]="","MISSING",IFERROR(VLOOKUP(salesTable[[#This Row],[SalesChannel]],salesChannel_Ref[],2,FALSE),CLEAN(UPPER(TRIM(salesTable[SalesChannel])))))</f>
        <v>ONLINE</v>
      </c>
      <c r="V11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60" s="8" t="str">
        <f>IF(salesTable[[#This Row],[ProductID]]="","MISSING",IFERROR(VLOOKUP(salesTable[[#This Row],[ProductID]],product_REF[],1,FALSE),"NO MATCH"))</f>
        <v>P007</v>
      </c>
      <c r="X1160" s="8" t="str">
        <f>CLEAN(UPPER(TRIM(IF(salesTable[[#This Row],[ProductID]]="","MISSING",IFERROR(VLOOKUP(salesTable[[#This Row],[ProductID]],product_REF[],2,FALSE),"NO MATCH")))))</f>
        <v>COTTON SHIRT</v>
      </c>
      <c r="Y1160" t="str">
        <f>IFERROR(CLEAN(UPPER(TRIM(VLOOKUP(salesTable[[#This Row],[productID_Final]],product_REF[],3,FALSE)))),"NO MATCH")</f>
        <v>CLOTHING</v>
      </c>
      <c r="Z1160" s="8" t="str">
        <f>IF(salesTable[[#This Row],[productCategory_final]]=CLEAN(UPPER(TRIM(salesTable[ProductCategory]))),salesTable[[#This Row],[productCategory_final]],"MISMATCH")</f>
        <v>CLOTHING</v>
      </c>
      <c r="AA1160" s="8" t="str">
        <f>IF(salesTable[[#This Row],[CustomerID]]="","MISSING",IFERROR(VLOOKUP(salesTable[[#This Row],[CustomerID]],customer_REF[],1,FALSE),"NO MATCH"))</f>
        <v>C0235</v>
      </c>
      <c r="AB1160" t="str">
        <f>CLEAN(UPPER(TRIM(IF(salesTable[[#This Row],[FirstName]]="","MISSING",IFERROR(VLOOKUP(salesTable[[#This Row],[CustomerID_final]],customer_REF[],2,FALSE),"NO MATCH")))))</f>
        <v>KOJO</v>
      </c>
      <c r="AC1160" s="8" t="str">
        <f>IF(salesTable[[#This Row],[customerFisrtName]]=CLEAN(UPPER(TRIM(salesTable[[#This Row],[customerFisrtName]]))),salesTable[[#This Row],[customerFisrtName]],"MISMATCH")</f>
        <v>KOJO</v>
      </c>
      <c r="AD1160" t="str">
        <f>CLEAN(UPPER(TRIM(IF(salesTable[[#This Row],[LastName]]="","MISSING",IFERROR(VLOOKUP(salesTable[[#This Row],[CustomerID_final]],customer_REF[],3,FALSE),"NO MATCH")))))</f>
        <v>BADU</v>
      </c>
      <c r="AE1160" s="8" t="str">
        <f>IF(salesTable[[#This Row],[customerLastName]]=CLEAN(UPPER(TRIM(salesTable[[#This Row],[customerLastName]]))),salesTable[[#This Row],[customerLastName]],"MISMATCH")</f>
        <v>BADU</v>
      </c>
      <c r="AF1160" s="8" t="str">
        <f>IF(salesTable[[#This Row],[Phone]]="","MISSING",0&amp;RIGHT(TRIM(SUBSTITUTE(SUBSTITUTE(SUBSTITUTE(salesTable[[#This Row],[Phone]],"+","")," ",""),"-","")),9))</f>
        <v>0209331034</v>
      </c>
      <c r="AG116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60" s="8">
        <f>IF(salesTable[[#This Row],[quantity_clean]]&gt;0,salesTable[[#This Row],[quantity_clean]],"INVALID")</f>
        <v>2</v>
      </c>
      <c r="AI116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60" s="8">
        <f>IF(salesTable[[#This Row],[unitPrice_clean]]&gt;0,salesTable[[#This Row],[unitPrice_clean]],"INVALID")</f>
        <v>180</v>
      </c>
      <c r="AK1160">
        <f>IF(salesTable[[#This Row],[Revenue]]="","MISSING",VALUE(TRIM(SUBSTITUTE(SUBSTITUTE(salesTable[[#This Row],[Revenue]],",",""),"GH₵",""))))</f>
        <v>360</v>
      </c>
      <c r="AL1160" s="8">
        <f>IFERROR(IF(ROUND(salesTable[[#This Row],[Quantity_final]]*salesTable[[#This Row],[UnitPrice_final]],2)=ROUND(salesTable[[#This Row],[revenue_clean]],2)=TRUE,salesTable[[#This Row],[revenue_clean]],"invalid"),"INVALID")</f>
        <v>360</v>
      </c>
      <c r="AM1160" s="19">
        <f>IF(ISNUMBER(salesTable[[#This Row],[OrderDate]]),salesTable[[#This Row],[OrderDate]],IFERROR(DATEVALUE(CLEAN(TRIM(SUBSTITUTE(salesTable[[#This Row],[OrderDate]],".","/")))),"CHECK"))</f>
        <v>45914</v>
      </c>
      <c r="AN11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45914</v>
      </c>
      <c r="AO11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60" s="8" t="str">
        <f>CLEAN(PROPER(TRIM(salesTable[[#This Row],[Email]])))</f>
        <v>Kojo.Badu18@Example.Com</v>
      </c>
      <c r="AR1160" s="8" t="str">
        <f>CLEAN(TRIM(salesTable[[#This Row],[SourceFile]]))</f>
        <v>Agent_App_2025.csv</v>
      </c>
      <c r="AS11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0" s="8" t="str">
        <f>IF(salesTable[orderRef_final]&lt;&gt;"MISSING",salesTable[orderRef_final],"invalid")</f>
        <v>SUSPICIOUS</v>
      </c>
    </row>
    <row r="1161" spans="1:46" x14ac:dyDescent="0.3">
      <c r="A1161" t="s">
        <v>1796</v>
      </c>
      <c r="B1161" t="s">
        <v>1797</v>
      </c>
      <c r="C1161" t="s">
        <v>1467</v>
      </c>
      <c r="D1161" t="s">
        <v>380</v>
      </c>
      <c r="E1161" t="s">
        <v>552</v>
      </c>
      <c r="F1161" t="s">
        <v>108</v>
      </c>
      <c r="G1161" t="s">
        <v>142</v>
      </c>
      <c r="H1161" t="s">
        <v>143</v>
      </c>
      <c r="I1161" t="s">
        <v>26</v>
      </c>
      <c r="J1161" t="s">
        <v>272</v>
      </c>
      <c r="K1161" t="s">
        <v>57</v>
      </c>
      <c r="L1161" t="s">
        <v>111</v>
      </c>
      <c r="M1161">
        <v>1</v>
      </c>
      <c r="N1161">
        <v>-420</v>
      </c>
      <c r="O1161">
        <v>420</v>
      </c>
      <c r="P1161" t="s">
        <v>1798</v>
      </c>
      <c r="Q1161" t="s">
        <v>1799</v>
      </c>
      <c r="R1161" t="s">
        <v>46</v>
      </c>
      <c r="S1161" t="str">
        <f>IF(salesTable[[#This Row],[Region]]="","MISSING",IFERROR(VLOOKUP(salesTable[[#This Row],[Region]],region_ref[],2,FALSE),TRIM(CLEAN(UPPER(salesTable[[#This Row],[Region]])))))</f>
        <v>TAMALE</v>
      </c>
      <c r="T1161" t="str">
        <f>IF(salesTable[[#This Row],[CustomerType]]="","MISSING",IFERROR(VLOOKUP(salesTable[[#This Row],[CustomerType]],customerType_Ref[],2,FALSE),TRIM(CLEAN(UPPER(salesTable[[#This Row],[CustomerType]])))))</f>
        <v>GOVERNMENT</v>
      </c>
      <c r="U1161" t="str">
        <f>IF(salesTable[[#This Row],[SalesChannel]]="","MISSING",IFERROR(VLOOKUP(salesTable[[#This Row],[SalesChannel]],salesChannel_Ref[],2,FALSE),CLEAN(UPPER(TRIM(salesTable[SalesChannel])))))</f>
        <v>ONLINE</v>
      </c>
      <c r="V1161" t="str">
        <f>IF(salesTable[[#This Row],[PaymentMethod]]="","MISSING",IFERROR(VLOOKUP(salesTable[[#This Row],[PaymentMethod]],paymentMethod_REF[],2,FALSE), CLEAN(UPPER(TRIM(salesTable[[#This Row],[PaymentMethod]])))))</f>
        <v>CARD</v>
      </c>
      <c r="W1161" s="8" t="str">
        <f>IF(salesTable[[#This Row],[ProductID]]="","MISSING",IFERROR(VLOOKUP(salesTable[[#This Row],[ProductID]],product_REF[],1,FALSE),"NO MATCH"))</f>
        <v>P003</v>
      </c>
      <c r="X1161" s="8" t="str">
        <f>CLEAN(UPPER(TRIM(IF(salesTable[[#This Row],[ProductID]]="","MISSING",IFERROR(VLOOKUP(salesTable[[#This Row],[ProductID]],product_REF[],2,FALSE),"NO MATCH")))))</f>
        <v>WIRELESS HEADSET</v>
      </c>
      <c r="Y1161" t="str">
        <f>IFERROR(CLEAN(UPPER(TRIM(VLOOKUP(salesTable[[#This Row],[productID_Final]],product_REF[],3,FALSE)))),"NO MATCH")</f>
        <v>ELECTRONICS</v>
      </c>
      <c r="Z1161" s="8" t="str">
        <f>IF(salesTable[[#This Row],[productCategory_final]]=CLEAN(UPPER(TRIM(salesTable[ProductCategory]))),salesTable[[#This Row],[productCategory_final]],"MISMATCH")</f>
        <v>ELECTRONICS</v>
      </c>
      <c r="AA1161" s="8" t="str">
        <f>IF(salesTable[[#This Row],[CustomerID]]="","MISSING",IFERROR(VLOOKUP(salesTable[[#This Row],[CustomerID]],customer_REF[],1,FALSE),"NO MATCH"))</f>
        <v>C0382</v>
      </c>
      <c r="AB1161" t="str">
        <f>CLEAN(UPPER(TRIM(IF(salesTable[[#This Row],[FirstName]]="","MISSING",IFERROR(VLOOKUP(salesTable[[#This Row],[CustomerID_final]],customer_REF[],2,FALSE),"NO MATCH")))))</f>
        <v>DANIEL</v>
      </c>
      <c r="AC1161" s="8" t="str">
        <f>IF(salesTable[[#This Row],[customerFisrtName]]=CLEAN(UPPER(TRIM(salesTable[[#This Row],[customerFisrtName]]))),salesTable[[#This Row],[customerFisrtName]],"MISMATCH")</f>
        <v>DANIEL</v>
      </c>
      <c r="AD1161" t="str">
        <f>CLEAN(UPPER(TRIM(IF(salesTable[[#This Row],[LastName]]="","MISSING",IFERROR(VLOOKUP(salesTable[[#This Row],[CustomerID_final]],customer_REF[],3,FALSE),"NO MATCH")))))</f>
        <v>BADU</v>
      </c>
      <c r="AE1161" s="8" t="str">
        <f>IF(salesTable[[#This Row],[customerLastName]]=CLEAN(UPPER(TRIM(salesTable[[#This Row],[customerLastName]]))),salesTable[[#This Row],[customerLastName]],"MISMATCH")</f>
        <v>BADU</v>
      </c>
      <c r="AF1161" s="8" t="str">
        <f>IF(salesTable[[#This Row],[Phone]]="","MISSING",0&amp;RIGHT(TRIM(SUBSTITUTE(SUBSTITUTE(SUBSTITUTE(salesTable[[#This Row],[Phone]],"+","")," ",""),"-","")),9))</f>
        <v>0595343742</v>
      </c>
      <c r="AG116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161" s="8">
        <f>IF(salesTable[[#This Row],[quantity_clean]]&gt;0,salesTable[[#This Row],[quantity_clean]],"INVALID")</f>
        <v>1</v>
      </c>
      <c r="AI1161">
        <f>IF(OR(salesTable[[#This Row],[UnitPrice]]="",salesTable[[#This Row],[UnitPrice]]="N/A",salesTable[[#This Row],[UnitPrice]]="unknown"),"INVALID",VALUE(TRIM(SUBSTITUTE(SUBSTITUTE(salesTable[[#This Row],[UnitPrice]],",",""),"GH₵",""))))</f>
        <v>-420</v>
      </c>
      <c r="AJ1161" s="8" t="str">
        <f>IF(salesTable[[#This Row],[unitPrice_clean]]&gt;0,salesTable[[#This Row],[unitPrice_clean]],"INVALID")</f>
        <v>INVALID</v>
      </c>
      <c r="AK1161">
        <f>IF(salesTable[[#This Row],[Revenue]]="","MISSING",VALUE(TRIM(SUBSTITUTE(SUBSTITUTE(salesTable[[#This Row],[Revenue]],",",""),"GH₵",""))))</f>
        <v>420</v>
      </c>
      <c r="AL116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61" s="19">
        <f>IF(ISNUMBER(salesTable[[#This Row],[OrderDate]]),salesTable[[#This Row],[OrderDate]],IFERROR(DATEVALUE(CLEAN(TRIM(SUBSTITUTE(salesTable[[#This Row],[OrderDate]],".","/")))),"CHECK"))</f>
        <v>46233</v>
      </c>
      <c r="AN116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61" s="8" t="str">
        <f>CLEAN(PROPER(TRIM(salesTable[[#This Row],[Email]])))</f>
        <v>Daniel.Badu51@Example.Com</v>
      </c>
      <c r="AR1161" s="8" t="str">
        <f>CLEAN(TRIM(salesTable[[#This Row],[SourceFile]]))</f>
        <v>Mobile_App_Export.csv</v>
      </c>
      <c r="AS11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1" s="8" t="str">
        <f>IF(salesTable[orderRef_final]&lt;&gt;"MISSING",salesTable[orderRef_final],"invalid")</f>
        <v>SUSPICIOUS</v>
      </c>
    </row>
    <row r="1162" spans="1:46" x14ac:dyDescent="0.3">
      <c r="A1162" t="s">
        <v>1800</v>
      </c>
      <c r="B1162" t="s">
        <v>948</v>
      </c>
      <c r="C1162" t="s">
        <v>1801</v>
      </c>
      <c r="D1162" t="s">
        <v>366</v>
      </c>
      <c r="E1162" t="s">
        <v>22</v>
      </c>
      <c r="F1162" t="s">
        <v>23</v>
      </c>
      <c r="G1162" t="s">
        <v>162</v>
      </c>
      <c r="H1162" t="s">
        <v>1802</v>
      </c>
      <c r="I1162" t="s">
        <v>110</v>
      </c>
      <c r="J1162" t="s">
        <v>97</v>
      </c>
      <c r="K1162" t="s">
        <v>1087</v>
      </c>
      <c r="L1162" t="s">
        <v>58</v>
      </c>
      <c r="M1162">
        <v>2</v>
      </c>
      <c r="N1162">
        <v>620</v>
      </c>
      <c r="O1162">
        <v>1240</v>
      </c>
      <c r="P1162" t="s">
        <v>1803</v>
      </c>
      <c r="Q1162" t="s">
        <v>1804</v>
      </c>
      <c r="R1162" t="s">
        <v>157</v>
      </c>
      <c r="S1162" t="str">
        <f>IF(salesTable[[#This Row],[Region]]="","MISSING",IFERROR(VLOOKUP(salesTable[[#This Row],[Region]],region_ref[],2,FALSE),TRIM(CLEAN(UPPER(salesTable[[#This Row],[Region]])))))</f>
        <v>HO</v>
      </c>
      <c r="T1162" t="str">
        <f>IF(salesTable[[#This Row],[CustomerType]]="","MISSING",IFERROR(VLOOKUP(salesTable[[#This Row],[CustomerType]],customerType_Ref[],2,FALSE),TRIM(CLEAN(UPPER(salesTable[[#This Row],[CustomerType]])))))</f>
        <v>BUSINESS</v>
      </c>
      <c r="U1162" t="str">
        <f>IF(salesTable[[#This Row],[SalesChannel]]="","MISSING",IFERROR(VLOOKUP(salesTable[[#This Row],[SalesChannel]],salesChannel_Ref[],2,FALSE),CLEAN(UPPER(TRIM(salesTable[SalesChannel])))))</f>
        <v>AGENT</v>
      </c>
      <c r="V116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62" s="8" t="str">
        <f>IF(salesTable[[#This Row],[ProductID]]="","MISSING",IFERROR(VLOOKUP(salesTable[[#This Row],[ProductID]],product_REF[],1,FALSE),"NO MATCH"))</f>
        <v>P012</v>
      </c>
      <c r="X1162" s="8" t="str">
        <f>CLEAN(UPPER(TRIM(IF(salesTable[[#This Row],[ProductID]]="","MISSING",IFERROR(VLOOKUP(salesTable[[#This Row],[ProductID]],product_REF[],2,FALSE),"NO MATCH")))))</f>
        <v>BLENDER PLUS</v>
      </c>
      <c r="Y1162" t="str">
        <f>IFERROR(CLEAN(UPPER(TRIM(VLOOKUP(salesTable[[#This Row],[productID_Final]],product_REF[],3,FALSE)))),"NO MATCH")</f>
        <v>HOME APPLIANCES</v>
      </c>
      <c r="Z1162" s="8" t="str">
        <f>IF(salesTable[[#This Row],[productCategory_final]]=CLEAN(UPPER(TRIM(salesTable[ProductCategory]))),salesTable[[#This Row],[productCategory_final]],"MISMATCH")</f>
        <v>HOME APPLIANCES</v>
      </c>
      <c r="AA1162" s="8" t="str">
        <f>IF(salesTable[[#This Row],[CustomerID]]="","MISSING",IFERROR(VLOOKUP(salesTable[[#This Row],[CustomerID]],customer_REF[],1,FALSE),"NO MATCH"))</f>
        <v>C0365</v>
      </c>
      <c r="AB1162" t="str">
        <f>CLEAN(UPPER(TRIM(IF(salesTable[[#This Row],[FirstName]]="","MISSING",IFERROR(VLOOKUP(salesTable[[#This Row],[CustomerID_final]],customer_REF[],2,FALSE),"NO MATCH")))))</f>
        <v>ABENA</v>
      </c>
      <c r="AC1162" s="8" t="str">
        <f>IF(salesTable[[#This Row],[customerFisrtName]]=CLEAN(UPPER(TRIM(salesTable[[#This Row],[customerFisrtName]]))),salesTable[[#This Row],[customerFisrtName]],"MISMATCH")</f>
        <v>ABENA</v>
      </c>
      <c r="AD1162" t="str">
        <f>CLEAN(UPPER(TRIM(IF(salesTable[[#This Row],[LastName]]="","MISSING",IFERROR(VLOOKUP(salesTable[[#This Row],[CustomerID_final]],customer_REF[],3,FALSE),"NO MATCH")))))</f>
        <v>ARTHUR</v>
      </c>
      <c r="AE1162" s="8" t="str">
        <f>IF(salesTable[[#This Row],[customerLastName]]=CLEAN(UPPER(TRIM(salesTable[[#This Row],[customerLastName]]))),salesTable[[#This Row],[customerLastName]],"MISMATCH")</f>
        <v>ARTHUR</v>
      </c>
      <c r="AF1162" s="8" t="str">
        <f>IF(salesTable[[#This Row],[Phone]]="","MISSING",0&amp;RIGHT(TRIM(SUBSTITUTE(SUBSTITUTE(SUBSTITUTE(salesTable[[#This Row],[Phone]],"+","")," ",""),"-","")),9))</f>
        <v>0592091566</v>
      </c>
      <c r="AG116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62" s="8">
        <f>IF(salesTable[[#This Row],[quantity_clean]]&gt;0,salesTable[[#This Row],[quantity_clean]],"INVALID")</f>
        <v>2</v>
      </c>
      <c r="AI116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62" s="8">
        <f>IF(salesTable[[#This Row],[unitPrice_clean]]&gt;0,salesTable[[#This Row],[unitPrice_clean]],"INVALID")</f>
        <v>620</v>
      </c>
      <c r="AK1162">
        <f>IF(salesTable[[#This Row],[Revenue]]="","MISSING",VALUE(TRIM(SUBSTITUTE(SUBSTITUTE(salesTable[[#This Row],[Revenue]],",",""),"GH₵",""))))</f>
        <v>1240</v>
      </c>
      <c r="AL1162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1162" s="19">
        <f>IF(ISNUMBER(salesTable[[#This Row],[OrderDate]]),salesTable[[#This Row],[OrderDate]],IFERROR(DATEVALUE(CLEAN(TRIM(SUBSTITUTE(salesTable[[#This Row],[OrderDate]],".","/")))),"CHECK"))</f>
        <v>45835</v>
      </c>
      <c r="AN11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45835</v>
      </c>
      <c r="AO11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62" s="8" t="str">
        <f>CLEAN(PROPER(TRIM(salesTable[[#This Row],[Email]])))</f>
        <v>Abena.Arthur1@Example.Com</v>
      </c>
      <c r="AR1162" s="8" t="str">
        <f>CLEAN(TRIM(salesTable[[#This Row],[SourceFile]]))</f>
        <v>Online_Sales_2025.xlsx</v>
      </c>
      <c r="AS11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2" s="8" t="str">
        <f>IF(salesTable[orderRef_final]&lt;&gt;"MISSING",salesTable[orderRef_final],"invalid")</f>
        <v>SUSPICIOUS</v>
      </c>
    </row>
    <row r="1163" spans="1:46" x14ac:dyDescent="0.3">
      <c r="A1163" t="s">
        <v>1835</v>
      </c>
      <c r="B1163" t="s">
        <v>1836</v>
      </c>
      <c r="C1163" t="s">
        <v>1837</v>
      </c>
      <c r="D1163" t="s">
        <v>65</v>
      </c>
      <c r="E1163" t="s">
        <v>956</v>
      </c>
      <c r="F1163" t="s">
        <v>23</v>
      </c>
      <c r="G1163" t="s">
        <v>120</v>
      </c>
      <c r="H1163" t="s">
        <v>121</v>
      </c>
      <c r="I1163" t="s">
        <v>41</v>
      </c>
      <c r="J1163" t="s">
        <v>97</v>
      </c>
      <c r="K1163" t="s">
        <v>1385</v>
      </c>
      <c r="L1163" t="s">
        <v>111</v>
      </c>
      <c r="M1163" t="s">
        <v>726</v>
      </c>
      <c r="N1163">
        <v>850</v>
      </c>
      <c r="O1163">
        <v>3400</v>
      </c>
      <c r="P1163" t="s">
        <v>1838</v>
      </c>
      <c r="Q1163" t="s">
        <v>1839</v>
      </c>
      <c r="R1163" t="s">
        <v>46</v>
      </c>
      <c r="S1163" t="str">
        <f>IF(salesTable[[#This Row],[Region]]="","MISSING",IFERROR(VLOOKUP(salesTable[[#This Row],[Region]],region_ref[],2,FALSE),TRIM(CLEAN(UPPER(salesTable[[#This Row],[Region]])))))</f>
        <v>HO</v>
      </c>
      <c r="T1163" t="str">
        <f>IF(salesTable[[#This Row],[CustomerType]]="","MISSING",IFERROR(VLOOKUP(salesTable[[#This Row],[CustomerType]],customerType_Ref[],2,FALSE),TRIM(CLEAN(UPPER(salesTable[[#This Row],[CustomerType]])))))</f>
        <v>BUSINESS</v>
      </c>
      <c r="U1163" t="str">
        <f>IF(salesTable[[#This Row],[SalesChannel]]="","MISSING",IFERROR(VLOOKUP(salesTable[[#This Row],[SalesChannel]],salesChannel_Ref[],2,FALSE),CLEAN(UPPER(TRIM(salesTable[SalesChannel])))))</f>
        <v>MOBILE APP</v>
      </c>
      <c r="V1163" t="str">
        <f>IF(salesTable[[#This Row],[PaymentMethod]]="","MISSING",IFERROR(VLOOKUP(salesTable[[#This Row],[PaymentMethod]],paymentMethod_REF[],2,FALSE), CLEAN(UPPER(TRIM(salesTable[[#This Row],[PaymentMethod]])))))</f>
        <v>CARD</v>
      </c>
      <c r="W1163" s="8" t="str">
        <f>IF(salesTable[[#This Row],[ProductID]]="","MISSING",IFERROR(VLOOKUP(salesTable[[#This Row],[ProductID]],product_REF[],1,FALSE),"NO MATCH"))</f>
        <v>P002</v>
      </c>
      <c r="X1163" s="8" t="str">
        <f>CLEAN(UPPER(TRIM(IF(salesTable[[#This Row],[ProductID]]="","MISSING",IFERROR(VLOOKUP(salesTable[[#This Row],[ProductID]],product_REF[],2,FALSE),"NO MATCH")))))</f>
        <v>OFFICE CHAIR</v>
      </c>
      <c r="Y1163" t="str">
        <f>IFERROR(CLEAN(UPPER(TRIM(VLOOKUP(salesTable[[#This Row],[productID_Final]],product_REF[],3,FALSE)))),"NO MATCH")</f>
        <v>FURNITURE</v>
      </c>
      <c r="Z1163" s="8" t="str">
        <f>IF(salesTable[[#This Row],[productCategory_final]]=CLEAN(UPPER(TRIM(salesTable[ProductCategory]))),salesTable[[#This Row],[productCategory_final]],"MISMATCH")</f>
        <v>FURNITURE</v>
      </c>
      <c r="AA1163" s="8" t="str">
        <f>IF(salesTable[[#This Row],[CustomerID]]="","MISSING",IFERROR(VLOOKUP(salesTable[[#This Row],[CustomerID]],customer_REF[],1,FALSE),"NO MATCH"))</f>
        <v>C0297</v>
      </c>
      <c r="AB1163" t="str">
        <f>CLEAN(UPPER(TRIM(IF(salesTable[[#This Row],[FirstName]]="","MISSING",IFERROR(VLOOKUP(salesTable[[#This Row],[CustomerID_final]],customer_REF[],2,FALSE),"NO MATCH")))))</f>
        <v>NAA</v>
      </c>
      <c r="AC1163" s="8" t="str">
        <f>IF(salesTable[[#This Row],[customerFisrtName]]=CLEAN(UPPER(TRIM(salesTable[[#This Row],[customerFisrtName]]))),salesTable[[#This Row],[customerFisrtName]],"MISMATCH")</f>
        <v>NAA</v>
      </c>
      <c r="AD1163" t="str">
        <f>CLEAN(UPPER(TRIM(IF(salesTable[[#This Row],[LastName]]="","MISSING",IFERROR(VLOOKUP(salesTable[[#This Row],[CustomerID_final]],customer_REF[],3,FALSE),"NO MATCH")))))</f>
        <v>ANTWI</v>
      </c>
      <c r="AE1163" s="8" t="str">
        <f>IF(salesTable[[#This Row],[customerLastName]]=CLEAN(UPPER(TRIM(salesTable[[#This Row],[customerLastName]]))),salesTable[[#This Row],[customerLastName]],"MISMATCH")</f>
        <v>ANTWI</v>
      </c>
      <c r="AF1163" s="8" t="str">
        <f>IF(salesTable[[#This Row],[Phone]]="","MISSING",0&amp;RIGHT(TRIM(SUBSTITUTE(SUBSTITUTE(SUBSTITUTE(salesTable[[#This Row],[Phone]],"+","")," ",""),"-","")),9))</f>
        <v>0243560926</v>
      </c>
      <c r="AG116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63" s="8">
        <f>IF(salesTable[[#This Row],[quantity_clean]]&gt;0,salesTable[[#This Row],[quantity_clean]],"INVALID")</f>
        <v>4</v>
      </c>
      <c r="AI116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63" s="8">
        <f>IF(salesTable[[#This Row],[unitPrice_clean]]&gt;0,salesTable[[#This Row],[unitPrice_clean]],"INVALID")</f>
        <v>850</v>
      </c>
      <c r="AK1163">
        <f>IF(salesTable[[#This Row],[Revenue]]="","MISSING",VALUE(TRIM(SUBSTITUTE(SUBSTITUTE(salesTable[[#This Row],[Revenue]],",",""),"GH₵",""))))</f>
        <v>3400</v>
      </c>
      <c r="AL1163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1163" s="19">
        <f>IF(ISNUMBER(salesTable[[#This Row],[OrderDate]]),salesTable[[#This Row],[OrderDate]],IFERROR(DATEVALUE(CLEAN(TRIM(SUBSTITUTE(salesTable[[#This Row],[OrderDate]],".","/")))),"CHECK"))</f>
        <v>45915</v>
      </c>
      <c r="AN11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45915</v>
      </c>
      <c r="AO11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63" s="8" t="str">
        <f>CLEAN(PROPER(TRIM(salesTable[[#This Row],[Email]])))</f>
        <v>Naa.Antwi8@Example.Com</v>
      </c>
      <c r="AR1163" s="8" t="str">
        <f>CLEAN(TRIM(salesTable[[#This Row],[SourceFile]]))</f>
        <v>Mobile_App_Export.csv</v>
      </c>
      <c r="AS11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3" s="8" t="str">
        <f>IF(salesTable[orderRef_final]&lt;&gt;"MISSING",salesTable[orderRef_final],"invalid")</f>
        <v>SUSPICIOUS</v>
      </c>
    </row>
    <row r="1164" spans="1:46" x14ac:dyDescent="0.3">
      <c r="A1164" t="s">
        <v>1871</v>
      </c>
      <c r="B1164" t="s">
        <v>857</v>
      </c>
      <c r="C1164" t="s">
        <v>1872</v>
      </c>
      <c r="D1164" t="s">
        <v>65</v>
      </c>
      <c r="E1164" t="s">
        <v>161</v>
      </c>
      <c r="F1164" t="s">
        <v>23</v>
      </c>
      <c r="G1164" t="s">
        <v>239</v>
      </c>
      <c r="H1164" t="s">
        <v>240</v>
      </c>
      <c r="I1164" t="s">
        <v>279</v>
      </c>
      <c r="J1164" t="s">
        <v>83</v>
      </c>
      <c r="K1164" t="s">
        <v>84</v>
      </c>
      <c r="L1164" t="s">
        <v>182</v>
      </c>
      <c r="M1164" t="s">
        <v>212</v>
      </c>
      <c r="N1164">
        <v>980</v>
      </c>
      <c r="O1164">
        <v>9800</v>
      </c>
      <c r="P1164" t="s">
        <v>1873</v>
      </c>
      <c r="Q1164" t="s">
        <v>1874</v>
      </c>
      <c r="R1164" t="s">
        <v>157</v>
      </c>
      <c r="S1164" t="str">
        <f>IF(salesTable[[#This Row],[Region]]="","MISSING",IFERROR(VLOOKUP(salesTable[[#This Row],[Region]],region_ref[],2,FALSE),TRIM(CLEAN(UPPER(salesTable[[#This Row],[Region]])))))</f>
        <v>HO</v>
      </c>
      <c r="T1164" t="str">
        <f>IF(salesTable[[#This Row],[CustomerType]]="","MISSING",IFERROR(VLOOKUP(salesTable[[#This Row],[CustomerType]],customerType_Ref[],2,FALSE),TRIM(CLEAN(UPPER(salesTable[[#This Row],[CustomerType]])))))</f>
        <v>INDIVIDUAL</v>
      </c>
      <c r="U1164" t="str">
        <f>IF(salesTable[[#This Row],[SalesChannel]]="","MISSING",IFERROR(VLOOKUP(salesTable[[#This Row],[SalesChannel]],salesChannel_Ref[],2,FALSE),CLEAN(UPPER(TRIM(salesTable[SalesChannel])))))</f>
        <v>AGENT</v>
      </c>
      <c r="V1164" t="str">
        <f>IF(salesTable[[#This Row],[PaymentMethod]]="","MISSING",IFERROR(VLOOKUP(salesTable[[#This Row],[PaymentMethod]],paymentMethod_REF[],2,FALSE), CLEAN(UPPER(TRIM(salesTable[[#This Row],[PaymentMethod]])))))</f>
        <v>CASH</v>
      </c>
      <c r="W1164" s="8" t="str">
        <f>IF(salesTable[[#This Row],[ProductID]]="","MISSING",IFERROR(VLOOKUP(salesTable[[#This Row],[ProductID]],product_REF[],1,FALSE),"NO MATCH"))</f>
        <v>P009</v>
      </c>
      <c r="X1164" s="8" t="str">
        <f>CLEAN(UPPER(TRIM(IF(salesTable[[#This Row],[ProductID]]="","MISSING",IFERROR(VLOOKUP(salesTable[[#This Row],[ProductID]],product_REF[],2,FALSE),"NO MATCH")))))</f>
        <v>FILING CABINET</v>
      </c>
      <c r="Y1164" t="str">
        <f>IFERROR(CLEAN(UPPER(TRIM(VLOOKUP(salesTable[[#This Row],[productID_Final]],product_REF[],3,FALSE)))),"NO MATCH")</f>
        <v>OFFICE SUPPLIES</v>
      </c>
      <c r="Z1164" s="8" t="str">
        <f>IF(salesTable[[#This Row],[productCategory_final]]=CLEAN(UPPER(TRIM(salesTable[ProductCategory]))),salesTable[[#This Row],[productCategory_final]],"MISMATCH")</f>
        <v>OFFICE SUPPLIES</v>
      </c>
      <c r="AA1164" s="8" t="str">
        <f>IF(salesTable[[#This Row],[CustomerID]]="","MISSING",IFERROR(VLOOKUP(salesTable[[#This Row],[CustomerID]],customer_REF[],1,FALSE),"NO MATCH"))</f>
        <v>C0214</v>
      </c>
      <c r="AB1164" t="str">
        <f>CLEAN(UPPER(TRIM(IF(salesTable[[#This Row],[FirstName]]="","MISSING",IFERROR(VLOOKUP(salesTable[[#This Row],[CustomerID_final]],customer_REF[],2,FALSE),"NO MATCH")))))</f>
        <v>NAA</v>
      </c>
      <c r="AC1164" s="8" t="str">
        <f>IF(salesTable[[#This Row],[customerFisrtName]]=CLEAN(UPPER(TRIM(salesTable[[#This Row],[customerFisrtName]]))),salesTable[[#This Row],[customerFisrtName]],"MISMATCH")</f>
        <v>NAA</v>
      </c>
      <c r="AD1164" t="str">
        <f>CLEAN(UPPER(TRIM(IF(salesTable[[#This Row],[LastName]]="","MISSING",IFERROR(VLOOKUP(salesTable[[#This Row],[CustomerID_final]],customer_REF[],3,FALSE),"NO MATCH")))))</f>
        <v>ADDO</v>
      </c>
      <c r="AE1164" s="8" t="str">
        <f>IF(salesTable[[#This Row],[customerLastName]]=CLEAN(UPPER(TRIM(salesTable[[#This Row],[customerLastName]]))),salesTable[[#This Row],[customerLastName]],"MISMATCH")</f>
        <v>ADDO</v>
      </c>
      <c r="AF1164" s="8" t="str">
        <f>IF(salesTable[[#This Row],[Phone]]="","MISSING",0&amp;RIGHT(TRIM(SUBSTITUTE(SUBSTITUTE(SUBSTITUTE(salesTable[[#This Row],[Phone]],"+","")," ",""),"-","")),9))</f>
        <v>0559125791</v>
      </c>
      <c r="AG116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64" s="8">
        <f>IF(salesTable[[#This Row],[quantity_clean]]&gt;0,salesTable[[#This Row],[quantity_clean]],"INVALID")</f>
        <v>10</v>
      </c>
      <c r="AI116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64" s="8">
        <f>IF(salesTable[[#This Row],[unitPrice_clean]]&gt;0,salesTable[[#This Row],[unitPrice_clean]],"INVALID")</f>
        <v>980</v>
      </c>
      <c r="AK1164">
        <f>IF(salesTable[[#This Row],[Revenue]]="","MISSING",VALUE(TRIM(SUBSTITUTE(SUBSTITUTE(salesTable[[#This Row],[Revenue]],",",""),"GH₵",""))))</f>
        <v>9800</v>
      </c>
      <c r="AL1164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164" s="19">
        <f>IF(ISNUMBER(salesTable[[#This Row],[OrderDate]]),salesTable[[#This Row],[OrderDate]],IFERROR(DATEVALUE(CLEAN(TRIM(SUBSTITUTE(salesTable[[#This Row],[OrderDate]],".","/")))),"CHECK"))</f>
        <v>45741</v>
      </c>
      <c r="AN11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45741</v>
      </c>
      <c r="AO11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64" s="8" t="str">
        <f>CLEAN(PROPER(TRIM(salesTable[[#This Row],[Email]])))</f>
        <v>Naa.Addo43@Example.Com</v>
      </c>
      <c r="AR1164" s="8" t="str">
        <f>CLEAN(TRIM(salesTable[[#This Row],[SourceFile]]))</f>
        <v>Online_Sales_2025.xlsx</v>
      </c>
      <c r="AS11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4" s="8" t="str">
        <f>IF(salesTable[orderRef_final]&lt;&gt;"MISSING",salesTable[orderRef_final],"invalid")</f>
        <v>SUSPICIOUS</v>
      </c>
    </row>
    <row r="1165" spans="1:46" x14ac:dyDescent="0.3">
      <c r="A1165" t="s">
        <v>1905</v>
      </c>
      <c r="B1165" t="s">
        <v>1906</v>
      </c>
      <c r="C1165" t="s">
        <v>217</v>
      </c>
      <c r="D1165" t="s">
        <v>1756</v>
      </c>
      <c r="E1165" t="s">
        <v>51</v>
      </c>
      <c r="G1165" t="s">
        <v>39</v>
      </c>
      <c r="H1165" t="s">
        <v>336</v>
      </c>
      <c r="I1165" t="s">
        <v>265</v>
      </c>
      <c r="J1165" t="s">
        <v>393</v>
      </c>
      <c r="K1165" t="s">
        <v>84</v>
      </c>
      <c r="L1165" t="s">
        <v>1023</v>
      </c>
      <c r="M1165">
        <v>10</v>
      </c>
      <c r="N1165">
        <v>1900</v>
      </c>
      <c r="O1165">
        <v>19000</v>
      </c>
      <c r="P1165" t="s">
        <v>1907</v>
      </c>
      <c r="Q1165" t="s">
        <v>1908</v>
      </c>
      <c r="R1165" t="s">
        <v>32</v>
      </c>
      <c r="S1165" t="str">
        <f>IF(salesTable[[#This Row],[Region]]="","MISSING",IFERROR(VLOOKUP(salesTable[[#This Row],[Region]],region_ref[],2,FALSE),TRIM(CLEAN(UPPER(salesTable[[#This Row],[Region]])))))</f>
        <v>MISSING</v>
      </c>
      <c r="T1165" t="str">
        <f>IF(salesTable[[#This Row],[CustomerType]]="","MISSING",IFERROR(VLOOKUP(salesTable[[#This Row],[CustomerType]],customerType_Ref[],2,FALSE),TRIM(CLEAN(UPPER(salesTable[[#This Row],[CustomerType]])))))</f>
        <v>BUSINESS</v>
      </c>
      <c r="U1165" t="str">
        <f>IF(salesTable[[#This Row],[SalesChannel]]="","MISSING",IFERROR(VLOOKUP(salesTable[[#This Row],[SalesChannel]],salesChannel_Ref[],2,FALSE),CLEAN(UPPER(TRIM(salesTable[SalesChannel])))))</f>
        <v>AGENT</v>
      </c>
      <c r="V1165" t="str">
        <f>IF(salesTable[[#This Row],[PaymentMethod]]="","MISSING",IFERROR(VLOOKUP(salesTable[[#This Row],[PaymentMethod]],paymentMethod_REF[],2,FALSE), CLEAN(UPPER(TRIM(salesTable[[#This Row],[PaymentMethod]])))))</f>
        <v>CARD</v>
      </c>
      <c r="W1165" s="8" t="str">
        <f>IF(salesTable[[#This Row],[ProductID]]="","MISSING",IFERROR(VLOOKUP(salesTable[[#This Row],[ProductID]],product_REF[],1,FALSE),"NO MATCH"))</f>
        <v>P006</v>
      </c>
      <c r="X1165" s="8" t="str">
        <f>CLEAN(UPPER(TRIM(IF(salesTable[[#This Row],[ProductID]]="","MISSING",IFERROR(VLOOKUP(salesTable[[#This Row],[ProductID]],product_REF[],2,FALSE),"NO MATCH")))))</f>
        <v>STANDING DESK</v>
      </c>
      <c r="Y1165" t="str">
        <f>IFERROR(CLEAN(UPPER(TRIM(VLOOKUP(salesTable[[#This Row],[productID_Final]],product_REF[],3,FALSE)))),"NO MATCH")</f>
        <v>FURNITURE</v>
      </c>
      <c r="Z1165" s="8" t="str">
        <f>IF(salesTable[[#This Row],[productCategory_final]]=CLEAN(UPPER(TRIM(salesTable[ProductCategory]))),salesTable[[#This Row],[productCategory_final]],"MISMATCH")</f>
        <v>FURNITURE</v>
      </c>
      <c r="AA1165" s="8" t="str">
        <f>IF(salesTable[[#This Row],[CustomerID]]="","MISSING",IFERROR(VLOOKUP(salesTable[[#This Row],[CustomerID]],customer_REF[],1,FALSE),"NO MATCH"))</f>
        <v>C0011</v>
      </c>
      <c r="AB1165" t="str">
        <f>CLEAN(UPPER(TRIM(IF(salesTable[[#This Row],[FirstName]]="","MISSING",IFERROR(VLOOKUP(salesTable[[#This Row],[CustomerID_final]],customer_REF[],2,FALSE),"NO MATCH")))))</f>
        <v>AKOSUA</v>
      </c>
      <c r="AC1165" s="8" t="str">
        <f>IF(salesTable[[#This Row],[customerFisrtName]]=CLEAN(UPPER(TRIM(salesTable[[#This Row],[customerFisrtName]]))),salesTable[[#This Row],[customerFisrtName]],"MISMATCH")</f>
        <v>AKOSUA</v>
      </c>
      <c r="AD1165" t="str">
        <f>CLEAN(UPPER(TRIM(IF(salesTable[[#This Row],[LastName]]="","MISSING",IFERROR(VLOOKUP(salesTable[[#This Row],[CustomerID_final]],customer_REF[],3,FALSE),"NO MATCH")))))</f>
        <v>MENSAH</v>
      </c>
      <c r="AE1165" s="8" t="str">
        <f>IF(salesTable[[#This Row],[customerLastName]]=CLEAN(UPPER(TRIM(salesTable[[#This Row],[customerLastName]]))),salesTable[[#This Row],[customerLastName]],"MISMATCH")</f>
        <v>MENSAH</v>
      </c>
      <c r="AF1165" s="8" t="str">
        <f>IF(salesTable[[#This Row],[Phone]]="","MISSING",0&amp;RIGHT(TRIM(SUBSTITUTE(SUBSTITUTE(SUBSTITUTE(salesTable[[#This Row],[Phone]],"+","")," ",""),"-","")),9))</f>
        <v>0268194631</v>
      </c>
      <c r="AG116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65" s="8">
        <f>IF(salesTable[[#This Row],[quantity_clean]]&gt;0,salesTable[[#This Row],[quantity_clean]],"INVALID")</f>
        <v>10</v>
      </c>
      <c r="AI116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165" s="8">
        <f>IF(salesTable[[#This Row],[unitPrice_clean]]&gt;0,salesTable[[#This Row],[unitPrice_clean]],"INVALID")</f>
        <v>1900</v>
      </c>
      <c r="AK1165">
        <f>IF(salesTable[[#This Row],[Revenue]]="","MISSING",VALUE(TRIM(SUBSTITUTE(SUBSTITUTE(salesTable[[#This Row],[Revenue]],",",""),"GH₵",""))))</f>
        <v>19000</v>
      </c>
      <c r="AL1165" s="8">
        <f>IFERROR(IF(ROUND(salesTable[[#This Row],[Quantity_final]]*salesTable[[#This Row],[UnitPrice_final]],2)=ROUND(salesTable[[#This Row],[revenue_clean]],2)=TRUE,salesTable[[#This Row],[revenue_clean]],"invalid"),"INVALID")</f>
        <v>19000</v>
      </c>
      <c r="AM1165" s="19">
        <f>IF(ISNUMBER(salesTable[[#This Row],[OrderDate]]),salesTable[[#This Row],[OrderDate]],IFERROR(DATEVALUE(CLEAN(TRIM(SUBSTITUTE(salesTable[[#This Row],[OrderDate]],".","/")))),"CHECK"))</f>
        <v>46243</v>
      </c>
      <c r="AN116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165" s="8" t="str">
        <f>CLEAN(PROPER(TRIM(salesTable[[#This Row],[Email]])))</f>
        <v>Akosua.Mensah9@Example.Com</v>
      </c>
      <c r="AR1165" s="8" t="str">
        <f>CLEAN(TRIM(salesTable[[#This Row],[SourceFile]]))</f>
        <v>Agent_App_2025.csv</v>
      </c>
      <c r="AS11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5" s="8" t="str">
        <f>IF(salesTable[orderRef_final]&lt;&gt;"MISSING",salesTable[orderRef_final],"invalid")</f>
        <v>SUSPICIOUS</v>
      </c>
    </row>
    <row r="1166" spans="1:46" x14ac:dyDescent="0.3">
      <c r="A1166" t="s">
        <v>1913</v>
      </c>
      <c r="B1166" t="s">
        <v>1914</v>
      </c>
      <c r="C1166" t="s">
        <v>447</v>
      </c>
      <c r="D1166" t="s">
        <v>92</v>
      </c>
      <c r="E1166" t="s">
        <v>93</v>
      </c>
      <c r="F1166" t="s">
        <v>23</v>
      </c>
      <c r="G1166" t="s">
        <v>53</v>
      </c>
      <c r="H1166" t="s">
        <v>95</v>
      </c>
      <c r="I1166" t="s">
        <v>96</v>
      </c>
      <c r="J1166" t="s">
        <v>249</v>
      </c>
      <c r="K1166" t="s">
        <v>72</v>
      </c>
      <c r="L1166" t="s">
        <v>565</v>
      </c>
      <c r="M1166" t="s">
        <v>345</v>
      </c>
      <c r="N1166">
        <v>180</v>
      </c>
      <c r="O1166">
        <v>1440</v>
      </c>
      <c r="P1166" t="s">
        <v>1915</v>
      </c>
      <c r="Q1166" t="s">
        <v>1916</v>
      </c>
      <c r="R1166" t="s">
        <v>61</v>
      </c>
      <c r="S1166" t="str">
        <f>IF(salesTable[[#This Row],[Region]]="","MISSING",IFERROR(VLOOKUP(salesTable[[#This Row],[Region]],region_ref[],2,FALSE),TRIM(CLEAN(UPPER(salesTable[[#This Row],[Region]])))))</f>
        <v>HO</v>
      </c>
      <c r="T1166" t="str">
        <f>IF(salesTable[[#This Row],[CustomerType]]="","MISSING",IFERROR(VLOOKUP(salesTable[[#This Row],[CustomerType]],customerType_Ref[],2,FALSE),TRIM(CLEAN(UPPER(salesTable[[#This Row],[CustomerType]])))))</f>
        <v>GOVERNMENT</v>
      </c>
      <c r="U1166" t="str">
        <f>IF(salesTable[[#This Row],[SalesChannel]]="","MISSING",IFERROR(VLOOKUP(salesTable[[#This Row],[SalesChannel]],salesChannel_Ref[],2,FALSE),CLEAN(UPPER(TRIM(salesTable[SalesChannel])))))</f>
        <v>IN-STORE</v>
      </c>
      <c r="V1166" t="str">
        <f>IF(salesTable[[#This Row],[PaymentMethod]]="","MISSING",IFERROR(VLOOKUP(salesTable[[#This Row],[PaymentMethod]],paymentMethod_REF[],2,FALSE), CLEAN(UPPER(TRIM(salesTable[[#This Row],[PaymentMethod]])))))</f>
        <v>CARD</v>
      </c>
      <c r="W1166" s="8" t="str">
        <f>IF(salesTable[[#This Row],[ProductID]]="","MISSING",IFERROR(VLOOKUP(salesTable[[#This Row],[ProductID]],product_REF[],1,FALSE),"NO MATCH"))</f>
        <v>P007</v>
      </c>
      <c r="X1166" s="8" t="str">
        <f>CLEAN(UPPER(TRIM(IF(salesTable[[#This Row],[ProductID]]="","MISSING",IFERROR(VLOOKUP(salesTable[[#This Row],[ProductID]],product_REF[],2,FALSE),"NO MATCH")))))</f>
        <v>COTTON SHIRT</v>
      </c>
      <c r="Y1166" t="str">
        <f>IFERROR(CLEAN(UPPER(TRIM(VLOOKUP(salesTable[[#This Row],[productID_Final]],product_REF[],3,FALSE)))),"NO MATCH")</f>
        <v>CLOTHING</v>
      </c>
      <c r="Z1166" s="8" t="str">
        <f>IF(salesTable[[#This Row],[productCategory_final]]=CLEAN(UPPER(TRIM(salesTable[ProductCategory]))),salesTable[[#This Row],[productCategory_final]],"MISMATCH")</f>
        <v>CLOTHING</v>
      </c>
      <c r="AA1166" s="8" t="str">
        <f>IF(salesTable[[#This Row],[CustomerID]]="","MISSING",IFERROR(VLOOKUP(salesTable[[#This Row],[CustomerID]],customer_REF[],1,FALSE),"NO MATCH"))</f>
        <v>C0071</v>
      </c>
      <c r="AB1166" t="str">
        <f>CLEAN(UPPER(TRIM(IF(salesTable[[#This Row],[FirstName]]="","MISSING",IFERROR(VLOOKUP(salesTable[[#This Row],[CustomerID_final]],customer_REF[],2,FALSE),"NO MATCH")))))</f>
        <v>AMA</v>
      </c>
      <c r="AC1166" s="8" t="str">
        <f>IF(salesTable[[#This Row],[customerFisrtName]]=CLEAN(UPPER(TRIM(salesTable[[#This Row],[customerFisrtName]]))),salesTable[[#This Row],[customerFisrtName]],"MISMATCH")</f>
        <v>AMA</v>
      </c>
      <c r="AD1166" t="str">
        <f>CLEAN(UPPER(TRIM(IF(salesTable[[#This Row],[LastName]]="","MISSING",IFERROR(VLOOKUP(salesTable[[#This Row],[CustomerID_final]],customer_REF[],3,FALSE),"NO MATCH")))))</f>
        <v>BADU</v>
      </c>
      <c r="AE1166" s="8" t="str">
        <f>IF(salesTable[[#This Row],[customerLastName]]=CLEAN(UPPER(TRIM(salesTable[[#This Row],[customerLastName]]))),salesTable[[#This Row],[customerLastName]],"MISMATCH")</f>
        <v>BADU</v>
      </c>
      <c r="AF1166" s="8" t="str">
        <f>IF(salesTable[[#This Row],[Phone]]="","MISSING",0&amp;RIGHT(TRIM(SUBSTITUTE(SUBSTITUTE(SUBSTITUTE(salesTable[[#This Row],[Phone]],"+","")," ",""),"-","")),9))</f>
        <v>0503194653</v>
      </c>
      <c r="AG116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166" s="8">
        <f>IF(salesTable[[#This Row],[quantity_clean]]&gt;0,salesTable[[#This Row],[quantity_clean]],"INVALID")</f>
        <v>8</v>
      </c>
      <c r="AI116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66" s="8">
        <f>IF(salesTable[[#This Row],[unitPrice_clean]]&gt;0,salesTable[[#This Row],[unitPrice_clean]],"INVALID")</f>
        <v>180</v>
      </c>
      <c r="AK1166">
        <f>IF(salesTable[[#This Row],[Revenue]]="","MISSING",VALUE(TRIM(SUBSTITUTE(SUBSTITUTE(salesTable[[#This Row],[Revenue]],",",""),"GH₵",""))))</f>
        <v>1440</v>
      </c>
      <c r="AL1166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1166" s="19">
        <f>IF(ISNUMBER(salesTable[[#This Row],[OrderDate]]),salesTable[[#This Row],[OrderDate]],IFERROR(DATEVALUE(CLEAN(TRIM(SUBSTITUTE(salesTable[[#This Row],[OrderDate]],".","/")))),"CHECK"))</f>
        <v>45813</v>
      </c>
      <c r="AN11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45813</v>
      </c>
      <c r="AO11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66" s="8" t="str">
        <f>CLEAN(PROPER(TRIM(salesTable[[#This Row],[Email]])))</f>
        <v>Ama.Badu44@Example.Com</v>
      </c>
      <c r="AR1166" s="8" t="str">
        <f>CLEAN(TRIM(salesTable[[#This Row],[SourceFile]]))</f>
        <v>Retail_POS_2025.csv</v>
      </c>
      <c r="AS11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6" s="8" t="str">
        <f>IF(salesTable[orderRef_final]&lt;&gt;"MISSING",salesTable[orderRef_final],"invalid")</f>
        <v>SUSPICIOUS</v>
      </c>
    </row>
    <row r="1167" spans="1:46" x14ac:dyDescent="0.3">
      <c r="A1167" t="s">
        <v>1926</v>
      </c>
      <c r="B1167" t="s">
        <v>1927</v>
      </c>
      <c r="C1167" t="s">
        <v>1928</v>
      </c>
      <c r="D1167" t="s">
        <v>641</v>
      </c>
      <c r="E1167" t="s">
        <v>152</v>
      </c>
      <c r="F1167" t="s">
        <v>108</v>
      </c>
      <c r="G1167" t="s">
        <v>81</v>
      </c>
      <c r="H1167" t="s">
        <v>425</v>
      </c>
      <c r="I1167" t="s">
        <v>70</v>
      </c>
      <c r="J1167" t="s">
        <v>83</v>
      </c>
      <c r="K1167" t="s">
        <v>57</v>
      </c>
      <c r="L1167" t="s">
        <v>182</v>
      </c>
      <c r="M1167" t="s">
        <v>607</v>
      </c>
      <c r="N1167">
        <v>1250</v>
      </c>
      <c r="O1167">
        <v>2500</v>
      </c>
      <c r="P1167" t="s">
        <v>1929</v>
      </c>
      <c r="Q1167" t="s">
        <v>1930</v>
      </c>
      <c r="R1167" t="s">
        <v>61</v>
      </c>
      <c r="S1167" t="str">
        <f>IF(salesTable[[#This Row],[Region]]="","MISSING",IFERROR(VLOOKUP(salesTable[[#This Row],[Region]],region_ref[],2,FALSE),TRIM(CLEAN(UPPER(salesTable[[#This Row],[Region]])))))</f>
        <v>TAMALE</v>
      </c>
      <c r="T1167" t="str">
        <f>IF(salesTable[[#This Row],[CustomerType]]="","MISSING",IFERROR(VLOOKUP(salesTable[[#This Row],[CustomerType]],customerType_Ref[],2,FALSE),TRIM(CLEAN(UPPER(salesTable[[#This Row],[CustomerType]])))))</f>
        <v>INDIVIDUAL</v>
      </c>
      <c r="U1167" t="str">
        <f>IF(salesTable[[#This Row],[SalesChannel]]="","MISSING",IFERROR(VLOOKUP(salesTable[[#This Row],[SalesChannel]],salesChannel_Ref[],2,FALSE),CLEAN(UPPER(TRIM(salesTable[SalesChannel])))))</f>
        <v>ONLINE</v>
      </c>
      <c r="V1167" t="str">
        <f>IF(salesTable[[#This Row],[PaymentMethod]]="","MISSING",IFERROR(VLOOKUP(salesTable[[#This Row],[PaymentMethod]],paymentMethod_REF[],2,FALSE), CLEAN(UPPER(TRIM(salesTable[[#This Row],[PaymentMethod]])))))</f>
        <v>CASH</v>
      </c>
      <c r="W1167" s="8" t="str">
        <f>IF(salesTable[[#This Row],[ProductID]]="","MISSING",IFERROR(VLOOKUP(salesTable[[#This Row],[ProductID]],product_REF[],1,FALSE),"NO MATCH"))</f>
        <v>P008</v>
      </c>
      <c r="X1167" s="8" t="str">
        <f>CLEAN(UPPER(TRIM(IF(salesTable[[#This Row],[ProductID]]="","MISSING",IFERROR(VLOOKUP(salesTable[[#This Row],[ProductID]],product_REF[],2,FALSE),"NO MATCH")))))</f>
        <v>MICROWAVE 25L</v>
      </c>
      <c r="Y1167" t="str">
        <f>IFERROR(CLEAN(UPPER(TRIM(VLOOKUP(salesTable[[#This Row],[productID_Final]],product_REF[],3,FALSE)))),"NO MATCH")</f>
        <v>HOME APPLIANCES</v>
      </c>
      <c r="Z1167" s="8" t="str">
        <f>IF(salesTable[[#This Row],[productCategory_final]]=CLEAN(UPPER(TRIM(salesTable[ProductCategory]))),salesTable[[#This Row],[productCategory_final]],"MISMATCH")</f>
        <v>HOME APPLIANCES</v>
      </c>
      <c r="AA1167" s="8" t="str">
        <f>IF(salesTable[[#This Row],[CustomerID]]="","MISSING",IFERROR(VLOOKUP(salesTable[[#This Row],[CustomerID]],customer_REF[],1,FALSE),"NO MATCH"))</f>
        <v>C0280</v>
      </c>
      <c r="AB1167" t="str">
        <f>CLEAN(UPPER(TRIM(IF(salesTable[[#This Row],[FirstName]]="","MISSING",IFERROR(VLOOKUP(salesTable[[#This Row],[CustomerID_final]],customer_REF[],2,FALSE),"NO MATCH")))))</f>
        <v>KOJO</v>
      </c>
      <c r="AC1167" s="8" t="str">
        <f>IF(salesTable[[#This Row],[customerFisrtName]]=CLEAN(UPPER(TRIM(salesTable[[#This Row],[customerFisrtName]]))),salesTable[[#This Row],[customerFisrtName]],"MISMATCH")</f>
        <v>KOJO</v>
      </c>
      <c r="AD1167" t="str">
        <f>CLEAN(UPPER(TRIM(IF(salesTable[[#This Row],[LastName]]="","MISSING",IFERROR(VLOOKUP(salesTable[[#This Row],[CustomerID_final]],customer_REF[],3,FALSE),"NO MATCH")))))</f>
        <v>OWUSU</v>
      </c>
      <c r="AE1167" s="8" t="str">
        <f>IF(salesTable[[#This Row],[customerLastName]]=CLEAN(UPPER(TRIM(salesTable[[#This Row],[customerLastName]]))),salesTable[[#This Row],[customerLastName]],"MISMATCH")</f>
        <v>OWUSU</v>
      </c>
      <c r="AF1167" s="8" t="str">
        <f>IF(salesTable[[#This Row],[Phone]]="","MISSING",0&amp;RIGHT(TRIM(SUBSTITUTE(SUBSTITUTE(SUBSTITUTE(salesTable[[#This Row],[Phone]],"+","")," ",""),"-","")),9))</f>
        <v>0262712707</v>
      </c>
      <c r="AG116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67" s="8">
        <f>IF(salesTable[[#This Row],[quantity_clean]]&gt;0,salesTable[[#This Row],[quantity_clean]],"INVALID")</f>
        <v>2</v>
      </c>
      <c r="AI116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67" s="8">
        <f>IF(salesTable[[#This Row],[unitPrice_clean]]&gt;0,salesTable[[#This Row],[unitPrice_clean]],"INVALID")</f>
        <v>1250</v>
      </c>
      <c r="AK1167">
        <f>IF(salesTable[[#This Row],[Revenue]]="","MISSING",VALUE(TRIM(SUBSTITUTE(SUBSTITUTE(salesTable[[#This Row],[Revenue]],",",""),"GH₵",""))))</f>
        <v>2500</v>
      </c>
      <c r="AL1167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1167" s="19">
        <f>IF(ISNUMBER(salesTable[[#This Row],[OrderDate]]),salesTable[[#This Row],[OrderDate]],IFERROR(DATEVALUE(CLEAN(TRIM(SUBSTITUTE(salesTable[[#This Row],[OrderDate]],".","/")))),"CHECK"))</f>
        <v>46295</v>
      </c>
      <c r="AN11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67" s="8" t="str">
        <f>CLEAN(PROPER(TRIM(salesTable[[#This Row],[Email]])))</f>
        <v>Kojo.Owusu73@Example.Com</v>
      </c>
      <c r="AR1167" s="8" t="str">
        <f>CLEAN(TRIM(salesTable[[#This Row],[SourceFile]]))</f>
        <v>Retail_POS_2025.csv</v>
      </c>
      <c r="AS11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7" s="8" t="str">
        <f>IF(salesTable[orderRef_final]&lt;&gt;"MISSING",salesTable[orderRef_final],"invalid")</f>
        <v>SUSPICIOUS</v>
      </c>
    </row>
    <row r="1168" spans="1:46" x14ac:dyDescent="0.3">
      <c r="A1168" t="s">
        <v>1941</v>
      </c>
      <c r="B1168" t="s">
        <v>1942</v>
      </c>
      <c r="C1168" t="s">
        <v>532</v>
      </c>
      <c r="D1168" t="s">
        <v>475</v>
      </c>
      <c r="E1168" t="s">
        <v>1943</v>
      </c>
      <c r="F1168" t="s">
        <v>108</v>
      </c>
      <c r="G1168" t="s">
        <v>162</v>
      </c>
      <c r="H1168" t="s">
        <v>163</v>
      </c>
      <c r="I1168" t="s">
        <v>230</v>
      </c>
      <c r="J1168" t="s">
        <v>164</v>
      </c>
      <c r="K1168" t="s">
        <v>1148</v>
      </c>
      <c r="L1168" t="s">
        <v>58</v>
      </c>
      <c r="M1168" t="s">
        <v>1522</v>
      </c>
      <c r="N1168">
        <v>620</v>
      </c>
      <c r="O1168">
        <v>3720</v>
      </c>
      <c r="P1168" t="s">
        <v>1944</v>
      </c>
      <c r="Q1168" t="s">
        <v>1945</v>
      </c>
      <c r="R1168" t="s">
        <v>61</v>
      </c>
      <c r="S1168" t="str">
        <f>IF(salesTable[[#This Row],[Region]]="","MISSING",IFERROR(VLOOKUP(salesTable[[#This Row],[Region]],region_ref[],2,FALSE),TRIM(CLEAN(UPPER(salesTable[[#This Row],[Region]])))))</f>
        <v>TAMALE</v>
      </c>
      <c r="T1168" t="str">
        <f>IF(salesTable[[#This Row],[CustomerType]]="","MISSING",IFERROR(VLOOKUP(salesTable[[#This Row],[CustomerType]],customerType_Ref[],2,FALSE),TRIM(CLEAN(UPPER(salesTable[[#This Row],[CustomerType]])))))</f>
        <v>INDIVIDUAL</v>
      </c>
      <c r="U1168" t="str">
        <f>IF(salesTable[[#This Row],[SalesChannel]]="","MISSING",IFERROR(VLOOKUP(salesTable[[#This Row],[SalesChannel]],salesChannel_Ref[],2,FALSE),CLEAN(UPPER(TRIM(salesTable[SalesChannel])))))</f>
        <v>MOBILE APP</v>
      </c>
      <c r="V116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68" s="8" t="str">
        <f>IF(salesTable[[#This Row],[ProductID]]="","MISSING",IFERROR(VLOOKUP(salesTable[[#This Row],[ProductID]],product_REF[],1,FALSE),"NO MATCH"))</f>
        <v>P012</v>
      </c>
      <c r="X1168" s="8" t="str">
        <f>CLEAN(UPPER(TRIM(IF(salesTable[[#This Row],[ProductID]]="","MISSING",IFERROR(VLOOKUP(salesTable[[#This Row],[ProductID]],product_REF[],2,FALSE),"NO MATCH")))))</f>
        <v>BLENDER PLUS</v>
      </c>
      <c r="Y1168" t="str">
        <f>IFERROR(CLEAN(UPPER(TRIM(VLOOKUP(salesTable[[#This Row],[productID_Final]],product_REF[],3,FALSE)))),"NO MATCH")</f>
        <v>HOME APPLIANCES</v>
      </c>
      <c r="Z1168" s="8" t="str">
        <f>IF(salesTable[[#This Row],[productCategory_final]]=CLEAN(UPPER(TRIM(salesTable[ProductCategory]))),salesTable[[#This Row],[productCategory_final]],"MISMATCH")</f>
        <v>HOME APPLIANCES</v>
      </c>
      <c r="AA1168" s="8" t="str">
        <f>IF(salesTable[[#This Row],[CustomerID]]="","MISSING",IFERROR(VLOOKUP(salesTable[[#This Row],[CustomerID]],customer_REF[],1,FALSE),"NO MATCH"))</f>
        <v>C0103</v>
      </c>
      <c r="AB1168" t="str">
        <f>CLEAN(UPPER(TRIM(IF(salesTable[[#This Row],[FirstName]]="","MISSING",IFERROR(VLOOKUP(salesTable[[#This Row],[CustomerID_final]],customer_REF[],2,FALSE),"NO MATCH")))))</f>
        <v>NAA</v>
      </c>
      <c r="AC1168" s="8" t="str">
        <f>IF(salesTable[[#This Row],[customerFisrtName]]=CLEAN(UPPER(TRIM(salesTable[[#This Row],[customerFisrtName]]))),salesTable[[#This Row],[customerFisrtName]],"MISMATCH")</f>
        <v>NAA</v>
      </c>
      <c r="AD1168" t="str">
        <f>CLEAN(UPPER(TRIM(IF(salesTable[[#This Row],[LastName]]="","MISSING",IFERROR(VLOOKUP(salesTable[[#This Row],[CustomerID_final]],customer_REF[],3,FALSE),"NO MATCH")))))</f>
        <v>APPIAH</v>
      </c>
      <c r="AE1168" s="8" t="str">
        <f>IF(salesTable[[#This Row],[customerLastName]]=CLEAN(UPPER(TRIM(salesTable[[#This Row],[customerLastName]]))),salesTable[[#This Row],[customerLastName]],"MISMATCH")</f>
        <v>APPIAH</v>
      </c>
      <c r="AF1168" s="8" t="str">
        <f>IF(salesTable[[#This Row],[Phone]]="","MISSING",0&amp;RIGHT(TRIM(SUBSTITUTE(SUBSTITUTE(SUBSTITUTE(salesTable[[#This Row],[Phone]],"+","")," ",""),"-","")),9))</f>
        <v>0557182213</v>
      </c>
      <c r="AG116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68" s="8">
        <f>IF(salesTable[[#This Row],[quantity_clean]]&gt;0,salesTable[[#This Row],[quantity_clean]],"INVALID")</f>
        <v>6</v>
      </c>
      <c r="AI116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68" s="8">
        <f>IF(salesTable[[#This Row],[unitPrice_clean]]&gt;0,salesTable[[#This Row],[unitPrice_clean]],"INVALID")</f>
        <v>620</v>
      </c>
      <c r="AK1168">
        <f>IF(salesTable[[#This Row],[Revenue]]="","MISSING",VALUE(TRIM(SUBSTITUTE(SUBSTITUTE(salesTable[[#This Row],[Revenue]],",",""),"GH₵",""))))</f>
        <v>3720</v>
      </c>
      <c r="AL1168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1168" s="19">
        <f>IF(ISNUMBER(salesTable[[#This Row],[OrderDate]]),salesTable[[#This Row],[OrderDate]],IFERROR(DATEVALUE(CLEAN(TRIM(SUBSTITUTE(salesTable[[#This Row],[OrderDate]],".","/")))),"CHECK"))</f>
        <v>45707</v>
      </c>
      <c r="AN11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45707</v>
      </c>
      <c r="AO11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68" s="8" t="str">
        <f>CLEAN(PROPER(TRIM(salesTable[[#This Row],[Email]])))</f>
        <v>Naa.Appiah39@Example.Com</v>
      </c>
      <c r="AR1168" s="8" t="str">
        <f>CLEAN(TRIM(salesTable[[#This Row],[SourceFile]]))</f>
        <v>Retail_POS_2025.csv</v>
      </c>
      <c r="AS11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8" s="8" t="str">
        <f>IF(salesTable[orderRef_final]&lt;&gt;"MISSING",salesTable[orderRef_final],"invalid")</f>
        <v>SUSPICIOUS</v>
      </c>
    </row>
    <row r="1169" spans="1:46" x14ac:dyDescent="0.3">
      <c r="A1169" t="s">
        <v>1971</v>
      </c>
      <c r="B1169" t="s">
        <v>1972</v>
      </c>
      <c r="C1169" t="s">
        <v>1363</v>
      </c>
      <c r="D1169" t="s">
        <v>65</v>
      </c>
      <c r="E1169" t="s">
        <v>51</v>
      </c>
      <c r="F1169" t="s">
        <v>23</v>
      </c>
      <c r="G1169" t="s">
        <v>39</v>
      </c>
      <c r="H1169" t="s">
        <v>392</v>
      </c>
      <c r="I1169" t="s">
        <v>41</v>
      </c>
      <c r="J1169" t="s">
        <v>83</v>
      </c>
      <c r="K1169" t="s">
        <v>72</v>
      </c>
      <c r="L1169" t="s">
        <v>182</v>
      </c>
      <c r="M1169" t="s">
        <v>607</v>
      </c>
      <c r="N1169">
        <v>1900</v>
      </c>
      <c r="O1169">
        <v>3800</v>
      </c>
      <c r="P1169" t="s">
        <v>1973</v>
      </c>
      <c r="Q1169" t="s">
        <v>1974</v>
      </c>
      <c r="R1169" t="s">
        <v>157</v>
      </c>
      <c r="S1169" t="str">
        <f>IF(salesTable[[#This Row],[Region]]="","MISSING",IFERROR(VLOOKUP(salesTable[[#This Row],[Region]],region_ref[],2,FALSE),TRIM(CLEAN(UPPER(salesTable[[#This Row],[Region]])))))</f>
        <v>HO</v>
      </c>
      <c r="T1169" t="str">
        <f>IF(salesTable[[#This Row],[CustomerType]]="","MISSING",IFERROR(VLOOKUP(salesTable[[#This Row],[CustomerType]],customerType_Ref[],2,FALSE),TRIM(CLEAN(UPPER(salesTable[[#This Row],[CustomerType]])))))</f>
        <v>INDIVIDUAL</v>
      </c>
      <c r="U1169" t="str">
        <f>IF(salesTable[[#This Row],[SalesChannel]]="","MISSING",IFERROR(VLOOKUP(salesTable[[#This Row],[SalesChannel]],salesChannel_Ref[],2,FALSE),CLEAN(UPPER(TRIM(salesTable[SalesChannel])))))</f>
        <v>IN-STORE</v>
      </c>
      <c r="V1169" t="str">
        <f>IF(salesTable[[#This Row],[PaymentMethod]]="","MISSING",IFERROR(VLOOKUP(salesTable[[#This Row],[PaymentMethod]],paymentMethod_REF[],2,FALSE), CLEAN(UPPER(TRIM(salesTable[[#This Row],[PaymentMethod]])))))</f>
        <v>CASH</v>
      </c>
      <c r="W1169" s="8" t="str">
        <f>IF(salesTable[[#This Row],[ProductID]]="","MISSING",IFERROR(VLOOKUP(salesTable[[#This Row],[ProductID]],product_REF[],1,FALSE),"NO MATCH"))</f>
        <v>P006</v>
      </c>
      <c r="X1169" s="8" t="str">
        <f>CLEAN(UPPER(TRIM(IF(salesTable[[#This Row],[ProductID]]="","MISSING",IFERROR(VLOOKUP(salesTable[[#This Row],[ProductID]],product_REF[],2,FALSE),"NO MATCH")))))</f>
        <v>STANDING DESK</v>
      </c>
      <c r="Y1169" t="str">
        <f>IFERROR(CLEAN(UPPER(TRIM(VLOOKUP(salesTable[[#This Row],[productID_Final]],product_REF[],3,FALSE)))),"NO MATCH")</f>
        <v>FURNITURE</v>
      </c>
      <c r="Z1169" s="8" t="str">
        <f>IF(salesTable[[#This Row],[productCategory_final]]=CLEAN(UPPER(TRIM(salesTable[ProductCategory]))),salesTable[[#This Row],[productCategory_final]],"MISMATCH")</f>
        <v>FURNITURE</v>
      </c>
      <c r="AA1169" s="8" t="str">
        <f>IF(salesTable[[#This Row],[CustomerID]]="","MISSING",IFERROR(VLOOKUP(salesTable[[#This Row],[CustomerID]],customer_REF[],1,FALSE),"NO MATCH"))</f>
        <v>C0027</v>
      </c>
      <c r="AB1169" t="str">
        <f>CLEAN(UPPER(TRIM(IF(salesTable[[#This Row],[FirstName]]="","MISSING",IFERROR(VLOOKUP(salesTable[[#This Row],[CustomerID_final]],customer_REF[],2,FALSE),"NO MATCH")))))</f>
        <v>NAA</v>
      </c>
      <c r="AC1169" s="8" t="str">
        <f>IF(salesTable[[#This Row],[customerFisrtName]]=CLEAN(UPPER(TRIM(salesTable[[#This Row],[customerFisrtName]]))),salesTable[[#This Row],[customerFisrtName]],"MISMATCH")</f>
        <v>NAA</v>
      </c>
      <c r="AD1169" t="str">
        <f>CLEAN(UPPER(TRIM(IF(salesTable[[#This Row],[LastName]]="","MISSING",IFERROR(VLOOKUP(salesTable[[#This Row],[CustomerID_final]],customer_REF[],3,FALSE),"NO MATCH")))))</f>
        <v>MENSAH</v>
      </c>
      <c r="AE1169" s="8" t="str">
        <f>IF(salesTable[[#This Row],[customerLastName]]=CLEAN(UPPER(TRIM(salesTable[[#This Row],[customerLastName]]))),salesTable[[#This Row],[customerLastName]],"MISMATCH")</f>
        <v>MENSAH</v>
      </c>
      <c r="AF1169" s="8" t="str">
        <f>IF(salesTable[[#This Row],[Phone]]="","MISSING",0&amp;RIGHT(TRIM(SUBSTITUTE(SUBSTITUTE(SUBSTITUTE(salesTable[[#This Row],[Phone]],"+","")," ",""),"-","")),9))</f>
        <v>0268638966</v>
      </c>
      <c r="AG116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69" s="8">
        <f>IF(salesTable[[#This Row],[quantity_clean]]&gt;0,salesTable[[#This Row],[quantity_clean]],"INVALID")</f>
        <v>2</v>
      </c>
      <c r="AI116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169" s="8">
        <f>IF(salesTable[[#This Row],[unitPrice_clean]]&gt;0,salesTable[[#This Row],[unitPrice_clean]],"INVALID")</f>
        <v>1900</v>
      </c>
      <c r="AK1169">
        <f>IF(salesTable[[#This Row],[Revenue]]="","MISSING",VALUE(TRIM(SUBSTITUTE(SUBSTITUTE(salesTable[[#This Row],[Revenue]],",",""),"GH₵",""))))</f>
        <v>3800</v>
      </c>
      <c r="AL1169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1169" s="19">
        <f>IF(ISNUMBER(salesTable[[#This Row],[OrderDate]]),salesTable[[#This Row],[OrderDate]],IFERROR(DATEVALUE(CLEAN(TRIM(SUBSTITUTE(salesTable[[#This Row],[OrderDate]],".","/")))),"CHECK"))</f>
        <v>45821</v>
      </c>
      <c r="AN11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45821</v>
      </c>
      <c r="AO11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69" s="8" t="str">
        <f>CLEAN(PROPER(TRIM(salesTable[[#This Row],[Email]])))</f>
        <v>Naa.Mensah20@Example.Com</v>
      </c>
      <c r="AR1169" s="8" t="str">
        <f>CLEAN(TRIM(salesTable[[#This Row],[SourceFile]]))</f>
        <v>Online_Sales_2025.xlsx</v>
      </c>
      <c r="AS11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69" s="8" t="str">
        <f>IF(salesTable[orderRef_final]&lt;&gt;"MISSING",salesTable[orderRef_final],"invalid")</f>
        <v>SUSPICIOUS</v>
      </c>
    </row>
    <row r="1170" spans="1:46" x14ac:dyDescent="0.3">
      <c r="A1170" t="s">
        <v>2025</v>
      </c>
      <c r="B1170" t="s">
        <v>600</v>
      </c>
      <c r="C1170" t="s">
        <v>1065</v>
      </c>
      <c r="D1170" t="s">
        <v>2026</v>
      </c>
      <c r="E1170" t="s">
        <v>1988</v>
      </c>
      <c r="F1170" t="s">
        <v>23</v>
      </c>
      <c r="G1170" t="s">
        <v>68</v>
      </c>
      <c r="H1170" t="s">
        <v>109</v>
      </c>
      <c r="I1170" t="s">
        <v>110</v>
      </c>
      <c r="J1170" t="s">
        <v>272</v>
      </c>
      <c r="K1170" t="s">
        <v>1087</v>
      </c>
      <c r="L1170" t="s">
        <v>1023</v>
      </c>
      <c r="M1170">
        <v>10</v>
      </c>
      <c r="N1170">
        <v>3600</v>
      </c>
      <c r="O1170">
        <v>36000</v>
      </c>
      <c r="P1170" t="s">
        <v>2027</v>
      </c>
      <c r="Q1170" t="s">
        <v>2028</v>
      </c>
      <c r="R1170" t="s">
        <v>61</v>
      </c>
      <c r="S1170" t="str">
        <f>IF(salesTable[[#This Row],[Region]]="","MISSING",IFERROR(VLOOKUP(salesTable[[#This Row],[Region]],region_ref[],2,FALSE),TRIM(CLEAN(UPPER(salesTable[[#This Row],[Region]])))))</f>
        <v>HO</v>
      </c>
      <c r="T1170" t="str">
        <f>IF(salesTable[[#This Row],[CustomerType]]="","MISSING",IFERROR(VLOOKUP(salesTable[[#This Row],[CustomerType]],customerType_Ref[],2,FALSE),TRIM(CLEAN(UPPER(salesTable[[#This Row],[CustomerType]])))))</f>
        <v>GOVERNMENT</v>
      </c>
      <c r="U1170" t="str">
        <f>IF(salesTable[[#This Row],[SalesChannel]]="","MISSING",IFERROR(VLOOKUP(salesTable[[#This Row],[SalesChannel]],salesChannel_Ref[],2,FALSE),CLEAN(UPPER(TRIM(salesTable[SalesChannel])))))</f>
        <v>AGENT</v>
      </c>
      <c r="V1170" t="str">
        <f>IF(salesTable[[#This Row],[PaymentMethod]]="","MISSING",IFERROR(VLOOKUP(salesTable[[#This Row],[PaymentMethod]],paymentMethod_REF[],2,FALSE), CLEAN(UPPER(TRIM(salesTable[[#This Row],[PaymentMethod]])))))</f>
        <v>CARD</v>
      </c>
      <c r="W1170" s="8" t="str">
        <f>IF(salesTable[[#This Row],[ProductID]]="","MISSING",IFERROR(VLOOKUP(salesTable[[#This Row],[ProductID]],product_REF[],1,FALSE),"NO MATCH"))</f>
        <v>P010</v>
      </c>
      <c r="X1170" s="8" t="str">
        <f>CLEAN(UPPER(TRIM(IF(salesTable[[#This Row],[ProductID]]="","MISSING",IFERROR(VLOOKUP(salesTable[[#This Row],[ProductID]],product_REF[],2,FALSE),"NO MATCH")))))</f>
        <v>AIR CONDITIONER</v>
      </c>
      <c r="Y1170" t="str">
        <f>IFERROR(CLEAN(UPPER(TRIM(VLOOKUP(salesTable[[#This Row],[productID_Final]],product_REF[],3,FALSE)))),"NO MATCH")</f>
        <v>HOME APPLIANCES</v>
      </c>
      <c r="Z1170" s="8" t="str">
        <f>IF(salesTable[[#This Row],[productCategory_final]]=CLEAN(UPPER(TRIM(salesTable[ProductCategory]))),salesTable[[#This Row],[productCategory_final]],"MISMATCH")</f>
        <v>HOME APPLIANCES</v>
      </c>
      <c r="AA1170" s="8" t="str">
        <f>IF(salesTable[[#This Row],[CustomerID]]="","MISSING",IFERROR(VLOOKUP(salesTable[[#This Row],[CustomerID]],customer_REF[],1,FALSE),"NO MATCH"))</f>
        <v>C0101</v>
      </c>
      <c r="AB1170" t="str">
        <f>CLEAN(UPPER(TRIM(IF(salesTable[[#This Row],[FirstName]]="","MISSING",IFERROR(VLOOKUP(salesTable[[#This Row],[CustomerID_final]],customer_REF[],2,FALSE),"NO MATCH")))))</f>
        <v>YAW</v>
      </c>
      <c r="AC1170" s="8" t="str">
        <f>IF(salesTable[[#This Row],[customerFisrtName]]=CLEAN(UPPER(TRIM(salesTable[[#This Row],[customerFisrtName]]))),salesTable[[#This Row],[customerFisrtName]],"MISMATCH")</f>
        <v>YAW</v>
      </c>
      <c r="AD1170" t="str">
        <f>CLEAN(UPPER(TRIM(IF(salesTable[[#This Row],[LastName]]="","MISSING",IFERROR(VLOOKUP(salesTable[[#This Row],[CustomerID_final]],customer_REF[],3,FALSE),"NO MATCH")))))</f>
        <v>BADU</v>
      </c>
      <c r="AE1170" s="8" t="str">
        <f>IF(salesTable[[#This Row],[customerLastName]]=CLEAN(UPPER(TRIM(salesTable[[#This Row],[customerLastName]]))),salesTable[[#This Row],[customerLastName]],"MISMATCH")</f>
        <v>BADU</v>
      </c>
      <c r="AF1170" s="8" t="str">
        <f>IF(salesTable[[#This Row],[Phone]]="","MISSING",0&amp;RIGHT(TRIM(SUBSTITUTE(SUBSTITUTE(SUBSTITUTE(salesTable[[#This Row],[Phone]],"+","")," ",""),"-","")),9))</f>
        <v>0599898859</v>
      </c>
      <c r="AG117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70" s="8">
        <f>IF(salesTable[[#This Row],[quantity_clean]]&gt;0,salesTable[[#This Row],[quantity_clean]],"INVALID")</f>
        <v>10</v>
      </c>
      <c r="AI1170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70" s="8">
        <f>IF(salesTable[[#This Row],[unitPrice_clean]]&gt;0,salesTable[[#This Row],[unitPrice_clean]],"INVALID")</f>
        <v>3600</v>
      </c>
      <c r="AK1170">
        <f>IF(salesTable[[#This Row],[Revenue]]="","MISSING",VALUE(TRIM(SUBSTITUTE(SUBSTITUTE(salesTable[[#This Row],[Revenue]],",",""),"GH₵",""))))</f>
        <v>36000</v>
      </c>
      <c r="AL1170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1170" s="19">
        <f>IF(ISNUMBER(salesTable[[#This Row],[OrderDate]]),salesTable[[#This Row],[OrderDate]],IFERROR(DATEVALUE(CLEAN(TRIM(SUBSTITUTE(salesTable[[#This Row],[OrderDate]],".","/")))),"CHECK"))</f>
        <v>45998</v>
      </c>
      <c r="AN11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45998</v>
      </c>
      <c r="AO11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70" s="8" t="str">
        <f>CLEAN(PROPER(TRIM(salesTable[[#This Row],[Email]])))</f>
        <v>Yaw.Badu58@Example.Com</v>
      </c>
      <c r="AR1170" s="8" t="str">
        <f>CLEAN(TRIM(salesTable[[#This Row],[SourceFile]]))</f>
        <v>Retail_POS_2025.csv</v>
      </c>
      <c r="AS11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0" s="8" t="str">
        <f>IF(salesTable[orderRef_final]&lt;&gt;"MISSING",salesTable[orderRef_final],"invalid")</f>
        <v>SUSPICIOUS</v>
      </c>
    </row>
    <row r="1171" spans="1:46" x14ac:dyDescent="0.3">
      <c r="A1171" t="s">
        <v>2029</v>
      </c>
      <c r="B1171" t="s">
        <v>2030</v>
      </c>
      <c r="C1171" t="s">
        <v>1687</v>
      </c>
      <c r="D1171" t="s">
        <v>199</v>
      </c>
      <c r="E1171" t="s">
        <v>286</v>
      </c>
      <c r="F1171" t="s">
        <v>352</v>
      </c>
      <c r="G1171" t="s">
        <v>303</v>
      </c>
      <c r="H1171" t="s">
        <v>304</v>
      </c>
      <c r="I1171" t="s">
        <v>41</v>
      </c>
      <c r="J1171" t="s">
        <v>221</v>
      </c>
      <c r="K1171" t="s">
        <v>57</v>
      </c>
      <c r="L1171" t="s">
        <v>502</v>
      </c>
      <c r="M1171" t="s">
        <v>345</v>
      </c>
      <c r="N1171">
        <v>2400</v>
      </c>
      <c r="O1171">
        <v>19200</v>
      </c>
      <c r="P1171" t="s">
        <v>2031</v>
      </c>
      <c r="Q1171" t="s">
        <v>2032</v>
      </c>
      <c r="R1171" t="s">
        <v>46</v>
      </c>
      <c r="S1171" t="str">
        <f>IF(salesTable[[#This Row],[Region]]="","MISSING",IFERROR(VLOOKUP(salesTable[[#This Row],[Region]],region_ref[],2,FALSE),TRIM(CLEAN(UPPER(salesTable[[#This Row],[Region]])))))</f>
        <v>TAMALE</v>
      </c>
      <c r="T1171" t="str">
        <f>IF(salesTable[[#This Row],[CustomerType]]="","MISSING",IFERROR(VLOOKUP(salesTable[[#This Row],[CustomerType]],customerType_Ref[],2,FALSE),TRIM(CLEAN(UPPER(salesTable[[#This Row],[CustomerType]])))))</f>
        <v>INDIVIDUAL</v>
      </c>
      <c r="U1171" t="str">
        <f>IF(salesTable[[#This Row],[SalesChannel]]="","MISSING",IFERROR(VLOOKUP(salesTable[[#This Row],[SalesChannel]],salesChannel_Ref[],2,FALSE),CLEAN(UPPER(TRIM(salesTable[SalesChannel])))))</f>
        <v>ONLINE</v>
      </c>
      <c r="V1171" t="str">
        <f>IF(salesTable[[#This Row],[PaymentMethod]]="","MISSING",IFERROR(VLOOKUP(salesTable[[#This Row],[PaymentMethod]],paymentMethod_REF[],2,FALSE), CLEAN(UPPER(TRIM(salesTable[[#This Row],[PaymentMethod]])))))</f>
        <v>CASH</v>
      </c>
      <c r="W1171" s="8" t="str">
        <f>IF(salesTable[[#This Row],[ProductID]]="","MISSING",IFERROR(VLOOKUP(salesTable[[#This Row],[ProductID]],product_REF[],1,FALSE),"NO MATCH"))</f>
        <v>P011</v>
      </c>
      <c r="X1171" s="8" t="str">
        <f>CLEAN(UPPER(TRIM(IF(salesTable[[#This Row],[ProductID]]="","MISSING",IFERROR(VLOOKUP(salesTable[[#This Row],[ProductID]],product_REF[],2,FALSE),"NO MATCH")))))</f>
        <v>EXECUTIVE DESK</v>
      </c>
      <c r="Y1171" t="str">
        <f>IFERROR(CLEAN(UPPER(TRIM(VLOOKUP(salesTable[[#This Row],[productID_Final]],product_REF[],3,FALSE)))),"NO MATCH")</f>
        <v>FURNITURE</v>
      </c>
      <c r="Z1171" s="8" t="str">
        <f>IF(salesTable[[#This Row],[productCategory_final]]=CLEAN(UPPER(TRIM(salesTable[ProductCategory]))),salesTable[[#This Row],[productCategory_final]],"MISMATCH")</f>
        <v>FURNITURE</v>
      </c>
      <c r="AA1171" s="8" t="str">
        <f>IF(salesTable[[#This Row],[CustomerID]]="","MISSING",IFERROR(VLOOKUP(salesTable[[#This Row],[CustomerID]],customer_REF[],1,FALSE),"NO MATCH"))</f>
        <v>C0377</v>
      </c>
      <c r="AB1171" t="str">
        <f>CLEAN(UPPER(TRIM(IF(salesTable[[#This Row],[FirstName]]="","MISSING",IFERROR(VLOOKUP(salesTable[[#This Row],[CustomerID_final]],customer_REF[],2,FALSE),"NO MATCH")))))</f>
        <v>KWAME</v>
      </c>
      <c r="AC1171" s="8" t="str">
        <f>IF(salesTable[[#This Row],[customerFisrtName]]=CLEAN(UPPER(TRIM(salesTable[[#This Row],[customerFisrtName]]))),salesTable[[#This Row],[customerFisrtName]],"MISMATCH")</f>
        <v>KWAME</v>
      </c>
      <c r="AD1171" t="str">
        <f>CLEAN(UPPER(TRIM(IF(salesTable[[#This Row],[LastName]]="","MISSING",IFERROR(VLOOKUP(salesTable[[#This Row],[CustomerID_final]],customer_REF[],3,FALSE),"NO MATCH")))))</f>
        <v>ANTWI</v>
      </c>
      <c r="AE1171" s="8" t="str">
        <f>IF(salesTable[[#This Row],[customerLastName]]=CLEAN(UPPER(TRIM(salesTable[[#This Row],[customerLastName]]))),salesTable[[#This Row],[customerLastName]],"MISMATCH")</f>
        <v>ANTWI</v>
      </c>
      <c r="AF1171" s="8" t="str">
        <f>IF(salesTable[[#This Row],[Phone]]="","MISSING",0&amp;RIGHT(TRIM(SUBSTITUTE(SUBSTITUTE(SUBSTITUTE(salesTable[[#This Row],[Phone]],"+","")," ",""),"-","")),9))</f>
        <v>0596530914</v>
      </c>
      <c r="AG117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171" s="8">
        <f>IF(salesTable[[#This Row],[quantity_clean]]&gt;0,salesTable[[#This Row],[quantity_clean]],"INVALID")</f>
        <v>8</v>
      </c>
      <c r="AI117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171" s="8">
        <f>IF(salesTable[[#This Row],[unitPrice_clean]]&gt;0,salesTable[[#This Row],[unitPrice_clean]],"INVALID")</f>
        <v>2400</v>
      </c>
      <c r="AK1171">
        <f>IF(salesTable[[#This Row],[Revenue]]="","MISSING",VALUE(TRIM(SUBSTITUTE(SUBSTITUTE(salesTable[[#This Row],[Revenue]],",",""),"GH₵",""))))</f>
        <v>19200</v>
      </c>
      <c r="AL1171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171" s="19" t="str">
        <f>IF(ISNUMBER(salesTable[[#This Row],[OrderDate]]),salesTable[[#This Row],[OrderDate]],IFERROR(DATEVALUE(CLEAN(TRIM(SUBSTITUTE(salesTable[[#This Row],[OrderDate]],".","/")))),"CHECK"))</f>
        <v>CHECK</v>
      </c>
      <c r="AN117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71" s="8" t="str">
        <f>CLEAN(PROPER(TRIM(salesTable[[#This Row],[Email]])))</f>
        <v>Kwame.Antwi37@Example.Com</v>
      </c>
      <c r="AR1171" s="8" t="str">
        <f>CLEAN(TRIM(salesTable[[#This Row],[SourceFile]]))</f>
        <v>Mobile_App_Export.csv</v>
      </c>
      <c r="AS11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1" s="8" t="str">
        <f>IF(salesTable[orderRef_final]&lt;&gt;"MISSING",salesTable[orderRef_final],"invalid")</f>
        <v>SUSPICIOUS</v>
      </c>
    </row>
    <row r="1172" spans="1:46" x14ac:dyDescent="0.3">
      <c r="A1172" t="s">
        <v>2043</v>
      </c>
      <c r="B1172" t="s">
        <v>2044</v>
      </c>
      <c r="C1172" t="s">
        <v>1437</v>
      </c>
      <c r="D1172" t="s">
        <v>423</v>
      </c>
      <c r="E1172" t="s">
        <v>508</v>
      </c>
      <c r="F1172" t="s">
        <v>1594</v>
      </c>
      <c r="G1172" t="s">
        <v>39</v>
      </c>
      <c r="H1172" t="s">
        <v>336</v>
      </c>
      <c r="I1172" t="s">
        <v>122</v>
      </c>
      <c r="J1172" t="s">
        <v>305</v>
      </c>
      <c r="K1172" t="s">
        <v>257</v>
      </c>
      <c r="L1172" t="s">
        <v>165</v>
      </c>
      <c r="M1172">
        <v>2</v>
      </c>
      <c r="N1172">
        <v>1900</v>
      </c>
      <c r="O1172">
        <v>3800</v>
      </c>
      <c r="P1172" t="s">
        <v>2045</v>
      </c>
      <c r="Q1172" t="s">
        <v>2046</v>
      </c>
      <c r="R1172" t="s">
        <v>61</v>
      </c>
      <c r="S1172" t="str">
        <f>IF(salesTable[[#This Row],[Region]]="","MISSING",IFERROR(VLOOKUP(salesTable[[#This Row],[Region]],region_ref[],2,FALSE),TRIM(CLEAN(UPPER(salesTable[[#This Row],[Region]])))))</f>
        <v>TAMALE</v>
      </c>
      <c r="T1172" t="str">
        <f>IF(salesTable[[#This Row],[CustomerType]]="","MISSING",IFERROR(VLOOKUP(salesTable[[#This Row],[CustomerType]],customerType_Ref[],2,FALSE),TRIM(CLEAN(UPPER(salesTable[[#This Row],[CustomerType]])))))</f>
        <v>GOVERNMENT</v>
      </c>
      <c r="U1172" t="str">
        <f>IF(salesTable[[#This Row],[SalesChannel]]="","MISSING",IFERROR(VLOOKUP(salesTable[[#This Row],[SalesChannel]],salesChannel_Ref[],2,FALSE),CLEAN(UPPER(TRIM(salesTable[SalesChannel])))))</f>
        <v>ONLINE</v>
      </c>
      <c r="V117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72" s="8" t="str">
        <f>IF(salesTable[[#This Row],[ProductID]]="","MISSING",IFERROR(VLOOKUP(salesTable[[#This Row],[ProductID]],product_REF[],1,FALSE),"NO MATCH"))</f>
        <v>P006</v>
      </c>
      <c r="X1172" s="8" t="str">
        <f>CLEAN(UPPER(TRIM(IF(salesTable[[#This Row],[ProductID]]="","MISSING",IFERROR(VLOOKUP(salesTable[[#This Row],[ProductID]],product_REF[],2,FALSE),"NO MATCH")))))</f>
        <v>STANDING DESK</v>
      </c>
      <c r="Y1172" t="str">
        <f>IFERROR(CLEAN(UPPER(TRIM(VLOOKUP(salesTable[[#This Row],[productID_Final]],product_REF[],3,FALSE)))),"NO MATCH")</f>
        <v>FURNITURE</v>
      </c>
      <c r="Z1172" s="8" t="str">
        <f>IF(salesTable[[#This Row],[productCategory_final]]=CLEAN(UPPER(TRIM(salesTable[ProductCategory]))),salesTable[[#This Row],[productCategory_final]],"MISMATCH")</f>
        <v>FURNITURE</v>
      </c>
      <c r="AA1172" s="8" t="str">
        <f>IF(salesTable[[#This Row],[CustomerID]]="","MISSING",IFERROR(VLOOKUP(salesTable[[#This Row],[CustomerID]],customer_REF[],1,FALSE),"NO MATCH"))</f>
        <v>C0392</v>
      </c>
      <c r="AB1172" t="str">
        <f>CLEAN(UPPER(TRIM(IF(salesTable[[#This Row],[FirstName]]="","MISSING",IFERROR(VLOOKUP(salesTable[[#This Row],[CustomerID_final]],customer_REF[],2,FALSE),"NO MATCH")))))</f>
        <v>AMA</v>
      </c>
      <c r="AC1172" s="8" t="str">
        <f>IF(salesTable[[#This Row],[customerFisrtName]]=CLEAN(UPPER(TRIM(salesTable[[#This Row],[customerFisrtName]]))),salesTable[[#This Row],[customerFisrtName]],"MISMATCH")</f>
        <v>AMA</v>
      </c>
      <c r="AD1172" t="str">
        <f>CLEAN(UPPER(TRIM(IF(salesTable[[#This Row],[LastName]]="","MISSING",IFERROR(VLOOKUP(salesTable[[#This Row],[CustomerID_final]],customer_REF[],3,FALSE),"NO MATCH")))))</f>
        <v>BADU</v>
      </c>
      <c r="AE1172" s="8" t="str">
        <f>IF(salesTable[[#This Row],[customerLastName]]=CLEAN(UPPER(TRIM(salesTable[[#This Row],[customerLastName]]))),salesTable[[#This Row],[customerLastName]],"MISMATCH")</f>
        <v>BADU</v>
      </c>
      <c r="AF1172" s="8" t="str">
        <f>IF(salesTable[[#This Row],[Phone]]="","MISSING",0&amp;RIGHT(TRIM(SUBSTITUTE(SUBSTITUTE(SUBSTITUTE(salesTable[[#This Row],[Phone]],"+","")," ",""),"-","")),9))</f>
        <v>0205698209</v>
      </c>
      <c r="AG117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72" s="8">
        <f>IF(salesTable[[#This Row],[quantity_clean]]&gt;0,salesTable[[#This Row],[quantity_clean]],"INVALID")</f>
        <v>2</v>
      </c>
      <c r="AI117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172" s="8">
        <f>IF(salesTable[[#This Row],[unitPrice_clean]]&gt;0,salesTable[[#This Row],[unitPrice_clean]],"INVALID")</f>
        <v>1900</v>
      </c>
      <c r="AK1172">
        <f>IF(salesTable[[#This Row],[Revenue]]="","MISSING",VALUE(TRIM(SUBSTITUTE(SUBSTITUTE(salesTable[[#This Row],[Revenue]],",",""),"GH₵",""))))</f>
        <v>3800</v>
      </c>
      <c r="AL1172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1172" s="19">
        <f>IF(ISNUMBER(salesTable[[#This Row],[OrderDate]]),salesTable[[#This Row],[OrderDate]],IFERROR(DATEVALUE(CLEAN(TRIM(SUBSTITUTE(salesTable[[#This Row],[OrderDate]],".","/")))),"CHECK"))</f>
        <v>45843</v>
      </c>
      <c r="AN11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11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72" s="8" t="str">
        <f>CLEAN(PROPER(TRIM(salesTable[[#This Row],[Email]])))</f>
        <v>Ama.Badu88@Example.Com</v>
      </c>
      <c r="AR1172" s="8" t="str">
        <f>CLEAN(TRIM(salesTable[[#This Row],[SourceFile]]))</f>
        <v>Retail_POS_2025.csv</v>
      </c>
      <c r="AS11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2" s="8" t="str">
        <f>IF(salesTable[orderRef_final]&lt;&gt;"MISSING",salesTable[orderRef_final],"invalid")</f>
        <v>SUSPICIOUS</v>
      </c>
    </row>
    <row r="1173" spans="1:46" x14ac:dyDescent="0.3">
      <c r="A1173" t="s">
        <v>2047</v>
      </c>
      <c r="B1173" t="s">
        <v>2048</v>
      </c>
      <c r="C1173" t="s">
        <v>2049</v>
      </c>
      <c r="D1173" t="s">
        <v>271</v>
      </c>
      <c r="E1173" t="s">
        <v>190</v>
      </c>
      <c r="F1173" t="s">
        <v>457</v>
      </c>
      <c r="G1173" t="s">
        <v>68</v>
      </c>
      <c r="H1173" t="s">
        <v>109</v>
      </c>
      <c r="I1173" t="s">
        <v>110</v>
      </c>
      <c r="J1173" t="s">
        <v>97</v>
      </c>
      <c r="K1173" t="s">
        <v>84</v>
      </c>
      <c r="L1173" t="s">
        <v>111</v>
      </c>
      <c r="M1173">
        <v>8</v>
      </c>
      <c r="N1173">
        <v>3600</v>
      </c>
      <c r="O1173">
        <v>28800</v>
      </c>
      <c r="P1173" t="s">
        <v>2050</v>
      </c>
      <c r="Q1173" t="s">
        <v>2051</v>
      </c>
      <c r="R1173" t="s">
        <v>46</v>
      </c>
      <c r="S1173" t="str">
        <f>IF(salesTable[[#This Row],[Region]]="","MISSING",IFERROR(VLOOKUP(salesTable[[#This Row],[Region]],region_ref[],2,FALSE),TRIM(CLEAN(UPPER(salesTable[[#This Row],[Region]])))))</f>
        <v>HO</v>
      </c>
      <c r="T1173" t="str">
        <f>IF(salesTable[[#This Row],[CustomerType]]="","MISSING",IFERROR(VLOOKUP(salesTable[[#This Row],[CustomerType]],customerType_Ref[],2,FALSE),TRIM(CLEAN(UPPER(salesTable[[#This Row],[CustomerType]])))))</f>
        <v>BUSINESS</v>
      </c>
      <c r="U1173" t="str">
        <f>IF(salesTable[[#This Row],[SalesChannel]]="","MISSING",IFERROR(VLOOKUP(salesTable[[#This Row],[SalesChannel]],salesChannel_Ref[],2,FALSE),CLEAN(UPPER(TRIM(salesTable[SalesChannel])))))</f>
        <v>AGENT</v>
      </c>
      <c r="V1173" t="str">
        <f>IF(salesTable[[#This Row],[PaymentMethod]]="","MISSING",IFERROR(VLOOKUP(salesTable[[#This Row],[PaymentMethod]],paymentMethod_REF[],2,FALSE), CLEAN(UPPER(TRIM(salesTable[[#This Row],[PaymentMethod]])))))</f>
        <v>CARD</v>
      </c>
      <c r="W1173" s="8" t="str">
        <f>IF(salesTable[[#This Row],[ProductID]]="","MISSING",IFERROR(VLOOKUP(salesTable[[#This Row],[ProductID]],product_REF[],1,FALSE),"NO MATCH"))</f>
        <v>P010</v>
      </c>
      <c r="X1173" s="8" t="str">
        <f>CLEAN(UPPER(TRIM(IF(salesTable[[#This Row],[ProductID]]="","MISSING",IFERROR(VLOOKUP(salesTable[[#This Row],[ProductID]],product_REF[],2,FALSE),"NO MATCH")))))</f>
        <v>AIR CONDITIONER</v>
      </c>
      <c r="Y1173" t="str">
        <f>IFERROR(CLEAN(UPPER(TRIM(VLOOKUP(salesTable[[#This Row],[productID_Final]],product_REF[],3,FALSE)))),"NO MATCH")</f>
        <v>HOME APPLIANCES</v>
      </c>
      <c r="Z1173" s="8" t="str">
        <f>IF(salesTable[[#This Row],[productCategory_final]]=CLEAN(UPPER(TRIM(salesTable[ProductCategory]))),salesTable[[#This Row],[productCategory_final]],"MISMATCH")</f>
        <v>HOME APPLIANCES</v>
      </c>
      <c r="AA1173" s="8" t="str">
        <f>IF(salesTable[[#This Row],[CustomerID]]="","MISSING",IFERROR(VLOOKUP(salesTable[[#This Row],[CustomerID]],customer_REF[],1,FALSE),"NO MATCH"))</f>
        <v>C0400</v>
      </c>
      <c r="AB1173" t="str">
        <f>CLEAN(UPPER(TRIM(IF(salesTable[[#This Row],[FirstName]]="","MISSING",IFERROR(VLOOKUP(salesTable[[#This Row],[CustomerID_final]],customer_REF[],2,FALSE),"NO MATCH")))))</f>
        <v>MICHAEL</v>
      </c>
      <c r="AC1173" s="8" t="str">
        <f>IF(salesTable[[#This Row],[customerFisrtName]]=CLEAN(UPPER(TRIM(salesTable[[#This Row],[customerFisrtName]]))),salesTable[[#This Row],[customerFisrtName]],"MISMATCH")</f>
        <v>MICHAEL</v>
      </c>
      <c r="AD1173" t="str">
        <f>CLEAN(UPPER(TRIM(IF(salesTable[[#This Row],[LastName]]="","MISSING",IFERROR(VLOOKUP(salesTable[[#This Row],[CustomerID_final]],customer_REF[],3,FALSE),"NO MATCH")))))</f>
        <v>ASARE</v>
      </c>
      <c r="AE1173" s="8" t="str">
        <f>IF(salesTable[[#This Row],[customerLastName]]=CLEAN(UPPER(TRIM(salesTable[[#This Row],[customerLastName]]))),salesTable[[#This Row],[customerLastName]],"MISMATCH")</f>
        <v>ASARE</v>
      </c>
      <c r="AF1173" s="8" t="str">
        <f>IF(salesTable[[#This Row],[Phone]]="","MISSING",0&amp;RIGHT(TRIM(SUBSTITUTE(SUBSTITUTE(SUBSTITUTE(salesTable[[#This Row],[Phone]],"+","")," ",""),"-","")),9))</f>
        <v>0503205704</v>
      </c>
      <c r="AG117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173" s="8">
        <f>IF(salesTable[[#This Row],[quantity_clean]]&gt;0,salesTable[[#This Row],[quantity_clean]],"INVALID")</f>
        <v>8</v>
      </c>
      <c r="AI117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73" s="8">
        <f>IF(salesTable[[#This Row],[unitPrice_clean]]&gt;0,salesTable[[#This Row],[unitPrice_clean]],"INVALID")</f>
        <v>3600</v>
      </c>
      <c r="AK1173">
        <f>IF(salesTable[[#This Row],[Revenue]]="","MISSING",VALUE(TRIM(SUBSTITUTE(SUBSTITUTE(salesTable[[#This Row],[Revenue]],",",""),"GH₵",""))))</f>
        <v>28800</v>
      </c>
      <c r="AL1173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173" s="19">
        <f>IF(ISNUMBER(salesTable[[#This Row],[OrderDate]]),salesTable[[#This Row],[OrderDate]],IFERROR(DATEVALUE(CLEAN(TRIM(SUBSTITUTE(salesTable[[#This Row],[OrderDate]],".","/")))),"CHECK"))</f>
        <v>45539</v>
      </c>
      <c r="AN117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73" s="8" t="str">
        <f>CLEAN(PROPER(TRIM(salesTable[[#This Row],[Email]])))</f>
        <v>Michael.Asare55@Example.Com</v>
      </c>
      <c r="AR1173" s="8" t="str">
        <f>CLEAN(TRIM(salesTable[[#This Row],[SourceFile]]))</f>
        <v>Mobile_App_Export.csv</v>
      </c>
      <c r="AS11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3" s="8" t="str">
        <f>IF(salesTable[orderRef_final]&lt;&gt;"MISSING",salesTable[orderRef_final],"invalid")</f>
        <v>SUSPICIOUS</v>
      </c>
    </row>
    <row r="1174" spans="1:46" x14ac:dyDescent="0.3">
      <c r="A1174" t="s">
        <v>408</v>
      </c>
      <c r="B1174" t="s">
        <v>2077</v>
      </c>
      <c r="C1174" t="s">
        <v>2078</v>
      </c>
      <c r="D1174" t="s">
        <v>743</v>
      </c>
      <c r="E1174" t="s">
        <v>129</v>
      </c>
      <c r="F1174" t="s">
        <v>67</v>
      </c>
      <c r="G1174" t="s">
        <v>24</v>
      </c>
      <c r="H1174" t="s">
        <v>130</v>
      </c>
      <c r="I1174" t="s">
        <v>313</v>
      </c>
      <c r="J1174" t="s">
        <v>27</v>
      </c>
      <c r="K1174" t="s">
        <v>57</v>
      </c>
      <c r="L1174" t="s">
        <v>43</v>
      </c>
      <c r="M1174">
        <v>7</v>
      </c>
      <c r="N1174" t="s">
        <v>384</v>
      </c>
      <c r="O1174">
        <v>29600</v>
      </c>
      <c r="P1174" t="s">
        <v>2079</v>
      </c>
      <c r="Q1174" t="s">
        <v>2080</v>
      </c>
      <c r="R1174" t="s">
        <v>157</v>
      </c>
      <c r="S1174" t="str">
        <f>IF(salesTable[[#This Row],[Region]]="","MISSING",IFERROR(VLOOKUP(salesTable[[#This Row],[Region]],region_ref[],2,FALSE),TRIM(CLEAN(UPPER(salesTable[[#This Row],[Region]])))))</f>
        <v>TAKORADI</v>
      </c>
      <c r="T1174" t="str">
        <f>IF(salesTable[[#This Row],[CustomerType]]="","MISSING",IFERROR(VLOOKUP(salesTable[[#This Row],[CustomerType]],customerType_Ref[],2,FALSE),TRIM(CLEAN(UPPER(salesTable[[#This Row],[CustomerType]])))))</f>
        <v>GOVERNMENT</v>
      </c>
      <c r="U1174" t="str">
        <f>IF(salesTable[[#This Row],[SalesChannel]]="","MISSING",IFERROR(VLOOKUP(salesTable[[#This Row],[SalesChannel]],salesChannel_Ref[],2,FALSE),CLEAN(UPPER(TRIM(salesTable[SalesChannel])))))</f>
        <v>ONLINE</v>
      </c>
      <c r="V117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74" s="8" t="str">
        <f>IF(salesTable[[#This Row],[ProductID]]="","MISSING",IFERROR(VLOOKUP(salesTable[[#This Row],[ProductID]],product_REF[],1,FALSE),"NO MATCH"))</f>
        <v>P001</v>
      </c>
      <c r="X1174" s="8" t="str">
        <f>CLEAN(UPPER(TRIM(IF(salesTable[[#This Row],[ProductID]]="","MISSING",IFERROR(VLOOKUP(salesTable[[#This Row],[ProductID]],product_REF[],2,FALSE),"NO MATCH")))))</f>
        <v>LAPTOP PRO 14</v>
      </c>
      <c r="Y1174" t="str">
        <f>IFERROR(CLEAN(UPPER(TRIM(VLOOKUP(salesTable[[#This Row],[productID_Final]],product_REF[],3,FALSE)))),"NO MATCH")</f>
        <v>ELECTRONICS</v>
      </c>
      <c r="Z1174" s="8" t="str">
        <f>IF(salesTable[[#This Row],[productCategory_final]]=CLEAN(UPPER(TRIM(salesTable[ProductCategory]))),salesTable[[#This Row],[productCategory_final]],"MISMATCH")</f>
        <v>ELECTRONICS</v>
      </c>
      <c r="AA1174" s="8" t="str">
        <f>IF(salesTable[[#This Row],[CustomerID]]="","MISSING",IFERROR(VLOOKUP(salesTable[[#This Row],[CustomerID]],customer_REF[],1,FALSE),"NO MATCH"))</f>
        <v>C0247</v>
      </c>
      <c r="AB1174" t="str">
        <f>CLEAN(UPPER(TRIM(IF(salesTable[[#This Row],[FirstName]]="","MISSING",IFERROR(VLOOKUP(salesTable[[#This Row],[CustomerID_final]],customer_REF[],2,FALSE),"NO MATCH")))))</f>
        <v>ESI</v>
      </c>
      <c r="AC1174" s="8" t="str">
        <f>IF(salesTable[[#This Row],[customerFisrtName]]=CLEAN(UPPER(TRIM(salesTable[[#This Row],[customerFisrtName]]))),salesTable[[#This Row],[customerFisrtName]],"MISMATCH")</f>
        <v>ESI</v>
      </c>
      <c r="AD1174" t="str">
        <f>CLEAN(UPPER(TRIM(IF(salesTable[[#This Row],[LastName]]="","MISSING",IFERROR(VLOOKUP(salesTable[[#This Row],[CustomerID_final]],customer_REF[],3,FALSE),"NO MATCH")))))</f>
        <v>BOATENG</v>
      </c>
      <c r="AE1174" s="8" t="str">
        <f>IF(salesTable[[#This Row],[customerLastName]]=CLEAN(UPPER(TRIM(salesTable[[#This Row],[customerLastName]]))),salesTable[[#This Row],[customerLastName]],"MISMATCH")</f>
        <v>BOATENG</v>
      </c>
      <c r="AF1174" s="8" t="str">
        <f>IF(salesTable[[#This Row],[Phone]]="","MISSING",0&amp;RIGHT(TRIM(SUBSTITUTE(SUBSTITUTE(SUBSTITUTE(salesTable[[#This Row],[Phone]],"+","")," ",""),"-","")),9))</f>
        <v>0554779800</v>
      </c>
      <c r="AG117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74" s="8">
        <f>IF(salesTable[[#This Row],[quantity_clean]]&gt;0,salesTable[[#This Row],[quantity_clean]],"INVALID")</f>
        <v>7</v>
      </c>
      <c r="AI117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74" s="8">
        <f>IF(salesTable[[#This Row],[unitPrice_clean]]&gt;0,salesTable[[#This Row],[unitPrice_clean]],"INVALID")</f>
        <v>4200</v>
      </c>
      <c r="AK1174">
        <f>IF(salesTable[[#This Row],[Revenue]]="","MISSING",VALUE(TRIM(SUBSTITUTE(SUBSTITUTE(salesTable[[#This Row],[Revenue]],",",""),"GH₵",""))))</f>
        <v>29600</v>
      </c>
      <c r="AL117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74" s="19">
        <f>IF(ISNUMBER(salesTable[[#This Row],[OrderDate]]),salesTable[[#This Row],[OrderDate]],IFERROR(DATEVALUE(CLEAN(TRIM(SUBSTITUTE(salesTable[[#This Row],[OrderDate]],".","/")))),"CHECK"))</f>
        <v>45942</v>
      </c>
      <c r="AN11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45942</v>
      </c>
      <c r="AO11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174" s="8" t="str">
        <f>CLEAN(PROPER(TRIM(salesTable[[#This Row],[Email]])))</f>
        <v>Esi.Boateng64@Example.Com</v>
      </c>
      <c r="AR1174" s="8" t="str">
        <f>CLEAN(TRIM(salesTable[[#This Row],[SourceFile]]))</f>
        <v>Online_Sales_2025.xlsx</v>
      </c>
      <c r="AS11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4" s="8" t="str">
        <f>IF(salesTable[orderRef_final]&lt;&gt;"MISSING",salesTable[orderRef_final],"invalid")</f>
        <v>SUSPICIOUS</v>
      </c>
    </row>
    <row r="1175" spans="1:46" x14ac:dyDescent="0.3">
      <c r="A1175" t="s">
        <v>2128</v>
      </c>
      <c r="B1175" t="s">
        <v>2129</v>
      </c>
      <c r="C1175" t="s">
        <v>2130</v>
      </c>
      <c r="D1175" t="s">
        <v>199</v>
      </c>
      <c r="F1175" t="s">
        <v>457</v>
      </c>
      <c r="G1175" t="s">
        <v>39</v>
      </c>
      <c r="H1175" t="s">
        <v>336</v>
      </c>
      <c r="I1175" t="s">
        <v>41</v>
      </c>
      <c r="J1175" t="s">
        <v>83</v>
      </c>
      <c r="K1175" t="s">
        <v>1148</v>
      </c>
      <c r="L1175" t="s">
        <v>165</v>
      </c>
      <c r="M1175">
        <v>4</v>
      </c>
      <c r="N1175">
        <v>1900</v>
      </c>
      <c r="O1175">
        <v>7600</v>
      </c>
      <c r="P1175" t="s">
        <v>2131</v>
      </c>
      <c r="Q1175" t="s">
        <v>2132</v>
      </c>
      <c r="R1175" t="s">
        <v>61</v>
      </c>
      <c r="S1175" t="str">
        <f>IF(salesTable[[#This Row],[Region]]="","MISSING",IFERROR(VLOOKUP(salesTable[[#This Row],[Region]],region_ref[],2,FALSE),TRIM(CLEAN(UPPER(salesTable[[#This Row],[Region]])))))</f>
        <v>HO</v>
      </c>
      <c r="T1175" t="str">
        <f>IF(salesTable[[#This Row],[CustomerType]]="","MISSING",IFERROR(VLOOKUP(salesTable[[#This Row],[CustomerType]],customerType_Ref[],2,FALSE),TRIM(CLEAN(UPPER(salesTable[[#This Row],[CustomerType]])))))</f>
        <v>INDIVIDUAL</v>
      </c>
      <c r="U1175" t="str">
        <f>IF(salesTable[[#This Row],[SalesChannel]]="","MISSING",IFERROR(VLOOKUP(salesTable[[#This Row],[SalesChannel]],salesChannel_Ref[],2,FALSE),CLEAN(UPPER(TRIM(salesTable[SalesChannel])))))</f>
        <v>MOBILE APP</v>
      </c>
      <c r="V117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75" s="8" t="str">
        <f>IF(salesTable[[#This Row],[ProductID]]="","MISSING",IFERROR(VLOOKUP(salesTable[[#This Row],[ProductID]],product_REF[],1,FALSE),"NO MATCH"))</f>
        <v>P006</v>
      </c>
      <c r="X1175" s="8" t="str">
        <f>CLEAN(UPPER(TRIM(IF(salesTable[[#This Row],[ProductID]]="","MISSING",IFERROR(VLOOKUP(salesTable[[#This Row],[ProductID]],product_REF[],2,FALSE),"NO MATCH")))))</f>
        <v>STANDING DESK</v>
      </c>
      <c r="Y1175" t="str">
        <f>IFERROR(CLEAN(UPPER(TRIM(VLOOKUP(salesTable[[#This Row],[productID_Final]],product_REF[],3,FALSE)))),"NO MATCH")</f>
        <v>FURNITURE</v>
      </c>
      <c r="Z1175" s="8" t="str">
        <f>IF(salesTable[[#This Row],[productCategory_final]]=CLEAN(UPPER(TRIM(salesTable[ProductCategory]))),salesTable[[#This Row],[productCategory_final]],"MISMATCH")</f>
        <v>FURNITURE</v>
      </c>
      <c r="AA1175" s="8" t="str">
        <f>IF(salesTable[[#This Row],[CustomerID]]="","MISSING",IFERROR(VLOOKUP(salesTable[[#This Row],[CustomerID]],customer_REF[],1,FALSE),"NO MATCH"))</f>
        <v>C0125</v>
      </c>
      <c r="AB1175" t="str">
        <f>CLEAN(UPPER(TRIM(IF(salesTable[[#This Row],[FirstName]]="","MISSING",IFERROR(VLOOKUP(salesTable[[#This Row],[CustomerID_final]],customer_REF[],2,FALSE),"NO MATCH")))))</f>
        <v>KWAME</v>
      </c>
      <c r="AC1175" s="8" t="str">
        <f>IF(salesTable[[#This Row],[customerFisrtName]]=CLEAN(UPPER(TRIM(salesTable[[#This Row],[customerFisrtName]]))),salesTable[[#This Row],[customerFisrtName]],"MISMATCH")</f>
        <v>KWAME</v>
      </c>
      <c r="AD1175" t="str">
        <f>CLEAN(UPPER(TRIM(IF(salesTable[[#This Row],[LastName]]="","MISSING",IFERROR(VLOOKUP(salesTable[[#This Row],[CustomerID_final]],customer_REF[],3,FALSE),"NO MATCH")))))</f>
        <v>MISSING</v>
      </c>
      <c r="AE1175" s="8" t="str">
        <f>IF(salesTable[[#This Row],[customerLastName]]=CLEAN(UPPER(TRIM(salesTable[[#This Row],[customerLastName]]))),salesTable[[#This Row],[customerLastName]],"MISMATCH")</f>
        <v>MISSING</v>
      </c>
      <c r="AF1175" s="8" t="str">
        <f>IF(salesTable[[#This Row],[Phone]]="","MISSING",0&amp;RIGHT(TRIM(SUBSTITUTE(SUBSTITUTE(SUBSTITUTE(salesTable[[#This Row],[Phone]],"+","")," ",""),"-","")),9))</f>
        <v>0592785620</v>
      </c>
      <c r="AG117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75" s="8">
        <f>IF(salesTable[[#This Row],[quantity_clean]]&gt;0,salesTable[[#This Row],[quantity_clean]],"INVALID")</f>
        <v>4</v>
      </c>
      <c r="AI1175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175" s="8">
        <f>IF(salesTable[[#This Row],[unitPrice_clean]]&gt;0,salesTable[[#This Row],[unitPrice_clean]],"INVALID")</f>
        <v>1900</v>
      </c>
      <c r="AK1175">
        <f>IF(salesTable[[#This Row],[Revenue]]="","MISSING",VALUE(TRIM(SUBSTITUTE(SUBSTITUTE(salesTable[[#This Row],[Revenue]],",",""),"GH₵",""))))</f>
        <v>7600</v>
      </c>
      <c r="AL1175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1175" s="19">
        <f>IF(ISNUMBER(salesTable[[#This Row],[OrderDate]]),salesTable[[#This Row],[OrderDate]],IFERROR(DATEVALUE(CLEAN(TRIM(SUBSTITUTE(salesTable[[#This Row],[OrderDate]],".","/")))),"CHECK"))</f>
        <v>45841</v>
      </c>
      <c r="AN11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45841</v>
      </c>
      <c r="AO11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75" s="8" t="str">
        <f>CLEAN(PROPER(TRIM(salesTable[[#This Row],[Email]])))</f>
        <v>Kwame.Osei79@Example.Com</v>
      </c>
      <c r="AR1175" s="8" t="str">
        <f>CLEAN(TRIM(salesTable[[#This Row],[SourceFile]]))</f>
        <v>Retail_POS_2025.csv</v>
      </c>
      <c r="AS11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5" s="8" t="str">
        <f>IF(salesTable[orderRef_final]&lt;&gt;"MISSING",salesTable[orderRef_final],"invalid")</f>
        <v>SUSPICIOUS</v>
      </c>
    </row>
    <row r="1176" spans="1:46" x14ac:dyDescent="0.3">
      <c r="A1176" t="s">
        <v>2142</v>
      </c>
      <c r="B1176" t="s">
        <v>1680</v>
      </c>
      <c r="C1176" t="s">
        <v>1481</v>
      </c>
      <c r="D1176" t="s">
        <v>172</v>
      </c>
      <c r="E1176" t="s">
        <v>1601</v>
      </c>
      <c r="F1176" t="s">
        <v>23</v>
      </c>
      <c r="G1176" t="s">
        <v>162</v>
      </c>
      <c r="H1176" t="s">
        <v>163</v>
      </c>
      <c r="I1176" t="s">
        <v>110</v>
      </c>
      <c r="J1176" t="s">
        <v>97</v>
      </c>
      <c r="K1176" t="s">
        <v>758</v>
      </c>
      <c r="L1176" t="s">
        <v>58</v>
      </c>
      <c r="M1176">
        <v>2</v>
      </c>
      <c r="N1176">
        <v>620</v>
      </c>
      <c r="O1176">
        <v>1240</v>
      </c>
      <c r="P1176" t="s">
        <v>2143</v>
      </c>
      <c r="Q1176" t="s">
        <v>2144</v>
      </c>
      <c r="R1176" t="s">
        <v>46</v>
      </c>
      <c r="S1176" t="str">
        <f>IF(salesTable[[#This Row],[Region]]="","MISSING",IFERROR(VLOOKUP(salesTable[[#This Row],[Region]],region_ref[],2,FALSE),TRIM(CLEAN(UPPER(salesTable[[#This Row],[Region]])))))</f>
        <v>HO</v>
      </c>
      <c r="T1176" t="str">
        <f>IF(salesTable[[#This Row],[CustomerType]]="","MISSING",IFERROR(VLOOKUP(salesTable[[#This Row],[CustomerType]],customerType_Ref[],2,FALSE),TRIM(CLEAN(UPPER(salesTable[[#This Row],[CustomerType]])))))</f>
        <v>BUSINESS</v>
      </c>
      <c r="U1176" t="str">
        <f>IF(salesTable[[#This Row],[SalesChannel]]="","MISSING",IFERROR(VLOOKUP(salesTable[[#This Row],[SalesChannel]],salesChannel_Ref[],2,FALSE),CLEAN(UPPER(TRIM(salesTable[SalesChannel])))))</f>
        <v>ONLINE</v>
      </c>
      <c r="V117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76" s="8" t="str">
        <f>IF(salesTable[[#This Row],[ProductID]]="","MISSING",IFERROR(VLOOKUP(salesTable[[#This Row],[ProductID]],product_REF[],1,FALSE),"NO MATCH"))</f>
        <v>P012</v>
      </c>
      <c r="X1176" s="8" t="str">
        <f>CLEAN(UPPER(TRIM(IF(salesTable[[#This Row],[ProductID]]="","MISSING",IFERROR(VLOOKUP(salesTable[[#This Row],[ProductID]],product_REF[],2,FALSE),"NO MATCH")))))</f>
        <v>BLENDER PLUS</v>
      </c>
      <c r="Y1176" t="str">
        <f>IFERROR(CLEAN(UPPER(TRIM(VLOOKUP(salesTable[[#This Row],[productID_Final]],product_REF[],3,FALSE)))),"NO MATCH")</f>
        <v>HOME APPLIANCES</v>
      </c>
      <c r="Z1176" s="8" t="str">
        <f>IF(salesTable[[#This Row],[productCategory_final]]=CLEAN(UPPER(TRIM(salesTable[ProductCategory]))),salesTable[[#This Row],[productCategory_final]],"MISMATCH")</f>
        <v>HOME APPLIANCES</v>
      </c>
      <c r="AA1176" s="8" t="str">
        <f>IF(salesTable[[#This Row],[CustomerID]]="","MISSING",IFERROR(VLOOKUP(salesTable[[#This Row],[CustomerID]],customer_REF[],1,FALSE),"NO MATCH"))</f>
        <v>C0368</v>
      </c>
      <c r="AB1176" t="str">
        <f>CLEAN(UPPER(TRIM(IF(salesTable[[#This Row],[FirstName]]="","MISSING",IFERROR(VLOOKUP(salesTable[[#This Row],[CustomerID_final]],customer_REF[],2,FALSE),"NO MATCH")))))</f>
        <v>DANIEL</v>
      </c>
      <c r="AC1176" s="8" t="str">
        <f>IF(salesTable[[#This Row],[customerFisrtName]]=CLEAN(UPPER(TRIM(salesTable[[#This Row],[customerFisrtName]]))),salesTable[[#This Row],[customerFisrtName]],"MISMATCH")</f>
        <v>DANIEL</v>
      </c>
      <c r="AD1176" t="str">
        <f>CLEAN(UPPER(TRIM(IF(salesTable[[#This Row],[LastName]]="","MISSING",IFERROR(VLOOKUP(salesTable[[#This Row],[CustomerID_final]],customer_REF[],3,FALSE),"NO MATCH")))))</f>
        <v>ANTWI</v>
      </c>
      <c r="AE1176" s="8" t="str">
        <f>IF(salesTable[[#This Row],[customerLastName]]=CLEAN(UPPER(TRIM(salesTable[[#This Row],[customerLastName]]))),salesTable[[#This Row],[customerLastName]],"MISMATCH")</f>
        <v>ANTWI</v>
      </c>
      <c r="AF1176" s="8" t="str">
        <f>IF(salesTable[[#This Row],[Phone]]="","MISSING",0&amp;RIGHT(TRIM(SUBSTITUTE(SUBSTITUTE(SUBSTITUTE(salesTable[[#This Row],[Phone]],"+","")," ",""),"-","")),9))</f>
        <v>0508210225</v>
      </c>
      <c r="AG117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176" s="8">
        <f>IF(salesTable[[#This Row],[quantity_clean]]&gt;0,salesTable[[#This Row],[quantity_clean]],"INVALID")</f>
        <v>2</v>
      </c>
      <c r="AI117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76" s="8">
        <f>IF(salesTable[[#This Row],[unitPrice_clean]]&gt;0,salesTable[[#This Row],[unitPrice_clean]],"INVALID")</f>
        <v>620</v>
      </c>
      <c r="AK1176">
        <f>IF(salesTable[[#This Row],[Revenue]]="","MISSING",VALUE(TRIM(SUBSTITUTE(SUBSTITUTE(salesTable[[#This Row],[Revenue]],",",""),"GH₵",""))))</f>
        <v>1240</v>
      </c>
      <c r="AL1176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1176" s="19" t="str">
        <f>IF(ISNUMBER(salesTable[[#This Row],[OrderDate]]),salesTable[[#This Row],[OrderDate]],IFERROR(DATEVALUE(CLEAN(TRIM(SUBSTITUTE(salesTable[[#This Row],[OrderDate]],".","/")))),"CHECK"))</f>
        <v>CHECK</v>
      </c>
      <c r="AN117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76" s="8" t="str">
        <f>CLEAN(PROPER(TRIM(salesTable[[#This Row],[Email]])))</f>
        <v>Daniel.Antwi77@Example.Com</v>
      </c>
      <c r="AR1176" s="8" t="str">
        <f>CLEAN(TRIM(salesTable[[#This Row],[SourceFile]]))</f>
        <v>Mobile_App_Export.csv</v>
      </c>
      <c r="AS11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6" s="8" t="str">
        <f>IF(salesTable[orderRef_final]&lt;&gt;"MISSING",salesTable[orderRef_final],"invalid")</f>
        <v>SUSPICIOUS</v>
      </c>
    </row>
    <row r="1177" spans="1:46" x14ac:dyDescent="0.3">
      <c r="A1177" t="s">
        <v>2150</v>
      </c>
      <c r="B1177" t="s">
        <v>2151</v>
      </c>
      <c r="C1177" t="s">
        <v>1330</v>
      </c>
      <c r="D1177" t="s">
        <v>793</v>
      </c>
      <c r="E1177" t="s">
        <v>978</v>
      </c>
      <c r="F1177" t="s">
        <v>38</v>
      </c>
      <c r="G1177" t="s">
        <v>142</v>
      </c>
      <c r="H1177" t="s">
        <v>143</v>
      </c>
      <c r="I1177" t="s">
        <v>26</v>
      </c>
      <c r="J1177" t="s">
        <v>27</v>
      </c>
      <c r="K1177" t="s">
        <v>624</v>
      </c>
      <c r="L1177" t="s">
        <v>85</v>
      </c>
      <c r="M1177" t="s">
        <v>726</v>
      </c>
      <c r="N1177">
        <v>420</v>
      </c>
      <c r="O1177">
        <v>1780</v>
      </c>
      <c r="P1177" t="s">
        <v>2152</v>
      </c>
      <c r="Q1177" t="s">
        <v>2153</v>
      </c>
      <c r="R1177" t="s">
        <v>61</v>
      </c>
      <c r="S1177" t="str">
        <f>IF(salesTable[[#This Row],[Region]]="","MISSING",IFERROR(VLOOKUP(salesTable[[#This Row],[Region]],region_ref[],2,FALSE),TRIM(CLEAN(UPPER(salesTable[[#This Row],[Region]])))))</f>
        <v>KUMASI</v>
      </c>
      <c r="T1177" t="str">
        <f>IF(salesTable[[#This Row],[CustomerType]]="","MISSING",IFERROR(VLOOKUP(salesTable[[#This Row],[CustomerType]],customerType_Ref[],2,FALSE),TRIM(CLEAN(UPPER(salesTable[[#This Row],[CustomerType]])))))</f>
        <v>GOVERNMENT</v>
      </c>
      <c r="U1177" t="str">
        <f>IF(salesTable[[#This Row],[SalesChannel]]="","MISSING",IFERROR(VLOOKUP(salesTable[[#This Row],[SalesChannel]],salesChannel_Ref[],2,FALSE),CLEAN(UPPER(TRIM(salesTable[SalesChannel])))))</f>
        <v>IN-STORE</v>
      </c>
      <c r="V117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77" s="8" t="str">
        <f>IF(salesTable[[#This Row],[ProductID]]="","MISSING",IFERROR(VLOOKUP(salesTable[[#This Row],[ProductID]],product_REF[],1,FALSE),"NO MATCH"))</f>
        <v>P003</v>
      </c>
      <c r="X1177" s="8" t="str">
        <f>CLEAN(UPPER(TRIM(IF(salesTable[[#This Row],[ProductID]]="","MISSING",IFERROR(VLOOKUP(salesTable[[#This Row],[ProductID]],product_REF[],2,FALSE),"NO MATCH")))))</f>
        <v>WIRELESS HEADSET</v>
      </c>
      <c r="Y1177" t="str">
        <f>IFERROR(CLEAN(UPPER(TRIM(VLOOKUP(salesTable[[#This Row],[productID_Final]],product_REF[],3,FALSE)))),"NO MATCH")</f>
        <v>ELECTRONICS</v>
      </c>
      <c r="Z1177" s="8" t="str">
        <f>IF(salesTable[[#This Row],[productCategory_final]]=CLEAN(UPPER(TRIM(salesTable[ProductCategory]))),salesTable[[#This Row],[productCategory_final]],"MISMATCH")</f>
        <v>ELECTRONICS</v>
      </c>
      <c r="AA1177" s="8" t="str">
        <f>IF(salesTable[[#This Row],[CustomerID]]="","MISSING",IFERROR(VLOOKUP(salesTable[[#This Row],[CustomerID]],customer_REF[],1,FALSE),"NO MATCH"))</f>
        <v>C0092</v>
      </c>
      <c r="AB1177" t="str">
        <f>CLEAN(UPPER(TRIM(IF(salesTable[[#This Row],[FirstName]]="","MISSING",IFERROR(VLOOKUP(salesTable[[#This Row],[CustomerID_final]],customer_REF[],2,FALSE),"NO MATCH")))))</f>
        <v>AKOSUA</v>
      </c>
      <c r="AC1177" s="8" t="str">
        <f>IF(salesTable[[#This Row],[customerFisrtName]]=CLEAN(UPPER(TRIM(salesTable[[#This Row],[customerFisrtName]]))),salesTable[[#This Row],[customerFisrtName]],"MISMATCH")</f>
        <v>AKOSUA</v>
      </c>
      <c r="AD1177" t="str">
        <f>CLEAN(UPPER(TRIM(IF(salesTable[[#This Row],[LastName]]="","MISSING",IFERROR(VLOOKUP(salesTable[[#This Row],[CustomerID_final]],customer_REF[],3,FALSE),"NO MATCH")))))</f>
        <v>MENSAH</v>
      </c>
      <c r="AE1177" s="8" t="str">
        <f>IF(salesTable[[#This Row],[customerLastName]]=CLEAN(UPPER(TRIM(salesTable[[#This Row],[customerLastName]]))),salesTable[[#This Row],[customerLastName]],"MISMATCH")</f>
        <v>MENSAH</v>
      </c>
      <c r="AF1177" s="8" t="str">
        <f>IF(salesTable[[#This Row],[Phone]]="","MISSING",0&amp;RIGHT(TRIM(SUBSTITUTE(SUBSTITUTE(SUBSTITUTE(salesTable[[#This Row],[Phone]],"+","")," ",""),"-","")),9))</f>
        <v>0279746299</v>
      </c>
      <c r="AG1177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77" s="8">
        <f>IF(salesTable[[#This Row],[quantity_clean]]&gt;0,salesTable[[#This Row],[quantity_clean]],"INVALID")</f>
        <v>4</v>
      </c>
      <c r="AI117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177" s="8">
        <f>IF(salesTable[[#This Row],[unitPrice_clean]]&gt;0,salesTable[[#This Row],[unitPrice_clean]],"INVALID")</f>
        <v>420</v>
      </c>
      <c r="AK1177">
        <f>IF(salesTable[[#This Row],[Revenue]]="","MISSING",VALUE(TRIM(SUBSTITUTE(SUBSTITUTE(salesTable[[#This Row],[Revenue]],",",""),"GH₵",""))))</f>
        <v>1780</v>
      </c>
      <c r="AL117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77" s="19">
        <f>IF(ISNUMBER(salesTable[[#This Row],[OrderDate]]),salesTable[[#This Row],[OrderDate]],IFERROR(DATEVALUE(CLEAN(TRIM(SUBSTITUTE(salesTable[[#This Row],[OrderDate]],".","/")))),"CHECK"))</f>
        <v>45893</v>
      </c>
      <c r="AN11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45893</v>
      </c>
      <c r="AO11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177" s="8" t="str">
        <f>CLEAN(PROPER(TRIM(salesTable[[#This Row],[Email]])))</f>
        <v>Akosua.Mensah41@Example.Com</v>
      </c>
      <c r="AR1177" s="8" t="str">
        <f>CLEAN(TRIM(salesTable[[#This Row],[SourceFile]]))</f>
        <v>Retail_POS_2025.csv</v>
      </c>
      <c r="AS11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7" s="8" t="str">
        <f>IF(salesTable[orderRef_final]&lt;&gt;"MISSING",salesTable[orderRef_final],"invalid")</f>
        <v>SUSPICIOUS</v>
      </c>
    </row>
    <row r="1178" spans="1:46" x14ac:dyDescent="0.3">
      <c r="A1178" t="s">
        <v>2157</v>
      </c>
      <c r="B1178" t="s">
        <v>2158</v>
      </c>
      <c r="C1178" t="s">
        <v>2159</v>
      </c>
      <c r="D1178" t="s">
        <v>926</v>
      </c>
      <c r="E1178" t="s">
        <v>173</v>
      </c>
      <c r="F1178" t="s">
        <v>311</v>
      </c>
      <c r="G1178" t="s">
        <v>68</v>
      </c>
      <c r="H1178" t="s">
        <v>109</v>
      </c>
      <c r="I1178" t="s">
        <v>230</v>
      </c>
      <c r="J1178" t="s">
        <v>305</v>
      </c>
      <c r="K1178" t="s">
        <v>72</v>
      </c>
      <c r="L1178" t="s">
        <v>1023</v>
      </c>
      <c r="M1178">
        <v>6</v>
      </c>
      <c r="N1178">
        <v>3600</v>
      </c>
      <c r="O1178">
        <v>21600</v>
      </c>
      <c r="P1178" t="s">
        <v>2160</v>
      </c>
      <c r="Q1178" t="s">
        <v>2161</v>
      </c>
      <c r="R1178" t="s">
        <v>157</v>
      </c>
      <c r="S1178" t="str">
        <f>IF(salesTable[[#This Row],[Region]]="","MISSING",IFERROR(VLOOKUP(salesTable[[#This Row],[Region]],region_ref[],2,FALSE),TRIM(CLEAN(UPPER(salesTable[[#This Row],[Region]])))))</f>
        <v>HO</v>
      </c>
      <c r="T1178" t="str">
        <f>IF(salesTable[[#This Row],[CustomerType]]="","MISSING",IFERROR(VLOOKUP(salesTable[[#This Row],[CustomerType]],customerType_Ref[],2,FALSE),TRIM(CLEAN(UPPER(salesTable[[#This Row],[CustomerType]])))))</f>
        <v>GOVERNMENT</v>
      </c>
      <c r="U1178" t="str">
        <f>IF(salesTable[[#This Row],[SalesChannel]]="","MISSING",IFERROR(VLOOKUP(salesTable[[#This Row],[SalesChannel]],salesChannel_Ref[],2,FALSE),CLEAN(UPPER(TRIM(salesTable[SalesChannel])))))</f>
        <v>IN-STORE</v>
      </c>
      <c r="V1178" t="str">
        <f>IF(salesTable[[#This Row],[PaymentMethod]]="","MISSING",IFERROR(VLOOKUP(salesTable[[#This Row],[PaymentMethod]],paymentMethod_REF[],2,FALSE), CLEAN(UPPER(TRIM(salesTable[[#This Row],[PaymentMethod]])))))</f>
        <v>CARD</v>
      </c>
      <c r="W1178" s="8" t="str">
        <f>IF(salesTable[[#This Row],[ProductID]]="","MISSING",IFERROR(VLOOKUP(salesTable[[#This Row],[ProductID]],product_REF[],1,FALSE),"NO MATCH"))</f>
        <v>P010</v>
      </c>
      <c r="X1178" s="8" t="str">
        <f>CLEAN(UPPER(TRIM(IF(salesTable[[#This Row],[ProductID]]="","MISSING",IFERROR(VLOOKUP(salesTable[[#This Row],[ProductID]],product_REF[],2,FALSE),"NO MATCH")))))</f>
        <v>AIR CONDITIONER</v>
      </c>
      <c r="Y1178" t="str">
        <f>IFERROR(CLEAN(UPPER(TRIM(VLOOKUP(salesTable[[#This Row],[productID_Final]],product_REF[],3,FALSE)))),"NO MATCH")</f>
        <v>HOME APPLIANCES</v>
      </c>
      <c r="Z1178" s="8" t="str">
        <f>IF(salesTable[[#This Row],[productCategory_final]]=CLEAN(UPPER(TRIM(salesTable[ProductCategory]))),salesTable[[#This Row],[productCategory_final]],"MISMATCH")</f>
        <v>HOME APPLIANCES</v>
      </c>
      <c r="AA1178" s="8" t="str">
        <f>IF(salesTable[[#This Row],[CustomerID]]="","MISSING",IFERROR(VLOOKUP(salesTable[[#This Row],[CustomerID]],customer_REF[],1,FALSE),"NO MATCH"))</f>
        <v>C0141</v>
      </c>
      <c r="AB1178" t="str">
        <f>CLEAN(UPPER(TRIM(IF(salesTable[[#This Row],[FirstName]]="","MISSING",IFERROR(VLOOKUP(salesTable[[#This Row],[CustomerID_final]],customer_REF[],2,FALSE),"NO MATCH")))))</f>
        <v>AKOSUA</v>
      </c>
      <c r="AC1178" s="8" t="str">
        <f>IF(salesTable[[#This Row],[customerFisrtName]]=CLEAN(UPPER(TRIM(salesTable[[#This Row],[customerFisrtName]]))),salesTable[[#This Row],[customerFisrtName]],"MISMATCH")</f>
        <v>AKOSUA</v>
      </c>
      <c r="AD1178" t="str">
        <f>CLEAN(UPPER(TRIM(IF(salesTable[[#This Row],[LastName]]="","MISSING",IFERROR(VLOOKUP(salesTable[[#This Row],[CustomerID_final]],customer_REF[],3,FALSE),"NO MATCH")))))</f>
        <v>OSEI</v>
      </c>
      <c r="AE1178" s="8" t="str">
        <f>IF(salesTable[[#This Row],[customerLastName]]=CLEAN(UPPER(TRIM(salesTable[[#This Row],[customerLastName]]))),salesTable[[#This Row],[customerLastName]],"MISMATCH")</f>
        <v>OSEI</v>
      </c>
      <c r="AF1178" s="8" t="str">
        <f>IF(salesTable[[#This Row],[Phone]]="","MISSING",0&amp;RIGHT(TRIM(SUBSTITUTE(SUBSTITUTE(SUBSTITUTE(salesTable[[#This Row],[Phone]],"+","")," ",""),"-","")),9))</f>
        <v>0278657537</v>
      </c>
      <c r="AG117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78" s="8">
        <f>IF(salesTable[[#This Row],[quantity_clean]]&gt;0,salesTable[[#This Row],[quantity_clean]],"INVALID")</f>
        <v>6</v>
      </c>
      <c r="AI117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78" s="8">
        <f>IF(salesTable[[#This Row],[unitPrice_clean]]&gt;0,salesTable[[#This Row],[unitPrice_clean]],"INVALID")</f>
        <v>3600</v>
      </c>
      <c r="AK1178">
        <f>IF(salesTable[[#This Row],[Revenue]]="","MISSING",VALUE(TRIM(SUBSTITUTE(SUBSTITUTE(salesTable[[#This Row],[Revenue]],",",""),"GH₵",""))))</f>
        <v>21600</v>
      </c>
      <c r="AL1178" s="8">
        <f>IFERROR(IF(ROUND(salesTable[[#This Row],[Quantity_final]]*salesTable[[#This Row],[UnitPrice_final]],2)=ROUND(salesTable[[#This Row],[revenue_clean]],2)=TRUE,salesTable[[#This Row],[revenue_clean]],"invalid"),"INVALID")</f>
        <v>21600</v>
      </c>
      <c r="AM1178" s="19">
        <f>IF(ISNUMBER(salesTable[[#This Row],[OrderDate]]),salesTable[[#This Row],[OrderDate]],IFERROR(DATEVALUE(CLEAN(TRIM(SUBSTITUTE(salesTable[[#This Row],[OrderDate]],".","/")))),"CHECK"))</f>
        <v>45722</v>
      </c>
      <c r="AN11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45722</v>
      </c>
      <c r="AO11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78" s="8" t="str">
        <f>CLEAN(PROPER(TRIM(salesTable[[#This Row],[Email]])))</f>
        <v>Akosua.Osei14@Example.Com</v>
      </c>
      <c r="AR1178" s="8" t="str">
        <f>CLEAN(TRIM(salesTable[[#This Row],[SourceFile]]))</f>
        <v>Online_Sales_2025.xlsx</v>
      </c>
      <c r="AS11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8" s="8" t="str">
        <f>IF(salesTable[orderRef_final]&lt;&gt;"MISSING",salesTable[orderRef_final],"invalid")</f>
        <v>SUSPICIOUS</v>
      </c>
    </row>
    <row r="1179" spans="1:46" x14ac:dyDescent="0.3">
      <c r="A1179" t="s">
        <v>2190</v>
      </c>
      <c r="B1179" t="s">
        <v>2191</v>
      </c>
      <c r="C1179" t="s">
        <v>2192</v>
      </c>
      <c r="D1179" t="s">
        <v>80</v>
      </c>
      <c r="E1179" t="s">
        <v>37</v>
      </c>
      <c r="F1179" t="s">
        <v>1594</v>
      </c>
      <c r="G1179" t="s">
        <v>68</v>
      </c>
      <c r="H1179" t="s">
        <v>109</v>
      </c>
      <c r="I1179" t="s">
        <v>110</v>
      </c>
      <c r="J1179" t="s">
        <v>221</v>
      </c>
      <c r="K1179" t="s">
        <v>57</v>
      </c>
      <c r="L1179" t="s">
        <v>165</v>
      </c>
      <c r="M1179">
        <v>7</v>
      </c>
      <c r="N1179">
        <v>3600</v>
      </c>
      <c r="O1179">
        <v>25200</v>
      </c>
      <c r="P1179" t="s">
        <v>2193</v>
      </c>
      <c r="Q1179" t="s">
        <v>2194</v>
      </c>
      <c r="R1179" t="s">
        <v>157</v>
      </c>
      <c r="S1179" t="str">
        <f>IF(salesTable[[#This Row],[Region]]="","MISSING",IFERROR(VLOOKUP(salesTable[[#This Row],[Region]],region_ref[],2,FALSE),TRIM(CLEAN(UPPER(salesTable[[#This Row],[Region]])))))</f>
        <v>TAMALE</v>
      </c>
      <c r="T1179" t="str">
        <f>IF(salesTable[[#This Row],[CustomerType]]="","MISSING",IFERROR(VLOOKUP(salesTable[[#This Row],[CustomerType]],customerType_Ref[],2,FALSE),TRIM(CLEAN(UPPER(salesTable[[#This Row],[CustomerType]])))))</f>
        <v>INDIVIDUAL</v>
      </c>
      <c r="U1179" t="str">
        <f>IF(salesTable[[#This Row],[SalesChannel]]="","MISSING",IFERROR(VLOOKUP(salesTable[[#This Row],[SalesChannel]],salesChannel_Ref[],2,FALSE),CLEAN(UPPER(TRIM(salesTable[SalesChannel])))))</f>
        <v>ONLINE</v>
      </c>
      <c r="V117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79" s="8" t="str">
        <f>IF(salesTable[[#This Row],[ProductID]]="","MISSING",IFERROR(VLOOKUP(salesTable[[#This Row],[ProductID]],product_REF[],1,FALSE),"NO MATCH"))</f>
        <v>P010</v>
      </c>
      <c r="X1179" s="8" t="str">
        <f>CLEAN(UPPER(TRIM(IF(salesTable[[#This Row],[ProductID]]="","MISSING",IFERROR(VLOOKUP(salesTable[[#This Row],[ProductID]],product_REF[],2,FALSE),"NO MATCH")))))</f>
        <v>AIR CONDITIONER</v>
      </c>
      <c r="Y1179" t="str">
        <f>IFERROR(CLEAN(UPPER(TRIM(VLOOKUP(salesTable[[#This Row],[productID_Final]],product_REF[],3,FALSE)))),"NO MATCH")</f>
        <v>HOME APPLIANCES</v>
      </c>
      <c r="Z1179" s="8" t="str">
        <f>IF(salesTable[[#This Row],[productCategory_final]]=CLEAN(UPPER(TRIM(salesTable[ProductCategory]))),salesTable[[#This Row],[productCategory_final]],"MISMATCH")</f>
        <v>HOME APPLIANCES</v>
      </c>
      <c r="AA1179" s="8" t="str">
        <f>IF(salesTable[[#This Row],[CustomerID]]="","MISSING",IFERROR(VLOOKUP(salesTable[[#This Row],[CustomerID]],customer_REF[],1,FALSE),"NO MATCH"))</f>
        <v>C0294</v>
      </c>
      <c r="AB1179" t="str">
        <f>CLEAN(UPPER(TRIM(IF(salesTable[[#This Row],[FirstName]]="","MISSING",IFERROR(VLOOKUP(salesTable[[#This Row],[CustomerID_final]],customer_REF[],2,FALSE),"NO MATCH")))))</f>
        <v>ADWOA</v>
      </c>
      <c r="AC1179" s="8" t="str">
        <f>IF(salesTable[[#This Row],[customerFisrtName]]=CLEAN(UPPER(TRIM(salesTable[[#This Row],[customerFisrtName]]))),salesTable[[#This Row],[customerFisrtName]],"MISMATCH")</f>
        <v>ADWOA</v>
      </c>
      <c r="AD1179" t="str">
        <f>CLEAN(UPPER(TRIM(IF(salesTable[[#This Row],[LastName]]="","MISSING",IFERROR(VLOOKUP(salesTable[[#This Row],[CustomerID_final]],customer_REF[],3,FALSE),"NO MATCH")))))</f>
        <v>ANTWI</v>
      </c>
      <c r="AE1179" s="8" t="str">
        <f>IF(salesTable[[#This Row],[customerLastName]]=CLEAN(UPPER(TRIM(salesTable[[#This Row],[customerLastName]]))),salesTable[[#This Row],[customerLastName]],"MISMATCH")</f>
        <v>ANTWI</v>
      </c>
      <c r="AF1179" s="8" t="str">
        <f>IF(salesTable[[#This Row],[Phone]]="","MISSING",0&amp;RIGHT(TRIM(SUBSTITUTE(SUBSTITUTE(SUBSTITUTE(salesTable[[#This Row],[Phone]],"+","")," ",""),"-","")),9))</f>
        <v>0592894048</v>
      </c>
      <c r="AG117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79" s="8">
        <f>IF(salesTable[[#This Row],[quantity_clean]]&gt;0,salesTable[[#This Row],[quantity_clean]],"INVALID")</f>
        <v>7</v>
      </c>
      <c r="AI117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179" s="8">
        <f>IF(salesTable[[#This Row],[unitPrice_clean]]&gt;0,salesTable[[#This Row],[unitPrice_clean]],"INVALID")</f>
        <v>3600</v>
      </c>
      <c r="AK1179">
        <f>IF(salesTable[[#This Row],[Revenue]]="","MISSING",VALUE(TRIM(SUBSTITUTE(SUBSTITUTE(salesTable[[#This Row],[Revenue]],",",""),"GH₵",""))))</f>
        <v>25200</v>
      </c>
      <c r="AL1179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1179" s="19">
        <f>IF(ISNUMBER(salesTable[[#This Row],[OrderDate]]),salesTable[[#This Row],[OrderDate]],IFERROR(DATEVALUE(CLEAN(TRIM(SUBSTITUTE(salesTable[[#This Row],[OrderDate]],".","/")))),"CHECK"))</f>
        <v>45658</v>
      </c>
      <c r="AN11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45658</v>
      </c>
      <c r="AO11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79" s="8" t="str">
        <f>CLEAN(PROPER(TRIM(salesTable[[#This Row],[Email]])))</f>
        <v>Adwoa.Antwi28@Example.Com</v>
      </c>
      <c r="AR1179" s="8" t="str">
        <f>CLEAN(TRIM(salesTable[[#This Row],[SourceFile]]))</f>
        <v>Online_Sales_2025.xlsx</v>
      </c>
      <c r="AS11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79" s="8" t="str">
        <f>IF(salesTable[orderRef_final]&lt;&gt;"MISSING",salesTable[orderRef_final],"invalid")</f>
        <v>SUSPICIOUS</v>
      </c>
    </row>
    <row r="1180" spans="1:46" x14ac:dyDescent="0.3">
      <c r="A1180" t="s">
        <v>2195</v>
      </c>
      <c r="B1180" t="s">
        <v>2196</v>
      </c>
      <c r="C1180" t="s">
        <v>1183</v>
      </c>
      <c r="D1180" t="s">
        <v>366</v>
      </c>
      <c r="E1180" t="s">
        <v>129</v>
      </c>
      <c r="F1180" t="s">
        <v>23</v>
      </c>
      <c r="G1180" t="s">
        <v>120</v>
      </c>
      <c r="H1180" t="s">
        <v>121</v>
      </c>
      <c r="I1180" t="s">
        <v>41</v>
      </c>
      <c r="J1180" t="s">
        <v>83</v>
      </c>
      <c r="K1180" t="s">
        <v>493</v>
      </c>
      <c r="L1180" t="s">
        <v>338</v>
      </c>
      <c r="M1180" t="s">
        <v>383</v>
      </c>
      <c r="N1180">
        <v>-850</v>
      </c>
      <c r="O1180">
        <v>5950</v>
      </c>
      <c r="P1180" t="s">
        <v>2197</v>
      </c>
      <c r="Q1180" t="s">
        <v>2198</v>
      </c>
      <c r="R1180" t="s">
        <v>32</v>
      </c>
      <c r="S1180" t="str">
        <f>IF(salesTable[[#This Row],[Region]]="","MISSING",IFERROR(VLOOKUP(salesTable[[#This Row],[Region]],region_ref[],2,FALSE),TRIM(CLEAN(UPPER(salesTable[[#This Row],[Region]])))))</f>
        <v>HO</v>
      </c>
      <c r="T1180" t="str">
        <f>IF(salesTable[[#This Row],[CustomerType]]="","MISSING",IFERROR(VLOOKUP(salesTable[[#This Row],[CustomerType]],customerType_Ref[],2,FALSE),TRIM(CLEAN(UPPER(salesTable[[#This Row],[CustomerType]])))))</f>
        <v>INDIVIDUAL</v>
      </c>
      <c r="U1180" t="str">
        <f>IF(salesTable[[#This Row],[SalesChannel]]="","MISSING",IFERROR(VLOOKUP(salesTable[[#This Row],[SalesChannel]],salesChannel_Ref[],2,FALSE),CLEAN(UPPER(TRIM(salesTable[SalesChannel])))))</f>
        <v>AGENT</v>
      </c>
      <c r="V118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80" s="8" t="str">
        <f>IF(salesTable[[#This Row],[ProductID]]="","MISSING",IFERROR(VLOOKUP(salesTable[[#This Row],[ProductID]],product_REF[],1,FALSE),"NO MATCH"))</f>
        <v>P002</v>
      </c>
      <c r="X1180" s="8" t="str">
        <f>CLEAN(UPPER(TRIM(IF(salesTable[[#This Row],[ProductID]]="","MISSING",IFERROR(VLOOKUP(salesTable[[#This Row],[ProductID]],product_REF[],2,FALSE),"NO MATCH")))))</f>
        <v>OFFICE CHAIR</v>
      </c>
      <c r="Y1180" t="str">
        <f>IFERROR(CLEAN(UPPER(TRIM(VLOOKUP(salesTable[[#This Row],[productID_Final]],product_REF[],3,FALSE)))),"NO MATCH")</f>
        <v>FURNITURE</v>
      </c>
      <c r="Z1180" s="8" t="str">
        <f>IF(salesTable[[#This Row],[productCategory_final]]=CLEAN(UPPER(TRIM(salesTable[ProductCategory]))),salesTable[[#This Row],[productCategory_final]],"MISMATCH")</f>
        <v>FURNITURE</v>
      </c>
      <c r="AA1180" s="8" t="str">
        <f>IF(salesTable[[#This Row],[CustomerID]]="","MISSING",IFERROR(VLOOKUP(salesTable[[#This Row],[CustomerID]],customer_REF[],1,FALSE),"NO MATCH"))</f>
        <v>C0216</v>
      </c>
      <c r="AB1180" t="str">
        <f>CLEAN(UPPER(TRIM(IF(salesTable[[#This Row],[FirstName]]="","MISSING",IFERROR(VLOOKUP(salesTable[[#This Row],[CustomerID_final]],customer_REF[],2,FALSE),"NO MATCH")))))</f>
        <v>ABENA</v>
      </c>
      <c r="AC1180" s="8" t="str">
        <f>IF(salesTable[[#This Row],[customerFisrtName]]=CLEAN(UPPER(TRIM(salesTable[[#This Row],[customerFisrtName]]))),salesTable[[#This Row],[customerFisrtName]],"MISMATCH")</f>
        <v>ABENA</v>
      </c>
      <c r="AD1180" t="str">
        <f>CLEAN(UPPER(TRIM(IF(salesTable[[#This Row],[LastName]]="","MISSING",IFERROR(VLOOKUP(salesTable[[#This Row],[CustomerID_final]],customer_REF[],3,FALSE),"NO MATCH")))))</f>
        <v>BOATENG</v>
      </c>
      <c r="AE1180" s="8" t="str">
        <f>IF(salesTable[[#This Row],[customerLastName]]=CLEAN(UPPER(TRIM(salesTable[[#This Row],[customerLastName]]))),salesTable[[#This Row],[customerLastName]],"MISMATCH")</f>
        <v>BOATENG</v>
      </c>
      <c r="AF1180" s="8" t="str">
        <f>IF(salesTable[[#This Row],[Phone]]="","MISSING",0&amp;RIGHT(TRIM(SUBSTITUTE(SUBSTITUTE(SUBSTITUTE(salesTable[[#This Row],[Phone]],"+","")," ",""),"-","")),9))</f>
        <v>0509563181</v>
      </c>
      <c r="AG118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80" s="8">
        <f>IF(salesTable[[#This Row],[quantity_clean]]&gt;0,salesTable[[#This Row],[quantity_clean]],"INVALID")</f>
        <v>7</v>
      </c>
      <c r="AI1180">
        <f>IF(OR(salesTable[[#This Row],[UnitPrice]]="",salesTable[[#This Row],[UnitPrice]]="N/A",salesTable[[#This Row],[UnitPrice]]="unknown"),"INVALID",VALUE(TRIM(SUBSTITUTE(SUBSTITUTE(salesTable[[#This Row],[UnitPrice]],",",""),"GH₵",""))))</f>
        <v>-850</v>
      </c>
      <c r="AJ1180" s="8" t="str">
        <f>IF(salesTable[[#This Row],[unitPrice_clean]]&gt;0,salesTable[[#This Row],[unitPrice_clean]],"INVALID")</f>
        <v>INVALID</v>
      </c>
      <c r="AK1180">
        <f>IF(salesTable[[#This Row],[Revenue]]="","MISSING",VALUE(TRIM(SUBSTITUTE(SUBSTITUTE(salesTable[[#This Row],[Revenue]],",",""),"GH₵",""))))</f>
        <v>5950</v>
      </c>
      <c r="AL118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80" s="19">
        <f>IF(ISNUMBER(salesTable[[#This Row],[OrderDate]]),salesTable[[#This Row],[OrderDate]],IFERROR(DATEVALUE(CLEAN(TRIM(SUBSTITUTE(salesTable[[#This Row],[OrderDate]],".","/")))),"CHECK"))</f>
        <v>45702</v>
      </c>
      <c r="AN11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45702</v>
      </c>
      <c r="AO11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80" s="8" t="str">
        <f>CLEAN(PROPER(TRIM(salesTable[[#This Row],[Email]])))</f>
        <v>Abena.Boateng60@Example.Com</v>
      </c>
      <c r="AR1180" s="8" t="str">
        <f>CLEAN(TRIM(salesTable[[#This Row],[SourceFile]]))</f>
        <v>Agent_App_2025.csv</v>
      </c>
      <c r="AS11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0" s="8" t="str">
        <f>IF(salesTable[orderRef_final]&lt;&gt;"MISSING",salesTable[orderRef_final],"invalid")</f>
        <v>SUSPICIOUS</v>
      </c>
    </row>
    <row r="1181" spans="1:46" x14ac:dyDescent="0.3">
      <c r="A1181" t="s">
        <v>2222</v>
      </c>
      <c r="B1181" t="s">
        <v>970</v>
      </c>
      <c r="C1181" t="s">
        <v>1923</v>
      </c>
      <c r="D1181" t="s">
        <v>80</v>
      </c>
      <c r="E1181" t="s">
        <v>173</v>
      </c>
      <c r="F1181" t="s">
        <v>1718</v>
      </c>
      <c r="G1181" t="s">
        <v>191</v>
      </c>
      <c r="H1181" t="s">
        <v>757</v>
      </c>
      <c r="I1181" t="s">
        <v>781</v>
      </c>
      <c r="J1181" t="s">
        <v>27</v>
      </c>
      <c r="K1181" t="s">
        <v>458</v>
      </c>
      <c r="L1181" t="s">
        <v>58</v>
      </c>
      <c r="M1181" t="s">
        <v>2223</v>
      </c>
      <c r="N1181">
        <v>1650</v>
      </c>
      <c r="O1181">
        <v>1650</v>
      </c>
      <c r="P1181" t="s">
        <v>2224</v>
      </c>
      <c r="Q1181" t="s">
        <v>2225</v>
      </c>
      <c r="R1181" t="s">
        <v>46</v>
      </c>
      <c r="S1181" t="str">
        <f>IF(salesTable[[#This Row],[Region]]="","MISSING",IFERROR(VLOOKUP(salesTable[[#This Row],[Region]],region_ref[],2,FALSE),TRIM(CLEAN(UPPER(salesTable[[#This Row],[Region]])))))</f>
        <v>TAMALE</v>
      </c>
      <c r="T1181" t="str">
        <f>IF(salesTable[[#This Row],[CustomerType]]="","MISSING",IFERROR(VLOOKUP(salesTable[[#This Row],[CustomerType]],customerType_Ref[],2,FALSE),TRIM(CLEAN(UPPER(salesTable[[#This Row],[CustomerType]])))))</f>
        <v>GOVERNMENT</v>
      </c>
      <c r="U1181" t="str">
        <f>IF(salesTable[[#This Row],[SalesChannel]]="","MISSING",IFERROR(VLOOKUP(salesTable[[#This Row],[SalesChannel]],salesChannel_Ref[],2,FALSE),CLEAN(UPPER(TRIM(salesTable[SalesChannel])))))</f>
        <v>IN-STORE</v>
      </c>
      <c r="V11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81" s="8" t="str">
        <f>IF(salesTable[[#This Row],[ProductID]]="","MISSING",IFERROR(VLOOKUP(salesTable[[#This Row],[ProductID]],product_REF[],1,FALSE),"NO MATCH"))</f>
        <v>P004</v>
      </c>
      <c r="X1181" s="8" t="str">
        <f>CLEAN(UPPER(TRIM(IF(salesTable[[#This Row],[ProductID]]="","MISSING",IFERROR(VLOOKUP(salesTable[[#This Row],[ProductID]],product_REF[],2,FALSE),"NO MATCH")))))</f>
        <v>LASER PRINTER</v>
      </c>
      <c r="Y1181" t="str">
        <f>IFERROR(CLEAN(UPPER(TRIM(VLOOKUP(salesTable[[#This Row],[productID_Final]],product_REF[],3,FALSE)))),"NO MATCH")</f>
        <v>OFFICE SUPPLIES</v>
      </c>
      <c r="Z1181" s="8" t="str">
        <f>IF(salesTable[[#This Row],[productCategory_final]]=CLEAN(UPPER(TRIM(salesTable[ProductCategory]))),salesTable[[#This Row],[productCategory_final]],"MISMATCH")</f>
        <v>OFFICE SUPPLIES</v>
      </c>
      <c r="AA1181" s="8" t="str">
        <f>IF(salesTable[[#This Row],[CustomerID]]="","MISSING",IFERROR(VLOOKUP(salesTable[[#This Row],[CustomerID]],customer_REF[],1,FALSE),"NO MATCH"))</f>
        <v>C0327</v>
      </c>
      <c r="AB1181" t="str">
        <f>CLEAN(UPPER(TRIM(IF(salesTable[[#This Row],[FirstName]]="","MISSING",IFERROR(VLOOKUP(salesTable[[#This Row],[CustomerID_final]],customer_REF[],2,FALSE),"NO MATCH")))))</f>
        <v>ADWOA</v>
      </c>
      <c r="AC1181" s="8" t="str">
        <f>IF(salesTable[[#This Row],[customerFisrtName]]=CLEAN(UPPER(TRIM(salesTable[[#This Row],[customerFisrtName]]))),salesTable[[#This Row],[customerFisrtName]],"MISMATCH")</f>
        <v>ADWOA</v>
      </c>
      <c r="AD1181" t="str">
        <f>CLEAN(UPPER(TRIM(IF(salesTable[[#This Row],[LastName]]="","MISSING",IFERROR(VLOOKUP(salesTable[[#This Row],[CustomerID_final]],customer_REF[],3,FALSE),"NO MATCH")))))</f>
        <v>OSEI</v>
      </c>
      <c r="AE1181" s="8" t="str">
        <f>IF(salesTable[[#This Row],[customerLastName]]=CLEAN(UPPER(TRIM(salesTable[[#This Row],[customerLastName]]))),salesTable[[#This Row],[customerLastName]],"MISMATCH")</f>
        <v>OSEI</v>
      </c>
      <c r="AF1181" s="8" t="str">
        <f>IF(salesTable[[#This Row],[Phone]]="","MISSING",0&amp;RIGHT(TRIM(SUBSTITUTE(SUBSTITUTE(SUBSTITUTE(salesTable[[#This Row],[Phone]],"+","")," ",""),"-","")),9))</f>
        <v>0242725477</v>
      </c>
      <c r="AG118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181" s="8">
        <f>IF(salesTable[[#This Row],[quantity_clean]]&gt;0,salesTable[[#This Row],[quantity_clean]],"INVALID")</f>
        <v>1</v>
      </c>
      <c r="AI118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81" s="8">
        <f>IF(salesTable[[#This Row],[unitPrice_clean]]&gt;0,salesTable[[#This Row],[unitPrice_clean]],"INVALID")</f>
        <v>1650</v>
      </c>
      <c r="AK1181">
        <f>IF(salesTable[[#This Row],[Revenue]]="","MISSING",VALUE(TRIM(SUBSTITUTE(SUBSTITUTE(salesTable[[#This Row],[Revenue]],",",""),"GH₵",""))))</f>
        <v>1650</v>
      </c>
      <c r="AL1181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1181" s="19">
        <f>IF(ISNUMBER(salesTable[[#This Row],[OrderDate]]),salesTable[[#This Row],[OrderDate]],IFERROR(DATEVALUE(CLEAN(TRIM(SUBSTITUTE(salesTable[[#This Row],[OrderDate]],".","/")))),"CHECK"))</f>
        <v>45671</v>
      </c>
      <c r="AN11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45671</v>
      </c>
      <c r="AO11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81" s="8" t="str">
        <f>CLEAN(PROPER(TRIM(salesTable[[#This Row],[Email]])))</f>
        <v>Adwoa.Osei74@Example.Com</v>
      </c>
      <c r="AR1181" s="8" t="str">
        <f>CLEAN(TRIM(salesTable[[#This Row],[SourceFile]]))</f>
        <v>Mobile_App_Export.csv</v>
      </c>
      <c r="AS11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1" s="8" t="str">
        <f>IF(salesTable[orderRef_final]&lt;&gt;"MISSING",salesTable[orderRef_final],"invalid")</f>
        <v>SUSPICIOUS</v>
      </c>
    </row>
    <row r="1182" spans="1:46" x14ac:dyDescent="0.3">
      <c r="A1182" t="s">
        <v>2226</v>
      </c>
      <c r="B1182" t="s">
        <v>1749</v>
      </c>
      <c r="C1182" t="s">
        <v>2227</v>
      </c>
      <c r="D1182" t="s">
        <v>106</v>
      </c>
      <c r="E1182" t="s">
        <v>190</v>
      </c>
      <c r="F1182" t="s">
        <v>108</v>
      </c>
      <c r="G1182" t="s">
        <v>81</v>
      </c>
      <c r="H1182" t="s">
        <v>425</v>
      </c>
      <c r="I1182" t="s">
        <v>110</v>
      </c>
      <c r="J1182" t="s">
        <v>83</v>
      </c>
      <c r="K1182" t="s">
        <v>57</v>
      </c>
      <c r="L1182" t="s">
        <v>182</v>
      </c>
      <c r="M1182">
        <v>12</v>
      </c>
      <c r="N1182">
        <v>1250</v>
      </c>
      <c r="O1182">
        <v>15000</v>
      </c>
      <c r="P1182" t="s">
        <v>2228</v>
      </c>
      <c r="Q1182" t="s">
        <v>2229</v>
      </c>
      <c r="R1182" t="s">
        <v>32</v>
      </c>
      <c r="S1182" t="str">
        <f>IF(salesTable[[#This Row],[Region]]="","MISSING",IFERROR(VLOOKUP(salesTable[[#This Row],[Region]],region_ref[],2,FALSE),TRIM(CLEAN(UPPER(salesTable[[#This Row],[Region]])))))</f>
        <v>TAMALE</v>
      </c>
      <c r="T1182" t="str">
        <f>IF(salesTable[[#This Row],[CustomerType]]="","MISSING",IFERROR(VLOOKUP(salesTable[[#This Row],[CustomerType]],customerType_Ref[],2,FALSE),TRIM(CLEAN(UPPER(salesTable[[#This Row],[CustomerType]])))))</f>
        <v>INDIVIDUAL</v>
      </c>
      <c r="U1182" t="str">
        <f>IF(salesTable[[#This Row],[SalesChannel]]="","MISSING",IFERROR(VLOOKUP(salesTable[[#This Row],[SalesChannel]],salesChannel_Ref[],2,FALSE),CLEAN(UPPER(TRIM(salesTable[SalesChannel])))))</f>
        <v>ONLINE</v>
      </c>
      <c r="V1182" t="str">
        <f>IF(salesTable[[#This Row],[PaymentMethod]]="","MISSING",IFERROR(VLOOKUP(salesTable[[#This Row],[PaymentMethod]],paymentMethod_REF[],2,FALSE), CLEAN(UPPER(TRIM(salesTable[[#This Row],[PaymentMethod]])))))</f>
        <v>CASH</v>
      </c>
      <c r="W1182" s="8" t="str">
        <f>IF(salesTable[[#This Row],[ProductID]]="","MISSING",IFERROR(VLOOKUP(salesTable[[#This Row],[ProductID]],product_REF[],1,FALSE),"NO MATCH"))</f>
        <v>P008</v>
      </c>
      <c r="X1182" s="8" t="str">
        <f>CLEAN(UPPER(TRIM(IF(salesTable[[#This Row],[ProductID]]="","MISSING",IFERROR(VLOOKUP(salesTable[[#This Row],[ProductID]],product_REF[],2,FALSE),"NO MATCH")))))</f>
        <v>MICROWAVE 25L</v>
      </c>
      <c r="Y1182" t="str">
        <f>IFERROR(CLEAN(UPPER(TRIM(VLOOKUP(salesTable[[#This Row],[productID_Final]],product_REF[],3,FALSE)))),"NO MATCH")</f>
        <v>HOME APPLIANCES</v>
      </c>
      <c r="Z1182" s="8" t="str">
        <f>IF(salesTable[[#This Row],[productCategory_final]]=CLEAN(UPPER(TRIM(salesTable[ProductCategory]))),salesTable[[#This Row],[productCategory_final]],"MISMATCH")</f>
        <v>HOME APPLIANCES</v>
      </c>
      <c r="AA1182" s="8" t="str">
        <f>IF(salesTable[[#This Row],[CustomerID]]="","MISSING",IFERROR(VLOOKUP(salesTable[[#This Row],[CustomerID]],customer_REF[],1,FALSE),"NO MATCH"))</f>
        <v>C0185</v>
      </c>
      <c r="AB1182" t="str">
        <f>CLEAN(UPPER(TRIM(IF(salesTable[[#This Row],[FirstName]]="","MISSING",IFERROR(VLOOKUP(salesTable[[#This Row],[CustomerID_final]],customer_REF[],2,FALSE),"NO MATCH")))))</f>
        <v>YAW</v>
      </c>
      <c r="AC1182" s="8" t="str">
        <f>IF(salesTable[[#This Row],[customerFisrtName]]=CLEAN(UPPER(TRIM(salesTable[[#This Row],[customerFisrtName]]))),salesTable[[#This Row],[customerFisrtName]],"MISMATCH")</f>
        <v>YAW</v>
      </c>
      <c r="AD1182" t="str">
        <f>CLEAN(UPPER(TRIM(IF(salesTable[[#This Row],[LastName]]="","MISSING",IFERROR(VLOOKUP(salesTable[[#This Row],[CustomerID_final]],customer_REF[],3,FALSE),"NO MATCH")))))</f>
        <v>ASARE</v>
      </c>
      <c r="AE1182" s="8" t="str">
        <f>IF(salesTable[[#This Row],[customerLastName]]=CLEAN(UPPER(TRIM(salesTable[[#This Row],[customerLastName]]))),salesTable[[#This Row],[customerLastName]],"MISMATCH")</f>
        <v>ASARE</v>
      </c>
      <c r="AF1182" s="8" t="str">
        <f>IF(salesTable[[#This Row],[Phone]]="","MISSING",0&amp;RIGHT(TRIM(SUBSTITUTE(SUBSTITUTE(SUBSTITUTE(salesTable[[#This Row],[Phone]],"+","")," ",""),"-","")),9))</f>
        <v>0554011799</v>
      </c>
      <c r="AG118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82" s="8">
        <f>IF(salesTable[[#This Row],[quantity_clean]]&gt;0,salesTable[[#This Row],[quantity_clean]],"INVALID")</f>
        <v>12</v>
      </c>
      <c r="AI118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82" s="8">
        <f>IF(salesTable[[#This Row],[unitPrice_clean]]&gt;0,salesTable[[#This Row],[unitPrice_clean]],"INVALID")</f>
        <v>1250</v>
      </c>
      <c r="AK1182">
        <f>IF(salesTable[[#This Row],[Revenue]]="","MISSING",VALUE(TRIM(SUBSTITUTE(SUBSTITUTE(salesTable[[#This Row],[Revenue]],",",""),"GH₵",""))))</f>
        <v>15000</v>
      </c>
      <c r="AL1182" s="8">
        <f>IFERROR(IF(ROUND(salesTable[[#This Row],[Quantity_final]]*salesTable[[#This Row],[UnitPrice_final]],2)=ROUND(salesTable[[#This Row],[revenue_clean]],2)=TRUE,salesTable[[#This Row],[revenue_clean]],"invalid"),"INVALID")</f>
        <v>15000</v>
      </c>
      <c r="AM1182" s="19">
        <f>IF(ISNUMBER(salesTable[[#This Row],[OrderDate]]),salesTable[[#This Row],[OrderDate]],IFERROR(DATEVALUE(CLEAN(TRIM(SUBSTITUTE(salesTable[[#This Row],[OrderDate]],".","/")))),"CHECK"))</f>
        <v>45875</v>
      </c>
      <c r="AN11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45875</v>
      </c>
      <c r="AO11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82" s="8" t="str">
        <f>CLEAN(PROPER(TRIM(salesTable[[#This Row],[Email]])))</f>
        <v>Yaw.Asare21@Example.Com</v>
      </c>
      <c r="AR1182" s="8" t="str">
        <f>CLEAN(TRIM(salesTable[[#This Row],[SourceFile]]))</f>
        <v>Agent_App_2025.csv</v>
      </c>
      <c r="AS11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2" s="8" t="str">
        <f>IF(salesTable[orderRef_final]&lt;&gt;"MISSING",salesTable[orderRef_final],"invalid")</f>
        <v>SUSPICIOUS</v>
      </c>
    </row>
    <row r="1183" spans="1:46" x14ac:dyDescent="0.3">
      <c r="A1183" t="s">
        <v>2248</v>
      </c>
      <c r="B1183" t="s">
        <v>943</v>
      </c>
      <c r="C1183" t="s">
        <v>379</v>
      </c>
      <c r="D1183" t="s">
        <v>172</v>
      </c>
      <c r="E1183" t="s">
        <v>51</v>
      </c>
      <c r="F1183" t="s">
        <v>23</v>
      </c>
      <c r="G1183" t="s">
        <v>239</v>
      </c>
      <c r="H1183" t="s">
        <v>2249</v>
      </c>
      <c r="I1183" t="s">
        <v>279</v>
      </c>
      <c r="J1183" t="s">
        <v>510</v>
      </c>
      <c r="K1183" t="s">
        <v>921</v>
      </c>
      <c r="L1183" t="s">
        <v>43</v>
      </c>
      <c r="M1183" t="s">
        <v>383</v>
      </c>
      <c r="N1183">
        <v>-980</v>
      </c>
      <c r="O1183">
        <v>6860</v>
      </c>
      <c r="P1183" t="s">
        <v>2250</v>
      </c>
      <c r="Q1183" t="s">
        <v>2251</v>
      </c>
      <c r="R1183" t="s">
        <v>46</v>
      </c>
      <c r="S1183" t="str">
        <f>IF(salesTable[[#This Row],[Region]]="","MISSING",IFERROR(VLOOKUP(salesTable[[#This Row],[Region]],region_ref[],2,FALSE),TRIM(CLEAN(UPPER(salesTable[[#This Row],[Region]])))))</f>
        <v>HO</v>
      </c>
      <c r="T1183" t="str">
        <f>IF(salesTable[[#This Row],[CustomerType]]="","MISSING",IFERROR(VLOOKUP(salesTable[[#This Row],[CustomerType]],customerType_Ref[],2,FALSE),TRIM(CLEAN(UPPER(salesTable[[#This Row],[CustomerType]])))))</f>
        <v>BUSINESS</v>
      </c>
      <c r="U1183" t="str">
        <f>IF(salesTable[[#This Row],[SalesChannel]]="","MISSING",IFERROR(VLOOKUP(salesTable[[#This Row],[SalesChannel]],salesChannel_Ref[],2,FALSE),CLEAN(UPPER(TRIM(salesTable[SalesChannel])))))</f>
        <v>MOBILE APP</v>
      </c>
      <c r="V11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83" s="8" t="str">
        <f>IF(salesTable[[#This Row],[ProductID]]="","MISSING",IFERROR(VLOOKUP(salesTable[[#This Row],[ProductID]],product_REF[],1,FALSE),"NO MATCH"))</f>
        <v>P009</v>
      </c>
      <c r="X1183" s="8" t="str">
        <f>CLEAN(UPPER(TRIM(IF(salesTable[[#This Row],[ProductID]]="","MISSING",IFERROR(VLOOKUP(salesTable[[#This Row],[ProductID]],product_REF[],2,FALSE),"NO MATCH")))))</f>
        <v>FILING CABINET</v>
      </c>
      <c r="Y1183" t="str">
        <f>IFERROR(CLEAN(UPPER(TRIM(VLOOKUP(salesTable[[#This Row],[productID_Final]],product_REF[],3,FALSE)))),"NO MATCH")</f>
        <v>OFFICE SUPPLIES</v>
      </c>
      <c r="Z1183" s="8" t="str">
        <f>IF(salesTable[[#This Row],[productCategory_final]]=CLEAN(UPPER(TRIM(salesTable[ProductCategory]))),salesTable[[#This Row],[productCategory_final]],"MISMATCH")</f>
        <v>OFFICE SUPPLIES</v>
      </c>
      <c r="AA1183" s="8" t="str">
        <f>IF(salesTable[[#This Row],[CustomerID]]="","MISSING",IFERROR(VLOOKUP(salesTable[[#This Row],[CustomerID]],customer_REF[],1,FALSE),"NO MATCH"))</f>
        <v>C0023</v>
      </c>
      <c r="AB1183" t="str">
        <f>CLEAN(UPPER(TRIM(IF(salesTable[[#This Row],[FirstName]]="","MISSING",IFERROR(VLOOKUP(salesTable[[#This Row],[CustomerID_final]],customer_REF[],2,FALSE),"NO MATCH")))))</f>
        <v>DANIEL</v>
      </c>
      <c r="AC1183" s="8" t="str">
        <f>IF(salesTable[[#This Row],[customerFisrtName]]=CLEAN(UPPER(TRIM(salesTable[[#This Row],[customerFisrtName]]))),salesTable[[#This Row],[customerFisrtName]],"MISMATCH")</f>
        <v>DANIEL</v>
      </c>
      <c r="AD1183" t="str">
        <f>CLEAN(UPPER(TRIM(IF(salesTable[[#This Row],[LastName]]="","MISSING",IFERROR(VLOOKUP(salesTable[[#This Row],[CustomerID_final]],customer_REF[],3,FALSE),"NO MATCH")))))</f>
        <v>MENSAH</v>
      </c>
      <c r="AE1183" s="8" t="str">
        <f>IF(salesTable[[#This Row],[customerLastName]]=CLEAN(UPPER(TRIM(salesTable[[#This Row],[customerLastName]]))),salesTable[[#This Row],[customerLastName]],"MISMATCH")</f>
        <v>MENSAH</v>
      </c>
      <c r="AF1183" s="8" t="str">
        <f>IF(salesTable[[#This Row],[Phone]]="","MISSING",0&amp;RIGHT(TRIM(SUBSTITUTE(SUBSTITUTE(SUBSTITUTE(salesTable[[#This Row],[Phone]],"+","")," ",""),"-","")),9))</f>
        <v>0599669631</v>
      </c>
      <c r="AG118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83" s="8">
        <f>IF(salesTable[[#This Row],[quantity_clean]]&gt;0,salesTable[[#This Row],[quantity_clean]],"INVALID")</f>
        <v>7</v>
      </c>
      <c r="AI1183">
        <f>IF(OR(salesTable[[#This Row],[UnitPrice]]="",salesTable[[#This Row],[UnitPrice]]="N/A",salesTable[[#This Row],[UnitPrice]]="unknown"),"INVALID",VALUE(TRIM(SUBSTITUTE(SUBSTITUTE(salesTable[[#This Row],[UnitPrice]],",",""),"GH₵",""))))</f>
        <v>-980</v>
      </c>
      <c r="AJ1183" s="8" t="str">
        <f>IF(salesTable[[#This Row],[unitPrice_clean]]&gt;0,salesTable[[#This Row],[unitPrice_clean]],"INVALID")</f>
        <v>INVALID</v>
      </c>
      <c r="AK1183">
        <f>IF(salesTable[[#This Row],[Revenue]]="","MISSING",VALUE(TRIM(SUBSTITUTE(SUBSTITUTE(salesTable[[#This Row],[Revenue]],",",""),"GH₵",""))))</f>
        <v>6860</v>
      </c>
      <c r="AL118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83" s="19">
        <f>IF(ISNUMBER(salesTable[[#This Row],[OrderDate]]),salesTable[[#This Row],[OrderDate]],IFERROR(DATEVALUE(CLEAN(TRIM(SUBSTITUTE(salesTable[[#This Row],[OrderDate]],".","/")))),"CHECK"))</f>
        <v>45747</v>
      </c>
      <c r="AN11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45747</v>
      </c>
      <c r="AO11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83" s="8" t="str">
        <f>CLEAN(PROPER(TRIM(salesTable[[#This Row],[Email]])))</f>
        <v>Daniel.Mensah51@Example.Com</v>
      </c>
      <c r="AR1183" s="8" t="str">
        <f>CLEAN(TRIM(salesTable[[#This Row],[SourceFile]]))</f>
        <v>Mobile_App_Export.csv</v>
      </c>
      <c r="AS11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3" s="8" t="str">
        <f>IF(salesTable[orderRef_final]&lt;&gt;"MISSING",salesTable[orderRef_final],"invalid")</f>
        <v>SUSPICIOUS</v>
      </c>
    </row>
    <row r="1184" spans="1:46" x14ac:dyDescent="0.3">
      <c r="A1184" t="s">
        <v>2264</v>
      </c>
      <c r="B1184" t="s">
        <v>2265</v>
      </c>
      <c r="C1184" t="s">
        <v>925</v>
      </c>
      <c r="D1184" t="s">
        <v>50</v>
      </c>
      <c r="E1184" t="s">
        <v>173</v>
      </c>
      <c r="F1184" t="s">
        <v>108</v>
      </c>
      <c r="G1184" t="s">
        <v>162</v>
      </c>
      <c r="H1184" t="s">
        <v>163</v>
      </c>
      <c r="I1184" t="s">
        <v>110</v>
      </c>
      <c r="J1184" t="s">
        <v>221</v>
      </c>
      <c r="K1184" t="s">
        <v>84</v>
      </c>
      <c r="L1184" t="s">
        <v>58</v>
      </c>
      <c r="M1184" t="s">
        <v>726</v>
      </c>
      <c r="N1184">
        <v>620</v>
      </c>
      <c r="O1184">
        <v>2480</v>
      </c>
      <c r="P1184" t="s">
        <v>2266</v>
      </c>
      <c r="Q1184" t="s">
        <v>2267</v>
      </c>
      <c r="R1184" t="s">
        <v>46</v>
      </c>
      <c r="S1184" t="str">
        <f>IF(salesTable[[#This Row],[Region]]="","MISSING",IFERROR(VLOOKUP(salesTable[[#This Row],[Region]],region_ref[],2,FALSE),TRIM(CLEAN(UPPER(salesTable[[#This Row],[Region]])))))</f>
        <v>TAMALE</v>
      </c>
      <c r="T1184" t="str">
        <f>IF(salesTable[[#This Row],[CustomerType]]="","MISSING",IFERROR(VLOOKUP(salesTable[[#This Row],[CustomerType]],customerType_Ref[],2,FALSE),TRIM(CLEAN(UPPER(salesTable[[#This Row],[CustomerType]])))))</f>
        <v>INDIVIDUAL</v>
      </c>
      <c r="U1184" t="str">
        <f>IF(salesTable[[#This Row],[SalesChannel]]="","MISSING",IFERROR(VLOOKUP(salesTable[[#This Row],[SalesChannel]],salesChannel_Ref[],2,FALSE),CLEAN(UPPER(TRIM(salesTable[SalesChannel])))))</f>
        <v>AGENT</v>
      </c>
      <c r="V118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84" s="8" t="str">
        <f>IF(salesTable[[#This Row],[ProductID]]="","MISSING",IFERROR(VLOOKUP(salesTable[[#This Row],[ProductID]],product_REF[],1,FALSE),"NO MATCH"))</f>
        <v>P012</v>
      </c>
      <c r="X1184" s="8" t="str">
        <f>CLEAN(UPPER(TRIM(IF(salesTable[[#This Row],[ProductID]]="","MISSING",IFERROR(VLOOKUP(salesTable[[#This Row],[ProductID]],product_REF[],2,FALSE),"NO MATCH")))))</f>
        <v>BLENDER PLUS</v>
      </c>
      <c r="Y1184" t="str">
        <f>IFERROR(CLEAN(UPPER(TRIM(VLOOKUP(salesTable[[#This Row],[productID_Final]],product_REF[],3,FALSE)))),"NO MATCH")</f>
        <v>HOME APPLIANCES</v>
      </c>
      <c r="Z1184" s="8" t="str">
        <f>IF(salesTable[[#This Row],[productCategory_final]]=CLEAN(UPPER(TRIM(salesTable[ProductCategory]))),salesTable[[#This Row],[productCategory_final]],"MISMATCH")</f>
        <v>HOME APPLIANCES</v>
      </c>
      <c r="AA1184" s="8" t="str">
        <f>IF(salesTable[[#This Row],[CustomerID]]="","MISSING",IFERROR(VLOOKUP(salesTable[[#This Row],[CustomerID]],customer_REF[],1,FALSE),"NO MATCH"))</f>
        <v>C0354</v>
      </c>
      <c r="AB1184" t="str">
        <f>CLEAN(UPPER(TRIM(IF(salesTable[[#This Row],[FirstName]]="","MISSING",IFERROR(VLOOKUP(salesTable[[#This Row],[CustomerID_final]],customer_REF[],2,FALSE),"NO MATCH")))))</f>
        <v>AKOSUA</v>
      </c>
      <c r="AC1184" s="8" t="str">
        <f>IF(salesTable[[#This Row],[customerFisrtName]]=CLEAN(UPPER(TRIM(salesTable[[#This Row],[customerFisrtName]]))),salesTable[[#This Row],[customerFisrtName]],"MISMATCH")</f>
        <v>AKOSUA</v>
      </c>
      <c r="AD1184" t="str">
        <f>CLEAN(UPPER(TRIM(IF(salesTable[[#This Row],[LastName]]="","MISSING",IFERROR(VLOOKUP(salesTable[[#This Row],[CustomerID_final]],customer_REF[],3,FALSE),"NO MATCH")))))</f>
        <v>OSEI</v>
      </c>
      <c r="AE1184" s="8" t="str">
        <f>IF(salesTable[[#This Row],[customerLastName]]=CLEAN(UPPER(TRIM(salesTable[[#This Row],[customerLastName]]))),salesTable[[#This Row],[customerLastName]],"MISMATCH")</f>
        <v>OSEI</v>
      </c>
      <c r="AF1184" s="8" t="str">
        <f>IF(salesTable[[#This Row],[Phone]]="","MISSING",0&amp;RIGHT(TRIM(SUBSTITUTE(SUBSTITUTE(SUBSTITUTE(salesTable[[#This Row],[Phone]],"+","")," ",""),"-","")),9))</f>
        <v>0205804636</v>
      </c>
      <c r="AG118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84" s="8">
        <f>IF(salesTable[[#This Row],[quantity_clean]]&gt;0,salesTable[[#This Row],[quantity_clean]],"INVALID")</f>
        <v>4</v>
      </c>
      <c r="AI118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84" s="8">
        <f>IF(salesTable[[#This Row],[unitPrice_clean]]&gt;0,salesTable[[#This Row],[unitPrice_clean]],"INVALID")</f>
        <v>620</v>
      </c>
      <c r="AK1184">
        <f>IF(salesTable[[#This Row],[Revenue]]="","MISSING",VALUE(TRIM(SUBSTITUTE(SUBSTITUTE(salesTable[[#This Row],[Revenue]],",",""),"GH₵",""))))</f>
        <v>2480</v>
      </c>
      <c r="AL1184" s="8">
        <f>IFERROR(IF(ROUND(salesTable[[#This Row],[Quantity_final]]*salesTable[[#This Row],[UnitPrice_final]],2)=ROUND(salesTable[[#This Row],[revenue_clean]],2)=TRUE,salesTable[[#This Row],[revenue_clean]],"invalid"),"INVALID")</f>
        <v>2480</v>
      </c>
      <c r="AM1184" s="19">
        <f>IF(ISNUMBER(salesTable[[#This Row],[OrderDate]]),salesTable[[#This Row],[OrderDate]],IFERROR(DATEVALUE(CLEAN(TRIM(SUBSTITUTE(salesTable[[#This Row],[OrderDate]],".","/")))),"CHECK"))</f>
        <v>45303</v>
      </c>
      <c r="AN118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84" s="8" t="str">
        <f>CLEAN(PROPER(TRIM(salesTable[[#This Row],[Email]])))</f>
        <v>Akosua.Osei93@Example.Com</v>
      </c>
      <c r="AR1184" s="8" t="str">
        <f>CLEAN(TRIM(salesTable[[#This Row],[SourceFile]]))</f>
        <v>Mobile_App_Export.csv</v>
      </c>
      <c r="AS11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4" s="8" t="str">
        <f>IF(salesTable[orderRef_final]&lt;&gt;"MISSING",salesTable[orderRef_final],"invalid")</f>
        <v>SUSPICIOUS</v>
      </c>
    </row>
    <row r="1185" spans="1:46" x14ac:dyDescent="0.3">
      <c r="A1185" t="s">
        <v>2272</v>
      </c>
      <c r="B1185" t="s">
        <v>2273</v>
      </c>
      <c r="C1185" t="s">
        <v>1565</v>
      </c>
      <c r="D1185" t="s">
        <v>1789</v>
      </c>
      <c r="E1185" t="s">
        <v>37</v>
      </c>
      <c r="F1185" t="s">
        <v>352</v>
      </c>
      <c r="G1185" t="s">
        <v>81</v>
      </c>
      <c r="H1185" t="s">
        <v>425</v>
      </c>
      <c r="I1185" t="s">
        <v>110</v>
      </c>
      <c r="J1185" t="s">
        <v>97</v>
      </c>
      <c r="K1185" t="s">
        <v>98</v>
      </c>
      <c r="L1185" t="s">
        <v>58</v>
      </c>
      <c r="M1185">
        <v>11</v>
      </c>
      <c r="N1185" t="s">
        <v>584</v>
      </c>
      <c r="O1185">
        <v>13750</v>
      </c>
      <c r="P1185" t="s">
        <v>643</v>
      </c>
      <c r="Q1185" t="s">
        <v>2274</v>
      </c>
      <c r="R1185" t="s">
        <v>61</v>
      </c>
      <c r="S1185" t="str">
        <f>IF(salesTable[[#This Row],[Region]]="","MISSING",IFERROR(VLOOKUP(salesTable[[#This Row],[Region]],region_ref[],2,FALSE),TRIM(CLEAN(UPPER(salesTable[[#This Row],[Region]])))))</f>
        <v>TAMALE</v>
      </c>
      <c r="T1185" t="str">
        <f>IF(salesTable[[#This Row],[CustomerType]]="","MISSING",IFERROR(VLOOKUP(salesTable[[#This Row],[CustomerType]],customerType_Ref[],2,FALSE),TRIM(CLEAN(UPPER(salesTable[[#This Row],[CustomerType]])))))</f>
        <v>BUSINESS</v>
      </c>
      <c r="U1185" t="str">
        <f>IF(salesTable[[#This Row],[SalesChannel]]="","MISSING",IFERROR(VLOOKUP(salesTable[[#This Row],[SalesChannel]],salesChannel_Ref[],2,FALSE),CLEAN(UPPER(TRIM(salesTable[SalesChannel])))))</f>
        <v>MOBILE APP</v>
      </c>
      <c r="V118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85" s="8" t="str">
        <f>IF(salesTable[[#This Row],[ProductID]]="","MISSING",IFERROR(VLOOKUP(salesTable[[#This Row],[ProductID]],product_REF[],1,FALSE),"NO MATCH"))</f>
        <v>P008</v>
      </c>
      <c r="X1185" s="8" t="str">
        <f>CLEAN(UPPER(TRIM(IF(salesTable[[#This Row],[ProductID]]="","MISSING",IFERROR(VLOOKUP(salesTable[[#This Row],[ProductID]],product_REF[],2,FALSE),"NO MATCH")))))</f>
        <v>MICROWAVE 25L</v>
      </c>
      <c r="Y1185" t="str">
        <f>IFERROR(CLEAN(UPPER(TRIM(VLOOKUP(salesTable[[#This Row],[productID_Final]],product_REF[],3,FALSE)))),"NO MATCH")</f>
        <v>HOME APPLIANCES</v>
      </c>
      <c r="Z1185" s="8" t="str">
        <f>IF(salesTable[[#This Row],[productCategory_final]]=CLEAN(UPPER(TRIM(salesTable[ProductCategory]))),salesTable[[#This Row],[productCategory_final]],"MISMATCH")</f>
        <v>HOME APPLIANCES</v>
      </c>
      <c r="AA1185" s="8" t="str">
        <f>IF(salesTable[[#This Row],[CustomerID]]="","MISSING",IFERROR(VLOOKUP(salesTable[[#This Row],[CustomerID]],customer_REF[],1,FALSE),"NO MATCH"))</f>
        <v>C0167</v>
      </c>
      <c r="AB1185" t="str">
        <f>CLEAN(UPPER(TRIM(IF(salesTable[[#This Row],[FirstName]]="","MISSING",IFERROR(VLOOKUP(salesTable[[#This Row],[CustomerID_final]],customer_REF[],2,FALSE),"NO MATCH")))))</f>
        <v>NAA</v>
      </c>
      <c r="AC1185" s="8" t="str">
        <f>IF(salesTable[[#This Row],[customerFisrtName]]=CLEAN(UPPER(TRIM(salesTable[[#This Row],[customerFisrtName]]))),salesTable[[#This Row],[customerFisrtName]],"MISMATCH")</f>
        <v>NAA</v>
      </c>
      <c r="AD1185" t="str">
        <f>CLEAN(UPPER(TRIM(IF(salesTable[[#This Row],[LastName]]="","MISSING",IFERROR(VLOOKUP(salesTable[[#This Row],[CustomerID_final]],customer_REF[],3,FALSE),"NO MATCH")))))</f>
        <v>ANTWI</v>
      </c>
      <c r="AE1185" s="8" t="str">
        <f>IF(salesTable[[#This Row],[customerLastName]]=CLEAN(UPPER(TRIM(salesTable[[#This Row],[customerLastName]]))),salesTable[[#This Row],[customerLastName]],"MISMATCH")</f>
        <v>ANTWI</v>
      </c>
      <c r="AF1185" s="8" t="str">
        <f>IF(salesTable[[#This Row],[Phone]]="","MISSING",0&amp;RIGHT(TRIM(SUBSTITUTE(SUBSTITUTE(SUBSTITUTE(salesTable[[#This Row],[Phone]],"+","")," ",""),"-","")),9))</f>
        <v>0241234567</v>
      </c>
      <c r="AG118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85" s="8">
        <f>IF(salesTable[[#This Row],[quantity_clean]]&gt;0,salesTable[[#This Row],[quantity_clean]],"INVALID")</f>
        <v>11</v>
      </c>
      <c r="AI118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85" s="8">
        <f>IF(salesTable[[#This Row],[unitPrice_clean]]&gt;0,salesTable[[#This Row],[unitPrice_clean]],"INVALID")</f>
        <v>1250</v>
      </c>
      <c r="AK1185">
        <f>IF(salesTable[[#This Row],[Revenue]]="","MISSING",VALUE(TRIM(SUBSTITUTE(SUBSTITUTE(salesTable[[#This Row],[Revenue]],",",""),"GH₵",""))))</f>
        <v>13750</v>
      </c>
      <c r="AL1185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1185" s="19">
        <f>IF(ISNUMBER(salesTable[[#This Row],[OrderDate]]),salesTable[[#This Row],[OrderDate]],IFERROR(DATEVALUE(CLEAN(TRIM(SUBSTITUTE(salesTable[[#This Row],[OrderDate]],".","/")))),"CHECK"))</f>
        <v>45811</v>
      </c>
      <c r="AN11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45811</v>
      </c>
      <c r="AO11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85" s="8" t="str">
        <f>CLEAN(PROPER(TRIM(salesTable[[#This Row],[Email]])))</f>
        <v>Naa.Antwi70@Example.Con</v>
      </c>
      <c r="AR1185" s="8" t="str">
        <f>CLEAN(TRIM(salesTable[[#This Row],[SourceFile]]))</f>
        <v>Retail_POS_2025.csv</v>
      </c>
      <c r="AS11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5" s="8" t="str">
        <f>IF(salesTable[orderRef_final]&lt;&gt;"MISSING",salesTable[orderRef_final],"invalid")</f>
        <v>SUSPICIOUS</v>
      </c>
    </row>
    <row r="1186" spans="1:46" x14ac:dyDescent="0.3">
      <c r="A1186" t="s">
        <v>2288</v>
      </c>
      <c r="B1186" t="s">
        <v>2289</v>
      </c>
      <c r="C1186" t="s">
        <v>737</v>
      </c>
      <c r="D1186" t="s">
        <v>151</v>
      </c>
      <c r="E1186" t="s">
        <v>1472</v>
      </c>
      <c r="F1186" t="s">
        <v>108</v>
      </c>
      <c r="G1186" t="s">
        <v>120</v>
      </c>
      <c r="H1186" t="s">
        <v>683</v>
      </c>
      <c r="I1186" t="s">
        <v>41</v>
      </c>
      <c r="J1186" t="s">
        <v>393</v>
      </c>
      <c r="K1186" t="s">
        <v>624</v>
      </c>
      <c r="L1186" t="s">
        <v>565</v>
      </c>
      <c r="M1186">
        <v>11</v>
      </c>
      <c r="N1186" t="s">
        <v>2290</v>
      </c>
      <c r="O1186">
        <v>9350</v>
      </c>
      <c r="P1186" t="s">
        <v>2291</v>
      </c>
      <c r="Q1186" t="s">
        <v>2292</v>
      </c>
      <c r="R1186" t="s">
        <v>32</v>
      </c>
      <c r="S1186" t="str">
        <f>IF(salesTable[[#This Row],[Region]]="","MISSING",IFERROR(VLOOKUP(salesTable[[#This Row],[Region]],region_ref[],2,FALSE),TRIM(CLEAN(UPPER(salesTable[[#This Row],[Region]])))))</f>
        <v>TAMALE</v>
      </c>
      <c r="T1186" t="str">
        <f>IF(salesTable[[#This Row],[CustomerType]]="","MISSING",IFERROR(VLOOKUP(salesTable[[#This Row],[CustomerType]],customerType_Ref[],2,FALSE),TRIM(CLEAN(UPPER(salesTable[[#This Row],[CustomerType]])))))</f>
        <v>BUSINESS</v>
      </c>
      <c r="U1186" t="str">
        <f>IF(salesTable[[#This Row],[SalesChannel]]="","MISSING",IFERROR(VLOOKUP(salesTable[[#This Row],[SalesChannel]],salesChannel_Ref[],2,FALSE),CLEAN(UPPER(TRIM(salesTable[SalesChannel])))))</f>
        <v>IN-STORE</v>
      </c>
      <c r="V1186" t="str">
        <f>IF(salesTable[[#This Row],[PaymentMethod]]="","MISSING",IFERROR(VLOOKUP(salesTable[[#This Row],[PaymentMethod]],paymentMethod_REF[],2,FALSE), CLEAN(UPPER(TRIM(salesTable[[#This Row],[PaymentMethod]])))))</f>
        <v>CARD</v>
      </c>
      <c r="W1186" s="8" t="str">
        <f>IF(salesTable[[#This Row],[ProductID]]="","MISSING",IFERROR(VLOOKUP(salesTable[[#This Row],[ProductID]],product_REF[],1,FALSE),"NO MATCH"))</f>
        <v>P002</v>
      </c>
      <c r="X1186" s="8" t="str">
        <f>CLEAN(UPPER(TRIM(IF(salesTable[[#This Row],[ProductID]]="","MISSING",IFERROR(VLOOKUP(salesTable[[#This Row],[ProductID]],product_REF[],2,FALSE),"NO MATCH")))))</f>
        <v>OFFICE CHAIR</v>
      </c>
      <c r="Y1186" t="str">
        <f>IFERROR(CLEAN(UPPER(TRIM(VLOOKUP(salesTable[[#This Row],[productID_Final]],product_REF[],3,FALSE)))),"NO MATCH")</f>
        <v>FURNITURE</v>
      </c>
      <c r="Z1186" s="8" t="str">
        <f>IF(salesTable[[#This Row],[productCategory_final]]=CLEAN(UPPER(TRIM(salesTable[ProductCategory]))),salesTable[[#This Row],[productCategory_final]],"MISMATCH")</f>
        <v>FURNITURE</v>
      </c>
      <c r="AA1186" s="8" t="str">
        <f>IF(salesTable[[#This Row],[CustomerID]]="","MISSING",IFERROR(VLOOKUP(salesTable[[#This Row],[CustomerID]],customer_REF[],1,FALSE),"NO MATCH"))</f>
        <v>C0384</v>
      </c>
      <c r="AB1186" t="str">
        <f>CLEAN(UPPER(TRIM(IF(salesTable[[#This Row],[FirstName]]="","MISSING",IFERROR(VLOOKUP(salesTable[[#This Row],[CustomerID_final]],customer_REF[],2,FALSE),"NO MATCH")))))</f>
        <v>KWAME</v>
      </c>
      <c r="AC1186" s="8" t="str">
        <f>IF(salesTable[[#This Row],[customerFisrtName]]=CLEAN(UPPER(TRIM(salesTable[[#This Row],[customerFisrtName]]))),salesTable[[#This Row],[customerFisrtName]],"MISMATCH")</f>
        <v>KWAME</v>
      </c>
      <c r="AD1186" t="str">
        <f>CLEAN(UPPER(TRIM(IF(salesTable[[#This Row],[LastName]]="","MISSING",IFERROR(VLOOKUP(salesTable[[#This Row],[CustomerID_final]],customer_REF[],3,FALSE),"NO MATCH")))))</f>
        <v>MENSAH</v>
      </c>
      <c r="AE1186" s="8" t="str">
        <f>IF(salesTable[[#This Row],[customerLastName]]=CLEAN(UPPER(TRIM(salesTable[[#This Row],[customerLastName]]))),salesTable[[#This Row],[customerLastName]],"MISMATCH")</f>
        <v>MENSAH</v>
      </c>
      <c r="AF1186" s="8" t="str">
        <f>IF(salesTable[[#This Row],[Phone]]="","MISSING",0&amp;RIGHT(TRIM(SUBSTITUTE(SUBSTITUTE(SUBSTITUTE(salesTable[[#This Row],[Phone]],"+","")," ",""),"-","")),9))</f>
        <v>0271039766</v>
      </c>
      <c r="AG118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86" s="8">
        <f>IF(salesTable[[#This Row],[quantity_clean]]&gt;0,salesTable[[#This Row],[quantity_clean]],"INVALID")</f>
        <v>11</v>
      </c>
      <c r="AI118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86" s="8">
        <f>IF(salesTable[[#This Row],[unitPrice_clean]]&gt;0,salesTable[[#This Row],[unitPrice_clean]],"INVALID")</f>
        <v>850</v>
      </c>
      <c r="AK1186">
        <f>IF(salesTable[[#This Row],[Revenue]]="","MISSING",VALUE(TRIM(SUBSTITUTE(SUBSTITUTE(salesTable[[#This Row],[Revenue]],",",""),"GH₵",""))))</f>
        <v>9350</v>
      </c>
      <c r="AL1186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1186" s="19">
        <f>IF(ISNUMBER(salesTable[[#This Row],[OrderDate]]),salesTable[[#This Row],[OrderDate]],IFERROR(DATEVALUE(CLEAN(TRIM(SUBSTITUTE(salesTable[[#This Row],[OrderDate]],".","/")))),"CHECK"))</f>
        <v>45808</v>
      </c>
      <c r="AN11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45808</v>
      </c>
      <c r="AO11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86" s="8" t="str">
        <f>CLEAN(PROPER(TRIM(salesTable[[#This Row],[Email]])))</f>
        <v>Kwame.Mensah27@Example.Com</v>
      </c>
      <c r="AR1186" s="8" t="str">
        <f>CLEAN(TRIM(salesTable[[#This Row],[SourceFile]]))</f>
        <v>Agent_App_2025.csv</v>
      </c>
      <c r="AS11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6" s="8" t="str">
        <f>IF(salesTable[orderRef_final]&lt;&gt;"MISSING",salesTable[orderRef_final],"invalid")</f>
        <v>SUSPICIOUS</v>
      </c>
    </row>
    <row r="1187" spans="1:46" x14ac:dyDescent="0.3">
      <c r="A1187" t="s">
        <v>2297</v>
      </c>
      <c r="B1187" t="s">
        <v>1339</v>
      </c>
      <c r="C1187" t="s">
        <v>2298</v>
      </c>
      <c r="D1187" t="s">
        <v>50</v>
      </c>
      <c r="E1187" t="s">
        <v>190</v>
      </c>
      <c r="F1187" t="s">
        <v>67</v>
      </c>
      <c r="G1187" t="s">
        <v>53</v>
      </c>
      <c r="H1187" t="s">
        <v>648</v>
      </c>
      <c r="I1187" t="s">
        <v>96</v>
      </c>
      <c r="J1187" t="s">
        <v>83</v>
      </c>
      <c r="K1187" t="s">
        <v>144</v>
      </c>
      <c r="L1187" t="s">
        <v>165</v>
      </c>
      <c r="M1187">
        <v>6</v>
      </c>
      <c r="N1187" t="s">
        <v>2054</v>
      </c>
      <c r="O1187">
        <v>1080</v>
      </c>
      <c r="P1187" t="s">
        <v>2299</v>
      </c>
      <c r="Q1187" t="s">
        <v>2300</v>
      </c>
      <c r="R1187" t="s">
        <v>46</v>
      </c>
      <c r="S1187" t="str">
        <f>IF(salesTable[[#This Row],[Region]]="","MISSING",IFERROR(VLOOKUP(salesTable[[#This Row],[Region]],region_ref[],2,FALSE),TRIM(CLEAN(UPPER(salesTable[[#This Row],[Region]])))))</f>
        <v>TAKORADI</v>
      </c>
      <c r="T1187" t="str">
        <f>IF(salesTable[[#This Row],[CustomerType]]="","MISSING",IFERROR(VLOOKUP(salesTable[[#This Row],[CustomerType]],customerType_Ref[],2,FALSE),TRIM(CLEAN(UPPER(salesTable[[#This Row],[CustomerType]])))))</f>
        <v>INDIVIDUAL</v>
      </c>
      <c r="U1187" t="str">
        <f>IF(salesTable[[#This Row],[SalesChannel]]="","MISSING",IFERROR(VLOOKUP(salesTable[[#This Row],[SalesChannel]],salesChannel_Ref[],2,FALSE),CLEAN(UPPER(TRIM(salesTable[SalesChannel])))))</f>
        <v>IN-STORE</v>
      </c>
      <c r="V118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87" s="8" t="str">
        <f>IF(salesTable[[#This Row],[ProductID]]="","MISSING",IFERROR(VLOOKUP(salesTable[[#This Row],[ProductID]],product_REF[],1,FALSE),"NO MATCH"))</f>
        <v>P007</v>
      </c>
      <c r="X1187" s="8" t="str">
        <f>CLEAN(UPPER(TRIM(IF(salesTable[[#This Row],[ProductID]]="","MISSING",IFERROR(VLOOKUP(salesTable[[#This Row],[ProductID]],product_REF[],2,FALSE),"NO MATCH")))))</f>
        <v>COTTON SHIRT</v>
      </c>
      <c r="Y1187" t="str">
        <f>IFERROR(CLEAN(UPPER(TRIM(VLOOKUP(salesTable[[#This Row],[productID_Final]],product_REF[],3,FALSE)))),"NO MATCH")</f>
        <v>CLOTHING</v>
      </c>
      <c r="Z1187" s="8" t="str">
        <f>IF(salesTable[[#This Row],[productCategory_final]]=CLEAN(UPPER(TRIM(salesTable[ProductCategory]))),salesTable[[#This Row],[productCategory_final]],"MISMATCH")</f>
        <v>CLOTHING</v>
      </c>
      <c r="AA1187" s="8" t="str">
        <f>IF(salesTable[[#This Row],[CustomerID]]="","MISSING",IFERROR(VLOOKUP(salesTable[[#This Row],[CustomerID]],customer_REF[],1,FALSE),"NO MATCH"))</f>
        <v>C0074</v>
      </c>
      <c r="AB1187" t="str">
        <f>CLEAN(UPPER(TRIM(IF(salesTable[[#This Row],[FirstName]]="","MISSING",IFERROR(VLOOKUP(salesTable[[#This Row],[CustomerID_final]],customer_REF[],2,FALSE),"NO MATCH")))))</f>
        <v>AKOSUA</v>
      </c>
      <c r="AC1187" s="8" t="str">
        <f>IF(salesTable[[#This Row],[customerFisrtName]]=CLEAN(UPPER(TRIM(salesTable[[#This Row],[customerFisrtName]]))),salesTable[[#This Row],[customerFisrtName]],"MISMATCH")</f>
        <v>AKOSUA</v>
      </c>
      <c r="AD1187" t="str">
        <f>CLEAN(UPPER(TRIM(IF(salesTable[[#This Row],[LastName]]="","MISSING",IFERROR(VLOOKUP(salesTable[[#This Row],[CustomerID_final]],customer_REF[],3,FALSE),"NO MATCH")))))</f>
        <v>ASARE</v>
      </c>
      <c r="AE1187" s="8" t="str">
        <f>IF(salesTable[[#This Row],[customerLastName]]=CLEAN(UPPER(TRIM(salesTable[[#This Row],[customerLastName]]))),salesTable[[#This Row],[customerLastName]],"MISMATCH")</f>
        <v>ASARE</v>
      </c>
      <c r="AF1187" s="8" t="str">
        <f>IF(salesTable[[#This Row],[Phone]]="","MISSING",0&amp;RIGHT(TRIM(SUBSTITUTE(SUBSTITUTE(SUBSTITUTE(salesTable[[#This Row],[Phone]],"+","")," ",""),"-","")),9))</f>
        <v>0245933605</v>
      </c>
      <c r="AG118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87" s="8">
        <f>IF(salesTable[[#This Row],[quantity_clean]]&gt;0,salesTable[[#This Row],[quantity_clean]],"INVALID")</f>
        <v>6</v>
      </c>
      <c r="AI118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87" s="8">
        <f>IF(salesTable[[#This Row],[unitPrice_clean]]&gt;0,salesTable[[#This Row],[unitPrice_clean]],"INVALID")</f>
        <v>180</v>
      </c>
      <c r="AK1187">
        <f>IF(salesTable[[#This Row],[Revenue]]="","MISSING",VALUE(TRIM(SUBSTITUTE(SUBSTITUTE(salesTable[[#This Row],[Revenue]],",",""),"GH₵",""))))</f>
        <v>1080</v>
      </c>
      <c r="AL1187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187" s="19">
        <f>IF(ISNUMBER(salesTable[[#This Row],[OrderDate]]),salesTable[[#This Row],[OrderDate]],IFERROR(DATEVALUE(CLEAN(TRIM(SUBSTITUTE(salesTable[[#This Row],[OrderDate]],".","/")))),"CHECK"))</f>
        <v>45760</v>
      </c>
      <c r="AN11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45760</v>
      </c>
      <c r="AO11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187" s="8" t="str">
        <f>CLEAN(PROPER(TRIM(salesTable[[#This Row],[Email]])))</f>
        <v>Akosua.Asare4@Example.Com</v>
      </c>
      <c r="AR1187" s="8" t="str">
        <f>CLEAN(TRIM(salesTable[[#This Row],[SourceFile]]))</f>
        <v>Mobile_App_Export.csv</v>
      </c>
      <c r="AS11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7" s="8" t="str">
        <f>IF(salesTable[orderRef_final]&lt;&gt;"MISSING",salesTable[orderRef_final],"invalid")</f>
        <v>SUSPICIOUS</v>
      </c>
    </row>
    <row r="1188" spans="1:46" x14ac:dyDescent="0.3">
      <c r="A1188" t="s">
        <v>2333</v>
      </c>
      <c r="B1188" t="s">
        <v>2334</v>
      </c>
      <c r="C1188" t="s">
        <v>2335</v>
      </c>
      <c r="D1188" t="s">
        <v>21</v>
      </c>
      <c r="E1188" t="s">
        <v>22</v>
      </c>
      <c r="F1188" t="s">
        <v>23</v>
      </c>
      <c r="G1188" t="s">
        <v>191</v>
      </c>
      <c r="H1188" t="s">
        <v>278</v>
      </c>
      <c r="I1188" t="s">
        <v>527</v>
      </c>
      <c r="J1188" t="s">
        <v>27</v>
      </c>
      <c r="K1188" t="s">
        <v>57</v>
      </c>
      <c r="L1188" t="s">
        <v>165</v>
      </c>
      <c r="M1188">
        <v>7</v>
      </c>
      <c r="N1188" t="s">
        <v>1185</v>
      </c>
      <c r="O1188">
        <v>11550</v>
      </c>
      <c r="P1188" t="s">
        <v>2336</v>
      </c>
      <c r="Q1188" t="s">
        <v>2337</v>
      </c>
      <c r="R1188" t="s">
        <v>157</v>
      </c>
      <c r="S1188" t="str">
        <f>IF(salesTable[[#This Row],[Region]]="","MISSING",IFERROR(VLOOKUP(salesTable[[#This Row],[Region]],region_ref[],2,FALSE),TRIM(CLEAN(UPPER(salesTable[[#This Row],[Region]])))))</f>
        <v>HO</v>
      </c>
      <c r="T1188" t="str">
        <f>IF(salesTable[[#This Row],[CustomerType]]="","MISSING",IFERROR(VLOOKUP(salesTable[[#This Row],[CustomerType]],customerType_Ref[],2,FALSE),TRIM(CLEAN(UPPER(salesTable[[#This Row],[CustomerType]])))))</f>
        <v>GOVERNMENT</v>
      </c>
      <c r="U1188" t="str">
        <f>IF(salesTable[[#This Row],[SalesChannel]]="","MISSING",IFERROR(VLOOKUP(salesTable[[#This Row],[SalesChannel]],salesChannel_Ref[],2,FALSE),CLEAN(UPPER(TRIM(salesTable[SalesChannel])))))</f>
        <v>ONLINE</v>
      </c>
      <c r="V118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88" s="8" t="str">
        <f>IF(salesTable[[#This Row],[ProductID]]="","MISSING",IFERROR(VLOOKUP(salesTable[[#This Row],[ProductID]],product_REF[],1,FALSE),"NO MATCH"))</f>
        <v>P004</v>
      </c>
      <c r="X1188" s="8" t="str">
        <f>CLEAN(UPPER(TRIM(IF(salesTable[[#This Row],[ProductID]]="","MISSING",IFERROR(VLOOKUP(salesTable[[#This Row],[ProductID]],product_REF[],2,FALSE),"NO MATCH")))))</f>
        <v>LASER PRINTER</v>
      </c>
      <c r="Y1188" t="str">
        <f>IFERROR(CLEAN(UPPER(TRIM(VLOOKUP(salesTable[[#This Row],[productID_Final]],product_REF[],3,FALSE)))),"NO MATCH")</f>
        <v>OFFICE SUPPLIES</v>
      </c>
      <c r="Z1188" s="8" t="str">
        <f>IF(salesTable[[#This Row],[productCategory_final]]=CLEAN(UPPER(TRIM(salesTable[ProductCategory]))),salesTable[[#This Row],[productCategory_final]],"MISMATCH")</f>
        <v>OFFICE SUPPLIES</v>
      </c>
      <c r="AA1188" s="8" t="str">
        <f>IF(salesTable[[#This Row],[CustomerID]]="","MISSING",IFERROR(VLOOKUP(salesTable[[#This Row],[CustomerID]],customer_REF[],1,FALSE),"NO MATCH"))</f>
        <v>C0357</v>
      </c>
      <c r="AB1188" t="str">
        <f>CLEAN(UPPER(TRIM(IF(salesTable[[#This Row],[FirstName]]="","MISSING",IFERROR(VLOOKUP(salesTable[[#This Row],[CustomerID_final]],customer_REF[],2,FALSE),"NO MATCH")))))</f>
        <v>KOJO</v>
      </c>
      <c r="AC1188" s="8" t="str">
        <f>IF(salesTable[[#This Row],[customerFisrtName]]=CLEAN(UPPER(TRIM(salesTable[[#This Row],[customerFisrtName]]))),salesTable[[#This Row],[customerFisrtName]],"MISMATCH")</f>
        <v>KOJO</v>
      </c>
      <c r="AD1188" t="str">
        <f>CLEAN(UPPER(TRIM(IF(salesTable[[#This Row],[LastName]]="","MISSING",IFERROR(VLOOKUP(salesTable[[#This Row],[CustomerID_final]],customer_REF[],3,FALSE),"NO MATCH")))))</f>
        <v>ARTHUR</v>
      </c>
      <c r="AE1188" s="8" t="str">
        <f>IF(salesTable[[#This Row],[customerLastName]]=CLEAN(UPPER(TRIM(salesTable[[#This Row],[customerLastName]]))),salesTable[[#This Row],[customerLastName]],"MISMATCH")</f>
        <v>ARTHUR</v>
      </c>
      <c r="AF1188" s="8" t="str">
        <f>IF(salesTable[[#This Row],[Phone]]="","MISSING",0&amp;RIGHT(TRIM(SUBSTITUTE(SUBSTITUTE(SUBSTITUTE(salesTable[[#This Row],[Phone]],"+","")," ",""),"-","")),9))</f>
        <v>0247726401</v>
      </c>
      <c r="AG118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88" s="8">
        <f>IF(salesTable[[#This Row],[quantity_clean]]&gt;0,salesTable[[#This Row],[quantity_clean]],"INVALID")</f>
        <v>7</v>
      </c>
      <c r="AI118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188" s="8">
        <f>IF(salesTable[[#This Row],[unitPrice_clean]]&gt;0,salesTable[[#This Row],[unitPrice_clean]],"INVALID")</f>
        <v>1650</v>
      </c>
      <c r="AK1188">
        <f>IF(salesTable[[#This Row],[Revenue]]="","MISSING",VALUE(TRIM(SUBSTITUTE(SUBSTITUTE(salesTable[[#This Row],[Revenue]],",",""),"GH₵",""))))</f>
        <v>11550</v>
      </c>
      <c r="AL1188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1188" s="19">
        <f>IF(ISNUMBER(salesTable[[#This Row],[OrderDate]]),salesTable[[#This Row],[OrderDate]],IFERROR(DATEVALUE(CLEAN(TRIM(SUBSTITUTE(salesTable[[#This Row],[OrderDate]],".","/")))),"CHECK"))</f>
        <v>45937</v>
      </c>
      <c r="AN11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45937</v>
      </c>
      <c r="AO11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88" s="8" t="str">
        <f>CLEAN(PROPER(TRIM(salesTable[[#This Row],[Email]])))</f>
        <v>Kojo.Arthur48@Example.Com</v>
      </c>
      <c r="AR1188" s="8" t="str">
        <f>CLEAN(TRIM(salesTable[[#This Row],[SourceFile]]))</f>
        <v>Online_Sales_2025.xlsx</v>
      </c>
      <c r="AS11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8" s="8" t="str">
        <f>IF(salesTable[orderRef_final]&lt;&gt;"MISSING",salesTable[orderRef_final],"invalid")</f>
        <v>SUSPICIOUS</v>
      </c>
    </row>
    <row r="1189" spans="1:46" x14ac:dyDescent="0.3">
      <c r="A1189" t="s">
        <v>3481</v>
      </c>
      <c r="B1189" t="s">
        <v>3482</v>
      </c>
      <c r="C1189" t="s">
        <v>2064</v>
      </c>
      <c r="D1189" t="s">
        <v>50</v>
      </c>
      <c r="E1189" t="s">
        <v>237</v>
      </c>
      <c r="F1189" t="s">
        <v>23</v>
      </c>
      <c r="G1189" t="s">
        <v>24</v>
      </c>
      <c r="H1189" t="s">
        <v>130</v>
      </c>
      <c r="I1189" t="s">
        <v>26</v>
      </c>
      <c r="J1189" t="s">
        <v>83</v>
      </c>
      <c r="K1189" t="s">
        <v>72</v>
      </c>
      <c r="L1189" t="s">
        <v>565</v>
      </c>
      <c r="M1189">
        <v>10</v>
      </c>
      <c r="N1189">
        <v>4200</v>
      </c>
      <c r="O1189">
        <v>42000</v>
      </c>
      <c r="P1189" t="s">
        <v>3483</v>
      </c>
      <c r="Q1189" t="s">
        <v>3484</v>
      </c>
      <c r="R1189" t="s">
        <v>157</v>
      </c>
      <c r="S1189" t="str">
        <f>IF(salesTable[[#This Row],[Region]]="","MISSING",IFERROR(VLOOKUP(salesTable[[#This Row],[Region]],region_ref[],2,FALSE),TRIM(CLEAN(UPPER(salesTable[[#This Row],[Region]])))))</f>
        <v>HO</v>
      </c>
      <c r="T1189" t="str">
        <f>IF(salesTable[[#This Row],[CustomerType]]="","MISSING",IFERROR(VLOOKUP(salesTable[[#This Row],[CustomerType]],customerType_Ref[],2,FALSE),TRIM(CLEAN(UPPER(salesTable[[#This Row],[CustomerType]])))))</f>
        <v>INDIVIDUAL</v>
      </c>
      <c r="U1189" t="str">
        <f>IF(salesTable[[#This Row],[SalesChannel]]="","MISSING",IFERROR(VLOOKUP(salesTable[[#This Row],[SalesChannel]],salesChannel_Ref[],2,FALSE),CLEAN(UPPER(TRIM(salesTable[SalesChannel])))))</f>
        <v>IN-STORE</v>
      </c>
      <c r="V1189" t="str">
        <f>IF(salesTable[[#This Row],[PaymentMethod]]="","MISSING",IFERROR(VLOOKUP(salesTable[[#This Row],[PaymentMethod]],paymentMethod_REF[],2,FALSE), CLEAN(UPPER(TRIM(salesTable[[#This Row],[PaymentMethod]])))))</f>
        <v>CARD</v>
      </c>
      <c r="W1189" s="8" t="str">
        <f>IF(salesTable[[#This Row],[ProductID]]="","MISSING",IFERROR(VLOOKUP(salesTable[[#This Row],[ProductID]],product_REF[],1,FALSE),"NO MATCH"))</f>
        <v>P001</v>
      </c>
      <c r="X1189" s="8" t="str">
        <f>CLEAN(UPPER(TRIM(IF(salesTable[[#This Row],[ProductID]]="","MISSING",IFERROR(VLOOKUP(salesTable[[#This Row],[ProductID]],product_REF[],2,FALSE),"NO MATCH")))))</f>
        <v>LAPTOP PRO 14</v>
      </c>
      <c r="Y1189" t="str">
        <f>IFERROR(CLEAN(UPPER(TRIM(VLOOKUP(salesTable[[#This Row],[productID_Final]],product_REF[],3,FALSE)))),"NO MATCH")</f>
        <v>ELECTRONICS</v>
      </c>
      <c r="Z1189" s="8" t="str">
        <f>IF(salesTable[[#This Row],[productCategory_final]]=CLEAN(UPPER(TRIM(salesTable[ProductCategory]))),salesTable[[#This Row],[productCategory_final]],"MISMATCH")</f>
        <v>ELECTRONICS</v>
      </c>
      <c r="AA1189" s="8" t="str">
        <f>IF(salesTable[[#This Row],[CustomerID]]="","MISSING",IFERROR(VLOOKUP(salesTable[[#This Row],[CustomerID]],customer_REF[],1,FALSE),"NO MATCH"))</f>
        <v>C0123</v>
      </c>
      <c r="AB1189" t="str">
        <f>CLEAN(UPPER(TRIM(IF(salesTable[[#This Row],[FirstName]]="","MISSING",IFERROR(VLOOKUP(salesTable[[#This Row],[CustomerID_final]],customer_REF[],2,FALSE),"NO MATCH")))))</f>
        <v>AKOSUA</v>
      </c>
      <c r="AC1189" s="8" t="str">
        <f>IF(salesTable[[#This Row],[customerFisrtName]]=CLEAN(UPPER(TRIM(salesTable[[#This Row],[customerFisrtName]]))),salesTable[[#This Row],[customerFisrtName]],"MISMATCH")</f>
        <v>AKOSUA</v>
      </c>
      <c r="AD1189" t="str">
        <f>CLEAN(UPPER(TRIM(IF(salesTable[[#This Row],[LastName]]="","MISSING",IFERROR(VLOOKUP(salesTable[[#This Row],[CustomerID_final]],customer_REF[],3,FALSE),"NO MATCH")))))</f>
        <v>APPIAH</v>
      </c>
      <c r="AE1189" s="8" t="str">
        <f>IF(salesTable[[#This Row],[customerLastName]]=CLEAN(UPPER(TRIM(salesTable[[#This Row],[customerLastName]]))),salesTable[[#This Row],[customerLastName]],"MISMATCH")</f>
        <v>APPIAH</v>
      </c>
      <c r="AF1189" s="8" t="str">
        <f>IF(salesTable[[#This Row],[Phone]]="","MISSING",0&amp;RIGHT(TRIM(SUBSTITUTE(SUBSTITUTE(SUBSTITUTE(salesTable[[#This Row],[Phone]],"+","")," ",""),"-","")),9))</f>
        <v>0543051338</v>
      </c>
      <c r="AG118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189" s="8">
        <f>IF(salesTable[[#This Row],[quantity_clean]]&gt;0,salesTable[[#This Row],[quantity_clean]],"INVALID")</f>
        <v>10</v>
      </c>
      <c r="AI118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89" s="8">
        <f>IF(salesTable[[#This Row],[unitPrice_clean]]&gt;0,salesTable[[#This Row],[unitPrice_clean]],"INVALID")</f>
        <v>4200</v>
      </c>
      <c r="AK1189">
        <f>IF(salesTable[[#This Row],[Revenue]]="","MISSING",VALUE(TRIM(SUBSTITUTE(SUBSTITUTE(salesTable[[#This Row],[Revenue]],",",""),"GH₵",""))))</f>
        <v>42000</v>
      </c>
      <c r="AL1189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1189" s="19">
        <f>IF(ISNUMBER(salesTable[[#This Row],[OrderDate]]),salesTable[[#This Row],[OrderDate]],IFERROR(DATEVALUE(CLEAN(TRIM(SUBSTITUTE(salesTable[[#This Row],[OrderDate]],".","/")))),"CHECK"))</f>
        <v>46186</v>
      </c>
      <c r="AN118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89" s="8" t="str">
        <f>CLEAN(PROPER(TRIM(salesTable[[#This Row],[Email]])))</f>
        <v>Akosua.Appiah11@Example.Com</v>
      </c>
      <c r="AR1189" s="8" t="str">
        <f>CLEAN(TRIM(salesTable[[#This Row],[SourceFile]]))</f>
        <v>Online_Sales_2025.xlsx</v>
      </c>
      <c r="AS11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89" s="8" t="str">
        <f>IF(salesTable[orderRef_final]&lt;&gt;"MISSING",salesTable[orderRef_final],"invalid")</f>
        <v>SUSPICIOUS</v>
      </c>
    </row>
    <row r="1190" spans="1:46" x14ac:dyDescent="0.3">
      <c r="A1190" t="s">
        <v>2403</v>
      </c>
      <c r="B1190" t="s">
        <v>2404</v>
      </c>
      <c r="C1190" t="s">
        <v>431</v>
      </c>
      <c r="D1190" t="s">
        <v>366</v>
      </c>
      <c r="E1190" t="s">
        <v>190</v>
      </c>
      <c r="F1190" t="s">
        <v>2405</v>
      </c>
      <c r="G1190" t="s">
        <v>120</v>
      </c>
      <c r="H1190" t="s">
        <v>121</v>
      </c>
      <c r="I1190" t="s">
        <v>265</v>
      </c>
      <c r="J1190" t="s">
        <v>97</v>
      </c>
      <c r="K1190" t="s">
        <v>458</v>
      </c>
      <c r="L1190" t="s">
        <v>675</v>
      </c>
      <c r="M1190" t="s">
        <v>2308</v>
      </c>
      <c r="N1190">
        <v>850</v>
      </c>
      <c r="O1190">
        <v>9350</v>
      </c>
      <c r="P1190" t="s">
        <v>2406</v>
      </c>
      <c r="Q1190" t="s">
        <v>2407</v>
      </c>
      <c r="R1190" t="s">
        <v>61</v>
      </c>
      <c r="S1190" t="str">
        <f>IF(salesTable[[#This Row],[Region]]="","MISSING",IFERROR(VLOOKUP(salesTable[[#This Row],[Region]],region_ref[],2,FALSE),TRIM(CLEAN(UPPER(salesTable[[#This Row],[Region]])))))</f>
        <v>HO</v>
      </c>
      <c r="T1190" t="str">
        <f>IF(salesTable[[#This Row],[CustomerType]]="","MISSING",IFERROR(VLOOKUP(salesTable[[#This Row],[CustomerType]],customerType_Ref[],2,FALSE),TRIM(CLEAN(UPPER(salesTable[[#This Row],[CustomerType]])))))</f>
        <v>BUSINESS</v>
      </c>
      <c r="U1190" t="str">
        <f>IF(salesTable[[#This Row],[SalesChannel]]="","MISSING",IFERROR(VLOOKUP(salesTable[[#This Row],[SalesChannel]],salesChannel_Ref[],2,FALSE),CLEAN(UPPER(TRIM(salesTable[SalesChannel])))))</f>
        <v>IN-STORE</v>
      </c>
      <c r="V119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90" s="8" t="str">
        <f>IF(salesTable[[#This Row],[ProductID]]="","MISSING",IFERROR(VLOOKUP(salesTable[[#This Row],[ProductID]],product_REF[],1,FALSE),"NO MATCH"))</f>
        <v>P002</v>
      </c>
      <c r="X1190" s="8" t="str">
        <f>CLEAN(UPPER(TRIM(IF(salesTable[[#This Row],[ProductID]]="","MISSING",IFERROR(VLOOKUP(salesTable[[#This Row],[ProductID]],product_REF[],2,FALSE),"NO MATCH")))))</f>
        <v>OFFICE CHAIR</v>
      </c>
      <c r="Y1190" t="str">
        <f>IFERROR(CLEAN(UPPER(TRIM(VLOOKUP(salesTable[[#This Row],[productID_Final]],product_REF[],3,FALSE)))),"NO MATCH")</f>
        <v>FURNITURE</v>
      </c>
      <c r="Z1190" s="8" t="str">
        <f>IF(salesTable[[#This Row],[productCategory_final]]=CLEAN(UPPER(TRIM(salesTable[ProductCategory]))),salesTable[[#This Row],[productCategory_final]],"MISMATCH")</f>
        <v>FURNITURE</v>
      </c>
      <c r="AA1190" s="8" t="str">
        <f>IF(salesTable[[#This Row],[CustomerID]]="","MISSING",IFERROR(VLOOKUP(salesTable[[#This Row],[CustomerID]],customer_REF[],1,FALSE),"NO MATCH"))</f>
        <v>C0323</v>
      </c>
      <c r="AB1190" t="str">
        <f>CLEAN(UPPER(TRIM(IF(salesTable[[#This Row],[FirstName]]="","MISSING",IFERROR(VLOOKUP(salesTable[[#This Row],[CustomerID_final]],customer_REF[],2,FALSE),"NO MATCH")))))</f>
        <v>ABENA</v>
      </c>
      <c r="AC1190" s="8" t="str">
        <f>IF(salesTable[[#This Row],[customerFisrtName]]=CLEAN(UPPER(TRIM(salesTable[[#This Row],[customerFisrtName]]))),salesTable[[#This Row],[customerFisrtName]],"MISMATCH")</f>
        <v>ABENA</v>
      </c>
      <c r="AD1190" t="str">
        <f>CLEAN(UPPER(TRIM(IF(salesTable[[#This Row],[LastName]]="","MISSING",IFERROR(VLOOKUP(salesTable[[#This Row],[CustomerID_final]],customer_REF[],3,FALSE),"NO MATCH")))))</f>
        <v>ASARE</v>
      </c>
      <c r="AE1190" s="8" t="str">
        <f>IF(salesTable[[#This Row],[customerLastName]]=CLEAN(UPPER(TRIM(salesTable[[#This Row],[customerLastName]]))),salesTable[[#This Row],[customerLastName]],"MISMATCH")</f>
        <v>ASARE</v>
      </c>
      <c r="AF1190" s="8" t="str">
        <f>IF(salesTable[[#This Row],[Phone]]="","MISSING",0&amp;RIGHT(TRIM(SUBSTITUTE(SUBSTITUTE(SUBSTITUTE(salesTable[[#This Row],[Phone]],"+","")," ",""),"-","")),9))</f>
        <v>0554871932</v>
      </c>
      <c r="AG119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190" s="8">
        <f>IF(salesTable[[#This Row],[quantity_clean]]&gt;0,salesTable[[#This Row],[quantity_clean]],"INVALID")</f>
        <v>11</v>
      </c>
      <c r="AI119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190" s="8">
        <f>IF(salesTable[[#This Row],[unitPrice_clean]]&gt;0,salesTable[[#This Row],[unitPrice_clean]],"INVALID")</f>
        <v>850</v>
      </c>
      <c r="AK1190">
        <f>IF(salesTable[[#This Row],[Revenue]]="","MISSING",VALUE(TRIM(SUBSTITUTE(SUBSTITUTE(salesTable[[#This Row],[Revenue]],",",""),"GH₵",""))))</f>
        <v>9350</v>
      </c>
      <c r="AL1190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1190" s="19">
        <f>IF(ISNUMBER(salesTable[[#This Row],[OrderDate]]),salesTable[[#This Row],[OrderDate]],IFERROR(DATEVALUE(CLEAN(TRIM(SUBSTITUTE(salesTable[[#This Row],[OrderDate]],".","/")))),"CHECK"))</f>
        <v>45825</v>
      </c>
      <c r="AN11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45825</v>
      </c>
      <c r="AO11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90" s="8" t="str">
        <f>CLEAN(PROPER(TRIM(salesTable[[#This Row],[Email]])))</f>
        <v>Abena.Asare96@Example.Com</v>
      </c>
      <c r="AR1190" s="8" t="str">
        <f>CLEAN(TRIM(salesTable[[#This Row],[SourceFile]]))</f>
        <v>Retail_POS_2025.csv</v>
      </c>
      <c r="AS11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0" s="8" t="str">
        <f>IF(salesTable[orderRef_final]&lt;&gt;"MISSING",salesTable[orderRef_final],"invalid")</f>
        <v>SUSPICIOUS</v>
      </c>
    </row>
    <row r="1191" spans="1:46" x14ac:dyDescent="0.3">
      <c r="A1191" t="s">
        <v>2413</v>
      </c>
      <c r="B1191" t="s">
        <v>2414</v>
      </c>
      <c r="C1191" t="s">
        <v>545</v>
      </c>
      <c r="D1191" t="s">
        <v>172</v>
      </c>
      <c r="E1191" t="s">
        <v>140</v>
      </c>
      <c r="F1191" t="s">
        <v>23</v>
      </c>
      <c r="G1191" t="s">
        <v>53</v>
      </c>
      <c r="H1191" t="s">
        <v>54</v>
      </c>
      <c r="I1191" t="s">
        <v>96</v>
      </c>
      <c r="J1191" t="s">
        <v>305</v>
      </c>
      <c r="K1191" t="s">
        <v>98</v>
      </c>
      <c r="L1191" t="s">
        <v>111</v>
      </c>
      <c r="M1191">
        <v>6</v>
      </c>
      <c r="N1191" t="s">
        <v>847</v>
      </c>
      <c r="O1191">
        <v>1080</v>
      </c>
      <c r="P1191" t="s">
        <v>2415</v>
      </c>
      <c r="Q1191" t="s">
        <v>2416</v>
      </c>
      <c r="R1191" t="s">
        <v>61</v>
      </c>
      <c r="S1191" t="str">
        <f>IF(salesTable[[#This Row],[Region]]="","MISSING",IFERROR(VLOOKUP(salesTable[[#This Row],[Region]],region_ref[],2,FALSE),TRIM(CLEAN(UPPER(salesTable[[#This Row],[Region]])))))</f>
        <v>HO</v>
      </c>
      <c r="T1191" t="str">
        <f>IF(salesTable[[#This Row],[CustomerType]]="","MISSING",IFERROR(VLOOKUP(salesTable[[#This Row],[CustomerType]],customerType_Ref[],2,FALSE),TRIM(CLEAN(UPPER(salesTable[[#This Row],[CustomerType]])))))</f>
        <v>GOVERNMENT</v>
      </c>
      <c r="U1191" t="str">
        <f>IF(salesTable[[#This Row],[SalesChannel]]="","MISSING",IFERROR(VLOOKUP(salesTable[[#This Row],[SalesChannel]],salesChannel_Ref[],2,FALSE),CLEAN(UPPER(TRIM(salesTable[SalesChannel])))))</f>
        <v>MOBILE APP</v>
      </c>
      <c r="V1191" t="str">
        <f>IF(salesTable[[#This Row],[PaymentMethod]]="","MISSING",IFERROR(VLOOKUP(salesTable[[#This Row],[PaymentMethod]],paymentMethod_REF[],2,FALSE), CLEAN(UPPER(TRIM(salesTable[[#This Row],[PaymentMethod]])))))</f>
        <v>CARD</v>
      </c>
      <c r="W1191" s="8" t="str">
        <f>IF(salesTable[[#This Row],[ProductID]]="","MISSING",IFERROR(VLOOKUP(salesTable[[#This Row],[ProductID]],product_REF[],1,FALSE),"NO MATCH"))</f>
        <v>P007</v>
      </c>
      <c r="X1191" s="8" t="str">
        <f>CLEAN(UPPER(TRIM(IF(salesTable[[#This Row],[ProductID]]="","MISSING",IFERROR(VLOOKUP(salesTable[[#This Row],[ProductID]],product_REF[],2,FALSE),"NO MATCH")))))</f>
        <v>COTTON SHIRT</v>
      </c>
      <c r="Y1191" t="str">
        <f>IFERROR(CLEAN(UPPER(TRIM(VLOOKUP(salesTable[[#This Row],[productID_Final]],product_REF[],3,FALSE)))),"NO MATCH")</f>
        <v>CLOTHING</v>
      </c>
      <c r="Z1191" s="8" t="str">
        <f>IF(salesTable[[#This Row],[productCategory_final]]=CLEAN(UPPER(TRIM(salesTable[ProductCategory]))),salesTable[[#This Row],[productCategory_final]],"MISMATCH")</f>
        <v>CLOTHING</v>
      </c>
      <c r="AA1191" s="8" t="str">
        <f>IF(salesTable[[#This Row],[CustomerID]]="","MISSING",IFERROR(VLOOKUP(salesTable[[#This Row],[CustomerID]],customer_REF[],1,FALSE),"NO MATCH"))</f>
        <v>C0375</v>
      </c>
      <c r="AB1191" t="str">
        <f>CLEAN(UPPER(TRIM(IF(salesTable[[#This Row],[FirstName]]="","MISSING",IFERROR(VLOOKUP(salesTable[[#This Row],[CustomerID_final]],customer_REF[],2,FALSE),"NO MATCH")))))</f>
        <v>DANIEL</v>
      </c>
      <c r="AC1191" s="8" t="str">
        <f>IF(salesTable[[#This Row],[customerFisrtName]]=CLEAN(UPPER(TRIM(salesTable[[#This Row],[customerFisrtName]]))),salesTable[[#This Row],[customerFisrtName]],"MISMATCH")</f>
        <v>DANIEL</v>
      </c>
      <c r="AD1191" t="str">
        <f>CLEAN(UPPER(TRIM(IF(salesTable[[#This Row],[LastName]]="","MISSING",IFERROR(VLOOKUP(salesTable[[#This Row],[CustomerID_final]],customer_REF[],3,FALSE),"NO MATCH")))))</f>
        <v>OWUSU</v>
      </c>
      <c r="AE1191" s="8" t="str">
        <f>IF(salesTable[[#This Row],[customerLastName]]=CLEAN(UPPER(TRIM(salesTable[[#This Row],[customerLastName]]))),salesTable[[#This Row],[customerLastName]],"MISMATCH")</f>
        <v>OWUSU</v>
      </c>
      <c r="AF1191" s="8" t="str">
        <f>IF(salesTable[[#This Row],[Phone]]="","MISSING",0&amp;RIGHT(TRIM(SUBSTITUTE(SUBSTITUTE(SUBSTITUTE(salesTable[[#This Row],[Phone]],"+","")," ",""),"-","")),9))</f>
        <v>0558038380</v>
      </c>
      <c r="AG119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191" s="8">
        <f>IF(salesTable[[#This Row],[quantity_clean]]&gt;0,salesTable[[#This Row],[quantity_clean]],"INVALID")</f>
        <v>6</v>
      </c>
      <c r="AI119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191" s="8">
        <f>IF(salesTable[[#This Row],[unitPrice_clean]]&gt;0,salesTable[[#This Row],[unitPrice_clean]],"INVALID")</f>
        <v>180</v>
      </c>
      <c r="AK1191">
        <f>IF(salesTable[[#This Row],[Revenue]]="","MISSING",VALUE(TRIM(SUBSTITUTE(SUBSTITUTE(salesTable[[#This Row],[Revenue]],",",""),"GH₵",""))))</f>
        <v>1080</v>
      </c>
      <c r="AL1191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191" s="19">
        <f>IF(ISNUMBER(salesTable[[#This Row],[OrderDate]]),salesTable[[#This Row],[OrderDate]],IFERROR(DATEVALUE(CLEAN(TRIM(SUBSTITUTE(salesTable[[#This Row],[OrderDate]],".","/")))),"CHECK"))</f>
        <v>45876</v>
      </c>
      <c r="AN11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45876</v>
      </c>
      <c r="AO11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91" s="8" t="str">
        <f>CLEAN(PROPER(TRIM(salesTable[[#This Row],[Email]])))</f>
        <v>Daniel.Owusu33@Example.Com</v>
      </c>
      <c r="AR1191" s="8" t="str">
        <f>CLEAN(TRIM(salesTable[[#This Row],[SourceFile]]))</f>
        <v>Retail_POS_2025.csv</v>
      </c>
      <c r="AS11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1" s="8" t="str">
        <f>IF(salesTable[orderRef_final]&lt;&gt;"MISSING",salesTable[orderRef_final],"invalid")</f>
        <v>SUSPICIOUS</v>
      </c>
    </row>
    <row r="1192" spans="1:46" x14ac:dyDescent="0.3">
      <c r="A1192" t="s">
        <v>2434</v>
      </c>
      <c r="B1192" t="s">
        <v>2435</v>
      </c>
      <c r="C1192" t="s">
        <v>2436</v>
      </c>
      <c r="D1192" t="s">
        <v>65</v>
      </c>
      <c r="E1192" t="s">
        <v>129</v>
      </c>
      <c r="F1192" t="s">
        <v>2437</v>
      </c>
      <c r="G1192" t="s">
        <v>162</v>
      </c>
      <c r="H1192" t="s">
        <v>163</v>
      </c>
      <c r="I1192" t="s">
        <v>110</v>
      </c>
      <c r="J1192" t="s">
        <v>83</v>
      </c>
      <c r="K1192" t="s">
        <v>660</v>
      </c>
      <c r="L1192" t="s">
        <v>353</v>
      </c>
      <c r="M1192">
        <v>7</v>
      </c>
      <c r="N1192">
        <v>-620</v>
      </c>
      <c r="O1192">
        <v>4340</v>
      </c>
      <c r="P1192" t="s">
        <v>2438</v>
      </c>
      <c r="Q1192" t="s">
        <v>2439</v>
      </c>
      <c r="R1192" t="s">
        <v>32</v>
      </c>
      <c r="S1192" t="str">
        <f>IF(salesTable[[#This Row],[Region]]="","MISSING",IFERROR(VLOOKUP(salesTable[[#This Row],[Region]],region_ref[],2,FALSE),TRIM(CLEAN(UPPER(salesTable[[#This Row],[Region]])))))</f>
        <v>ACCRA</v>
      </c>
      <c r="T1192" t="str">
        <f>IF(salesTable[[#This Row],[CustomerType]]="","MISSING",IFERROR(VLOOKUP(salesTable[[#This Row],[CustomerType]],customerType_Ref[],2,FALSE),TRIM(CLEAN(UPPER(salesTable[[#This Row],[CustomerType]])))))</f>
        <v>INDIVIDUAL</v>
      </c>
      <c r="U1192" t="str">
        <f>IF(salesTable[[#This Row],[SalesChannel]]="","MISSING",IFERROR(VLOOKUP(salesTable[[#This Row],[SalesChannel]],salesChannel_Ref[],2,FALSE),CLEAN(UPPER(TRIM(salesTable[SalesChannel])))))</f>
        <v>MOBILE APP</v>
      </c>
      <c r="V1192" t="str">
        <f>IF(salesTable[[#This Row],[PaymentMethod]]="","MISSING",IFERROR(VLOOKUP(salesTable[[#This Row],[PaymentMethod]],paymentMethod_REF[],2,FALSE), CLEAN(UPPER(TRIM(salesTable[[#This Row],[PaymentMethod]])))))</f>
        <v>CASH</v>
      </c>
      <c r="W1192" s="8" t="str">
        <f>IF(salesTable[[#This Row],[ProductID]]="","MISSING",IFERROR(VLOOKUP(salesTable[[#This Row],[ProductID]],product_REF[],1,FALSE),"NO MATCH"))</f>
        <v>P012</v>
      </c>
      <c r="X1192" s="8" t="str">
        <f>CLEAN(UPPER(TRIM(IF(salesTable[[#This Row],[ProductID]]="","MISSING",IFERROR(VLOOKUP(salesTable[[#This Row],[ProductID]],product_REF[],2,FALSE),"NO MATCH")))))</f>
        <v>BLENDER PLUS</v>
      </c>
      <c r="Y1192" t="str">
        <f>IFERROR(CLEAN(UPPER(TRIM(VLOOKUP(salesTable[[#This Row],[productID_Final]],product_REF[],3,FALSE)))),"NO MATCH")</f>
        <v>HOME APPLIANCES</v>
      </c>
      <c r="Z1192" s="8" t="str">
        <f>IF(salesTable[[#This Row],[productCategory_final]]=CLEAN(UPPER(TRIM(salesTable[ProductCategory]))),salesTable[[#This Row],[productCategory_final]],"MISMATCH")</f>
        <v>HOME APPLIANCES</v>
      </c>
      <c r="AA1192" s="8" t="str">
        <f>IF(salesTable[[#This Row],[CustomerID]]="","MISSING",IFERROR(VLOOKUP(salesTable[[#This Row],[CustomerID]],customer_REF[],1,FALSE),"NO MATCH"))</f>
        <v>C0329</v>
      </c>
      <c r="AB1192" t="str">
        <f>CLEAN(UPPER(TRIM(IF(salesTable[[#This Row],[FirstName]]="","MISSING",IFERROR(VLOOKUP(salesTable[[#This Row],[CustomerID_final]],customer_REF[],2,FALSE),"NO MATCH")))))</f>
        <v>NAA</v>
      </c>
      <c r="AC1192" s="8" t="str">
        <f>IF(salesTable[[#This Row],[customerFisrtName]]=CLEAN(UPPER(TRIM(salesTable[[#This Row],[customerFisrtName]]))),salesTable[[#This Row],[customerFisrtName]],"MISMATCH")</f>
        <v>NAA</v>
      </c>
      <c r="AD1192" t="str">
        <f>CLEAN(UPPER(TRIM(IF(salesTable[[#This Row],[LastName]]="","MISSING",IFERROR(VLOOKUP(salesTable[[#This Row],[CustomerID_final]],customer_REF[],3,FALSE),"NO MATCH")))))</f>
        <v>BOATENG</v>
      </c>
      <c r="AE1192" s="8" t="str">
        <f>IF(salesTable[[#This Row],[customerLastName]]=CLEAN(UPPER(TRIM(salesTable[[#This Row],[customerLastName]]))),salesTable[[#This Row],[customerLastName]],"MISMATCH")</f>
        <v>BOATENG</v>
      </c>
      <c r="AF1192" s="8" t="str">
        <f>IF(salesTable[[#This Row],[Phone]]="","MISSING",0&amp;RIGHT(TRIM(SUBSTITUTE(SUBSTITUTE(SUBSTITUTE(salesTable[[#This Row],[Phone]],"+","")," ",""),"-","")),9))</f>
        <v>0278611077</v>
      </c>
      <c r="AG119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192" s="8">
        <f>IF(salesTable[[#This Row],[quantity_clean]]&gt;0,salesTable[[#This Row],[quantity_clean]],"INVALID")</f>
        <v>7</v>
      </c>
      <c r="AI1192">
        <f>IF(OR(salesTable[[#This Row],[UnitPrice]]="",salesTable[[#This Row],[UnitPrice]]="N/A",salesTable[[#This Row],[UnitPrice]]="unknown"),"INVALID",VALUE(TRIM(SUBSTITUTE(SUBSTITUTE(salesTable[[#This Row],[UnitPrice]],",",""),"GH₵",""))))</f>
        <v>-620</v>
      </c>
      <c r="AJ1192" s="8" t="str">
        <f>IF(salesTable[[#This Row],[unitPrice_clean]]&gt;0,salesTable[[#This Row],[unitPrice_clean]],"INVALID")</f>
        <v>INVALID</v>
      </c>
      <c r="AK1192">
        <f>IF(salesTable[[#This Row],[Revenue]]="","MISSING",VALUE(TRIM(SUBSTITUTE(SUBSTITUTE(salesTable[[#This Row],[Revenue]],",",""),"GH₵",""))))</f>
        <v>4340</v>
      </c>
      <c r="AL119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92" s="19">
        <f>IF(ISNUMBER(salesTable[[#This Row],[OrderDate]]),salesTable[[#This Row],[OrderDate]],IFERROR(DATEVALUE(CLEAN(TRIM(SUBSTITUTE(salesTable[[#This Row],[OrderDate]],".","/")))),"CHECK"))</f>
        <v>45863</v>
      </c>
      <c r="AN11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45863</v>
      </c>
      <c r="AO11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192" s="8" t="str">
        <f>CLEAN(PROPER(TRIM(salesTable[[#This Row],[Email]])))</f>
        <v>Naa.Boateng98@Example.Com</v>
      </c>
      <c r="AR1192" s="8" t="str">
        <f>CLEAN(TRIM(salesTable[[#This Row],[SourceFile]]))</f>
        <v>Agent_App_2025.csv</v>
      </c>
      <c r="AS11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2" s="8" t="str">
        <f>IF(salesTable[orderRef_final]&lt;&gt;"MISSING",salesTable[orderRef_final],"invalid")</f>
        <v>SUSPICIOUS</v>
      </c>
    </row>
    <row r="1193" spans="1:46" x14ac:dyDescent="0.3">
      <c r="A1193" t="s">
        <v>2461</v>
      </c>
      <c r="B1193" t="s">
        <v>2462</v>
      </c>
      <c r="C1193" t="s">
        <v>20</v>
      </c>
      <c r="D1193" t="s">
        <v>21</v>
      </c>
      <c r="E1193" t="s">
        <v>22</v>
      </c>
      <c r="F1193" t="s">
        <v>108</v>
      </c>
      <c r="G1193" t="s">
        <v>81</v>
      </c>
      <c r="H1193" t="s">
        <v>425</v>
      </c>
      <c r="I1193" t="s">
        <v>110</v>
      </c>
      <c r="J1193" t="s">
        <v>97</v>
      </c>
      <c r="K1193" t="s">
        <v>84</v>
      </c>
      <c r="L1193" t="s">
        <v>165</v>
      </c>
      <c r="M1193">
        <v>4</v>
      </c>
      <c r="N1193">
        <v>1150</v>
      </c>
      <c r="O1193">
        <v>4600</v>
      </c>
      <c r="P1193" t="s">
        <v>2463</v>
      </c>
      <c r="Q1193" t="s">
        <v>2464</v>
      </c>
      <c r="R1193" t="s">
        <v>61</v>
      </c>
      <c r="S1193" t="str">
        <f>IF(salesTable[[#This Row],[Region]]="","MISSING",IFERROR(VLOOKUP(salesTable[[#This Row],[Region]],region_ref[],2,FALSE),TRIM(CLEAN(UPPER(salesTable[[#This Row],[Region]])))))</f>
        <v>TAMALE</v>
      </c>
      <c r="T1193" t="str">
        <f>IF(salesTable[[#This Row],[CustomerType]]="","MISSING",IFERROR(VLOOKUP(salesTable[[#This Row],[CustomerType]],customerType_Ref[],2,FALSE),TRIM(CLEAN(UPPER(salesTable[[#This Row],[CustomerType]])))))</f>
        <v>BUSINESS</v>
      </c>
      <c r="U1193" t="str">
        <f>IF(salesTable[[#This Row],[SalesChannel]]="","MISSING",IFERROR(VLOOKUP(salesTable[[#This Row],[SalesChannel]],salesChannel_Ref[],2,FALSE),CLEAN(UPPER(TRIM(salesTable[SalesChannel])))))</f>
        <v>AGENT</v>
      </c>
      <c r="V119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93" s="8" t="str">
        <f>IF(salesTable[[#This Row],[ProductID]]="","MISSING",IFERROR(VLOOKUP(salesTable[[#This Row],[ProductID]],product_REF[],1,FALSE),"NO MATCH"))</f>
        <v>P008</v>
      </c>
      <c r="X1193" s="8" t="str">
        <f>CLEAN(UPPER(TRIM(IF(salesTable[[#This Row],[ProductID]]="","MISSING",IFERROR(VLOOKUP(salesTable[[#This Row],[ProductID]],product_REF[],2,FALSE),"NO MATCH")))))</f>
        <v>MICROWAVE 25L</v>
      </c>
      <c r="Y1193" t="str">
        <f>IFERROR(CLEAN(UPPER(TRIM(VLOOKUP(salesTable[[#This Row],[productID_Final]],product_REF[],3,FALSE)))),"NO MATCH")</f>
        <v>HOME APPLIANCES</v>
      </c>
      <c r="Z1193" s="8" t="str">
        <f>IF(salesTable[[#This Row],[productCategory_final]]=CLEAN(UPPER(TRIM(salesTable[ProductCategory]))),salesTable[[#This Row],[productCategory_final]],"MISMATCH")</f>
        <v>HOME APPLIANCES</v>
      </c>
      <c r="AA1193" s="8" t="str">
        <f>IF(salesTable[[#This Row],[CustomerID]]="","MISSING",IFERROR(VLOOKUP(salesTable[[#This Row],[CustomerID]],customer_REF[],1,FALSE),"NO MATCH"))</f>
        <v>C0149</v>
      </c>
      <c r="AB1193" t="str">
        <f>CLEAN(UPPER(TRIM(IF(salesTable[[#This Row],[FirstName]]="","MISSING",IFERROR(VLOOKUP(salesTable[[#This Row],[CustomerID_final]],customer_REF[],2,FALSE),"NO MATCH")))))</f>
        <v>KOJO</v>
      </c>
      <c r="AC1193" s="8" t="str">
        <f>IF(salesTable[[#This Row],[customerFisrtName]]=CLEAN(UPPER(TRIM(salesTable[[#This Row],[customerFisrtName]]))),salesTable[[#This Row],[customerFisrtName]],"MISMATCH")</f>
        <v>KOJO</v>
      </c>
      <c r="AD1193" t="str">
        <f>CLEAN(UPPER(TRIM(IF(salesTable[[#This Row],[LastName]]="","MISSING",IFERROR(VLOOKUP(salesTable[[#This Row],[CustomerID_final]],customer_REF[],3,FALSE),"NO MATCH")))))</f>
        <v>ARTHUR</v>
      </c>
      <c r="AE1193" s="8" t="str">
        <f>IF(salesTable[[#This Row],[customerLastName]]=CLEAN(UPPER(TRIM(salesTable[[#This Row],[customerLastName]]))),salesTable[[#This Row],[customerLastName]],"MISMATCH")</f>
        <v>ARTHUR</v>
      </c>
      <c r="AF1193" s="8" t="str">
        <f>IF(salesTable[[#This Row],[Phone]]="","MISSING",0&amp;RIGHT(TRIM(SUBSTITUTE(SUBSTITUTE(SUBSTITUTE(salesTable[[#This Row],[Phone]],"+","")," ",""),"-","")),9))</f>
        <v>0202727480</v>
      </c>
      <c r="AG119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193" s="8">
        <f>IF(salesTable[[#This Row],[quantity_clean]]&gt;0,salesTable[[#This Row],[quantity_clean]],"INVALID")</f>
        <v>4</v>
      </c>
      <c r="AI1193">
        <f>IF(OR(salesTable[[#This Row],[UnitPrice]]="",salesTable[[#This Row],[UnitPrice]]="N/A",salesTable[[#This Row],[UnitPrice]]="unknown"),"INVALID",VALUE(TRIM(SUBSTITUTE(SUBSTITUTE(salesTable[[#This Row],[UnitPrice]],",",""),"GH₵",""))))</f>
        <v>1150</v>
      </c>
      <c r="AJ1193" s="8">
        <f>IF(salesTable[[#This Row],[unitPrice_clean]]&gt;0,salesTable[[#This Row],[unitPrice_clean]],"INVALID")</f>
        <v>1150</v>
      </c>
      <c r="AK1193">
        <f>IF(salesTable[[#This Row],[Revenue]]="","MISSING",VALUE(TRIM(SUBSTITUTE(SUBSTITUTE(salesTable[[#This Row],[Revenue]],",",""),"GH₵",""))))</f>
        <v>4600</v>
      </c>
      <c r="AL1193" s="8">
        <f>IFERROR(IF(ROUND(salesTable[[#This Row],[Quantity_final]]*salesTable[[#This Row],[UnitPrice_final]],2)=ROUND(salesTable[[#This Row],[revenue_clean]],2)=TRUE,salesTable[[#This Row],[revenue_clean]],"invalid"),"INVALID")</f>
        <v>4600</v>
      </c>
      <c r="AM1193" s="19" t="str">
        <f>IF(ISNUMBER(salesTable[[#This Row],[OrderDate]]),salesTable[[#This Row],[OrderDate]],IFERROR(DATEVALUE(CLEAN(TRIM(SUBSTITUTE(salesTable[[#This Row],[OrderDate]],".","/")))),"CHECK"))</f>
        <v>CHECK</v>
      </c>
      <c r="AN119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93" s="8" t="str">
        <f>CLEAN(PROPER(TRIM(salesTable[[#This Row],[Email]])))</f>
        <v>Kojo.Arthur99@Example.Com</v>
      </c>
      <c r="AR1193" s="8" t="str">
        <f>CLEAN(TRIM(salesTable[[#This Row],[SourceFile]]))</f>
        <v>Retail_POS_2025.csv</v>
      </c>
      <c r="AS11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3" s="8" t="str">
        <f>IF(salesTable[orderRef_final]&lt;&gt;"MISSING",salesTable[orderRef_final],"invalid")</f>
        <v>SUSPICIOUS</v>
      </c>
    </row>
    <row r="1194" spans="1:46" x14ac:dyDescent="0.3">
      <c r="A1194" t="s">
        <v>2477</v>
      </c>
      <c r="B1194" t="s">
        <v>2478</v>
      </c>
      <c r="C1194" t="s">
        <v>91</v>
      </c>
      <c r="D1194" t="s">
        <v>92</v>
      </c>
      <c r="E1194" t="s">
        <v>93</v>
      </c>
      <c r="F1194" t="s">
        <v>23</v>
      </c>
      <c r="G1194" t="s">
        <v>24</v>
      </c>
      <c r="H1194" t="s">
        <v>434</v>
      </c>
      <c r="I1194" t="s">
        <v>26</v>
      </c>
      <c r="J1194" t="s">
        <v>442</v>
      </c>
      <c r="K1194" t="s">
        <v>288</v>
      </c>
      <c r="L1194" t="s">
        <v>182</v>
      </c>
      <c r="M1194" t="s">
        <v>577</v>
      </c>
      <c r="N1194">
        <v>4200</v>
      </c>
      <c r="O1194">
        <v>50400</v>
      </c>
      <c r="P1194" t="s">
        <v>2479</v>
      </c>
      <c r="Q1194" t="s">
        <v>2480</v>
      </c>
      <c r="R1194" t="s">
        <v>32</v>
      </c>
      <c r="S1194" t="str">
        <f>IF(salesTable[[#This Row],[Region]]="","MISSING",IFERROR(VLOOKUP(salesTable[[#This Row],[Region]],region_ref[],2,FALSE),TRIM(CLEAN(UPPER(salesTable[[#This Row],[Region]])))))</f>
        <v>HO</v>
      </c>
      <c r="T1194" t="str">
        <f>IF(salesTable[[#This Row],[CustomerType]]="","MISSING",IFERROR(VLOOKUP(salesTable[[#This Row],[CustomerType]],customerType_Ref[],2,FALSE),TRIM(CLEAN(UPPER(salesTable[[#This Row],[CustomerType]])))))</f>
        <v>BUSINESS</v>
      </c>
      <c r="U1194" t="str">
        <f>IF(salesTable[[#This Row],[SalesChannel]]="","MISSING",IFERROR(VLOOKUP(salesTable[[#This Row],[SalesChannel]],salesChannel_Ref[],2,FALSE),CLEAN(UPPER(TRIM(salesTable[SalesChannel])))))</f>
        <v>AGENT</v>
      </c>
      <c r="V1194" t="str">
        <f>IF(salesTable[[#This Row],[PaymentMethod]]="","MISSING",IFERROR(VLOOKUP(salesTable[[#This Row],[PaymentMethod]],paymentMethod_REF[],2,FALSE), CLEAN(UPPER(TRIM(salesTable[[#This Row],[PaymentMethod]])))))</f>
        <v>CASH</v>
      </c>
      <c r="W1194" s="8" t="str">
        <f>IF(salesTable[[#This Row],[ProductID]]="","MISSING",IFERROR(VLOOKUP(salesTable[[#This Row],[ProductID]],product_REF[],1,FALSE),"NO MATCH"))</f>
        <v>P001</v>
      </c>
      <c r="X1194" s="8" t="str">
        <f>CLEAN(UPPER(TRIM(IF(salesTable[[#This Row],[ProductID]]="","MISSING",IFERROR(VLOOKUP(salesTable[[#This Row],[ProductID]],product_REF[],2,FALSE),"NO MATCH")))))</f>
        <v>LAPTOP PRO 14</v>
      </c>
      <c r="Y1194" t="str">
        <f>IFERROR(CLEAN(UPPER(TRIM(VLOOKUP(salesTable[[#This Row],[productID_Final]],product_REF[],3,FALSE)))),"NO MATCH")</f>
        <v>ELECTRONICS</v>
      </c>
      <c r="Z1194" s="8" t="str">
        <f>IF(salesTable[[#This Row],[productCategory_final]]=CLEAN(UPPER(TRIM(salesTable[ProductCategory]))),salesTable[[#This Row],[productCategory_final]],"MISMATCH")</f>
        <v>ELECTRONICS</v>
      </c>
      <c r="AA1194" s="8" t="str">
        <f>IF(salesTable[[#This Row],[CustomerID]]="","MISSING",IFERROR(VLOOKUP(salesTable[[#This Row],[CustomerID]],customer_REF[],1,FALSE),"NO MATCH"))</f>
        <v>C0211</v>
      </c>
      <c r="AB1194" t="str">
        <f>CLEAN(UPPER(TRIM(IF(salesTable[[#This Row],[FirstName]]="","MISSING",IFERROR(VLOOKUP(salesTable[[#This Row],[CustomerID_final]],customer_REF[],2,FALSE),"NO MATCH")))))</f>
        <v>AMA</v>
      </c>
      <c r="AC1194" s="8" t="str">
        <f>IF(salesTable[[#This Row],[customerFisrtName]]=CLEAN(UPPER(TRIM(salesTable[[#This Row],[customerFisrtName]]))),salesTable[[#This Row],[customerFisrtName]],"MISMATCH")</f>
        <v>AMA</v>
      </c>
      <c r="AD1194" t="str">
        <f>CLEAN(UPPER(TRIM(IF(salesTable[[#This Row],[LastName]]="","MISSING",IFERROR(VLOOKUP(salesTable[[#This Row],[CustomerID_final]],customer_REF[],3,FALSE),"NO MATCH")))))</f>
        <v>BADU</v>
      </c>
      <c r="AE1194" s="8" t="str">
        <f>IF(salesTable[[#This Row],[customerLastName]]=CLEAN(UPPER(TRIM(salesTable[[#This Row],[customerLastName]]))),salesTable[[#This Row],[customerLastName]],"MISMATCH")</f>
        <v>BADU</v>
      </c>
      <c r="AF1194" s="8" t="str">
        <f>IF(salesTable[[#This Row],[Phone]]="","MISSING",0&amp;RIGHT(TRIM(SUBSTITUTE(SUBSTITUTE(SUBSTITUTE(salesTable[[#This Row],[Phone]],"+","")," ",""),"-","")),9))</f>
        <v>0207054013</v>
      </c>
      <c r="AG119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194" s="8">
        <f>IF(salesTable[[#This Row],[quantity_clean]]&gt;0,salesTable[[#This Row],[quantity_clean]],"INVALID")</f>
        <v>12</v>
      </c>
      <c r="AI119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194" s="8">
        <f>IF(salesTable[[#This Row],[unitPrice_clean]]&gt;0,salesTable[[#This Row],[unitPrice_clean]],"INVALID")</f>
        <v>4200</v>
      </c>
      <c r="AK1194">
        <f>IF(salesTable[[#This Row],[Revenue]]="","MISSING",VALUE(TRIM(SUBSTITUTE(SUBSTITUTE(salesTable[[#This Row],[Revenue]],",",""),"GH₵",""))))</f>
        <v>50400</v>
      </c>
      <c r="AL1194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1194" s="19">
        <f>IF(ISNUMBER(salesTable[[#This Row],[OrderDate]]),salesTable[[#This Row],[OrderDate]],IFERROR(DATEVALUE(CLEAN(TRIM(SUBSTITUTE(salesTable[[#This Row],[OrderDate]],".","/")))),"CHECK"))</f>
        <v>45830</v>
      </c>
      <c r="AN11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45830</v>
      </c>
      <c r="AO11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94" s="8" t="str">
        <f>CLEAN(PROPER(TRIM(salesTable[[#This Row],[Email]])))</f>
        <v>Ama.Badu93@Example.Com</v>
      </c>
      <c r="AR1194" s="8" t="str">
        <f>CLEAN(TRIM(salesTable[[#This Row],[SourceFile]]))</f>
        <v>Agent_App_2025.csv</v>
      </c>
      <c r="AS11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4" s="8" t="str">
        <f>IF(salesTable[orderRef_final]&lt;&gt;"MISSING",salesTable[orderRef_final],"invalid")</f>
        <v>SUSPICIOUS</v>
      </c>
    </row>
    <row r="1195" spans="1:46" x14ac:dyDescent="0.3">
      <c r="A1195" t="s">
        <v>2481</v>
      </c>
      <c r="B1195" t="s">
        <v>2482</v>
      </c>
      <c r="C1195" t="s">
        <v>786</v>
      </c>
      <c r="D1195" t="s">
        <v>696</v>
      </c>
      <c r="E1195" t="s">
        <v>1988</v>
      </c>
      <c r="F1195" t="s">
        <v>23</v>
      </c>
      <c r="G1195" t="s">
        <v>162</v>
      </c>
      <c r="H1195" t="s">
        <v>163</v>
      </c>
      <c r="I1195" t="s">
        <v>110</v>
      </c>
      <c r="J1195" t="s">
        <v>83</v>
      </c>
      <c r="K1195" t="s">
        <v>57</v>
      </c>
      <c r="L1195" t="s">
        <v>58</v>
      </c>
      <c r="M1195" t="s">
        <v>720</v>
      </c>
      <c r="N1195" t="s">
        <v>1934</v>
      </c>
      <c r="O1195">
        <v>3720</v>
      </c>
      <c r="P1195" t="s">
        <v>2483</v>
      </c>
      <c r="Q1195" t="s">
        <v>2484</v>
      </c>
      <c r="R1195" t="s">
        <v>157</v>
      </c>
      <c r="S1195" t="str">
        <f>IF(salesTable[[#This Row],[Region]]="","MISSING",IFERROR(VLOOKUP(salesTable[[#This Row],[Region]],region_ref[],2,FALSE),TRIM(CLEAN(UPPER(salesTable[[#This Row],[Region]])))))</f>
        <v>HO</v>
      </c>
      <c r="T1195" t="str">
        <f>IF(salesTable[[#This Row],[CustomerType]]="","MISSING",IFERROR(VLOOKUP(salesTable[[#This Row],[CustomerType]],customerType_Ref[],2,FALSE),TRIM(CLEAN(UPPER(salesTable[[#This Row],[CustomerType]])))))</f>
        <v>INDIVIDUAL</v>
      </c>
      <c r="U1195" t="str">
        <f>IF(salesTable[[#This Row],[SalesChannel]]="","MISSING",IFERROR(VLOOKUP(salesTable[[#This Row],[SalesChannel]],salesChannel_Ref[],2,FALSE),CLEAN(UPPER(TRIM(salesTable[SalesChannel])))))</f>
        <v>ONLINE</v>
      </c>
      <c r="V119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95" s="8" t="str">
        <f>IF(salesTable[[#This Row],[ProductID]]="","MISSING",IFERROR(VLOOKUP(salesTable[[#This Row],[ProductID]],product_REF[],1,FALSE),"NO MATCH"))</f>
        <v>P012</v>
      </c>
      <c r="X1195" s="8" t="str">
        <f>CLEAN(UPPER(TRIM(IF(salesTable[[#This Row],[ProductID]]="","MISSING",IFERROR(VLOOKUP(salesTable[[#This Row],[ProductID]],product_REF[],2,FALSE),"NO MATCH")))))</f>
        <v>BLENDER PLUS</v>
      </c>
      <c r="Y1195" t="str">
        <f>IFERROR(CLEAN(UPPER(TRIM(VLOOKUP(salesTable[[#This Row],[productID_Final]],product_REF[],3,FALSE)))),"NO MATCH")</f>
        <v>HOME APPLIANCES</v>
      </c>
      <c r="Z1195" s="8" t="str">
        <f>IF(salesTable[[#This Row],[productCategory_final]]=CLEAN(UPPER(TRIM(salesTable[ProductCategory]))),salesTable[[#This Row],[productCategory_final]],"MISMATCH")</f>
        <v>HOME APPLIANCES</v>
      </c>
      <c r="AA1195" s="8" t="str">
        <f>IF(salesTable[[#This Row],[CustomerID]]="","MISSING",IFERROR(VLOOKUP(salesTable[[#This Row],[CustomerID]],customer_REF[],1,FALSE),"NO MATCH"))</f>
        <v>C0067</v>
      </c>
      <c r="AB1195" t="str">
        <f>CLEAN(UPPER(TRIM(IF(salesTable[[#This Row],[FirstName]]="","MISSING",IFERROR(VLOOKUP(salesTable[[#This Row],[CustomerID_final]],customer_REF[],2,FALSE),"NO MATCH")))))</f>
        <v>MICHAEL</v>
      </c>
      <c r="AC1195" s="8" t="str">
        <f>IF(salesTable[[#This Row],[customerFisrtName]]=CLEAN(UPPER(TRIM(salesTable[[#This Row],[customerFisrtName]]))),salesTable[[#This Row],[customerFisrtName]],"MISMATCH")</f>
        <v>MICHAEL</v>
      </c>
      <c r="AD1195" t="str">
        <f>CLEAN(UPPER(TRIM(IF(salesTable[[#This Row],[LastName]]="","MISSING",IFERROR(VLOOKUP(salesTable[[#This Row],[CustomerID_final]],customer_REF[],3,FALSE),"NO MATCH")))))</f>
        <v>BADU</v>
      </c>
      <c r="AE1195" s="8" t="str">
        <f>IF(salesTable[[#This Row],[customerLastName]]=CLEAN(UPPER(TRIM(salesTable[[#This Row],[customerLastName]]))),salesTable[[#This Row],[customerLastName]],"MISMATCH")</f>
        <v>BADU</v>
      </c>
      <c r="AF1195" s="8" t="str">
        <f>IF(salesTable[[#This Row],[Phone]]="","MISSING",0&amp;RIGHT(TRIM(SUBSTITUTE(SUBSTITUTE(SUBSTITUTE(salesTable[[#This Row],[Phone]],"+","")," ",""),"-","")),9))</f>
        <v>0596668737</v>
      </c>
      <c r="AG119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195" s="8" t="str">
        <f>IF(salesTable[[#This Row],[quantity_clean]]&gt;0,salesTable[[#This Row],[quantity_clean]],"INVALID")</f>
        <v>INVALID</v>
      </c>
      <c r="AI119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195" s="8">
        <f>IF(salesTable[[#This Row],[unitPrice_clean]]&gt;0,salesTable[[#This Row],[unitPrice_clean]],"INVALID")</f>
        <v>620</v>
      </c>
      <c r="AK1195">
        <f>IF(salesTable[[#This Row],[Revenue]]="","MISSING",VALUE(TRIM(SUBSTITUTE(SUBSTITUTE(salesTable[[#This Row],[Revenue]],",",""),"GH₵",""))))</f>
        <v>3720</v>
      </c>
      <c r="AL119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95" s="19">
        <f>IF(ISNUMBER(salesTable[[#This Row],[OrderDate]]),salesTable[[#This Row],[OrderDate]],IFERROR(DATEVALUE(CLEAN(TRIM(SUBSTITUTE(salesTable[[#This Row],[OrderDate]],".","/")))),"CHECK"))</f>
        <v>45663</v>
      </c>
      <c r="AN11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45663</v>
      </c>
      <c r="AO11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95" s="8" t="str">
        <f>CLEAN(PROPER(TRIM(salesTable[[#This Row],[Email]])))</f>
        <v>Michael.Badu94@Example.Com</v>
      </c>
      <c r="AR1195" s="8" t="str">
        <f>CLEAN(TRIM(salesTable[[#This Row],[SourceFile]]))</f>
        <v>Online_Sales_2025.xlsx</v>
      </c>
      <c r="AS11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5" s="8" t="str">
        <f>IF(salesTable[orderRef_final]&lt;&gt;"MISSING",salesTable[orderRef_final],"invalid")</f>
        <v>SUSPICIOUS</v>
      </c>
    </row>
    <row r="1196" spans="1:46" x14ac:dyDescent="0.3">
      <c r="A1196" t="s">
        <v>2948</v>
      </c>
      <c r="C1196" t="s">
        <v>2130</v>
      </c>
      <c r="D1196" t="s">
        <v>151</v>
      </c>
      <c r="E1196" t="s">
        <v>173</v>
      </c>
      <c r="F1196" t="s">
        <v>957</v>
      </c>
      <c r="G1196" t="s">
        <v>81</v>
      </c>
      <c r="H1196" t="s">
        <v>425</v>
      </c>
      <c r="I1196" t="s">
        <v>110</v>
      </c>
      <c r="J1196" t="s">
        <v>393</v>
      </c>
      <c r="K1196" t="s">
        <v>921</v>
      </c>
      <c r="L1196" t="s">
        <v>819</v>
      </c>
      <c r="M1196" t="s">
        <v>202</v>
      </c>
      <c r="N1196">
        <v>1250</v>
      </c>
      <c r="O1196">
        <v>3750</v>
      </c>
      <c r="P1196" t="s">
        <v>2949</v>
      </c>
      <c r="Q1196" t="s">
        <v>2950</v>
      </c>
      <c r="R1196" t="s">
        <v>157</v>
      </c>
      <c r="S1196" t="str">
        <f>IF(salesTable[[#This Row],[Region]]="","MISSING",IFERROR(VLOOKUP(salesTable[[#This Row],[Region]],region_ref[],2,FALSE),TRIM(CLEAN(UPPER(salesTable[[#This Row],[Region]])))))</f>
        <v>TAMALE</v>
      </c>
      <c r="T1196" t="str">
        <f>IF(salesTable[[#This Row],[CustomerType]]="","MISSING",IFERROR(VLOOKUP(salesTable[[#This Row],[CustomerType]],customerType_Ref[],2,FALSE),TRIM(CLEAN(UPPER(salesTable[[#This Row],[CustomerType]])))))</f>
        <v>BUSINESS</v>
      </c>
      <c r="U1196" t="str">
        <f>IF(salesTable[[#This Row],[SalesChannel]]="","MISSING",IFERROR(VLOOKUP(salesTable[[#This Row],[SalesChannel]],salesChannel_Ref[],2,FALSE),CLEAN(UPPER(TRIM(salesTable[SalesChannel])))))</f>
        <v>MOBILE APP</v>
      </c>
      <c r="V119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196" s="8" t="str">
        <f>IF(salesTable[[#This Row],[ProductID]]="","MISSING",IFERROR(VLOOKUP(salesTable[[#This Row],[ProductID]],product_REF[],1,FALSE),"NO MATCH"))</f>
        <v>P008</v>
      </c>
      <c r="X1196" s="8" t="str">
        <f>CLEAN(UPPER(TRIM(IF(salesTable[[#This Row],[ProductID]]="","MISSING",IFERROR(VLOOKUP(salesTable[[#This Row],[ProductID]],product_REF[],2,FALSE),"NO MATCH")))))</f>
        <v>MICROWAVE 25L</v>
      </c>
      <c r="Y1196" t="str">
        <f>IFERROR(CLEAN(UPPER(TRIM(VLOOKUP(salesTable[[#This Row],[productID_Final]],product_REF[],3,FALSE)))),"NO MATCH")</f>
        <v>HOME APPLIANCES</v>
      </c>
      <c r="Z1196" s="8" t="str">
        <f>IF(salesTable[[#This Row],[productCategory_final]]=CLEAN(UPPER(TRIM(salesTable[ProductCategory]))),salesTable[[#This Row],[productCategory_final]],"MISMATCH")</f>
        <v>HOME APPLIANCES</v>
      </c>
      <c r="AA1196" s="8" t="str">
        <f>IF(salesTable[[#This Row],[CustomerID]]="","MISSING",IFERROR(VLOOKUP(salesTable[[#This Row],[CustomerID]],customer_REF[],1,FALSE),"NO MATCH"))</f>
        <v>C0125</v>
      </c>
      <c r="AB1196" t="str">
        <f>CLEAN(UPPER(TRIM(IF(salesTable[[#This Row],[FirstName]]="","MISSING",IFERROR(VLOOKUP(salesTable[[#This Row],[CustomerID_final]],customer_REF[],2,FALSE),"NO MATCH")))))</f>
        <v>KWAME</v>
      </c>
      <c r="AC1196" s="8" t="str">
        <f>IF(salesTable[[#This Row],[customerFisrtName]]=CLEAN(UPPER(TRIM(salesTable[[#This Row],[customerFisrtName]]))),salesTable[[#This Row],[customerFisrtName]],"MISMATCH")</f>
        <v>KWAME</v>
      </c>
      <c r="AD1196" t="str">
        <f>CLEAN(UPPER(TRIM(IF(salesTable[[#This Row],[LastName]]="","MISSING",IFERROR(VLOOKUP(salesTable[[#This Row],[CustomerID_final]],customer_REF[],3,FALSE),"NO MATCH")))))</f>
        <v>OSEI</v>
      </c>
      <c r="AE1196" s="8" t="str">
        <f>IF(salesTable[[#This Row],[customerLastName]]=CLEAN(UPPER(TRIM(salesTable[[#This Row],[customerLastName]]))),salesTable[[#This Row],[customerLastName]],"MISMATCH")</f>
        <v>OSEI</v>
      </c>
      <c r="AF1196" s="8" t="str">
        <f>IF(salesTable[[#This Row],[Phone]]="","MISSING",0&amp;RIGHT(TRIM(SUBSTITUTE(SUBSTITUTE(SUBSTITUTE(salesTable[[#This Row],[Phone]],"+","")," ",""),"-","")),9))</f>
        <v>0266026686</v>
      </c>
      <c r="AG119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196" s="8">
        <f>IF(salesTable[[#This Row],[quantity_clean]]&gt;0,salesTable[[#This Row],[quantity_clean]],"INVALID")</f>
        <v>3</v>
      </c>
      <c r="AI119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196" s="8">
        <f>IF(salesTable[[#This Row],[unitPrice_clean]]&gt;0,salesTable[[#This Row],[unitPrice_clean]],"INVALID")</f>
        <v>1250</v>
      </c>
      <c r="AK1196">
        <f>IF(salesTable[[#This Row],[Revenue]]="","MISSING",VALUE(TRIM(SUBSTITUTE(SUBSTITUTE(salesTable[[#This Row],[Revenue]],",",""),"GH₵",""))))</f>
        <v>3750</v>
      </c>
      <c r="AL1196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1196" s="19" t="str">
        <f>IF(ISNUMBER(salesTable[[#This Row],[OrderDate]]),salesTable[[#This Row],[OrderDate]],IFERROR(DATEVALUE(CLEAN(TRIM(SUBSTITUTE(salesTable[[#This Row],[OrderDate]],".","/")))),"CHECK"))</f>
        <v>CHECK</v>
      </c>
      <c r="AN119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1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96" s="8" t="str">
        <f>CLEAN(PROPER(TRIM(salesTable[[#This Row],[Email]])))</f>
        <v>Kwame.Osei60@Example.Com</v>
      </c>
      <c r="AR1196" s="8" t="str">
        <f>CLEAN(TRIM(salesTable[[#This Row],[SourceFile]]))</f>
        <v>Online_Sales_2025.xlsx</v>
      </c>
      <c r="AS11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6" s="8" t="str">
        <f>IF(salesTable[orderRef_final]&lt;&gt;"MISSING",salesTable[orderRef_final],"invalid")</f>
        <v>SUSPICIOUS</v>
      </c>
    </row>
    <row r="1197" spans="1:46" x14ac:dyDescent="0.3">
      <c r="A1197" t="s">
        <v>2496</v>
      </c>
      <c r="B1197" t="s">
        <v>2497</v>
      </c>
      <c r="C1197" t="s">
        <v>2498</v>
      </c>
      <c r="D1197" t="s">
        <v>2499</v>
      </c>
      <c r="E1197" t="s">
        <v>129</v>
      </c>
      <c r="F1197" t="s">
        <v>23</v>
      </c>
      <c r="G1197" t="s">
        <v>239</v>
      </c>
      <c r="H1197" t="s">
        <v>1728</v>
      </c>
      <c r="I1197" t="s">
        <v>527</v>
      </c>
      <c r="J1197" t="s">
        <v>83</v>
      </c>
      <c r="K1197" t="s">
        <v>321</v>
      </c>
      <c r="L1197" t="s">
        <v>222</v>
      </c>
      <c r="M1197" t="s">
        <v>360</v>
      </c>
      <c r="N1197" t="s">
        <v>242</v>
      </c>
      <c r="O1197">
        <v>8820</v>
      </c>
      <c r="P1197" t="s">
        <v>2500</v>
      </c>
      <c r="Q1197" t="s">
        <v>2501</v>
      </c>
      <c r="R1197" t="s">
        <v>61</v>
      </c>
      <c r="S1197" t="str">
        <f>IF(salesTable[[#This Row],[Region]]="","MISSING",IFERROR(VLOOKUP(salesTable[[#This Row],[Region]],region_ref[],2,FALSE),TRIM(CLEAN(UPPER(salesTable[[#This Row],[Region]])))))</f>
        <v>HO</v>
      </c>
      <c r="T1197" t="str">
        <f>IF(salesTable[[#This Row],[CustomerType]]="","MISSING",IFERROR(VLOOKUP(salesTable[[#This Row],[CustomerType]],customerType_Ref[],2,FALSE),TRIM(CLEAN(UPPER(salesTable[[#This Row],[CustomerType]])))))</f>
        <v>INDIVIDUAL</v>
      </c>
      <c r="U1197" t="str">
        <f>IF(salesTable[[#This Row],[SalesChannel]]="","MISSING",IFERROR(VLOOKUP(salesTable[[#This Row],[SalesChannel]],salesChannel_Ref[],2,FALSE),CLEAN(UPPER(TRIM(salesTable[SalesChannel])))))</f>
        <v>ONLINE</v>
      </c>
      <c r="V1197" t="str">
        <f>IF(salesTable[[#This Row],[PaymentMethod]]="","MISSING",IFERROR(VLOOKUP(salesTable[[#This Row],[PaymentMethod]],paymentMethod_REF[],2,FALSE), CLEAN(UPPER(TRIM(salesTable[[#This Row],[PaymentMethod]])))))</f>
        <v>CASH</v>
      </c>
      <c r="W1197" s="8" t="str">
        <f>IF(salesTable[[#This Row],[ProductID]]="","MISSING",IFERROR(VLOOKUP(salesTable[[#This Row],[ProductID]],product_REF[],1,FALSE),"NO MATCH"))</f>
        <v>P009</v>
      </c>
      <c r="X1197" s="8" t="str">
        <f>CLEAN(UPPER(TRIM(IF(salesTable[[#This Row],[ProductID]]="","MISSING",IFERROR(VLOOKUP(salesTable[[#This Row],[ProductID]],product_REF[],2,FALSE),"NO MATCH")))))</f>
        <v>FILING CABINET</v>
      </c>
      <c r="Y1197" t="str">
        <f>IFERROR(CLEAN(UPPER(TRIM(VLOOKUP(salesTable[[#This Row],[productID_Final]],product_REF[],3,FALSE)))),"NO MATCH")</f>
        <v>OFFICE SUPPLIES</v>
      </c>
      <c r="Z1197" s="8" t="str">
        <f>IF(salesTable[[#This Row],[productCategory_final]]=CLEAN(UPPER(TRIM(salesTable[ProductCategory]))),salesTable[[#This Row],[productCategory_final]],"MISMATCH")</f>
        <v>OFFICE SUPPLIES</v>
      </c>
      <c r="AA1197" s="8" t="str">
        <f>IF(salesTable[[#This Row],[CustomerID]]="","MISSING",IFERROR(VLOOKUP(salesTable[[#This Row],[CustomerID]],customer_REF[],1,FALSE),"NO MATCH"))</f>
        <v>C0113</v>
      </c>
      <c r="AB1197" t="str">
        <f>CLEAN(UPPER(TRIM(IF(salesTable[[#This Row],[FirstName]]="","MISSING",IFERROR(VLOOKUP(salesTable[[#This Row],[CustomerID_final]],customer_REF[],2,FALSE),"NO MATCH")))))</f>
        <v>MICHAEL</v>
      </c>
      <c r="AC1197" s="8" t="str">
        <f>IF(salesTable[[#This Row],[customerFisrtName]]=CLEAN(UPPER(TRIM(salesTable[[#This Row],[customerFisrtName]]))),salesTable[[#This Row],[customerFisrtName]],"MISMATCH")</f>
        <v>MICHAEL</v>
      </c>
      <c r="AD1197" t="str">
        <f>CLEAN(UPPER(TRIM(IF(salesTable[[#This Row],[LastName]]="","MISSING",IFERROR(VLOOKUP(salesTable[[#This Row],[CustomerID_final]],customer_REF[],3,FALSE),"NO MATCH")))))</f>
        <v>BOATENG</v>
      </c>
      <c r="AE1197" s="8" t="str">
        <f>IF(salesTable[[#This Row],[customerLastName]]=CLEAN(UPPER(TRIM(salesTable[[#This Row],[customerLastName]]))),salesTable[[#This Row],[customerLastName]],"MISMATCH")</f>
        <v>BOATENG</v>
      </c>
      <c r="AF1197" s="8" t="str">
        <f>IF(salesTable[[#This Row],[Phone]]="","MISSING",0&amp;RIGHT(TRIM(SUBSTITUTE(SUBSTITUTE(SUBSTITUTE(salesTable[[#This Row],[Phone]],"+","")," ",""),"-","")),9))</f>
        <v>0201423144</v>
      </c>
      <c r="AG1197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197" s="8">
        <f>IF(salesTable[[#This Row],[quantity_clean]]&gt;0,salesTable[[#This Row],[quantity_clean]],"INVALID")</f>
        <v>9</v>
      </c>
      <c r="AI119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97" s="8">
        <f>IF(salesTable[[#This Row],[unitPrice_clean]]&gt;0,salesTable[[#This Row],[unitPrice_clean]],"INVALID")</f>
        <v>980</v>
      </c>
      <c r="AK1197">
        <f>IF(salesTable[[#This Row],[Revenue]]="","MISSING",VALUE(TRIM(SUBSTITUTE(SUBSTITUTE(salesTable[[#This Row],[Revenue]],",",""),"GH₵",""))))</f>
        <v>8820</v>
      </c>
      <c r="AL1197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1197" s="19">
        <f>IF(ISNUMBER(salesTable[[#This Row],[OrderDate]]),salesTable[[#This Row],[OrderDate]],IFERROR(DATEVALUE(CLEAN(TRIM(SUBSTITUTE(salesTable[[#This Row],[OrderDate]],".","/")))),"CHECK"))</f>
        <v>45879</v>
      </c>
      <c r="AN11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11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197" s="8" t="str">
        <f>CLEAN(PROPER(TRIM(salesTable[[#This Row],[Email]])))</f>
        <v>Michael.Boateng99@Example.Com</v>
      </c>
      <c r="AR1197" s="8" t="str">
        <f>CLEAN(TRIM(salesTable[[#This Row],[SourceFile]]))</f>
        <v>Retail_POS_2025.csv</v>
      </c>
      <c r="AS11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7" s="8" t="str">
        <f>IF(salesTable[orderRef_final]&lt;&gt;"MISSING",salesTable[orderRef_final],"invalid")</f>
        <v>SUSPICIOUS</v>
      </c>
    </row>
    <row r="1198" spans="1:46" x14ac:dyDescent="0.3">
      <c r="A1198" t="s">
        <v>2510</v>
      </c>
      <c r="B1198" t="s">
        <v>2030</v>
      </c>
      <c r="C1198" t="s">
        <v>2511</v>
      </c>
      <c r="D1198" t="s">
        <v>302</v>
      </c>
      <c r="E1198" t="s">
        <v>237</v>
      </c>
      <c r="F1198" t="s">
        <v>108</v>
      </c>
      <c r="G1198" t="s">
        <v>162</v>
      </c>
      <c r="H1198" t="s">
        <v>163</v>
      </c>
      <c r="I1198" t="s">
        <v>450</v>
      </c>
      <c r="J1198" t="s">
        <v>97</v>
      </c>
      <c r="K1198" t="s">
        <v>98</v>
      </c>
      <c r="L1198" t="s">
        <v>111</v>
      </c>
      <c r="M1198" t="s">
        <v>133</v>
      </c>
      <c r="N1198">
        <v>520</v>
      </c>
      <c r="O1198">
        <v>5200</v>
      </c>
      <c r="P1198" t="s">
        <v>2512</v>
      </c>
      <c r="Q1198" t="s">
        <v>2513</v>
      </c>
      <c r="R1198" t="s">
        <v>61</v>
      </c>
      <c r="S1198" t="str">
        <f>IF(salesTable[[#This Row],[Region]]="","MISSING",IFERROR(VLOOKUP(salesTable[[#This Row],[Region]],region_ref[],2,FALSE),TRIM(CLEAN(UPPER(salesTable[[#This Row],[Region]])))))</f>
        <v>TAMALE</v>
      </c>
      <c r="T1198" t="str">
        <f>IF(salesTable[[#This Row],[CustomerType]]="","MISSING",IFERROR(VLOOKUP(salesTable[[#This Row],[CustomerType]],customerType_Ref[],2,FALSE),TRIM(CLEAN(UPPER(salesTable[[#This Row],[CustomerType]])))))</f>
        <v>BUSINESS</v>
      </c>
      <c r="U1198" t="str">
        <f>IF(salesTable[[#This Row],[SalesChannel]]="","MISSING",IFERROR(VLOOKUP(salesTable[[#This Row],[SalesChannel]],salesChannel_Ref[],2,FALSE),CLEAN(UPPER(TRIM(salesTable[SalesChannel])))))</f>
        <v>MOBILE APP</v>
      </c>
      <c r="V1198" t="str">
        <f>IF(salesTable[[#This Row],[PaymentMethod]]="","MISSING",IFERROR(VLOOKUP(salesTable[[#This Row],[PaymentMethod]],paymentMethod_REF[],2,FALSE), CLEAN(UPPER(TRIM(salesTable[[#This Row],[PaymentMethod]])))))</f>
        <v>CARD</v>
      </c>
      <c r="W1198" s="8" t="str">
        <f>IF(salesTable[[#This Row],[ProductID]]="","MISSING",IFERROR(VLOOKUP(salesTable[[#This Row],[ProductID]],product_REF[],1,FALSE),"NO MATCH"))</f>
        <v>P012</v>
      </c>
      <c r="X1198" s="8" t="str">
        <f>CLEAN(UPPER(TRIM(IF(salesTable[[#This Row],[ProductID]]="","MISSING",IFERROR(VLOOKUP(salesTable[[#This Row],[ProductID]],product_REF[],2,FALSE),"NO MATCH")))))</f>
        <v>BLENDER PLUS</v>
      </c>
      <c r="Y1198" t="str">
        <f>IFERROR(CLEAN(UPPER(TRIM(VLOOKUP(salesTable[[#This Row],[productID_Final]],product_REF[],3,FALSE)))),"NO MATCH")</f>
        <v>HOME APPLIANCES</v>
      </c>
      <c r="Z1198" s="8" t="str">
        <f>IF(salesTable[[#This Row],[productCategory_final]]=CLEAN(UPPER(TRIM(salesTable[ProductCategory]))),salesTable[[#This Row],[productCategory_final]],"MISMATCH")</f>
        <v>HOME APPLIANCES</v>
      </c>
      <c r="AA1198" s="8" t="str">
        <f>IF(salesTable[[#This Row],[CustomerID]]="","MISSING",IFERROR(VLOOKUP(salesTable[[#This Row],[CustomerID]],customer_REF[],1,FALSE),"NO MATCH"))</f>
        <v>C0032</v>
      </c>
      <c r="AB1198" t="str">
        <f>CLEAN(UPPER(TRIM(IF(salesTable[[#This Row],[FirstName]]="","MISSING",IFERROR(VLOOKUP(salesTable[[#This Row],[CustomerID_final]],customer_REF[],2,FALSE),"NO MATCH")))))</f>
        <v>AMA</v>
      </c>
      <c r="AC1198" s="8" t="str">
        <f>IF(salesTable[[#This Row],[customerFisrtName]]=CLEAN(UPPER(TRIM(salesTable[[#This Row],[customerFisrtName]]))),salesTable[[#This Row],[customerFisrtName]],"MISMATCH")</f>
        <v>AMA</v>
      </c>
      <c r="AD1198" t="str">
        <f>CLEAN(UPPER(TRIM(IF(salesTable[[#This Row],[LastName]]="","MISSING",IFERROR(VLOOKUP(salesTable[[#This Row],[CustomerID_final]],customer_REF[],3,FALSE),"NO MATCH")))))</f>
        <v>APPIAH</v>
      </c>
      <c r="AE1198" s="8" t="str">
        <f>IF(salesTable[[#This Row],[customerLastName]]=CLEAN(UPPER(TRIM(salesTable[[#This Row],[customerLastName]]))),salesTable[[#This Row],[customerLastName]],"MISMATCH")</f>
        <v>APPIAH</v>
      </c>
      <c r="AF1198" s="8" t="str">
        <f>IF(salesTable[[#This Row],[Phone]]="","MISSING",0&amp;RIGHT(TRIM(SUBSTITUTE(SUBSTITUTE(SUBSTITUTE(salesTable[[#This Row],[Phone]],"+","")," ",""),"-","")),9))</f>
        <v>0201291634</v>
      </c>
      <c r="AG1198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198" s="8" t="str">
        <f>IF(salesTable[[#This Row],[quantity_clean]]&gt;0,salesTable[[#This Row],[quantity_clean]],"INVALID")</f>
        <v>INVALID</v>
      </c>
      <c r="AI1198">
        <f>IF(OR(salesTable[[#This Row],[UnitPrice]]="",salesTable[[#This Row],[UnitPrice]]="N/A",salesTable[[#This Row],[UnitPrice]]="unknown"),"INVALID",VALUE(TRIM(SUBSTITUTE(SUBSTITUTE(salesTable[[#This Row],[UnitPrice]],",",""),"GH₵",""))))</f>
        <v>520</v>
      </c>
      <c r="AJ1198" s="8">
        <f>IF(salesTable[[#This Row],[unitPrice_clean]]&gt;0,salesTable[[#This Row],[unitPrice_clean]],"INVALID")</f>
        <v>520</v>
      </c>
      <c r="AK1198">
        <f>IF(salesTable[[#This Row],[Revenue]]="","MISSING",VALUE(TRIM(SUBSTITUTE(SUBSTITUTE(salesTable[[#This Row],[Revenue]],",",""),"GH₵",""))))</f>
        <v>5200</v>
      </c>
      <c r="AL119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198" s="19" t="str">
        <f>IF(ISNUMBER(salesTable[[#This Row],[OrderDate]]),salesTable[[#This Row],[OrderDate]],IFERROR(DATEVALUE(CLEAN(TRIM(SUBSTITUTE(salesTable[[#This Row],[OrderDate]],".","/")))),"CHECK"))</f>
        <v>CHECK</v>
      </c>
      <c r="AN119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1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98" s="8" t="str">
        <f>CLEAN(PROPER(TRIM(salesTable[[#This Row],[Email]])))</f>
        <v>Ama.Appiah87@Example.Com</v>
      </c>
      <c r="AR1198" s="8" t="str">
        <f>CLEAN(TRIM(salesTable[[#This Row],[SourceFile]]))</f>
        <v>Retail_POS_2025.csv</v>
      </c>
      <c r="AS11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8" s="8" t="str">
        <f>IF(salesTable[orderRef_final]&lt;&gt;"MISSING",salesTable[orderRef_final],"invalid")</f>
        <v>SUSPICIOUS</v>
      </c>
    </row>
    <row r="1199" spans="1:46" x14ac:dyDescent="0.3">
      <c r="A1199" t="s">
        <v>2551</v>
      </c>
      <c r="B1199" t="s">
        <v>2552</v>
      </c>
      <c r="C1199" t="s">
        <v>1862</v>
      </c>
      <c r="D1199" t="s">
        <v>583</v>
      </c>
      <c r="E1199" t="s">
        <v>811</v>
      </c>
      <c r="F1199" t="s">
        <v>108</v>
      </c>
      <c r="G1199" t="s">
        <v>239</v>
      </c>
      <c r="H1199" t="s">
        <v>939</v>
      </c>
      <c r="I1199" t="s">
        <v>279</v>
      </c>
      <c r="J1199" t="s">
        <v>27</v>
      </c>
      <c r="K1199" t="s">
        <v>660</v>
      </c>
      <c r="L1199" t="s">
        <v>58</v>
      </c>
      <c r="M1199">
        <v>3</v>
      </c>
      <c r="N1199">
        <v>980</v>
      </c>
      <c r="O1199">
        <v>2940</v>
      </c>
      <c r="P1199" t="s">
        <v>2553</v>
      </c>
      <c r="Q1199" t="s">
        <v>2554</v>
      </c>
      <c r="R1199" t="s">
        <v>32</v>
      </c>
      <c r="S1199" t="str">
        <f>IF(salesTable[[#This Row],[Region]]="","MISSING",IFERROR(VLOOKUP(salesTable[[#This Row],[Region]],region_ref[],2,FALSE),TRIM(CLEAN(UPPER(salesTable[[#This Row],[Region]])))))</f>
        <v>TAMALE</v>
      </c>
      <c r="T1199" t="str">
        <f>IF(salesTable[[#This Row],[CustomerType]]="","MISSING",IFERROR(VLOOKUP(salesTable[[#This Row],[CustomerType]],customerType_Ref[],2,FALSE),TRIM(CLEAN(UPPER(salesTable[[#This Row],[CustomerType]])))))</f>
        <v>GOVERNMENT</v>
      </c>
      <c r="U1199" t="str">
        <f>IF(salesTable[[#This Row],[SalesChannel]]="","MISSING",IFERROR(VLOOKUP(salesTable[[#This Row],[SalesChannel]],salesChannel_Ref[],2,FALSE),CLEAN(UPPER(TRIM(salesTable[SalesChannel])))))</f>
        <v>MOBILE APP</v>
      </c>
      <c r="V119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199" s="8" t="str">
        <f>IF(salesTable[[#This Row],[ProductID]]="","MISSING",IFERROR(VLOOKUP(salesTable[[#This Row],[ProductID]],product_REF[],1,FALSE),"NO MATCH"))</f>
        <v>P009</v>
      </c>
      <c r="X1199" s="8" t="str">
        <f>CLEAN(UPPER(TRIM(IF(salesTable[[#This Row],[ProductID]]="","MISSING",IFERROR(VLOOKUP(salesTable[[#This Row],[ProductID]],product_REF[],2,FALSE),"NO MATCH")))))</f>
        <v>FILING CABINET</v>
      </c>
      <c r="Y1199" t="str">
        <f>IFERROR(CLEAN(UPPER(TRIM(VLOOKUP(salesTable[[#This Row],[productID_Final]],product_REF[],3,FALSE)))),"NO MATCH")</f>
        <v>OFFICE SUPPLIES</v>
      </c>
      <c r="Z1199" s="8" t="str">
        <f>IF(salesTable[[#This Row],[productCategory_final]]=CLEAN(UPPER(TRIM(salesTable[ProductCategory]))),salesTable[[#This Row],[productCategory_final]],"MISMATCH")</f>
        <v>OFFICE SUPPLIES</v>
      </c>
      <c r="AA1199" s="8" t="str">
        <f>IF(salesTable[[#This Row],[CustomerID]]="","MISSING",IFERROR(VLOOKUP(salesTable[[#This Row],[CustomerID]],customer_REF[],1,FALSE),"NO MATCH"))</f>
        <v>C0218</v>
      </c>
      <c r="AB1199" t="str">
        <f>CLEAN(UPPER(TRIM(IF(salesTable[[#This Row],[FirstName]]="","MISSING",IFERROR(VLOOKUP(salesTable[[#This Row],[CustomerID_final]],customer_REF[],2,FALSE),"NO MATCH")))))</f>
        <v>MICHAEL</v>
      </c>
      <c r="AC1199" s="8" t="str">
        <f>IF(salesTable[[#This Row],[customerFisrtName]]=CLEAN(UPPER(TRIM(salesTable[[#This Row],[customerFisrtName]]))),salesTable[[#This Row],[customerFisrtName]],"MISMATCH")</f>
        <v>MICHAEL</v>
      </c>
      <c r="AD1199" t="str">
        <f>CLEAN(UPPER(TRIM(IF(salesTable[[#This Row],[LastName]]="","MISSING",IFERROR(VLOOKUP(salesTable[[#This Row],[CustomerID_final]],customer_REF[],3,FALSE),"NO MATCH")))))</f>
        <v>ASARE</v>
      </c>
      <c r="AE1199" s="8" t="str">
        <f>IF(salesTable[[#This Row],[customerLastName]]=CLEAN(UPPER(TRIM(salesTable[[#This Row],[customerLastName]]))),salesTable[[#This Row],[customerLastName]],"MISMATCH")</f>
        <v>ASARE</v>
      </c>
      <c r="AF1199" s="8" t="str">
        <f>IF(salesTable[[#This Row],[Phone]]="","MISSING",0&amp;RIGHT(TRIM(SUBSTITUTE(SUBSTITUTE(SUBSTITUTE(salesTable[[#This Row],[Phone]],"+","")," ",""),"-","")),9))</f>
        <v>0555033607</v>
      </c>
      <c r="AG119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199" s="8">
        <f>IF(salesTable[[#This Row],[quantity_clean]]&gt;0,salesTable[[#This Row],[quantity_clean]],"INVALID")</f>
        <v>3</v>
      </c>
      <c r="AI119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199" s="8">
        <f>IF(salesTable[[#This Row],[unitPrice_clean]]&gt;0,salesTable[[#This Row],[unitPrice_clean]],"INVALID")</f>
        <v>980</v>
      </c>
      <c r="AK1199">
        <f>IF(salesTable[[#This Row],[Revenue]]="","MISSING",VALUE(TRIM(SUBSTITUTE(SUBSTITUTE(salesTable[[#This Row],[Revenue]],",",""),"GH₵",""))))</f>
        <v>2940</v>
      </c>
      <c r="AL1199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199" s="19">
        <f>IF(ISNUMBER(salesTable[[#This Row],[OrderDate]]),salesTable[[#This Row],[OrderDate]],IFERROR(DATEVALUE(CLEAN(TRIM(SUBSTITUTE(salesTable[[#This Row],[OrderDate]],".","/")))),"CHECK"))</f>
        <v>45818</v>
      </c>
      <c r="AN11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45818</v>
      </c>
      <c r="AO11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1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199" s="8" t="str">
        <f>CLEAN(PROPER(TRIM(salesTable[[#This Row],[Email]])))</f>
        <v>Michael.Asare57@Example.Com</v>
      </c>
      <c r="AR1199" s="8" t="str">
        <f>CLEAN(TRIM(salesTable[[#This Row],[SourceFile]]))</f>
        <v>Agent_App_2025.csv</v>
      </c>
      <c r="AS11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199" s="8" t="str">
        <f>IF(salesTable[orderRef_final]&lt;&gt;"MISSING",salesTable[orderRef_final],"invalid")</f>
        <v>SUSPICIOUS</v>
      </c>
    </row>
    <row r="1200" spans="1:46" x14ac:dyDescent="0.3">
      <c r="A1200" t="s">
        <v>2560</v>
      </c>
      <c r="B1200" t="s">
        <v>2561</v>
      </c>
      <c r="C1200" t="s">
        <v>938</v>
      </c>
      <c r="D1200" t="s">
        <v>92</v>
      </c>
      <c r="E1200" t="s">
        <v>190</v>
      </c>
      <c r="F1200" t="s">
        <v>23</v>
      </c>
      <c r="G1200" t="s">
        <v>24</v>
      </c>
      <c r="H1200" t="s">
        <v>434</v>
      </c>
      <c r="I1200" t="s">
        <v>26</v>
      </c>
      <c r="J1200" t="s">
        <v>97</v>
      </c>
      <c r="K1200" t="s">
        <v>98</v>
      </c>
      <c r="L1200" t="s">
        <v>182</v>
      </c>
      <c r="M1200">
        <v>9</v>
      </c>
      <c r="N1200">
        <v>4200</v>
      </c>
      <c r="O1200">
        <v>37800</v>
      </c>
      <c r="P1200" t="s">
        <v>2562</v>
      </c>
      <c r="Q1200" t="s">
        <v>2563</v>
      </c>
      <c r="R1200" t="s">
        <v>61</v>
      </c>
      <c r="S1200" t="str">
        <f>IF(salesTable[[#This Row],[Region]]="","MISSING",IFERROR(VLOOKUP(salesTable[[#This Row],[Region]],region_ref[],2,FALSE),TRIM(CLEAN(UPPER(salesTable[[#This Row],[Region]])))))</f>
        <v>HO</v>
      </c>
      <c r="T1200" t="str">
        <f>IF(salesTable[[#This Row],[CustomerType]]="","MISSING",IFERROR(VLOOKUP(salesTable[[#This Row],[CustomerType]],customerType_Ref[],2,FALSE),TRIM(CLEAN(UPPER(salesTable[[#This Row],[CustomerType]])))))</f>
        <v>BUSINESS</v>
      </c>
      <c r="U1200" t="str">
        <f>IF(salesTable[[#This Row],[SalesChannel]]="","MISSING",IFERROR(VLOOKUP(salesTable[[#This Row],[SalesChannel]],salesChannel_Ref[],2,FALSE),CLEAN(UPPER(TRIM(salesTable[SalesChannel])))))</f>
        <v>MOBILE APP</v>
      </c>
      <c r="V1200" t="str">
        <f>IF(salesTable[[#This Row],[PaymentMethod]]="","MISSING",IFERROR(VLOOKUP(salesTable[[#This Row],[PaymentMethod]],paymentMethod_REF[],2,FALSE), CLEAN(UPPER(TRIM(salesTable[[#This Row],[PaymentMethod]])))))</f>
        <v>CASH</v>
      </c>
      <c r="W1200" s="8" t="str">
        <f>IF(salesTable[[#This Row],[ProductID]]="","MISSING",IFERROR(VLOOKUP(salesTable[[#This Row],[ProductID]],product_REF[],1,FALSE),"NO MATCH"))</f>
        <v>P001</v>
      </c>
      <c r="X1200" s="8" t="str">
        <f>CLEAN(UPPER(TRIM(IF(salesTable[[#This Row],[ProductID]]="","MISSING",IFERROR(VLOOKUP(salesTable[[#This Row],[ProductID]],product_REF[],2,FALSE),"NO MATCH")))))</f>
        <v>LAPTOP PRO 14</v>
      </c>
      <c r="Y1200" t="str">
        <f>IFERROR(CLEAN(UPPER(TRIM(VLOOKUP(salesTable[[#This Row],[productID_Final]],product_REF[],3,FALSE)))),"NO MATCH")</f>
        <v>ELECTRONICS</v>
      </c>
      <c r="Z1200" s="8" t="str">
        <f>IF(salesTable[[#This Row],[productCategory_final]]=CLEAN(UPPER(TRIM(salesTable[ProductCategory]))),salesTable[[#This Row],[productCategory_final]],"MISMATCH")</f>
        <v>ELECTRONICS</v>
      </c>
      <c r="AA1200" s="8" t="str">
        <f>IF(salesTable[[#This Row],[CustomerID]]="","MISSING",IFERROR(VLOOKUP(salesTable[[#This Row],[CustomerID]],customer_REF[],1,FALSE),"NO MATCH"))</f>
        <v>C0301</v>
      </c>
      <c r="AB1200" t="str">
        <f>CLEAN(UPPER(TRIM(IF(salesTable[[#This Row],[FirstName]]="","MISSING",IFERROR(VLOOKUP(salesTable[[#This Row],[CustomerID_final]],customer_REF[],2,FALSE),"NO MATCH")))))</f>
        <v>AMA</v>
      </c>
      <c r="AC1200" s="8" t="str">
        <f>IF(salesTable[[#This Row],[customerFisrtName]]=CLEAN(UPPER(TRIM(salesTable[[#This Row],[customerFisrtName]]))),salesTable[[#This Row],[customerFisrtName]],"MISMATCH")</f>
        <v>AMA</v>
      </c>
      <c r="AD1200" t="str">
        <f>CLEAN(UPPER(TRIM(IF(salesTable[[#This Row],[LastName]]="","MISSING",IFERROR(VLOOKUP(salesTable[[#This Row],[CustomerID_final]],customer_REF[],3,FALSE),"NO MATCH")))))</f>
        <v>ASARE</v>
      </c>
      <c r="AE1200" s="8" t="str">
        <f>IF(salesTable[[#This Row],[customerLastName]]=CLEAN(UPPER(TRIM(salesTable[[#This Row],[customerLastName]]))),salesTable[[#This Row],[customerLastName]],"MISMATCH")</f>
        <v>ASARE</v>
      </c>
      <c r="AF1200" s="8" t="str">
        <f>IF(salesTable[[#This Row],[Phone]]="","MISSING",0&amp;RIGHT(TRIM(SUBSTITUTE(SUBSTITUTE(SUBSTITUTE(salesTable[[#This Row],[Phone]],"+","")," ",""),"-","")),9))</f>
        <v>0594005585</v>
      </c>
      <c r="AG120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00" s="8">
        <f>IF(salesTable[[#This Row],[quantity_clean]]&gt;0,salesTable[[#This Row],[quantity_clean]],"INVALID")</f>
        <v>9</v>
      </c>
      <c r="AI120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00" s="8">
        <f>IF(salesTable[[#This Row],[unitPrice_clean]]&gt;0,salesTable[[#This Row],[unitPrice_clean]],"INVALID")</f>
        <v>4200</v>
      </c>
      <c r="AK1200">
        <f>IF(salesTable[[#This Row],[Revenue]]="","MISSING",VALUE(TRIM(SUBSTITUTE(SUBSTITUTE(salesTable[[#This Row],[Revenue]],",",""),"GH₵",""))))</f>
        <v>37800</v>
      </c>
      <c r="AL1200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1200" s="19">
        <f>IF(ISNUMBER(salesTable[[#This Row],[OrderDate]]),salesTable[[#This Row],[OrderDate]],IFERROR(DATEVALUE(CLEAN(TRIM(SUBSTITUTE(salesTable[[#This Row],[OrderDate]],".","/")))),"CHECK"))</f>
        <v>45900</v>
      </c>
      <c r="AN12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45900</v>
      </c>
      <c r="AO12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00" s="8" t="str">
        <f>CLEAN(PROPER(TRIM(salesTable[[#This Row],[Email]])))</f>
        <v>Ama.Asare68@Example.Com</v>
      </c>
      <c r="AR1200" s="8" t="str">
        <f>CLEAN(TRIM(salesTable[[#This Row],[SourceFile]]))</f>
        <v>Retail_POS_2025.csv</v>
      </c>
      <c r="AS12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0" s="8" t="str">
        <f>IF(salesTable[orderRef_final]&lt;&gt;"MISSING",salesTable[orderRef_final],"invalid")</f>
        <v>SUSPICIOUS</v>
      </c>
    </row>
    <row r="1201" spans="1:46" x14ac:dyDescent="0.3">
      <c r="A1201" t="s">
        <v>2590</v>
      </c>
      <c r="B1201" t="s">
        <v>2591</v>
      </c>
      <c r="C1201" t="s">
        <v>2095</v>
      </c>
      <c r="D1201" t="s">
        <v>635</v>
      </c>
      <c r="E1201" t="s">
        <v>173</v>
      </c>
      <c r="F1201" t="s">
        <v>108</v>
      </c>
      <c r="G1201" t="s">
        <v>39</v>
      </c>
      <c r="H1201" t="s">
        <v>40</v>
      </c>
      <c r="I1201" t="s">
        <v>41</v>
      </c>
      <c r="J1201" t="s">
        <v>27</v>
      </c>
      <c r="K1201" t="s">
        <v>84</v>
      </c>
      <c r="L1201" t="s">
        <v>799</v>
      </c>
      <c r="M1201">
        <v>9</v>
      </c>
      <c r="N1201">
        <v>1900</v>
      </c>
      <c r="O1201">
        <v>17100</v>
      </c>
      <c r="P1201" t="s">
        <v>2592</v>
      </c>
      <c r="Q1201" t="s">
        <v>2593</v>
      </c>
      <c r="R1201" t="s">
        <v>46</v>
      </c>
      <c r="S1201" t="str">
        <f>IF(salesTable[[#This Row],[Region]]="","MISSING",IFERROR(VLOOKUP(salesTable[[#This Row],[Region]],region_ref[],2,FALSE),TRIM(CLEAN(UPPER(salesTable[[#This Row],[Region]])))))</f>
        <v>TAMALE</v>
      </c>
      <c r="T1201" t="str">
        <f>IF(salesTable[[#This Row],[CustomerType]]="","MISSING",IFERROR(VLOOKUP(salesTable[[#This Row],[CustomerType]],customerType_Ref[],2,FALSE),TRIM(CLEAN(UPPER(salesTable[[#This Row],[CustomerType]])))))</f>
        <v>GOVERNMENT</v>
      </c>
      <c r="U1201" t="str">
        <f>IF(salesTable[[#This Row],[SalesChannel]]="","MISSING",IFERROR(VLOOKUP(salesTable[[#This Row],[SalesChannel]],salesChannel_Ref[],2,FALSE),CLEAN(UPPER(TRIM(salesTable[SalesChannel])))))</f>
        <v>AGENT</v>
      </c>
      <c r="V1201" t="str">
        <f>IF(salesTable[[#This Row],[PaymentMethod]]="","MISSING",IFERROR(VLOOKUP(salesTable[[#This Row],[PaymentMethod]],paymentMethod_REF[],2,FALSE), CLEAN(UPPER(TRIM(salesTable[[#This Row],[PaymentMethod]])))))</f>
        <v>CASH</v>
      </c>
      <c r="W1201" s="8" t="str">
        <f>IF(salesTable[[#This Row],[ProductID]]="","MISSING",IFERROR(VLOOKUP(salesTable[[#This Row],[ProductID]],product_REF[],1,FALSE),"NO MATCH"))</f>
        <v>P006</v>
      </c>
      <c r="X1201" s="8" t="str">
        <f>CLEAN(UPPER(TRIM(IF(salesTable[[#This Row],[ProductID]]="","MISSING",IFERROR(VLOOKUP(salesTable[[#This Row],[ProductID]],product_REF[],2,FALSE),"NO MATCH")))))</f>
        <v>STANDING DESK</v>
      </c>
      <c r="Y1201" t="str">
        <f>IFERROR(CLEAN(UPPER(TRIM(VLOOKUP(salesTable[[#This Row],[productID_Final]],product_REF[],3,FALSE)))),"NO MATCH")</f>
        <v>FURNITURE</v>
      </c>
      <c r="Z1201" s="8" t="str">
        <f>IF(salesTable[[#This Row],[productCategory_final]]=CLEAN(UPPER(TRIM(salesTable[ProductCategory]))),salesTable[[#This Row],[productCategory_final]],"MISMATCH")</f>
        <v>FURNITURE</v>
      </c>
      <c r="AA1201" s="8" t="str">
        <f>IF(salesTable[[#This Row],[CustomerID]]="","MISSING",IFERROR(VLOOKUP(salesTable[[#This Row],[CustomerID]],customer_REF[],1,FALSE),"NO MATCH"))</f>
        <v>C0277</v>
      </c>
      <c r="AB1201" t="str">
        <f>CLEAN(UPPER(TRIM(IF(salesTable[[#This Row],[FirstName]]="","MISSING",IFERROR(VLOOKUP(salesTable[[#This Row],[CustomerID_final]],customer_REF[],2,FALSE),"NO MATCH")))))</f>
        <v>KOJO</v>
      </c>
      <c r="AC1201" s="8" t="str">
        <f>IF(salesTable[[#This Row],[customerFisrtName]]=CLEAN(UPPER(TRIM(salesTable[[#This Row],[customerFisrtName]]))),salesTable[[#This Row],[customerFisrtName]],"MISMATCH")</f>
        <v>KOJO</v>
      </c>
      <c r="AD1201" t="str">
        <f>CLEAN(UPPER(TRIM(IF(salesTable[[#This Row],[LastName]]="","MISSING",IFERROR(VLOOKUP(salesTable[[#This Row],[CustomerID_final]],customer_REF[],3,FALSE),"NO MATCH")))))</f>
        <v>OSEI</v>
      </c>
      <c r="AE1201" s="8" t="str">
        <f>IF(salesTable[[#This Row],[customerLastName]]=CLEAN(UPPER(TRIM(salesTable[[#This Row],[customerLastName]]))),salesTable[[#This Row],[customerLastName]],"MISMATCH")</f>
        <v>OSEI</v>
      </c>
      <c r="AF1201" s="8" t="str">
        <f>IF(salesTable[[#This Row],[Phone]]="","MISSING",0&amp;RIGHT(TRIM(SUBSTITUTE(SUBSTITUTE(SUBSTITUTE(salesTable[[#This Row],[Phone]],"+","")," ",""),"-","")),9))</f>
        <v>0597624461</v>
      </c>
      <c r="AG120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01" s="8">
        <f>IF(salesTable[[#This Row],[quantity_clean]]&gt;0,salesTable[[#This Row],[quantity_clean]],"INVALID")</f>
        <v>9</v>
      </c>
      <c r="AI1201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201" s="8">
        <f>IF(salesTable[[#This Row],[unitPrice_clean]]&gt;0,salesTable[[#This Row],[unitPrice_clean]],"INVALID")</f>
        <v>1900</v>
      </c>
      <c r="AK1201">
        <f>IF(salesTable[[#This Row],[Revenue]]="","MISSING",VALUE(TRIM(SUBSTITUTE(SUBSTITUTE(salesTable[[#This Row],[Revenue]],",",""),"GH₵",""))))</f>
        <v>17100</v>
      </c>
      <c r="AL1201" s="8">
        <f>IFERROR(IF(ROUND(salesTable[[#This Row],[Quantity_final]]*salesTable[[#This Row],[UnitPrice_final]],2)=ROUND(salesTable[[#This Row],[revenue_clean]],2)=TRUE,salesTable[[#This Row],[revenue_clean]],"invalid"),"INVALID")</f>
        <v>17100</v>
      </c>
      <c r="AM1201" s="19">
        <f>IF(ISNUMBER(salesTable[[#This Row],[OrderDate]]),salesTable[[#This Row],[OrderDate]],IFERROR(DATEVALUE(CLEAN(TRIM(SUBSTITUTE(salesTable[[#This Row],[OrderDate]],".","/")))),"CHECK"))</f>
        <v>45736</v>
      </c>
      <c r="AN12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45736</v>
      </c>
      <c r="AO12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01" s="8" t="str">
        <f>CLEAN(PROPER(TRIM(salesTable[[#This Row],[Email]])))</f>
        <v>Kojo.Osei36@Example.Com</v>
      </c>
      <c r="AR1201" s="8" t="str">
        <f>CLEAN(TRIM(salesTable[[#This Row],[SourceFile]]))</f>
        <v>Mobile_App_Export.csv</v>
      </c>
      <c r="AS12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1" s="8" t="str">
        <f>IF(salesTable[orderRef_final]&lt;&gt;"MISSING",salesTable[orderRef_final],"invalid")</f>
        <v>SUSPICIOUS</v>
      </c>
    </row>
    <row r="1202" spans="1:46" x14ac:dyDescent="0.3">
      <c r="A1202" t="s">
        <v>2598</v>
      </c>
      <c r="B1202" t="s">
        <v>2599</v>
      </c>
      <c r="C1202" t="s">
        <v>1717</v>
      </c>
      <c r="D1202" t="s">
        <v>743</v>
      </c>
      <c r="E1202" t="s">
        <v>237</v>
      </c>
      <c r="F1202" t="s">
        <v>23</v>
      </c>
      <c r="G1202" t="s">
        <v>81</v>
      </c>
      <c r="H1202" t="s">
        <v>425</v>
      </c>
      <c r="I1202" t="s">
        <v>884</v>
      </c>
      <c r="J1202" t="s">
        <v>97</v>
      </c>
      <c r="K1202" t="s">
        <v>84</v>
      </c>
      <c r="L1202" t="s">
        <v>111</v>
      </c>
      <c r="M1202">
        <v>10</v>
      </c>
      <c r="N1202">
        <v>1200</v>
      </c>
      <c r="O1202">
        <v>12000</v>
      </c>
      <c r="P1202" t="s">
        <v>2600</v>
      </c>
      <c r="Q1202" t="s">
        <v>2601</v>
      </c>
      <c r="R1202" t="s">
        <v>32</v>
      </c>
      <c r="S1202" t="str">
        <f>IF(salesTable[[#This Row],[Region]]="","MISSING",IFERROR(VLOOKUP(salesTable[[#This Row],[Region]],region_ref[],2,FALSE),TRIM(CLEAN(UPPER(salesTable[[#This Row],[Region]])))))</f>
        <v>HO</v>
      </c>
      <c r="T1202" t="str">
        <f>IF(salesTable[[#This Row],[CustomerType]]="","MISSING",IFERROR(VLOOKUP(salesTable[[#This Row],[CustomerType]],customerType_Ref[],2,FALSE),TRIM(CLEAN(UPPER(salesTable[[#This Row],[CustomerType]])))))</f>
        <v>BUSINESS</v>
      </c>
      <c r="U1202" t="str">
        <f>IF(salesTable[[#This Row],[SalesChannel]]="","MISSING",IFERROR(VLOOKUP(salesTable[[#This Row],[SalesChannel]],salesChannel_Ref[],2,FALSE),CLEAN(UPPER(TRIM(salesTable[SalesChannel])))))</f>
        <v>AGENT</v>
      </c>
      <c r="V1202" t="str">
        <f>IF(salesTable[[#This Row],[PaymentMethod]]="","MISSING",IFERROR(VLOOKUP(salesTable[[#This Row],[PaymentMethod]],paymentMethod_REF[],2,FALSE), CLEAN(UPPER(TRIM(salesTable[[#This Row],[PaymentMethod]])))))</f>
        <v>CARD</v>
      </c>
      <c r="W1202" s="8" t="str">
        <f>IF(salesTable[[#This Row],[ProductID]]="","MISSING",IFERROR(VLOOKUP(salesTable[[#This Row],[ProductID]],product_REF[],1,FALSE),"NO MATCH"))</f>
        <v>P008</v>
      </c>
      <c r="X1202" s="8" t="str">
        <f>CLEAN(UPPER(TRIM(IF(salesTable[[#This Row],[ProductID]]="","MISSING",IFERROR(VLOOKUP(salesTable[[#This Row],[ProductID]],product_REF[],2,FALSE),"NO MATCH")))))</f>
        <v>MICROWAVE 25L</v>
      </c>
      <c r="Y1202" t="str">
        <f>IFERROR(CLEAN(UPPER(TRIM(VLOOKUP(salesTable[[#This Row],[productID_Final]],product_REF[],3,FALSE)))),"NO MATCH")</f>
        <v>HOME APPLIANCES</v>
      </c>
      <c r="Z1202" s="8" t="str">
        <f>IF(salesTable[[#This Row],[productCategory_final]]=CLEAN(UPPER(TRIM(salesTable[ProductCategory]))),salesTable[[#This Row],[productCategory_final]],"MISMATCH")</f>
        <v>HOME APPLIANCES</v>
      </c>
      <c r="AA1202" s="8" t="str">
        <f>IF(salesTable[[#This Row],[CustomerID]]="","MISSING",IFERROR(VLOOKUP(salesTable[[#This Row],[CustomerID]],customer_REF[],1,FALSE),"NO MATCH"))</f>
        <v>C0267</v>
      </c>
      <c r="AB1202" t="str">
        <f>CLEAN(UPPER(TRIM(IF(salesTable[[#This Row],[FirstName]]="","MISSING",IFERROR(VLOOKUP(salesTable[[#This Row],[CustomerID_final]],customer_REF[],2,FALSE),"NO MATCH")))))</f>
        <v>ESI</v>
      </c>
      <c r="AC1202" s="8" t="str">
        <f>IF(salesTable[[#This Row],[customerFisrtName]]=CLEAN(UPPER(TRIM(salesTable[[#This Row],[customerFisrtName]]))),salesTable[[#This Row],[customerFisrtName]],"MISMATCH")</f>
        <v>ESI</v>
      </c>
      <c r="AD1202" t="str">
        <f>CLEAN(UPPER(TRIM(IF(salesTable[[#This Row],[LastName]]="","MISSING",IFERROR(VLOOKUP(salesTable[[#This Row],[CustomerID_final]],customer_REF[],3,FALSE),"NO MATCH")))))</f>
        <v>APPIAH</v>
      </c>
      <c r="AE1202" s="8" t="str">
        <f>IF(salesTable[[#This Row],[customerLastName]]=CLEAN(UPPER(TRIM(salesTable[[#This Row],[customerLastName]]))),salesTable[[#This Row],[customerLastName]],"MISMATCH")</f>
        <v>APPIAH</v>
      </c>
      <c r="AF1202" s="8" t="str">
        <f>IF(salesTable[[#This Row],[Phone]]="","MISSING",0&amp;RIGHT(TRIM(SUBSTITUTE(SUBSTITUTE(SUBSTITUTE(salesTable[[#This Row],[Phone]],"+","")," ",""),"-","")),9))</f>
        <v>0266764901</v>
      </c>
      <c r="AG120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02" s="8">
        <f>IF(salesTable[[#This Row],[quantity_clean]]&gt;0,salesTable[[#This Row],[quantity_clean]],"INVALID")</f>
        <v>10</v>
      </c>
      <c r="AI1202">
        <f>IF(OR(salesTable[[#This Row],[UnitPrice]]="",salesTable[[#This Row],[UnitPrice]]="N/A",salesTable[[#This Row],[UnitPrice]]="unknown"),"INVALID",VALUE(TRIM(SUBSTITUTE(SUBSTITUTE(salesTable[[#This Row],[UnitPrice]],",",""),"GH₵",""))))</f>
        <v>1200</v>
      </c>
      <c r="AJ1202" s="8">
        <f>IF(salesTable[[#This Row],[unitPrice_clean]]&gt;0,salesTable[[#This Row],[unitPrice_clean]],"INVALID")</f>
        <v>1200</v>
      </c>
      <c r="AK1202">
        <f>IF(salesTable[[#This Row],[Revenue]]="","MISSING",VALUE(TRIM(SUBSTITUTE(SUBSTITUTE(salesTable[[#This Row],[Revenue]],",",""),"GH₵",""))))</f>
        <v>12000</v>
      </c>
      <c r="AL1202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1202" s="19">
        <f>IF(ISNUMBER(salesTable[[#This Row],[OrderDate]]),salesTable[[#This Row],[OrderDate]],IFERROR(DATEVALUE(CLEAN(TRIM(SUBSTITUTE(salesTable[[#This Row],[OrderDate]],".","/")))),"CHECK"))</f>
        <v>45752</v>
      </c>
      <c r="AN12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45752</v>
      </c>
      <c r="AO12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02" s="8" t="str">
        <f>CLEAN(PROPER(TRIM(salesTable[[#This Row],[Email]])))</f>
        <v>Esi.Appiah85@Example.Com</v>
      </c>
      <c r="AR1202" s="8" t="str">
        <f>CLEAN(TRIM(salesTable[[#This Row],[SourceFile]]))</f>
        <v>Agent_App_2025.csv</v>
      </c>
      <c r="AS12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2" s="8" t="str">
        <f>IF(salesTable[orderRef_final]&lt;&gt;"MISSING",salesTable[orderRef_final],"invalid")</f>
        <v>SUSPICIOUS</v>
      </c>
    </row>
    <row r="1203" spans="1:46" x14ac:dyDescent="0.3">
      <c r="A1203" t="s">
        <v>2611</v>
      </c>
      <c r="C1203" t="s">
        <v>1437</v>
      </c>
      <c r="D1203" t="s">
        <v>559</v>
      </c>
      <c r="E1203" t="s">
        <v>93</v>
      </c>
      <c r="F1203" t="s">
        <v>67</v>
      </c>
      <c r="G1203" t="s">
        <v>142</v>
      </c>
      <c r="H1203" t="s">
        <v>143</v>
      </c>
      <c r="I1203" t="s">
        <v>220</v>
      </c>
      <c r="J1203" t="s">
        <v>97</v>
      </c>
      <c r="K1203" t="s">
        <v>921</v>
      </c>
      <c r="L1203" t="s">
        <v>111</v>
      </c>
      <c r="M1203">
        <v>12</v>
      </c>
      <c r="N1203">
        <v>420</v>
      </c>
      <c r="O1203">
        <v>4940</v>
      </c>
      <c r="P1203" t="s">
        <v>2612</v>
      </c>
      <c r="Q1203" t="s">
        <v>2613</v>
      </c>
      <c r="R1203" t="s">
        <v>157</v>
      </c>
      <c r="S1203" t="str">
        <f>IF(salesTable[[#This Row],[Region]]="","MISSING",IFERROR(VLOOKUP(salesTable[[#This Row],[Region]],region_ref[],2,FALSE),TRIM(CLEAN(UPPER(salesTable[[#This Row],[Region]])))))</f>
        <v>TAKORADI</v>
      </c>
      <c r="T1203" t="str">
        <f>IF(salesTable[[#This Row],[CustomerType]]="","MISSING",IFERROR(VLOOKUP(salesTable[[#This Row],[CustomerType]],customerType_Ref[],2,FALSE),TRIM(CLEAN(UPPER(salesTable[[#This Row],[CustomerType]])))))</f>
        <v>BUSINESS</v>
      </c>
      <c r="U1203" t="str">
        <f>IF(salesTable[[#This Row],[SalesChannel]]="","MISSING",IFERROR(VLOOKUP(salesTable[[#This Row],[SalesChannel]],salesChannel_Ref[],2,FALSE),CLEAN(UPPER(TRIM(salesTable[SalesChannel])))))</f>
        <v>MOBILE APP</v>
      </c>
      <c r="V1203" t="str">
        <f>IF(salesTable[[#This Row],[PaymentMethod]]="","MISSING",IFERROR(VLOOKUP(salesTable[[#This Row],[PaymentMethod]],paymentMethod_REF[],2,FALSE), CLEAN(UPPER(TRIM(salesTable[[#This Row],[PaymentMethod]])))))</f>
        <v>CARD</v>
      </c>
      <c r="W1203" s="8" t="str">
        <f>IF(salesTable[[#This Row],[ProductID]]="","MISSING",IFERROR(VLOOKUP(salesTable[[#This Row],[ProductID]],product_REF[],1,FALSE),"NO MATCH"))</f>
        <v>P003</v>
      </c>
      <c r="X1203" s="8" t="str">
        <f>CLEAN(UPPER(TRIM(IF(salesTable[[#This Row],[ProductID]]="","MISSING",IFERROR(VLOOKUP(salesTable[[#This Row],[ProductID]],product_REF[],2,FALSE),"NO MATCH")))))</f>
        <v>WIRELESS HEADSET</v>
      </c>
      <c r="Y1203" t="str">
        <f>IFERROR(CLEAN(UPPER(TRIM(VLOOKUP(salesTable[[#This Row],[productID_Final]],product_REF[],3,FALSE)))),"NO MATCH")</f>
        <v>ELECTRONICS</v>
      </c>
      <c r="Z1203" s="8" t="str">
        <f>IF(salesTable[[#This Row],[productCategory_final]]=CLEAN(UPPER(TRIM(salesTable[ProductCategory]))),salesTable[[#This Row],[productCategory_final]],"MISMATCH")</f>
        <v>ELECTRONICS</v>
      </c>
      <c r="AA1203" s="8" t="str">
        <f>IF(salesTable[[#This Row],[CustomerID]]="","MISSING",IFERROR(VLOOKUP(salesTable[[#This Row],[CustomerID]],customer_REF[],1,FALSE),"NO MATCH"))</f>
        <v>C0392</v>
      </c>
      <c r="AB1203" t="str">
        <f>CLEAN(UPPER(TRIM(IF(salesTable[[#This Row],[FirstName]]="","MISSING",IFERROR(VLOOKUP(salesTable[[#This Row],[CustomerID_final]],customer_REF[],2,FALSE),"NO MATCH")))))</f>
        <v>AMA</v>
      </c>
      <c r="AC1203" s="8" t="str">
        <f>IF(salesTable[[#This Row],[customerFisrtName]]=CLEAN(UPPER(TRIM(salesTable[[#This Row],[customerFisrtName]]))),salesTable[[#This Row],[customerFisrtName]],"MISMATCH")</f>
        <v>AMA</v>
      </c>
      <c r="AD1203" t="str">
        <f>CLEAN(UPPER(TRIM(IF(salesTable[[#This Row],[LastName]]="","MISSING",IFERROR(VLOOKUP(salesTable[[#This Row],[CustomerID_final]],customer_REF[],3,FALSE),"NO MATCH")))))</f>
        <v>BADU</v>
      </c>
      <c r="AE1203" s="8" t="str">
        <f>IF(salesTable[[#This Row],[customerLastName]]=CLEAN(UPPER(TRIM(salesTable[[#This Row],[customerLastName]]))),salesTable[[#This Row],[customerLastName]],"MISMATCH")</f>
        <v>BADU</v>
      </c>
      <c r="AF1203" s="8" t="str">
        <f>IF(salesTable[[#This Row],[Phone]]="","MISSING",0&amp;RIGHT(TRIM(SUBSTITUTE(SUBSTITUTE(SUBSTITUTE(salesTable[[#This Row],[Phone]],"+","")," ",""),"-","")),9))</f>
        <v>0278150642</v>
      </c>
      <c r="AG1203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03" s="8">
        <f>IF(salesTable[[#This Row],[quantity_clean]]&gt;0,salesTable[[#This Row],[quantity_clean]],"INVALID")</f>
        <v>12</v>
      </c>
      <c r="AI120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03" s="8">
        <f>IF(salesTable[[#This Row],[unitPrice_clean]]&gt;0,salesTable[[#This Row],[unitPrice_clean]],"INVALID")</f>
        <v>420</v>
      </c>
      <c r="AK1203">
        <f>IF(salesTable[[#This Row],[Revenue]]="","MISSING",VALUE(TRIM(SUBSTITUTE(SUBSTITUTE(salesTable[[#This Row],[Revenue]],",",""),"GH₵",""))))</f>
        <v>4940</v>
      </c>
      <c r="AL120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03" s="19" t="str">
        <f>IF(ISNUMBER(salesTable[[#This Row],[OrderDate]]),salesTable[[#This Row],[OrderDate]],IFERROR(DATEVALUE(CLEAN(TRIM(SUBSTITUTE(salesTable[[#This Row],[OrderDate]],".","/")))),"CHECK"))</f>
        <v>CHECK</v>
      </c>
      <c r="AN120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2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203" s="8" t="str">
        <f>CLEAN(PROPER(TRIM(salesTable[[#This Row],[Email]])))</f>
        <v>Ama.Badu54@Example.Com</v>
      </c>
      <c r="AR1203" s="8" t="str">
        <f>CLEAN(TRIM(salesTable[[#This Row],[SourceFile]]))</f>
        <v>Online_Sales_2025.xlsx</v>
      </c>
      <c r="AS12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3" s="8" t="str">
        <f>IF(salesTable[orderRef_final]&lt;&gt;"MISSING",salesTable[orderRef_final],"invalid")</f>
        <v>SUSPICIOUS</v>
      </c>
    </row>
    <row r="1204" spans="1:46" x14ac:dyDescent="0.3">
      <c r="A1204" t="s">
        <v>2640</v>
      </c>
      <c r="B1204" t="s">
        <v>2641</v>
      </c>
      <c r="C1204" t="s">
        <v>2245</v>
      </c>
      <c r="D1204" t="s">
        <v>151</v>
      </c>
      <c r="E1204" t="s">
        <v>508</v>
      </c>
      <c r="F1204" t="s">
        <v>352</v>
      </c>
      <c r="G1204" t="s">
        <v>142</v>
      </c>
      <c r="H1204" t="s">
        <v>367</v>
      </c>
      <c r="I1204" t="s">
        <v>382</v>
      </c>
      <c r="J1204" t="s">
        <v>337</v>
      </c>
      <c r="K1204" t="s">
        <v>84</v>
      </c>
      <c r="L1204" t="s">
        <v>165</v>
      </c>
      <c r="M1204">
        <v>3</v>
      </c>
      <c r="N1204">
        <v>420</v>
      </c>
      <c r="O1204">
        <v>1260</v>
      </c>
      <c r="P1204" t="s">
        <v>2642</v>
      </c>
      <c r="Q1204" t="s">
        <v>2643</v>
      </c>
      <c r="R1204" t="s">
        <v>61</v>
      </c>
      <c r="S1204" t="str">
        <f>IF(salesTable[[#This Row],[Region]]="","MISSING",IFERROR(VLOOKUP(salesTable[[#This Row],[Region]],region_ref[],2,FALSE),TRIM(CLEAN(UPPER(salesTable[[#This Row],[Region]])))))</f>
        <v>TAMALE</v>
      </c>
      <c r="T1204" t="str">
        <f>IF(salesTable[[#This Row],[CustomerType]]="","MISSING",IFERROR(VLOOKUP(salesTable[[#This Row],[CustomerType]],customerType_Ref[],2,FALSE),TRIM(CLEAN(UPPER(salesTable[[#This Row],[CustomerType]])))))</f>
        <v>INDIVIDUAL</v>
      </c>
      <c r="U1204" t="str">
        <f>IF(salesTable[[#This Row],[SalesChannel]]="","MISSING",IFERROR(VLOOKUP(salesTable[[#This Row],[SalesChannel]],salesChannel_Ref[],2,FALSE),CLEAN(UPPER(TRIM(salesTable[SalesChannel])))))</f>
        <v>AGENT</v>
      </c>
      <c r="V120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04" s="8" t="str">
        <f>IF(salesTable[[#This Row],[ProductID]]="","MISSING",IFERROR(VLOOKUP(salesTable[[#This Row],[ProductID]],product_REF[],1,FALSE),"NO MATCH"))</f>
        <v>P003</v>
      </c>
      <c r="X1204" s="8" t="str">
        <f>CLEAN(UPPER(TRIM(IF(salesTable[[#This Row],[ProductID]]="","MISSING",IFERROR(VLOOKUP(salesTable[[#This Row],[ProductID]],product_REF[],2,FALSE),"NO MATCH")))))</f>
        <v>WIRELESS HEADSET</v>
      </c>
      <c r="Y1204" t="str">
        <f>IFERROR(CLEAN(UPPER(TRIM(VLOOKUP(salesTable[[#This Row],[productID_Final]],product_REF[],3,FALSE)))),"NO MATCH")</f>
        <v>ELECTRONICS</v>
      </c>
      <c r="Z1204" s="8" t="str">
        <f>IF(salesTable[[#This Row],[productCategory_final]]=CLEAN(UPPER(TRIM(salesTable[ProductCategory]))),salesTable[[#This Row],[productCategory_final]],"MISMATCH")</f>
        <v>ELECTRONICS</v>
      </c>
      <c r="AA1204" s="8" t="str">
        <f>IF(salesTable[[#This Row],[CustomerID]]="","MISSING",IFERROR(VLOOKUP(salesTable[[#This Row],[CustomerID]],customer_REF[],1,FALSE),"NO MATCH"))</f>
        <v>NO MATCH</v>
      </c>
      <c r="AB1204" t="str">
        <f>CLEAN(UPPER(TRIM(IF(salesTable[[#This Row],[FirstName]]="","MISSING",IFERROR(VLOOKUP(salesTable[[#This Row],[CustomerID_final]],customer_REF[],2,FALSE),"NO MATCH")))))</f>
        <v>NO MATCH</v>
      </c>
      <c r="AC1204" s="8" t="str">
        <f>IF(salesTable[[#This Row],[customerFisrtName]]=CLEAN(UPPER(TRIM(salesTable[[#This Row],[customerFisrtName]]))),salesTable[[#This Row],[customerFisrtName]],"MISMATCH")</f>
        <v>NO MATCH</v>
      </c>
      <c r="AD1204" t="str">
        <f>CLEAN(UPPER(TRIM(IF(salesTable[[#This Row],[LastName]]="","MISSING",IFERROR(VLOOKUP(salesTable[[#This Row],[CustomerID_final]],customer_REF[],3,FALSE),"NO MATCH")))))</f>
        <v>NO MATCH</v>
      </c>
      <c r="AE1204" s="8" t="str">
        <f>IF(salesTable[[#This Row],[customerLastName]]=CLEAN(UPPER(TRIM(salesTable[[#This Row],[customerLastName]]))),salesTable[[#This Row],[customerLastName]],"MISMATCH")</f>
        <v>NO MATCH</v>
      </c>
      <c r="AF1204" s="8" t="str">
        <f>IF(salesTable[[#This Row],[Phone]]="","MISSING",0&amp;RIGHT(TRIM(SUBSTITUTE(SUBSTITUTE(SUBSTITUTE(salesTable[[#This Row],[Phone]],"+","")," ",""),"-","")),9))</f>
        <v>0554283293</v>
      </c>
      <c r="AG120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04" s="8">
        <f>IF(salesTable[[#This Row],[quantity_clean]]&gt;0,salesTable[[#This Row],[quantity_clean]],"INVALID")</f>
        <v>3</v>
      </c>
      <c r="AI120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04" s="8">
        <f>IF(salesTable[[#This Row],[unitPrice_clean]]&gt;0,salesTable[[#This Row],[unitPrice_clean]],"INVALID")</f>
        <v>420</v>
      </c>
      <c r="AK1204">
        <f>IF(salesTable[[#This Row],[Revenue]]="","MISSING",VALUE(TRIM(SUBSTITUTE(SUBSTITUTE(salesTable[[#This Row],[Revenue]],",",""),"GH₵",""))))</f>
        <v>1260</v>
      </c>
      <c r="AL1204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1204" s="19">
        <f>IF(ISNUMBER(salesTable[[#This Row],[OrderDate]]),salesTable[[#This Row],[OrderDate]],IFERROR(DATEVALUE(CLEAN(TRIM(SUBSTITUTE(salesTable[[#This Row],[OrderDate]],".","/")))),"CHECK"))</f>
        <v>45846</v>
      </c>
      <c r="AN12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45846</v>
      </c>
      <c r="AO12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04" s="8" t="str">
        <f>CLEAN(PROPER(TRIM(salesTable[[#This Row],[Email]])))</f>
        <v>Kwame.Badu13@Example.Com</v>
      </c>
      <c r="AR1204" s="8" t="str">
        <f>CLEAN(TRIM(salesTable[[#This Row],[SourceFile]]))</f>
        <v>Retail_POS_2025.csv</v>
      </c>
      <c r="AS12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4" s="8" t="str">
        <f>IF(salesTable[orderRef_final]&lt;&gt;"MISSING",salesTable[orderRef_final],"invalid")</f>
        <v>SUSPICIOUS</v>
      </c>
    </row>
    <row r="1205" spans="1:46" x14ac:dyDescent="0.3">
      <c r="A1205" t="s">
        <v>2644</v>
      </c>
      <c r="B1205" t="s">
        <v>2645</v>
      </c>
      <c r="C1205" t="s">
        <v>1368</v>
      </c>
      <c r="D1205" t="s">
        <v>743</v>
      </c>
      <c r="E1205" t="s">
        <v>93</v>
      </c>
      <c r="F1205" t="s">
        <v>2437</v>
      </c>
      <c r="G1205" t="s">
        <v>53</v>
      </c>
      <c r="H1205" t="s">
        <v>287</v>
      </c>
      <c r="I1205" t="s">
        <v>1634</v>
      </c>
      <c r="J1205" t="s">
        <v>27</v>
      </c>
      <c r="K1205" t="s">
        <v>624</v>
      </c>
      <c r="L1205" t="s">
        <v>522</v>
      </c>
      <c r="M1205">
        <v>1</v>
      </c>
      <c r="N1205">
        <v>180</v>
      </c>
      <c r="O1205">
        <v>180</v>
      </c>
      <c r="P1205" t="s">
        <v>2646</v>
      </c>
      <c r="Q1205" t="s">
        <v>2647</v>
      </c>
      <c r="R1205" t="s">
        <v>61</v>
      </c>
      <c r="S1205" t="str">
        <f>IF(salesTable[[#This Row],[Region]]="","MISSING",IFERROR(VLOOKUP(salesTable[[#This Row],[Region]],region_ref[],2,FALSE),TRIM(CLEAN(UPPER(salesTable[[#This Row],[Region]])))))</f>
        <v>ACCRA</v>
      </c>
      <c r="T1205" t="str">
        <f>IF(salesTable[[#This Row],[CustomerType]]="","MISSING",IFERROR(VLOOKUP(salesTable[[#This Row],[CustomerType]],customerType_Ref[],2,FALSE),TRIM(CLEAN(UPPER(salesTable[[#This Row],[CustomerType]])))))</f>
        <v>GOVERNMENT</v>
      </c>
      <c r="U1205" t="str">
        <f>IF(salesTable[[#This Row],[SalesChannel]]="","MISSING",IFERROR(VLOOKUP(salesTable[[#This Row],[SalesChannel]],salesChannel_Ref[],2,FALSE),CLEAN(UPPER(TRIM(salesTable[SalesChannel])))))</f>
        <v>IN-STORE</v>
      </c>
      <c r="V1205" t="str">
        <f>IF(salesTable[[#This Row],[PaymentMethod]]="","MISSING",IFERROR(VLOOKUP(salesTable[[#This Row],[PaymentMethod]],paymentMethod_REF[],2,FALSE), CLEAN(UPPER(TRIM(salesTable[[#This Row],[PaymentMethod]])))))</f>
        <v>CARD</v>
      </c>
      <c r="W1205" s="8" t="str">
        <f>IF(salesTable[[#This Row],[ProductID]]="","MISSING",IFERROR(VLOOKUP(salesTable[[#This Row],[ProductID]],product_REF[],1,FALSE),"NO MATCH"))</f>
        <v>P007</v>
      </c>
      <c r="X1205" s="8" t="str">
        <f>CLEAN(UPPER(TRIM(IF(salesTable[[#This Row],[ProductID]]="","MISSING",IFERROR(VLOOKUP(salesTable[[#This Row],[ProductID]],product_REF[],2,FALSE),"NO MATCH")))))</f>
        <v>COTTON SHIRT</v>
      </c>
      <c r="Y1205" t="str">
        <f>IFERROR(CLEAN(UPPER(TRIM(VLOOKUP(salesTable[[#This Row],[productID_Final]],product_REF[],3,FALSE)))),"NO MATCH")</f>
        <v>CLOTHING</v>
      </c>
      <c r="Z1205" s="8" t="str">
        <f>IF(salesTable[[#This Row],[productCategory_final]]=CLEAN(UPPER(TRIM(salesTable[ProductCategory]))),salesTable[[#This Row],[productCategory_final]],"MISMATCH")</f>
        <v>CLOTHING</v>
      </c>
      <c r="AA1205" s="8" t="str">
        <f>IF(salesTable[[#This Row],[CustomerID]]="","MISSING",IFERROR(VLOOKUP(salesTable[[#This Row],[CustomerID]],customer_REF[],1,FALSE),"NO MATCH"))</f>
        <v>C0041</v>
      </c>
      <c r="AB1205" t="str">
        <f>CLEAN(UPPER(TRIM(IF(salesTable[[#This Row],[FirstName]]="","MISSING",IFERROR(VLOOKUP(salesTable[[#This Row],[CustomerID_final]],customer_REF[],2,FALSE),"NO MATCH")))))</f>
        <v>ESI</v>
      </c>
      <c r="AC1205" s="8" t="str">
        <f>IF(salesTable[[#This Row],[customerFisrtName]]=CLEAN(UPPER(TRIM(salesTable[[#This Row],[customerFisrtName]]))),salesTable[[#This Row],[customerFisrtName]],"MISMATCH")</f>
        <v>ESI</v>
      </c>
      <c r="AD1205" t="str">
        <f>CLEAN(UPPER(TRIM(IF(salesTable[[#This Row],[LastName]]="","MISSING",IFERROR(VLOOKUP(salesTable[[#This Row],[CustomerID_final]],customer_REF[],3,FALSE),"NO MATCH")))))</f>
        <v>BADU</v>
      </c>
      <c r="AE1205" s="8" t="str">
        <f>IF(salesTable[[#This Row],[customerLastName]]=CLEAN(UPPER(TRIM(salesTable[[#This Row],[customerLastName]]))),salesTable[[#This Row],[customerLastName]],"MISMATCH")</f>
        <v>BADU</v>
      </c>
      <c r="AF1205" s="8" t="str">
        <f>IF(salesTable[[#This Row],[Phone]]="","MISSING",0&amp;RIGHT(TRIM(SUBSTITUTE(SUBSTITUTE(SUBSTITUTE(salesTable[[#This Row],[Phone]],"+","")," ",""),"-","")),9))</f>
        <v>0208199258</v>
      </c>
      <c r="AG120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05" s="8">
        <f>IF(salesTable[[#This Row],[quantity_clean]]&gt;0,salesTable[[#This Row],[quantity_clean]],"INVALID")</f>
        <v>1</v>
      </c>
      <c r="AI120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05" s="8">
        <f>IF(salesTable[[#This Row],[unitPrice_clean]]&gt;0,salesTable[[#This Row],[unitPrice_clean]],"INVALID")</f>
        <v>180</v>
      </c>
      <c r="AK1205">
        <f>IF(salesTable[[#This Row],[Revenue]]="","MISSING",VALUE(TRIM(SUBSTITUTE(SUBSTITUTE(salesTable[[#This Row],[Revenue]],",",""),"GH₵",""))))</f>
        <v>180</v>
      </c>
      <c r="AL1205" s="8">
        <f>IFERROR(IF(ROUND(salesTable[[#This Row],[Quantity_final]]*salesTable[[#This Row],[UnitPrice_final]],2)=ROUND(salesTable[[#This Row],[revenue_clean]],2)=TRUE,salesTable[[#This Row],[revenue_clean]],"invalid"),"INVALID")</f>
        <v>180</v>
      </c>
      <c r="AM1205" s="19" t="str">
        <f>IF(ISNUMBER(salesTable[[#This Row],[OrderDate]]),salesTable[[#This Row],[OrderDate]],IFERROR(DATEVALUE(CLEAN(TRIM(SUBSTITUTE(salesTable[[#This Row],[OrderDate]],".","/")))),"CHECK"))</f>
        <v>CHECK</v>
      </c>
      <c r="AN120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05" s="8" t="str">
        <f>CLEAN(PROPER(TRIM(salesTable[[#This Row],[Email]])))</f>
        <v>Esi.Badu77@Example.Com</v>
      </c>
      <c r="AR1205" s="8" t="str">
        <f>CLEAN(TRIM(salesTable[[#This Row],[SourceFile]]))</f>
        <v>Retail_POS_2025.csv</v>
      </c>
      <c r="AS12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5" s="8" t="str">
        <f>IF(salesTable[orderRef_final]&lt;&gt;"MISSING",salesTable[orderRef_final],"invalid")</f>
        <v>SUSPICIOUS</v>
      </c>
    </row>
    <row r="1206" spans="1:46" x14ac:dyDescent="0.3">
      <c r="A1206" t="s">
        <v>2648</v>
      </c>
      <c r="B1206" t="s">
        <v>1303</v>
      </c>
      <c r="C1206" t="s">
        <v>545</v>
      </c>
      <c r="D1206" t="s">
        <v>1457</v>
      </c>
      <c r="E1206" t="s">
        <v>140</v>
      </c>
      <c r="F1206" t="s">
        <v>1718</v>
      </c>
      <c r="G1206" t="s">
        <v>53</v>
      </c>
      <c r="H1206" t="s">
        <v>95</v>
      </c>
      <c r="I1206" t="s">
        <v>96</v>
      </c>
      <c r="J1206" t="s">
        <v>492</v>
      </c>
      <c r="K1206" t="s">
        <v>98</v>
      </c>
      <c r="L1206" t="s">
        <v>43</v>
      </c>
      <c r="M1206" t="s">
        <v>2214</v>
      </c>
      <c r="N1206">
        <v>-180</v>
      </c>
      <c r="O1206">
        <v>1080</v>
      </c>
      <c r="P1206" t="s">
        <v>2649</v>
      </c>
      <c r="Q1206" t="s">
        <v>2650</v>
      </c>
      <c r="R1206" t="s">
        <v>157</v>
      </c>
      <c r="S1206" t="str">
        <f>IF(salesTable[[#This Row],[Region]]="","MISSING",IFERROR(VLOOKUP(salesTable[[#This Row],[Region]],region_ref[],2,FALSE),TRIM(CLEAN(UPPER(salesTable[[#This Row],[Region]])))))</f>
        <v>TAMALE</v>
      </c>
      <c r="T1206" t="str">
        <f>IF(salesTable[[#This Row],[CustomerType]]="","MISSING",IFERROR(VLOOKUP(salesTable[[#This Row],[CustomerType]],customerType_Ref[],2,FALSE),TRIM(CLEAN(UPPER(salesTable[[#This Row],[CustomerType]])))))</f>
        <v>BUSINESS</v>
      </c>
      <c r="U1206" t="str">
        <f>IF(salesTable[[#This Row],[SalesChannel]]="","MISSING",IFERROR(VLOOKUP(salesTable[[#This Row],[SalesChannel]],salesChannel_Ref[],2,FALSE),CLEAN(UPPER(TRIM(salesTable[SalesChannel])))))</f>
        <v>MOBILE APP</v>
      </c>
      <c r="V120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06" s="8" t="str">
        <f>IF(salesTable[[#This Row],[ProductID]]="","MISSING",IFERROR(VLOOKUP(salesTable[[#This Row],[ProductID]],product_REF[],1,FALSE),"NO MATCH"))</f>
        <v>P007</v>
      </c>
      <c r="X1206" s="8" t="str">
        <f>CLEAN(UPPER(TRIM(IF(salesTable[[#This Row],[ProductID]]="","MISSING",IFERROR(VLOOKUP(salesTable[[#This Row],[ProductID]],product_REF[],2,FALSE),"NO MATCH")))))</f>
        <v>COTTON SHIRT</v>
      </c>
      <c r="Y1206" t="str">
        <f>IFERROR(CLEAN(UPPER(TRIM(VLOOKUP(salesTable[[#This Row],[productID_Final]],product_REF[],3,FALSE)))),"NO MATCH")</f>
        <v>CLOTHING</v>
      </c>
      <c r="Z1206" s="8" t="str">
        <f>IF(salesTable[[#This Row],[productCategory_final]]=CLEAN(UPPER(TRIM(salesTable[ProductCategory]))),salesTable[[#This Row],[productCategory_final]],"MISMATCH")</f>
        <v>CLOTHING</v>
      </c>
      <c r="AA1206" s="8" t="str">
        <f>IF(salesTable[[#This Row],[CustomerID]]="","MISSING",IFERROR(VLOOKUP(salesTable[[#This Row],[CustomerID]],customer_REF[],1,FALSE),"NO MATCH"))</f>
        <v>C0375</v>
      </c>
      <c r="AB1206" t="str">
        <f>CLEAN(UPPER(TRIM(IF(salesTable[[#This Row],[FirstName]]="","MISSING",IFERROR(VLOOKUP(salesTable[[#This Row],[CustomerID_final]],customer_REF[],2,FALSE),"NO MATCH")))))</f>
        <v>DANIEL</v>
      </c>
      <c r="AC1206" s="8" t="str">
        <f>IF(salesTable[[#This Row],[customerFisrtName]]=CLEAN(UPPER(TRIM(salesTable[[#This Row],[customerFisrtName]]))),salesTable[[#This Row],[customerFisrtName]],"MISMATCH")</f>
        <v>DANIEL</v>
      </c>
      <c r="AD1206" t="str">
        <f>CLEAN(UPPER(TRIM(IF(salesTable[[#This Row],[LastName]]="","MISSING",IFERROR(VLOOKUP(salesTable[[#This Row],[CustomerID_final]],customer_REF[],3,FALSE),"NO MATCH")))))</f>
        <v>OWUSU</v>
      </c>
      <c r="AE1206" s="8" t="str">
        <f>IF(salesTable[[#This Row],[customerLastName]]=CLEAN(UPPER(TRIM(salesTable[[#This Row],[customerLastName]]))),salesTable[[#This Row],[customerLastName]],"MISMATCH")</f>
        <v>OWUSU</v>
      </c>
      <c r="AF1206" s="8" t="str">
        <f>IF(salesTable[[#This Row],[Phone]]="","MISSING",0&amp;RIGHT(TRIM(SUBSTITUTE(SUBSTITUTE(SUBSTITUTE(salesTable[[#This Row],[Phone]],"+","")," ",""),"-","")),9))</f>
        <v>0278342642</v>
      </c>
      <c r="AG1206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06" s="8">
        <f>IF(salesTable[[#This Row],[quantity_clean]]&gt;0,salesTable[[#This Row],[quantity_clean]],"INVALID")</f>
        <v>6</v>
      </c>
      <c r="AI1206">
        <f>IF(OR(salesTable[[#This Row],[UnitPrice]]="",salesTable[[#This Row],[UnitPrice]]="N/A",salesTable[[#This Row],[UnitPrice]]="unknown"),"INVALID",VALUE(TRIM(SUBSTITUTE(SUBSTITUTE(salesTable[[#This Row],[UnitPrice]],",",""),"GH₵",""))))</f>
        <v>-180</v>
      </c>
      <c r="AJ1206" s="8" t="str">
        <f>IF(salesTable[[#This Row],[unitPrice_clean]]&gt;0,salesTable[[#This Row],[unitPrice_clean]],"INVALID")</f>
        <v>INVALID</v>
      </c>
      <c r="AK1206">
        <f>IF(salesTable[[#This Row],[Revenue]]="","MISSING",VALUE(TRIM(SUBSTITUTE(SUBSTITUTE(salesTable[[#This Row],[Revenue]],",",""),"GH₵",""))))</f>
        <v>1080</v>
      </c>
      <c r="AL120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06" s="19" t="str">
        <f>IF(ISNUMBER(salesTable[[#This Row],[OrderDate]]),salesTable[[#This Row],[OrderDate]],IFERROR(DATEVALUE(CLEAN(TRIM(SUBSTITUTE(salesTable[[#This Row],[OrderDate]],".","/")))),"CHECK"))</f>
        <v>CHECK</v>
      </c>
      <c r="AN120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06" s="8" t="str">
        <f>CLEAN(PROPER(TRIM(salesTable[[#This Row],[Email]])))</f>
        <v>Daniel.Owusu43@Example.Com</v>
      </c>
      <c r="AR1206" s="8" t="str">
        <f>CLEAN(TRIM(salesTable[[#This Row],[SourceFile]]))</f>
        <v>Online_Sales_2025.xlsx</v>
      </c>
      <c r="AS12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6" s="8" t="str">
        <f>IF(salesTable[orderRef_final]&lt;&gt;"MISSING",salesTable[orderRef_final],"invalid")</f>
        <v>SUSPICIOUS</v>
      </c>
    </row>
    <row r="1207" spans="1:46" x14ac:dyDescent="0.3">
      <c r="A1207" t="s">
        <v>2660</v>
      </c>
      <c r="B1207" t="s">
        <v>2320</v>
      </c>
      <c r="C1207" t="s">
        <v>2661</v>
      </c>
      <c r="D1207" t="s">
        <v>1457</v>
      </c>
      <c r="E1207" t="s">
        <v>682</v>
      </c>
      <c r="F1207" t="s">
        <v>23</v>
      </c>
      <c r="G1207" t="s">
        <v>218</v>
      </c>
      <c r="H1207" t="s">
        <v>312</v>
      </c>
      <c r="I1207" t="s">
        <v>26</v>
      </c>
      <c r="J1207" t="s">
        <v>83</v>
      </c>
      <c r="K1207" t="s">
        <v>98</v>
      </c>
      <c r="L1207" t="s">
        <v>1386</v>
      </c>
      <c r="M1207">
        <v>3</v>
      </c>
      <c r="N1207">
        <v>2800</v>
      </c>
      <c r="O1207">
        <v>8400</v>
      </c>
      <c r="P1207" t="s">
        <v>2662</v>
      </c>
      <c r="Q1207" t="s">
        <v>2663</v>
      </c>
      <c r="R1207" t="s">
        <v>157</v>
      </c>
      <c r="S1207" t="str">
        <f>IF(salesTable[[#This Row],[Region]]="","MISSING",IFERROR(VLOOKUP(salesTable[[#This Row],[Region]],region_ref[],2,FALSE),TRIM(CLEAN(UPPER(salesTable[[#This Row],[Region]])))))</f>
        <v>HO</v>
      </c>
      <c r="T1207" t="str">
        <f>IF(salesTable[[#This Row],[CustomerType]]="","MISSING",IFERROR(VLOOKUP(salesTable[[#This Row],[CustomerType]],customerType_Ref[],2,FALSE),TRIM(CLEAN(UPPER(salesTable[[#This Row],[CustomerType]])))))</f>
        <v>INDIVIDUAL</v>
      </c>
      <c r="U1207" t="str">
        <f>IF(salesTable[[#This Row],[SalesChannel]]="","MISSING",IFERROR(VLOOKUP(salesTable[[#This Row],[SalesChannel]],salesChannel_Ref[],2,FALSE),CLEAN(UPPER(TRIM(salesTable[SalesChannel])))))</f>
        <v>MOBILE APP</v>
      </c>
      <c r="V12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07" s="8" t="str">
        <f>IF(salesTable[[#This Row],[ProductID]]="","MISSING",IFERROR(VLOOKUP(salesTable[[#This Row],[ProductID]],product_REF[],1,FALSE),"NO MATCH"))</f>
        <v>P005</v>
      </c>
      <c r="X1207" s="8" t="str">
        <f>CLEAN(UPPER(TRIM(IF(salesTable[[#This Row],[ProductID]]="","MISSING",IFERROR(VLOOKUP(salesTable[[#This Row],[ProductID]],product_REF[],2,FALSE),"NO MATCH")))))</f>
        <v>SMARTPHONE X</v>
      </c>
      <c r="Y1207" t="str">
        <f>IFERROR(CLEAN(UPPER(TRIM(VLOOKUP(salesTable[[#This Row],[productID_Final]],product_REF[],3,FALSE)))),"NO MATCH")</f>
        <v>ELECTRONICS</v>
      </c>
      <c r="Z1207" s="8" t="str">
        <f>IF(salesTable[[#This Row],[productCategory_final]]=CLEAN(UPPER(TRIM(salesTable[ProductCategory]))),salesTable[[#This Row],[productCategory_final]],"MISMATCH")</f>
        <v>ELECTRONICS</v>
      </c>
      <c r="AA1207" s="8" t="str">
        <f>IF(salesTable[[#This Row],[CustomerID]]="","MISSING",IFERROR(VLOOKUP(salesTable[[#This Row],[CustomerID]],customer_REF[],1,FALSE),"NO MATCH"))</f>
        <v>C0215</v>
      </c>
      <c r="AB1207" t="str">
        <f>CLEAN(UPPER(TRIM(IF(salesTable[[#This Row],[FirstName]]="","MISSING",IFERROR(VLOOKUP(salesTable[[#This Row],[CustomerID_final]],customer_REF[],2,FALSE),"NO MATCH")))))</f>
        <v>DANIEL</v>
      </c>
      <c r="AC1207" s="8" t="str">
        <f>IF(salesTable[[#This Row],[customerFisrtName]]=CLEAN(UPPER(TRIM(salesTable[[#This Row],[customerFisrtName]]))),salesTable[[#This Row],[customerFisrtName]],"MISMATCH")</f>
        <v>DANIEL</v>
      </c>
      <c r="AD1207" t="str">
        <f>CLEAN(UPPER(TRIM(IF(salesTable[[#This Row],[LastName]]="","MISSING",IFERROR(VLOOKUP(salesTable[[#This Row],[CustomerID_final]],customer_REF[],3,FALSE),"NO MATCH")))))</f>
        <v>BADU</v>
      </c>
      <c r="AE1207" s="8" t="str">
        <f>IF(salesTable[[#This Row],[customerLastName]]=CLEAN(UPPER(TRIM(salesTable[[#This Row],[customerLastName]]))),salesTable[[#This Row],[customerLastName]],"MISMATCH")</f>
        <v>BADU</v>
      </c>
      <c r="AF1207" s="8" t="str">
        <f>IF(salesTable[[#This Row],[Phone]]="","MISSING",0&amp;RIGHT(TRIM(SUBSTITUTE(SUBSTITUTE(SUBSTITUTE(salesTable[[#This Row],[Phone]],"+","")," ",""),"-","")),9))</f>
        <v>0279090722</v>
      </c>
      <c r="AG120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07" s="8">
        <f>IF(salesTable[[#This Row],[quantity_clean]]&gt;0,salesTable[[#This Row],[quantity_clean]],"INVALID")</f>
        <v>3</v>
      </c>
      <c r="AI120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207" s="8">
        <f>IF(salesTable[[#This Row],[unitPrice_clean]]&gt;0,salesTable[[#This Row],[unitPrice_clean]],"INVALID")</f>
        <v>2800</v>
      </c>
      <c r="AK1207">
        <f>IF(salesTable[[#This Row],[Revenue]]="","MISSING",VALUE(TRIM(SUBSTITUTE(SUBSTITUTE(salesTable[[#This Row],[Revenue]],",",""),"GH₵",""))))</f>
        <v>8400</v>
      </c>
      <c r="AL1207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1207" s="19" t="str">
        <f>IF(ISNUMBER(salesTable[[#This Row],[OrderDate]]),salesTable[[#This Row],[OrderDate]],IFERROR(DATEVALUE(CLEAN(TRIM(SUBSTITUTE(salesTable[[#This Row],[OrderDate]],".","/")))),"CHECK"))</f>
        <v>CHECK</v>
      </c>
      <c r="AN120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07" s="8" t="str">
        <f>CLEAN(PROPER(TRIM(salesTable[[#This Row],[Email]])))</f>
        <v>Daniel.Badu76Example.Com</v>
      </c>
      <c r="AR1207" s="8" t="str">
        <f>CLEAN(TRIM(salesTable[[#This Row],[SourceFile]]))</f>
        <v>Online_Sales_2025.xlsx</v>
      </c>
      <c r="AS12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7" s="8" t="str">
        <f>IF(salesTable[orderRef_final]&lt;&gt;"MISSING",salesTable[orderRef_final],"invalid")</f>
        <v>SUSPICIOUS</v>
      </c>
    </row>
    <row r="1208" spans="1:46" x14ac:dyDescent="0.3">
      <c r="A1208" t="s">
        <v>2684</v>
      </c>
      <c r="B1208" t="s">
        <v>2685</v>
      </c>
      <c r="C1208" t="s">
        <v>1876</v>
      </c>
      <c r="D1208" t="s">
        <v>793</v>
      </c>
      <c r="E1208" t="s">
        <v>140</v>
      </c>
      <c r="F1208" t="s">
        <v>23</v>
      </c>
      <c r="G1208" t="s">
        <v>239</v>
      </c>
      <c r="H1208" t="s">
        <v>417</v>
      </c>
      <c r="J1208" t="s">
        <v>83</v>
      </c>
      <c r="K1208" t="s">
        <v>57</v>
      </c>
      <c r="L1208" t="s">
        <v>58</v>
      </c>
      <c r="M1208">
        <v>3</v>
      </c>
      <c r="N1208" t="s">
        <v>242</v>
      </c>
      <c r="O1208">
        <v>2940</v>
      </c>
      <c r="P1208" t="s">
        <v>2686</v>
      </c>
      <c r="Q1208" t="s">
        <v>2687</v>
      </c>
      <c r="R1208" t="s">
        <v>157</v>
      </c>
      <c r="S1208" t="str">
        <f>IF(salesTable[[#This Row],[Region]]="","MISSING",IFERROR(VLOOKUP(salesTable[[#This Row],[Region]],region_ref[],2,FALSE),TRIM(CLEAN(UPPER(salesTable[[#This Row],[Region]])))))</f>
        <v>HO</v>
      </c>
      <c r="T1208" t="str">
        <f>IF(salesTable[[#This Row],[CustomerType]]="","MISSING",IFERROR(VLOOKUP(salesTable[[#This Row],[CustomerType]],customerType_Ref[],2,FALSE),TRIM(CLEAN(UPPER(salesTable[[#This Row],[CustomerType]])))))</f>
        <v>INDIVIDUAL</v>
      </c>
      <c r="U1208" t="str">
        <f>IF(salesTable[[#This Row],[SalesChannel]]="","MISSING",IFERROR(VLOOKUP(salesTable[[#This Row],[SalesChannel]],salesChannel_Ref[],2,FALSE),CLEAN(UPPER(TRIM(salesTable[SalesChannel])))))</f>
        <v>ONLINE</v>
      </c>
      <c r="V120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08" s="8" t="str">
        <f>IF(salesTable[[#This Row],[ProductID]]="","MISSING",IFERROR(VLOOKUP(salesTable[[#This Row],[ProductID]],product_REF[],1,FALSE),"NO MATCH"))</f>
        <v>P009</v>
      </c>
      <c r="X1208" s="8" t="str">
        <f>CLEAN(UPPER(TRIM(IF(salesTable[[#This Row],[ProductID]]="","MISSING",IFERROR(VLOOKUP(salesTable[[#This Row],[ProductID]],product_REF[],2,FALSE),"NO MATCH")))))</f>
        <v>FILING CABINET</v>
      </c>
      <c r="Y1208" t="str">
        <f>IFERROR(CLEAN(UPPER(TRIM(VLOOKUP(salesTable[[#This Row],[productID_Final]],product_REF[],3,FALSE)))),"NO MATCH")</f>
        <v>OFFICE SUPPLIES</v>
      </c>
      <c r="Z1208" s="8" t="str">
        <f>IF(salesTable[[#This Row],[productCategory_final]]=CLEAN(UPPER(TRIM(salesTable[ProductCategory]))),salesTable[[#This Row],[productCategory_final]],"MISMATCH")</f>
        <v>MISMATCH</v>
      </c>
      <c r="AA1208" s="8" t="str">
        <f>IF(salesTable[[#This Row],[CustomerID]]="","MISSING",IFERROR(VLOOKUP(salesTable[[#This Row],[CustomerID]],customer_REF[],1,FALSE),"NO MATCH"))</f>
        <v>C0068</v>
      </c>
      <c r="AB1208" t="str">
        <f>CLEAN(UPPER(TRIM(IF(salesTable[[#This Row],[FirstName]]="","MISSING",IFERROR(VLOOKUP(salesTable[[#This Row],[CustomerID_final]],customer_REF[],2,FALSE),"NO MATCH")))))</f>
        <v>AKOSUA</v>
      </c>
      <c r="AC1208" s="8" t="str">
        <f>IF(salesTable[[#This Row],[customerFisrtName]]=CLEAN(UPPER(TRIM(salesTable[[#This Row],[customerFisrtName]]))),salesTable[[#This Row],[customerFisrtName]],"MISMATCH")</f>
        <v>AKOSUA</v>
      </c>
      <c r="AD1208" t="str">
        <f>CLEAN(UPPER(TRIM(IF(salesTable[[#This Row],[LastName]]="","MISSING",IFERROR(VLOOKUP(salesTable[[#This Row],[CustomerID_final]],customer_REF[],3,FALSE),"NO MATCH")))))</f>
        <v>OWUSU</v>
      </c>
      <c r="AE1208" s="8" t="str">
        <f>IF(salesTable[[#This Row],[customerLastName]]=CLEAN(UPPER(TRIM(salesTable[[#This Row],[customerLastName]]))),salesTable[[#This Row],[customerLastName]],"MISMATCH")</f>
        <v>OWUSU</v>
      </c>
      <c r="AF1208" s="8" t="str">
        <f>IF(salesTable[[#This Row],[Phone]]="","MISSING",0&amp;RIGHT(TRIM(SUBSTITUTE(SUBSTITUTE(SUBSTITUTE(salesTable[[#This Row],[Phone]],"+","")," ",""),"-","")),9))</f>
        <v>0504369027</v>
      </c>
      <c r="AG120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08" s="8">
        <f>IF(salesTable[[#This Row],[quantity_clean]]&gt;0,salesTable[[#This Row],[quantity_clean]],"INVALID")</f>
        <v>3</v>
      </c>
      <c r="AI120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08" s="8">
        <f>IF(salesTable[[#This Row],[unitPrice_clean]]&gt;0,salesTable[[#This Row],[unitPrice_clean]],"INVALID")</f>
        <v>980</v>
      </c>
      <c r="AK1208">
        <f>IF(salesTable[[#This Row],[Revenue]]="","MISSING",VALUE(TRIM(SUBSTITUTE(SUBSTITUTE(salesTable[[#This Row],[Revenue]],",",""),"GH₵",""))))</f>
        <v>2940</v>
      </c>
      <c r="AL1208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208" s="19">
        <f>IF(ISNUMBER(salesTable[[#This Row],[OrderDate]]),salesTable[[#This Row],[OrderDate]],IFERROR(DATEVALUE(CLEAN(TRIM(SUBSTITUTE(salesTable[[#This Row],[OrderDate]],".","/")))),"CHECK"))</f>
        <v>45666</v>
      </c>
      <c r="AN120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45666</v>
      </c>
      <c r="AO12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08" s="8" t="str">
        <f>CLEAN(PROPER(TRIM(salesTable[[#This Row],[Email]])))</f>
        <v>Akosua.Owusu10@Example.Com</v>
      </c>
      <c r="AR1208" s="8" t="str">
        <f>CLEAN(TRIM(salesTable[[#This Row],[SourceFile]]))</f>
        <v>Online_Sales_2025.xlsx</v>
      </c>
      <c r="AS12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8" s="8" t="str">
        <f>IF(salesTable[orderRef_final]&lt;&gt;"MISSING",salesTable[orderRef_final],"invalid")</f>
        <v>SUSPICIOUS</v>
      </c>
    </row>
    <row r="1209" spans="1:46" x14ac:dyDescent="0.3">
      <c r="A1209" t="s">
        <v>2695</v>
      </c>
      <c r="B1209" t="s">
        <v>2696</v>
      </c>
      <c r="C1209" t="s">
        <v>236</v>
      </c>
      <c r="D1209" t="s">
        <v>1106</v>
      </c>
      <c r="E1209" t="s">
        <v>1640</v>
      </c>
      <c r="F1209" t="s">
        <v>1718</v>
      </c>
      <c r="G1209" t="s">
        <v>39</v>
      </c>
      <c r="H1209" t="s">
        <v>40</v>
      </c>
      <c r="I1209" t="s">
        <v>265</v>
      </c>
      <c r="J1209" t="s">
        <v>97</v>
      </c>
      <c r="K1209" t="s">
        <v>84</v>
      </c>
      <c r="L1209" t="s">
        <v>819</v>
      </c>
      <c r="M1209">
        <v>4</v>
      </c>
      <c r="N1209">
        <v>1900</v>
      </c>
      <c r="O1209">
        <v>7600</v>
      </c>
      <c r="P1209" t="s">
        <v>2697</v>
      </c>
      <c r="Q1209" t="s">
        <v>2698</v>
      </c>
      <c r="R1209" t="s">
        <v>157</v>
      </c>
      <c r="S1209" t="str">
        <f>IF(salesTable[[#This Row],[Region]]="","MISSING",IFERROR(VLOOKUP(salesTable[[#This Row],[Region]],region_ref[],2,FALSE),TRIM(CLEAN(UPPER(salesTable[[#This Row],[Region]])))))</f>
        <v>TAMALE</v>
      </c>
      <c r="T1209" t="str">
        <f>IF(salesTable[[#This Row],[CustomerType]]="","MISSING",IFERROR(VLOOKUP(salesTable[[#This Row],[CustomerType]],customerType_Ref[],2,FALSE),TRIM(CLEAN(UPPER(salesTable[[#This Row],[CustomerType]])))))</f>
        <v>BUSINESS</v>
      </c>
      <c r="U1209" t="str">
        <f>IF(salesTable[[#This Row],[SalesChannel]]="","MISSING",IFERROR(VLOOKUP(salesTable[[#This Row],[SalesChannel]],salesChannel_Ref[],2,FALSE),CLEAN(UPPER(TRIM(salesTable[SalesChannel])))))</f>
        <v>AGENT</v>
      </c>
      <c r="V120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09" s="8" t="str">
        <f>IF(salesTable[[#This Row],[ProductID]]="","MISSING",IFERROR(VLOOKUP(salesTable[[#This Row],[ProductID]],product_REF[],1,FALSE),"NO MATCH"))</f>
        <v>P006</v>
      </c>
      <c r="X1209" s="8" t="str">
        <f>CLEAN(UPPER(TRIM(IF(salesTable[[#This Row],[ProductID]]="","MISSING",IFERROR(VLOOKUP(salesTable[[#This Row],[ProductID]],product_REF[],2,FALSE),"NO MATCH")))))</f>
        <v>STANDING DESK</v>
      </c>
      <c r="Y1209" t="str">
        <f>IFERROR(CLEAN(UPPER(TRIM(VLOOKUP(salesTable[[#This Row],[productID_Final]],product_REF[],3,FALSE)))),"NO MATCH")</f>
        <v>FURNITURE</v>
      </c>
      <c r="Z1209" s="8" t="str">
        <f>IF(salesTable[[#This Row],[productCategory_final]]=CLEAN(UPPER(TRIM(salesTable[ProductCategory]))),salesTable[[#This Row],[productCategory_final]],"MISMATCH")</f>
        <v>FURNITURE</v>
      </c>
      <c r="AA1209" s="8" t="str">
        <f>IF(salesTable[[#This Row],[CustomerID]]="","MISSING",IFERROR(VLOOKUP(salesTable[[#This Row],[CustomerID]],customer_REF[],1,FALSE),"NO MATCH"))</f>
        <v>C0192</v>
      </c>
      <c r="AB1209" t="str">
        <f>CLEAN(UPPER(TRIM(IF(salesTable[[#This Row],[FirstName]]="","MISSING",IFERROR(VLOOKUP(salesTable[[#This Row],[CustomerID_final]],customer_REF[],2,FALSE),"NO MATCH")))))</f>
        <v>ADWOA</v>
      </c>
      <c r="AC1209" s="8" t="str">
        <f>IF(salesTable[[#This Row],[customerFisrtName]]=CLEAN(UPPER(TRIM(salesTable[[#This Row],[customerFisrtName]]))),salesTable[[#This Row],[customerFisrtName]],"MISMATCH")</f>
        <v>ADWOA</v>
      </c>
      <c r="AD1209" t="str">
        <f>CLEAN(UPPER(TRIM(IF(salesTable[[#This Row],[LastName]]="","MISSING",IFERROR(VLOOKUP(salesTable[[#This Row],[CustomerID_final]],customer_REF[],3,FALSE),"NO MATCH")))))</f>
        <v>APPIAH</v>
      </c>
      <c r="AE1209" s="8" t="str">
        <f>IF(salesTable[[#This Row],[customerLastName]]=CLEAN(UPPER(TRIM(salesTable[[#This Row],[customerLastName]]))),salesTable[[#This Row],[customerLastName]],"MISMATCH")</f>
        <v>APPIAH</v>
      </c>
      <c r="AF1209" s="8" t="str">
        <f>IF(salesTable[[#This Row],[Phone]]="","MISSING",0&amp;RIGHT(TRIM(SUBSTITUTE(SUBSTITUTE(SUBSTITUTE(salesTable[[#This Row],[Phone]],"+","")," ",""),"-","")),9))</f>
        <v>0275425369</v>
      </c>
      <c r="AG1209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209" s="8">
        <f>IF(salesTable[[#This Row],[quantity_clean]]&gt;0,salesTable[[#This Row],[quantity_clean]],"INVALID")</f>
        <v>4</v>
      </c>
      <c r="AI120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209" s="8">
        <f>IF(salesTable[[#This Row],[unitPrice_clean]]&gt;0,salesTable[[#This Row],[unitPrice_clean]],"INVALID")</f>
        <v>1900</v>
      </c>
      <c r="AK1209">
        <f>IF(salesTable[[#This Row],[Revenue]]="","MISSING",VALUE(TRIM(SUBSTITUTE(SUBSTITUTE(salesTable[[#This Row],[Revenue]],",",""),"GH₵",""))))</f>
        <v>7600</v>
      </c>
      <c r="AL1209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1209" s="19" t="str">
        <f>IF(ISNUMBER(salesTable[[#This Row],[OrderDate]]),salesTable[[#This Row],[OrderDate]],IFERROR(DATEVALUE(CLEAN(TRIM(SUBSTITUTE(salesTable[[#This Row],[OrderDate]],".","/")))),"CHECK"))</f>
        <v>CHECK</v>
      </c>
      <c r="AN120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09" s="8" t="str">
        <f>CLEAN(PROPER(TRIM(salesTable[[#This Row],[Email]])))</f>
        <v>Adwoa.Appiah17@Example.Com</v>
      </c>
      <c r="AR1209" s="8" t="str">
        <f>CLEAN(TRIM(salesTable[[#This Row],[SourceFile]]))</f>
        <v>Online_Sales_2025.xlsx</v>
      </c>
      <c r="AS12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09" s="8" t="str">
        <f>IF(salesTable[orderRef_final]&lt;&gt;"MISSING",salesTable[orderRef_final],"invalid")</f>
        <v>SUSPICIOUS</v>
      </c>
    </row>
    <row r="1210" spans="1:46" x14ac:dyDescent="0.3">
      <c r="A1210" t="s">
        <v>2702</v>
      </c>
      <c r="B1210" t="s">
        <v>2703</v>
      </c>
      <c r="C1210" t="s">
        <v>695</v>
      </c>
      <c r="D1210" t="s">
        <v>583</v>
      </c>
      <c r="E1210" t="s">
        <v>51</v>
      </c>
      <c r="F1210" t="s">
        <v>2405</v>
      </c>
      <c r="G1210" t="s">
        <v>68</v>
      </c>
      <c r="H1210" t="s">
        <v>109</v>
      </c>
      <c r="I1210" t="s">
        <v>491</v>
      </c>
      <c r="J1210" t="s">
        <v>393</v>
      </c>
      <c r="K1210" t="s">
        <v>57</v>
      </c>
      <c r="L1210" t="s">
        <v>132</v>
      </c>
      <c r="M1210">
        <v>7</v>
      </c>
      <c r="N1210">
        <v>3600</v>
      </c>
      <c r="O1210">
        <v>25200</v>
      </c>
      <c r="P1210" t="s">
        <v>2704</v>
      </c>
      <c r="Q1210" t="s">
        <v>2705</v>
      </c>
      <c r="R1210" t="s">
        <v>157</v>
      </c>
      <c r="S1210" t="str">
        <f>IF(salesTable[[#This Row],[Region]]="","MISSING",IFERROR(VLOOKUP(salesTable[[#This Row],[Region]],region_ref[],2,FALSE),TRIM(CLEAN(UPPER(salesTable[[#This Row],[Region]])))))</f>
        <v>HO</v>
      </c>
      <c r="T1210" t="str">
        <f>IF(salesTable[[#This Row],[CustomerType]]="","MISSING",IFERROR(VLOOKUP(salesTable[[#This Row],[CustomerType]],customerType_Ref[],2,FALSE),TRIM(CLEAN(UPPER(salesTable[[#This Row],[CustomerType]])))))</f>
        <v>BUSINESS</v>
      </c>
      <c r="U1210" t="str">
        <f>IF(salesTable[[#This Row],[SalesChannel]]="","MISSING",IFERROR(VLOOKUP(salesTable[[#This Row],[SalesChannel]],salesChannel_Ref[],2,FALSE),CLEAN(UPPER(TRIM(salesTable[SalesChannel])))))</f>
        <v>ONLINE</v>
      </c>
      <c r="V121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10" s="8" t="str">
        <f>IF(salesTable[[#This Row],[ProductID]]="","MISSING",IFERROR(VLOOKUP(salesTable[[#This Row],[ProductID]],product_REF[],1,FALSE),"NO MATCH"))</f>
        <v>P010</v>
      </c>
      <c r="X1210" s="8" t="str">
        <f>CLEAN(UPPER(TRIM(IF(salesTable[[#This Row],[ProductID]]="","MISSING",IFERROR(VLOOKUP(salesTable[[#This Row],[ProductID]],product_REF[],2,FALSE),"NO MATCH")))))</f>
        <v>AIR CONDITIONER</v>
      </c>
      <c r="Y1210" t="str">
        <f>IFERROR(CLEAN(UPPER(TRIM(VLOOKUP(salesTable[[#This Row],[productID_Final]],product_REF[],3,FALSE)))),"NO MATCH")</f>
        <v>HOME APPLIANCES</v>
      </c>
      <c r="Z1210" s="8" t="str">
        <f>IF(salesTable[[#This Row],[productCategory_final]]=CLEAN(UPPER(TRIM(salesTable[ProductCategory]))),salesTable[[#This Row],[productCategory_final]],"MISMATCH")</f>
        <v>HOME APPLIANCES</v>
      </c>
      <c r="AA1210" s="8" t="str">
        <f>IF(salesTable[[#This Row],[CustomerID]]="","MISSING",IFERROR(VLOOKUP(salesTable[[#This Row],[CustomerID]],customer_REF[],1,FALSE),"NO MATCH"))</f>
        <v>C0234</v>
      </c>
      <c r="AB1210" t="str">
        <f>CLEAN(UPPER(TRIM(IF(salesTable[[#This Row],[FirstName]]="","MISSING",IFERROR(VLOOKUP(salesTable[[#This Row],[CustomerID_final]],customer_REF[],2,FALSE),"NO MATCH")))))</f>
        <v>MICHAEL</v>
      </c>
      <c r="AC1210" s="8" t="str">
        <f>IF(salesTable[[#This Row],[customerFisrtName]]=CLEAN(UPPER(TRIM(salesTable[[#This Row],[customerFisrtName]]))),salesTable[[#This Row],[customerFisrtName]],"MISMATCH")</f>
        <v>MICHAEL</v>
      </c>
      <c r="AD1210" t="str">
        <f>CLEAN(UPPER(TRIM(IF(salesTable[[#This Row],[LastName]]="","MISSING",IFERROR(VLOOKUP(salesTable[[#This Row],[CustomerID_final]],customer_REF[],3,FALSE),"NO MATCH")))))</f>
        <v>MENSAH</v>
      </c>
      <c r="AE1210" s="8" t="str">
        <f>IF(salesTable[[#This Row],[customerLastName]]=CLEAN(UPPER(TRIM(salesTable[[#This Row],[customerLastName]]))),salesTable[[#This Row],[customerLastName]],"MISMATCH")</f>
        <v>MENSAH</v>
      </c>
      <c r="AF1210" s="8" t="str">
        <f>IF(salesTable[[#This Row],[Phone]]="","MISSING",0&amp;RIGHT(TRIM(SUBSTITUTE(SUBSTITUTE(SUBSTITUTE(salesTable[[#This Row],[Phone]],"+","")," ",""),"-","")),9))</f>
        <v>0244273878</v>
      </c>
      <c r="AG121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10" s="8">
        <f>IF(salesTable[[#This Row],[quantity_clean]]&gt;0,salesTable[[#This Row],[quantity_clean]],"INVALID")</f>
        <v>7</v>
      </c>
      <c r="AI1210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10" s="8">
        <f>IF(salesTable[[#This Row],[unitPrice_clean]]&gt;0,salesTable[[#This Row],[unitPrice_clean]],"INVALID")</f>
        <v>3600</v>
      </c>
      <c r="AK1210">
        <f>IF(salesTable[[#This Row],[Revenue]]="","MISSING",VALUE(TRIM(SUBSTITUTE(SUBSTITUTE(salesTable[[#This Row],[Revenue]],",",""),"GH₵",""))))</f>
        <v>25200</v>
      </c>
      <c r="AL1210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1210" s="19">
        <f>IF(ISNUMBER(salesTable[[#This Row],[OrderDate]]),salesTable[[#This Row],[OrderDate]],IFERROR(DATEVALUE(CLEAN(TRIM(SUBSTITUTE(salesTable[[#This Row],[OrderDate]],".","/")))),"CHECK"))</f>
        <v>45752</v>
      </c>
      <c r="AN12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45752</v>
      </c>
      <c r="AO12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10" s="8" t="str">
        <f>CLEAN(PROPER(TRIM(salesTable[[#This Row],[Email]])))</f>
        <v>Michael.Mensah74@Example.Com</v>
      </c>
      <c r="AR1210" s="8" t="str">
        <f>CLEAN(TRIM(salesTable[[#This Row],[SourceFile]]))</f>
        <v>Online_Sales_2025.xlsx</v>
      </c>
      <c r="AS12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0" s="8" t="str">
        <f>IF(salesTable[orderRef_final]&lt;&gt;"MISSING",salesTable[orderRef_final],"invalid")</f>
        <v>SUSPICIOUS</v>
      </c>
    </row>
    <row r="1211" spans="1:46" x14ac:dyDescent="0.3">
      <c r="A1211" t="s">
        <v>2711</v>
      </c>
      <c r="B1211" t="s">
        <v>2712</v>
      </c>
      <c r="C1211" t="s">
        <v>64</v>
      </c>
      <c r="D1211" t="s">
        <v>65</v>
      </c>
      <c r="E1211" t="s">
        <v>66</v>
      </c>
      <c r="F1211" t="s">
        <v>1718</v>
      </c>
      <c r="G1211" t="s">
        <v>142</v>
      </c>
      <c r="H1211" t="s">
        <v>143</v>
      </c>
      <c r="I1211" t="s">
        <v>26</v>
      </c>
      <c r="J1211" t="s">
        <v>685</v>
      </c>
      <c r="K1211" t="s">
        <v>98</v>
      </c>
      <c r="L1211" t="s">
        <v>565</v>
      </c>
      <c r="M1211">
        <v>7</v>
      </c>
      <c r="N1211">
        <v>420</v>
      </c>
      <c r="O1211">
        <v>2940</v>
      </c>
      <c r="P1211" t="s">
        <v>2713</v>
      </c>
      <c r="Q1211" t="s">
        <v>2714</v>
      </c>
      <c r="R1211" t="s">
        <v>61</v>
      </c>
      <c r="S1211" t="str">
        <f>IF(salesTable[[#This Row],[Region]]="","MISSING",IFERROR(VLOOKUP(salesTable[[#This Row],[Region]],region_ref[],2,FALSE),TRIM(CLEAN(UPPER(salesTable[[#This Row],[Region]])))))</f>
        <v>TAMALE</v>
      </c>
      <c r="T1211" t="str">
        <f>IF(salesTable[[#This Row],[CustomerType]]="","MISSING",IFERROR(VLOOKUP(salesTable[[#This Row],[CustomerType]],customerType_Ref[],2,FALSE),TRIM(CLEAN(UPPER(salesTable[[#This Row],[CustomerType]])))))</f>
        <v>BUSINESS</v>
      </c>
      <c r="U1211" t="str">
        <f>IF(salesTable[[#This Row],[SalesChannel]]="","MISSING",IFERROR(VLOOKUP(salesTable[[#This Row],[SalesChannel]],salesChannel_Ref[],2,FALSE),CLEAN(UPPER(TRIM(salesTable[SalesChannel])))))</f>
        <v>MOBILE APP</v>
      </c>
      <c r="V1211" t="str">
        <f>IF(salesTable[[#This Row],[PaymentMethod]]="","MISSING",IFERROR(VLOOKUP(salesTable[[#This Row],[PaymentMethod]],paymentMethod_REF[],2,FALSE), CLEAN(UPPER(TRIM(salesTable[[#This Row],[PaymentMethod]])))))</f>
        <v>CARD</v>
      </c>
      <c r="W1211" s="8" t="str">
        <f>IF(salesTable[[#This Row],[ProductID]]="","MISSING",IFERROR(VLOOKUP(salesTable[[#This Row],[ProductID]],product_REF[],1,FALSE),"NO MATCH"))</f>
        <v>P003</v>
      </c>
      <c r="X1211" s="8" t="str">
        <f>CLEAN(UPPER(TRIM(IF(salesTable[[#This Row],[ProductID]]="","MISSING",IFERROR(VLOOKUP(salesTable[[#This Row],[ProductID]],product_REF[],2,FALSE),"NO MATCH")))))</f>
        <v>WIRELESS HEADSET</v>
      </c>
      <c r="Y1211" t="str">
        <f>IFERROR(CLEAN(UPPER(TRIM(VLOOKUP(salesTable[[#This Row],[productID_Final]],product_REF[],3,FALSE)))),"NO MATCH")</f>
        <v>ELECTRONICS</v>
      </c>
      <c r="Z1211" s="8" t="str">
        <f>IF(salesTable[[#This Row],[productCategory_final]]=CLEAN(UPPER(TRIM(salesTable[ProductCategory]))),salesTable[[#This Row],[productCategory_final]],"MISMATCH")</f>
        <v>ELECTRONICS</v>
      </c>
      <c r="AA1211" s="8" t="str">
        <f>IF(salesTable[[#This Row],[CustomerID]]="","MISSING",IFERROR(VLOOKUP(salesTable[[#This Row],[CustomerID]],customer_REF[],1,FALSE),"NO MATCH"))</f>
        <v>C0282</v>
      </c>
      <c r="AB1211" t="str">
        <f>CLEAN(UPPER(TRIM(IF(salesTable[[#This Row],[FirstName]]="","MISSING",IFERROR(VLOOKUP(salesTable[[#This Row],[CustomerID_final]],customer_REF[],2,FALSE),"NO MATCH")))))</f>
        <v>NAA</v>
      </c>
      <c r="AC1211" s="8" t="str">
        <f>IF(salesTable[[#This Row],[customerFisrtName]]=CLEAN(UPPER(TRIM(salesTable[[#This Row],[customerFisrtName]]))),salesTable[[#This Row],[customerFisrtName]],"MISMATCH")</f>
        <v>NAA</v>
      </c>
      <c r="AD1211" t="str">
        <f>CLEAN(UPPER(TRIM(IF(salesTable[[#This Row],[LastName]]="","MISSING",IFERROR(VLOOKUP(salesTable[[#This Row],[CustomerID_final]],customer_REF[],3,FALSE),"NO MATCH")))))</f>
        <v>ASARE</v>
      </c>
      <c r="AE1211" s="8" t="str">
        <f>IF(salesTable[[#This Row],[customerLastName]]=CLEAN(UPPER(TRIM(salesTable[[#This Row],[customerLastName]]))),salesTable[[#This Row],[customerLastName]],"MISMATCH")</f>
        <v>ASARE</v>
      </c>
      <c r="AF1211" s="8" t="str">
        <f>IF(salesTable[[#This Row],[Phone]]="","MISSING",0&amp;RIGHT(TRIM(SUBSTITUTE(SUBSTITUTE(SUBSTITUTE(salesTable[[#This Row],[Phone]],"+","")," ",""),"-","")),9))</f>
        <v>0503303981</v>
      </c>
      <c r="AG121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11" s="8">
        <f>IF(salesTable[[#This Row],[quantity_clean]]&gt;0,salesTable[[#This Row],[quantity_clean]],"INVALID")</f>
        <v>7</v>
      </c>
      <c r="AI121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11" s="8">
        <f>IF(salesTable[[#This Row],[unitPrice_clean]]&gt;0,salesTable[[#This Row],[unitPrice_clean]],"INVALID")</f>
        <v>420</v>
      </c>
      <c r="AK1211">
        <f>IF(salesTable[[#This Row],[Revenue]]="","MISSING",VALUE(TRIM(SUBSTITUTE(SUBSTITUTE(salesTable[[#This Row],[Revenue]],",",""),"GH₵",""))))</f>
        <v>2940</v>
      </c>
      <c r="AL1211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211" s="19">
        <f>IF(ISNUMBER(salesTable[[#This Row],[OrderDate]]),salesTable[[#This Row],[OrderDate]],IFERROR(DATEVALUE(CLEAN(TRIM(SUBSTITUTE(salesTable[[#This Row],[OrderDate]],".","/")))),"CHECK"))</f>
        <v>45845</v>
      </c>
      <c r="AN12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45845</v>
      </c>
      <c r="AO12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11" s="8" t="str">
        <f>CLEAN(PROPER(TRIM(salesTable[[#This Row],[Email]])))</f>
        <v>Naa.Asare58@Example.Com</v>
      </c>
      <c r="AR1211" s="8" t="str">
        <f>CLEAN(TRIM(salesTable[[#This Row],[SourceFile]]))</f>
        <v>Retail_POS_2025.csv</v>
      </c>
      <c r="AS12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1" s="8" t="str">
        <f>IF(salesTable[orderRef_final]&lt;&gt;"MISSING",salesTable[orderRef_final],"invalid")</f>
        <v>SUSPICIOUS</v>
      </c>
    </row>
    <row r="1212" spans="1:46" x14ac:dyDescent="0.3">
      <c r="A1212" t="s">
        <v>2715</v>
      </c>
      <c r="B1212" t="s">
        <v>893</v>
      </c>
      <c r="C1212" t="s">
        <v>984</v>
      </c>
      <c r="D1212" t="s">
        <v>172</v>
      </c>
      <c r="E1212" t="s">
        <v>140</v>
      </c>
      <c r="F1212" t="s">
        <v>23</v>
      </c>
      <c r="G1212" t="s">
        <v>162</v>
      </c>
      <c r="H1212" t="s">
        <v>163</v>
      </c>
      <c r="I1212" t="s">
        <v>491</v>
      </c>
      <c r="J1212" t="s">
        <v>685</v>
      </c>
      <c r="K1212" t="s">
        <v>1148</v>
      </c>
      <c r="L1212" t="s">
        <v>58</v>
      </c>
      <c r="M1212">
        <v>10</v>
      </c>
      <c r="N1212">
        <v>620</v>
      </c>
      <c r="O1212">
        <v>6200</v>
      </c>
      <c r="P1212" t="s">
        <v>2716</v>
      </c>
      <c r="Q1212" t="s">
        <v>2717</v>
      </c>
      <c r="R1212" t="s">
        <v>46</v>
      </c>
      <c r="S1212" t="str">
        <f>IF(salesTable[[#This Row],[Region]]="","MISSING",IFERROR(VLOOKUP(salesTable[[#This Row],[Region]],region_ref[],2,FALSE),TRIM(CLEAN(UPPER(salesTable[[#This Row],[Region]])))))</f>
        <v>HO</v>
      </c>
      <c r="T1212" t="str">
        <f>IF(salesTable[[#This Row],[CustomerType]]="","MISSING",IFERROR(VLOOKUP(salesTable[[#This Row],[CustomerType]],customerType_Ref[],2,FALSE),TRIM(CLEAN(UPPER(salesTable[[#This Row],[CustomerType]])))))</f>
        <v>BUSINESS</v>
      </c>
      <c r="U1212" t="str">
        <f>IF(salesTable[[#This Row],[SalesChannel]]="","MISSING",IFERROR(VLOOKUP(salesTable[[#This Row],[SalesChannel]],salesChannel_Ref[],2,FALSE),CLEAN(UPPER(TRIM(salesTable[SalesChannel])))))</f>
        <v>MOBILE APP</v>
      </c>
      <c r="V121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12" s="8" t="str">
        <f>IF(salesTable[[#This Row],[ProductID]]="","MISSING",IFERROR(VLOOKUP(salesTable[[#This Row],[ProductID]],product_REF[],1,FALSE),"NO MATCH"))</f>
        <v>P012</v>
      </c>
      <c r="X1212" s="8" t="str">
        <f>CLEAN(UPPER(TRIM(IF(salesTable[[#This Row],[ProductID]]="","MISSING",IFERROR(VLOOKUP(salesTable[[#This Row],[ProductID]],product_REF[],2,FALSE),"NO MATCH")))))</f>
        <v>BLENDER PLUS</v>
      </c>
      <c r="Y1212" t="str">
        <f>IFERROR(CLEAN(UPPER(TRIM(VLOOKUP(salesTable[[#This Row],[productID_Final]],product_REF[],3,FALSE)))),"NO MATCH")</f>
        <v>HOME APPLIANCES</v>
      </c>
      <c r="Z1212" s="8" t="str">
        <f>IF(salesTable[[#This Row],[productCategory_final]]=CLEAN(UPPER(TRIM(salesTable[ProductCategory]))),salesTable[[#This Row],[productCategory_final]],"MISMATCH")</f>
        <v>HOME APPLIANCES</v>
      </c>
      <c r="AA1212" s="8" t="str">
        <f>IF(salesTable[[#This Row],[CustomerID]]="","MISSING",IFERROR(VLOOKUP(salesTable[[#This Row],[CustomerID]],customer_REF[],1,FALSE),"NO MATCH"))</f>
        <v>C0395</v>
      </c>
      <c r="AB1212" t="str">
        <f>CLEAN(UPPER(TRIM(IF(salesTable[[#This Row],[FirstName]]="","MISSING",IFERROR(VLOOKUP(salesTable[[#This Row],[CustomerID_final]],customer_REF[],2,FALSE),"NO MATCH")))))</f>
        <v>DANIEL</v>
      </c>
      <c r="AC1212" s="8" t="str">
        <f>IF(salesTable[[#This Row],[customerFisrtName]]=CLEAN(UPPER(TRIM(salesTable[[#This Row],[customerFisrtName]]))),salesTable[[#This Row],[customerFisrtName]],"MISMATCH")</f>
        <v>DANIEL</v>
      </c>
      <c r="AD1212" t="str">
        <f>CLEAN(UPPER(TRIM(IF(salesTable[[#This Row],[LastName]]="","MISSING",IFERROR(VLOOKUP(salesTable[[#This Row],[CustomerID_final]],customer_REF[],3,FALSE),"NO MATCH")))))</f>
        <v>OWUSU</v>
      </c>
      <c r="AE1212" s="8" t="str">
        <f>IF(salesTable[[#This Row],[customerLastName]]=CLEAN(UPPER(TRIM(salesTable[[#This Row],[customerLastName]]))),salesTable[[#This Row],[customerLastName]],"MISMATCH")</f>
        <v>OWUSU</v>
      </c>
      <c r="AF1212" s="8" t="str">
        <f>IF(salesTable[[#This Row],[Phone]]="","MISSING",0&amp;RIGHT(TRIM(SUBSTITUTE(SUBSTITUTE(SUBSTITUTE(salesTable[[#This Row],[Phone]],"+","")," ",""),"-","")),9))</f>
        <v>0277103425</v>
      </c>
      <c r="AG121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12" s="8">
        <f>IF(salesTable[[#This Row],[quantity_clean]]&gt;0,salesTable[[#This Row],[quantity_clean]],"INVALID")</f>
        <v>10</v>
      </c>
      <c r="AI121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212" s="8">
        <f>IF(salesTable[[#This Row],[unitPrice_clean]]&gt;0,salesTable[[#This Row],[unitPrice_clean]],"INVALID")</f>
        <v>620</v>
      </c>
      <c r="AK1212">
        <f>IF(salesTable[[#This Row],[Revenue]]="","MISSING",VALUE(TRIM(SUBSTITUTE(SUBSTITUTE(salesTable[[#This Row],[Revenue]],",",""),"GH₵",""))))</f>
        <v>6200</v>
      </c>
      <c r="AL1212" s="8">
        <f>IFERROR(IF(ROUND(salesTable[[#This Row],[Quantity_final]]*salesTable[[#This Row],[UnitPrice_final]],2)=ROUND(salesTable[[#This Row],[revenue_clean]],2)=TRUE,salesTable[[#This Row],[revenue_clean]],"invalid"),"INVALID")</f>
        <v>6200</v>
      </c>
      <c r="AM1212" s="19" t="str">
        <f>IF(ISNUMBER(salesTable[[#This Row],[OrderDate]]),salesTable[[#This Row],[OrderDate]],IFERROR(DATEVALUE(CLEAN(TRIM(SUBSTITUTE(salesTable[[#This Row],[OrderDate]],".","/")))),"CHECK"))</f>
        <v>CHECK</v>
      </c>
      <c r="AN121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12" s="8" t="str">
        <f>CLEAN(PROPER(TRIM(salesTable[[#This Row],[Email]])))</f>
        <v>Daniel.Owusu68@Example.Com</v>
      </c>
      <c r="AR1212" s="8" t="str">
        <f>CLEAN(TRIM(salesTable[[#This Row],[SourceFile]]))</f>
        <v>Mobile_App_Export.csv</v>
      </c>
      <c r="AS12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2" s="8" t="str">
        <f>IF(salesTable[orderRef_final]&lt;&gt;"MISSING",salesTable[orderRef_final],"invalid")</f>
        <v>SUSPICIOUS</v>
      </c>
    </row>
    <row r="1213" spans="1:46" x14ac:dyDescent="0.3">
      <c r="A1213" t="s">
        <v>2734</v>
      </c>
      <c r="B1213" t="s">
        <v>2735</v>
      </c>
      <c r="C1213" t="s">
        <v>2511</v>
      </c>
      <c r="D1213" t="s">
        <v>92</v>
      </c>
      <c r="E1213" t="s">
        <v>237</v>
      </c>
      <c r="F1213" t="s">
        <v>108</v>
      </c>
      <c r="G1213" t="s">
        <v>68</v>
      </c>
      <c r="H1213" t="s">
        <v>69</v>
      </c>
      <c r="I1213" t="s">
        <v>491</v>
      </c>
      <c r="J1213" t="s">
        <v>272</v>
      </c>
      <c r="K1213" t="s">
        <v>288</v>
      </c>
      <c r="L1213" t="s">
        <v>165</v>
      </c>
      <c r="M1213">
        <v>9</v>
      </c>
      <c r="N1213">
        <v>3600</v>
      </c>
      <c r="O1213">
        <v>32400</v>
      </c>
      <c r="P1213" t="s">
        <v>2736</v>
      </c>
      <c r="Q1213" t="s">
        <v>2737</v>
      </c>
      <c r="R1213" t="s">
        <v>46</v>
      </c>
      <c r="S1213" t="str">
        <f>IF(salesTable[[#This Row],[Region]]="","MISSING",IFERROR(VLOOKUP(salesTable[[#This Row],[Region]],region_ref[],2,FALSE),TRIM(CLEAN(UPPER(salesTable[[#This Row],[Region]])))))</f>
        <v>TAMALE</v>
      </c>
      <c r="T1213" t="str">
        <f>IF(salesTable[[#This Row],[CustomerType]]="","MISSING",IFERROR(VLOOKUP(salesTable[[#This Row],[CustomerType]],customerType_Ref[],2,FALSE),TRIM(CLEAN(UPPER(salesTable[[#This Row],[CustomerType]])))))</f>
        <v>GOVERNMENT</v>
      </c>
      <c r="U1213" t="str">
        <f>IF(salesTable[[#This Row],[SalesChannel]]="","MISSING",IFERROR(VLOOKUP(salesTable[[#This Row],[SalesChannel]],salesChannel_Ref[],2,FALSE),CLEAN(UPPER(TRIM(salesTable[SalesChannel])))))</f>
        <v>AGENT</v>
      </c>
      <c r="V121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13" s="8" t="str">
        <f>IF(salesTable[[#This Row],[ProductID]]="","MISSING",IFERROR(VLOOKUP(salesTable[[#This Row],[ProductID]],product_REF[],1,FALSE),"NO MATCH"))</f>
        <v>P010</v>
      </c>
      <c r="X1213" s="8" t="str">
        <f>CLEAN(UPPER(TRIM(IF(salesTable[[#This Row],[ProductID]]="","MISSING",IFERROR(VLOOKUP(salesTable[[#This Row],[ProductID]],product_REF[],2,FALSE),"NO MATCH")))))</f>
        <v>AIR CONDITIONER</v>
      </c>
      <c r="Y1213" t="str">
        <f>IFERROR(CLEAN(UPPER(TRIM(VLOOKUP(salesTable[[#This Row],[productID_Final]],product_REF[],3,FALSE)))),"NO MATCH")</f>
        <v>HOME APPLIANCES</v>
      </c>
      <c r="Z1213" s="8" t="str">
        <f>IF(salesTable[[#This Row],[productCategory_final]]=CLEAN(UPPER(TRIM(salesTable[ProductCategory]))),salesTable[[#This Row],[productCategory_final]],"MISMATCH")</f>
        <v>HOME APPLIANCES</v>
      </c>
      <c r="AA1213" s="8" t="str">
        <f>IF(salesTable[[#This Row],[CustomerID]]="","MISSING",IFERROR(VLOOKUP(salesTable[[#This Row],[CustomerID]],customer_REF[],1,FALSE),"NO MATCH"))</f>
        <v>C0032</v>
      </c>
      <c r="AB1213" t="str">
        <f>CLEAN(UPPER(TRIM(IF(salesTable[[#This Row],[FirstName]]="","MISSING",IFERROR(VLOOKUP(salesTable[[#This Row],[CustomerID_final]],customer_REF[],2,FALSE),"NO MATCH")))))</f>
        <v>AMA</v>
      </c>
      <c r="AC1213" s="8" t="str">
        <f>IF(salesTable[[#This Row],[customerFisrtName]]=CLEAN(UPPER(TRIM(salesTable[[#This Row],[customerFisrtName]]))),salesTable[[#This Row],[customerFisrtName]],"MISMATCH")</f>
        <v>AMA</v>
      </c>
      <c r="AD1213" t="str">
        <f>CLEAN(UPPER(TRIM(IF(salesTable[[#This Row],[LastName]]="","MISSING",IFERROR(VLOOKUP(salesTable[[#This Row],[CustomerID_final]],customer_REF[],3,FALSE),"NO MATCH")))))</f>
        <v>APPIAH</v>
      </c>
      <c r="AE1213" s="8" t="str">
        <f>IF(salesTable[[#This Row],[customerLastName]]=CLEAN(UPPER(TRIM(salesTable[[#This Row],[customerLastName]]))),salesTable[[#This Row],[customerLastName]],"MISMATCH")</f>
        <v>APPIAH</v>
      </c>
      <c r="AF1213" s="8" t="str">
        <f>IF(salesTable[[#This Row],[Phone]]="","MISSING",0&amp;RIGHT(TRIM(SUBSTITUTE(SUBSTITUTE(SUBSTITUTE(salesTable[[#This Row],[Phone]],"+","")," ",""),"-","")),9))</f>
        <v>0507657759</v>
      </c>
      <c r="AG1213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13" s="8">
        <f>IF(salesTable[[#This Row],[quantity_clean]]&gt;0,salesTable[[#This Row],[quantity_clean]],"INVALID")</f>
        <v>9</v>
      </c>
      <c r="AI1213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13" s="8">
        <f>IF(salesTable[[#This Row],[unitPrice_clean]]&gt;0,salesTable[[#This Row],[unitPrice_clean]],"INVALID")</f>
        <v>3600</v>
      </c>
      <c r="AK1213">
        <f>IF(salesTable[[#This Row],[Revenue]]="","MISSING",VALUE(TRIM(SUBSTITUTE(SUBSTITUTE(salesTable[[#This Row],[Revenue]],",",""),"GH₵",""))))</f>
        <v>32400</v>
      </c>
      <c r="AL1213" s="8">
        <f>IFERROR(IF(ROUND(salesTable[[#This Row],[Quantity_final]]*salesTable[[#This Row],[UnitPrice_final]],2)=ROUND(salesTable[[#This Row],[revenue_clean]],2)=TRUE,salesTable[[#This Row],[revenue_clean]],"invalid"),"INVALID")</f>
        <v>32400</v>
      </c>
      <c r="AM1213" s="19">
        <f>IF(ISNUMBER(salesTable[[#This Row],[OrderDate]]),salesTable[[#This Row],[OrderDate]],IFERROR(DATEVALUE(CLEAN(TRIM(SUBSTITUTE(salesTable[[#This Row],[OrderDate]],".","/")))),"CHECK"))</f>
        <v>45753</v>
      </c>
      <c r="AN12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45753</v>
      </c>
      <c r="AO12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13" s="8" t="str">
        <f>CLEAN(PROPER(TRIM(salesTable[[#This Row],[Email]])))</f>
        <v>Ama.Appiah47@Example.Com</v>
      </c>
      <c r="AR1213" s="8" t="str">
        <f>CLEAN(TRIM(salesTable[[#This Row],[SourceFile]]))</f>
        <v>Mobile_App_Export.csv</v>
      </c>
      <c r="AS12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3" s="8" t="str">
        <f>IF(salesTable[orderRef_final]&lt;&gt;"MISSING",salesTable[orderRef_final],"invalid")</f>
        <v>SUSPICIOUS</v>
      </c>
    </row>
    <row r="1214" spans="1:46" x14ac:dyDescent="0.3">
      <c r="A1214" t="s">
        <v>2745</v>
      </c>
      <c r="B1214" t="s">
        <v>1231</v>
      </c>
      <c r="C1214" t="s">
        <v>2227</v>
      </c>
      <c r="D1214" t="s">
        <v>106</v>
      </c>
      <c r="E1214" t="s">
        <v>190</v>
      </c>
      <c r="F1214" t="s">
        <v>108</v>
      </c>
      <c r="G1214" t="s">
        <v>24</v>
      </c>
      <c r="H1214" t="s">
        <v>434</v>
      </c>
      <c r="I1214" t="s">
        <v>26</v>
      </c>
      <c r="J1214" t="s">
        <v>83</v>
      </c>
      <c r="K1214" t="s">
        <v>758</v>
      </c>
      <c r="L1214" t="s">
        <v>111</v>
      </c>
      <c r="M1214">
        <v>5</v>
      </c>
      <c r="N1214">
        <v>4200</v>
      </c>
      <c r="O1214">
        <v>21000</v>
      </c>
      <c r="P1214" t="s">
        <v>2746</v>
      </c>
      <c r="Q1214" t="s">
        <v>2747</v>
      </c>
      <c r="R1214" t="s">
        <v>61</v>
      </c>
      <c r="S1214" t="str">
        <f>IF(salesTable[[#This Row],[Region]]="","MISSING",IFERROR(VLOOKUP(salesTable[[#This Row],[Region]],region_ref[],2,FALSE),TRIM(CLEAN(UPPER(salesTable[[#This Row],[Region]])))))</f>
        <v>TAMALE</v>
      </c>
      <c r="T1214" t="str">
        <f>IF(salesTable[[#This Row],[CustomerType]]="","MISSING",IFERROR(VLOOKUP(salesTable[[#This Row],[CustomerType]],customerType_Ref[],2,FALSE),TRIM(CLEAN(UPPER(salesTable[[#This Row],[CustomerType]])))))</f>
        <v>INDIVIDUAL</v>
      </c>
      <c r="U1214" t="str">
        <f>IF(salesTable[[#This Row],[SalesChannel]]="","MISSING",IFERROR(VLOOKUP(salesTable[[#This Row],[SalesChannel]],salesChannel_Ref[],2,FALSE),CLEAN(UPPER(TRIM(salesTable[SalesChannel])))))</f>
        <v>ONLINE</v>
      </c>
      <c r="V1214" t="str">
        <f>IF(salesTable[[#This Row],[PaymentMethod]]="","MISSING",IFERROR(VLOOKUP(salesTable[[#This Row],[PaymentMethod]],paymentMethod_REF[],2,FALSE), CLEAN(UPPER(TRIM(salesTable[[#This Row],[PaymentMethod]])))))</f>
        <v>CARD</v>
      </c>
      <c r="W1214" s="8" t="str">
        <f>IF(salesTable[[#This Row],[ProductID]]="","MISSING",IFERROR(VLOOKUP(salesTable[[#This Row],[ProductID]],product_REF[],1,FALSE),"NO MATCH"))</f>
        <v>P001</v>
      </c>
      <c r="X1214" s="8" t="str">
        <f>CLEAN(UPPER(TRIM(IF(salesTable[[#This Row],[ProductID]]="","MISSING",IFERROR(VLOOKUP(salesTable[[#This Row],[ProductID]],product_REF[],2,FALSE),"NO MATCH")))))</f>
        <v>LAPTOP PRO 14</v>
      </c>
      <c r="Y1214" t="str">
        <f>IFERROR(CLEAN(UPPER(TRIM(VLOOKUP(salesTable[[#This Row],[productID_Final]],product_REF[],3,FALSE)))),"NO MATCH")</f>
        <v>ELECTRONICS</v>
      </c>
      <c r="Z1214" s="8" t="str">
        <f>IF(salesTable[[#This Row],[productCategory_final]]=CLEAN(UPPER(TRIM(salesTable[ProductCategory]))),salesTable[[#This Row],[productCategory_final]],"MISMATCH")</f>
        <v>ELECTRONICS</v>
      </c>
      <c r="AA1214" s="8" t="str">
        <f>IF(salesTable[[#This Row],[CustomerID]]="","MISSING",IFERROR(VLOOKUP(salesTable[[#This Row],[CustomerID]],customer_REF[],1,FALSE),"NO MATCH"))</f>
        <v>C0185</v>
      </c>
      <c r="AB1214" t="str">
        <f>CLEAN(UPPER(TRIM(IF(salesTable[[#This Row],[FirstName]]="","MISSING",IFERROR(VLOOKUP(salesTable[[#This Row],[CustomerID_final]],customer_REF[],2,FALSE),"NO MATCH")))))</f>
        <v>YAW</v>
      </c>
      <c r="AC1214" s="8" t="str">
        <f>IF(salesTable[[#This Row],[customerFisrtName]]=CLEAN(UPPER(TRIM(salesTable[[#This Row],[customerFisrtName]]))),salesTable[[#This Row],[customerFisrtName]],"MISMATCH")</f>
        <v>YAW</v>
      </c>
      <c r="AD1214" t="str">
        <f>CLEAN(UPPER(TRIM(IF(salesTable[[#This Row],[LastName]]="","MISSING",IFERROR(VLOOKUP(salesTable[[#This Row],[CustomerID_final]],customer_REF[],3,FALSE),"NO MATCH")))))</f>
        <v>ASARE</v>
      </c>
      <c r="AE1214" s="8" t="str">
        <f>IF(salesTable[[#This Row],[customerLastName]]=CLEAN(UPPER(TRIM(salesTable[[#This Row],[customerLastName]]))),salesTable[[#This Row],[customerLastName]],"MISMATCH")</f>
        <v>ASARE</v>
      </c>
      <c r="AF1214" s="8" t="str">
        <f>IF(salesTable[[#This Row],[Phone]]="","MISSING",0&amp;RIGHT(TRIM(SUBSTITUTE(SUBSTITUTE(SUBSTITUTE(salesTable[[#This Row],[Phone]],"+","")," ",""),"-","")),9))</f>
        <v>0208657237</v>
      </c>
      <c r="AG121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14" s="8">
        <f>IF(salesTable[[#This Row],[quantity_clean]]&gt;0,salesTable[[#This Row],[quantity_clean]],"INVALID")</f>
        <v>5</v>
      </c>
      <c r="AI121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14" s="8">
        <f>IF(salesTable[[#This Row],[unitPrice_clean]]&gt;0,salesTable[[#This Row],[unitPrice_clean]],"INVALID")</f>
        <v>4200</v>
      </c>
      <c r="AK1214">
        <f>IF(salesTable[[#This Row],[Revenue]]="","MISSING",VALUE(TRIM(SUBSTITUTE(SUBSTITUTE(salesTable[[#This Row],[Revenue]],",",""),"GH₵",""))))</f>
        <v>21000</v>
      </c>
      <c r="AL1214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1214" s="19">
        <f>IF(ISNUMBER(salesTable[[#This Row],[OrderDate]]),salesTable[[#This Row],[OrderDate]],IFERROR(DATEVALUE(CLEAN(TRIM(SUBSTITUTE(salesTable[[#This Row],[OrderDate]],".","/")))),"CHECK"))</f>
        <v>45690</v>
      </c>
      <c r="AN12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45690</v>
      </c>
      <c r="AO12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14" s="8" t="str">
        <f>CLEAN(PROPER(TRIM(salesTable[[#This Row],[Email]])))</f>
        <v>Yaw.Asare56@Example.Com</v>
      </c>
      <c r="AR1214" s="8" t="str">
        <f>CLEAN(TRIM(salesTable[[#This Row],[SourceFile]]))</f>
        <v>Retail_POS_2025.csv</v>
      </c>
      <c r="AS12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4" s="8" t="str">
        <f>IF(salesTable[orderRef_final]&lt;&gt;"MISSING",salesTable[orderRef_final],"invalid")</f>
        <v>SUSPICIOUS</v>
      </c>
    </row>
    <row r="1215" spans="1:46" x14ac:dyDescent="0.3">
      <c r="A1215" t="s">
        <v>2756</v>
      </c>
      <c r="B1215" t="s">
        <v>2757</v>
      </c>
      <c r="C1215" t="s">
        <v>365</v>
      </c>
      <c r="D1215" t="s">
        <v>366</v>
      </c>
      <c r="E1215" t="s">
        <v>2101</v>
      </c>
      <c r="F1215" t="s">
        <v>108</v>
      </c>
      <c r="G1215" t="s">
        <v>191</v>
      </c>
      <c r="H1215" t="s">
        <v>1641</v>
      </c>
      <c r="I1215" t="s">
        <v>279</v>
      </c>
      <c r="J1215" t="s">
        <v>97</v>
      </c>
      <c r="K1215" t="s">
        <v>1087</v>
      </c>
      <c r="L1215" t="s">
        <v>353</v>
      </c>
      <c r="M1215" t="s">
        <v>2223</v>
      </c>
      <c r="N1215">
        <v>1650</v>
      </c>
      <c r="O1215">
        <v>1650</v>
      </c>
      <c r="P1215" t="s">
        <v>2758</v>
      </c>
      <c r="Q1215" t="s">
        <v>2759</v>
      </c>
      <c r="R1215" t="s">
        <v>46</v>
      </c>
      <c r="S1215" t="str">
        <f>IF(salesTable[[#This Row],[Region]]="","MISSING",IFERROR(VLOOKUP(salesTable[[#This Row],[Region]],region_ref[],2,FALSE),TRIM(CLEAN(UPPER(salesTable[[#This Row],[Region]])))))</f>
        <v>TAMALE</v>
      </c>
      <c r="T1215" t="str">
        <f>IF(salesTable[[#This Row],[CustomerType]]="","MISSING",IFERROR(VLOOKUP(salesTable[[#This Row],[CustomerType]],customerType_Ref[],2,FALSE),TRIM(CLEAN(UPPER(salesTable[[#This Row],[CustomerType]])))))</f>
        <v>BUSINESS</v>
      </c>
      <c r="U1215" t="str">
        <f>IF(salesTable[[#This Row],[SalesChannel]]="","MISSING",IFERROR(VLOOKUP(salesTable[[#This Row],[SalesChannel]],salesChannel_Ref[],2,FALSE),CLEAN(UPPER(TRIM(salesTable[SalesChannel])))))</f>
        <v>AGENT</v>
      </c>
      <c r="V1215" t="str">
        <f>IF(salesTable[[#This Row],[PaymentMethod]]="","MISSING",IFERROR(VLOOKUP(salesTable[[#This Row],[PaymentMethod]],paymentMethod_REF[],2,FALSE), CLEAN(UPPER(TRIM(salesTable[[#This Row],[PaymentMethod]])))))</f>
        <v>CASH</v>
      </c>
      <c r="W1215" s="8" t="str">
        <f>IF(salesTable[[#This Row],[ProductID]]="","MISSING",IFERROR(VLOOKUP(salesTable[[#This Row],[ProductID]],product_REF[],1,FALSE),"NO MATCH"))</f>
        <v>P004</v>
      </c>
      <c r="X1215" s="8" t="str">
        <f>CLEAN(UPPER(TRIM(IF(salesTable[[#This Row],[ProductID]]="","MISSING",IFERROR(VLOOKUP(salesTable[[#This Row],[ProductID]],product_REF[],2,FALSE),"NO MATCH")))))</f>
        <v>LASER PRINTER</v>
      </c>
      <c r="Y1215" t="str">
        <f>IFERROR(CLEAN(UPPER(TRIM(VLOOKUP(salesTable[[#This Row],[productID_Final]],product_REF[],3,FALSE)))),"NO MATCH")</f>
        <v>OFFICE SUPPLIES</v>
      </c>
      <c r="Z1215" s="8" t="str">
        <f>IF(salesTable[[#This Row],[productCategory_final]]=CLEAN(UPPER(TRIM(salesTable[ProductCategory]))),salesTable[[#This Row],[productCategory_final]],"MISMATCH")</f>
        <v>OFFICE SUPPLIES</v>
      </c>
      <c r="AA1215" s="8" t="str">
        <f>IF(salesTable[[#This Row],[CustomerID]]="","MISSING",IFERROR(VLOOKUP(salesTable[[#This Row],[CustomerID]],customer_REF[],1,FALSE),"NO MATCH"))</f>
        <v>C0129</v>
      </c>
      <c r="AB1215" t="str">
        <f>CLEAN(UPPER(TRIM(IF(salesTable[[#This Row],[FirstName]]="","MISSING",IFERROR(VLOOKUP(salesTable[[#This Row],[CustomerID_final]],customer_REF[],2,FALSE),"NO MATCH")))))</f>
        <v>ABENA</v>
      </c>
      <c r="AC1215" s="8" t="str">
        <f>IF(salesTable[[#This Row],[customerFisrtName]]=CLEAN(UPPER(TRIM(salesTable[[#This Row],[customerFisrtName]]))),salesTable[[#This Row],[customerFisrtName]],"MISMATCH")</f>
        <v>ABENA</v>
      </c>
      <c r="AD1215" t="str">
        <f>CLEAN(UPPER(TRIM(IF(salesTable[[#This Row],[LastName]]="","MISSING",IFERROR(VLOOKUP(salesTable[[#This Row],[CustomerID_final]],customer_REF[],3,FALSE),"NO MATCH")))))</f>
        <v>OWUSU</v>
      </c>
      <c r="AE1215" s="8" t="str">
        <f>IF(salesTable[[#This Row],[customerLastName]]=CLEAN(UPPER(TRIM(salesTable[[#This Row],[customerLastName]]))),salesTable[[#This Row],[customerLastName]],"MISMATCH")</f>
        <v>OWUSU</v>
      </c>
      <c r="AF1215" s="8" t="str">
        <f>IF(salesTable[[#This Row],[Phone]]="","MISSING",0&amp;RIGHT(TRIM(SUBSTITUTE(SUBSTITUTE(SUBSTITUTE(salesTable[[#This Row],[Phone]],"+","")," ",""),"-","")),9))</f>
        <v>0593748801</v>
      </c>
      <c r="AG121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15" s="8">
        <f>IF(salesTable[[#This Row],[quantity_clean]]&gt;0,salesTable[[#This Row],[quantity_clean]],"INVALID")</f>
        <v>1</v>
      </c>
      <c r="AI121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15" s="8">
        <f>IF(salesTable[[#This Row],[unitPrice_clean]]&gt;0,salesTable[[#This Row],[unitPrice_clean]],"INVALID")</f>
        <v>1650</v>
      </c>
      <c r="AK1215">
        <f>IF(salesTable[[#This Row],[Revenue]]="","MISSING",VALUE(TRIM(SUBSTITUTE(SUBSTITUTE(salesTable[[#This Row],[Revenue]],",",""),"GH₵",""))))</f>
        <v>1650</v>
      </c>
      <c r="AL1215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1215" s="19">
        <f>IF(ISNUMBER(salesTable[[#This Row],[OrderDate]]),salesTable[[#This Row],[OrderDate]],IFERROR(DATEVALUE(CLEAN(TRIM(SUBSTITUTE(salesTable[[#This Row],[OrderDate]],".","/")))),"CHECK"))</f>
        <v>45874</v>
      </c>
      <c r="AN12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45874</v>
      </c>
      <c r="AO12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15" s="8" t="str">
        <f>CLEAN(PROPER(TRIM(salesTable[[#This Row],[Email]])))</f>
        <v>Abena.Owusu14Example.Com</v>
      </c>
      <c r="AR1215" s="8" t="str">
        <f>CLEAN(TRIM(salesTable[[#This Row],[SourceFile]]))</f>
        <v>Mobile_App_Export.csv</v>
      </c>
      <c r="AS12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5" s="8" t="str">
        <f>IF(salesTable[orderRef_final]&lt;&gt;"MISSING",salesTable[orderRef_final],"invalid")</f>
        <v>SUSPICIOUS</v>
      </c>
    </row>
    <row r="1216" spans="1:46" x14ac:dyDescent="0.3">
      <c r="A1216" t="s">
        <v>2776</v>
      </c>
      <c r="B1216" t="s">
        <v>2777</v>
      </c>
      <c r="C1216" t="s">
        <v>469</v>
      </c>
      <c r="D1216" t="s">
        <v>172</v>
      </c>
      <c r="E1216" t="s">
        <v>173</v>
      </c>
      <c r="F1216" t="s">
        <v>457</v>
      </c>
      <c r="G1216" t="s">
        <v>53</v>
      </c>
      <c r="H1216" t="s">
        <v>95</v>
      </c>
      <c r="I1216" t="s">
        <v>96</v>
      </c>
      <c r="J1216" t="s">
        <v>492</v>
      </c>
      <c r="K1216" t="s">
        <v>458</v>
      </c>
      <c r="L1216" t="s">
        <v>165</v>
      </c>
      <c r="M1216">
        <v>12</v>
      </c>
      <c r="N1216" t="s">
        <v>2054</v>
      </c>
      <c r="O1216">
        <v>2160</v>
      </c>
      <c r="P1216" t="s">
        <v>2778</v>
      </c>
      <c r="Q1216" t="s">
        <v>2779</v>
      </c>
      <c r="R1216" t="s">
        <v>61</v>
      </c>
      <c r="S1216" t="str">
        <f>IF(salesTable[[#This Row],[Region]]="","MISSING",IFERROR(VLOOKUP(salesTable[[#This Row],[Region]],region_ref[],2,FALSE),TRIM(CLEAN(UPPER(salesTable[[#This Row],[Region]])))))</f>
        <v>HO</v>
      </c>
      <c r="T1216" t="str">
        <f>IF(salesTable[[#This Row],[CustomerType]]="","MISSING",IFERROR(VLOOKUP(salesTable[[#This Row],[CustomerType]],customerType_Ref[],2,FALSE),TRIM(CLEAN(UPPER(salesTable[[#This Row],[CustomerType]])))))</f>
        <v>BUSINESS</v>
      </c>
      <c r="U1216" t="str">
        <f>IF(salesTable[[#This Row],[SalesChannel]]="","MISSING",IFERROR(VLOOKUP(salesTable[[#This Row],[SalesChannel]],salesChannel_Ref[],2,FALSE),CLEAN(UPPER(TRIM(salesTable[SalesChannel])))))</f>
        <v>IN-STORE</v>
      </c>
      <c r="V121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16" s="8" t="str">
        <f>IF(salesTable[[#This Row],[ProductID]]="","MISSING",IFERROR(VLOOKUP(salesTable[[#This Row],[ProductID]],product_REF[],1,FALSE),"NO MATCH"))</f>
        <v>P007</v>
      </c>
      <c r="X1216" s="8" t="str">
        <f>CLEAN(UPPER(TRIM(IF(salesTable[[#This Row],[ProductID]]="","MISSING",IFERROR(VLOOKUP(salesTable[[#This Row],[ProductID]],product_REF[],2,FALSE),"NO MATCH")))))</f>
        <v>COTTON SHIRT</v>
      </c>
      <c r="Y1216" t="str">
        <f>IFERROR(CLEAN(UPPER(TRIM(VLOOKUP(salesTable[[#This Row],[productID_Final]],product_REF[],3,FALSE)))),"NO MATCH")</f>
        <v>CLOTHING</v>
      </c>
      <c r="Z1216" s="8" t="str">
        <f>IF(salesTable[[#This Row],[productCategory_final]]=CLEAN(UPPER(TRIM(salesTable[ProductCategory]))),salesTable[[#This Row],[productCategory_final]],"MISMATCH")</f>
        <v>CLOTHING</v>
      </c>
      <c r="AA1216" s="8" t="str">
        <f>IF(salesTable[[#This Row],[CustomerID]]="","MISSING",IFERROR(VLOOKUP(salesTable[[#This Row],[CustomerID]],customer_REF[],1,FALSE),"NO MATCH"))</f>
        <v>C0133</v>
      </c>
      <c r="AB1216" t="str">
        <f>CLEAN(UPPER(TRIM(IF(salesTable[[#This Row],[FirstName]]="","MISSING",IFERROR(VLOOKUP(salesTable[[#This Row],[CustomerID_final]],customer_REF[],2,FALSE),"NO MATCH")))))</f>
        <v>DANIEL</v>
      </c>
      <c r="AC1216" s="8" t="str">
        <f>IF(salesTable[[#This Row],[customerFisrtName]]=CLEAN(UPPER(TRIM(salesTable[[#This Row],[customerFisrtName]]))),salesTable[[#This Row],[customerFisrtName]],"MISMATCH")</f>
        <v>DANIEL</v>
      </c>
      <c r="AD1216" t="str">
        <f>CLEAN(UPPER(TRIM(IF(salesTable[[#This Row],[LastName]]="","MISSING",IFERROR(VLOOKUP(salesTable[[#This Row],[CustomerID_final]],customer_REF[],3,FALSE),"NO MATCH")))))</f>
        <v>OSEI</v>
      </c>
      <c r="AE1216" s="8" t="str">
        <f>IF(salesTable[[#This Row],[customerLastName]]=CLEAN(UPPER(TRIM(salesTable[[#This Row],[customerLastName]]))),salesTable[[#This Row],[customerLastName]],"MISMATCH")</f>
        <v>OSEI</v>
      </c>
      <c r="AF1216" s="8" t="str">
        <f>IF(salesTable[[#This Row],[Phone]]="","MISSING",0&amp;RIGHT(TRIM(SUBSTITUTE(SUBSTITUTE(SUBSTITUTE(salesTable[[#This Row],[Phone]],"+","")," ",""),"-","")),9))</f>
        <v>0591072574</v>
      </c>
      <c r="AG121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16" s="8">
        <f>IF(salesTable[[#This Row],[quantity_clean]]&gt;0,salesTable[[#This Row],[quantity_clean]],"INVALID")</f>
        <v>12</v>
      </c>
      <c r="AI121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16" s="8">
        <f>IF(salesTable[[#This Row],[unitPrice_clean]]&gt;0,salesTable[[#This Row],[unitPrice_clean]],"INVALID")</f>
        <v>180</v>
      </c>
      <c r="AK1216">
        <f>IF(salesTable[[#This Row],[Revenue]]="","MISSING",VALUE(TRIM(SUBSTITUTE(SUBSTITUTE(salesTable[[#This Row],[Revenue]],",",""),"GH₵",""))))</f>
        <v>2160</v>
      </c>
      <c r="AL1216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1216" s="19">
        <f>IF(ISNUMBER(salesTable[[#This Row],[OrderDate]]),salesTable[[#This Row],[OrderDate]],IFERROR(DATEVALUE(CLEAN(TRIM(SUBSTITUTE(salesTable[[#This Row],[OrderDate]],".","/")))),"CHECK"))</f>
        <v>45913</v>
      </c>
      <c r="AN12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45913</v>
      </c>
      <c r="AO12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16" s="8" t="str">
        <f>CLEAN(PROPER(TRIM(salesTable[[#This Row],[Email]])))</f>
        <v>Daniel.Osei84@Example.Com</v>
      </c>
      <c r="AR1216" s="8" t="str">
        <f>CLEAN(TRIM(salesTable[[#This Row],[SourceFile]]))</f>
        <v>Retail_POS_2025.csv</v>
      </c>
      <c r="AS12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6" s="8" t="str">
        <f>IF(salesTable[orderRef_final]&lt;&gt;"MISSING",salesTable[orderRef_final],"invalid")</f>
        <v>SUSPICIOUS</v>
      </c>
    </row>
    <row r="1217" spans="1:46" x14ac:dyDescent="0.3">
      <c r="A1217" t="s">
        <v>1796</v>
      </c>
      <c r="B1217" t="s">
        <v>506</v>
      </c>
      <c r="C1217" t="s">
        <v>1324</v>
      </c>
      <c r="D1217" t="s">
        <v>106</v>
      </c>
      <c r="E1217" t="s">
        <v>2101</v>
      </c>
      <c r="F1217" t="s">
        <v>153</v>
      </c>
      <c r="G1217" t="s">
        <v>218</v>
      </c>
      <c r="H1217" t="s">
        <v>312</v>
      </c>
      <c r="I1217" t="s">
        <v>313</v>
      </c>
      <c r="J1217" t="s">
        <v>97</v>
      </c>
      <c r="K1217" t="s">
        <v>57</v>
      </c>
      <c r="L1217" t="s">
        <v>182</v>
      </c>
      <c r="M1217">
        <v>1</v>
      </c>
      <c r="N1217">
        <v>2800</v>
      </c>
      <c r="O1217">
        <v>2800</v>
      </c>
      <c r="P1217" t="s">
        <v>2787</v>
      </c>
      <c r="Q1217" t="s">
        <v>2788</v>
      </c>
      <c r="R1217" t="s">
        <v>61</v>
      </c>
      <c r="S1217" t="str">
        <f>IF(salesTable[[#This Row],[Region]]="","MISSING",IFERROR(VLOOKUP(salesTable[[#This Row],[Region]],region_ref[],2,FALSE),TRIM(CLEAN(UPPER(salesTable[[#This Row],[Region]])))))</f>
        <v>ACCRA</v>
      </c>
      <c r="T1217" t="str">
        <f>IF(salesTable[[#This Row],[CustomerType]]="","MISSING",IFERROR(VLOOKUP(salesTable[[#This Row],[CustomerType]],customerType_Ref[],2,FALSE),TRIM(CLEAN(UPPER(salesTable[[#This Row],[CustomerType]])))))</f>
        <v>BUSINESS</v>
      </c>
      <c r="U1217" t="str">
        <f>IF(salesTable[[#This Row],[SalesChannel]]="","MISSING",IFERROR(VLOOKUP(salesTable[[#This Row],[SalesChannel]],salesChannel_Ref[],2,FALSE),CLEAN(UPPER(TRIM(salesTable[SalesChannel])))))</f>
        <v>ONLINE</v>
      </c>
      <c r="V1217" t="str">
        <f>IF(salesTable[[#This Row],[PaymentMethod]]="","MISSING",IFERROR(VLOOKUP(salesTable[[#This Row],[PaymentMethod]],paymentMethod_REF[],2,FALSE), CLEAN(UPPER(TRIM(salesTable[[#This Row],[PaymentMethod]])))))</f>
        <v>CASH</v>
      </c>
      <c r="W1217" s="8" t="str">
        <f>IF(salesTable[[#This Row],[ProductID]]="","MISSING",IFERROR(VLOOKUP(salesTable[[#This Row],[ProductID]],product_REF[],1,FALSE),"NO MATCH"))</f>
        <v>P005</v>
      </c>
      <c r="X1217" s="8" t="str">
        <f>CLEAN(UPPER(TRIM(IF(salesTable[[#This Row],[ProductID]]="","MISSING",IFERROR(VLOOKUP(salesTable[[#This Row],[ProductID]],product_REF[],2,FALSE),"NO MATCH")))))</f>
        <v>SMARTPHONE X</v>
      </c>
      <c r="Y1217" t="str">
        <f>IFERROR(CLEAN(UPPER(TRIM(VLOOKUP(salesTable[[#This Row],[productID_Final]],product_REF[],3,FALSE)))),"NO MATCH")</f>
        <v>ELECTRONICS</v>
      </c>
      <c r="Z1217" s="8" t="str">
        <f>IF(salesTable[[#This Row],[productCategory_final]]=CLEAN(UPPER(TRIM(salesTable[ProductCategory]))),salesTable[[#This Row],[productCategory_final]],"MISMATCH")</f>
        <v>ELECTRONICS</v>
      </c>
      <c r="AA1217" s="8" t="str">
        <f>IF(salesTable[[#This Row],[CustomerID]]="","MISSING",IFERROR(VLOOKUP(salesTable[[#This Row],[CustomerID]],customer_REF[],1,FALSE),"NO MATCH"))</f>
        <v>C0045</v>
      </c>
      <c r="AB1217" t="str">
        <f>CLEAN(UPPER(TRIM(IF(salesTable[[#This Row],[FirstName]]="","MISSING",IFERROR(VLOOKUP(salesTable[[#This Row],[CustomerID_final]],customer_REF[],2,FALSE),"NO MATCH")))))</f>
        <v>YAW</v>
      </c>
      <c r="AC1217" s="8" t="str">
        <f>IF(salesTable[[#This Row],[customerFisrtName]]=CLEAN(UPPER(TRIM(salesTable[[#This Row],[customerFisrtName]]))),salesTable[[#This Row],[customerFisrtName]],"MISMATCH")</f>
        <v>YAW</v>
      </c>
      <c r="AD1217" t="str">
        <f>CLEAN(UPPER(TRIM(IF(salesTable[[#This Row],[LastName]]="","MISSING",IFERROR(VLOOKUP(salesTable[[#This Row],[CustomerID_final]],customer_REF[],3,FALSE),"NO MATCH")))))</f>
        <v>OWUSU</v>
      </c>
      <c r="AE1217" s="8" t="str">
        <f>IF(salesTable[[#This Row],[customerLastName]]=CLEAN(UPPER(TRIM(salesTable[[#This Row],[customerLastName]]))),salesTable[[#This Row],[customerLastName]],"MISMATCH")</f>
        <v>OWUSU</v>
      </c>
      <c r="AF1217" s="8" t="str">
        <f>IF(salesTable[[#This Row],[Phone]]="","MISSING",0&amp;RIGHT(TRIM(SUBSTITUTE(SUBSTITUTE(SUBSTITUTE(salesTable[[#This Row],[Phone]],"+","")," ",""),"-","")),9))</f>
        <v>0596313155</v>
      </c>
      <c r="AG121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17" s="8">
        <f>IF(salesTable[[#This Row],[quantity_clean]]&gt;0,salesTable[[#This Row],[quantity_clean]],"INVALID")</f>
        <v>1</v>
      </c>
      <c r="AI1217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217" s="8">
        <f>IF(salesTable[[#This Row],[unitPrice_clean]]&gt;0,salesTable[[#This Row],[unitPrice_clean]],"INVALID")</f>
        <v>2800</v>
      </c>
      <c r="AK1217">
        <f>IF(salesTable[[#This Row],[Revenue]]="","MISSING",VALUE(TRIM(SUBSTITUTE(SUBSTITUTE(salesTable[[#This Row],[Revenue]],",",""),"GH₵",""))))</f>
        <v>2800</v>
      </c>
      <c r="AL1217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1217" s="19">
        <f>IF(ISNUMBER(salesTable[[#This Row],[OrderDate]]),salesTable[[#This Row],[OrderDate]],IFERROR(DATEVALUE(CLEAN(TRIM(SUBSTITUTE(salesTable[[#This Row],[OrderDate]],".","/")))),"CHECK"))</f>
        <v>45837</v>
      </c>
      <c r="AN12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45837</v>
      </c>
      <c r="AO12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17" s="8" t="str">
        <f>CLEAN(PROPER(TRIM(salesTable[[#This Row],[Email]])))</f>
        <v>Yaw.Owusu9@Example.Com</v>
      </c>
      <c r="AR1217" s="8" t="str">
        <f>CLEAN(TRIM(salesTable[[#This Row],[SourceFile]]))</f>
        <v>Retail_POS_2025.csv</v>
      </c>
      <c r="AS12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7" s="8" t="str">
        <f>IF(salesTable[orderRef_final]&lt;&gt;"MISSING",salesTable[orderRef_final],"invalid")</f>
        <v>SUSPICIOUS</v>
      </c>
    </row>
    <row r="1218" spans="1:46" x14ac:dyDescent="0.3">
      <c r="A1218" t="s">
        <v>2789</v>
      </c>
      <c r="B1218" t="s">
        <v>2790</v>
      </c>
      <c r="C1218" t="s">
        <v>2791</v>
      </c>
      <c r="D1218" t="s">
        <v>743</v>
      </c>
      <c r="E1218" t="s">
        <v>161</v>
      </c>
      <c r="F1218" t="s">
        <v>108</v>
      </c>
      <c r="G1218" t="s">
        <v>81</v>
      </c>
      <c r="H1218" t="s">
        <v>425</v>
      </c>
      <c r="I1218" t="s">
        <v>110</v>
      </c>
      <c r="J1218" t="s">
        <v>27</v>
      </c>
      <c r="K1218" t="s">
        <v>72</v>
      </c>
      <c r="L1218" t="s">
        <v>819</v>
      </c>
      <c r="M1218">
        <v>2</v>
      </c>
      <c r="N1218">
        <v>1250</v>
      </c>
      <c r="O1218">
        <v>2500</v>
      </c>
      <c r="P1218" t="s">
        <v>2792</v>
      </c>
      <c r="Q1218" t="s">
        <v>2793</v>
      </c>
      <c r="R1218" t="s">
        <v>32</v>
      </c>
      <c r="S1218" t="str">
        <f>IF(salesTable[[#This Row],[Region]]="","MISSING",IFERROR(VLOOKUP(salesTable[[#This Row],[Region]],region_ref[],2,FALSE),TRIM(CLEAN(UPPER(salesTable[[#This Row],[Region]])))))</f>
        <v>TAMALE</v>
      </c>
      <c r="T1218" t="str">
        <f>IF(salesTable[[#This Row],[CustomerType]]="","MISSING",IFERROR(VLOOKUP(salesTable[[#This Row],[CustomerType]],customerType_Ref[],2,FALSE),TRIM(CLEAN(UPPER(salesTable[[#This Row],[CustomerType]])))))</f>
        <v>GOVERNMENT</v>
      </c>
      <c r="U1218" t="str">
        <f>IF(salesTable[[#This Row],[SalesChannel]]="","MISSING",IFERROR(VLOOKUP(salesTable[[#This Row],[SalesChannel]],salesChannel_Ref[],2,FALSE),CLEAN(UPPER(TRIM(salesTable[SalesChannel])))))</f>
        <v>IN-STORE</v>
      </c>
      <c r="V121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18" s="8" t="str">
        <f>IF(salesTable[[#This Row],[ProductID]]="","MISSING",IFERROR(VLOOKUP(salesTable[[#This Row],[ProductID]],product_REF[],1,FALSE),"NO MATCH"))</f>
        <v>P008</v>
      </c>
      <c r="X1218" s="8" t="str">
        <f>CLEAN(UPPER(TRIM(IF(salesTable[[#This Row],[ProductID]]="","MISSING",IFERROR(VLOOKUP(salesTable[[#This Row],[ProductID]],product_REF[],2,FALSE),"NO MATCH")))))</f>
        <v>MICROWAVE 25L</v>
      </c>
      <c r="Y1218" t="str">
        <f>IFERROR(CLEAN(UPPER(TRIM(VLOOKUP(salesTable[[#This Row],[productID_Final]],product_REF[],3,FALSE)))),"NO MATCH")</f>
        <v>HOME APPLIANCES</v>
      </c>
      <c r="Z1218" s="8" t="str">
        <f>IF(salesTable[[#This Row],[productCategory_final]]=CLEAN(UPPER(TRIM(salesTable[ProductCategory]))),salesTable[[#This Row],[productCategory_final]],"MISMATCH")</f>
        <v>HOME APPLIANCES</v>
      </c>
      <c r="AA1218" s="8" t="str">
        <f>IF(salesTable[[#This Row],[CustomerID]]="","MISSING",IFERROR(VLOOKUP(salesTable[[#This Row],[CustomerID]],customer_REF[],1,FALSE),"NO MATCH"))</f>
        <v>C0315</v>
      </c>
      <c r="AB1218" t="str">
        <f>CLEAN(UPPER(TRIM(IF(salesTable[[#This Row],[FirstName]]="","MISSING",IFERROR(VLOOKUP(salesTable[[#This Row],[CustomerID_final]],customer_REF[],2,FALSE),"NO MATCH")))))</f>
        <v>ESI</v>
      </c>
      <c r="AC1218" s="8" t="str">
        <f>IF(salesTable[[#This Row],[customerFisrtName]]=CLEAN(UPPER(TRIM(salesTable[[#This Row],[customerFisrtName]]))),salesTable[[#This Row],[customerFisrtName]],"MISMATCH")</f>
        <v>ESI</v>
      </c>
      <c r="AD1218" t="str">
        <f>CLEAN(UPPER(TRIM(IF(salesTable[[#This Row],[LastName]]="","MISSING",IFERROR(VLOOKUP(salesTable[[#This Row],[CustomerID_final]],customer_REF[],3,FALSE),"NO MATCH")))))</f>
        <v>ADDO</v>
      </c>
      <c r="AE1218" s="8" t="str">
        <f>IF(salesTable[[#This Row],[customerLastName]]=CLEAN(UPPER(TRIM(salesTable[[#This Row],[customerLastName]]))),salesTable[[#This Row],[customerLastName]],"MISMATCH")</f>
        <v>ADDO</v>
      </c>
      <c r="AF1218" s="8" t="str">
        <f>IF(salesTable[[#This Row],[Phone]]="","MISSING",0&amp;RIGHT(TRIM(SUBSTITUTE(SUBSTITUTE(SUBSTITUTE(salesTable[[#This Row],[Phone]],"+","")," ",""),"-","")),9))</f>
        <v>0208025011</v>
      </c>
      <c r="AG121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18" s="8">
        <f>IF(salesTable[[#This Row],[quantity_clean]]&gt;0,salesTable[[#This Row],[quantity_clean]],"INVALID")</f>
        <v>2</v>
      </c>
      <c r="AI121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218" s="8">
        <f>IF(salesTable[[#This Row],[unitPrice_clean]]&gt;0,salesTable[[#This Row],[unitPrice_clean]],"INVALID")</f>
        <v>1250</v>
      </c>
      <c r="AK1218">
        <f>IF(salesTable[[#This Row],[Revenue]]="","MISSING",VALUE(TRIM(SUBSTITUTE(SUBSTITUTE(salesTable[[#This Row],[Revenue]],",",""),"GH₵",""))))</f>
        <v>2500</v>
      </c>
      <c r="AL1218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1218" s="19">
        <f>IF(ISNUMBER(salesTable[[#This Row],[OrderDate]]),salesTable[[#This Row],[OrderDate]],IFERROR(DATEVALUE(CLEAN(TRIM(SUBSTITUTE(salesTable[[#This Row],[OrderDate]],".","/")))),"CHECK"))</f>
        <v>45689</v>
      </c>
      <c r="AN12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45689</v>
      </c>
      <c r="AO12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18" s="8" t="str">
        <f>CLEAN(PROPER(TRIM(salesTable[[#This Row],[Email]])))</f>
        <v>Esi.Addo86@Example.Com</v>
      </c>
      <c r="AR1218" s="8" t="str">
        <f>CLEAN(TRIM(salesTable[[#This Row],[SourceFile]]))</f>
        <v>Agent_App_2025.csv</v>
      </c>
      <c r="AS12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8" s="8" t="str">
        <f>IF(salesTable[orderRef_final]&lt;&gt;"MISSING",salesTable[orderRef_final],"invalid")</f>
        <v>SUSPICIOUS</v>
      </c>
    </row>
    <row r="1219" spans="1:46" x14ac:dyDescent="0.3">
      <c r="A1219" t="s">
        <v>2797</v>
      </c>
      <c r="B1219" t="s">
        <v>2798</v>
      </c>
      <c r="C1219" t="s">
        <v>150</v>
      </c>
      <c r="D1219" t="s">
        <v>151</v>
      </c>
      <c r="E1219" t="s">
        <v>140</v>
      </c>
      <c r="F1219" t="s">
        <v>23</v>
      </c>
      <c r="G1219" t="s">
        <v>239</v>
      </c>
      <c r="H1219" t="s">
        <v>240</v>
      </c>
      <c r="I1219" t="s">
        <v>781</v>
      </c>
      <c r="J1219" t="s">
        <v>27</v>
      </c>
      <c r="K1219" t="s">
        <v>624</v>
      </c>
      <c r="L1219" t="s">
        <v>165</v>
      </c>
      <c r="M1219">
        <v>7</v>
      </c>
      <c r="N1219">
        <v>980</v>
      </c>
      <c r="O1219">
        <v>6860</v>
      </c>
      <c r="P1219" t="s">
        <v>643</v>
      </c>
      <c r="Q1219" t="s">
        <v>2799</v>
      </c>
      <c r="R1219" t="s">
        <v>157</v>
      </c>
      <c r="S1219" t="str">
        <f>IF(salesTable[[#This Row],[Region]]="","MISSING",IFERROR(VLOOKUP(salesTable[[#This Row],[Region]],region_ref[],2,FALSE),TRIM(CLEAN(UPPER(salesTable[[#This Row],[Region]])))))</f>
        <v>HO</v>
      </c>
      <c r="T1219" t="str">
        <f>IF(salesTable[[#This Row],[CustomerType]]="","MISSING",IFERROR(VLOOKUP(salesTable[[#This Row],[CustomerType]],customerType_Ref[],2,FALSE),TRIM(CLEAN(UPPER(salesTable[[#This Row],[CustomerType]])))))</f>
        <v>GOVERNMENT</v>
      </c>
      <c r="U1219" t="str">
        <f>IF(salesTable[[#This Row],[SalesChannel]]="","MISSING",IFERROR(VLOOKUP(salesTable[[#This Row],[SalesChannel]],salesChannel_Ref[],2,FALSE),CLEAN(UPPER(TRIM(salesTable[SalesChannel])))))</f>
        <v>IN-STORE</v>
      </c>
      <c r="V121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19" s="8" t="str">
        <f>IF(salesTable[[#This Row],[ProductID]]="","MISSING",IFERROR(VLOOKUP(salesTable[[#This Row],[ProductID]],product_REF[],1,FALSE),"NO MATCH"))</f>
        <v>P009</v>
      </c>
      <c r="X1219" s="8" t="str">
        <f>CLEAN(UPPER(TRIM(IF(salesTable[[#This Row],[ProductID]]="","MISSING",IFERROR(VLOOKUP(salesTable[[#This Row],[ProductID]],product_REF[],2,FALSE),"NO MATCH")))))</f>
        <v>FILING CABINET</v>
      </c>
      <c r="Y1219" t="str">
        <f>IFERROR(CLEAN(UPPER(TRIM(VLOOKUP(salesTable[[#This Row],[productID_Final]],product_REF[],3,FALSE)))),"NO MATCH")</f>
        <v>OFFICE SUPPLIES</v>
      </c>
      <c r="Z1219" s="8" t="str">
        <f>IF(salesTable[[#This Row],[productCategory_final]]=CLEAN(UPPER(TRIM(salesTable[ProductCategory]))),salesTable[[#This Row],[productCategory_final]],"MISMATCH")</f>
        <v>OFFICE SUPPLIES</v>
      </c>
      <c r="AA1219" s="8" t="str">
        <f>IF(salesTable[[#This Row],[CustomerID]]="","MISSING",IFERROR(VLOOKUP(salesTable[[#This Row],[CustomerID]],customer_REF[],1,FALSE),"NO MATCH"))</f>
        <v>C0364</v>
      </c>
      <c r="AB1219" t="str">
        <f>CLEAN(UPPER(TRIM(IF(salesTable[[#This Row],[FirstName]]="","MISSING",IFERROR(VLOOKUP(salesTable[[#This Row],[CustomerID_final]],customer_REF[],2,FALSE),"NO MATCH")))))</f>
        <v>KWAME</v>
      </c>
      <c r="AC1219" s="8" t="str">
        <f>IF(salesTable[[#This Row],[customerFisrtName]]=CLEAN(UPPER(TRIM(salesTable[[#This Row],[customerFisrtName]]))),salesTable[[#This Row],[customerFisrtName]],"MISMATCH")</f>
        <v>KWAME</v>
      </c>
      <c r="AD1219" t="str">
        <f>CLEAN(UPPER(TRIM(IF(salesTable[[#This Row],[LastName]]="","MISSING",IFERROR(VLOOKUP(salesTable[[#This Row],[CustomerID_final]],customer_REF[],3,FALSE),"NO MATCH")))))</f>
        <v>OWUSU</v>
      </c>
      <c r="AE1219" s="8" t="str">
        <f>IF(salesTable[[#This Row],[customerLastName]]=CLEAN(UPPER(TRIM(salesTable[[#This Row],[customerLastName]]))),salesTable[[#This Row],[customerLastName]],"MISMATCH")</f>
        <v>OWUSU</v>
      </c>
      <c r="AF1219" s="8" t="str">
        <f>IF(salesTable[[#This Row],[Phone]]="","MISSING",0&amp;RIGHT(TRIM(SUBSTITUTE(SUBSTITUTE(SUBSTITUTE(salesTable[[#This Row],[Phone]],"+","")," ",""),"-","")),9))</f>
        <v>0241234567</v>
      </c>
      <c r="AG121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19" s="8">
        <f>IF(salesTable[[#This Row],[quantity_clean]]&gt;0,salesTable[[#This Row],[quantity_clean]],"INVALID")</f>
        <v>7</v>
      </c>
      <c r="AI121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19" s="8">
        <f>IF(salesTable[[#This Row],[unitPrice_clean]]&gt;0,salesTable[[#This Row],[unitPrice_clean]],"INVALID")</f>
        <v>980</v>
      </c>
      <c r="AK1219">
        <f>IF(salesTable[[#This Row],[Revenue]]="","MISSING",VALUE(TRIM(SUBSTITUTE(SUBSTITUTE(salesTable[[#This Row],[Revenue]],",",""),"GH₵",""))))</f>
        <v>6860</v>
      </c>
      <c r="AL1219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1219" s="19">
        <f>IF(ISNUMBER(salesTable[[#This Row],[OrderDate]]),salesTable[[#This Row],[OrderDate]],IFERROR(DATEVALUE(CLEAN(TRIM(SUBSTITUTE(salesTable[[#This Row],[OrderDate]],".","/")))),"CHECK"))</f>
        <v>45885</v>
      </c>
      <c r="AN121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45885</v>
      </c>
      <c r="AO12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19" s="8" t="str">
        <f>CLEAN(PROPER(TRIM(salesTable[[#This Row],[Email]])))</f>
        <v>Kwame.Owusu17@Example.Com</v>
      </c>
      <c r="AR1219" s="8" t="str">
        <f>CLEAN(TRIM(salesTable[[#This Row],[SourceFile]]))</f>
        <v>Online_Sales_2025.xlsx</v>
      </c>
      <c r="AS12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19" s="8" t="str">
        <f>IF(salesTable[orderRef_final]&lt;&gt;"MISSING",salesTable[orderRef_final],"invalid")</f>
        <v>SUSPICIOUS</v>
      </c>
    </row>
    <row r="1220" spans="1:46" x14ac:dyDescent="0.3">
      <c r="A1220" t="s">
        <v>2805</v>
      </c>
      <c r="B1220" t="s">
        <v>1367</v>
      </c>
      <c r="C1220" t="s">
        <v>1177</v>
      </c>
      <c r="D1220" t="s">
        <v>106</v>
      </c>
      <c r="E1220" t="s">
        <v>93</v>
      </c>
      <c r="G1220" t="s">
        <v>218</v>
      </c>
      <c r="H1220" t="s">
        <v>312</v>
      </c>
      <c r="I1220" t="s">
        <v>26</v>
      </c>
      <c r="J1220" t="s">
        <v>97</v>
      </c>
      <c r="K1220" t="s">
        <v>98</v>
      </c>
      <c r="L1220" t="s">
        <v>58</v>
      </c>
      <c r="M1220">
        <v>2</v>
      </c>
      <c r="N1220">
        <v>2800</v>
      </c>
      <c r="O1220">
        <v>5600</v>
      </c>
      <c r="P1220" t="s">
        <v>2806</v>
      </c>
      <c r="Q1220" t="s">
        <v>2807</v>
      </c>
      <c r="R1220" t="s">
        <v>32</v>
      </c>
      <c r="S1220" t="str">
        <f>IF(salesTable[[#This Row],[Region]]="","MISSING",IFERROR(VLOOKUP(salesTable[[#This Row],[Region]],region_ref[],2,FALSE),TRIM(CLEAN(UPPER(salesTable[[#This Row],[Region]])))))</f>
        <v>MISSING</v>
      </c>
      <c r="T1220" t="str">
        <f>IF(salesTable[[#This Row],[CustomerType]]="","MISSING",IFERROR(VLOOKUP(salesTable[[#This Row],[CustomerType]],customerType_Ref[],2,FALSE),TRIM(CLEAN(UPPER(salesTable[[#This Row],[CustomerType]])))))</f>
        <v>BUSINESS</v>
      </c>
      <c r="U1220" t="str">
        <f>IF(salesTable[[#This Row],[SalesChannel]]="","MISSING",IFERROR(VLOOKUP(salesTable[[#This Row],[SalesChannel]],salesChannel_Ref[],2,FALSE),CLEAN(UPPER(TRIM(salesTable[SalesChannel])))))</f>
        <v>MOBILE APP</v>
      </c>
      <c r="V12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20" s="8" t="str">
        <f>IF(salesTable[[#This Row],[ProductID]]="","MISSING",IFERROR(VLOOKUP(salesTable[[#This Row],[ProductID]],product_REF[],1,FALSE),"NO MATCH"))</f>
        <v>P005</v>
      </c>
      <c r="X1220" s="8" t="str">
        <f>CLEAN(UPPER(TRIM(IF(salesTable[[#This Row],[ProductID]]="","MISSING",IFERROR(VLOOKUP(salesTable[[#This Row],[ProductID]],product_REF[],2,FALSE),"NO MATCH")))))</f>
        <v>SMARTPHONE X</v>
      </c>
      <c r="Y1220" t="str">
        <f>IFERROR(CLEAN(UPPER(TRIM(VLOOKUP(salesTable[[#This Row],[productID_Final]],product_REF[],3,FALSE)))),"NO MATCH")</f>
        <v>ELECTRONICS</v>
      </c>
      <c r="Z1220" s="8" t="str">
        <f>IF(salesTable[[#This Row],[productCategory_final]]=CLEAN(UPPER(TRIM(salesTable[ProductCategory]))),salesTable[[#This Row],[productCategory_final]],"MISMATCH")</f>
        <v>ELECTRONICS</v>
      </c>
      <c r="AA1220" s="8" t="str">
        <f>IF(salesTable[[#This Row],[CustomerID]]="","MISSING",IFERROR(VLOOKUP(salesTable[[#This Row],[CustomerID]],customer_REF[],1,FALSE),"NO MATCH"))</f>
        <v>C0346</v>
      </c>
      <c r="AB1220" t="str">
        <f>CLEAN(UPPER(TRIM(IF(salesTable[[#This Row],[FirstName]]="","MISSING",IFERROR(VLOOKUP(salesTable[[#This Row],[CustomerID_final]],customer_REF[],2,FALSE),"NO MATCH")))))</f>
        <v>YAW</v>
      </c>
      <c r="AC1220" s="8" t="str">
        <f>IF(salesTable[[#This Row],[customerFisrtName]]=CLEAN(UPPER(TRIM(salesTable[[#This Row],[customerFisrtName]]))),salesTable[[#This Row],[customerFisrtName]],"MISMATCH")</f>
        <v>YAW</v>
      </c>
      <c r="AD1220" t="str">
        <f>CLEAN(UPPER(TRIM(IF(salesTable[[#This Row],[LastName]]="","MISSING",IFERROR(VLOOKUP(salesTable[[#This Row],[CustomerID_final]],customer_REF[],3,FALSE),"NO MATCH")))))</f>
        <v>BADU</v>
      </c>
      <c r="AE1220" s="8" t="str">
        <f>IF(salesTable[[#This Row],[customerLastName]]=CLEAN(UPPER(TRIM(salesTable[[#This Row],[customerLastName]]))),salesTable[[#This Row],[customerLastName]],"MISMATCH")</f>
        <v>BADU</v>
      </c>
      <c r="AF1220" s="8" t="str">
        <f>IF(salesTable[[#This Row],[Phone]]="","MISSING",0&amp;RIGHT(TRIM(SUBSTITUTE(SUBSTITUTE(SUBSTITUTE(salesTable[[#This Row],[Phone]],"+","")," ",""),"-","")),9))</f>
        <v>0544135169</v>
      </c>
      <c r="AG1220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20" s="8">
        <f>IF(salesTable[[#This Row],[quantity_clean]]&gt;0,salesTable[[#This Row],[quantity_clean]],"INVALID")</f>
        <v>2</v>
      </c>
      <c r="AI122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220" s="8">
        <f>IF(salesTable[[#This Row],[unitPrice_clean]]&gt;0,salesTable[[#This Row],[unitPrice_clean]],"INVALID")</f>
        <v>2800</v>
      </c>
      <c r="AK1220">
        <f>IF(salesTable[[#This Row],[Revenue]]="","MISSING",VALUE(TRIM(SUBSTITUTE(SUBSTITUTE(salesTable[[#This Row],[Revenue]],",",""),"GH₵",""))))</f>
        <v>5600</v>
      </c>
      <c r="AL1220" s="8">
        <f>IFERROR(IF(ROUND(salesTable[[#This Row],[Quantity_final]]*salesTable[[#This Row],[UnitPrice_final]],2)=ROUND(salesTable[[#This Row],[revenue_clean]],2)=TRUE,salesTable[[#This Row],[revenue_clean]],"invalid"),"INVALID")</f>
        <v>5600</v>
      </c>
      <c r="AM1220" s="19">
        <f>IF(ISNUMBER(salesTable[[#This Row],[OrderDate]]),salesTable[[#This Row],[OrderDate]],IFERROR(DATEVALUE(CLEAN(TRIM(SUBSTITUTE(salesTable[[#This Row],[OrderDate]],".","/")))),"CHECK"))</f>
        <v>45949</v>
      </c>
      <c r="AN122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45949</v>
      </c>
      <c r="AO12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220" s="8" t="str">
        <f>CLEAN(PROPER(TRIM(salesTable[[#This Row],[Email]])))</f>
        <v>Yaw.Badu91Example.Com</v>
      </c>
      <c r="AR1220" s="8" t="str">
        <f>CLEAN(TRIM(salesTable[[#This Row],[SourceFile]]))</f>
        <v>Agent_App_2025.csv</v>
      </c>
      <c r="AS12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0" s="8" t="str">
        <f>IF(salesTable[orderRef_final]&lt;&gt;"MISSING",salesTable[orderRef_final],"invalid")</f>
        <v>SUSPICIOUS</v>
      </c>
    </row>
    <row r="1221" spans="1:46" x14ac:dyDescent="0.3">
      <c r="A1221" t="s">
        <v>2808</v>
      </c>
      <c r="B1221" t="s">
        <v>2809</v>
      </c>
      <c r="C1221" t="s">
        <v>447</v>
      </c>
      <c r="D1221" t="s">
        <v>423</v>
      </c>
      <c r="E1221" t="s">
        <v>93</v>
      </c>
      <c r="F1221" t="s">
        <v>23</v>
      </c>
      <c r="G1221" t="s">
        <v>162</v>
      </c>
      <c r="H1221" t="s">
        <v>163</v>
      </c>
      <c r="I1221" t="s">
        <v>110</v>
      </c>
      <c r="J1221" t="s">
        <v>337</v>
      </c>
      <c r="K1221" t="s">
        <v>84</v>
      </c>
      <c r="L1221" t="s">
        <v>165</v>
      </c>
      <c r="M1221">
        <v>8</v>
      </c>
      <c r="N1221">
        <v>-520</v>
      </c>
      <c r="O1221">
        <v>4160</v>
      </c>
      <c r="P1221" t="s">
        <v>2810</v>
      </c>
      <c r="Q1221" t="s">
        <v>2811</v>
      </c>
      <c r="R1221" t="s">
        <v>157</v>
      </c>
      <c r="S1221" t="str">
        <f>IF(salesTable[[#This Row],[Region]]="","MISSING",IFERROR(VLOOKUP(salesTable[[#This Row],[Region]],region_ref[],2,FALSE),TRIM(CLEAN(UPPER(salesTable[[#This Row],[Region]])))))</f>
        <v>HO</v>
      </c>
      <c r="T1221" t="str">
        <f>IF(salesTable[[#This Row],[CustomerType]]="","MISSING",IFERROR(VLOOKUP(salesTable[[#This Row],[CustomerType]],customerType_Ref[],2,FALSE),TRIM(CLEAN(UPPER(salesTable[[#This Row],[CustomerType]])))))</f>
        <v>INDIVIDUAL</v>
      </c>
      <c r="U1221" t="str">
        <f>IF(salesTable[[#This Row],[SalesChannel]]="","MISSING",IFERROR(VLOOKUP(salesTable[[#This Row],[SalesChannel]],salesChannel_Ref[],2,FALSE),CLEAN(UPPER(TRIM(salesTable[SalesChannel])))))</f>
        <v>AGENT</v>
      </c>
      <c r="V122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21" s="8" t="str">
        <f>IF(salesTable[[#This Row],[ProductID]]="","MISSING",IFERROR(VLOOKUP(salesTable[[#This Row],[ProductID]],product_REF[],1,FALSE),"NO MATCH"))</f>
        <v>P012</v>
      </c>
      <c r="X1221" s="8" t="str">
        <f>CLEAN(UPPER(TRIM(IF(salesTable[[#This Row],[ProductID]]="","MISSING",IFERROR(VLOOKUP(salesTable[[#This Row],[ProductID]],product_REF[],2,FALSE),"NO MATCH")))))</f>
        <v>BLENDER PLUS</v>
      </c>
      <c r="Y1221" t="str">
        <f>IFERROR(CLEAN(UPPER(TRIM(VLOOKUP(salesTable[[#This Row],[productID_Final]],product_REF[],3,FALSE)))),"NO MATCH")</f>
        <v>HOME APPLIANCES</v>
      </c>
      <c r="Z1221" s="8" t="str">
        <f>IF(salesTable[[#This Row],[productCategory_final]]=CLEAN(UPPER(TRIM(salesTable[ProductCategory]))),salesTable[[#This Row],[productCategory_final]],"MISMATCH")</f>
        <v>HOME APPLIANCES</v>
      </c>
      <c r="AA1221" s="8" t="str">
        <f>IF(salesTable[[#This Row],[CustomerID]]="","MISSING",IFERROR(VLOOKUP(salesTable[[#This Row],[CustomerID]],customer_REF[],1,FALSE),"NO MATCH"))</f>
        <v>C0071</v>
      </c>
      <c r="AB1221" t="str">
        <f>CLEAN(UPPER(TRIM(IF(salesTable[[#This Row],[FirstName]]="","MISSING",IFERROR(VLOOKUP(salesTable[[#This Row],[CustomerID_final]],customer_REF[],2,FALSE),"NO MATCH")))))</f>
        <v>AMA</v>
      </c>
      <c r="AC1221" s="8" t="str">
        <f>IF(salesTable[[#This Row],[customerFisrtName]]=CLEAN(UPPER(TRIM(salesTable[[#This Row],[customerFisrtName]]))),salesTable[[#This Row],[customerFisrtName]],"MISMATCH")</f>
        <v>AMA</v>
      </c>
      <c r="AD1221" t="str">
        <f>CLEAN(UPPER(TRIM(IF(salesTable[[#This Row],[LastName]]="","MISSING",IFERROR(VLOOKUP(salesTable[[#This Row],[CustomerID_final]],customer_REF[],3,FALSE),"NO MATCH")))))</f>
        <v>BADU</v>
      </c>
      <c r="AE1221" s="8" t="str">
        <f>IF(salesTable[[#This Row],[customerLastName]]=CLEAN(UPPER(TRIM(salesTable[[#This Row],[customerLastName]]))),salesTable[[#This Row],[customerLastName]],"MISMATCH")</f>
        <v>BADU</v>
      </c>
      <c r="AF1221" s="8" t="str">
        <f>IF(salesTable[[#This Row],[Phone]]="","MISSING",0&amp;RIGHT(TRIM(SUBSTITUTE(SUBSTITUTE(SUBSTITUTE(salesTable[[#This Row],[Phone]],"+","")," ",""),"-","")),9))</f>
        <v>0594702865</v>
      </c>
      <c r="AG122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21" s="8">
        <f>IF(salesTable[[#This Row],[quantity_clean]]&gt;0,salesTable[[#This Row],[quantity_clean]],"INVALID")</f>
        <v>8</v>
      </c>
      <c r="AI1221">
        <f>IF(OR(salesTable[[#This Row],[UnitPrice]]="",salesTable[[#This Row],[UnitPrice]]="N/A",salesTable[[#This Row],[UnitPrice]]="unknown"),"INVALID",VALUE(TRIM(SUBSTITUTE(SUBSTITUTE(salesTable[[#This Row],[UnitPrice]],",",""),"GH₵",""))))</f>
        <v>-520</v>
      </c>
      <c r="AJ1221" s="8" t="str">
        <f>IF(salesTable[[#This Row],[unitPrice_clean]]&gt;0,salesTable[[#This Row],[unitPrice_clean]],"INVALID")</f>
        <v>INVALID</v>
      </c>
      <c r="AK1221">
        <f>IF(salesTable[[#This Row],[Revenue]]="","MISSING",VALUE(TRIM(SUBSTITUTE(SUBSTITUTE(salesTable[[#This Row],[Revenue]],",",""),"GH₵",""))))</f>
        <v>4160</v>
      </c>
      <c r="AL122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21" s="19">
        <f>IF(ISNUMBER(salesTable[[#This Row],[OrderDate]]),salesTable[[#This Row],[OrderDate]],IFERROR(DATEVALUE(CLEAN(TRIM(SUBSTITUTE(salesTable[[#This Row],[OrderDate]],".","/")))),"CHECK"))</f>
        <v>45605</v>
      </c>
      <c r="AN122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21" s="8" t="str">
        <f>CLEAN(PROPER(TRIM(salesTable[[#This Row],[Email]])))</f>
        <v>Ama.Badu23Example.Com</v>
      </c>
      <c r="AR1221" s="8" t="str">
        <f>CLEAN(TRIM(salesTable[[#This Row],[SourceFile]]))</f>
        <v>Online_Sales_2025.xlsx</v>
      </c>
      <c r="AS12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1" s="8" t="str">
        <f>IF(salesTable[orderRef_final]&lt;&gt;"MISSING",salesTable[orderRef_final],"invalid")</f>
        <v>SUSPICIOUS</v>
      </c>
    </row>
    <row r="1222" spans="1:46" x14ac:dyDescent="0.3">
      <c r="A1222" t="s">
        <v>2815</v>
      </c>
      <c r="B1222" t="s">
        <v>2816</v>
      </c>
      <c r="C1222" t="s">
        <v>2637</v>
      </c>
      <c r="D1222" t="s">
        <v>432</v>
      </c>
      <c r="E1222" t="s">
        <v>1988</v>
      </c>
      <c r="F1222" t="s">
        <v>311</v>
      </c>
      <c r="G1222" t="s">
        <v>81</v>
      </c>
      <c r="H1222" t="s">
        <v>1045</v>
      </c>
      <c r="I1222" t="s">
        <v>110</v>
      </c>
      <c r="J1222" t="s">
        <v>27</v>
      </c>
      <c r="K1222" t="s">
        <v>98</v>
      </c>
      <c r="L1222" t="s">
        <v>111</v>
      </c>
      <c r="M1222">
        <v>8</v>
      </c>
      <c r="N1222">
        <v>-1250</v>
      </c>
      <c r="O1222">
        <v>10000</v>
      </c>
      <c r="P1222" t="s">
        <v>2817</v>
      </c>
      <c r="Q1222" t="s">
        <v>2818</v>
      </c>
      <c r="R1222" t="s">
        <v>32</v>
      </c>
      <c r="S1222" t="str">
        <f>IF(salesTable[[#This Row],[Region]]="","MISSING",IFERROR(VLOOKUP(salesTable[[#This Row],[Region]],region_ref[],2,FALSE),TRIM(CLEAN(UPPER(salesTable[[#This Row],[Region]])))))</f>
        <v>HO</v>
      </c>
      <c r="T1222" t="str">
        <f>IF(salesTable[[#This Row],[CustomerType]]="","MISSING",IFERROR(VLOOKUP(salesTable[[#This Row],[CustomerType]],customerType_Ref[],2,FALSE),TRIM(CLEAN(UPPER(salesTable[[#This Row],[CustomerType]])))))</f>
        <v>GOVERNMENT</v>
      </c>
      <c r="U1222" t="str">
        <f>IF(salesTable[[#This Row],[SalesChannel]]="","MISSING",IFERROR(VLOOKUP(salesTable[[#This Row],[SalesChannel]],salesChannel_Ref[],2,FALSE),CLEAN(UPPER(TRIM(salesTable[SalesChannel])))))</f>
        <v>MOBILE APP</v>
      </c>
      <c r="V1222" t="str">
        <f>IF(salesTable[[#This Row],[PaymentMethod]]="","MISSING",IFERROR(VLOOKUP(salesTable[[#This Row],[PaymentMethod]],paymentMethod_REF[],2,FALSE), CLEAN(UPPER(TRIM(salesTable[[#This Row],[PaymentMethod]])))))</f>
        <v>CARD</v>
      </c>
      <c r="W1222" s="8" t="str">
        <f>IF(salesTable[[#This Row],[ProductID]]="","MISSING",IFERROR(VLOOKUP(salesTable[[#This Row],[ProductID]],product_REF[],1,FALSE),"NO MATCH"))</f>
        <v>P008</v>
      </c>
      <c r="X1222" s="8" t="str">
        <f>CLEAN(UPPER(TRIM(IF(salesTable[[#This Row],[ProductID]]="","MISSING",IFERROR(VLOOKUP(salesTable[[#This Row],[ProductID]],product_REF[],2,FALSE),"NO MATCH")))))</f>
        <v>MICROWAVE 25L</v>
      </c>
      <c r="Y1222" t="str">
        <f>IFERROR(CLEAN(UPPER(TRIM(VLOOKUP(salesTable[[#This Row],[productID_Final]],product_REF[],3,FALSE)))),"NO MATCH")</f>
        <v>HOME APPLIANCES</v>
      </c>
      <c r="Z1222" s="8" t="str">
        <f>IF(salesTable[[#This Row],[productCategory_final]]=CLEAN(UPPER(TRIM(salesTable[ProductCategory]))),salesTable[[#This Row],[productCategory_final]],"MISMATCH")</f>
        <v>HOME APPLIANCES</v>
      </c>
      <c r="AA1222" s="8" t="str">
        <f>IF(salesTable[[#This Row],[CustomerID]]="","MISSING",IFERROR(VLOOKUP(salesTable[[#This Row],[CustomerID]],customer_REF[],1,FALSE),"NO MATCH"))</f>
        <v>C0311</v>
      </c>
      <c r="AB1222" t="str">
        <f>CLEAN(UPPER(TRIM(IF(salesTable[[#This Row],[FirstName]]="","MISSING",IFERROR(VLOOKUP(salesTable[[#This Row],[CustomerID_final]],customer_REF[],2,FALSE),"NO MATCH")))))</f>
        <v>ABENA</v>
      </c>
      <c r="AC1222" s="8" t="str">
        <f>IF(salesTable[[#This Row],[customerFisrtName]]=CLEAN(UPPER(TRIM(salesTable[[#This Row],[customerFisrtName]]))),salesTable[[#This Row],[customerFisrtName]],"MISMATCH")</f>
        <v>ABENA</v>
      </c>
      <c r="AD1222" t="str">
        <f>CLEAN(UPPER(TRIM(IF(salesTable[[#This Row],[LastName]]="","MISSING",IFERROR(VLOOKUP(salesTable[[#This Row],[CustomerID_final]],customer_REF[],3,FALSE),"NO MATCH")))))</f>
        <v>BADU</v>
      </c>
      <c r="AE1222" s="8" t="str">
        <f>IF(salesTable[[#This Row],[customerLastName]]=CLEAN(UPPER(TRIM(salesTable[[#This Row],[customerLastName]]))),salesTable[[#This Row],[customerLastName]],"MISMATCH")</f>
        <v>BADU</v>
      </c>
      <c r="AF1222" s="8" t="str">
        <f>IF(salesTable[[#This Row],[Phone]]="","MISSING",0&amp;RIGHT(TRIM(SUBSTITUTE(SUBSTITUTE(SUBSTITUTE(salesTable[[#This Row],[Phone]],"+","")," ",""),"-","")),9))</f>
        <v>0244253291</v>
      </c>
      <c r="AG122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22" s="8">
        <f>IF(salesTable[[#This Row],[quantity_clean]]&gt;0,salesTable[[#This Row],[quantity_clean]],"INVALID")</f>
        <v>8</v>
      </c>
      <c r="AI1222">
        <f>IF(OR(salesTable[[#This Row],[UnitPrice]]="",salesTable[[#This Row],[UnitPrice]]="N/A",salesTable[[#This Row],[UnitPrice]]="unknown"),"INVALID",VALUE(TRIM(SUBSTITUTE(SUBSTITUTE(salesTable[[#This Row],[UnitPrice]],",",""),"GH₵",""))))</f>
        <v>-1250</v>
      </c>
      <c r="AJ1222" s="8" t="str">
        <f>IF(salesTable[[#This Row],[unitPrice_clean]]&gt;0,salesTable[[#This Row],[unitPrice_clean]],"INVALID")</f>
        <v>INVALID</v>
      </c>
      <c r="AK1222">
        <f>IF(salesTable[[#This Row],[Revenue]]="","MISSING",VALUE(TRIM(SUBSTITUTE(SUBSTITUTE(salesTable[[#This Row],[Revenue]],",",""),"GH₵",""))))</f>
        <v>10000</v>
      </c>
      <c r="AL122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22" s="19">
        <f>IF(ISNUMBER(salesTable[[#This Row],[OrderDate]]),salesTable[[#This Row],[OrderDate]],IFERROR(DATEVALUE(CLEAN(TRIM(SUBSTITUTE(salesTable[[#This Row],[OrderDate]],".","/")))),"CHECK"))</f>
        <v>46015</v>
      </c>
      <c r="AN12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46015</v>
      </c>
      <c r="AO12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22" s="8" t="str">
        <f>CLEAN(PROPER(TRIM(salesTable[[#This Row],[Email]])))</f>
        <v>Abena.Badu2@Example.Con</v>
      </c>
      <c r="AR1222" s="8" t="str">
        <f>CLEAN(TRIM(salesTable[[#This Row],[SourceFile]]))</f>
        <v>Agent_App_2025.csv</v>
      </c>
      <c r="AS12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2" s="8" t="str">
        <f>IF(salesTable[orderRef_final]&lt;&gt;"MISSING",salesTable[orderRef_final],"invalid")</f>
        <v>SUSPICIOUS</v>
      </c>
    </row>
    <row r="1223" spans="1:46" x14ac:dyDescent="0.3">
      <c r="A1223" t="s">
        <v>2852</v>
      </c>
      <c r="B1223" t="s">
        <v>689</v>
      </c>
      <c r="C1223" t="s">
        <v>2853</v>
      </c>
      <c r="D1223" t="s">
        <v>50</v>
      </c>
      <c r="E1223" t="s">
        <v>237</v>
      </c>
      <c r="F1223" t="s">
        <v>108</v>
      </c>
      <c r="G1223" t="s">
        <v>81</v>
      </c>
      <c r="H1223" t="s">
        <v>2854</v>
      </c>
      <c r="I1223" t="s">
        <v>110</v>
      </c>
      <c r="J1223" t="s">
        <v>249</v>
      </c>
      <c r="K1223" t="s">
        <v>1148</v>
      </c>
      <c r="L1223" t="s">
        <v>280</v>
      </c>
      <c r="M1223">
        <v>5</v>
      </c>
      <c r="N1223">
        <v>1200</v>
      </c>
      <c r="O1223">
        <v>5900</v>
      </c>
      <c r="P1223" t="s">
        <v>2855</v>
      </c>
      <c r="Q1223" t="s">
        <v>2856</v>
      </c>
      <c r="R1223" t="s">
        <v>157</v>
      </c>
      <c r="S1223" t="str">
        <f>IF(salesTable[[#This Row],[Region]]="","MISSING",IFERROR(VLOOKUP(salesTable[[#This Row],[Region]],region_ref[],2,FALSE),TRIM(CLEAN(UPPER(salesTable[[#This Row],[Region]])))))</f>
        <v>TAMALE</v>
      </c>
      <c r="T1223" t="str">
        <f>IF(salesTable[[#This Row],[CustomerType]]="","MISSING",IFERROR(VLOOKUP(salesTable[[#This Row],[CustomerType]],customerType_Ref[],2,FALSE),TRIM(CLEAN(UPPER(salesTable[[#This Row],[CustomerType]])))))</f>
        <v>GOVERNMENT</v>
      </c>
      <c r="U1223" t="str">
        <f>IF(salesTable[[#This Row],[SalesChannel]]="","MISSING",IFERROR(VLOOKUP(salesTable[[#This Row],[SalesChannel]],salesChannel_Ref[],2,FALSE),CLEAN(UPPER(TRIM(salesTable[SalesChannel])))))</f>
        <v>MOBILE APP</v>
      </c>
      <c r="V1223" t="str">
        <f>IF(salesTable[[#This Row],[PaymentMethod]]="","MISSING",IFERROR(VLOOKUP(salesTable[[#This Row],[PaymentMethod]],paymentMethod_REF[],2,FALSE), CLEAN(UPPER(TRIM(salesTable[[#This Row],[PaymentMethod]])))))</f>
        <v>CASH</v>
      </c>
      <c r="W1223" s="8" t="str">
        <f>IF(salesTable[[#This Row],[ProductID]]="","MISSING",IFERROR(VLOOKUP(salesTable[[#This Row],[ProductID]],product_REF[],1,FALSE),"NO MATCH"))</f>
        <v>P008</v>
      </c>
      <c r="X1223" s="8" t="str">
        <f>CLEAN(UPPER(TRIM(IF(salesTable[[#This Row],[ProductID]]="","MISSING",IFERROR(VLOOKUP(salesTable[[#This Row],[ProductID]],product_REF[],2,FALSE),"NO MATCH")))))</f>
        <v>MICROWAVE 25L</v>
      </c>
      <c r="Y1223" t="str">
        <f>IFERROR(CLEAN(UPPER(TRIM(VLOOKUP(salesTable[[#This Row],[productID_Final]],product_REF[],3,FALSE)))),"NO MATCH")</f>
        <v>HOME APPLIANCES</v>
      </c>
      <c r="Z1223" s="8" t="str">
        <f>IF(salesTable[[#This Row],[productCategory_final]]=CLEAN(UPPER(TRIM(salesTable[ProductCategory]))),salesTable[[#This Row],[productCategory_final]],"MISMATCH")</f>
        <v>HOME APPLIANCES</v>
      </c>
      <c r="AA1223" s="8" t="str">
        <f>IF(salesTable[[#This Row],[CustomerID]]="","MISSING",IFERROR(VLOOKUP(salesTable[[#This Row],[CustomerID]],customer_REF[],1,FALSE),"NO MATCH"))</f>
        <v>C0391</v>
      </c>
      <c r="AB1223" t="str">
        <f>CLEAN(UPPER(TRIM(IF(salesTable[[#This Row],[FirstName]]="","MISSING",IFERROR(VLOOKUP(salesTable[[#This Row],[CustomerID_final]],customer_REF[],2,FALSE),"NO MATCH")))))</f>
        <v>AKOSUA</v>
      </c>
      <c r="AC1223" s="8" t="str">
        <f>IF(salesTable[[#This Row],[customerFisrtName]]=CLEAN(UPPER(TRIM(salesTable[[#This Row],[customerFisrtName]]))),salesTable[[#This Row],[customerFisrtName]],"MISMATCH")</f>
        <v>AKOSUA</v>
      </c>
      <c r="AD1223" t="str">
        <f>CLEAN(UPPER(TRIM(IF(salesTable[[#This Row],[LastName]]="","MISSING",IFERROR(VLOOKUP(salesTable[[#This Row],[CustomerID_final]],customer_REF[],3,FALSE),"NO MATCH")))))</f>
        <v>APPIAH</v>
      </c>
      <c r="AE1223" s="8" t="str">
        <f>IF(salesTable[[#This Row],[customerLastName]]=CLEAN(UPPER(TRIM(salesTable[[#This Row],[customerLastName]]))),salesTable[[#This Row],[customerLastName]],"MISMATCH")</f>
        <v>APPIAH</v>
      </c>
      <c r="AF1223" s="8" t="str">
        <f>IF(salesTable[[#This Row],[Phone]]="","MISSING",0&amp;RIGHT(TRIM(SUBSTITUTE(SUBSTITUTE(SUBSTITUTE(salesTable[[#This Row],[Phone]],"+","")," ",""),"-","")),9))</f>
        <v>0246756440</v>
      </c>
      <c r="AG122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23" s="8">
        <f>IF(salesTable[[#This Row],[quantity_clean]]&gt;0,salesTable[[#This Row],[quantity_clean]],"INVALID")</f>
        <v>5</v>
      </c>
      <c r="AI1223">
        <f>IF(OR(salesTable[[#This Row],[UnitPrice]]="",salesTable[[#This Row],[UnitPrice]]="N/A",salesTable[[#This Row],[UnitPrice]]="unknown"),"INVALID",VALUE(TRIM(SUBSTITUTE(SUBSTITUTE(salesTable[[#This Row],[UnitPrice]],",",""),"GH₵",""))))</f>
        <v>1200</v>
      </c>
      <c r="AJ1223" s="8">
        <f>IF(salesTable[[#This Row],[unitPrice_clean]]&gt;0,salesTable[[#This Row],[unitPrice_clean]],"INVALID")</f>
        <v>1200</v>
      </c>
      <c r="AK1223">
        <f>IF(salesTable[[#This Row],[Revenue]]="","MISSING",VALUE(TRIM(SUBSTITUTE(SUBSTITUTE(salesTable[[#This Row],[Revenue]],",",""),"GH₵",""))))</f>
        <v>5900</v>
      </c>
      <c r="AL122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23" s="19">
        <f>IF(ISNUMBER(salesTable[[#This Row],[OrderDate]]),salesTable[[#This Row],[OrderDate]],IFERROR(DATEVALUE(CLEAN(TRIM(SUBSTITUTE(salesTable[[#This Row],[OrderDate]],".","/")))),"CHECK"))</f>
        <v>45945</v>
      </c>
      <c r="AN12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45945</v>
      </c>
      <c r="AO12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23" s="8" t="str">
        <f>CLEAN(PROPER(TRIM(salesTable[[#This Row],[Email]])))</f>
        <v>Akosua.Appiah46@Example.Com</v>
      </c>
      <c r="AR1223" s="8" t="str">
        <f>CLEAN(TRIM(salesTable[[#This Row],[SourceFile]]))</f>
        <v>Online_Sales_2025.xlsx</v>
      </c>
      <c r="AS12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3" s="8" t="str">
        <f>IF(salesTable[orderRef_final]&lt;&gt;"MISSING",salesTable[orderRef_final],"invalid")</f>
        <v>SUSPICIOUS</v>
      </c>
    </row>
    <row r="1224" spans="1:46" x14ac:dyDescent="0.3">
      <c r="A1224" t="s">
        <v>2864</v>
      </c>
      <c r="B1224" t="s">
        <v>2865</v>
      </c>
      <c r="C1224" t="s">
        <v>589</v>
      </c>
      <c r="D1224" t="s">
        <v>139</v>
      </c>
      <c r="E1224" t="s">
        <v>433</v>
      </c>
      <c r="F1224" t="s">
        <v>108</v>
      </c>
      <c r="G1224" t="s">
        <v>68</v>
      </c>
      <c r="H1224" t="s">
        <v>109</v>
      </c>
      <c r="I1224" t="s">
        <v>818</v>
      </c>
      <c r="J1224" t="s">
        <v>83</v>
      </c>
      <c r="K1224" t="s">
        <v>2866</v>
      </c>
      <c r="L1224" t="s">
        <v>73</v>
      </c>
      <c r="M1224" t="s">
        <v>74</v>
      </c>
      <c r="N1224">
        <v>3600</v>
      </c>
      <c r="O1224">
        <v>28800</v>
      </c>
      <c r="P1224" t="s">
        <v>2867</v>
      </c>
      <c r="Q1224" t="s">
        <v>2868</v>
      </c>
      <c r="R1224" t="s">
        <v>157</v>
      </c>
      <c r="S1224" t="str">
        <f>IF(salesTable[[#This Row],[Region]]="","MISSING",IFERROR(VLOOKUP(salesTable[[#This Row],[Region]],region_ref[],2,FALSE),TRIM(CLEAN(UPPER(salesTable[[#This Row],[Region]])))))</f>
        <v>TAMALE</v>
      </c>
      <c r="T1224" t="str">
        <f>IF(salesTable[[#This Row],[CustomerType]]="","MISSING",IFERROR(VLOOKUP(salesTable[[#This Row],[CustomerType]],customerType_Ref[],2,FALSE),TRIM(CLEAN(UPPER(salesTable[[#This Row],[CustomerType]])))))</f>
        <v>INDIVIDUAL</v>
      </c>
      <c r="U1224" t="str">
        <f>IF(salesTable[[#This Row],[SalesChannel]]="","MISSING",IFERROR(VLOOKUP(salesTable[[#This Row],[SalesChannel]],salesChannel_Ref[],2,FALSE),CLEAN(UPPER(TRIM(salesTable[SalesChannel])))))</f>
        <v>ONLINE</v>
      </c>
      <c r="V1224" t="str">
        <f>IF(salesTable[[#This Row],[PaymentMethod]]="","MISSING",IFERROR(VLOOKUP(salesTable[[#This Row],[PaymentMethod]],paymentMethod_REF[],2,FALSE), CLEAN(UPPER(TRIM(salesTable[[#This Row],[PaymentMethod]])))))</f>
        <v>CARD</v>
      </c>
      <c r="W1224" s="8" t="str">
        <f>IF(salesTable[[#This Row],[ProductID]]="","MISSING",IFERROR(VLOOKUP(salesTable[[#This Row],[ProductID]],product_REF[],1,FALSE),"NO MATCH"))</f>
        <v>P010</v>
      </c>
      <c r="X1224" s="8" t="str">
        <f>CLEAN(UPPER(TRIM(IF(salesTable[[#This Row],[ProductID]]="","MISSING",IFERROR(VLOOKUP(salesTable[[#This Row],[ProductID]],product_REF[],2,FALSE),"NO MATCH")))))</f>
        <v>AIR CONDITIONER</v>
      </c>
      <c r="Y1224" t="str">
        <f>IFERROR(CLEAN(UPPER(TRIM(VLOOKUP(salesTable[[#This Row],[productID_Final]],product_REF[],3,FALSE)))),"NO MATCH")</f>
        <v>HOME APPLIANCES</v>
      </c>
      <c r="Z1224" s="8" t="str">
        <f>IF(salesTable[[#This Row],[productCategory_final]]=CLEAN(UPPER(TRIM(salesTable[ProductCategory]))),salesTable[[#This Row],[productCategory_final]],"MISMATCH")</f>
        <v>HOME APPLIANCES</v>
      </c>
      <c r="AA1224" s="8" t="str">
        <f>IF(salesTable[[#This Row],[CustomerID]]="","MISSING",IFERROR(VLOOKUP(salesTable[[#This Row],[CustomerID]],customer_REF[],1,FALSE),"NO MATCH"))</f>
        <v>C0321</v>
      </c>
      <c r="AB1224" t="str">
        <f>CLEAN(UPPER(TRIM(IF(salesTable[[#This Row],[FirstName]]="","MISSING",IFERROR(VLOOKUP(salesTable[[#This Row],[CustomerID_final]],customer_REF[],2,FALSE),"NO MATCH")))))</f>
        <v>KOFI</v>
      </c>
      <c r="AC1224" s="8" t="str">
        <f>IF(salesTable[[#This Row],[customerFisrtName]]=CLEAN(UPPER(TRIM(salesTable[[#This Row],[customerFisrtName]]))),salesTable[[#This Row],[customerFisrtName]],"MISMATCH")</f>
        <v>KOFI</v>
      </c>
      <c r="AD1224" t="str">
        <f>CLEAN(UPPER(TRIM(IF(salesTable[[#This Row],[LastName]]="","MISSING",IFERROR(VLOOKUP(salesTable[[#This Row],[CustomerID_final]],customer_REF[],3,FALSE),"NO MATCH")))))</f>
        <v>ASARE</v>
      </c>
      <c r="AE1224" s="8" t="str">
        <f>IF(salesTable[[#This Row],[customerLastName]]=CLEAN(UPPER(TRIM(salesTable[[#This Row],[customerLastName]]))),salesTable[[#This Row],[customerLastName]],"MISMATCH")</f>
        <v>ASARE</v>
      </c>
      <c r="AF1224" s="8" t="str">
        <f>IF(salesTable[[#This Row],[Phone]]="","MISSING",0&amp;RIGHT(TRIM(SUBSTITUTE(SUBSTITUTE(SUBSTITUTE(salesTable[[#This Row],[Phone]],"+","")," ",""),"-","")),9))</f>
        <v>0597869954</v>
      </c>
      <c r="AG122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24" s="8">
        <f>IF(salesTable[[#This Row],[quantity_clean]]&gt;0,salesTable[[#This Row],[quantity_clean]],"INVALID")</f>
        <v>8</v>
      </c>
      <c r="AI1224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24" s="8">
        <f>IF(salesTable[[#This Row],[unitPrice_clean]]&gt;0,salesTable[[#This Row],[unitPrice_clean]],"INVALID")</f>
        <v>3600</v>
      </c>
      <c r="AK1224">
        <f>IF(salesTable[[#This Row],[Revenue]]="","MISSING",VALUE(TRIM(SUBSTITUTE(SUBSTITUTE(salesTable[[#This Row],[Revenue]],",",""),"GH₵",""))))</f>
        <v>28800</v>
      </c>
      <c r="AL1224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224" s="19" t="str">
        <f>IF(ISNUMBER(salesTable[[#This Row],[OrderDate]]),salesTable[[#This Row],[OrderDate]],IFERROR(DATEVALUE(CLEAN(TRIM(SUBSTITUTE(salesTable[[#This Row],[OrderDate]],".","/")))),"CHECK"))</f>
        <v>CHECK</v>
      </c>
      <c r="AN122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24" s="8" t="str">
        <f>CLEAN(PROPER(TRIM(salesTable[[#This Row],[Email]])))</f>
        <v>Kofi.Asare39@Example.Com</v>
      </c>
      <c r="AR1224" s="8" t="str">
        <f>CLEAN(TRIM(salesTable[[#This Row],[SourceFile]]))</f>
        <v>Online_Sales_2025.xlsx</v>
      </c>
      <c r="AS12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4" s="8" t="str">
        <f>IF(salesTable[orderRef_final]&lt;&gt;"MISSING",salesTable[orderRef_final],"invalid")</f>
        <v>SUSPICIOUS</v>
      </c>
    </row>
    <row r="1225" spans="1:46" x14ac:dyDescent="0.3">
      <c r="A1225" t="s">
        <v>2874</v>
      </c>
      <c r="B1225" t="s">
        <v>2875</v>
      </c>
      <c r="C1225" t="s">
        <v>2876</v>
      </c>
      <c r="D1225" t="s">
        <v>172</v>
      </c>
      <c r="E1225" t="s">
        <v>140</v>
      </c>
      <c r="F1225" t="s">
        <v>352</v>
      </c>
      <c r="G1225" t="s">
        <v>239</v>
      </c>
      <c r="H1225" t="s">
        <v>417</v>
      </c>
      <c r="I1225" t="s">
        <v>279</v>
      </c>
      <c r="J1225" t="s">
        <v>501</v>
      </c>
      <c r="K1225" t="s">
        <v>72</v>
      </c>
      <c r="L1225" t="s">
        <v>1023</v>
      </c>
      <c r="M1225">
        <v>2</v>
      </c>
      <c r="N1225">
        <v>980</v>
      </c>
      <c r="O1225">
        <v>1960</v>
      </c>
      <c r="P1225" t="s">
        <v>2877</v>
      </c>
      <c r="Q1225" t="s">
        <v>2878</v>
      </c>
      <c r="R1225" t="s">
        <v>61</v>
      </c>
      <c r="S1225" t="str">
        <f>IF(salesTable[[#This Row],[Region]]="","MISSING",IFERROR(VLOOKUP(salesTable[[#This Row],[Region]],region_ref[],2,FALSE),TRIM(CLEAN(UPPER(salesTable[[#This Row],[Region]])))))</f>
        <v>TAMALE</v>
      </c>
      <c r="T1225" t="str">
        <f>IF(salesTable[[#This Row],[CustomerType]]="","MISSING",IFERROR(VLOOKUP(salesTable[[#This Row],[CustomerType]],customerType_Ref[],2,FALSE),TRIM(CLEAN(UPPER(salesTable[[#This Row],[CustomerType]])))))</f>
        <v>GOVERNMENT</v>
      </c>
      <c r="U1225" t="str">
        <f>IF(salesTable[[#This Row],[SalesChannel]]="","MISSING",IFERROR(VLOOKUP(salesTable[[#This Row],[SalesChannel]],salesChannel_Ref[],2,FALSE),CLEAN(UPPER(TRIM(salesTable[SalesChannel])))))</f>
        <v>IN-STORE</v>
      </c>
      <c r="V1225" t="str">
        <f>IF(salesTable[[#This Row],[PaymentMethod]]="","MISSING",IFERROR(VLOOKUP(salesTable[[#This Row],[PaymentMethod]],paymentMethod_REF[],2,FALSE), CLEAN(UPPER(TRIM(salesTable[[#This Row],[PaymentMethod]])))))</f>
        <v>CARD</v>
      </c>
      <c r="W1225" s="8" t="str">
        <f>IF(salesTable[[#This Row],[ProductID]]="","MISSING",IFERROR(VLOOKUP(salesTable[[#This Row],[ProductID]],product_REF[],1,FALSE),"NO MATCH"))</f>
        <v>P009</v>
      </c>
      <c r="X1225" s="8" t="str">
        <f>CLEAN(UPPER(TRIM(IF(salesTable[[#This Row],[ProductID]]="","MISSING",IFERROR(VLOOKUP(salesTable[[#This Row],[ProductID]],product_REF[],2,FALSE),"NO MATCH")))))</f>
        <v>FILING CABINET</v>
      </c>
      <c r="Y1225" t="str">
        <f>IFERROR(CLEAN(UPPER(TRIM(VLOOKUP(salesTable[[#This Row],[productID_Final]],product_REF[],3,FALSE)))),"NO MATCH")</f>
        <v>OFFICE SUPPLIES</v>
      </c>
      <c r="Z1225" s="8" t="str">
        <f>IF(salesTable[[#This Row],[productCategory_final]]=CLEAN(UPPER(TRIM(salesTable[ProductCategory]))),salesTable[[#This Row],[productCategory_final]],"MISMATCH")</f>
        <v>OFFICE SUPPLIES</v>
      </c>
      <c r="AA1225" s="8" t="str">
        <f>IF(salesTable[[#This Row],[CustomerID]]="","MISSING",IFERROR(VLOOKUP(salesTable[[#This Row],[CustomerID]],customer_REF[],1,FALSE),"NO MATCH"))</f>
        <v>C0132</v>
      </c>
      <c r="AB1225" t="str">
        <f>CLEAN(UPPER(TRIM(IF(salesTable[[#This Row],[FirstName]]="","MISSING",IFERROR(VLOOKUP(salesTable[[#This Row],[CustomerID_final]],customer_REF[],2,FALSE),"NO MATCH")))))</f>
        <v>DANIEL</v>
      </c>
      <c r="AC1225" s="8" t="str">
        <f>IF(salesTable[[#This Row],[customerFisrtName]]=CLEAN(UPPER(TRIM(salesTable[[#This Row],[customerFisrtName]]))),salesTable[[#This Row],[customerFisrtName]],"MISMATCH")</f>
        <v>DANIEL</v>
      </c>
      <c r="AD1225" t="str">
        <f>CLEAN(UPPER(TRIM(IF(salesTable[[#This Row],[LastName]]="","MISSING",IFERROR(VLOOKUP(salesTable[[#This Row],[CustomerID_final]],customer_REF[],3,FALSE),"NO MATCH")))))</f>
        <v>OWUSU</v>
      </c>
      <c r="AE1225" s="8" t="str">
        <f>IF(salesTable[[#This Row],[customerLastName]]=CLEAN(UPPER(TRIM(salesTable[[#This Row],[customerLastName]]))),salesTable[[#This Row],[customerLastName]],"MISMATCH")</f>
        <v>OWUSU</v>
      </c>
      <c r="AF1225" s="8" t="str">
        <f>IF(salesTable[[#This Row],[Phone]]="","MISSING",0&amp;RIGHT(TRIM(SUBSTITUTE(SUBSTITUTE(SUBSTITUTE(salesTable[[#This Row],[Phone]],"+","")," ",""),"-","")),9))</f>
        <v>0264799749</v>
      </c>
      <c r="AG122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25" s="8">
        <f>IF(salesTable[[#This Row],[quantity_clean]]&gt;0,salesTable[[#This Row],[quantity_clean]],"INVALID")</f>
        <v>2</v>
      </c>
      <c r="AI122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25" s="8">
        <f>IF(salesTable[[#This Row],[unitPrice_clean]]&gt;0,salesTable[[#This Row],[unitPrice_clean]],"INVALID")</f>
        <v>980</v>
      </c>
      <c r="AK1225">
        <f>IF(salesTable[[#This Row],[Revenue]]="","MISSING",VALUE(TRIM(SUBSTITUTE(SUBSTITUTE(salesTable[[#This Row],[Revenue]],",",""),"GH₵",""))))</f>
        <v>1960</v>
      </c>
      <c r="AL1225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1225" s="19">
        <f>IF(ISNUMBER(salesTable[[#This Row],[OrderDate]]),salesTable[[#This Row],[OrderDate]],IFERROR(DATEVALUE(CLEAN(TRIM(SUBSTITUTE(salesTable[[#This Row],[OrderDate]],".","/")))),"CHECK"))</f>
        <v>45926</v>
      </c>
      <c r="AN12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45926</v>
      </c>
      <c r="AO12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25" s="8" t="str">
        <f>CLEAN(PROPER(TRIM(salesTable[[#This Row],[Email]])))</f>
        <v>Daniel.Owusu81@Example.Com</v>
      </c>
      <c r="AR1225" s="8" t="str">
        <f>CLEAN(TRIM(salesTable[[#This Row],[SourceFile]]))</f>
        <v>Retail_POS_2025.csv</v>
      </c>
      <c r="AS12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5" s="8" t="str">
        <f>IF(salesTable[orderRef_final]&lt;&gt;"MISSING",salesTable[orderRef_final],"invalid")</f>
        <v>SUSPICIOUS</v>
      </c>
    </row>
    <row r="1226" spans="1:46" x14ac:dyDescent="0.3">
      <c r="A1226" t="s">
        <v>2919</v>
      </c>
      <c r="B1226" t="s">
        <v>2129</v>
      </c>
      <c r="C1226" t="s">
        <v>2423</v>
      </c>
      <c r="D1226" t="s">
        <v>151</v>
      </c>
      <c r="E1226" t="s">
        <v>22</v>
      </c>
      <c r="F1226" t="s">
        <v>23</v>
      </c>
      <c r="G1226" t="s">
        <v>239</v>
      </c>
      <c r="H1226" t="s">
        <v>1728</v>
      </c>
      <c r="I1226" t="s">
        <v>1762</v>
      </c>
      <c r="J1226" t="s">
        <v>501</v>
      </c>
      <c r="K1226" t="s">
        <v>57</v>
      </c>
      <c r="L1226" t="s">
        <v>111</v>
      </c>
      <c r="M1226">
        <v>11</v>
      </c>
      <c r="N1226">
        <v>1080</v>
      </c>
      <c r="O1226">
        <v>11880</v>
      </c>
      <c r="P1226" t="s">
        <v>2920</v>
      </c>
      <c r="Q1226" t="s">
        <v>2921</v>
      </c>
      <c r="R1226" t="s">
        <v>157</v>
      </c>
      <c r="S1226" t="str">
        <f>IF(salesTable[[#This Row],[Region]]="","MISSING",IFERROR(VLOOKUP(salesTable[[#This Row],[Region]],region_ref[],2,FALSE),TRIM(CLEAN(UPPER(salesTable[[#This Row],[Region]])))))</f>
        <v>HO</v>
      </c>
      <c r="T1226" t="str">
        <f>IF(salesTable[[#This Row],[CustomerType]]="","MISSING",IFERROR(VLOOKUP(salesTable[[#This Row],[CustomerType]],customerType_Ref[],2,FALSE),TRIM(CLEAN(UPPER(salesTable[[#This Row],[CustomerType]])))))</f>
        <v>GOVERNMENT</v>
      </c>
      <c r="U1226" t="str">
        <f>IF(salesTable[[#This Row],[SalesChannel]]="","MISSING",IFERROR(VLOOKUP(salesTable[[#This Row],[SalesChannel]],salesChannel_Ref[],2,FALSE),CLEAN(UPPER(TRIM(salesTable[SalesChannel])))))</f>
        <v>ONLINE</v>
      </c>
      <c r="V1226" t="str">
        <f>IF(salesTable[[#This Row],[PaymentMethod]]="","MISSING",IFERROR(VLOOKUP(salesTable[[#This Row],[PaymentMethod]],paymentMethod_REF[],2,FALSE), CLEAN(UPPER(TRIM(salesTable[[#This Row],[PaymentMethod]])))))</f>
        <v>CARD</v>
      </c>
      <c r="W1226" s="8" t="str">
        <f>IF(salesTable[[#This Row],[ProductID]]="","MISSING",IFERROR(VLOOKUP(salesTable[[#This Row],[ProductID]],product_REF[],1,FALSE),"NO MATCH"))</f>
        <v>P009</v>
      </c>
      <c r="X1226" s="8" t="str">
        <f>CLEAN(UPPER(TRIM(IF(salesTable[[#This Row],[ProductID]]="","MISSING",IFERROR(VLOOKUP(salesTable[[#This Row],[ProductID]],product_REF[],2,FALSE),"NO MATCH")))))</f>
        <v>FILING CABINET</v>
      </c>
      <c r="Y1226" t="str">
        <f>IFERROR(CLEAN(UPPER(TRIM(VLOOKUP(salesTable[[#This Row],[productID_Final]],product_REF[],3,FALSE)))),"NO MATCH")</f>
        <v>OFFICE SUPPLIES</v>
      </c>
      <c r="Z1226" s="8" t="str">
        <f>IF(salesTable[[#This Row],[productCategory_final]]=CLEAN(UPPER(TRIM(salesTable[ProductCategory]))),salesTable[[#This Row],[productCategory_final]],"MISMATCH")</f>
        <v>OFFICE SUPPLIES</v>
      </c>
      <c r="AA1226" s="8" t="str">
        <f>IF(salesTable[[#This Row],[CustomerID]]="","MISSING",IFERROR(VLOOKUP(salesTable[[#This Row],[CustomerID]],customer_REF[],1,FALSE),"NO MATCH"))</f>
        <v>C0203</v>
      </c>
      <c r="AB1226" t="str">
        <f>CLEAN(UPPER(TRIM(IF(salesTable[[#This Row],[FirstName]]="","MISSING",IFERROR(VLOOKUP(salesTable[[#This Row],[CustomerID_final]],customer_REF[],2,FALSE),"NO MATCH")))))</f>
        <v>KWAME</v>
      </c>
      <c r="AC1226" s="8" t="str">
        <f>IF(salesTable[[#This Row],[customerFisrtName]]=CLEAN(UPPER(TRIM(salesTable[[#This Row],[customerFisrtName]]))),salesTable[[#This Row],[customerFisrtName]],"MISMATCH")</f>
        <v>KWAME</v>
      </c>
      <c r="AD1226" t="str">
        <f>CLEAN(UPPER(TRIM(IF(salesTable[[#This Row],[LastName]]="","MISSING",IFERROR(VLOOKUP(salesTable[[#This Row],[CustomerID_final]],customer_REF[],3,FALSE),"NO MATCH")))))</f>
        <v>ARTHUR</v>
      </c>
      <c r="AE1226" s="8" t="str">
        <f>IF(salesTable[[#This Row],[customerLastName]]=CLEAN(UPPER(TRIM(salesTable[[#This Row],[customerLastName]]))),salesTable[[#This Row],[customerLastName]],"MISMATCH")</f>
        <v>ARTHUR</v>
      </c>
      <c r="AF1226" s="8" t="str">
        <f>IF(salesTable[[#This Row],[Phone]]="","MISSING",0&amp;RIGHT(TRIM(SUBSTITUTE(SUBSTITUTE(SUBSTITUTE(salesTable[[#This Row],[Phone]],"+","")," ",""),"-","")),9))</f>
        <v>0205519609</v>
      </c>
      <c r="AG122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226" s="8">
        <f>IF(salesTable[[#This Row],[quantity_clean]]&gt;0,salesTable[[#This Row],[quantity_clean]],"INVALID")</f>
        <v>11</v>
      </c>
      <c r="AI1226">
        <f>IF(OR(salesTable[[#This Row],[UnitPrice]]="",salesTable[[#This Row],[UnitPrice]]="N/A",salesTable[[#This Row],[UnitPrice]]="unknown"),"INVALID",VALUE(TRIM(SUBSTITUTE(SUBSTITUTE(salesTable[[#This Row],[UnitPrice]],",",""),"GH₵",""))))</f>
        <v>1080</v>
      </c>
      <c r="AJ1226" s="8">
        <f>IF(salesTable[[#This Row],[unitPrice_clean]]&gt;0,salesTable[[#This Row],[unitPrice_clean]],"INVALID")</f>
        <v>1080</v>
      </c>
      <c r="AK1226">
        <f>IF(salesTable[[#This Row],[Revenue]]="","MISSING",VALUE(TRIM(SUBSTITUTE(SUBSTITUTE(salesTable[[#This Row],[Revenue]],",",""),"GH₵",""))))</f>
        <v>11880</v>
      </c>
      <c r="AL1226" s="8">
        <f>IFERROR(IF(ROUND(salesTable[[#This Row],[Quantity_final]]*salesTable[[#This Row],[UnitPrice_final]],2)=ROUND(salesTable[[#This Row],[revenue_clean]],2)=TRUE,salesTable[[#This Row],[revenue_clean]],"invalid"),"INVALID")</f>
        <v>11880</v>
      </c>
      <c r="AM1226" s="19">
        <f>IF(ISNUMBER(salesTable[[#This Row],[OrderDate]]),salesTable[[#This Row],[OrderDate]],IFERROR(DATEVALUE(CLEAN(TRIM(SUBSTITUTE(salesTable[[#This Row],[OrderDate]],".","/")))),"CHECK"))</f>
        <v>45841</v>
      </c>
      <c r="AN12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45841</v>
      </c>
      <c r="AO12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26" s="8" t="str">
        <f>CLEAN(PROPER(TRIM(salesTable[[#This Row],[Email]])))</f>
        <v>Kwame.Arthur98@Example.Com</v>
      </c>
      <c r="AR1226" s="8" t="str">
        <f>CLEAN(TRIM(salesTable[[#This Row],[SourceFile]]))</f>
        <v>Online_Sales_2025.xlsx</v>
      </c>
      <c r="AS12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6" s="8" t="str">
        <f>IF(salesTable[orderRef_final]&lt;&gt;"MISSING",salesTable[orderRef_final],"invalid")</f>
        <v>SUSPICIOUS</v>
      </c>
    </row>
    <row r="1227" spans="1:46" x14ac:dyDescent="0.3">
      <c r="A1227" t="s">
        <v>2922</v>
      </c>
      <c r="B1227" t="s">
        <v>2923</v>
      </c>
      <c r="C1227" t="s">
        <v>1900</v>
      </c>
      <c r="D1227" t="s">
        <v>65</v>
      </c>
      <c r="E1227" t="s">
        <v>22</v>
      </c>
      <c r="F1227" t="s">
        <v>23</v>
      </c>
      <c r="G1227" t="s">
        <v>191</v>
      </c>
      <c r="H1227" t="s">
        <v>278</v>
      </c>
      <c r="I1227" t="s">
        <v>279</v>
      </c>
      <c r="J1227" t="s">
        <v>97</v>
      </c>
      <c r="K1227" t="s">
        <v>921</v>
      </c>
      <c r="L1227" t="s">
        <v>132</v>
      </c>
      <c r="M1227" t="s">
        <v>607</v>
      </c>
      <c r="N1227">
        <v>1650</v>
      </c>
      <c r="O1227">
        <v>3300</v>
      </c>
      <c r="P1227" t="s">
        <v>2924</v>
      </c>
      <c r="Q1227" t="s">
        <v>2925</v>
      </c>
      <c r="R1227" t="s">
        <v>61</v>
      </c>
      <c r="S1227" t="str">
        <f>IF(salesTable[[#This Row],[Region]]="","MISSING",IFERROR(VLOOKUP(salesTable[[#This Row],[Region]],region_ref[],2,FALSE),TRIM(CLEAN(UPPER(salesTable[[#This Row],[Region]])))))</f>
        <v>HO</v>
      </c>
      <c r="T1227" t="str">
        <f>IF(salesTable[[#This Row],[CustomerType]]="","MISSING",IFERROR(VLOOKUP(salesTable[[#This Row],[CustomerType]],customerType_Ref[],2,FALSE),TRIM(CLEAN(UPPER(salesTable[[#This Row],[CustomerType]])))))</f>
        <v>BUSINESS</v>
      </c>
      <c r="U1227" t="str">
        <f>IF(salesTable[[#This Row],[SalesChannel]]="","MISSING",IFERROR(VLOOKUP(salesTable[[#This Row],[SalesChannel]],salesChannel_Ref[],2,FALSE),CLEAN(UPPER(TRIM(salesTable[SalesChannel])))))</f>
        <v>MOBILE APP</v>
      </c>
      <c r="V12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27" s="8" t="str">
        <f>IF(salesTable[[#This Row],[ProductID]]="","MISSING",IFERROR(VLOOKUP(salesTable[[#This Row],[ProductID]],product_REF[],1,FALSE),"NO MATCH"))</f>
        <v>P004</v>
      </c>
      <c r="X1227" s="8" t="str">
        <f>CLEAN(UPPER(TRIM(IF(salesTable[[#This Row],[ProductID]]="","MISSING",IFERROR(VLOOKUP(salesTable[[#This Row],[ProductID]],product_REF[],2,FALSE),"NO MATCH")))))</f>
        <v>LASER PRINTER</v>
      </c>
      <c r="Y1227" t="str">
        <f>IFERROR(CLEAN(UPPER(TRIM(VLOOKUP(salesTable[[#This Row],[productID_Final]],product_REF[],3,FALSE)))),"NO MATCH")</f>
        <v>OFFICE SUPPLIES</v>
      </c>
      <c r="Z1227" s="8" t="str">
        <f>IF(salesTable[[#This Row],[productCategory_final]]=CLEAN(UPPER(TRIM(salesTable[ProductCategory]))),salesTable[[#This Row],[productCategory_final]],"MISMATCH")</f>
        <v>OFFICE SUPPLIES</v>
      </c>
      <c r="AA1227" s="8" t="str">
        <f>IF(salesTable[[#This Row],[CustomerID]]="","MISSING",IFERROR(VLOOKUP(salesTable[[#This Row],[CustomerID]],customer_REF[],1,FALSE),"NO MATCH"))</f>
        <v>C0350</v>
      </c>
      <c r="AB1227" t="str">
        <f>CLEAN(UPPER(TRIM(IF(salesTable[[#This Row],[FirstName]]="","MISSING",IFERROR(VLOOKUP(salesTable[[#This Row],[CustomerID_final]],customer_REF[],2,FALSE),"NO MATCH")))))</f>
        <v>NAA</v>
      </c>
      <c r="AC1227" s="8" t="str">
        <f>IF(salesTable[[#This Row],[customerFisrtName]]=CLEAN(UPPER(TRIM(salesTable[[#This Row],[customerFisrtName]]))),salesTable[[#This Row],[customerFisrtName]],"MISMATCH")</f>
        <v>NAA</v>
      </c>
      <c r="AD1227" t="str">
        <f>CLEAN(UPPER(TRIM(IF(salesTable[[#This Row],[LastName]]="","MISSING",IFERROR(VLOOKUP(salesTable[[#This Row],[CustomerID_final]],customer_REF[],3,FALSE),"NO MATCH")))))</f>
        <v>ARTHUR</v>
      </c>
      <c r="AE1227" s="8" t="str">
        <f>IF(salesTable[[#This Row],[customerLastName]]=CLEAN(UPPER(TRIM(salesTable[[#This Row],[customerLastName]]))),salesTable[[#This Row],[customerLastName]],"MISMATCH")</f>
        <v>ARTHUR</v>
      </c>
      <c r="AF1227" s="8" t="str">
        <f>IF(salesTable[[#This Row],[Phone]]="","MISSING",0&amp;RIGHT(TRIM(SUBSTITUTE(SUBSTITUTE(SUBSTITUTE(salesTable[[#This Row],[Phone]],"+","")," ",""),"-","")),9))</f>
        <v>0265433453</v>
      </c>
      <c r="AG122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27" s="8">
        <f>IF(salesTable[[#This Row],[quantity_clean]]&gt;0,salesTable[[#This Row],[quantity_clean]],"INVALID")</f>
        <v>2</v>
      </c>
      <c r="AI122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27" s="8">
        <f>IF(salesTable[[#This Row],[unitPrice_clean]]&gt;0,salesTable[[#This Row],[unitPrice_clean]],"INVALID")</f>
        <v>1650</v>
      </c>
      <c r="AK1227">
        <f>IF(salesTable[[#This Row],[Revenue]]="","MISSING",VALUE(TRIM(SUBSTITUTE(SUBSTITUTE(salesTable[[#This Row],[Revenue]],",",""),"GH₵",""))))</f>
        <v>3300</v>
      </c>
      <c r="AL1227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1227" s="19" t="str">
        <f>IF(ISNUMBER(salesTable[[#This Row],[OrderDate]]),salesTable[[#This Row],[OrderDate]],IFERROR(DATEVALUE(CLEAN(TRIM(SUBSTITUTE(salesTable[[#This Row],[OrderDate]],".","/")))),"CHECK"))</f>
        <v>CHECK</v>
      </c>
      <c r="AN12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27" s="8" t="str">
        <f>CLEAN(PROPER(TRIM(salesTable[[#This Row],[Email]])))</f>
        <v>Naa.Arthur85@Example.Com</v>
      </c>
      <c r="AR1227" s="8" t="str">
        <f>CLEAN(TRIM(salesTable[[#This Row],[SourceFile]]))</f>
        <v>Retail_POS_2025.csv</v>
      </c>
      <c r="AS12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7" s="8" t="str">
        <f>IF(salesTable[orderRef_final]&lt;&gt;"MISSING",salesTable[orderRef_final],"invalid")</f>
        <v>SUSPICIOUS</v>
      </c>
    </row>
    <row r="1228" spans="1:46" x14ac:dyDescent="0.3">
      <c r="A1228" t="s">
        <v>2926</v>
      </c>
      <c r="B1228" t="s">
        <v>2927</v>
      </c>
      <c r="C1228" t="s">
        <v>2022</v>
      </c>
      <c r="D1228" t="s">
        <v>366</v>
      </c>
      <c r="E1228" t="s">
        <v>552</v>
      </c>
      <c r="F1228" t="s">
        <v>67</v>
      </c>
      <c r="G1228" t="s">
        <v>81</v>
      </c>
      <c r="H1228" t="s">
        <v>425</v>
      </c>
      <c r="I1228" t="s">
        <v>110</v>
      </c>
      <c r="J1228" t="s">
        <v>27</v>
      </c>
      <c r="K1228" t="s">
        <v>72</v>
      </c>
      <c r="L1228" t="s">
        <v>338</v>
      </c>
      <c r="M1228">
        <v>7</v>
      </c>
      <c r="N1228">
        <v>1250</v>
      </c>
      <c r="O1228">
        <v>8750</v>
      </c>
      <c r="P1228" t="s">
        <v>2928</v>
      </c>
      <c r="Q1228" t="s">
        <v>2929</v>
      </c>
      <c r="R1228" t="s">
        <v>46</v>
      </c>
      <c r="S1228" t="str">
        <f>IF(salesTable[[#This Row],[Region]]="","MISSING",IFERROR(VLOOKUP(salesTable[[#This Row],[Region]],region_ref[],2,FALSE),TRIM(CLEAN(UPPER(salesTable[[#This Row],[Region]])))))</f>
        <v>TAKORADI</v>
      </c>
      <c r="T1228" t="str">
        <f>IF(salesTable[[#This Row],[CustomerType]]="","MISSING",IFERROR(VLOOKUP(salesTable[[#This Row],[CustomerType]],customerType_Ref[],2,FALSE),TRIM(CLEAN(UPPER(salesTable[[#This Row],[CustomerType]])))))</f>
        <v>GOVERNMENT</v>
      </c>
      <c r="U1228" t="str">
        <f>IF(salesTable[[#This Row],[SalesChannel]]="","MISSING",IFERROR(VLOOKUP(salesTable[[#This Row],[SalesChannel]],salesChannel_Ref[],2,FALSE),CLEAN(UPPER(TRIM(salesTable[SalesChannel])))))</f>
        <v>IN-STORE</v>
      </c>
      <c r="V122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28" s="8" t="str">
        <f>IF(salesTable[[#This Row],[ProductID]]="","MISSING",IFERROR(VLOOKUP(salesTable[[#This Row],[ProductID]],product_REF[],1,FALSE),"NO MATCH"))</f>
        <v>P008</v>
      </c>
      <c r="X1228" s="8" t="str">
        <f>CLEAN(UPPER(TRIM(IF(salesTable[[#This Row],[ProductID]]="","MISSING",IFERROR(VLOOKUP(salesTable[[#This Row],[ProductID]],product_REF[],2,FALSE),"NO MATCH")))))</f>
        <v>MICROWAVE 25L</v>
      </c>
      <c r="Y1228" t="str">
        <f>IFERROR(CLEAN(UPPER(TRIM(VLOOKUP(salesTable[[#This Row],[productID_Final]],product_REF[],3,FALSE)))),"NO MATCH")</f>
        <v>HOME APPLIANCES</v>
      </c>
      <c r="Z1228" s="8" t="str">
        <f>IF(salesTable[[#This Row],[productCategory_final]]=CLEAN(UPPER(TRIM(salesTable[ProductCategory]))),salesTable[[#This Row],[productCategory_final]],"MISMATCH")</f>
        <v>HOME APPLIANCES</v>
      </c>
      <c r="AA1228" s="8" t="str">
        <f>IF(salesTable[[#This Row],[CustomerID]]="","MISSING",IFERROR(VLOOKUP(salesTable[[#This Row],[CustomerID]],customer_REF[],1,FALSE),"NO MATCH"))</f>
        <v>C0344</v>
      </c>
      <c r="AB1228" t="str">
        <f>CLEAN(UPPER(TRIM(IF(salesTable[[#This Row],[FirstName]]="","MISSING",IFERROR(VLOOKUP(salesTable[[#This Row],[CustomerID_final]],customer_REF[],2,FALSE),"NO MATCH")))))</f>
        <v>ABENA</v>
      </c>
      <c r="AC1228" s="8" t="str">
        <f>IF(salesTable[[#This Row],[customerFisrtName]]=CLEAN(UPPER(TRIM(salesTable[[#This Row],[customerFisrtName]]))),salesTable[[#This Row],[customerFisrtName]],"MISMATCH")</f>
        <v>ABENA</v>
      </c>
      <c r="AD1228" t="str">
        <f>CLEAN(UPPER(TRIM(IF(salesTable[[#This Row],[LastName]]="","MISSING",IFERROR(VLOOKUP(salesTable[[#This Row],[CustomerID_final]],customer_REF[],3,FALSE),"NO MATCH")))))</f>
        <v>BADU</v>
      </c>
      <c r="AE1228" s="8" t="str">
        <f>IF(salesTable[[#This Row],[customerLastName]]=CLEAN(UPPER(TRIM(salesTable[[#This Row],[customerLastName]]))),salesTable[[#This Row],[customerLastName]],"MISMATCH")</f>
        <v>BADU</v>
      </c>
      <c r="AF1228" s="8" t="str">
        <f>IF(salesTable[[#This Row],[Phone]]="","MISSING",0&amp;RIGHT(TRIM(SUBSTITUTE(SUBSTITUTE(SUBSTITUTE(salesTable[[#This Row],[Phone]],"+","")," ",""),"-","")),9))</f>
        <v>0263178122</v>
      </c>
      <c r="AG1228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28" s="8">
        <f>IF(salesTable[[#This Row],[quantity_clean]]&gt;0,salesTable[[#This Row],[quantity_clean]],"INVALID")</f>
        <v>7</v>
      </c>
      <c r="AI122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228" s="8">
        <f>IF(salesTable[[#This Row],[unitPrice_clean]]&gt;0,salesTable[[#This Row],[unitPrice_clean]],"INVALID")</f>
        <v>1250</v>
      </c>
      <c r="AK1228">
        <f>IF(salesTable[[#This Row],[Revenue]]="","MISSING",VALUE(TRIM(SUBSTITUTE(SUBSTITUTE(salesTable[[#This Row],[Revenue]],",",""),"GH₵",""))))</f>
        <v>8750</v>
      </c>
      <c r="AL1228" s="8">
        <f>IFERROR(IF(ROUND(salesTable[[#This Row],[Quantity_final]]*salesTable[[#This Row],[UnitPrice_final]],2)=ROUND(salesTable[[#This Row],[revenue_clean]],2)=TRUE,salesTable[[#This Row],[revenue_clean]],"invalid"),"INVALID")</f>
        <v>8750</v>
      </c>
      <c r="AM1228" s="19" t="str">
        <f>IF(ISNUMBER(salesTable[[#This Row],[OrderDate]]),salesTable[[#This Row],[OrderDate]],IFERROR(DATEVALUE(CLEAN(TRIM(SUBSTITUTE(salesTable[[#This Row],[OrderDate]],".","/")))),"CHECK"))</f>
        <v>CHECK</v>
      </c>
      <c r="AN122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228" s="8" t="str">
        <f>CLEAN(PROPER(TRIM(salesTable[[#This Row],[Email]])))</f>
        <v>Abena.Badu22@Example.Com</v>
      </c>
      <c r="AR1228" s="8" t="str">
        <f>CLEAN(TRIM(salesTable[[#This Row],[SourceFile]]))</f>
        <v>Mobile_App_Export.csv</v>
      </c>
      <c r="AS12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8" s="8" t="str">
        <f>IF(salesTable[orderRef_final]&lt;&gt;"MISSING",salesTable[orderRef_final],"invalid")</f>
        <v>SUSPICIOUS</v>
      </c>
    </row>
    <row r="1229" spans="1:46" x14ac:dyDescent="0.3">
      <c r="A1229" t="s">
        <v>2937</v>
      </c>
      <c r="B1229" t="s">
        <v>2938</v>
      </c>
      <c r="C1229" t="s">
        <v>1761</v>
      </c>
      <c r="D1229" t="s">
        <v>92</v>
      </c>
      <c r="E1229" t="s">
        <v>190</v>
      </c>
      <c r="F1229" t="s">
        <v>23</v>
      </c>
      <c r="G1229" t="s">
        <v>24</v>
      </c>
      <c r="H1229" t="s">
        <v>434</v>
      </c>
      <c r="I1229" t="s">
        <v>26</v>
      </c>
      <c r="J1229" t="s">
        <v>27</v>
      </c>
      <c r="K1229" t="s">
        <v>758</v>
      </c>
      <c r="L1229" t="s">
        <v>111</v>
      </c>
      <c r="M1229">
        <v>12</v>
      </c>
      <c r="N1229">
        <v>4200</v>
      </c>
      <c r="O1229">
        <v>50400</v>
      </c>
      <c r="P1229" t="s">
        <v>2939</v>
      </c>
      <c r="Q1229" t="s">
        <v>2940</v>
      </c>
      <c r="R1229" t="s">
        <v>46</v>
      </c>
      <c r="S1229" t="str">
        <f>IF(salesTable[[#This Row],[Region]]="","MISSING",IFERROR(VLOOKUP(salesTable[[#This Row],[Region]],region_ref[],2,FALSE),TRIM(CLEAN(UPPER(salesTable[[#This Row],[Region]])))))</f>
        <v>HO</v>
      </c>
      <c r="T1229" t="str">
        <f>IF(salesTable[[#This Row],[CustomerType]]="","MISSING",IFERROR(VLOOKUP(salesTable[[#This Row],[CustomerType]],customerType_Ref[],2,FALSE),TRIM(CLEAN(UPPER(salesTable[[#This Row],[CustomerType]])))))</f>
        <v>GOVERNMENT</v>
      </c>
      <c r="U1229" t="str">
        <f>IF(salesTable[[#This Row],[SalesChannel]]="","MISSING",IFERROR(VLOOKUP(salesTable[[#This Row],[SalesChannel]],salesChannel_Ref[],2,FALSE),CLEAN(UPPER(TRIM(salesTable[SalesChannel])))))</f>
        <v>ONLINE</v>
      </c>
      <c r="V1229" t="str">
        <f>IF(salesTable[[#This Row],[PaymentMethod]]="","MISSING",IFERROR(VLOOKUP(salesTable[[#This Row],[PaymentMethod]],paymentMethod_REF[],2,FALSE), CLEAN(UPPER(TRIM(salesTable[[#This Row],[PaymentMethod]])))))</f>
        <v>CARD</v>
      </c>
      <c r="W1229" s="8" t="str">
        <f>IF(salesTable[[#This Row],[ProductID]]="","MISSING",IFERROR(VLOOKUP(salesTable[[#This Row],[ProductID]],product_REF[],1,FALSE),"NO MATCH"))</f>
        <v>P001</v>
      </c>
      <c r="X1229" s="8" t="str">
        <f>CLEAN(UPPER(TRIM(IF(salesTable[[#This Row],[ProductID]]="","MISSING",IFERROR(VLOOKUP(salesTable[[#This Row],[ProductID]],product_REF[],2,FALSE),"NO MATCH")))))</f>
        <v>LAPTOP PRO 14</v>
      </c>
      <c r="Y1229" t="str">
        <f>IFERROR(CLEAN(UPPER(TRIM(VLOOKUP(salesTable[[#This Row],[productID_Final]],product_REF[],3,FALSE)))),"NO MATCH")</f>
        <v>ELECTRONICS</v>
      </c>
      <c r="Z1229" s="8" t="str">
        <f>IF(salesTable[[#This Row],[productCategory_final]]=CLEAN(UPPER(TRIM(salesTable[ProductCategory]))),salesTable[[#This Row],[productCategory_final]],"MISMATCH")</f>
        <v>ELECTRONICS</v>
      </c>
      <c r="AA1229" s="8" t="str">
        <f>IF(salesTable[[#This Row],[CustomerID]]="","MISSING",IFERROR(VLOOKUP(salesTable[[#This Row],[CustomerID]],customer_REF[],1,FALSE),"NO MATCH"))</f>
        <v>C0284</v>
      </c>
      <c r="AB1229" t="str">
        <f>CLEAN(UPPER(TRIM(IF(salesTable[[#This Row],[FirstName]]="","MISSING",IFERROR(VLOOKUP(salesTable[[#This Row],[CustomerID_final]],customer_REF[],2,FALSE),"NO MATCH")))))</f>
        <v>AMA</v>
      </c>
      <c r="AC1229" s="8" t="str">
        <f>IF(salesTable[[#This Row],[customerFisrtName]]=CLEAN(UPPER(TRIM(salesTable[[#This Row],[customerFisrtName]]))),salesTable[[#This Row],[customerFisrtName]],"MISMATCH")</f>
        <v>AMA</v>
      </c>
      <c r="AD1229" t="str">
        <f>CLEAN(UPPER(TRIM(IF(salesTable[[#This Row],[LastName]]="","MISSING",IFERROR(VLOOKUP(salesTable[[#This Row],[CustomerID_final]],customer_REF[],3,FALSE),"NO MATCH")))))</f>
        <v>ASARE</v>
      </c>
      <c r="AE1229" s="8" t="str">
        <f>IF(salesTable[[#This Row],[customerLastName]]=CLEAN(UPPER(TRIM(salesTable[[#This Row],[customerLastName]]))),salesTable[[#This Row],[customerLastName]],"MISMATCH")</f>
        <v>ASARE</v>
      </c>
      <c r="AF1229" s="8" t="str">
        <f>IF(salesTable[[#This Row],[Phone]]="","MISSING",0&amp;RIGHT(TRIM(SUBSTITUTE(SUBSTITUTE(SUBSTITUTE(salesTable[[#This Row],[Phone]],"+","")," ",""),"-","")),9))</f>
        <v>0241751882</v>
      </c>
      <c r="AG122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29" s="8">
        <f>IF(salesTable[[#This Row],[quantity_clean]]&gt;0,salesTable[[#This Row],[quantity_clean]],"INVALID")</f>
        <v>12</v>
      </c>
      <c r="AI122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29" s="8">
        <f>IF(salesTable[[#This Row],[unitPrice_clean]]&gt;0,salesTable[[#This Row],[unitPrice_clean]],"INVALID")</f>
        <v>4200</v>
      </c>
      <c r="AK1229">
        <f>IF(salesTable[[#This Row],[Revenue]]="","MISSING",VALUE(TRIM(SUBSTITUTE(SUBSTITUTE(salesTable[[#This Row],[Revenue]],",",""),"GH₵",""))))</f>
        <v>50400</v>
      </c>
      <c r="AL1229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1229" s="19">
        <f>IF(ISNUMBER(salesTable[[#This Row],[OrderDate]]),salesTable[[#This Row],[OrderDate]],IFERROR(DATEVALUE(CLEAN(TRIM(SUBSTITUTE(salesTable[[#This Row],[OrderDate]],".","/")))),"CHECK"))</f>
        <v>46018</v>
      </c>
      <c r="AN12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46018</v>
      </c>
      <c r="AO12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29" s="8" t="str">
        <f>CLEAN(PROPER(TRIM(salesTable[[#This Row],[Email]])))</f>
        <v>Ama.Asare72@Example.Com</v>
      </c>
      <c r="AR1229" s="8" t="str">
        <f>CLEAN(TRIM(salesTable[[#This Row],[SourceFile]]))</f>
        <v>Mobile_App_Export.csv</v>
      </c>
      <c r="AS12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29" s="8" t="str">
        <f>IF(salesTable[orderRef_final]&lt;&gt;"MISSING",salesTable[orderRef_final],"invalid")</f>
        <v>SUSPICIOUS</v>
      </c>
    </row>
    <row r="1230" spans="1:46" x14ac:dyDescent="0.3">
      <c r="A1230" t="s">
        <v>2944</v>
      </c>
      <c r="B1230" t="s">
        <v>2200</v>
      </c>
      <c r="C1230" t="s">
        <v>422</v>
      </c>
      <c r="D1230" t="s">
        <v>92</v>
      </c>
      <c r="E1230" t="s">
        <v>51</v>
      </c>
      <c r="F1230" t="s">
        <v>311</v>
      </c>
      <c r="G1230" t="s">
        <v>239</v>
      </c>
      <c r="H1230" t="s">
        <v>240</v>
      </c>
      <c r="I1230" t="s">
        <v>2345</v>
      </c>
      <c r="J1230" t="s">
        <v>71</v>
      </c>
      <c r="K1230" t="s">
        <v>1385</v>
      </c>
      <c r="L1230" t="s">
        <v>58</v>
      </c>
      <c r="M1230" t="s">
        <v>2945</v>
      </c>
      <c r="N1230" t="s">
        <v>242</v>
      </c>
      <c r="O1230">
        <v>8820</v>
      </c>
      <c r="P1230" t="s">
        <v>2946</v>
      </c>
      <c r="Q1230" t="s">
        <v>2947</v>
      </c>
      <c r="R1230" t="s">
        <v>32</v>
      </c>
      <c r="S1230" t="str">
        <f>IF(salesTable[[#This Row],[Region]]="","MISSING",IFERROR(VLOOKUP(salesTable[[#This Row],[Region]],region_ref[],2,FALSE),TRIM(CLEAN(UPPER(salesTable[[#This Row],[Region]])))))</f>
        <v>HO</v>
      </c>
      <c r="T1230" t="str">
        <f>IF(salesTable[[#This Row],[CustomerType]]="","MISSING",IFERROR(VLOOKUP(salesTable[[#This Row],[CustomerType]],customerType_Ref[],2,FALSE),TRIM(CLEAN(UPPER(salesTable[[#This Row],[CustomerType]])))))</f>
        <v>INDIVIDUAL</v>
      </c>
      <c r="U1230" t="str">
        <f>IF(salesTable[[#This Row],[SalesChannel]]="","MISSING",IFERROR(VLOOKUP(salesTable[[#This Row],[SalesChannel]],salesChannel_Ref[],2,FALSE),CLEAN(UPPER(TRIM(salesTable[SalesChannel])))))</f>
        <v>MOBILE APP</v>
      </c>
      <c r="V123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30" s="8" t="str">
        <f>IF(salesTable[[#This Row],[ProductID]]="","MISSING",IFERROR(VLOOKUP(salesTable[[#This Row],[ProductID]],product_REF[],1,FALSE),"NO MATCH"))</f>
        <v>P009</v>
      </c>
      <c r="X1230" s="8" t="str">
        <f>CLEAN(UPPER(TRIM(IF(salesTable[[#This Row],[ProductID]]="","MISSING",IFERROR(VLOOKUP(salesTable[[#This Row],[ProductID]],product_REF[],2,FALSE),"NO MATCH")))))</f>
        <v>FILING CABINET</v>
      </c>
      <c r="Y1230" t="str">
        <f>IFERROR(CLEAN(UPPER(TRIM(VLOOKUP(salesTable[[#This Row],[productID_Final]],product_REF[],3,FALSE)))),"NO MATCH")</f>
        <v>OFFICE SUPPLIES</v>
      </c>
      <c r="Z1230" s="8" t="str">
        <f>IF(salesTable[[#This Row],[productCategory_final]]=CLEAN(UPPER(TRIM(salesTable[ProductCategory]))),salesTable[[#This Row],[productCategory_final]],"MISMATCH")</f>
        <v>OFFICE SUPPLIES</v>
      </c>
      <c r="AA1230" s="8" t="str">
        <f>IF(salesTable[[#This Row],[CustomerID]]="","MISSING",IFERROR(VLOOKUP(salesTable[[#This Row],[CustomerID]],customer_REF[],1,FALSE),"NO MATCH"))</f>
        <v>C0388</v>
      </c>
      <c r="AB1230" t="str">
        <f>CLEAN(UPPER(TRIM(IF(salesTable[[#This Row],[FirstName]]="","MISSING",IFERROR(VLOOKUP(salesTable[[#This Row],[CustomerID_final]],customer_REF[],2,FALSE),"NO MATCH")))))</f>
        <v>AMA</v>
      </c>
      <c r="AC1230" s="8" t="str">
        <f>IF(salesTable[[#This Row],[customerFisrtName]]=CLEAN(UPPER(TRIM(salesTable[[#This Row],[customerFisrtName]]))),salesTable[[#This Row],[customerFisrtName]],"MISMATCH")</f>
        <v>AMA</v>
      </c>
      <c r="AD1230" t="str">
        <f>CLEAN(UPPER(TRIM(IF(salesTable[[#This Row],[LastName]]="","MISSING",IFERROR(VLOOKUP(salesTable[[#This Row],[CustomerID_final]],customer_REF[],3,FALSE),"NO MATCH")))))</f>
        <v>MENSAH</v>
      </c>
      <c r="AE1230" s="8" t="str">
        <f>IF(salesTable[[#This Row],[customerLastName]]=CLEAN(UPPER(TRIM(salesTable[[#This Row],[customerLastName]]))),salesTable[[#This Row],[customerLastName]],"MISMATCH")</f>
        <v>MENSAH</v>
      </c>
      <c r="AF1230" s="8" t="str">
        <f>IF(salesTable[[#This Row],[Phone]]="","MISSING",0&amp;RIGHT(TRIM(SUBSTITUTE(SUBSTITUTE(SUBSTITUTE(salesTable[[#This Row],[Phone]],"+","")," ",""),"-","")),9))</f>
        <v>0207208302</v>
      </c>
      <c r="AG1230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30" s="8">
        <f>IF(salesTable[[#This Row],[quantity_clean]]&gt;0,salesTable[[#This Row],[quantity_clean]],"INVALID")</f>
        <v>9</v>
      </c>
      <c r="AI1230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30" s="8">
        <f>IF(salesTable[[#This Row],[unitPrice_clean]]&gt;0,salesTable[[#This Row],[unitPrice_clean]],"INVALID")</f>
        <v>980</v>
      </c>
      <c r="AK1230">
        <f>IF(salesTable[[#This Row],[Revenue]]="","MISSING",VALUE(TRIM(SUBSTITUTE(SUBSTITUTE(salesTable[[#This Row],[Revenue]],",",""),"GH₵",""))))</f>
        <v>8820</v>
      </c>
      <c r="AL1230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1230" s="19">
        <f>IF(ISNUMBER(salesTable[[#This Row],[OrderDate]]),salesTable[[#This Row],[OrderDate]],IFERROR(DATEVALUE(CLEAN(TRIM(SUBSTITUTE(salesTable[[#This Row],[OrderDate]],".","/")))),"CHECK"))</f>
        <v>45761</v>
      </c>
      <c r="AN12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45761</v>
      </c>
      <c r="AO12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30" s="8" t="str">
        <f>CLEAN(PROPER(TRIM(salesTable[[#This Row],[Email]])))</f>
        <v>Ama.Mensah16Example.Com</v>
      </c>
      <c r="AR1230" s="8" t="str">
        <f>CLEAN(TRIM(salesTable[[#This Row],[SourceFile]]))</f>
        <v>Agent_App_2025.csv</v>
      </c>
      <c r="AS12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0" s="8" t="str">
        <f>IF(salesTable[orderRef_final]&lt;&gt;"MISSING",salesTable[orderRef_final],"invalid")</f>
        <v>SUSPICIOUS</v>
      </c>
    </row>
    <row r="1231" spans="1:46" x14ac:dyDescent="0.3">
      <c r="A1231" t="s">
        <v>2985</v>
      </c>
      <c r="B1231" t="s">
        <v>2986</v>
      </c>
      <c r="C1231" t="s">
        <v>1011</v>
      </c>
      <c r="D1231" t="s">
        <v>106</v>
      </c>
      <c r="E1231" t="s">
        <v>441</v>
      </c>
      <c r="F1231" t="s">
        <v>23</v>
      </c>
      <c r="G1231" t="s">
        <v>68</v>
      </c>
      <c r="H1231" t="s">
        <v>2987</v>
      </c>
      <c r="I1231" t="s">
        <v>110</v>
      </c>
      <c r="J1231" t="s">
        <v>864</v>
      </c>
      <c r="K1231" t="s">
        <v>84</v>
      </c>
      <c r="L1231" t="s">
        <v>182</v>
      </c>
      <c r="M1231" t="s">
        <v>145</v>
      </c>
      <c r="N1231" t="s">
        <v>2988</v>
      </c>
      <c r="O1231">
        <v>18000</v>
      </c>
      <c r="P1231" t="s">
        <v>2989</v>
      </c>
      <c r="Q1231" t="s">
        <v>2990</v>
      </c>
      <c r="R1231" t="s">
        <v>32</v>
      </c>
      <c r="S1231" t="str">
        <f>IF(salesTable[[#This Row],[Region]]="","MISSING",IFERROR(VLOOKUP(salesTable[[#This Row],[Region]],region_ref[],2,FALSE),TRIM(CLEAN(UPPER(salesTable[[#This Row],[Region]])))))</f>
        <v>HO</v>
      </c>
      <c r="T1231" t="str">
        <f>IF(salesTable[[#This Row],[CustomerType]]="","MISSING",IFERROR(VLOOKUP(salesTable[[#This Row],[CustomerType]],customerType_Ref[],2,FALSE),TRIM(CLEAN(UPPER(salesTable[[#This Row],[CustomerType]])))))</f>
        <v>INDIVIDUAL</v>
      </c>
      <c r="U1231" t="str">
        <f>IF(salesTable[[#This Row],[SalesChannel]]="","MISSING",IFERROR(VLOOKUP(salesTable[[#This Row],[SalesChannel]],salesChannel_Ref[],2,FALSE),CLEAN(UPPER(TRIM(salesTable[SalesChannel])))))</f>
        <v>AGENT</v>
      </c>
      <c r="V1231" t="str">
        <f>IF(salesTable[[#This Row],[PaymentMethod]]="","MISSING",IFERROR(VLOOKUP(salesTable[[#This Row],[PaymentMethod]],paymentMethod_REF[],2,FALSE), CLEAN(UPPER(TRIM(salesTable[[#This Row],[PaymentMethod]])))))</f>
        <v>CASH</v>
      </c>
      <c r="W1231" s="8" t="str">
        <f>IF(salesTable[[#This Row],[ProductID]]="","MISSING",IFERROR(VLOOKUP(salesTable[[#This Row],[ProductID]],product_REF[],1,FALSE),"NO MATCH"))</f>
        <v>P010</v>
      </c>
      <c r="X1231" s="8" t="str">
        <f>CLEAN(UPPER(TRIM(IF(salesTable[[#This Row],[ProductID]]="","MISSING",IFERROR(VLOOKUP(salesTable[[#This Row],[ProductID]],product_REF[],2,FALSE),"NO MATCH")))))</f>
        <v>AIR CONDITIONER</v>
      </c>
      <c r="Y1231" t="str">
        <f>IFERROR(CLEAN(UPPER(TRIM(VLOOKUP(salesTable[[#This Row],[productID_Final]],product_REF[],3,FALSE)))),"NO MATCH")</f>
        <v>HOME APPLIANCES</v>
      </c>
      <c r="Z1231" s="8" t="str">
        <f>IF(salesTable[[#This Row],[productCategory_final]]=CLEAN(UPPER(TRIM(salesTable[ProductCategory]))),salesTable[[#This Row],[productCategory_final]],"MISMATCH")</f>
        <v>HOME APPLIANCES</v>
      </c>
      <c r="AA1231" s="8" t="str">
        <f>IF(salesTable[[#This Row],[CustomerID]]="","MISSING",IFERROR(VLOOKUP(salesTable[[#This Row],[CustomerID]],customer_REF[],1,FALSE),"NO MATCH"))</f>
        <v>C0260</v>
      </c>
      <c r="AB1231" t="str">
        <f>CLEAN(UPPER(TRIM(IF(salesTable[[#This Row],[FirstName]]="","MISSING",IFERROR(VLOOKUP(salesTable[[#This Row],[CustomerID_final]],customer_REF[],2,FALSE),"NO MATCH")))))</f>
        <v>YAW</v>
      </c>
      <c r="AC1231" s="8" t="str">
        <f>IF(salesTable[[#This Row],[customerFisrtName]]=CLEAN(UPPER(TRIM(salesTable[[#This Row],[customerFisrtName]]))),salesTable[[#This Row],[customerFisrtName]],"MISMATCH")</f>
        <v>YAW</v>
      </c>
      <c r="AD1231" t="str">
        <f>CLEAN(UPPER(TRIM(IF(salesTable[[#This Row],[LastName]]="","MISSING",IFERROR(VLOOKUP(salesTable[[#This Row],[CustomerID_final]],customer_REF[],3,FALSE),"NO MATCH")))))</f>
        <v>APPIAH</v>
      </c>
      <c r="AE1231" s="8" t="str">
        <f>IF(salesTable[[#This Row],[customerLastName]]=CLEAN(UPPER(TRIM(salesTable[[#This Row],[customerLastName]]))),salesTable[[#This Row],[customerLastName]],"MISMATCH")</f>
        <v>APPIAH</v>
      </c>
      <c r="AF1231" s="8" t="str">
        <f>IF(salesTable[[#This Row],[Phone]]="","MISSING",0&amp;RIGHT(TRIM(SUBSTITUTE(SUBSTITUTE(SUBSTITUTE(salesTable[[#This Row],[Phone]],"+","")," ",""),"-","")),9))</f>
        <v>0503648266</v>
      </c>
      <c r="AG123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31" s="8">
        <f>IF(salesTable[[#This Row],[quantity_clean]]&gt;0,salesTable[[#This Row],[quantity_clean]],"INVALID")</f>
        <v>5</v>
      </c>
      <c r="AI123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31" s="8">
        <f>IF(salesTable[[#This Row],[unitPrice_clean]]&gt;0,salesTable[[#This Row],[unitPrice_clean]],"INVALID")</f>
        <v>3600</v>
      </c>
      <c r="AK1231">
        <f>IF(salesTable[[#This Row],[Revenue]]="","MISSING",VALUE(TRIM(SUBSTITUTE(SUBSTITUTE(salesTable[[#This Row],[Revenue]],",",""),"GH₵",""))))</f>
        <v>18000</v>
      </c>
      <c r="AL1231" s="8">
        <f>IFERROR(IF(ROUND(salesTable[[#This Row],[Quantity_final]]*salesTable[[#This Row],[UnitPrice_final]],2)=ROUND(salesTable[[#This Row],[revenue_clean]],2)=TRUE,salesTable[[#This Row],[revenue_clean]],"invalid"),"INVALID")</f>
        <v>18000</v>
      </c>
      <c r="AM1231" s="19">
        <f>IF(ISNUMBER(salesTable[[#This Row],[OrderDate]]),salesTable[[#This Row],[OrderDate]],IFERROR(DATEVALUE(CLEAN(TRIM(SUBSTITUTE(salesTable[[#This Row],[OrderDate]],".","/")))),"CHECK"))</f>
        <v>45834</v>
      </c>
      <c r="AN12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45834</v>
      </c>
      <c r="AO12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31" s="8" t="str">
        <f>CLEAN(PROPER(TRIM(salesTable[[#This Row],[Email]])))</f>
        <v>Yaw.Appiah13@Example.Com</v>
      </c>
      <c r="AR1231" s="8" t="str">
        <f>CLEAN(TRIM(salesTable[[#This Row],[SourceFile]]))</f>
        <v>Agent_App_2025.csv</v>
      </c>
      <c r="AS12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1" s="8" t="str">
        <f>IF(salesTable[orderRef_final]&lt;&gt;"MISSING",salesTable[orderRef_final],"invalid")</f>
        <v>SUSPICIOUS</v>
      </c>
    </row>
    <row r="1232" spans="1:46" x14ac:dyDescent="0.3">
      <c r="A1232" t="s">
        <v>2995</v>
      </c>
      <c r="B1232" t="s">
        <v>2996</v>
      </c>
      <c r="C1232" t="s">
        <v>1146</v>
      </c>
      <c r="D1232" t="s">
        <v>92</v>
      </c>
      <c r="E1232" t="s">
        <v>140</v>
      </c>
      <c r="F1232" t="s">
        <v>457</v>
      </c>
      <c r="G1232" t="s">
        <v>120</v>
      </c>
      <c r="H1232" t="s">
        <v>1432</v>
      </c>
      <c r="I1232" t="s">
        <v>41</v>
      </c>
      <c r="J1232" t="s">
        <v>83</v>
      </c>
      <c r="K1232" t="s">
        <v>921</v>
      </c>
      <c r="L1232" t="s">
        <v>222</v>
      </c>
      <c r="M1232">
        <v>4</v>
      </c>
      <c r="N1232">
        <v>850</v>
      </c>
      <c r="O1232">
        <v>3400</v>
      </c>
      <c r="P1232" t="s">
        <v>2997</v>
      </c>
      <c r="Q1232" t="s">
        <v>2998</v>
      </c>
      <c r="R1232" t="s">
        <v>157</v>
      </c>
      <c r="S1232" t="str">
        <f>IF(salesTable[[#This Row],[Region]]="","MISSING",IFERROR(VLOOKUP(salesTable[[#This Row],[Region]],region_ref[],2,FALSE),TRIM(CLEAN(UPPER(salesTable[[#This Row],[Region]])))))</f>
        <v>HO</v>
      </c>
      <c r="T1232" t="str">
        <f>IF(salesTable[[#This Row],[CustomerType]]="","MISSING",IFERROR(VLOOKUP(salesTable[[#This Row],[CustomerType]],customerType_Ref[],2,FALSE),TRIM(CLEAN(UPPER(salesTable[[#This Row],[CustomerType]])))))</f>
        <v>INDIVIDUAL</v>
      </c>
      <c r="U1232" t="str">
        <f>IF(salesTable[[#This Row],[SalesChannel]]="","MISSING",IFERROR(VLOOKUP(salesTable[[#This Row],[SalesChannel]],salesChannel_Ref[],2,FALSE),CLEAN(UPPER(TRIM(salesTable[SalesChannel])))))</f>
        <v>MOBILE APP</v>
      </c>
      <c r="V1232" t="str">
        <f>IF(salesTable[[#This Row],[PaymentMethod]]="","MISSING",IFERROR(VLOOKUP(salesTable[[#This Row],[PaymentMethod]],paymentMethod_REF[],2,FALSE), CLEAN(UPPER(TRIM(salesTable[[#This Row],[PaymentMethod]])))))</f>
        <v>CASH</v>
      </c>
      <c r="W1232" s="8" t="str">
        <f>IF(salesTable[[#This Row],[ProductID]]="","MISSING",IFERROR(VLOOKUP(salesTable[[#This Row],[ProductID]],product_REF[],1,FALSE),"NO MATCH"))</f>
        <v>P002</v>
      </c>
      <c r="X1232" s="8" t="str">
        <f>CLEAN(UPPER(TRIM(IF(salesTable[[#This Row],[ProductID]]="","MISSING",IFERROR(VLOOKUP(salesTable[[#This Row],[ProductID]],product_REF[],2,FALSE),"NO MATCH")))))</f>
        <v>OFFICE CHAIR</v>
      </c>
      <c r="Y1232" t="str">
        <f>IFERROR(CLEAN(UPPER(TRIM(VLOOKUP(salesTable[[#This Row],[productID_Final]],product_REF[],3,FALSE)))),"NO MATCH")</f>
        <v>FURNITURE</v>
      </c>
      <c r="Z1232" s="8" t="str">
        <f>IF(salesTable[[#This Row],[productCategory_final]]=CLEAN(UPPER(TRIM(salesTable[ProductCategory]))),salesTable[[#This Row],[productCategory_final]],"MISMATCH")</f>
        <v>FURNITURE</v>
      </c>
      <c r="AA1232" s="8" t="str">
        <f>IF(salesTable[[#This Row],[CustomerID]]="","MISSING",IFERROR(VLOOKUP(salesTable[[#This Row],[CustomerID]],customer_REF[],1,FALSE),"NO MATCH"))</f>
        <v>C0188</v>
      </c>
      <c r="AB1232" t="str">
        <f>CLEAN(UPPER(TRIM(IF(salesTable[[#This Row],[FirstName]]="","MISSING",IFERROR(VLOOKUP(salesTable[[#This Row],[CustomerID_final]],customer_REF[],2,FALSE),"NO MATCH")))))</f>
        <v>AMA</v>
      </c>
      <c r="AC1232" s="8" t="str">
        <f>IF(salesTable[[#This Row],[customerFisrtName]]=CLEAN(UPPER(TRIM(salesTable[[#This Row],[customerFisrtName]]))),salesTable[[#This Row],[customerFisrtName]],"MISMATCH")</f>
        <v>AMA</v>
      </c>
      <c r="AD1232" t="str">
        <f>CLEAN(UPPER(TRIM(IF(salesTable[[#This Row],[LastName]]="","MISSING",IFERROR(VLOOKUP(salesTable[[#This Row],[CustomerID_final]],customer_REF[],3,FALSE),"NO MATCH")))))</f>
        <v>OWUSU</v>
      </c>
      <c r="AE1232" s="8" t="str">
        <f>IF(salesTable[[#This Row],[customerLastName]]=CLEAN(UPPER(TRIM(salesTable[[#This Row],[customerLastName]]))),salesTable[[#This Row],[customerLastName]],"MISMATCH")</f>
        <v>OWUSU</v>
      </c>
      <c r="AF1232" s="8" t="str">
        <f>IF(salesTable[[#This Row],[Phone]]="","MISSING",0&amp;RIGHT(TRIM(SUBSTITUTE(SUBSTITUTE(SUBSTITUTE(salesTable[[#This Row],[Phone]],"+","")," ",""),"-","")),9))</f>
        <v>0598041847</v>
      </c>
      <c r="AG1232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232" s="8">
        <f>IF(salesTable[[#This Row],[quantity_clean]]&gt;0,salesTable[[#This Row],[quantity_clean]],"INVALID")</f>
        <v>4</v>
      </c>
      <c r="AI123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232" s="8">
        <f>IF(salesTable[[#This Row],[unitPrice_clean]]&gt;0,salesTable[[#This Row],[unitPrice_clean]],"INVALID")</f>
        <v>850</v>
      </c>
      <c r="AK1232">
        <f>IF(salesTable[[#This Row],[Revenue]]="","MISSING",VALUE(TRIM(SUBSTITUTE(SUBSTITUTE(salesTable[[#This Row],[Revenue]],",",""),"GH₵",""))))</f>
        <v>3400</v>
      </c>
      <c r="AL1232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1232" s="19">
        <f>IF(ISNUMBER(salesTable[[#This Row],[OrderDate]]),salesTable[[#This Row],[OrderDate]],IFERROR(DATEVALUE(CLEAN(TRIM(SUBSTITUTE(salesTable[[#This Row],[OrderDate]],".","/")))),"CHECK"))</f>
        <v>45470</v>
      </c>
      <c r="AN123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32" s="8" t="str">
        <f>CLEAN(PROPER(TRIM(salesTable[[#This Row],[Email]])))</f>
        <v>Ama.Owusu19@Example.Com</v>
      </c>
      <c r="AR1232" s="8" t="str">
        <f>CLEAN(TRIM(salesTable[[#This Row],[SourceFile]]))</f>
        <v>Online_Sales_2025.xlsx</v>
      </c>
      <c r="AS12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2" s="8" t="str">
        <f>IF(salesTable[orderRef_final]&lt;&gt;"MISSING",salesTable[orderRef_final],"invalid")</f>
        <v>SUSPICIOUS</v>
      </c>
    </row>
    <row r="1233" spans="1:46" x14ac:dyDescent="0.3">
      <c r="A1233" t="s">
        <v>2999</v>
      </c>
      <c r="B1233" t="s">
        <v>3000</v>
      </c>
      <c r="C1233" t="s">
        <v>2186</v>
      </c>
      <c r="D1233" t="s">
        <v>583</v>
      </c>
      <c r="E1233" t="s">
        <v>2147</v>
      </c>
      <c r="F1233" t="s">
        <v>108</v>
      </c>
      <c r="G1233" t="s">
        <v>142</v>
      </c>
      <c r="H1233" t="s">
        <v>201</v>
      </c>
      <c r="I1233" t="s">
        <v>220</v>
      </c>
      <c r="J1233" t="s">
        <v>221</v>
      </c>
      <c r="K1233" t="s">
        <v>72</v>
      </c>
      <c r="L1233" t="s">
        <v>165</v>
      </c>
      <c r="M1233" t="s">
        <v>2096</v>
      </c>
      <c r="N1233" t="s">
        <v>3001</v>
      </c>
      <c r="O1233">
        <v>3700</v>
      </c>
      <c r="P1233" t="s">
        <v>3002</v>
      </c>
      <c r="Q1233" t="s">
        <v>3003</v>
      </c>
      <c r="R1233" t="s">
        <v>157</v>
      </c>
      <c r="S1233" t="str">
        <f>IF(salesTable[[#This Row],[Region]]="","MISSING",IFERROR(VLOOKUP(salesTable[[#This Row],[Region]],region_ref[],2,FALSE),TRIM(CLEAN(UPPER(salesTable[[#This Row],[Region]])))))</f>
        <v>TAMALE</v>
      </c>
      <c r="T1233" t="str">
        <f>IF(salesTable[[#This Row],[CustomerType]]="","MISSING",IFERROR(VLOOKUP(salesTable[[#This Row],[CustomerType]],customerType_Ref[],2,FALSE),TRIM(CLEAN(UPPER(salesTable[[#This Row],[CustomerType]])))))</f>
        <v>INDIVIDUAL</v>
      </c>
      <c r="U1233" t="str">
        <f>IF(salesTable[[#This Row],[SalesChannel]]="","MISSING",IFERROR(VLOOKUP(salesTable[[#This Row],[SalesChannel]],salesChannel_Ref[],2,FALSE),CLEAN(UPPER(TRIM(salesTable[SalesChannel])))))</f>
        <v>IN-STORE</v>
      </c>
      <c r="V123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33" s="8" t="str">
        <f>IF(salesTable[[#This Row],[ProductID]]="","MISSING",IFERROR(VLOOKUP(salesTable[[#This Row],[ProductID]],product_REF[],1,FALSE),"NO MATCH"))</f>
        <v>P003</v>
      </c>
      <c r="X1233" s="8" t="str">
        <f>CLEAN(UPPER(TRIM(IF(salesTable[[#This Row],[ProductID]]="","MISSING",IFERROR(VLOOKUP(salesTable[[#This Row],[ProductID]],product_REF[],2,FALSE),"NO MATCH")))))</f>
        <v>WIRELESS HEADSET</v>
      </c>
      <c r="Y1233" t="str">
        <f>IFERROR(CLEAN(UPPER(TRIM(VLOOKUP(salesTable[[#This Row],[productID_Final]],product_REF[],3,FALSE)))),"NO MATCH")</f>
        <v>ELECTRONICS</v>
      </c>
      <c r="Z1233" s="8" t="str">
        <f>IF(salesTable[[#This Row],[productCategory_final]]=CLEAN(UPPER(TRIM(salesTable[ProductCategory]))),salesTable[[#This Row],[productCategory_final]],"MISMATCH")</f>
        <v>ELECTRONICS</v>
      </c>
      <c r="AA1233" s="8" t="str">
        <f>IF(salesTable[[#This Row],[CustomerID]]="","MISSING",IFERROR(VLOOKUP(salesTable[[#This Row],[CustomerID]],customer_REF[],1,FALSE),"NO MATCH"))</f>
        <v>C0380</v>
      </c>
      <c r="AB1233" t="str">
        <f>CLEAN(UPPER(TRIM(IF(salesTable[[#This Row],[FirstName]]="","MISSING",IFERROR(VLOOKUP(salesTable[[#This Row],[CustomerID_final]],customer_REF[],2,FALSE),"NO MATCH")))))</f>
        <v>MICHAEL</v>
      </c>
      <c r="AC1233" s="8" t="str">
        <f>IF(salesTable[[#This Row],[customerFisrtName]]=CLEAN(UPPER(TRIM(salesTable[[#This Row],[customerFisrtName]]))),salesTable[[#This Row],[customerFisrtName]],"MISMATCH")</f>
        <v>MICHAEL</v>
      </c>
      <c r="AD1233" t="str">
        <f>CLEAN(UPPER(TRIM(IF(salesTable[[#This Row],[LastName]]="","MISSING",IFERROR(VLOOKUP(salesTable[[#This Row],[CustomerID_final]],customer_REF[],3,FALSE),"NO MATCH")))))</f>
        <v>OWUSU</v>
      </c>
      <c r="AE1233" s="8" t="str">
        <f>IF(salesTable[[#This Row],[customerLastName]]=CLEAN(UPPER(TRIM(salesTable[[#This Row],[customerLastName]]))),salesTable[[#This Row],[customerLastName]],"MISMATCH")</f>
        <v>OWUSU</v>
      </c>
      <c r="AF1233" s="8" t="str">
        <f>IF(salesTable[[#This Row],[Phone]]="","MISSING",0&amp;RIGHT(TRIM(SUBSTITUTE(SUBSTITUTE(SUBSTITUTE(salesTable[[#This Row],[Phone]],"+","")," ",""),"-","")),9))</f>
        <v>0555307658</v>
      </c>
      <c r="AG123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33" s="8">
        <f>IF(salesTable[[#This Row],[quantity_clean]]&gt;0,salesTable[[#This Row],[quantity_clean]],"INVALID")</f>
        <v>10</v>
      </c>
      <c r="AI1233">
        <f>IF(OR(salesTable[[#This Row],[UnitPrice]]="",salesTable[[#This Row],[UnitPrice]]="N/A",salesTable[[#This Row],[UnitPrice]]="unknown"),"INVALID",VALUE(TRIM(SUBSTITUTE(SUBSTITUTE(salesTable[[#This Row],[UnitPrice]],",",""),"GH₵",""))))</f>
        <v>370</v>
      </c>
      <c r="AJ1233" s="8">
        <f>IF(salesTable[[#This Row],[unitPrice_clean]]&gt;0,salesTable[[#This Row],[unitPrice_clean]],"INVALID")</f>
        <v>370</v>
      </c>
      <c r="AK1233">
        <f>IF(salesTable[[#This Row],[Revenue]]="","MISSING",VALUE(TRIM(SUBSTITUTE(SUBSTITUTE(salesTable[[#This Row],[Revenue]],",",""),"GH₵",""))))</f>
        <v>3700</v>
      </c>
      <c r="AL1233" s="8">
        <f>IFERROR(IF(ROUND(salesTable[[#This Row],[Quantity_final]]*salesTable[[#This Row],[UnitPrice_final]],2)=ROUND(salesTable[[#This Row],[revenue_clean]],2)=TRUE,salesTable[[#This Row],[revenue_clean]],"invalid"),"INVALID")</f>
        <v>3700</v>
      </c>
      <c r="AM1233" s="19">
        <f>IF(ISNUMBER(salesTable[[#This Row],[OrderDate]]),salesTable[[#This Row],[OrderDate]],IFERROR(DATEVALUE(CLEAN(TRIM(SUBSTITUTE(salesTable[[#This Row],[OrderDate]],".","/")))),"CHECK"))</f>
        <v>46002</v>
      </c>
      <c r="AN123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46002</v>
      </c>
      <c r="AO12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33" s="8" t="str">
        <f>CLEAN(PROPER(TRIM(salesTable[[#This Row],[Email]])))</f>
        <v>Michael.Owusu44Example.Com</v>
      </c>
      <c r="AR1233" s="8" t="str">
        <f>CLEAN(TRIM(salesTable[[#This Row],[SourceFile]]))</f>
        <v>Online_Sales_2025.xlsx</v>
      </c>
      <c r="AS12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3" s="8" t="str">
        <f>IF(salesTable[orderRef_final]&lt;&gt;"MISSING",salesTable[orderRef_final],"invalid")</f>
        <v>SUSPICIOUS</v>
      </c>
    </row>
    <row r="1234" spans="1:46" x14ac:dyDescent="0.3">
      <c r="A1234" t="s">
        <v>3013</v>
      </c>
      <c r="B1234" t="s">
        <v>3014</v>
      </c>
      <c r="C1234" t="s">
        <v>3015</v>
      </c>
      <c r="D1234" t="s">
        <v>475</v>
      </c>
      <c r="E1234" t="s">
        <v>173</v>
      </c>
      <c r="F1234" t="s">
        <v>108</v>
      </c>
      <c r="G1234" t="s">
        <v>39</v>
      </c>
      <c r="H1234" t="s">
        <v>336</v>
      </c>
      <c r="I1234" t="s">
        <v>122</v>
      </c>
      <c r="J1234" t="s">
        <v>71</v>
      </c>
      <c r="K1234" t="s">
        <v>57</v>
      </c>
      <c r="L1234" t="s">
        <v>29</v>
      </c>
      <c r="M1234">
        <v>2</v>
      </c>
      <c r="N1234" t="s">
        <v>3016</v>
      </c>
      <c r="O1234">
        <v>3800</v>
      </c>
      <c r="P1234" t="s">
        <v>3017</v>
      </c>
      <c r="Q1234" t="s">
        <v>3018</v>
      </c>
      <c r="R1234" t="s">
        <v>46</v>
      </c>
      <c r="S1234" t="str">
        <f>IF(salesTable[[#This Row],[Region]]="","MISSING",IFERROR(VLOOKUP(salesTable[[#This Row],[Region]],region_ref[],2,FALSE),TRIM(CLEAN(UPPER(salesTable[[#This Row],[Region]])))))</f>
        <v>TAMALE</v>
      </c>
      <c r="T1234" t="str">
        <f>IF(salesTable[[#This Row],[CustomerType]]="","MISSING",IFERROR(VLOOKUP(salesTable[[#This Row],[CustomerType]],customerType_Ref[],2,FALSE),TRIM(CLEAN(UPPER(salesTable[[#This Row],[CustomerType]])))))</f>
        <v>INDIVIDUAL</v>
      </c>
      <c r="U1234" t="str">
        <f>IF(salesTable[[#This Row],[SalesChannel]]="","MISSING",IFERROR(VLOOKUP(salesTable[[#This Row],[SalesChannel]],salesChannel_Ref[],2,FALSE),CLEAN(UPPER(TRIM(salesTable[SalesChannel])))))</f>
        <v>ONLINE</v>
      </c>
      <c r="V123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34" s="8" t="str">
        <f>IF(salesTable[[#This Row],[ProductID]]="","MISSING",IFERROR(VLOOKUP(salesTable[[#This Row],[ProductID]],product_REF[],1,FALSE),"NO MATCH"))</f>
        <v>P006</v>
      </c>
      <c r="X1234" s="8" t="str">
        <f>CLEAN(UPPER(TRIM(IF(salesTable[[#This Row],[ProductID]]="","MISSING",IFERROR(VLOOKUP(salesTable[[#This Row],[ProductID]],product_REF[],2,FALSE),"NO MATCH")))))</f>
        <v>STANDING DESK</v>
      </c>
      <c r="Y1234" t="str">
        <f>IFERROR(CLEAN(UPPER(TRIM(VLOOKUP(salesTable[[#This Row],[productID_Final]],product_REF[],3,FALSE)))),"NO MATCH")</f>
        <v>FURNITURE</v>
      </c>
      <c r="Z1234" s="8" t="str">
        <f>IF(salesTable[[#This Row],[productCategory_final]]=CLEAN(UPPER(TRIM(salesTable[ProductCategory]))),salesTable[[#This Row],[productCategory_final]],"MISMATCH")</f>
        <v>FURNITURE</v>
      </c>
      <c r="AA1234" s="8" t="str">
        <f>IF(salesTable[[#This Row],[CustomerID]]="","MISSING",IFERROR(VLOOKUP(salesTable[[#This Row],[CustomerID]],customer_REF[],1,FALSE),"NO MATCH"))</f>
        <v>C0178</v>
      </c>
      <c r="AB1234" t="str">
        <f>CLEAN(UPPER(TRIM(IF(salesTable[[#This Row],[FirstName]]="","MISSING",IFERROR(VLOOKUP(salesTable[[#This Row],[CustomerID_final]],customer_REF[],2,FALSE),"NO MATCH")))))</f>
        <v>NAA</v>
      </c>
      <c r="AC1234" s="8" t="str">
        <f>IF(salesTable[[#This Row],[customerFisrtName]]=CLEAN(UPPER(TRIM(salesTable[[#This Row],[customerFisrtName]]))),salesTable[[#This Row],[customerFisrtName]],"MISMATCH")</f>
        <v>NAA</v>
      </c>
      <c r="AD1234" t="str">
        <f>CLEAN(UPPER(TRIM(IF(salesTable[[#This Row],[LastName]]="","MISSING",IFERROR(VLOOKUP(salesTable[[#This Row],[CustomerID_final]],customer_REF[],3,FALSE),"NO MATCH")))))</f>
        <v>OSEI</v>
      </c>
      <c r="AE1234" s="8" t="str">
        <f>IF(salesTable[[#This Row],[customerLastName]]=CLEAN(UPPER(TRIM(salesTable[[#This Row],[customerLastName]]))),salesTable[[#This Row],[customerLastName]],"MISMATCH")</f>
        <v>OSEI</v>
      </c>
      <c r="AF1234" s="8" t="str">
        <f>IF(salesTable[[#This Row],[Phone]]="","MISSING",0&amp;RIGHT(TRIM(SUBSTITUTE(SUBSTITUTE(SUBSTITUTE(salesTable[[#This Row],[Phone]],"+","")," ",""),"-","")),9))</f>
        <v>0591598800</v>
      </c>
      <c r="AG123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34" s="8">
        <f>IF(salesTable[[#This Row],[quantity_clean]]&gt;0,salesTable[[#This Row],[quantity_clean]],"INVALID")</f>
        <v>2</v>
      </c>
      <c r="AI123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234" s="8">
        <f>IF(salesTable[[#This Row],[unitPrice_clean]]&gt;0,salesTable[[#This Row],[unitPrice_clean]],"INVALID")</f>
        <v>1900</v>
      </c>
      <c r="AK1234">
        <f>IF(salesTable[[#This Row],[Revenue]]="","MISSING",VALUE(TRIM(SUBSTITUTE(SUBSTITUTE(salesTable[[#This Row],[Revenue]],",",""),"GH₵",""))))</f>
        <v>3800</v>
      </c>
      <c r="AL1234" s="8">
        <f>IFERROR(IF(ROUND(salesTable[[#This Row],[Quantity_final]]*salesTable[[#This Row],[UnitPrice_final]],2)=ROUND(salesTable[[#This Row],[revenue_clean]],2)=TRUE,salesTable[[#This Row],[revenue_clean]],"invalid"),"INVALID")</f>
        <v>3800</v>
      </c>
      <c r="AM1234" s="19">
        <f>IF(ISNUMBER(salesTable[[#This Row],[OrderDate]]),salesTable[[#This Row],[OrderDate]],IFERROR(DATEVALUE(CLEAN(TRIM(SUBSTITUTE(salesTable[[#This Row],[OrderDate]],".","/")))),"CHECK"))</f>
        <v>45769</v>
      </c>
      <c r="AN12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12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34" s="8" t="str">
        <f>CLEAN(PROPER(TRIM(salesTable[[#This Row],[Email]])))</f>
        <v>Naa.Osei92@Example.Con</v>
      </c>
      <c r="AR1234" s="8" t="str">
        <f>CLEAN(TRIM(salesTable[[#This Row],[SourceFile]]))</f>
        <v>Mobile_App_Export.csv</v>
      </c>
      <c r="AS12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4" s="8" t="str">
        <f>IF(salesTable[orderRef_final]&lt;&gt;"MISSING",salesTable[orderRef_final],"invalid")</f>
        <v>SUSPICIOUS</v>
      </c>
    </row>
    <row r="1235" spans="1:46" x14ac:dyDescent="0.3">
      <c r="A1235" t="s">
        <v>3027</v>
      </c>
      <c r="B1235" t="s">
        <v>3028</v>
      </c>
      <c r="C1235" t="s">
        <v>976</v>
      </c>
      <c r="D1235" t="s">
        <v>271</v>
      </c>
      <c r="E1235" t="s">
        <v>978</v>
      </c>
      <c r="F1235" t="s">
        <v>108</v>
      </c>
      <c r="G1235" t="s">
        <v>239</v>
      </c>
      <c r="H1235" t="s">
        <v>417</v>
      </c>
      <c r="I1235" t="s">
        <v>279</v>
      </c>
      <c r="J1235" t="s">
        <v>221</v>
      </c>
      <c r="K1235" t="s">
        <v>1087</v>
      </c>
      <c r="L1235" t="s">
        <v>1023</v>
      </c>
      <c r="M1235">
        <v>9</v>
      </c>
      <c r="N1235">
        <v>-980</v>
      </c>
      <c r="O1235">
        <v>8820</v>
      </c>
      <c r="P1235" t="s">
        <v>3029</v>
      </c>
      <c r="Q1235" t="s">
        <v>3030</v>
      </c>
      <c r="R1235" t="s">
        <v>157</v>
      </c>
      <c r="S1235" t="str">
        <f>IF(salesTable[[#This Row],[Region]]="","MISSING",IFERROR(VLOOKUP(salesTable[[#This Row],[Region]],region_ref[],2,FALSE),TRIM(CLEAN(UPPER(salesTable[[#This Row],[Region]])))))</f>
        <v>TAMALE</v>
      </c>
      <c r="T1235" t="str">
        <f>IF(salesTable[[#This Row],[CustomerType]]="","MISSING",IFERROR(VLOOKUP(salesTable[[#This Row],[CustomerType]],customerType_Ref[],2,FALSE),TRIM(CLEAN(UPPER(salesTable[[#This Row],[CustomerType]])))))</f>
        <v>INDIVIDUAL</v>
      </c>
      <c r="U1235" t="str">
        <f>IF(salesTable[[#This Row],[SalesChannel]]="","MISSING",IFERROR(VLOOKUP(salesTable[[#This Row],[SalesChannel]],salesChannel_Ref[],2,FALSE),CLEAN(UPPER(TRIM(salesTable[SalesChannel])))))</f>
        <v>AGENT</v>
      </c>
      <c r="V1235" t="str">
        <f>IF(salesTable[[#This Row],[PaymentMethod]]="","MISSING",IFERROR(VLOOKUP(salesTable[[#This Row],[PaymentMethod]],paymentMethod_REF[],2,FALSE), CLEAN(UPPER(TRIM(salesTable[[#This Row],[PaymentMethod]])))))</f>
        <v>CARD</v>
      </c>
      <c r="W1235" s="8" t="str">
        <f>IF(salesTable[[#This Row],[ProductID]]="","MISSING",IFERROR(VLOOKUP(salesTable[[#This Row],[ProductID]],product_REF[],1,FALSE),"NO MATCH"))</f>
        <v>P009</v>
      </c>
      <c r="X1235" s="8" t="str">
        <f>CLEAN(UPPER(TRIM(IF(salesTable[[#This Row],[ProductID]]="","MISSING",IFERROR(VLOOKUP(salesTable[[#This Row],[ProductID]],product_REF[],2,FALSE),"NO MATCH")))))</f>
        <v>FILING CABINET</v>
      </c>
      <c r="Y1235" t="str">
        <f>IFERROR(CLEAN(UPPER(TRIM(VLOOKUP(salesTable[[#This Row],[productID_Final]],product_REF[],3,FALSE)))),"NO MATCH")</f>
        <v>OFFICE SUPPLIES</v>
      </c>
      <c r="Z1235" s="8" t="str">
        <f>IF(salesTable[[#This Row],[productCategory_final]]=CLEAN(UPPER(TRIM(salesTable[ProductCategory]))),salesTable[[#This Row],[productCategory_final]],"MISMATCH")</f>
        <v>OFFICE SUPPLIES</v>
      </c>
      <c r="AA1235" s="8" t="str">
        <f>IF(salesTable[[#This Row],[CustomerID]]="","MISSING",IFERROR(VLOOKUP(salesTable[[#This Row],[CustomerID]],customer_REF[],1,FALSE),"NO MATCH"))</f>
        <v>C0210</v>
      </c>
      <c r="AB1235" t="str">
        <f>CLEAN(UPPER(TRIM(IF(salesTable[[#This Row],[FirstName]]="","MISSING",IFERROR(VLOOKUP(salesTable[[#This Row],[CustomerID_final]],customer_REF[],2,FALSE),"NO MATCH")))))</f>
        <v>MICHAEL</v>
      </c>
      <c r="AC1235" s="8" t="str">
        <f>IF(salesTable[[#This Row],[customerFisrtName]]=CLEAN(UPPER(TRIM(salesTable[[#This Row],[customerFisrtName]]))),salesTable[[#This Row],[customerFisrtName]],"MISMATCH")</f>
        <v>MICHAEL</v>
      </c>
      <c r="AD1235" t="str">
        <f>CLEAN(UPPER(TRIM(IF(salesTable[[#This Row],[LastName]]="","MISSING",IFERROR(VLOOKUP(salesTable[[#This Row],[CustomerID_final]],customer_REF[],3,FALSE),"NO MATCH")))))</f>
        <v>MENSAH</v>
      </c>
      <c r="AE1235" s="8" t="str">
        <f>IF(salesTable[[#This Row],[customerLastName]]=CLEAN(UPPER(TRIM(salesTable[[#This Row],[customerLastName]]))),salesTable[[#This Row],[customerLastName]],"MISMATCH")</f>
        <v>MENSAH</v>
      </c>
      <c r="AF1235" s="8" t="str">
        <f>IF(salesTable[[#This Row],[Phone]]="","MISSING",0&amp;RIGHT(TRIM(SUBSTITUTE(SUBSTITUTE(SUBSTITUTE(salesTable[[#This Row],[Phone]],"+","")," ",""),"-","")),9))</f>
        <v>0593421662</v>
      </c>
      <c r="AG123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35" s="8">
        <f>IF(salesTable[[#This Row],[quantity_clean]]&gt;0,salesTable[[#This Row],[quantity_clean]],"INVALID")</f>
        <v>9</v>
      </c>
      <c r="AI1235">
        <f>IF(OR(salesTable[[#This Row],[UnitPrice]]="",salesTable[[#This Row],[UnitPrice]]="N/A",salesTable[[#This Row],[UnitPrice]]="unknown"),"INVALID",VALUE(TRIM(SUBSTITUTE(SUBSTITUTE(salesTable[[#This Row],[UnitPrice]],",",""),"GH₵",""))))</f>
        <v>-980</v>
      </c>
      <c r="AJ1235" s="8" t="str">
        <f>IF(salesTable[[#This Row],[unitPrice_clean]]&gt;0,salesTable[[#This Row],[unitPrice_clean]],"INVALID")</f>
        <v>INVALID</v>
      </c>
      <c r="AK1235">
        <f>IF(salesTable[[#This Row],[Revenue]]="","MISSING",VALUE(TRIM(SUBSTITUTE(SUBSTITUTE(salesTable[[#This Row],[Revenue]],",",""),"GH₵",""))))</f>
        <v>8820</v>
      </c>
      <c r="AL123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35" s="19">
        <f>IF(ISNUMBER(salesTable[[#This Row],[OrderDate]]),salesTable[[#This Row],[OrderDate]],IFERROR(DATEVALUE(CLEAN(TRIM(SUBSTITUTE(salesTable[[#This Row],[OrderDate]],".","/")))),"CHECK"))</f>
        <v>45956</v>
      </c>
      <c r="AN12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45956</v>
      </c>
      <c r="AO12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35" s="8" t="str">
        <f>CLEAN(PROPER(TRIM(salesTable[[#This Row],[Email]])))</f>
        <v>Michael.Mensah46@Example.Com</v>
      </c>
      <c r="AR1235" s="8" t="str">
        <f>CLEAN(TRIM(salesTable[[#This Row],[SourceFile]]))</f>
        <v>Online_Sales_2025.xlsx</v>
      </c>
      <c r="AS12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5" s="8" t="str">
        <f>IF(salesTable[orderRef_final]&lt;&gt;"MISSING",salesTable[orderRef_final],"invalid")</f>
        <v>SUSPICIOUS</v>
      </c>
    </row>
    <row r="1236" spans="1:46" x14ac:dyDescent="0.3">
      <c r="A1236" t="s">
        <v>3062</v>
      </c>
      <c r="B1236" t="s">
        <v>3063</v>
      </c>
      <c r="C1236" t="s">
        <v>3064</v>
      </c>
      <c r="D1236" t="s">
        <v>21</v>
      </c>
      <c r="E1236" t="s">
        <v>22</v>
      </c>
      <c r="F1236" t="s">
        <v>311</v>
      </c>
      <c r="G1236" t="s">
        <v>39</v>
      </c>
      <c r="H1236" t="s">
        <v>336</v>
      </c>
      <c r="I1236" t="s">
        <v>41</v>
      </c>
      <c r="J1236" t="s">
        <v>97</v>
      </c>
      <c r="K1236" t="s">
        <v>57</v>
      </c>
      <c r="L1236" t="s">
        <v>111</v>
      </c>
      <c r="M1236" t="s">
        <v>577</v>
      </c>
      <c r="N1236">
        <v>1900</v>
      </c>
      <c r="O1236">
        <v>22800</v>
      </c>
      <c r="P1236" t="s">
        <v>3065</v>
      </c>
      <c r="Q1236" t="s">
        <v>3066</v>
      </c>
      <c r="R1236" t="s">
        <v>61</v>
      </c>
      <c r="S1236" t="str">
        <f>IF(salesTable[[#This Row],[Region]]="","MISSING",IFERROR(VLOOKUP(salesTable[[#This Row],[Region]],region_ref[],2,FALSE),TRIM(CLEAN(UPPER(salesTable[[#This Row],[Region]])))))</f>
        <v>HO</v>
      </c>
      <c r="T1236" t="str">
        <f>IF(salesTable[[#This Row],[CustomerType]]="","MISSING",IFERROR(VLOOKUP(salesTable[[#This Row],[CustomerType]],customerType_Ref[],2,FALSE),TRIM(CLEAN(UPPER(salesTable[[#This Row],[CustomerType]])))))</f>
        <v>BUSINESS</v>
      </c>
      <c r="U1236" t="str">
        <f>IF(salesTable[[#This Row],[SalesChannel]]="","MISSING",IFERROR(VLOOKUP(salesTable[[#This Row],[SalesChannel]],salesChannel_Ref[],2,FALSE),CLEAN(UPPER(TRIM(salesTable[SalesChannel])))))</f>
        <v>ONLINE</v>
      </c>
      <c r="V1236" t="str">
        <f>IF(salesTable[[#This Row],[PaymentMethod]]="","MISSING",IFERROR(VLOOKUP(salesTable[[#This Row],[PaymentMethod]],paymentMethod_REF[],2,FALSE), CLEAN(UPPER(TRIM(salesTable[[#This Row],[PaymentMethod]])))))</f>
        <v>CARD</v>
      </c>
      <c r="W1236" s="8" t="str">
        <f>IF(salesTable[[#This Row],[ProductID]]="","MISSING",IFERROR(VLOOKUP(salesTable[[#This Row],[ProductID]],product_REF[],1,FALSE),"NO MATCH"))</f>
        <v>P006</v>
      </c>
      <c r="X1236" s="8" t="str">
        <f>CLEAN(UPPER(TRIM(IF(salesTable[[#This Row],[ProductID]]="","MISSING",IFERROR(VLOOKUP(salesTable[[#This Row],[ProductID]],product_REF[],2,FALSE),"NO MATCH")))))</f>
        <v>STANDING DESK</v>
      </c>
      <c r="Y1236" t="str">
        <f>IFERROR(CLEAN(UPPER(TRIM(VLOOKUP(salesTable[[#This Row],[productID_Final]],product_REF[],3,FALSE)))),"NO MATCH")</f>
        <v>FURNITURE</v>
      </c>
      <c r="Z1236" s="8" t="str">
        <f>IF(salesTable[[#This Row],[productCategory_final]]=CLEAN(UPPER(TRIM(salesTable[ProductCategory]))),salesTable[[#This Row],[productCategory_final]],"MISMATCH")</f>
        <v>FURNITURE</v>
      </c>
      <c r="AA1236" s="8" t="str">
        <f>IF(salesTable[[#This Row],[CustomerID]]="","MISSING",IFERROR(VLOOKUP(salesTable[[#This Row],[CustomerID]],customer_REF[],1,FALSE),"NO MATCH"))</f>
        <v>C0334</v>
      </c>
      <c r="AB1236" t="str">
        <f>CLEAN(UPPER(TRIM(IF(salesTable[[#This Row],[FirstName]]="","MISSING",IFERROR(VLOOKUP(salesTable[[#This Row],[CustomerID_final]],customer_REF[],2,FALSE),"NO MATCH")))))</f>
        <v>KOJO</v>
      </c>
      <c r="AC1236" s="8" t="str">
        <f>IF(salesTable[[#This Row],[customerFisrtName]]=CLEAN(UPPER(TRIM(salesTable[[#This Row],[customerFisrtName]]))),salesTable[[#This Row],[customerFisrtName]],"MISMATCH")</f>
        <v>KOJO</v>
      </c>
      <c r="AD1236" t="str">
        <f>CLEAN(UPPER(TRIM(IF(salesTable[[#This Row],[LastName]]="","MISSING",IFERROR(VLOOKUP(salesTable[[#This Row],[CustomerID_final]],customer_REF[],3,FALSE),"NO MATCH")))))</f>
        <v>ARTHUR</v>
      </c>
      <c r="AE1236" s="8" t="str">
        <f>IF(salesTable[[#This Row],[customerLastName]]=CLEAN(UPPER(TRIM(salesTable[[#This Row],[customerLastName]]))),salesTable[[#This Row],[customerLastName]],"MISMATCH")</f>
        <v>ARTHUR</v>
      </c>
      <c r="AF1236" s="8" t="str">
        <f>IF(salesTable[[#This Row],[Phone]]="","MISSING",0&amp;RIGHT(TRIM(SUBSTITUTE(SUBSTITUTE(SUBSTITUTE(salesTable[[#This Row],[Phone]],"+","")," ",""),"-","")),9))</f>
        <v>0591685221</v>
      </c>
      <c r="AG123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36" s="8">
        <f>IF(salesTable[[#This Row],[quantity_clean]]&gt;0,salesTable[[#This Row],[quantity_clean]],"INVALID")</f>
        <v>12</v>
      </c>
      <c r="AI123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236" s="8">
        <f>IF(salesTable[[#This Row],[unitPrice_clean]]&gt;0,salesTable[[#This Row],[unitPrice_clean]],"INVALID")</f>
        <v>1900</v>
      </c>
      <c r="AK1236">
        <f>IF(salesTable[[#This Row],[Revenue]]="","MISSING",VALUE(TRIM(SUBSTITUTE(SUBSTITUTE(salesTable[[#This Row],[Revenue]],",",""),"GH₵",""))))</f>
        <v>22800</v>
      </c>
      <c r="AL1236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1236" s="19">
        <f>IF(ISNUMBER(salesTable[[#This Row],[OrderDate]]),salesTable[[#This Row],[OrderDate]],IFERROR(DATEVALUE(CLEAN(TRIM(SUBSTITUTE(salesTable[[#This Row],[OrderDate]],".","/")))),"CHECK"))</f>
        <v>45954</v>
      </c>
      <c r="AN12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45954</v>
      </c>
      <c r="AO12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36" s="8" t="str">
        <f>CLEAN(PROPER(TRIM(salesTable[[#This Row],[Email]])))</f>
        <v>Kojo.Arthur77@Example.Com</v>
      </c>
      <c r="AR1236" s="8" t="str">
        <f>CLEAN(TRIM(salesTable[[#This Row],[SourceFile]]))</f>
        <v>Retail_POS_2025.csv</v>
      </c>
      <c r="AS12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6" s="8" t="str">
        <f>IF(salesTable[orderRef_final]&lt;&gt;"MISSING",salesTable[orderRef_final],"invalid")</f>
        <v>SUSPICIOUS</v>
      </c>
    </row>
    <row r="1237" spans="1:46" x14ac:dyDescent="0.3">
      <c r="A1237" t="s">
        <v>3076</v>
      </c>
      <c r="B1237" t="s">
        <v>3077</v>
      </c>
      <c r="C1237" t="s">
        <v>1214</v>
      </c>
      <c r="D1237" t="s">
        <v>810</v>
      </c>
      <c r="E1237" t="s">
        <v>93</v>
      </c>
      <c r="F1237" t="s">
        <v>23</v>
      </c>
      <c r="G1237" t="s">
        <v>142</v>
      </c>
      <c r="H1237" t="s">
        <v>143</v>
      </c>
      <c r="I1237" t="s">
        <v>26</v>
      </c>
      <c r="J1237" t="s">
        <v>27</v>
      </c>
      <c r="K1237" t="s">
        <v>84</v>
      </c>
      <c r="L1237" t="s">
        <v>3078</v>
      </c>
      <c r="M1237">
        <v>1</v>
      </c>
      <c r="N1237" t="s">
        <v>2628</v>
      </c>
      <c r="O1237">
        <v>420</v>
      </c>
      <c r="P1237" t="s">
        <v>643</v>
      </c>
      <c r="Q1237" t="s">
        <v>3079</v>
      </c>
      <c r="R1237" t="s">
        <v>61</v>
      </c>
      <c r="S1237" t="str">
        <f>IF(salesTable[[#This Row],[Region]]="","MISSING",IFERROR(VLOOKUP(salesTable[[#This Row],[Region]],region_ref[],2,FALSE),TRIM(CLEAN(UPPER(salesTable[[#This Row],[Region]])))))</f>
        <v>HO</v>
      </c>
      <c r="T1237" t="str">
        <f>IF(salesTable[[#This Row],[CustomerType]]="","MISSING",IFERROR(VLOOKUP(salesTable[[#This Row],[CustomerType]],customerType_Ref[],2,FALSE),TRIM(CLEAN(UPPER(salesTable[[#This Row],[CustomerType]])))))</f>
        <v>GOVERNMENT</v>
      </c>
      <c r="U1237" t="str">
        <f>IF(salesTable[[#This Row],[SalesChannel]]="","MISSING",IFERROR(VLOOKUP(salesTable[[#This Row],[SalesChannel]],salesChannel_Ref[],2,FALSE),CLEAN(UPPER(TRIM(salesTable[SalesChannel])))))</f>
        <v>AGENT</v>
      </c>
      <c r="V1237" t="str">
        <f>IF(salesTable[[#This Row],[PaymentMethod]]="","MISSING",IFERROR(VLOOKUP(salesTable[[#This Row],[PaymentMethod]],paymentMethod_REF[],2,FALSE), CLEAN(UPPER(TRIM(salesTable[[#This Row],[PaymentMethod]])))))</f>
        <v>CARD</v>
      </c>
      <c r="W1237" s="8" t="str">
        <f>IF(salesTable[[#This Row],[ProductID]]="","MISSING",IFERROR(VLOOKUP(salesTable[[#This Row],[ProductID]],product_REF[],1,FALSE),"NO MATCH"))</f>
        <v>P003</v>
      </c>
      <c r="X1237" s="8" t="str">
        <f>CLEAN(UPPER(TRIM(IF(salesTable[[#This Row],[ProductID]]="","MISSING",IFERROR(VLOOKUP(salesTable[[#This Row],[ProductID]],product_REF[],2,FALSE),"NO MATCH")))))</f>
        <v>WIRELESS HEADSET</v>
      </c>
      <c r="Y1237" t="str">
        <f>IFERROR(CLEAN(UPPER(TRIM(VLOOKUP(salesTable[[#This Row],[productID_Final]],product_REF[],3,FALSE)))),"NO MATCH")</f>
        <v>ELECTRONICS</v>
      </c>
      <c r="Z1237" s="8" t="str">
        <f>IF(salesTable[[#This Row],[productCategory_final]]=CLEAN(UPPER(TRIM(salesTable[ProductCategory]))),salesTable[[#This Row],[productCategory_final]],"MISMATCH")</f>
        <v>ELECTRONICS</v>
      </c>
      <c r="AA1237" s="8" t="str">
        <f>IF(salesTable[[#This Row],[CustomerID]]="","MISSING",IFERROR(VLOOKUP(salesTable[[#This Row],[CustomerID]],customer_REF[],1,FALSE),"NO MATCH"))</f>
        <v>C0173</v>
      </c>
      <c r="AB1237" t="str">
        <f>CLEAN(UPPER(TRIM(IF(salesTable[[#This Row],[FirstName]]="","MISSING",IFERROR(VLOOKUP(salesTable[[#This Row],[CustomerID_final]],customer_REF[],2,FALSE),"NO MATCH")))))</f>
        <v>DANIEL</v>
      </c>
      <c r="AC1237" s="8" t="str">
        <f>IF(salesTable[[#This Row],[customerFisrtName]]=CLEAN(UPPER(TRIM(salesTable[[#This Row],[customerFisrtName]]))),salesTable[[#This Row],[customerFisrtName]],"MISMATCH")</f>
        <v>DANIEL</v>
      </c>
      <c r="AD1237" t="str">
        <f>CLEAN(UPPER(TRIM(IF(salesTable[[#This Row],[LastName]]="","MISSING",IFERROR(VLOOKUP(salesTable[[#This Row],[CustomerID_final]],customer_REF[],3,FALSE),"NO MATCH")))))</f>
        <v>BADU</v>
      </c>
      <c r="AE1237" s="8" t="str">
        <f>IF(salesTable[[#This Row],[customerLastName]]=CLEAN(UPPER(TRIM(salesTable[[#This Row],[customerLastName]]))),salesTable[[#This Row],[customerLastName]],"MISMATCH")</f>
        <v>BADU</v>
      </c>
      <c r="AF1237" s="8" t="str">
        <f>IF(salesTable[[#This Row],[Phone]]="","MISSING",0&amp;RIGHT(TRIM(SUBSTITUTE(SUBSTITUTE(SUBSTITUTE(salesTable[[#This Row],[Phone]],"+","")," ",""),"-","")),9))</f>
        <v>0241234567</v>
      </c>
      <c r="AG123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37" s="8">
        <f>IF(salesTable[[#This Row],[quantity_clean]]&gt;0,salesTable[[#This Row],[quantity_clean]],"INVALID")</f>
        <v>1</v>
      </c>
      <c r="AI123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37" s="8">
        <f>IF(salesTable[[#This Row],[unitPrice_clean]]&gt;0,salesTable[[#This Row],[unitPrice_clean]],"INVALID")</f>
        <v>420</v>
      </c>
      <c r="AK1237">
        <f>IF(salesTable[[#This Row],[Revenue]]="","MISSING",VALUE(TRIM(SUBSTITUTE(SUBSTITUTE(salesTable[[#This Row],[Revenue]],",",""),"GH₵",""))))</f>
        <v>420</v>
      </c>
      <c r="AL1237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1237" s="19">
        <f>IF(ISNUMBER(salesTable[[#This Row],[OrderDate]]),salesTable[[#This Row],[OrderDate]],IFERROR(DATEVALUE(CLEAN(TRIM(SUBSTITUTE(salesTable[[#This Row],[OrderDate]],".","/")))),"CHECK"))</f>
        <v>45720</v>
      </c>
      <c r="AN12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45720</v>
      </c>
      <c r="AO12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37" s="8" t="str">
        <f>CLEAN(PROPER(TRIM(salesTable[[#This Row],[Email]])))</f>
        <v>Daniel.Badu68@Example.Com</v>
      </c>
      <c r="AR1237" s="8" t="str">
        <f>CLEAN(TRIM(salesTable[[#This Row],[SourceFile]]))</f>
        <v>Retail_POS_2025.csv</v>
      </c>
      <c r="AS12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7" s="8" t="str">
        <f>IF(salesTable[orderRef_final]&lt;&gt;"MISSING",salesTable[orderRef_final],"invalid")</f>
        <v>SUSPICIOUS</v>
      </c>
    </row>
    <row r="1238" spans="1:46" x14ac:dyDescent="0.3">
      <c r="A1238" t="s">
        <v>3080</v>
      </c>
      <c r="B1238" t="s">
        <v>3081</v>
      </c>
      <c r="C1238" t="s">
        <v>1526</v>
      </c>
      <c r="E1238" t="s">
        <v>173</v>
      </c>
      <c r="F1238" t="s">
        <v>23</v>
      </c>
      <c r="G1238" t="s">
        <v>39</v>
      </c>
      <c r="H1238" t="s">
        <v>392</v>
      </c>
      <c r="I1238" t="s">
        <v>684</v>
      </c>
      <c r="J1238" t="s">
        <v>221</v>
      </c>
      <c r="K1238" t="s">
        <v>84</v>
      </c>
      <c r="L1238" t="s">
        <v>338</v>
      </c>
      <c r="M1238">
        <v>12</v>
      </c>
      <c r="N1238">
        <v>1900</v>
      </c>
      <c r="O1238">
        <v>22800</v>
      </c>
      <c r="P1238" t="s">
        <v>3082</v>
      </c>
      <c r="Q1238" t="s">
        <v>3083</v>
      </c>
      <c r="R1238" t="s">
        <v>46</v>
      </c>
      <c r="S1238" t="str">
        <f>IF(salesTable[[#This Row],[Region]]="","MISSING",IFERROR(VLOOKUP(salesTable[[#This Row],[Region]],region_ref[],2,FALSE),TRIM(CLEAN(UPPER(salesTable[[#This Row],[Region]])))))</f>
        <v>HO</v>
      </c>
      <c r="T1238" t="str">
        <f>IF(salesTable[[#This Row],[CustomerType]]="","MISSING",IFERROR(VLOOKUP(salesTable[[#This Row],[CustomerType]],customerType_Ref[],2,FALSE),TRIM(CLEAN(UPPER(salesTable[[#This Row],[CustomerType]])))))</f>
        <v>INDIVIDUAL</v>
      </c>
      <c r="U1238" t="str">
        <f>IF(salesTable[[#This Row],[SalesChannel]]="","MISSING",IFERROR(VLOOKUP(salesTable[[#This Row],[SalesChannel]],salesChannel_Ref[],2,FALSE),CLEAN(UPPER(TRIM(salesTable[SalesChannel])))))</f>
        <v>AGENT</v>
      </c>
      <c r="V123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38" s="8" t="str">
        <f>IF(salesTable[[#This Row],[ProductID]]="","MISSING",IFERROR(VLOOKUP(salesTable[[#This Row],[ProductID]],product_REF[],1,FALSE),"NO MATCH"))</f>
        <v>P006</v>
      </c>
      <c r="X1238" s="8" t="str">
        <f>CLEAN(UPPER(TRIM(IF(salesTable[[#This Row],[ProductID]]="","MISSING",IFERROR(VLOOKUP(salesTable[[#This Row],[ProductID]],product_REF[],2,FALSE),"NO MATCH")))))</f>
        <v>STANDING DESK</v>
      </c>
      <c r="Y1238" t="str">
        <f>IFERROR(CLEAN(UPPER(TRIM(VLOOKUP(salesTable[[#This Row],[productID_Final]],product_REF[],3,FALSE)))),"NO MATCH")</f>
        <v>FURNITURE</v>
      </c>
      <c r="Z1238" s="8" t="str">
        <f>IF(salesTable[[#This Row],[productCategory_final]]=CLEAN(UPPER(TRIM(salesTable[ProductCategory]))),salesTable[[#This Row],[productCategory_final]],"MISMATCH")</f>
        <v>FURNITURE</v>
      </c>
      <c r="AA1238" s="8" t="str">
        <f>IF(salesTable[[#This Row],[CustomerID]]="","MISSING",IFERROR(VLOOKUP(salesTable[[#This Row],[CustomerID]],customer_REF[],1,FALSE),"NO MATCH"))</f>
        <v>C0287</v>
      </c>
      <c r="AB1238" t="str">
        <f>CLEAN(UPPER(TRIM(IF(salesTable[[#This Row],[FirstName]]="","MISSING",IFERROR(VLOOKUP(salesTable[[#This Row],[CustomerID_final]],customer_REF[],2,FALSE),"NO MATCH")))))</f>
        <v>MISSING</v>
      </c>
      <c r="AC1238" s="8" t="str">
        <f>IF(salesTable[[#This Row],[customerFisrtName]]=CLEAN(UPPER(TRIM(salesTable[[#This Row],[customerFisrtName]]))),salesTable[[#This Row],[customerFisrtName]],"MISMATCH")</f>
        <v>MISSING</v>
      </c>
      <c r="AD1238" t="str">
        <f>CLEAN(UPPER(TRIM(IF(salesTable[[#This Row],[LastName]]="","MISSING",IFERROR(VLOOKUP(salesTable[[#This Row],[CustomerID_final]],customer_REF[],3,FALSE),"NO MATCH")))))</f>
        <v>OSEI</v>
      </c>
      <c r="AE1238" s="8" t="str">
        <f>IF(salesTable[[#This Row],[customerLastName]]=CLEAN(UPPER(TRIM(salesTable[[#This Row],[customerLastName]]))),salesTable[[#This Row],[customerLastName]],"MISMATCH")</f>
        <v>OSEI</v>
      </c>
      <c r="AF1238" s="8" t="str">
        <f>IF(salesTable[[#This Row],[Phone]]="","MISSING",0&amp;RIGHT(TRIM(SUBSTITUTE(SUBSTITUTE(SUBSTITUTE(salesTable[[#This Row],[Phone]],"+","")," ",""),"-","")),9))</f>
        <v>0209049115</v>
      </c>
      <c r="AG123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38" s="8">
        <f>IF(salesTable[[#This Row],[quantity_clean]]&gt;0,salesTable[[#This Row],[quantity_clean]],"INVALID")</f>
        <v>12</v>
      </c>
      <c r="AI123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238" s="8">
        <f>IF(salesTable[[#This Row],[unitPrice_clean]]&gt;0,salesTable[[#This Row],[unitPrice_clean]],"INVALID")</f>
        <v>1900</v>
      </c>
      <c r="AK1238">
        <f>IF(salesTable[[#This Row],[Revenue]]="","MISSING",VALUE(TRIM(SUBSTITUTE(SUBSTITUTE(salesTable[[#This Row],[Revenue]],",",""),"GH₵",""))))</f>
        <v>22800</v>
      </c>
      <c r="AL1238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1238" s="19">
        <f>IF(ISNUMBER(salesTable[[#This Row],[OrderDate]]),salesTable[[#This Row],[OrderDate]],IFERROR(DATEVALUE(CLEAN(TRIM(SUBSTITUTE(salesTable[[#This Row],[OrderDate]],".","/")))),"CHECK"))</f>
        <v>45609</v>
      </c>
      <c r="AN123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38" s="8" t="str">
        <f>CLEAN(PROPER(TRIM(salesTable[[#This Row],[Email]])))</f>
        <v>Abena.Osei3Example.Com</v>
      </c>
      <c r="AR1238" s="8" t="str">
        <f>CLEAN(TRIM(salesTable[[#This Row],[SourceFile]]))</f>
        <v>Mobile_App_Export.csv</v>
      </c>
      <c r="AS12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8" s="8" t="str">
        <f>IF(salesTable[orderRef_final]&lt;&gt;"MISSING",salesTable[orderRef_final],"invalid")</f>
        <v>SUSPICIOUS</v>
      </c>
    </row>
    <row r="1239" spans="1:46" x14ac:dyDescent="0.3">
      <c r="A1239" t="s">
        <v>3084</v>
      </c>
      <c r="B1239" t="s">
        <v>3085</v>
      </c>
      <c r="C1239" t="s">
        <v>1065</v>
      </c>
      <c r="D1239" t="s">
        <v>106</v>
      </c>
      <c r="E1239" t="s">
        <v>93</v>
      </c>
      <c r="G1239" t="s">
        <v>120</v>
      </c>
      <c r="H1239" t="s">
        <v>121</v>
      </c>
      <c r="I1239" t="s">
        <v>1005</v>
      </c>
      <c r="J1239" t="s">
        <v>97</v>
      </c>
      <c r="K1239" t="s">
        <v>28</v>
      </c>
      <c r="L1239" t="s">
        <v>165</v>
      </c>
      <c r="M1239">
        <v>8</v>
      </c>
      <c r="N1239">
        <v>850</v>
      </c>
      <c r="O1239">
        <v>6800</v>
      </c>
      <c r="P1239" t="s">
        <v>3086</v>
      </c>
      <c r="Q1239" t="s">
        <v>3087</v>
      </c>
      <c r="R1239" t="s">
        <v>32</v>
      </c>
      <c r="S1239" t="str">
        <f>IF(salesTable[[#This Row],[Region]]="","MISSING",IFERROR(VLOOKUP(salesTable[[#This Row],[Region]],region_ref[],2,FALSE),TRIM(CLEAN(UPPER(salesTable[[#This Row],[Region]])))))</f>
        <v>MISSING</v>
      </c>
      <c r="T1239" t="str">
        <f>IF(salesTable[[#This Row],[CustomerType]]="","MISSING",IFERROR(VLOOKUP(salesTable[[#This Row],[CustomerType]],customerType_Ref[],2,FALSE),TRIM(CLEAN(UPPER(salesTable[[#This Row],[CustomerType]])))))</f>
        <v>BUSINESS</v>
      </c>
      <c r="U1239" t="str">
        <f>IF(salesTable[[#This Row],[SalesChannel]]="","MISSING",IFERROR(VLOOKUP(salesTable[[#This Row],[SalesChannel]],salesChannel_Ref[],2,FALSE),CLEAN(UPPER(TRIM(salesTable[SalesChannel])))))</f>
        <v>IN-STORE</v>
      </c>
      <c r="V123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39" s="8" t="str">
        <f>IF(salesTable[[#This Row],[ProductID]]="","MISSING",IFERROR(VLOOKUP(salesTable[[#This Row],[ProductID]],product_REF[],1,FALSE),"NO MATCH"))</f>
        <v>P002</v>
      </c>
      <c r="X1239" s="8" t="str">
        <f>CLEAN(UPPER(TRIM(IF(salesTable[[#This Row],[ProductID]]="","MISSING",IFERROR(VLOOKUP(salesTable[[#This Row],[ProductID]],product_REF[],2,FALSE),"NO MATCH")))))</f>
        <v>OFFICE CHAIR</v>
      </c>
      <c r="Y1239" t="str">
        <f>IFERROR(CLEAN(UPPER(TRIM(VLOOKUP(salesTable[[#This Row],[productID_Final]],product_REF[],3,FALSE)))),"NO MATCH")</f>
        <v>FURNITURE</v>
      </c>
      <c r="Z1239" s="8" t="str">
        <f>IF(salesTable[[#This Row],[productCategory_final]]=CLEAN(UPPER(TRIM(salesTable[ProductCategory]))),salesTable[[#This Row],[productCategory_final]],"MISMATCH")</f>
        <v>FURNITURE</v>
      </c>
      <c r="AA1239" s="8" t="str">
        <f>IF(salesTable[[#This Row],[CustomerID]]="","MISSING",IFERROR(VLOOKUP(salesTable[[#This Row],[CustomerID]],customer_REF[],1,FALSE),"NO MATCH"))</f>
        <v>C0101</v>
      </c>
      <c r="AB1239" t="str">
        <f>CLEAN(UPPER(TRIM(IF(salesTable[[#This Row],[FirstName]]="","MISSING",IFERROR(VLOOKUP(salesTable[[#This Row],[CustomerID_final]],customer_REF[],2,FALSE),"NO MATCH")))))</f>
        <v>YAW</v>
      </c>
      <c r="AC1239" s="8" t="str">
        <f>IF(salesTable[[#This Row],[customerFisrtName]]=CLEAN(UPPER(TRIM(salesTable[[#This Row],[customerFisrtName]]))),salesTable[[#This Row],[customerFisrtName]],"MISMATCH")</f>
        <v>YAW</v>
      </c>
      <c r="AD1239" t="str">
        <f>CLEAN(UPPER(TRIM(IF(salesTable[[#This Row],[LastName]]="","MISSING",IFERROR(VLOOKUP(salesTable[[#This Row],[CustomerID_final]],customer_REF[],3,FALSE),"NO MATCH")))))</f>
        <v>BADU</v>
      </c>
      <c r="AE1239" s="8" t="str">
        <f>IF(salesTable[[#This Row],[customerLastName]]=CLEAN(UPPER(TRIM(salesTable[[#This Row],[customerLastName]]))),salesTable[[#This Row],[customerLastName]],"MISMATCH")</f>
        <v>BADU</v>
      </c>
      <c r="AF1239" s="8" t="str">
        <f>IF(salesTable[[#This Row],[Phone]]="","MISSING",0&amp;RIGHT(TRIM(SUBSTITUTE(SUBSTITUTE(SUBSTITUTE(salesTable[[#This Row],[Phone]],"+","")," ",""),"-","")),9))</f>
        <v>0266203145</v>
      </c>
      <c r="AG123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39" s="8">
        <f>IF(salesTable[[#This Row],[quantity_clean]]&gt;0,salesTable[[#This Row],[quantity_clean]],"INVALID")</f>
        <v>8</v>
      </c>
      <c r="AI123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239" s="8">
        <f>IF(salesTable[[#This Row],[unitPrice_clean]]&gt;0,salesTable[[#This Row],[unitPrice_clean]],"INVALID")</f>
        <v>850</v>
      </c>
      <c r="AK1239">
        <f>IF(salesTable[[#This Row],[Revenue]]="","MISSING",VALUE(TRIM(SUBSTITUTE(SUBSTITUTE(salesTable[[#This Row],[Revenue]],",",""),"GH₵",""))))</f>
        <v>6800</v>
      </c>
      <c r="AL1239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1239" s="19">
        <f>IF(ISNUMBER(salesTable[[#This Row],[OrderDate]]),salesTable[[#This Row],[OrderDate]],IFERROR(DATEVALUE(CLEAN(TRIM(SUBSTITUTE(salesTable[[#This Row],[OrderDate]],".","/")))),"CHECK"))</f>
        <v>45681</v>
      </c>
      <c r="AN12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45681</v>
      </c>
      <c r="AO12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239" s="8" t="str">
        <f>CLEAN(PROPER(TRIM(salesTable[[#This Row],[Email]])))</f>
        <v>Yaw.Badu99@Example.Com</v>
      </c>
      <c r="AR1239" s="8" t="str">
        <f>CLEAN(TRIM(salesTable[[#This Row],[SourceFile]]))</f>
        <v>Agent_App_2025.csv</v>
      </c>
      <c r="AS12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39" s="8" t="str">
        <f>IF(salesTable[orderRef_final]&lt;&gt;"MISSING",salesTable[orderRef_final],"invalid")</f>
        <v>SUSPICIOUS</v>
      </c>
    </row>
    <row r="1240" spans="1:46" x14ac:dyDescent="0.3">
      <c r="A1240" t="s">
        <v>3088</v>
      </c>
      <c r="B1240" t="s">
        <v>3089</v>
      </c>
      <c r="C1240" t="s">
        <v>1928</v>
      </c>
      <c r="D1240" t="s">
        <v>635</v>
      </c>
      <c r="E1240" t="s">
        <v>255</v>
      </c>
      <c r="F1240" t="s">
        <v>108</v>
      </c>
      <c r="G1240" t="s">
        <v>120</v>
      </c>
      <c r="H1240" t="s">
        <v>373</v>
      </c>
      <c r="I1240" t="s">
        <v>41</v>
      </c>
      <c r="J1240" t="s">
        <v>71</v>
      </c>
      <c r="K1240" t="s">
        <v>493</v>
      </c>
      <c r="L1240" t="s">
        <v>522</v>
      </c>
      <c r="M1240">
        <v>10</v>
      </c>
      <c r="N1240">
        <v>850</v>
      </c>
      <c r="O1240">
        <v>8500</v>
      </c>
      <c r="P1240" t="s">
        <v>3090</v>
      </c>
      <c r="Q1240" t="s">
        <v>3091</v>
      </c>
      <c r="R1240" t="s">
        <v>61</v>
      </c>
      <c r="S1240" t="str">
        <f>IF(salesTable[[#This Row],[Region]]="","MISSING",IFERROR(VLOOKUP(salesTable[[#This Row],[Region]],region_ref[],2,FALSE),TRIM(CLEAN(UPPER(salesTable[[#This Row],[Region]])))))</f>
        <v>TAMALE</v>
      </c>
      <c r="T1240" t="str">
        <f>IF(salesTable[[#This Row],[CustomerType]]="","MISSING",IFERROR(VLOOKUP(salesTable[[#This Row],[CustomerType]],customerType_Ref[],2,FALSE),TRIM(CLEAN(UPPER(salesTable[[#This Row],[CustomerType]])))))</f>
        <v>INDIVIDUAL</v>
      </c>
      <c r="U1240" t="str">
        <f>IF(salesTable[[#This Row],[SalesChannel]]="","MISSING",IFERROR(VLOOKUP(salesTable[[#This Row],[SalesChannel]],salesChannel_Ref[],2,FALSE),CLEAN(UPPER(TRIM(salesTable[SalesChannel])))))</f>
        <v>AGENT</v>
      </c>
      <c r="V1240" t="str">
        <f>IF(salesTable[[#This Row],[PaymentMethod]]="","MISSING",IFERROR(VLOOKUP(salesTable[[#This Row],[PaymentMethod]],paymentMethod_REF[],2,FALSE), CLEAN(UPPER(TRIM(salesTable[[#This Row],[PaymentMethod]])))))</f>
        <v>CARD</v>
      </c>
      <c r="W1240" s="8" t="str">
        <f>IF(salesTable[[#This Row],[ProductID]]="","MISSING",IFERROR(VLOOKUP(salesTable[[#This Row],[ProductID]],product_REF[],1,FALSE),"NO MATCH"))</f>
        <v>P002</v>
      </c>
      <c r="X1240" s="8" t="str">
        <f>CLEAN(UPPER(TRIM(IF(salesTable[[#This Row],[ProductID]]="","MISSING",IFERROR(VLOOKUP(salesTable[[#This Row],[ProductID]],product_REF[],2,FALSE),"NO MATCH")))))</f>
        <v>OFFICE CHAIR</v>
      </c>
      <c r="Y1240" t="str">
        <f>IFERROR(CLEAN(UPPER(TRIM(VLOOKUP(salesTable[[#This Row],[productID_Final]],product_REF[],3,FALSE)))),"NO MATCH")</f>
        <v>FURNITURE</v>
      </c>
      <c r="Z1240" s="8" t="str">
        <f>IF(salesTable[[#This Row],[productCategory_final]]=CLEAN(UPPER(TRIM(salesTable[ProductCategory]))),salesTable[[#This Row],[productCategory_final]],"MISMATCH")</f>
        <v>FURNITURE</v>
      </c>
      <c r="AA1240" s="8" t="str">
        <f>IF(salesTable[[#This Row],[CustomerID]]="","MISSING",IFERROR(VLOOKUP(salesTable[[#This Row],[CustomerID]],customer_REF[],1,FALSE),"NO MATCH"))</f>
        <v>C0280</v>
      </c>
      <c r="AB1240" t="str">
        <f>CLEAN(UPPER(TRIM(IF(salesTable[[#This Row],[FirstName]]="","MISSING",IFERROR(VLOOKUP(salesTable[[#This Row],[CustomerID_final]],customer_REF[],2,FALSE),"NO MATCH")))))</f>
        <v>KOJO</v>
      </c>
      <c r="AC1240" s="8" t="str">
        <f>IF(salesTable[[#This Row],[customerFisrtName]]=CLEAN(UPPER(TRIM(salesTable[[#This Row],[customerFisrtName]]))),salesTable[[#This Row],[customerFisrtName]],"MISMATCH")</f>
        <v>KOJO</v>
      </c>
      <c r="AD1240" t="str">
        <f>CLEAN(UPPER(TRIM(IF(salesTable[[#This Row],[LastName]]="","MISSING",IFERROR(VLOOKUP(salesTable[[#This Row],[CustomerID_final]],customer_REF[],3,FALSE),"NO MATCH")))))</f>
        <v>OWUSU</v>
      </c>
      <c r="AE1240" s="8" t="str">
        <f>IF(salesTable[[#This Row],[customerLastName]]=CLEAN(UPPER(TRIM(salesTable[[#This Row],[customerLastName]]))),salesTable[[#This Row],[customerLastName]],"MISMATCH")</f>
        <v>OWUSU</v>
      </c>
      <c r="AF1240" s="8" t="str">
        <f>IF(salesTable[[#This Row],[Phone]]="","MISSING",0&amp;RIGHT(TRIM(SUBSTITUTE(SUBSTITUTE(SUBSTITUTE(salesTable[[#This Row],[Phone]],"+","")," ",""),"-","")),9))</f>
        <v>0591245321</v>
      </c>
      <c r="AG124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40" s="8">
        <f>IF(salesTable[[#This Row],[quantity_clean]]&gt;0,salesTable[[#This Row],[quantity_clean]],"INVALID")</f>
        <v>10</v>
      </c>
      <c r="AI124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240" s="8">
        <f>IF(salesTable[[#This Row],[unitPrice_clean]]&gt;0,salesTable[[#This Row],[unitPrice_clean]],"INVALID")</f>
        <v>850</v>
      </c>
      <c r="AK1240">
        <f>IF(salesTable[[#This Row],[Revenue]]="","MISSING",VALUE(TRIM(SUBSTITUTE(SUBSTITUTE(salesTable[[#This Row],[Revenue]],",",""),"GH₵",""))))</f>
        <v>8500</v>
      </c>
      <c r="AL1240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1240" s="19" t="str">
        <f>IF(ISNUMBER(salesTable[[#This Row],[OrderDate]]),salesTable[[#This Row],[OrderDate]],IFERROR(DATEVALUE(CLEAN(TRIM(SUBSTITUTE(salesTable[[#This Row],[OrderDate]],".","/")))),"CHECK"))</f>
        <v>CHECK</v>
      </c>
      <c r="AN124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40" s="8" t="str">
        <f>CLEAN(PROPER(TRIM(salesTable[[#This Row],[Email]])))</f>
        <v>Kojo.Owusu2@Example.Com</v>
      </c>
      <c r="AR1240" s="8" t="str">
        <f>CLEAN(TRIM(salesTable[[#This Row],[SourceFile]]))</f>
        <v>Retail_POS_2025.csv</v>
      </c>
      <c r="AS12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0" s="8" t="str">
        <f>IF(salesTable[orderRef_final]&lt;&gt;"MISSING",salesTable[orderRef_final],"invalid")</f>
        <v>SUSPICIOUS</v>
      </c>
    </row>
    <row r="1241" spans="1:46" x14ac:dyDescent="0.3">
      <c r="A1241" t="s">
        <v>3108</v>
      </c>
      <c r="B1241" t="s">
        <v>3109</v>
      </c>
      <c r="C1241" t="s">
        <v>318</v>
      </c>
      <c r="D1241" t="s">
        <v>423</v>
      </c>
      <c r="E1241" t="s">
        <v>190</v>
      </c>
      <c r="F1241" t="s">
        <v>424</v>
      </c>
      <c r="G1241" t="s">
        <v>53</v>
      </c>
      <c r="H1241" t="s">
        <v>3052</v>
      </c>
      <c r="I1241" t="s">
        <v>96</v>
      </c>
      <c r="J1241" t="s">
        <v>27</v>
      </c>
      <c r="K1241" t="s">
        <v>84</v>
      </c>
      <c r="L1241" t="s">
        <v>58</v>
      </c>
      <c r="M1241">
        <v>3</v>
      </c>
      <c r="N1241">
        <v>180</v>
      </c>
      <c r="O1241">
        <v>540</v>
      </c>
      <c r="P1241" t="s">
        <v>3110</v>
      </c>
      <c r="Q1241" t="s">
        <v>3111</v>
      </c>
      <c r="R1241" t="s">
        <v>32</v>
      </c>
      <c r="S1241" t="str">
        <f>IF(salesTable[[#This Row],[Region]]="","MISSING",IFERROR(VLOOKUP(salesTable[[#This Row],[Region]],region_ref[],2,FALSE),TRIM(CLEAN(UPPER(salesTable[[#This Row],[Region]])))))</f>
        <v>HO</v>
      </c>
      <c r="T1241" t="str">
        <f>IF(salesTable[[#This Row],[CustomerType]]="","MISSING",IFERROR(VLOOKUP(salesTable[[#This Row],[CustomerType]],customerType_Ref[],2,FALSE),TRIM(CLEAN(UPPER(salesTable[[#This Row],[CustomerType]])))))</f>
        <v>GOVERNMENT</v>
      </c>
      <c r="U1241" t="str">
        <f>IF(salesTable[[#This Row],[SalesChannel]]="","MISSING",IFERROR(VLOOKUP(salesTable[[#This Row],[SalesChannel]],salesChannel_Ref[],2,FALSE),CLEAN(UPPER(TRIM(salesTable[SalesChannel])))))</f>
        <v>AGENT</v>
      </c>
      <c r="V124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41" s="8" t="str">
        <f>IF(salesTable[[#This Row],[ProductID]]="","MISSING",IFERROR(VLOOKUP(salesTable[[#This Row],[ProductID]],product_REF[],1,FALSE),"NO MATCH"))</f>
        <v>P007</v>
      </c>
      <c r="X1241" s="8" t="str">
        <f>CLEAN(UPPER(TRIM(IF(salesTable[[#This Row],[ProductID]]="","MISSING",IFERROR(VLOOKUP(salesTable[[#This Row],[ProductID]],product_REF[],2,FALSE),"NO MATCH")))))</f>
        <v>COTTON SHIRT</v>
      </c>
      <c r="Y1241" t="str">
        <f>IFERROR(CLEAN(UPPER(TRIM(VLOOKUP(salesTable[[#This Row],[productID_Final]],product_REF[],3,FALSE)))),"NO MATCH")</f>
        <v>CLOTHING</v>
      </c>
      <c r="Z1241" s="8" t="str">
        <f>IF(salesTable[[#This Row],[productCategory_final]]=CLEAN(UPPER(TRIM(salesTable[ProductCategory]))),salesTable[[#This Row],[productCategory_final]],"MISMATCH")</f>
        <v>CLOTHING</v>
      </c>
      <c r="AA1241" s="8" t="str">
        <f>IF(salesTable[[#This Row],[CustomerID]]="","MISSING",IFERROR(VLOOKUP(salesTable[[#This Row],[CustomerID]],customer_REF[],1,FALSE),"NO MATCH"))</f>
        <v>C0252</v>
      </c>
      <c r="AB1241" t="str">
        <f>CLEAN(UPPER(TRIM(IF(salesTable[[#This Row],[FirstName]]="","MISSING",IFERROR(VLOOKUP(salesTable[[#This Row],[CustomerID_final]],customer_REF[],2,FALSE),"NO MATCH")))))</f>
        <v>AMA</v>
      </c>
      <c r="AC1241" s="8" t="str">
        <f>IF(salesTable[[#This Row],[customerFisrtName]]=CLEAN(UPPER(TRIM(salesTable[[#This Row],[customerFisrtName]]))),salesTable[[#This Row],[customerFisrtName]],"MISMATCH")</f>
        <v>AMA</v>
      </c>
      <c r="AD1241" t="str">
        <f>CLEAN(UPPER(TRIM(IF(salesTable[[#This Row],[LastName]]="","MISSING",IFERROR(VLOOKUP(salesTable[[#This Row],[CustomerID_final]],customer_REF[],3,FALSE),"NO MATCH")))))</f>
        <v>ASARE</v>
      </c>
      <c r="AE1241" s="8" t="str">
        <f>IF(salesTable[[#This Row],[customerLastName]]=CLEAN(UPPER(TRIM(salesTable[[#This Row],[customerLastName]]))),salesTable[[#This Row],[customerLastName]],"MISMATCH")</f>
        <v>ASARE</v>
      </c>
      <c r="AF1241" s="8" t="str">
        <f>IF(salesTable[[#This Row],[Phone]]="","MISSING",0&amp;RIGHT(TRIM(SUBSTITUTE(SUBSTITUTE(SUBSTITUTE(salesTable[[#This Row],[Phone]],"+","")," ",""),"-","")),9))</f>
        <v>0263187402</v>
      </c>
      <c r="AG124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41" s="8">
        <f>IF(salesTable[[#This Row],[quantity_clean]]&gt;0,salesTable[[#This Row],[quantity_clean]],"INVALID")</f>
        <v>3</v>
      </c>
      <c r="AI124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41" s="8">
        <f>IF(salesTable[[#This Row],[unitPrice_clean]]&gt;0,salesTable[[#This Row],[unitPrice_clean]],"INVALID")</f>
        <v>180</v>
      </c>
      <c r="AK1241">
        <f>IF(salesTable[[#This Row],[Revenue]]="","MISSING",VALUE(TRIM(SUBSTITUTE(SUBSTITUTE(salesTable[[#This Row],[Revenue]],",",""),"GH₵",""))))</f>
        <v>540</v>
      </c>
      <c r="AL1241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1241" s="19">
        <f>IF(ISNUMBER(salesTable[[#This Row],[OrderDate]]),salesTable[[#This Row],[OrderDate]],IFERROR(DATEVALUE(CLEAN(TRIM(SUBSTITUTE(salesTable[[#This Row],[OrderDate]],".","/")))),"CHECK"))</f>
        <v>45944</v>
      </c>
      <c r="AN12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45944</v>
      </c>
      <c r="AO12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41" s="8" t="str">
        <f>CLEAN(PROPER(TRIM(salesTable[[#This Row],[Email]])))</f>
        <v>Ama.Asare9@Example.Com</v>
      </c>
      <c r="AR1241" s="8" t="str">
        <f>CLEAN(TRIM(salesTable[[#This Row],[SourceFile]]))</f>
        <v>Agent_App_2025.csv</v>
      </c>
      <c r="AS12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1" s="8" t="str">
        <f>IF(salesTable[orderRef_final]&lt;&gt;"MISSING",salesTable[orderRef_final],"invalid")</f>
        <v>SUSPICIOUS</v>
      </c>
    </row>
    <row r="1242" spans="1:46" x14ac:dyDescent="0.3">
      <c r="A1242" t="s">
        <v>1622</v>
      </c>
      <c r="B1242" t="s">
        <v>2422</v>
      </c>
      <c r="C1242" t="s">
        <v>1396</v>
      </c>
      <c r="D1242" t="s">
        <v>50</v>
      </c>
      <c r="E1242" t="s">
        <v>255</v>
      </c>
      <c r="F1242" t="s">
        <v>23</v>
      </c>
      <c r="G1242" t="s">
        <v>24</v>
      </c>
      <c r="H1242" t="s">
        <v>434</v>
      </c>
      <c r="I1242" t="s">
        <v>220</v>
      </c>
      <c r="J1242" t="s">
        <v>83</v>
      </c>
      <c r="K1242" t="s">
        <v>98</v>
      </c>
      <c r="L1242" t="s">
        <v>182</v>
      </c>
      <c r="M1242">
        <v>1</v>
      </c>
      <c r="N1242">
        <v>4200</v>
      </c>
      <c r="O1242">
        <v>4200</v>
      </c>
      <c r="P1242" t="s">
        <v>3119</v>
      </c>
      <c r="Q1242" t="s">
        <v>3120</v>
      </c>
      <c r="R1242" t="s">
        <v>157</v>
      </c>
      <c r="S1242" t="str">
        <f>IF(salesTable[[#This Row],[Region]]="","MISSING",IFERROR(VLOOKUP(salesTable[[#This Row],[Region]],region_ref[],2,FALSE),TRIM(CLEAN(UPPER(salesTable[[#This Row],[Region]])))))</f>
        <v>HO</v>
      </c>
      <c r="T1242" t="str">
        <f>IF(salesTable[[#This Row],[CustomerType]]="","MISSING",IFERROR(VLOOKUP(salesTable[[#This Row],[CustomerType]],customerType_Ref[],2,FALSE),TRIM(CLEAN(UPPER(salesTable[[#This Row],[CustomerType]])))))</f>
        <v>INDIVIDUAL</v>
      </c>
      <c r="U1242" t="str">
        <f>IF(salesTable[[#This Row],[SalesChannel]]="","MISSING",IFERROR(VLOOKUP(salesTable[[#This Row],[SalesChannel]],salesChannel_Ref[],2,FALSE),CLEAN(UPPER(TRIM(salesTable[SalesChannel])))))</f>
        <v>MOBILE APP</v>
      </c>
      <c r="V1242" t="str">
        <f>IF(salesTable[[#This Row],[PaymentMethod]]="","MISSING",IFERROR(VLOOKUP(salesTable[[#This Row],[PaymentMethod]],paymentMethod_REF[],2,FALSE), CLEAN(UPPER(TRIM(salesTable[[#This Row],[PaymentMethod]])))))</f>
        <v>CASH</v>
      </c>
      <c r="W1242" s="8" t="str">
        <f>IF(salesTable[[#This Row],[ProductID]]="","MISSING",IFERROR(VLOOKUP(salesTable[[#This Row],[ProductID]],product_REF[],1,FALSE),"NO MATCH"))</f>
        <v>P001</v>
      </c>
      <c r="X1242" s="8" t="str">
        <f>CLEAN(UPPER(TRIM(IF(salesTable[[#This Row],[ProductID]]="","MISSING",IFERROR(VLOOKUP(salesTable[[#This Row],[ProductID]],product_REF[],2,FALSE),"NO MATCH")))))</f>
        <v>LAPTOP PRO 14</v>
      </c>
      <c r="Y1242" t="str">
        <f>IFERROR(CLEAN(UPPER(TRIM(VLOOKUP(salesTable[[#This Row],[productID_Final]],product_REF[],3,FALSE)))),"NO MATCH")</f>
        <v>ELECTRONICS</v>
      </c>
      <c r="Z1242" s="8" t="str">
        <f>IF(salesTable[[#This Row],[productCategory_final]]=CLEAN(UPPER(TRIM(salesTable[ProductCategory]))),salesTable[[#This Row],[productCategory_final]],"MISMATCH")</f>
        <v>ELECTRONICS</v>
      </c>
      <c r="AA1242" s="8" t="str">
        <f>IF(salesTable[[#This Row],[CustomerID]]="","MISSING",IFERROR(VLOOKUP(salesTable[[#This Row],[CustomerID]],customer_REF[],1,FALSE),"NO MATCH"))</f>
        <v>C0009</v>
      </c>
      <c r="AB1242" t="str">
        <f>CLEAN(UPPER(TRIM(IF(salesTable[[#This Row],[FirstName]]="","MISSING",IFERROR(VLOOKUP(salesTable[[#This Row],[CustomerID_final]],customer_REF[],2,FALSE),"NO MATCH")))))</f>
        <v>AKOSUA</v>
      </c>
      <c r="AC1242" s="8" t="str">
        <f>IF(salesTable[[#This Row],[customerFisrtName]]=CLEAN(UPPER(TRIM(salesTable[[#This Row],[customerFisrtName]]))),salesTable[[#This Row],[customerFisrtName]],"MISMATCH")</f>
        <v>AKOSUA</v>
      </c>
      <c r="AD1242" t="str">
        <f>CLEAN(UPPER(TRIM(IF(salesTable[[#This Row],[LastName]]="","MISSING",IFERROR(VLOOKUP(salesTable[[#This Row],[CustomerID_final]],customer_REF[],3,FALSE),"NO MATCH")))))</f>
        <v>OWUSU</v>
      </c>
      <c r="AE1242" s="8" t="str">
        <f>IF(salesTable[[#This Row],[customerLastName]]=CLEAN(UPPER(TRIM(salesTable[[#This Row],[customerLastName]]))),salesTable[[#This Row],[customerLastName]],"MISMATCH")</f>
        <v>OWUSU</v>
      </c>
      <c r="AF1242" s="8" t="str">
        <f>IF(salesTable[[#This Row],[Phone]]="","MISSING",0&amp;RIGHT(TRIM(SUBSTITUTE(SUBSTITUTE(SUBSTITUTE(salesTable[[#This Row],[Phone]],"+","")," ",""),"-","")),9))</f>
        <v>0544573775</v>
      </c>
      <c r="AG124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42" s="8">
        <f>IF(salesTable[[#This Row],[quantity_clean]]&gt;0,salesTable[[#This Row],[quantity_clean]],"INVALID")</f>
        <v>1</v>
      </c>
      <c r="AI124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42" s="8">
        <f>IF(salesTable[[#This Row],[unitPrice_clean]]&gt;0,salesTable[[#This Row],[unitPrice_clean]],"INVALID")</f>
        <v>4200</v>
      </c>
      <c r="AK1242">
        <f>IF(salesTable[[#This Row],[Revenue]]="","MISSING",VALUE(TRIM(SUBSTITUTE(SUBSTITUTE(salesTable[[#This Row],[Revenue]],",",""),"GH₵",""))))</f>
        <v>4200</v>
      </c>
      <c r="AL1242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242" s="19">
        <f>IF(ISNUMBER(salesTable[[#This Row],[OrderDate]]),salesTable[[#This Row],[OrderDate]],IFERROR(DATEVALUE(CLEAN(TRIM(SUBSTITUTE(salesTable[[#This Row],[OrderDate]],".","/")))),"CHECK"))</f>
        <v>45735</v>
      </c>
      <c r="AN12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45735</v>
      </c>
      <c r="AO12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42" s="8" t="str">
        <f>CLEAN(PROPER(TRIM(salesTable[[#This Row],[Email]])))</f>
        <v>Akosua.Owusu79@Example.Com</v>
      </c>
      <c r="AR1242" s="8" t="str">
        <f>CLEAN(TRIM(salesTable[[#This Row],[SourceFile]]))</f>
        <v>Online_Sales_2025.xlsx</v>
      </c>
      <c r="AS12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2" s="8" t="str">
        <f>IF(salesTable[orderRef_final]&lt;&gt;"MISSING",salesTable[orderRef_final],"invalid")</f>
        <v>SUSPICIOUS</v>
      </c>
    </row>
    <row r="1243" spans="1:46" x14ac:dyDescent="0.3">
      <c r="A1243" t="s">
        <v>3147</v>
      </c>
      <c r="B1243" t="s">
        <v>3148</v>
      </c>
      <c r="C1243" t="s">
        <v>2340</v>
      </c>
      <c r="D1243" t="s">
        <v>271</v>
      </c>
      <c r="E1243" t="s">
        <v>237</v>
      </c>
      <c r="F1243" t="s">
        <v>23</v>
      </c>
      <c r="G1243" t="s">
        <v>53</v>
      </c>
      <c r="H1243" t="s">
        <v>95</v>
      </c>
      <c r="I1243" t="s">
        <v>55</v>
      </c>
      <c r="J1243" t="s">
        <v>864</v>
      </c>
      <c r="K1243" t="s">
        <v>72</v>
      </c>
      <c r="L1243" t="s">
        <v>775</v>
      </c>
      <c r="M1243">
        <v>6</v>
      </c>
      <c r="N1243" t="s">
        <v>3149</v>
      </c>
      <c r="O1243">
        <v>1080</v>
      </c>
      <c r="P1243" t="s">
        <v>3150</v>
      </c>
      <c r="Q1243" t="s">
        <v>3151</v>
      </c>
      <c r="R1243" t="s">
        <v>32</v>
      </c>
      <c r="S1243" t="str">
        <f>IF(salesTable[[#This Row],[Region]]="","MISSING",IFERROR(VLOOKUP(salesTable[[#This Row],[Region]],region_ref[],2,FALSE),TRIM(CLEAN(UPPER(salesTable[[#This Row],[Region]])))))</f>
        <v>HO</v>
      </c>
      <c r="T1243" t="str">
        <f>IF(salesTable[[#This Row],[CustomerType]]="","MISSING",IFERROR(VLOOKUP(salesTable[[#This Row],[CustomerType]],customerType_Ref[],2,FALSE),TRIM(CLEAN(UPPER(salesTable[[#This Row],[CustomerType]])))))</f>
        <v>INDIVIDUAL</v>
      </c>
      <c r="U1243" t="str">
        <f>IF(salesTable[[#This Row],[SalesChannel]]="","MISSING",IFERROR(VLOOKUP(salesTable[[#This Row],[SalesChannel]],salesChannel_Ref[],2,FALSE),CLEAN(UPPER(TRIM(salesTable[SalesChannel])))))</f>
        <v>IN-STORE</v>
      </c>
      <c r="V1243" t="str">
        <f>IF(salesTable[[#This Row],[PaymentMethod]]="","MISSING",IFERROR(VLOOKUP(salesTable[[#This Row],[PaymentMethod]],paymentMethod_REF[],2,FALSE), CLEAN(UPPER(TRIM(salesTable[[#This Row],[PaymentMethod]])))))</f>
        <v>CARD</v>
      </c>
      <c r="W1243" s="8" t="str">
        <f>IF(salesTable[[#This Row],[ProductID]]="","MISSING",IFERROR(VLOOKUP(salesTable[[#This Row],[ProductID]],product_REF[],1,FALSE),"NO MATCH"))</f>
        <v>P007</v>
      </c>
      <c r="X1243" s="8" t="str">
        <f>CLEAN(UPPER(TRIM(IF(salesTable[[#This Row],[ProductID]]="","MISSING",IFERROR(VLOOKUP(salesTable[[#This Row],[ProductID]],product_REF[],2,FALSE),"NO MATCH")))))</f>
        <v>COTTON SHIRT</v>
      </c>
      <c r="Y1243" t="str">
        <f>IFERROR(CLEAN(UPPER(TRIM(VLOOKUP(salesTable[[#This Row],[productID_Final]],product_REF[],3,FALSE)))),"NO MATCH")</f>
        <v>CLOTHING</v>
      </c>
      <c r="Z1243" s="8" t="str">
        <f>IF(salesTable[[#This Row],[productCategory_final]]=CLEAN(UPPER(TRIM(salesTable[ProductCategory]))),salesTable[[#This Row],[productCategory_final]],"MISMATCH")</f>
        <v>CLOTHING</v>
      </c>
      <c r="AA1243" s="8" t="str">
        <f>IF(salesTable[[#This Row],[CustomerID]]="","MISSING",IFERROR(VLOOKUP(salesTable[[#This Row],[CustomerID]],customer_REF[],1,FALSE),"NO MATCH"))</f>
        <v>C0308</v>
      </c>
      <c r="AB1243" t="str">
        <f>CLEAN(UPPER(TRIM(IF(salesTable[[#This Row],[FirstName]]="","MISSING",IFERROR(VLOOKUP(salesTable[[#This Row],[CustomerID_final]],customer_REF[],2,FALSE),"NO MATCH")))))</f>
        <v>MICHAEL</v>
      </c>
      <c r="AC1243" s="8" t="str">
        <f>IF(salesTable[[#This Row],[customerFisrtName]]=CLEAN(UPPER(TRIM(salesTable[[#This Row],[customerFisrtName]]))),salesTable[[#This Row],[customerFisrtName]],"MISMATCH")</f>
        <v>MICHAEL</v>
      </c>
      <c r="AD1243" t="str">
        <f>CLEAN(UPPER(TRIM(IF(salesTable[[#This Row],[LastName]]="","MISSING",IFERROR(VLOOKUP(salesTable[[#This Row],[CustomerID_final]],customer_REF[],3,FALSE),"NO MATCH")))))</f>
        <v>APPIAH</v>
      </c>
      <c r="AE1243" s="8" t="str">
        <f>IF(salesTable[[#This Row],[customerLastName]]=CLEAN(UPPER(TRIM(salesTable[[#This Row],[customerLastName]]))),salesTable[[#This Row],[customerLastName]],"MISMATCH")</f>
        <v>APPIAH</v>
      </c>
      <c r="AF1243" s="8" t="str">
        <f>IF(salesTable[[#This Row],[Phone]]="","MISSING",0&amp;RIGHT(TRIM(SUBSTITUTE(SUBSTITUTE(SUBSTITUTE(salesTable[[#This Row],[Phone]],"+","")," ",""),"-","")),9))</f>
        <v>0559737251</v>
      </c>
      <c r="AG124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43" s="8">
        <f>IF(salesTable[[#This Row],[quantity_clean]]&gt;0,salesTable[[#This Row],[quantity_clean]],"INVALID")</f>
        <v>6</v>
      </c>
      <c r="AI124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43" s="8">
        <f>IF(salesTable[[#This Row],[unitPrice_clean]]&gt;0,salesTable[[#This Row],[unitPrice_clean]],"INVALID")</f>
        <v>180</v>
      </c>
      <c r="AK1243">
        <f>IF(salesTable[[#This Row],[Revenue]]="","MISSING",VALUE(TRIM(SUBSTITUTE(SUBSTITUTE(salesTable[[#This Row],[Revenue]],",",""),"GH₵",""))))</f>
        <v>1080</v>
      </c>
      <c r="AL1243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243" s="19">
        <f>IF(ISNUMBER(salesTable[[#This Row],[OrderDate]]),salesTable[[#This Row],[OrderDate]],IFERROR(DATEVALUE(CLEAN(TRIM(SUBSTITUTE(salesTable[[#This Row],[OrderDate]],".","/")))),"CHECK"))</f>
        <v>45871</v>
      </c>
      <c r="AN12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45871</v>
      </c>
      <c r="AO12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43" s="8" t="str">
        <f>CLEAN(PROPER(TRIM(salesTable[[#This Row],[Email]])))</f>
        <v>Michael.Appiah82Example.Com</v>
      </c>
      <c r="AR1243" s="8" t="str">
        <f>CLEAN(TRIM(salesTable[[#This Row],[SourceFile]]))</f>
        <v>Agent_App_2025.csv</v>
      </c>
      <c r="AS12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3" s="8" t="str">
        <f>IF(salesTable[orderRef_final]&lt;&gt;"MISSING",salesTable[orderRef_final],"invalid")</f>
        <v>SUSPICIOUS</v>
      </c>
    </row>
    <row r="1244" spans="1:46" x14ac:dyDescent="0.3">
      <c r="A1244" t="s">
        <v>3159</v>
      </c>
      <c r="B1244" t="s">
        <v>3160</v>
      </c>
      <c r="C1244" t="s">
        <v>2960</v>
      </c>
      <c r="D1244" t="s">
        <v>1184</v>
      </c>
      <c r="E1244" t="s">
        <v>944</v>
      </c>
      <c r="F1244" t="s">
        <v>181</v>
      </c>
      <c r="G1244" t="s">
        <v>162</v>
      </c>
      <c r="H1244" t="s">
        <v>934</v>
      </c>
      <c r="I1244" t="s">
        <v>70</v>
      </c>
      <c r="J1244" t="s">
        <v>492</v>
      </c>
      <c r="K1244" t="s">
        <v>98</v>
      </c>
      <c r="L1244" t="s">
        <v>58</v>
      </c>
      <c r="M1244">
        <v>5</v>
      </c>
      <c r="N1244">
        <v>620</v>
      </c>
      <c r="O1244">
        <v>3100</v>
      </c>
      <c r="P1244" t="s">
        <v>3161</v>
      </c>
      <c r="Q1244" t="s">
        <v>3162</v>
      </c>
      <c r="R1244" t="s">
        <v>157</v>
      </c>
      <c r="S1244" t="str">
        <f>IF(salesTable[[#This Row],[Region]]="","MISSING",IFERROR(VLOOKUP(salesTable[[#This Row],[Region]],region_ref[],2,FALSE),TRIM(CLEAN(UPPER(salesTable[[#This Row],[Region]])))))</f>
        <v>CAPE COAST</v>
      </c>
      <c r="T1244" t="str">
        <f>IF(salesTable[[#This Row],[CustomerType]]="","MISSING",IFERROR(VLOOKUP(salesTable[[#This Row],[CustomerType]],customerType_Ref[],2,FALSE),TRIM(CLEAN(UPPER(salesTable[[#This Row],[CustomerType]])))))</f>
        <v>BUSINESS</v>
      </c>
      <c r="U1244" t="str">
        <f>IF(salesTable[[#This Row],[SalesChannel]]="","MISSING",IFERROR(VLOOKUP(salesTable[[#This Row],[SalesChannel]],salesChannel_Ref[],2,FALSE),CLEAN(UPPER(TRIM(salesTable[SalesChannel])))))</f>
        <v>MOBILE APP</v>
      </c>
      <c r="V124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44" s="8" t="str">
        <f>IF(salesTable[[#This Row],[ProductID]]="","MISSING",IFERROR(VLOOKUP(salesTable[[#This Row],[ProductID]],product_REF[],1,FALSE),"NO MATCH"))</f>
        <v>P012</v>
      </c>
      <c r="X1244" s="8" t="str">
        <f>CLEAN(UPPER(TRIM(IF(salesTable[[#This Row],[ProductID]]="","MISSING",IFERROR(VLOOKUP(salesTable[[#This Row],[ProductID]],product_REF[],2,FALSE),"NO MATCH")))))</f>
        <v>BLENDER PLUS</v>
      </c>
      <c r="Y1244" t="str">
        <f>IFERROR(CLEAN(UPPER(TRIM(VLOOKUP(salesTable[[#This Row],[productID_Final]],product_REF[],3,FALSE)))),"NO MATCH")</f>
        <v>HOME APPLIANCES</v>
      </c>
      <c r="Z1244" s="8" t="str">
        <f>IF(salesTable[[#This Row],[productCategory_final]]=CLEAN(UPPER(TRIM(salesTable[ProductCategory]))),salesTable[[#This Row],[productCategory_final]],"MISMATCH")</f>
        <v>HOME APPLIANCES</v>
      </c>
      <c r="AA1244" s="8" t="str">
        <f>IF(salesTable[[#This Row],[CustomerID]]="","MISSING",IFERROR(VLOOKUP(salesTable[[#This Row],[CustomerID]],customer_REF[],1,FALSE),"NO MATCH"))</f>
        <v>C0207</v>
      </c>
      <c r="AB1244" t="str">
        <f>CLEAN(UPPER(TRIM(IF(salesTable[[#This Row],[FirstName]]="","MISSING",IFERROR(VLOOKUP(salesTable[[#This Row],[CustomerID_final]],customer_REF[],2,FALSE),"NO MATCH")))))</f>
        <v>ABENA</v>
      </c>
      <c r="AC1244" s="8" t="str">
        <f>IF(salesTable[[#This Row],[customerFisrtName]]=CLEAN(UPPER(TRIM(salesTable[[#This Row],[customerFisrtName]]))),salesTable[[#This Row],[customerFisrtName]],"MISMATCH")</f>
        <v>ABENA</v>
      </c>
      <c r="AD1244" t="str">
        <f>CLEAN(UPPER(TRIM(IF(salesTable[[#This Row],[LastName]]="","MISSING",IFERROR(VLOOKUP(salesTable[[#This Row],[CustomerID_final]],customer_REF[],3,FALSE),"NO MATCH")))))</f>
        <v>ADDO</v>
      </c>
      <c r="AE1244" s="8" t="str">
        <f>IF(salesTable[[#This Row],[customerLastName]]=CLEAN(UPPER(TRIM(salesTable[[#This Row],[customerLastName]]))),salesTable[[#This Row],[customerLastName]],"MISMATCH")</f>
        <v>ADDO</v>
      </c>
      <c r="AF1244" s="8" t="str">
        <f>IF(salesTable[[#This Row],[Phone]]="","MISSING",0&amp;RIGHT(TRIM(SUBSTITUTE(SUBSTITUTE(SUBSTITUTE(salesTable[[#This Row],[Phone]],"+","")," ",""),"-","")),9))</f>
        <v>0269296934</v>
      </c>
      <c r="AG124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44" s="8">
        <f>IF(salesTable[[#This Row],[quantity_clean]]&gt;0,salesTable[[#This Row],[quantity_clean]],"INVALID")</f>
        <v>5</v>
      </c>
      <c r="AI124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244" s="8">
        <f>IF(salesTable[[#This Row],[unitPrice_clean]]&gt;0,salesTable[[#This Row],[unitPrice_clean]],"INVALID")</f>
        <v>620</v>
      </c>
      <c r="AK1244">
        <f>IF(salesTable[[#This Row],[Revenue]]="","MISSING",VALUE(TRIM(SUBSTITUTE(SUBSTITUTE(salesTable[[#This Row],[Revenue]],",",""),"GH₵",""))))</f>
        <v>3100</v>
      </c>
      <c r="AL1244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1244" s="19">
        <f>IF(ISNUMBER(salesTable[[#This Row],[OrderDate]]),salesTable[[#This Row],[OrderDate]],IFERROR(DATEVALUE(CLEAN(TRIM(SUBSTITUTE(salesTable[[#This Row],[OrderDate]],".","/")))),"CHECK"))</f>
        <v>45536</v>
      </c>
      <c r="AN124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244" s="8" t="str">
        <f>CLEAN(PROPER(TRIM(salesTable[[#This Row],[Email]])))</f>
        <v>Abena.Addo61@Example.Com</v>
      </c>
      <c r="AR1244" s="8" t="str">
        <f>CLEAN(TRIM(salesTable[[#This Row],[SourceFile]]))</f>
        <v>Online_Sales_2025.xlsx</v>
      </c>
      <c r="AS12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4" s="8" t="str">
        <f>IF(salesTable[orderRef_final]&lt;&gt;"MISSING",salesTable[orderRef_final],"invalid")</f>
        <v>SUSPICIOUS</v>
      </c>
    </row>
    <row r="1245" spans="1:46" x14ac:dyDescent="0.3">
      <c r="A1245" t="s">
        <v>3185</v>
      </c>
      <c r="B1245" t="s">
        <v>3186</v>
      </c>
      <c r="C1245" t="s">
        <v>1600</v>
      </c>
      <c r="D1245" t="s">
        <v>344</v>
      </c>
      <c r="E1245" t="s">
        <v>1550</v>
      </c>
      <c r="F1245" t="s">
        <v>108</v>
      </c>
      <c r="G1245" t="s">
        <v>24</v>
      </c>
      <c r="H1245" t="s">
        <v>434</v>
      </c>
      <c r="I1245" t="s">
        <v>26</v>
      </c>
      <c r="J1245" t="s">
        <v>27</v>
      </c>
      <c r="K1245" t="s">
        <v>57</v>
      </c>
      <c r="L1245" t="s">
        <v>565</v>
      </c>
      <c r="M1245">
        <v>2</v>
      </c>
      <c r="N1245" t="s">
        <v>384</v>
      </c>
      <c r="O1245">
        <v>8400</v>
      </c>
      <c r="P1245" t="s">
        <v>3187</v>
      </c>
      <c r="Q1245" t="s">
        <v>3188</v>
      </c>
      <c r="R1245" t="s">
        <v>157</v>
      </c>
      <c r="S1245" t="str">
        <f>IF(salesTable[[#This Row],[Region]]="","MISSING",IFERROR(VLOOKUP(salesTable[[#This Row],[Region]],region_ref[],2,FALSE),TRIM(CLEAN(UPPER(salesTable[[#This Row],[Region]])))))</f>
        <v>TAMALE</v>
      </c>
      <c r="T1245" t="str">
        <f>IF(salesTable[[#This Row],[CustomerType]]="","MISSING",IFERROR(VLOOKUP(salesTable[[#This Row],[CustomerType]],customerType_Ref[],2,FALSE),TRIM(CLEAN(UPPER(salesTable[[#This Row],[CustomerType]])))))</f>
        <v>GOVERNMENT</v>
      </c>
      <c r="U1245" t="str">
        <f>IF(salesTable[[#This Row],[SalesChannel]]="","MISSING",IFERROR(VLOOKUP(salesTable[[#This Row],[SalesChannel]],salesChannel_Ref[],2,FALSE),CLEAN(UPPER(TRIM(salesTable[SalesChannel])))))</f>
        <v>ONLINE</v>
      </c>
      <c r="V1245" t="str">
        <f>IF(salesTable[[#This Row],[PaymentMethod]]="","MISSING",IFERROR(VLOOKUP(salesTable[[#This Row],[PaymentMethod]],paymentMethod_REF[],2,FALSE), CLEAN(UPPER(TRIM(salesTable[[#This Row],[PaymentMethod]])))))</f>
        <v>CARD</v>
      </c>
      <c r="W1245" s="8" t="str">
        <f>IF(salesTable[[#This Row],[ProductID]]="","MISSING",IFERROR(VLOOKUP(salesTable[[#This Row],[ProductID]],product_REF[],1,FALSE),"NO MATCH"))</f>
        <v>P001</v>
      </c>
      <c r="X1245" s="8" t="str">
        <f>CLEAN(UPPER(TRIM(IF(salesTable[[#This Row],[ProductID]]="","MISSING",IFERROR(VLOOKUP(salesTable[[#This Row],[ProductID]],product_REF[],2,FALSE),"NO MATCH")))))</f>
        <v>LAPTOP PRO 14</v>
      </c>
      <c r="Y1245" t="str">
        <f>IFERROR(CLEAN(UPPER(TRIM(VLOOKUP(salesTable[[#This Row],[productID_Final]],product_REF[],3,FALSE)))),"NO MATCH")</f>
        <v>ELECTRONICS</v>
      </c>
      <c r="Z1245" s="8" t="str">
        <f>IF(salesTable[[#This Row],[productCategory_final]]=CLEAN(UPPER(TRIM(salesTable[ProductCategory]))),salesTable[[#This Row],[productCategory_final]],"MISMATCH")</f>
        <v>ELECTRONICS</v>
      </c>
      <c r="AA1245" s="8" t="str">
        <f>IF(salesTable[[#This Row],[CustomerID]]="","MISSING",IFERROR(VLOOKUP(salesTable[[#This Row],[CustomerID]],customer_REF[],1,FALSE),"NO MATCH"))</f>
        <v>C0373</v>
      </c>
      <c r="AB1245" t="str">
        <f>CLEAN(UPPER(TRIM(IF(salesTable[[#This Row],[FirstName]]="","MISSING",IFERROR(VLOOKUP(salesTable[[#This Row],[CustomerID_final]],customer_REF[],2,FALSE),"NO MATCH")))))</f>
        <v>KWAME</v>
      </c>
      <c r="AC1245" s="8" t="str">
        <f>IF(salesTable[[#This Row],[customerFisrtName]]=CLEAN(UPPER(TRIM(salesTable[[#This Row],[customerFisrtName]]))),salesTable[[#This Row],[customerFisrtName]],"MISMATCH")</f>
        <v>KWAME</v>
      </c>
      <c r="AD1245" t="str">
        <f>CLEAN(UPPER(TRIM(IF(salesTable[[#This Row],[LastName]]="","MISSING",IFERROR(VLOOKUP(salesTable[[#This Row],[CustomerID_final]],customer_REF[],3,FALSE),"NO MATCH")))))</f>
        <v>ANTWI</v>
      </c>
      <c r="AE1245" s="8" t="str">
        <f>IF(salesTable[[#This Row],[customerLastName]]=CLEAN(UPPER(TRIM(salesTable[[#This Row],[customerLastName]]))),salesTable[[#This Row],[customerLastName]],"MISMATCH")</f>
        <v>ANTWI</v>
      </c>
      <c r="AF1245" s="8" t="str">
        <f>IF(salesTable[[#This Row],[Phone]]="","MISSING",0&amp;RIGHT(TRIM(SUBSTITUTE(SUBSTITUTE(SUBSTITUTE(salesTable[[#This Row],[Phone]],"+","")," ",""),"-","")),9))</f>
        <v>0509181207</v>
      </c>
      <c r="AG1245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45" s="8">
        <f>IF(salesTable[[#This Row],[quantity_clean]]&gt;0,salesTable[[#This Row],[quantity_clean]],"INVALID")</f>
        <v>2</v>
      </c>
      <c r="AI124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45" s="8">
        <f>IF(salesTable[[#This Row],[unitPrice_clean]]&gt;0,salesTable[[#This Row],[unitPrice_clean]],"INVALID")</f>
        <v>4200</v>
      </c>
      <c r="AK1245">
        <f>IF(salesTable[[#This Row],[Revenue]]="","MISSING",VALUE(TRIM(SUBSTITUTE(SUBSTITUTE(salesTable[[#This Row],[Revenue]],",",""),"GH₵",""))))</f>
        <v>8400</v>
      </c>
      <c r="AL1245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1245" s="19" t="str">
        <f>IF(ISNUMBER(salesTable[[#This Row],[OrderDate]]),salesTable[[#This Row],[OrderDate]],IFERROR(DATEVALUE(CLEAN(TRIM(SUBSTITUTE(salesTable[[#This Row],[OrderDate]],".","/")))),"CHECK"))</f>
        <v>CHECK</v>
      </c>
      <c r="AN124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45" s="8" t="str">
        <f>CLEAN(PROPER(TRIM(salesTable[[#This Row],[Email]])))</f>
        <v>Kwame.Antwi26@Example.Com</v>
      </c>
      <c r="AR1245" s="8" t="str">
        <f>CLEAN(TRIM(salesTable[[#This Row],[SourceFile]]))</f>
        <v>Online_Sales_2025.xlsx</v>
      </c>
      <c r="AS12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5" s="8" t="str">
        <f>IF(salesTable[orderRef_final]&lt;&gt;"MISSING",salesTable[orderRef_final],"invalid")</f>
        <v>SUSPICIOUS</v>
      </c>
    </row>
    <row r="1246" spans="1:46" x14ac:dyDescent="0.3">
      <c r="A1246" t="s">
        <v>3193</v>
      </c>
      <c r="B1246" t="s">
        <v>3194</v>
      </c>
      <c r="C1246" t="s">
        <v>1928</v>
      </c>
      <c r="D1246" t="s">
        <v>21</v>
      </c>
      <c r="E1246" t="s">
        <v>2147</v>
      </c>
      <c r="F1246" t="s">
        <v>108</v>
      </c>
      <c r="G1246" t="s">
        <v>239</v>
      </c>
      <c r="H1246" t="s">
        <v>2249</v>
      </c>
      <c r="I1246" t="s">
        <v>279</v>
      </c>
      <c r="J1246" t="s">
        <v>83</v>
      </c>
      <c r="K1246" t="s">
        <v>72</v>
      </c>
      <c r="L1246" t="s">
        <v>132</v>
      </c>
      <c r="M1246">
        <v>3</v>
      </c>
      <c r="N1246">
        <v>980</v>
      </c>
      <c r="O1246">
        <v>2940</v>
      </c>
      <c r="P1246" t="s">
        <v>3195</v>
      </c>
      <c r="Q1246" t="s">
        <v>3196</v>
      </c>
      <c r="R1246" t="s">
        <v>46</v>
      </c>
      <c r="S1246" t="str">
        <f>IF(salesTable[[#This Row],[Region]]="","MISSING",IFERROR(VLOOKUP(salesTable[[#This Row],[Region]],region_ref[],2,FALSE),TRIM(CLEAN(UPPER(salesTable[[#This Row],[Region]])))))</f>
        <v>TAMALE</v>
      </c>
      <c r="T1246" t="str">
        <f>IF(salesTable[[#This Row],[CustomerType]]="","MISSING",IFERROR(VLOOKUP(salesTable[[#This Row],[CustomerType]],customerType_Ref[],2,FALSE),TRIM(CLEAN(UPPER(salesTable[[#This Row],[CustomerType]])))))</f>
        <v>INDIVIDUAL</v>
      </c>
      <c r="U1246" t="str">
        <f>IF(salesTable[[#This Row],[SalesChannel]]="","MISSING",IFERROR(VLOOKUP(salesTable[[#This Row],[SalesChannel]],salesChannel_Ref[],2,FALSE),CLEAN(UPPER(TRIM(salesTable[SalesChannel])))))</f>
        <v>IN-STORE</v>
      </c>
      <c r="V124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46" s="8" t="str">
        <f>IF(salesTable[[#This Row],[ProductID]]="","MISSING",IFERROR(VLOOKUP(salesTable[[#This Row],[ProductID]],product_REF[],1,FALSE),"NO MATCH"))</f>
        <v>P009</v>
      </c>
      <c r="X1246" s="8" t="str">
        <f>CLEAN(UPPER(TRIM(IF(salesTable[[#This Row],[ProductID]]="","MISSING",IFERROR(VLOOKUP(salesTable[[#This Row],[ProductID]],product_REF[],2,FALSE),"NO MATCH")))))</f>
        <v>FILING CABINET</v>
      </c>
      <c r="Y1246" t="str">
        <f>IFERROR(CLEAN(UPPER(TRIM(VLOOKUP(salesTable[[#This Row],[productID_Final]],product_REF[],3,FALSE)))),"NO MATCH")</f>
        <v>OFFICE SUPPLIES</v>
      </c>
      <c r="Z1246" s="8" t="str">
        <f>IF(salesTable[[#This Row],[productCategory_final]]=CLEAN(UPPER(TRIM(salesTable[ProductCategory]))),salesTable[[#This Row],[productCategory_final]],"MISMATCH")</f>
        <v>OFFICE SUPPLIES</v>
      </c>
      <c r="AA1246" s="8" t="str">
        <f>IF(salesTable[[#This Row],[CustomerID]]="","MISSING",IFERROR(VLOOKUP(salesTable[[#This Row],[CustomerID]],customer_REF[],1,FALSE),"NO MATCH"))</f>
        <v>C0280</v>
      </c>
      <c r="AB1246" t="str">
        <f>CLEAN(UPPER(TRIM(IF(salesTable[[#This Row],[FirstName]]="","MISSING",IFERROR(VLOOKUP(salesTable[[#This Row],[CustomerID_final]],customer_REF[],2,FALSE),"NO MATCH")))))</f>
        <v>KOJO</v>
      </c>
      <c r="AC1246" s="8" t="str">
        <f>IF(salesTable[[#This Row],[customerFisrtName]]=CLEAN(UPPER(TRIM(salesTable[[#This Row],[customerFisrtName]]))),salesTable[[#This Row],[customerFisrtName]],"MISMATCH")</f>
        <v>KOJO</v>
      </c>
      <c r="AD1246" t="str">
        <f>CLEAN(UPPER(TRIM(IF(salesTable[[#This Row],[LastName]]="","MISSING",IFERROR(VLOOKUP(salesTable[[#This Row],[CustomerID_final]],customer_REF[],3,FALSE),"NO MATCH")))))</f>
        <v>OWUSU</v>
      </c>
      <c r="AE1246" s="8" t="str">
        <f>IF(salesTable[[#This Row],[customerLastName]]=CLEAN(UPPER(TRIM(salesTable[[#This Row],[customerLastName]]))),salesTable[[#This Row],[customerLastName]],"MISMATCH")</f>
        <v>OWUSU</v>
      </c>
      <c r="AF1246" s="8" t="str">
        <f>IF(salesTable[[#This Row],[Phone]]="","MISSING",0&amp;RIGHT(TRIM(SUBSTITUTE(SUBSTITUTE(SUBSTITUTE(salesTable[[#This Row],[Phone]],"+","")," ",""),"-","")),9))</f>
        <v>0597775870</v>
      </c>
      <c r="AG124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46" s="8">
        <f>IF(salesTable[[#This Row],[quantity_clean]]&gt;0,salesTable[[#This Row],[quantity_clean]],"INVALID")</f>
        <v>3</v>
      </c>
      <c r="AI124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46" s="8">
        <f>IF(salesTable[[#This Row],[unitPrice_clean]]&gt;0,salesTable[[#This Row],[unitPrice_clean]],"INVALID")</f>
        <v>980</v>
      </c>
      <c r="AK1246">
        <f>IF(salesTable[[#This Row],[Revenue]]="","MISSING",VALUE(TRIM(SUBSTITUTE(SUBSTITUTE(salesTable[[#This Row],[Revenue]],",",""),"GH₵",""))))</f>
        <v>2940</v>
      </c>
      <c r="AL1246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246" s="19">
        <f>IF(ISNUMBER(salesTable[[#This Row],[OrderDate]]),salesTable[[#This Row],[OrderDate]],IFERROR(DATEVALUE(CLEAN(TRIM(SUBSTITUTE(salesTable[[#This Row],[OrderDate]],".","/")))),"CHECK"))</f>
        <v>46101</v>
      </c>
      <c r="AN124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46" s="8" t="str">
        <f>CLEAN(PROPER(TRIM(salesTable[[#This Row],[Email]])))</f>
        <v>Kojo.Owusu70@Example.Com</v>
      </c>
      <c r="AR1246" s="8" t="str">
        <f>CLEAN(TRIM(salesTable[[#This Row],[SourceFile]]))</f>
        <v>Mobile_App_Export.csv</v>
      </c>
      <c r="AS12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6" s="8" t="str">
        <f>IF(salesTable[orderRef_final]&lt;&gt;"MISSING",salesTable[orderRef_final],"invalid")</f>
        <v>SUSPICIOUS</v>
      </c>
    </row>
    <row r="1247" spans="1:46" x14ac:dyDescent="0.3">
      <c r="A1247" t="s">
        <v>3209</v>
      </c>
      <c r="B1247" t="s">
        <v>3210</v>
      </c>
      <c r="C1247" t="s">
        <v>1105</v>
      </c>
      <c r="D1247" t="s">
        <v>80</v>
      </c>
      <c r="E1247" t="s">
        <v>499</v>
      </c>
      <c r="F1247" t="s">
        <v>23</v>
      </c>
      <c r="G1247" t="s">
        <v>239</v>
      </c>
      <c r="H1247" t="s">
        <v>240</v>
      </c>
      <c r="I1247" t="s">
        <v>279</v>
      </c>
      <c r="J1247" t="s">
        <v>221</v>
      </c>
      <c r="K1247" t="s">
        <v>84</v>
      </c>
      <c r="L1247" t="s">
        <v>353</v>
      </c>
      <c r="M1247" t="s">
        <v>1079</v>
      </c>
      <c r="N1247" t="s">
        <v>242</v>
      </c>
      <c r="O1247">
        <v>4900</v>
      </c>
      <c r="P1247" t="s">
        <v>3211</v>
      </c>
      <c r="Q1247" t="s">
        <v>3212</v>
      </c>
      <c r="R1247" t="s">
        <v>157</v>
      </c>
      <c r="S1247" t="str">
        <f>IF(salesTable[[#This Row],[Region]]="","MISSING",IFERROR(VLOOKUP(salesTable[[#This Row],[Region]],region_ref[],2,FALSE),TRIM(CLEAN(UPPER(salesTable[[#This Row],[Region]])))))</f>
        <v>HO</v>
      </c>
      <c r="T1247" t="str">
        <f>IF(salesTable[[#This Row],[CustomerType]]="","MISSING",IFERROR(VLOOKUP(salesTable[[#This Row],[CustomerType]],customerType_Ref[],2,FALSE),TRIM(CLEAN(UPPER(salesTable[[#This Row],[CustomerType]])))))</f>
        <v>INDIVIDUAL</v>
      </c>
      <c r="U1247" t="str">
        <f>IF(salesTable[[#This Row],[SalesChannel]]="","MISSING",IFERROR(VLOOKUP(salesTable[[#This Row],[SalesChannel]],salesChannel_Ref[],2,FALSE),CLEAN(UPPER(TRIM(salesTable[SalesChannel])))))</f>
        <v>AGENT</v>
      </c>
      <c r="V1247" t="str">
        <f>IF(salesTable[[#This Row],[PaymentMethod]]="","MISSING",IFERROR(VLOOKUP(salesTable[[#This Row],[PaymentMethod]],paymentMethod_REF[],2,FALSE), CLEAN(UPPER(TRIM(salesTable[[#This Row],[PaymentMethod]])))))</f>
        <v>CASH</v>
      </c>
      <c r="W1247" s="8" t="str">
        <f>IF(salesTable[[#This Row],[ProductID]]="","MISSING",IFERROR(VLOOKUP(salesTable[[#This Row],[ProductID]],product_REF[],1,FALSE),"NO MATCH"))</f>
        <v>P009</v>
      </c>
      <c r="X1247" s="8" t="str">
        <f>CLEAN(UPPER(TRIM(IF(salesTable[[#This Row],[ProductID]]="","MISSING",IFERROR(VLOOKUP(salesTable[[#This Row],[ProductID]],product_REF[],2,FALSE),"NO MATCH")))))</f>
        <v>FILING CABINET</v>
      </c>
      <c r="Y1247" t="str">
        <f>IFERROR(CLEAN(UPPER(TRIM(VLOOKUP(salesTable[[#This Row],[productID_Final]],product_REF[],3,FALSE)))),"NO MATCH")</f>
        <v>OFFICE SUPPLIES</v>
      </c>
      <c r="Z1247" s="8" t="str">
        <f>IF(salesTable[[#This Row],[productCategory_final]]=CLEAN(UPPER(TRIM(salesTable[ProductCategory]))),salesTable[[#This Row],[productCategory_final]],"MISMATCH")</f>
        <v>OFFICE SUPPLIES</v>
      </c>
      <c r="AA1247" s="8" t="str">
        <f>IF(salesTable[[#This Row],[CustomerID]]="","MISSING",IFERROR(VLOOKUP(salesTable[[#This Row],[CustomerID]],customer_REF[],1,FALSE),"NO MATCH"))</f>
        <v>C0038</v>
      </c>
      <c r="AB1247" t="str">
        <f>CLEAN(UPPER(TRIM(IF(salesTable[[#This Row],[FirstName]]="","MISSING",IFERROR(VLOOKUP(salesTable[[#This Row],[CustomerID_final]],customer_REF[],2,FALSE),"NO MATCH")))))</f>
        <v>ADWOA</v>
      </c>
      <c r="AC1247" s="8" t="str">
        <f>IF(salesTable[[#This Row],[customerFisrtName]]=CLEAN(UPPER(TRIM(salesTable[[#This Row],[customerFisrtName]]))),salesTable[[#This Row],[customerFisrtName]],"MISMATCH")</f>
        <v>ADWOA</v>
      </c>
      <c r="AD1247" t="str">
        <f>CLEAN(UPPER(TRIM(IF(salesTable[[#This Row],[LastName]]="","MISSING",IFERROR(VLOOKUP(salesTable[[#This Row],[CustomerID_final]],customer_REF[],3,FALSE),"NO MATCH")))))</f>
        <v>BOATENG</v>
      </c>
      <c r="AE1247" s="8" t="str">
        <f>IF(salesTable[[#This Row],[customerLastName]]=CLEAN(UPPER(TRIM(salesTable[[#This Row],[customerLastName]]))),salesTable[[#This Row],[customerLastName]],"MISMATCH")</f>
        <v>BOATENG</v>
      </c>
      <c r="AF1247" s="8" t="str">
        <f>IF(salesTable[[#This Row],[Phone]]="","MISSING",0&amp;RIGHT(TRIM(SUBSTITUTE(SUBSTITUTE(SUBSTITUTE(salesTable[[#This Row],[Phone]],"+","")," ",""),"-","")),9))</f>
        <v>0593352318</v>
      </c>
      <c r="AG124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47" s="8">
        <f>IF(salesTable[[#This Row],[quantity_clean]]&gt;0,salesTable[[#This Row],[quantity_clean]],"INVALID")</f>
        <v>5</v>
      </c>
      <c r="AI124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47" s="8">
        <f>IF(salesTable[[#This Row],[unitPrice_clean]]&gt;0,salesTable[[#This Row],[unitPrice_clean]],"INVALID")</f>
        <v>980</v>
      </c>
      <c r="AK1247">
        <f>IF(salesTable[[#This Row],[Revenue]]="","MISSING",VALUE(TRIM(SUBSTITUTE(SUBSTITUTE(salesTable[[#This Row],[Revenue]],",",""),"GH₵",""))))</f>
        <v>4900</v>
      </c>
      <c r="AL1247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1247" s="19">
        <f>IF(ISNUMBER(salesTable[[#This Row],[OrderDate]]),salesTable[[#This Row],[OrderDate]],IFERROR(DATEVALUE(CLEAN(TRIM(SUBSTITUTE(salesTable[[#This Row],[OrderDate]],".","/")))),"CHECK"))</f>
        <v>45807</v>
      </c>
      <c r="AN12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45807</v>
      </c>
      <c r="AO12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47" s="8" t="str">
        <f>CLEAN(PROPER(TRIM(salesTable[[#This Row],[Email]])))</f>
        <v>Adwoa.Boateng93@Example.Com</v>
      </c>
      <c r="AR1247" s="8" t="str">
        <f>CLEAN(TRIM(salesTable[[#This Row],[SourceFile]]))</f>
        <v>Online_Sales_2025.xlsx</v>
      </c>
      <c r="AS12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7" s="8" t="str">
        <f>IF(salesTable[orderRef_final]&lt;&gt;"MISSING",salesTable[orderRef_final],"invalid")</f>
        <v>SUSPICIOUS</v>
      </c>
    </row>
    <row r="1248" spans="1:46" x14ac:dyDescent="0.3">
      <c r="A1248" t="s">
        <v>3219</v>
      </c>
      <c r="B1248" t="s">
        <v>3220</v>
      </c>
      <c r="C1248" t="s">
        <v>3221</v>
      </c>
      <c r="D1248" t="s">
        <v>106</v>
      </c>
      <c r="E1248" t="s">
        <v>1988</v>
      </c>
      <c r="F1248" t="s">
        <v>23</v>
      </c>
      <c r="G1248" t="s">
        <v>24</v>
      </c>
      <c r="H1248" t="s">
        <v>434</v>
      </c>
      <c r="I1248" t="s">
        <v>26</v>
      </c>
      <c r="J1248" t="s">
        <v>27</v>
      </c>
      <c r="K1248" t="s">
        <v>57</v>
      </c>
      <c r="L1248" t="s">
        <v>85</v>
      </c>
      <c r="M1248">
        <v>1</v>
      </c>
      <c r="N1248">
        <v>4200</v>
      </c>
      <c r="O1248">
        <v>4200</v>
      </c>
      <c r="P1248" t="s">
        <v>3222</v>
      </c>
      <c r="Q1248" t="s">
        <v>3223</v>
      </c>
      <c r="R1248" t="s">
        <v>32</v>
      </c>
      <c r="S1248" t="str">
        <f>IF(salesTable[[#This Row],[Region]]="","MISSING",IFERROR(VLOOKUP(salesTable[[#This Row],[Region]],region_ref[],2,FALSE),TRIM(CLEAN(UPPER(salesTable[[#This Row],[Region]])))))</f>
        <v>HO</v>
      </c>
      <c r="T1248" t="str">
        <f>IF(salesTable[[#This Row],[CustomerType]]="","MISSING",IFERROR(VLOOKUP(salesTable[[#This Row],[CustomerType]],customerType_Ref[],2,FALSE),TRIM(CLEAN(UPPER(salesTable[[#This Row],[CustomerType]])))))</f>
        <v>GOVERNMENT</v>
      </c>
      <c r="U1248" t="str">
        <f>IF(salesTable[[#This Row],[SalesChannel]]="","MISSING",IFERROR(VLOOKUP(salesTable[[#This Row],[SalesChannel]],salesChannel_Ref[],2,FALSE),CLEAN(UPPER(TRIM(salesTable[SalesChannel])))))</f>
        <v>ONLINE</v>
      </c>
      <c r="V124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48" s="8" t="str">
        <f>IF(salesTable[[#This Row],[ProductID]]="","MISSING",IFERROR(VLOOKUP(salesTable[[#This Row],[ProductID]],product_REF[],1,FALSE),"NO MATCH"))</f>
        <v>P001</v>
      </c>
      <c r="X1248" s="8" t="str">
        <f>CLEAN(UPPER(TRIM(IF(salesTable[[#This Row],[ProductID]]="","MISSING",IFERROR(VLOOKUP(salesTable[[#This Row],[ProductID]],product_REF[],2,FALSE),"NO MATCH")))))</f>
        <v>LAPTOP PRO 14</v>
      </c>
      <c r="Y1248" t="str">
        <f>IFERROR(CLEAN(UPPER(TRIM(VLOOKUP(salesTable[[#This Row],[productID_Final]],product_REF[],3,FALSE)))),"NO MATCH")</f>
        <v>ELECTRONICS</v>
      </c>
      <c r="Z1248" s="8" t="str">
        <f>IF(salesTable[[#This Row],[productCategory_final]]=CLEAN(UPPER(TRIM(salesTable[ProductCategory]))),salesTable[[#This Row],[productCategory_final]],"MISMATCH")</f>
        <v>ELECTRONICS</v>
      </c>
      <c r="AA1248" s="8" t="str">
        <f>IF(salesTable[[#This Row],[CustomerID]]="","MISSING",IFERROR(VLOOKUP(salesTable[[#This Row],[CustomerID]],customer_REF[],1,FALSE),"NO MATCH"))</f>
        <v>C0018</v>
      </c>
      <c r="AB1248" t="str">
        <f>CLEAN(UPPER(TRIM(IF(salesTable[[#This Row],[FirstName]]="","MISSING",IFERROR(VLOOKUP(salesTable[[#This Row],[CustomerID_final]],customer_REF[],2,FALSE),"NO MATCH")))))</f>
        <v>YAW</v>
      </c>
      <c r="AC1248" s="8" t="str">
        <f>IF(salesTable[[#This Row],[customerFisrtName]]=CLEAN(UPPER(TRIM(salesTable[[#This Row],[customerFisrtName]]))),salesTable[[#This Row],[customerFisrtName]],"MISMATCH")</f>
        <v>YAW</v>
      </c>
      <c r="AD1248" t="str">
        <f>CLEAN(UPPER(TRIM(IF(salesTable[[#This Row],[LastName]]="","MISSING",IFERROR(VLOOKUP(salesTable[[#This Row],[CustomerID_final]],customer_REF[],3,FALSE),"NO MATCH")))))</f>
        <v>BADU</v>
      </c>
      <c r="AE1248" s="8" t="str">
        <f>IF(salesTable[[#This Row],[customerLastName]]=CLEAN(UPPER(TRIM(salesTable[[#This Row],[customerLastName]]))),salesTable[[#This Row],[customerLastName]],"MISMATCH")</f>
        <v>BADU</v>
      </c>
      <c r="AF1248" s="8" t="str">
        <f>IF(salesTable[[#This Row],[Phone]]="","MISSING",0&amp;RIGHT(TRIM(SUBSTITUTE(SUBSTITUTE(SUBSTITUTE(salesTable[[#This Row],[Phone]],"+","")," ",""),"-","")),9))</f>
        <v>0592147683</v>
      </c>
      <c r="AG124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48" s="8">
        <f>IF(salesTable[[#This Row],[quantity_clean]]&gt;0,salesTable[[#This Row],[quantity_clean]],"INVALID")</f>
        <v>1</v>
      </c>
      <c r="AI124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48" s="8">
        <f>IF(salesTable[[#This Row],[unitPrice_clean]]&gt;0,salesTable[[#This Row],[unitPrice_clean]],"INVALID")</f>
        <v>4200</v>
      </c>
      <c r="AK1248">
        <f>IF(salesTable[[#This Row],[Revenue]]="","MISSING",VALUE(TRIM(SUBSTITUTE(SUBSTITUTE(salesTable[[#This Row],[Revenue]],",",""),"GH₵",""))))</f>
        <v>4200</v>
      </c>
      <c r="AL1248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248" s="19" t="str">
        <f>IF(ISNUMBER(salesTable[[#This Row],[OrderDate]]),salesTable[[#This Row],[OrderDate]],IFERROR(DATEVALUE(CLEAN(TRIM(SUBSTITUTE(salesTable[[#This Row],[OrderDate]],".","/")))),"CHECK"))</f>
        <v>CHECK</v>
      </c>
      <c r="AN124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48" s="8" t="str">
        <f>CLEAN(PROPER(TRIM(salesTable[[#This Row],[Email]])))</f>
        <v>Yaw.Badu78@Example.Com</v>
      </c>
      <c r="AR1248" s="8" t="str">
        <f>CLEAN(TRIM(salesTable[[#This Row],[SourceFile]]))</f>
        <v>Agent_App_2025.csv</v>
      </c>
      <c r="AS12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8" s="8" t="str">
        <f>IF(salesTable[orderRef_final]&lt;&gt;"MISSING",salesTable[orderRef_final],"invalid")</f>
        <v>SUSPICIOUS</v>
      </c>
    </row>
    <row r="1249" spans="1:46" x14ac:dyDescent="0.3">
      <c r="A1249" t="s">
        <v>3224</v>
      </c>
      <c r="B1249" t="s">
        <v>3225</v>
      </c>
      <c r="C1249" t="s">
        <v>236</v>
      </c>
      <c r="D1249" t="s">
        <v>390</v>
      </c>
      <c r="E1249" t="s">
        <v>441</v>
      </c>
      <c r="G1249" t="s">
        <v>68</v>
      </c>
      <c r="H1249" t="s">
        <v>985</v>
      </c>
      <c r="I1249" t="s">
        <v>110</v>
      </c>
      <c r="J1249" t="s">
        <v>27</v>
      </c>
      <c r="K1249" t="s">
        <v>84</v>
      </c>
      <c r="L1249" t="s">
        <v>182</v>
      </c>
      <c r="M1249">
        <v>7</v>
      </c>
      <c r="N1249">
        <v>3600</v>
      </c>
      <c r="O1249">
        <v>25200</v>
      </c>
      <c r="P1249" t="s">
        <v>3226</v>
      </c>
      <c r="Q1249" t="s">
        <v>3227</v>
      </c>
      <c r="R1249" t="s">
        <v>157</v>
      </c>
      <c r="S1249" t="str">
        <f>IF(salesTable[[#This Row],[Region]]="","MISSING",IFERROR(VLOOKUP(salesTable[[#This Row],[Region]],region_ref[],2,FALSE),TRIM(CLEAN(UPPER(salesTable[[#This Row],[Region]])))))</f>
        <v>MISSING</v>
      </c>
      <c r="T1249" t="str">
        <f>IF(salesTable[[#This Row],[CustomerType]]="","MISSING",IFERROR(VLOOKUP(salesTable[[#This Row],[CustomerType]],customerType_Ref[],2,FALSE),TRIM(CLEAN(UPPER(salesTable[[#This Row],[CustomerType]])))))</f>
        <v>GOVERNMENT</v>
      </c>
      <c r="U1249" t="str">
        <f>IF(salesTable[[#This Row],[SalesChannel]]="","MISSING",IFERROR(VLOOKUP(salesTable[[#This Row],[SalesChannel]],salesChannel_Ref[],2,FALSE),CLEAN(UPPER(TRIM(salesTable[SalesChannel])))))</f>
        <v>AGENT</v>
      </c>
      <c r="V1249" t="str">
        <f>IF(salesTable[[#This Row],[PaymentMethod]]="","MISSING",IFERROR(VLOOKUP(salesTable[[#This Row],[PaymentMethod]],paymentMethod_REF[],2,FALSE), CLEAN(UPPER(TRIM(salesTable[[#This Row],[PaymentMethod]])))))</f>
        <v>CASH</v>
      </c>
      <c r="W1249" s="8" t="str">
        <f>IF(salesTable[[#This Row],[ProductID]]="","MISSING",IFERROR(VLOOKUP(salesTable[[#This Row],[ProductID]],product_REF[],1,FALSE),"NO MATCH"))</f>
        <v>P010</v>
      </c>
      <c r="X1249" s="8" t="str">
        <f>CLEAN(UPPER(TRIM(IF(salesTable[[#This Row],[ProductID]]="","MISSING",IFERROR(VLOOKUP(salesTable[[#This Row],[ProductID]],product_REF[],2,FALSE),"NO MATCH")))))</f>
        <v>AIR CONDITIONER</v>
      </c>
      <c r="Y1249" t="str">
        <f>IFERROR(CLEAN(UPPER(TRIM(VLOOKUP(salesTable[[#This Row],[productID_Final]],product_REF[],3,FALSE)))),"NO MATCH")</f>
        <v>HOME APPLIANCES</v>
      </c>
      <c r="Z1249" s="8" t="str">
        <f>IF(salesTable[[#This Row],[productCategory_final]]=CLEAN(UPPER(TRIM(salesTable[ProductCategory]))),salesTable[[#This Row],[productCategory_final]],"MISMATCH")</f>
        <v>HOME APPLIANCES</v>
      </c>
      <c r="AA1249" s="8" t="str">
        <f>IF(salesTable[[#This Row],[CustomerID]]="","MISSING",IFERROR(VLOOKUP(salesTable[[#This Row],[CustomerID]],customer_REF[],1,FALSE),"NO MATCH"))</f>
        <v>C0192</v>
      </c>
      <c r="AB1249" t="str">
        <f>CLEAN(UPPER(TRIM(IF(salesTable[[#This Row],[FirstName]]="","MISSING",IFERROR(VLOOKUP(salesTable[[#This Row],[CustomerID_final]],customer_REF[],2,FALSE),"NO MATCH")))))</f>
        <v>ADWOA</v>
      </c>
      <c r="AC1249" s="8" t="str">
        <f>IF(salesTable[[#This Row],[customerFisrtName]]=CLEAN(UPPER(TRIM(salesTable[[#This Row],[customerFisrtName]]))),salesTable[[#This Row],[customerFisrtName]],"MISMATCH")</f>
        <v>ADWOA</v>
      </c>
      <c r="AD1249" t="str">
        <f>CLEAN(UPPER(TRIM(IF(salesTable[[#This Row],[LastName]]="","MISSING",IFERROR(VLOOKUP(salesTable[[#This Row],[CustomerID_final]],customer_REF[],3,FALSE),"NO MATCH")))))</f>
        <v>APPIAH</v>
      </c>
      <c r="AE1249" s="8" t="str">
        <f>IF(salesTable[[#This Row],[customerLastName]]=CLEAN(UPPER(TRIM(salesTable[[#This Row],[customerLastName]]))),salesTable[[#This Row],[customerLastName]],"MISMATCH")</f>
        <v>APPIAH</v>
      </c>
      <c r="AF1249" s="8" t="str">
        <f>IF(salesTable[[#This Row],[Phone]]="","MISSING",0&amp;RIGHT(TRIM(SUBSTITUTE(SUBSTITUTE(SUBSTITUTE(salesTable[[#This Row],[Phone]],"+","")," ",""),"-","")),9))</f>
        <v>0549028004</v>
      </c>
      <c r="AG124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49" s="8">
        <f>IF(salesTable[[#This Row],[quantity_clean]]&gt;0,salesTable[[#This Row],[quantity_clean]],"INVALID")</f>
        <v>7</v>
      </c>
      <c r="AI124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49" s="8">
        <f>IF(salesTable[[#This Row],[unitPrice_clean]]&gt;0,salesTable[[#This Row],[unitPrice_clean]],"INVALID")</f>
        <v>3600</v>
      </c>
      <c r="AK1249">
        <f>IF(salesTable[[#This Row],[Revenue]]="","MISSING",VALUE(TRIM(SUBSTITUTE(SUBSTITUTE(salesTable[[#This Row],[Revenue]],",",""),"GH₵",""))))</f>
        <v>25200</v>
      </c>
      <c r="AL1249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1249" s="19">
        <f>IF(ISNUMBER(salesTable[[#This Row],[OrderDate]]),salesTable[[#This Row],[OrderDate]],IFERROR(DATEVALUE(CLEAN(TRIM(SUBSTITUTE(salesTable[[#This Row],[OrderDate]],".","/")))),"CHECK"))</f>
        <v>45984</v>
      </c>
      <c r="AN12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45984</v>
      </c>
      <c r="AO12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249" s="8" t="str">
        <f>CLEAN(PROPER(TRIM(salesTable[[#This Row],[Email]])))</f>
        <v>Adwoa.Appiah66@Example.Com</v>
      </c>
      <c r="AR1249" s="8" t="str">
        <f>CLEAN(TRIM(salesTable[[#This Row],[SourceFile]]))</f>
        <v>Online_Sales_2025.xlsx</v>
      </c>
      <c r="AS12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49" s="8" t="str">
        <f>IF(salesTable[orderRef_final]&lt;&gt;"MISSING",salesTable[orderRef_final],"invalid")</f>
        <v>SUSPICIOUS</v>
      </c>
    </row>
    <row r="1250" spans="1:46" x14ac:dyDescent="0.3">
      <c r="A1250" t="s">
        <v>3228</v>
      </c>
      <c r="B1250" t="s">
        <v>3229</v>
      </c>
      <c r="C1250" t="s">
        <v>2112</v>
      </c>
      <c r="D1250" t="s">
        <v>151</v>
      </c>
      <c r="E1250" t="s">
        <v>949</v>
      </c>
      <c r="F1250" t="s">
        <v>108</v>
      </c>
      <c r="G1250" t="s">
        <v>303</v>
      </c>
      <c r="H1250" t="s">
        <v>304</v>
      </c>
      <c r="I1250" t="s">
        <v>41</v>
      </c>
      <c r="J1250" t="s">
        <v>56</v>
      </c>
      <c r="K1250" t="s">
        <v>57</v>
      </c>
      <c r="L1250" t="s">
        <v>182</v>
      </c>
      <c r="M1250">
        <v>10</v>
      </c>
      <c r="N1250">
        <v>2400</v>
      </c>
      <c r="O1250">
        <v>24000</v>
      </c>
      <c r="P1250" t="s">
        <v>3230</v>
      </c>
      <c r="Q1250" t="s">
        <v>3231</v>
      </c>
      <c r="R1250" t="s">
        <v>32</v>
      </c>
      <c r="S1250" t="str">
        <f>IF(salesTable[[#This Row],[Region]]="","MISSING",IFERROR(VLOOKUP(salesTable[[#This Row],[Region]],region_ref[],2,FALSE),TRIM(CLEAN(UPPER(salesTable[[#This Row],[Region]])))))</f>
        <v>TAMALE</v>
      </c>
      <c r="T1250" t="str">
        <f>IF(salesTable[[#This Row],[CustomerType]]="","MISSING",IFERROR(VLOOKUP(salesTable[[#This Row],[CustomerType]],customerType_Ref[],2,FALSE),TRIM(CLEAN(UPPER(salesTable[[#This Row],[CustomerType]])))))</f>
        <v>GOVERNMENT</v>
      </c>
      <c r="U1250" t="str">
        <f>IF(salesTable[[#This Row],[SalesChannel]]="","MISSING",IFERROR(VLOOKUP(salesTable[[#This Row],[SalesChannel]],salesChannel_Ref[],2,FALSE),CLEAN(UPPER(TRIM(salesTable[SalesChannel])))))</f>
        <v>ONLINE</v>
      </c>
      <c r="V1250" t="str">
        <f>IF(salesTable[[#This Row],[PaymentMethod]]="","MISSING",IFERROR(VLOOKUP(salesTable[[#This Row],[PaymentMethod]],paymentMethod_REF[],2,FALSE), CLEAN(UPPER(TRIM(salesTable[[#This Row],[PaymentMethod]])))))</f>
        <v>CASH</v>
      </c>
      <c r="W1250" s="8" t="str">
        <f>IF(salesTable[[#This Row],[ProductID]]="","MISSING",IFERROR(VLOOKUP(salesTable[[#This Row],[ProductID]],product_REF[],1,FALSE),"NO MATCH"))</f>
        <v>P011</v>
      </c>
      <c r="X1250" s="8" t="str">
        <f>CLEAN(UPPER(TRIM(IF(salesTable[[#This Row],[ProductID]]="","MISSING",IFERROR(VLOOKUP(salesTable[[#This Row],[ProductID]],product_REF[],2,FALSE),"NO MATCH")))))</f>
        <v>EXECUTIVE DESK</v>
      </c>
      <c r="Y1250" t="str">
        <f>IFERROR(CLEAN(UPPER(TRIM(VLOOKUP(salesTable[[#This Row],[productID_Final]],product_REF[],3,FALSE)))),"NO MATCH")</f>
        <v>FURNITURE</v>
      </c>
      <c r="Z1250" s="8" t="str">
        <f>IF(salesTable[[#This Row],[productCategory_final]]=CLEAN(UPPER(TRIM(salesTable[ProductCategory]))),salesTable[[#This Row],[productCategory_final]],"MISMATCH")</f>
        <v>FURNITURE</v>
      </c>
      <c r="AA1250" s="8" t="str">
        <f>IF(salesTable[[#This Row],[CustomerID]]="","MISSING",IFERROR(VLOOKUP(salesTable[[#This Row],[CustomerID]],customer_REF[],1,FALSE),"NO MATCH"))</f>
        <v>C0240</v>
      </c>
      <c r="AB1250" t="str">
        <f>CLEAN(UPPER(TRIM(IF(salesTable[[#This Row],[FirstName]]="","MISSING",IFERROR(VLOOKUP(salesTable[[#This Row],[CustomerID_final]],customer_REF[],2,FALSE),"NO MATCH")))))</f>
        <v>KWAME</v>
      </c>
      <c r="AC1250" s="8" t="str">
        <f>IF(salesTable[[#This Row],[customerFisrtName]]=CLEAN(UPPER(TRIM(salesTable[[#This Row],[customerFisrtName]]))),salesTable[[#This Row],[customerFisrtName]],"MISMATCH")</f>
        <v>KWAME</v>
      </c>
      <c r="AD1250" t="str">
        <f>CLEAN(UPPER(TRIM(IF(salesTable[[#This Row],[LastName]]="","MISSING",IFERROR(VLOOKUP(salesTable[[#This Row],[CustomerID_final]],customer_REF[],3,FALSE),"NO MATCH")))))</f>
        <v>ASARE</v>
      </c>
      <c r="AE1250" s="8" t="str">
        <f>IF(salesTable[[#This Row],[customerLastName]]=CLEAN(UPPER(TRIM(salesTable[[#This Row],[customerLastName]]))),salesTable[[#This Row],[customerLastName]],"MISMATCH")</f>
        <v>ASARE</v>
      </c>
      <c r="AF1250" s="8" t="str">
        <f>IF(salesTable[[#This Row],[Phone]]="","MISSING",0&amp;RIGHT(TRIM(SUBSTITUTE(SUBSTITUTE(SUBSTITUTE(salesTable[[#This Row],[Phone]],"+","")," ",""),"-","")),9))</f>
        <v>0503546238</v>
      </c>
      <c r="AG125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50" s="8">
        <f>IF(salesTable[[#This Row],[quantity_clean]]&gt;0,salesTable[[#This Row],[quantity_clean]],"INVALID")</f>
        <v>10</v>
      </c>
      <c r="AI125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250" s="8">
        <f>IF(salesTable[[#This Row],[unitPrice_clean]]&gt;0,salesTable[[#This Row],[unitPrice_clean]],"INVALID")</f>
        <v>2400</v>
      </c>
      <c r="AK1250">
        <f>IF(salesTable[[#This Row],[Revenue]]="","MISSING",VALUE(TRIM(SUBSTITUTE(SUBSTITUTE(salesTable[[#This Row],[Revenue]],",",""),"GH₵",""))))</f>
        <v>24000</v>
      </c>
      <c r="AL1250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1250" s="19">
        <f>IF(ISNUMBER(salesTable[[#This Row],[OrderDate]]),salesTable[[#This Row],[OrderDate]],IFERROR(DATEVALUE(CLEAN(TRIM(SUBSTITUTE(salesTable[[#This Row],[OrderDate]],".","/")))),"CHECK"))</f>
        <v>45673</v>
      </c>
      <c r="AN125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45673</v>
      </c>
      <c r="AO12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0" s="8" t="str">
        <f>CLEAN(PROPER(TRIM(salesTable[[#This Row],[Email]])))</f>
        <v>Kwame.Asare87@Example.Com</v>
      </c>
      <c r="AR1250" s="8" t="str">
        <f>CLEAN(TRIM(salesTable[[#This Row],[SourceFile]]))</f>
        <v>Agent_App_2025.csv</v>
      </c>
      <c r="AS12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0" s="8" t="str">
        <f>IF(salesTable[orderRef_final]&lt;&gt;"MISSING",salesTable[orderRef_final],"invalid")</f>
        <v>SUSPICIOUS</v>
      </c>
    </row>
    <row r="1251" spans="1:46" x14ac:dyDescent="0.3">
      <c r="A1251" t="s">
        <v>3232</v>
      </c>
      <c r="B1251" t="s">
        <v>2506</v>
      </c>
      <c r="C1251" t="s">
        <v>3015</v>
      </c>
      <c r="D1251" t="s">
        <v>65</v>
      </c>
      <c r="E1251" t="s">
        <v>906</v>
      </c>
      <c r="F1251" t="s">
        <v>23</v>
      </c>
      <c r="G1251" t="s">
        <v>239</v>
      </c>
      <c r="H1251" t="s">
        <v>240</v>
      </c>
      <c r="I1251" t="s">
        <v>279</v>
      </c>
      <c r="J1251" t="s">
        <v>27</v>
      </c>
      <c r="K1251" t="s">
        <v>98</v>
      </c>
      <c r="L1251" t="s">
        <v>73</v>
      </c>
      <c r="M1251">
        <v>5</v>
      </c>
      <c r="N1251">
        <v>980</v>
      </c>
      <c r="O1251">
        <v>4900</v>
      </c>
      <c r="P1251" t="s">
        <v>3233</v>
      </c>
      <c r="Q1251" t="s">
        <v>3234</v>
      </c>
      <c r="R1251" t="s">
        <v>157</v>
      </c>
      <c r="S1251" t="str">
        <f>IF(salesTable[[#This Row],[Region]]="","MISSING",IFERROR(VLOOKUP(salesTable[[#This Row],[Region]],region_ref[],2,FALSE),TRIM(CLEAN(UPPER(salesTable[[#This Row],[Region]])))))</f>
        <v>HO</v>
      </c>
      <c r="T1251" t="str">
        <f>IF(salesTable[[#This Row],[CustomerType]]="","MISSING",IFERROR(VLOOKUP(salesTable[[#This Row],[CustomerType]],customerType_Ref[],2,FALSE),TRIM(CLEAN(UPPER(salesTable[[#This Row],[CustomerType]])))))</f>
        <v>GOVERNMENT</v>
      </c>
      <c r="U1251" t="str">
        <f>IF(salesTable[[#This Row],[SalesChannel]]="","MISSING",IFERROR(VLOOKUP(salesTable[[#This Row],[SalesChannel]],salesChannel_Ref[],2,FALSE),CLEAN(UPPER(TRIM(salesTable[SalesChannel])))))</f>
        <v>MOBILE APP</v>
      </c>
      <c r="V1251" t="str">
        <f>IF(salesTable[[#This Row],[PaymentMethod]]="","MISSING",IFERROR(VLOOKUP(salesTable[[#This Row],[PaymentMethod]],paymentMethod_REF[],2,FALSE), CLEAN(UPPER(TRIM(salesTable[[#This Row],[PaymentMethod]])))))</f>
        <v>CARD</v>
      </c>
      <c r="W1251" s="8" t="str">
        <f>IF(salesTable[[#This Row],[ProductID]]="","MISSING",IFERROR(VLOOKUP(salesTable[[#This Row],[ProductID]],product_REF[],1,FALSE),"NO MATCH"))</f>
        <v>P009</v>
      </c>
      <c r="X1251" s="8" t="str">
        <f>CLEAN(UPPER(TRIM(IF(salesTable[[#This Row],[ProductID]]="","MISSING",IFERROR(VLOOKUP(salesTable[[#This Row],[ProductID]],product_REF[],2,FALSE),"NO MATCH")))))</f>
        <v>FILING CABINET</v>
      </c>
      <c r="Y1251" t="str">
        <f>IFERROR(CLEAN(UPPER(TRIM(VLOOKUP(salesTable[[#This Row],[productID_Final]],product_REF[],3,FALSE)))),"NO MATCH")</f>
        <v>OFFICE SUPPLIES</v>
      </c>
      <c r="Z1251" s="8" t="str">
        <f>IF(salesTable[[#This Row],[productCategory_final]]=CLEAN(UPPER(TRIM(salesTable[ProductCategory]))),salesTable[[#This Row],[productCategory_final]],"MISMATCH")</f>
        <v>OFFICE SUPPLIES</v>
      </c>
      <c r="AA1251" s="8" t="str">
        <f>IF(salesTable[[#This Row],[CustomerID]]="","MISSING",IFERROR(VLOOKUP(salesTable[[#This Row],[CustomerID]],customer_REF[],1,FALSE),"NO MATCH"))</f>
        <v>C0178</v>
      </c>
      <c r="AB1251" t="str">
        <f>CLEAN(UPPER(TRIM(IF(salesTable[[#This Row],[FirstName]]="","MISSING",IFERROR(VLOOKUP(salesTable[[#This Row],[CustomerID_final]],customer_REF[],2,FALSE),"NO MATCH")))))</f>
        <v>NAA</v>
      </c>
      <c r="AC1251" s="8" t="str">
        <f>IF(salesTable[[#This Row],[customerFisrtName]]=CLEAN(UPPER(TRIM(salesTable[[#This Row],[customerFisrtName]]))),salesTable[[#This Row],[customerFisrtName]],"MISMATCH")</f>
        <v>NAA</v>
      </c>
      <c r="AD1251" t="str">
        <f>CLEAN(UPPER(TRIM(IF(salesTable[[#This Row],[LastName]]="","MISSING",IFERROR(VLOOKUP(salesTable[[#This Row],[CustomerID_final]],customer_REF[],3,FALSE),"NO MATCH")))))</f>
        <v>OSEI</v>
      </c>
      <c r="AE1251" s="8" t="str">
        <f>IF(salesTable[[#This Row],[customerLastName]]=CLEAN(UPPER(TRIM(salesTable[[#This Row],[customerLastName]]))),salesTable[[#This Row],[customerLastName]],"MISMATCH")</f>
        <v>OSEI</v>
      </c>
      <c r="AF1251" s="8" t="str">
        <f>IF(salesTable[[#This Row],[Phone]]="","MISSING",0&amp;RIGHT(TRIM(SUBSTITUTE(SUBSTITUTE(SUBSTITUTE(salesTable[[#This Row],[Phone]],"+","")," ",""),"-","")),9))</f>
        <v>0593786220</v>
      </c>
      <c r="AG125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51" s="8">
        <f>IF(salesTable[[#This Row],[quantity_clean]]&gt;0,salesTable[[#This Row],[quantity_clean]],"INVALID")</f>
        <v>5</v>
      </c>
      <c r="AI125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51" s="8">
        <f>IF(salesTable[[#This Row],[unitPrice_clean]]&gt;0,salesTable[[#This Row],[unitPrice_clean]],"INVALID")</f>
        <v>980</v>
      </c>
      <c r="AK1251">
        <f>IF(salesTable[[#This Row],[Revenue]]="","MISSING",VALUE(TRIM(SUBSTITUTE(SUBSTITUTE(salesTable[[#This Row],[Revenue]],",",""),"GH₵",""))))</f>
        <v>4900</v>
      </c>
      <c r="AL1251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1251" s="19">
        <f>IF(ISNUMBER(salesTable[[#This Row],[OrderDate]]),salesTable[[#This Row],[OrderDate]],IFERROR(DATEVALUE(CLEAN(TRIM(SUBSTITUTE(salesTable[[#This Row],[OrderDate]],".","/")))),"CHECK"))</f>
        <v>45820</v>
      </c>
      <c r="AN12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45820</v>
      </c>
      <c r="AO12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51" s="8" t="str">
        <f>CLEAN(PROPER(TRIM(salesTable[[#This Row],[Email]])))</f>
        <v>Naa.Osei14@Example.Com</v>
      </c>
      <c r="AR1251" s="8" t="str">
        <f>CLEAN(TRIM(salesTable[[#This Row],[SourceFile]]))</f>
        <v>Online_Sales_2025.xlsx</v>
      </c>
      <c r="AS12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1" s="8" t="str">
        <f>IF(salesTable[orderRef_final]&lt;&gt;"MISSING",salesTable[orderRef_final],"invalid")</f>
        <v>SUSPICIOUS</v>
      </c>
    </row>
    <row r="1252" spans="1:46" x14ac:dyDescent="0.3">
      <c r="A1252" t="s">
        <v>3239</v>
      </c>
      <c r="B1252" t="s">
        <v>3240</v>
      </c>
      <c r="C1252" t="s">
        <v>1560</v>
      </c>
      <c r="D1252" t="s">
        <v>139</v>
      </c>
      <c r="E1252" t="s">
        <v>1003</v>
      </c>
      <c r="F1252" t="s">
        <v>23</v>
      </c>
      <c r="G1252" t="s">
        <v>303</v>
      </c>
      <c r="H1252" t="s">
        <v>320</v>
      </c>
      <c r="I1252" t="s">
        <v>122</v>
      </c>
      <c r="J1252" t="s">
        <v>97</v>
      </c>
      <c r="K1252" t="s">
        <v>72</v>
      </c>
      <c r="L1252" t="s">
        <v>111</v>
      </c>
      <c r="M1252">
        <v>12</v>
      </c>
      <c r="N1252" t="s">
        <v>1006</v>
      </c>
      <c r="O1252">
        <v>29000</v>
      </c>
      <c r="P1252" t="s">
        <v>3241</v>
      </c>
      <c r="Q1252" t="s">
        <v>3242</v>
      </c>
      <c r="R1252" t="s">
        <v>61</v>
      </c>
      <c r="S1252" t="str">
        <f>IF(salesTable[[#This Row],[Region]]="","MISSING",IFERROR(VLOOKUP(salesTable[[#This Row],[Region]],region_ref[],2,FALSE),TRIM(CLEAN(UPPER(salesTable[[#This Row],[Region]])))))</f>
        <v>HO</v>
      </c>
      <c r="T1252" t="str">
        <f>IF(salesTable[[#This Row],[CustomerType]]="","MISSING",IFERROR(VLOOKUP(salesTable[[#This Row],[CustomerType]],customerType_Ref[],2,FALSE),TRIM(CLEAN(UPPER(salesTable[[#This Row],[CustomerType]])))))</f>
        <v>BUSINESS</v>
      </c>
      <c r="U1252" t="str">
        <f>IF(salesTable[[#This Row],[SalesChannel]]="","MISSING",IFERROR(VLOOKUP(salesTable[[#This Row],[SalesChannel]],salesChannel_Ref[],2,FALSE),CLEAN(UPPER(TRIM(salesTable[SalesChannel])))))</f>
        <v>IN-STORE</v>
      </c>
      <c r="V1252" t="str">
        <f>IF(salesTable[[#This Row],[PaymentMethod]]="","MISSING",IFERROR(VLOOKUP(salesTable[[#This Row],[PaymentMethod]],paymentMethod_REF[],2,FALSE), CLEAN(UPPER(TRIM(salesTable[[#This Row],[PaymentMethod]])))))</f>
        <v>CARD</v>
      </c>
      <c r="W1252" s="8" t="str">
        <f>IF(salesTable[[#This Row],[ProductID]]="","MISSING",IFERROR(VLOOKUP(salesTable[[#This Row],[ProductID]],product_REF[],1,FALSE),"NO MATCH"))</f>
        <v>P011</v>
      </c>
      <c r="X1252" s="8" t="str">
        <f>CLEAN(UPPER(TRIM(IF(salesTable[[#This Row],[ProductID]]="","MISSING",IFERROR(VLOOKUP(salesTable[[#This Row],[ProductID]],product_REF[],2,FALSE),"NO MATCH")))))</f>
        <v>EXECUTIVE DESK</v>
      </c>
      <c r="Y1252" t="str">
        <f>IFERROR(CLEAN(UPPER(TRIM(VLOOKUP(salesTable[[#This Row],[productID_Final]],product_REF[],3,FALSE)))),"NO MATCH")</f>
        <v>FURNITURE</v>
      </c>
      <c r="Z1252" s="8" t="str">
        <f>IF(salesTable[[#This Row],[productCategory_final]]=CLEAN(UPPER(TRIM(salesTable[ProductCategory]))),salesTable[[#This Row],[productCategory_final]],"MISMATCH")</f>
        <v>FURNITURE</v>
      </c>
      <c r="AA1252" s="8" t="str">
        <f>IF(salesTable[[#This Row],[CustomerID]]="","MISSING",IFERROR(VLOOKUP(salesTable[[#This Row],[CustomerID]],customer_REF[],1,FALSE),"NO MATCH"))</f>
        <v>C0181</v>
      </c>
      <c r="AB1252" t="str">
        <f>CLEAN(UPPER(TRIM(IF(salesTable[[#This Row],[FirstName]]="","MISSING",IFERROR(VLOOKUP(salesTable[[#This Row],[CustomerID_final]],customer_REF[],2,FALSE),"NO MATCH")))))</f>
        <v>KOFI</v>
      </c>
      <c r="AC1252" s="8" t="str">
        <f>IF(salesTable[[#This Row],[customerFisrtName]]=CLEAN(UPPER(TRIM(salesTable[[#This Row],[customerFisrtName]]))),salesTable[[#This Row],[customerFisrtName]],"MISMATCH")</f>
        <v>KOFI</v>
      </c>
      <c r="AD1252" t="str">
        <f>CLEAN(UPPER(TRIM(IF(salesTable[[#This Row],[LastName]]="","MISSING",IFERROR(VLOOKUP(salesTable[[#This Row],[CustomerID_final]],customer_REF[],3,FALSE),"NO MATCH")))))</f>
        <v>ARTHUR</v>
      </c>
      <c r="AE1252" s="8" t="str">
        <f>IF(salesTable[[#This Row],[customerLastName]]=CLEAN(UPPER(TRIM(salesTable[[#This Row],[customerLastName]]))),salesTable[[#This Row],[customerLastName]],"MISMATCH")</f>
        <v>ARTHUR</v>
      </c>
      <c r="AF1252" s="8" t="str">
        <f>IF(salesTable[[#This Row],[Phone]]="","MISSING",0&amp;RIGHT(TRIM(SUBSTITUTE(SUBSTITUTE(SUBSTITUTE(salesTable[[#This Row],[Phone]],"+","")," ",""),"-","")),9))</f>
        <v>0548880237</v>
      </c>
      <c r="AG1252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52" s="8">
        <f>IF(salesTable[[#This Row],[quantity_clean]]&gt;0,salesTable[[#This Row],[quantity_clean]],"INVALID")</f>
        <v>12</v>
      </c>
      <c r="AI125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252" s="8">
        <f>IF(salesTable[[#This Row],[unitPrice_clean]]&gt;0,salesTable[[#This Row],[unitPrice_clean]],"INVALID")</f>
        <v>2400</v>
      </c>
      <c r="AK1252">
        <f>IF(salesTable[[#This Row],[Revenue]]="","MISSING",VALUE(TRIM(SUBSTITUTE(SUBSTITUTE(salesTable[[#This Row],[Revenue]],",",""),"GH₵",""))))</f>
        <v>29000</v>
      </c>
      <c r="AL125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52" s="19">
        <f>IF(ISNUMBER(salesTable[[#This Row],[OrderDate]]),salesTable[[#This Row],[OrderDate]],IFERROR(DATEVALUE(CLEAN(TRIM(SUBSTITUTE(salesTable[[#This Row],[OrderDate]],".","/")))),"CHECK"))</f>
        <v>45922</v>
      </c>
      <c r="AN12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45922</v>
      </c>
      <c r="AO12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52" s="8" t="str">
        <f>CLEAN(PROPER(TRIM(salesTable[[#This Row],[Email]])))</f>
        <v>Kofi.Arthur36@Example.Com</v>
      </c>
      <c r="AR1252" s="8" t="str">
        <f>CLEAN(TRIM(salesTable[[#This Row],[SourceFile]]))</f>
        <v>Retail_POS_2025.csv</v>
      </c>
      <c r="AS12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2" s="8" t="str">
        <f>IF(salesTable[orderRef_final]&lt;&gt;"MISSING",salesTable[orderRef_final],"invalid")</f>
        <v>SUSPICIOUS</v>
      </c>
    </row>
    <row r="1253" spans="1:46" x14ac:dyDescent="0.3">
      <c r="A1253" t="s">
        <v>3259</v>
      </c>
      <c r="B1253" t="s">
        <v>2014</v>
      </c>
      <c r="C1253" t="s">
        <v>1958</v>
      </c>
      <c r="D1253" t="s">
        <v>635</v>
      </c>
      <c r="E1253" t="s">
        <v>2101</v>
      </c>
      <c r="F1253" t="s">
        <v>108</v>
      </c>
      <c r="G1253" t="s">
        <v>142</v>
      </c>
      <c r="H1253" t="s">
        <v>201</v>
      </c>
      <c r="I1253" t="s">
        <v>26</v>
      </c>
      <c r="J1253" t="s">
        <v>56</v>
      </c>
      <c r="K1253" t="s">
        <v>57</v>
      </c>
      <c r="L1253" t="s">
        <v>165</v>
      </c>
      <c r="M1253">
        <v>1</v>
      </c>
      <c r="N1253" t="s">
        <v>3260</v>
      </c>
      <c r="O1253">
        <v>420</v>
      </c>
      <c r="P1253" t="s">
        <v>3261</v>
      </c>
      <c r="Q1253" t="s">
        <v>3262</v>
      </c>
      <c r="R1253" t="s">
        <v>46</v>
      </c>
      <c r="S1253" t="str">
        <f>IF(salesTable[[#This Row],[Region]]="","MISSING",IFERROR(VLOOKUP(salesTable[[#This Row],[Region]],region_ref[],2,FALSE),TRIM(CLEAN(UPPER(salesTable[[#This Row],[Region]])))))</f>
        <v>TAMALE</v>
      </c>
      <c r="T1253" t="str">
        <f>IF(salesTable[[#This Row],[CustomerType]]="","MISSING",IFERROR(VLOOKUP(salesTable[[#This Row],[CustomerType]],customerType_Ref[],2,FALSE),TRIM(CLEAN(UPPER(salesTable[[#This Row],[CustomerType]])))))</f>
        <v>GOVERNMENT</v>
      </c>
      <c r="U1253" t="str">
        <f>IF(salesTable[[#This Row],[SalesChannel]]="","MISSING",IFERROR(VLOOKUP(salesTable[[#This Row],[SalesChannel]],salesChannel_Ref[],2,FALSE),CLEAN(UPPER(TRIM(salesTable[SalesChannel])))))</f>
        <v>ONLINE</v>
      </c>
      <c r="V125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53" s="8" t="str">
        <f>IF(salesTable[[#This Row],[ProductID]]="","MISSING",IFERROR(VLOOKUP(salesTable[[#This Row],[ProductID]],product_REF[],1,FALSE),"NO MATCH"))</f>
        <v>P003</v>
      </c>
      <c r="X1253" s="8" t="str">
        <f>CLEAN(UPPER(TRIM(IF(salesTable[[#This Row],[ProductID]]="","MISSING",IFERROR(VLOOKUP(salesTable[[#This Row],[ProductID]],product_REF[],2,FALSE),"NO MATCH")))))</f>
        <v>WIRELESS HEADSET</v>
      </c>
      <c r="Y1253" t="str">
        <f>IFERROR(CLEAN(UPPER(TRIM(VLOOKUP(salesTable[[#This Row],[productID_Final]],product_REF[],3,FALSE)))),"NO MATCH")</f>
        <v>ELECTRONICS</v>
      </c>
      <c r="Z1253" s="8" t="str">
        <f>IF(salesTable[[#This Row],[productCategory_final]]=CLEAN(UPPER(TRIM(salesTable[ProductCategory]))),salesTable[[#This Row],[productCategory_final]],"MISMATCH")</f>
        <v>ELECTRONICS</v>
      </c>
      <c r="AA1253" s="8" t="str">
        <f>IF(salesTable[[#This Row],[CustomerID]]="","MISSING",IFERROR(VLOOKUP(salesTable[[#This Row],[CustomerID]],customer_REF[],1,FALSE),"NO MATCH"))</f>
        <v>C0005</v>
      </c>
      <c r="AB1253" t="str">
        <f>CLEAN(UPPER(TRIM(IF(salesTable[[#This Row],[FirstName]]="","MISSING",IFERROR(VLOOKUP(salesTable[[#This Row],[CustomerID_final]],customer_REF[],2,FALSE),"NO MATCH")))))</f>
        <v>KOJO</v>
      </c>
      <c r="AC1253" s="8" t="str">
        <f>IF(salesTable[[#This Row],[customerFisrtName]]=CLEAN(UPPER(TRIM(salesTable[[#This Row],[customerFisrtName]]))),salesTable[[#This Row],[customerFisrtName]],"MISMATCH")</f>
        <v>KOJO</v>
      </c>
      <c r="AD1253" t="str">
        <f>CLEAN(UPPER(TRIM(IF(salesTable[[#This Row],[LastName]]="","MISSING",IFERROR(VLOOKUP(salesTable[[#This Row],[CustomerID_final]],customer_REF[],3,FALSE),"NO MATCH")))))</f>
        <v>OWUSU</v>
      </c>
      <c r="AE1253" s="8" t="str">
        <f>IF(salesTable[[#This Row],[customerLastName]]=CLEAN(UPPER(TRIM(salesTable[[#This Row],[customerLastName]]))),salesTable[[#This Row],[customerLastName]],"MISMATCH")</f>
        <v>OWUSU</v>
      </c>
      <c r="AF1253" s="8" t="str">
        <f>IF(salesTable[[#This Row],[Phone]]="","MISSING",0&amp;RIGHT(TRIM(SUBSTITUTE(SUBSTITUTE(SUBSTITUTE(salesTable[[#This Row],[Phone]],"+","")," ",""),"-","")),9))</f>
        <v>0509441952</v>
      </c>
      <c r="AG125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53" s="8">
        <f>IF(salesTable[[#This Row],[quantity_clean]]&gt;0,salesTable[[#This Row],[quantity_clean]],"INVALID")</f>
        <v>1</v>
      </c>
      <c r="AI125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53" s="8">
        <f>IF(salesTable[[#This Row],[unitPrice_clean]]&gt;0,salesTable[[#This Row],[unitPrice_clean]],"INVALID")</f>
        <v>420</v>
      </c>
      <c r="AK1253">
        <f>IF(salesTable[[#This Row],[Revenue]]="","MISSING",VALUE(TRIM(SUBSTITUTE(SUBSTITUTE(salesTable[[#This Row],[Revenue]],",",""),"GH₵",""))))</f>
        <v>420</v>
      </c>
      <c r="AL1253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1253" s="19">
        <f>IF(ISNUMBER(salesTable[[#This Row],[OrderDate]]),salesTable[[#This Row],[OrderDate]],IFERROR(DATEVALUE(CLEAN(TRIM(SUBSTITUTE(salesTable[[#This Row],[OrderDate]],".","/")))),"CHECK"))</f>
        <v>45985</v>
      </c>
      <c r="AN12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45985</v>
      </c>
      <c r="AO12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3" s="8" t="str">
        <f>CLEAN(PROPER(TRIM(salesTable[[#This Row],[Email]])))</f>
        <v>Kojo.Owusu93@Example.Com</v>
      </c>
      <c r="AR1253" s="8" t="str">
        <f>CLEAN(TRIM(salesTable[[#This Row],[SourceFile]]))</f>
        <v>Mobile_App_Export.csv</v>
      </c>
      <c r="AS12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3" s="8" t="str">
        <f>IF(salesTable[orderRef_final]&lt;&gt;"MISSING",salesTable[orderRef_final],"invalid")</f>
        <v>SUSPICIOUS</v>
      </c>
    </row>
    <row r="1254" spans="1:46" x14ac:dyDescent="0.3">
      <c r="A1254" t="s">
        <v>3263</v>
      </c>
      <c r="B1254" t="s">
        <v>3264</v>
      </c>
      <c r="C1254" t="s">
        <v>666</v>
      </c>
      <c r="D1254" t="s">
        <v>106</v>
      </c>
      <c r="E1254" t="s">
        <v>906</v>
      </c>
      <c r="F1254" t="s">
        <v>1078</v>
      </c>
      <c r="G1254" t="s">
        <v>191</v>
      </c>
      <c r="H1254" t="s">
        <v>1267</v>
      </c>
      <c r="I1254" t="s">
        <v>279</v>
      </c>
      <c r="J1254" t="s">
        <v>97</v>
      </c>
      <c r="K1254" t="s">
        <v>72</v>
      </c>
      <c r="L1254" t="s">
        <v>111</v>
      </c>
      <c r="M1254">
        <v>6</v>
      </c>
      <c r="N1254">
        <v>1650</v>
      </c>
      <c r="O1254">
        <v>9900</v>
      </c>
      <c r="P1254" t="s">
        <v>3265</v>
      </c>
      <c r="Q1254" t="s">
        <v>3266</v>
      </c>
      <c r="R1254" t="s">
        <v>61</v>
      </c>
      <c r="S1254" t="str">
        <f>IF(salesTable[[#This Row],[Region]]="","MISSING",IFERROR(VLOOKUP(salesTable[[#This Row],[Region]],region_ref[],2,FALSE),TRIM(CLEAN(UPPER(salesTable[[#This Row],[Region]])))))</f>
        <v>TAMALE</v>
      </c>
      <c r="T1254" t="str">
        <f>IF(salesTable[[#This Row],[CustomerType]]="","MISSING",IFERROR(VLOOKUP(salesTable[[#This Row],[CustomerType]],customerType_Ref[],2,FALSE),TRIM(CLEAN(UPPER(salesTable[[#This Row],[CustomerType]])))))</f>
        <v>BUSINESS</v>
      </c>
      <c r="U1254" t="str">
        <f>IF(salesTable[[#This Row],[SalesChannel]]="","MISSING",IFERROR(VLOOKUP(salesTable[[#This Row],[SalesChannel]],salesChannel_Ref[],2,FALSE),CLEAN(UPPER(TRIM(salesTable[SalesChannel])))))</f>
        <v>IN-STORE</v>
      </c>
      <c r="V1254" t="str">
        <f>IF(salesTable[[#This Row],[PaymentMethod]]="","MISSING",IFERROR(VLOOKUP(salesTable[[#This Row],[PaymentMethod]],paymentMethod_REF[],2,FALSE), CLEAN(UPPER(TRIM(salesTable[[#This Row],[PaymentMethod]])))))</f>
        <v>CARD</v>
      </c>
      <c r="W1254" s="8" t="str">
        <f>IF(salesTable[[#This Row],[ProductID]]="","MISSING",IFERROR(VLOOKUP(salesTable[[#This Row],[ProductID]],product_REF[],1,FALSE),"NO MATCH"))</f>
        <v>P004</v>
      </c>
      <c r="X1254" s="8" t="str">
        <f>CLEAN(UPPER(TRIM(IF(salesTable[[#This Row],[ProductID]]="","MISSING",IFERROR(VLOOKUP(salesTable[[#This Row],[ProductID]],product_REF[],2,FALSE),"NO MATCH")))))</f>
        <v>LASER PRINTER</v>
      </c>
      <c r="Y1254" t="str">
        <f>IFERROR(CLEAN(UPPER(TRIM(VLOOKUP(salesTable[[#This Row],[productID_Final]],product_REF[],3,FALSE)))),"NO MATCH")</f>
        <v>OFFICE SUPPLIES</v>
      </c>
      <c r="Z1254" s="8" t="str">
        <f>IF(salesTable[[#This Row],[productCategory_final]]=CLEAN(UPPER(TRIM(salesTable[ProductCategory]))),salesTable[[#This Row],[productCategory_final]],"MISMATCH")</f>
        <v>OFFICE SUPPLIES</v>
      </c>
      <c r="AA1254" s="8" t="str">
        <f>IF(salesTable[[#This Row],[CustomerID]]="","MISSING",IFERROR(VLOOKUP(salesTable[[#This Row],[CustomerID]],customer_REF[],1,FALSE),"NO MATCH"))</f>
        <v>C0232</v>
      </c>
      <c r="AB1254" t="str">
        <f>CLEAN(UPPER(TRIM(IF(salesTable[[#This Row],[FirstName]]="","MISSING",IFERROR(VLOOKUP(salesTable[[#This Row],[CustomerID_final]],customer_REF[],2,FALSE),"NO MATCH")))))</f>
        <v>YAW</v>
      </c>
      <c r="AC1254" s="8" t="str">
        <f>IF(salesTable[[#This Row],[customerFisrtName]]=CLEAN(UPPER(TRIM(salesTable[[#This Row],[customerFisrtName]]))),salesTable[[#This Row],[customerFisrtName]],"MISMATCH")</f>
        <v>YAW</v>
      </c>
      <c r="AD1254" t="str">
        <f>CLEAN(UPPER(TRIM(IF(salesTable[[#This Row],[LastName]]="","MISSING",IFERROR(VLOOKUP(salesTable[[#This Row],[CustomerID_final]],customer_REF[],3,FALSE),"NO MATCH")))))</f>
        <v>OSEI</v>
      </c>
      <c r="AE1254" s="8" t="str">
        <f>IF(salesTable[[#This Row],[customerLastName]]=CLEAN(UPPER(TRIM(salesTable[[#This Row],[customerLastName]]))),salesTable[[#This Row],[customerLastName]],"MISMATCH")</f>
        <v>OSEI</v>
      </c>
      <c r="AF1254" s="8" t="str">
        <f>IF(salesTable[[#This Row],[Phone]]="","MISSING",0&amp;RIGHT(TRIM(SUBSTITUTE(SUBSTITUTE(SUBSTITUTE(salesTable[[#This Row],[Phone]],"+","")," ",""),"-","")),9))</f>
        <v>0272147656</v>
      </c>
      <c r="AG125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54" s="8">
        <f>IF(salesTable[[#This Row],[quantity_clean]]&gt;0,salesTable[[#This Row],[quantity_clean]],"INVALID")</f>
        <v>6</v>
      </c>
      <c r="AI125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54" s="8">
        <f>IF(salesTable[[#This Row],[unitPrice_clean]]&gt;0,salesTable[[#This Row],[unitPrice_clean]],"INVALID")</f>
        <v>1650</v>
      </c>
      <c r="AK1254">
        <f>IF(salesTable[[#This Row],[Revenue]]="","MISSING",VALUE(TRIM(SUBSTITUTE(SUBSTITUTE(salesTable[[#This Row],[Revenue]],",",""),"GH₵",""))))</f>
        <v>9900</v>
      </c>
      <c r="AL1254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1254" s="19" t="str">
        <f>IF(ISNUMBER(salesTable[[#This Row],[OrderDate]]),salesTable[[#This Row],[OrderDate]],IFERROR(DATEVALUE(CLEAN(TRIM(SUBSTITUTE(salesTable[[#This Row],[OrderDate]],".","/")))),"CHECK"))</f>
        <v>CHECK</v>
      </c>
      <c r="AN125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4" s="8" t="str">
        <f>CLEAN(PROPER(TRIM(salesTable[[#This Row],[Email]])))</f>
        <v>Yaw.Osei55@Example.Com</v>
      </c>
      <c r="AR1254" s="8" t="str">
        <f>CLEAN(TRIM(salesTable[[#This Row],[SourceFile]]))</f>
        <v>Retail_POS_2025.csv</v>
      </c>
      <c r="AS12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4" s="8" t="str">
        <f>IF(salesTable[orderRef_final]&lt;&gt;"MISSING",salesTable[orderRef_final],"invalid")</f>
        <v>SUSPICIOUS</v>
      </c>
    </row>
    <row r="1255" spans="1:46" x14ac:dyDescent="0.3">
      <c r="A1255" t="s">
        <v>3289</v>
      </c>
      <c r="B1255" t="s">
        <v>3290</v>
      </c>
      <c r="C1255" t="s">
        <v>2825</v>
      </c>
      <c r="D1255" t="s">
        <v>2507</v>
      </c>
      <c r="E1255" t="s">
        <v>441</v>
      </c>
      <c r="F1255" t="s">
        <v>108</v>
      </c>
      <c r="G1255" t="s">
        <v>120</v>
      </c>
      <c r="H1255" t="s">
        <v>1432</v>
      </c>
      <c r="I1255" t="s">
        <v>41</v>
      </c>
      <c r="J1255" t="s">
        <v>97</v>
      </c>
      <c r="K1255" t="s">
        <v>98</v>
      </c>
      <c r="L1255" t="s">
        <v>799</v>
      </c>
      <c r="M1255" t="s">
        <v>212</v>
      </c>
      <c r="N1255">
        <v>850</v>
      </c>
      <c r="O1255">
        <v>8500</v>
      </c>
      <c r="P1255" t="s">
        <v>3291</v>
      </c>
      <c r="Q1255" t="s">
        <v>3292</v>
      </c>
      <c r="R1255" t="s">
        <v>46</v>
      </c>
      <c r="S1255" t="str">
        <f>IF(salesTable[[#This Row],[Region]]="","MISSING",IFERROR(VLOOKUP(salesTable[[#This Row],[Region]],region_ref[],2,FALSE),TRIM(CLEAN(UPPER(salesTable[[#This Row],[Region]])))))</f>
        <v>TAMALE</v>
      </c>
      <c r="T1255" t="str">
        <f>IF(salesTable[[#This Row],[CustomerType]]="","MISSING",IFERROR(VLOOKUP(salesTable[[#This Row],[CustomerType]],customerType_Ref[],2,FALSE),TRIM(CLEAN(UPPER(salesTable[[#This Row],[CustomerType]])))))</f>
        <v>BUSINESS</v>
      </c>
      <c r="U1255" t="str">
        <f>IF(salesTable[[#This Row],[SalesChannel]]="","MISSING",IFERROR(VLOOKUP(salesTable[[#This Row],[SalesChannel]],salesChannel_Ref[],2,FALSE),CLEAN(UPPER(TRIM(salesTable[SalesChannel])))))</f>
        <v>MOBILE APP</v>
      </c>
      <c r="V1255" t="str">
        <f>IF(salesTable[[#This Row],[PaymentMethod]]="","MISSING",IFERROR(VLOOKUP(salesTable[[#This Row],[PaymentMethod]],paymentMethod_REF[],2,FALSE), CLEAN(UPPER(TRIM(salesTable[[#This Row],[PaymentMethod]])))))</f>
        <v>CASH</v>
      </c>
      <c r="W1255" s="8" t="str">
        <f>IF(salesTable[[#This Row],[ProductID]]="","MISSING",IFERROR(VLOOKUP(salesTable[[#This Row],[ProductID]],product_REF[],1,FALSE),"NO MATCH"))</f>
        <v>P002</v>
      </c>
      <c r="X1255" s="8" t="str">
        <f>CLEAN(UPPER(TRIM(IF(salesTable[[#This Row],[ProductID]]="","MISSING",IFERROR(VLOOKUP(salesTable[[#This Row],[ProductID]],product_REF[],2,FALSE),"NO MATCH")))))</f>
        <v>OFFICE CHAIR</v>
      </c>
      <c r="Y1255" t="str">
        <f>IFERROR(CLEAN(UPPER(TRIM(VLOOKUP(salesTable[[#This Row],[productID_Final]],product_REF[],3,FALSE)))),"NO MATCH")</f>
        <v>FURNITURE</v>
      </c>
      <c r="Z1255" s="8" t="str">
        <f>IF(salesTable[[#This Row],[productCategory_final]]=CLEAN(UPPER(TRIM(salesTable[ProductCategory]))),salesTable[[#This Row],[productCategory_final]],"MISMATCH")</f>
        <v>FURNITURE</v>
      </c>
      <c r="AA1255" s="8" t="str">
        <f>IF(salesTable[[#This Row],[CustomerID]]="","MISSING",IFERROR(VLOOKUP(salesTable[[#This Row],[CustomerID]],customer_REF[],1,FALSE),"NO MATCH"))</f>
        <v>C0090</v>
      </c>
      <c r="AB1255" t="str">
        <f>CLEAN(UPPER(TRIM(IF(salesTable[[#This Row],[FirstName]]="","MISSING",IFERROR(VLOOKUP(salesTable[[#This Row],[CustomerID_final]],customer_REF[],2,FALSE),"NO MATCH")))))</f>
        <v>KOJO</v>
      </c>
      <c r="AC1255" s="8" t="str">
        <f>IF(salesTable[[#This Row],[customerFisrtName]]=CLEAN(UPPER(TRIM(salesTable[[#This Row],[customerFisrtName]]))),salesTable[[#This Row],[customerFisrtName]],"MISMATCH")</f>
        <v>KOJO</v>
      </c>
      <c r="AD1255" t="str">
        <f>CLEAN(UPPER(TRIM(IF(salesTable[[#This Row],[LastName]]="","MISSING",IFERROR(VLOOKUP(salesTable[[#This Row],[CustomerID_final]],customer_REF[],3,FALSE),"NO MATCH")))))</f>
        <v>APPIAH</v>
      </c>
      <c r="AE1255" s="8" t="str">
        <f>IF(salesTable[[#This Row],[customerLastName]]=CLEAN(UPPER(TRIM(salesTable[[#This Row],[customerLastName]]))),salesTable[[#This Row],[customerLastName]],"MISMATCH")</f>
        <v>APPIAH</v>
      </c>
      <c r="AF1255" s="8" t="str">
        <f>IF(salesTable[[#This Row],[Phone]]="","MISSING",0&amp;RIGHT(TRIM(SUBSTITUTE(SUBSTITUTE(SUBSTITUTE(salesTable[[#This Row],[Phone]],"+","")," ",""),"-","")),9))</f>
        <v>0549376931</v>
      </c>
      <c r="AG125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55" s="8">
        <f>IF(salesTable[[#This Row],[quantity_clean]]&gt;0,salesTable[[#This Row],[quantity_clean]],"INVALID")</f>
        <v>10</v>
      </c>
      <c r="AI125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255" s="8">
        <f>IF(salesTable[[#This Row],[unitPrice_clean]]&gt;0,salesTable[[#This Row],[unitPrice_clean]],"INVALID")</f>
        <v>850</v>
      </c>
      <c r="AK1255">
        <f>IF(salesTable[[#This Row],[Revenue]]="","MISSING",VALUE(TRIM(SUBSTITUTE(SUBSTITUTE(salesTable[[#This Row],[Revenue]],",",""),"GH₵",""))))</f>
        <v>8500</v>
      </c>
      <c r="AL1255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1255" s="19" t="str">
        <f>IF(ISNUMBER(salesTable[[#This Row],[OrderDate]]),salesTable[[#This Row],[OrderDate]],IFERROR(DATEVALUE(CLEAN(TRIM(SUBSTITUTE(salesTable[[#This Row],[OrderDate]],".","/")))),"CHECK"))</f>
        <v>CHECK</v>
      </c>
      <c r="AN125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5" s="8" t="str">
        <f>CLEAN(PROPER(TRIM(salesTable[[#This Row],[Email]])))</f>
        <v>Kojo.Appiah25@Example.Com</v>
      </c>
      <c r="AR1255" s="8" t="str">
        <f>CLEAN(TRIM(salesTable[[#This Row],[SourceFile]]))</f>
        <v>Mobile_App_Export.csv</v>
      </c>
      <c r="AS12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5" s="8" t="str">
        <f>IF(salesTable[orderRef_final]&lt;&gt;"MISSING",salesTable[orderRef_final],"invalid")</f>
        <v>SUSPICIOUS</v>
      </c>
    </row>
    <row r="1256" spans="1:46" x14ac:dyDescent="0.3">
      <c r="A1256" t="s">
        <v>3293</v>
      </c>
      <c r="B1256" t="s">
        <v>3294</v>
      </c>
      <c r="C1256" t="s">
        <v>2436</v>
      </c>
      <c r="D1256" t="s">
        <v>65</v>
      </c>
      <c r="E1256" t="s">
        <v>129</v>
      </c>
      <c r="F1256" t="s">
        <v>424</v>
      </c>
      <c r="G1256" t="s">
        <v>162</v>
      </c>
      <c r="H1256" t="s">
        <v>163</v>
      </c>
      <c r="I1256" t="s">
        <v>110</v>
      </c>
      <c r="J1256" t="s">
        <v>249</v>
      </c>
      <c r="K1256" t="s">
        <v>624</v>
      </c>
      <c r="L1256" t="s">
        <v>565</v>
      </c>
      <c r="N1256">
        <v>520</v>
      </c>
      <c r="O1256">
        <v>5720</v>
      </c>
      <c r="P1256" t="s">
        <v>3295</v>
      </c>
      <c r="Q1256" t="s">
        <v>3296</v>
      </c>
      <c r="R1256" t="s">
        <v>46</v>
      </c>
      <c r="S1256" t="str">
        <f>IF(salesTable[[#This Row],[Region]]="","MISSING",IFERROR(VLOOKUP(salesTable[[#This Row],[Region]],region_ref[],2,FALSE),TRIM(CLEAN(UPPER(salesTable[[#This Row],[Region]])))))</f>
        <v>HO</v>
      </c>
      <c r="T1256" t="str">
        <f>IF(salesTable[[#This Row],[CustomerType]]="","MISSING",IFERROR(VLOOKUP(salesTable[[#This Row],[CustomerType]],customerType_Ref[],2,FALSE),TRIM(CLEAN(UPPER(salesTable[[#This Row],[CustomerType]])))))</f>
        <v>GOVERNMENT</v>
      </c>
      <c r="U1256" t="str">
        <f>IF(salesTable[[#This Row],[SalesChannel]]="","MISSING",IFERROR(VLOOKUP(salesTable[[#This Row],[SalesChannel]],salesChannel_Ref[],2,FALSE),CLEAN(UPPER(TRIM(salesTable[SalesChannel])))))</f>
        <v>IN-STORE</v>
      </c>
      <c r="V1256" t="str">
        <f>IF(salesTable[[#This Row],[PaymentMethod]]="","MISSING",IFERROR(VLOOKUP(salesTable[[#This Row],[PaymentMethod]],paymentMethod_REF[],2,FALSE), CLEAN(UPPER(TRIM(salesTable[[#This Row],[PaymentMethod]])))))</f>
        <v>CARD</v>
      </c>
      <c r="W1256" s="8" t="str">
        <f>IF(salesTable[[#This Row],[ProductID]]="","MISSING",IFERROR(VLOOKUP(salesTable[[#This Row],[ProductID]],product_REF[],1,FALSE),"NO MATCH"))</f>
        <v>P012</v>
      </c>
      <c r="X1256" s="8" t="str">
        <f>CLEAN(UPPER(TRIM(IF(salesTable[[#This Row],[ProductID]]="","MISSING",IFERROR(VLOOKUP(salesTable[[#This Row],[ProductID]],product_REF[],2,FALSE),"NO MATCH")))))</f>
        <v>BLENDER PLUS</v>
      </c>
      <c r="Y1256" t="str">
        <f>IFERROR(CLEAN(UPPER(TRIM(VLOOKUP(salesTable[[#This Row],[productID_Final]],product_REF[],3,FALSE)))),"NO MATCH")</f>
        <v>HOME APPLIANCES</v>
      </c>
      <c r="Z1256" s="8" t="str">
        <f>IF(salesTable[[#This Row],[productCategory_final]]=CLEAN(UPPER(TRIM(salesTable[ProductCategory]))),salesTable[[#This Row],[productCategory_final]],"MISMATCH")</f>
        <v>HOME APPLIANCES</v>
      </c>
      <c r="AA1256" s="8" t="str">
        <f>IF(salesTable[[#This Row],[CustomerID]]="","MISSING",IFERROR(VLOOKUP(salesTable[[#This Row],[CustomerID]],customer_REF[],1,FALSE),"NO MATCH"))</f>
        <v>C0329</v>
      </c>
      <c r="AB1256" t="str">
        <f>CLEAN(UPPER(TRIM(IF(salesTable[[#This Row],[FirstName]]="","MISSING",IFERROR(VLOOKUP(salesTable[[#This Row],[CustomerID_final]],customer_REF[],2,FALSE),"NO MATCH")))))</f>
        <v>NAA</v>
      </c>
      <c r="AC1256" s="8" t="str">
        <f>IF(salesTable[[#This Row],[customerFisrtName]]=CLEAN(UPPER(TRIM(salesTable[[#This Row],[customerFisrtName]]))),salesTable[[#This Row],[customerFisrtName]],"MISMATCH")</f>
        <v>NAA</v>
      </c>
      <c r="AD1256" t="str">
        <f>CLEAN(UPPER(TRIM(IF(salesTable[[#This Row],[LastName]]="","MISSING",IFERROR(VLOOKUP(salesTable[[#This Row],[CustomerID_final]],customer_REF[],3,FALSE),"NO MATCH")))))</f>
        <v>BOATENG</v>
      </c>
      <c r="AE1256" s="8" t="str">
        <f>IF(salesTable[[#This Row],[customerLastName]]=CLEAN(UPPER(TRIM(salesTable[[#This Row],[customerLastName]]))),salesTable[[#This Row],[customerLastName]],"MISMATCH")</f>
        <v>BOATENG</v>
      </c>
      <c r="AF1256" s="8" t="str">
        <f>IF(salesTable[[#This Row],[Phone]]="","MISSING",0&amp;RIGHT(TRIM(SUBSTITUTE(SUBSTITUTE(SUBSTITUTE(salesTable[[#This Row],[Phone]],"+","")," ",""),"-","")),9))</f>
        <v>0273532426</v>
      </c>
      <c r="AG1256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256" s="8" t="str">
        <f>IF(salesTable[[#This Row],[quantity_clean]]&gt;0,salesTable[[#This Row],[quantity_clean]],"INVALID")</f>
        <v>INVALID</v>
      </c>
      <c r="AI1256">
        <f>IF(OR(salesTable[[#This Row],[UnitPrice]]="",salesTable[[#This Row],[UnitPrice]]="N/A",salesTable[[#This Row],[UnitPrice]]="unknown"),"INVALID",VALUE(TRIM(SUBSTITUTE(SUBSTITUTE(salesTable[[#This Row],[UnitPrice]],",",""),"GH₵",""))))</f>
        <v>520</v>
      </c>
      <c r="AJ1256" s="8">
        <f>IF(salesTable[[#This Row],[unitPrice_clean]]&gt;0,salesTable[[#This Row],[unitPrice_clean]],"INVALID")</f>
        <v>520</v>
      </c>
      <c r="AK1256">
        <f>IF(salesTable[[#This Row],[Revenue]]="","MISSING",VALUE(TRIM(SUBSTITUTE(SUBSTITUTE(salesTable[[#This Row],[Revenue]],",",""),"GH₵",""))))</f>
        <v>5720</v>
      </c>
      <c r="AL125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56" s="19">
        <f>IF(ISNUMBER(salesTable[[#This Row],[OrderDate]]),salesTable[[#This Row],[OrderDate]],IFERROR(DATEVALUE(CLEAN(TRIM(SUBSTITUTE(salesTable[[#This Row],[OrderDate]],".","/")))),"CHECK"))</f>
        <v>45771</v>
      </c>
      <c r="AN125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45771</v>
      </c>
      <c r="AO12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56" s="8" t="str">
        <f>CLEAN(PROPER(TRIM(salesTable[[#This Row],[Email]])))</f>
        <v>Naa.Boateng97@Example.Com</v>
      </c>
      <c r="AR1256" s="8" t="str">
        <f>CLEAN(TRIM(salesTable[[#This Row],[SourceFile]]))</f>
        <v>Mobile_App_Export.csv</v>
      </c>
      <c r="AS12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6" s="8" t="str">
        <f>IF(salesTable[orderRef_final]&lt;&gt;"MISSING",salesTable[orderRef_final],"invalid")</f>
        <v>SUSPICIOUS</v>
      </c>
    </row>
    <row r="1257" spans="1:46" x14ac:dyDescent="0.3">
      <c r="A1257" t="s">
        <v>3299</v>
      </c>
      <c r="B1257" t="s">
        <v>3300</v>
      </c>
      <c r="C1257" t="s">
        <v>3301</v>
      </c>
      <c r="D1257" t="s">
        <v>271</v>
      </c>
      <c r="E1257" t="s">
        <v>173</v>
      </c>
      <c r="F1257" t="s">
        <v>957</v>
      </c>
      <c r="G1257" t="s">
        <v>142</v>
      </c>
      <c r="H1257" t="s">
        <v>143</v>
      </c>
      <c r="I1257" t="s">
        <v>26</v>
      </c>
      <c r="J1257" t="s">
        <v>83</v>
      </c>
      <c r="K1257" t="s">
        <v>98</v>
      </c>
      <c r="L1257" t="s">
        <v>182</v>
      </c>
      <c r="M1257">
        <v>-9</v>
      </c>
      <c r="N1257">
        <v>420</v>
      </c>
      <c r="O1257">
        <v>3780</v>
      </c>
      <c r="P1257" t="s">
        <v>3302</v>
      </c>
      <c r="Q1257" t="s">
        <v>3303</v>
      </c>
      <c r="R1257" t="s">
        <v>157</v>
      </c>
      <c r="S1257" t="str">
        <f>IF(salesTable[[#This Row],[Region]]="","MISSING",IFERROR(VLOOKUP(salesTable[[#This Row],[Region]],region_ref[],2,FALSE),TRIM(CLEAN(UPPER(salesTable[[#This Row],[Region]])))))</f>
        <v>TAMALE</v>
      </c>
      <c r="T1257" t="str">
        <f>IF(salesTable[[#This Row],[CustomerType]]="","MISSING",IFERROR(VLOOKUP(salesTable[[#This Row],[CustomerType]],customerType_Ref[],2,FALSE),TRIM(CLEAN(UPPER(salesTable[[#This Row],[CustomerType]])))))</f>
        <v>INDIVIDUAL</v>
      </c>
      <c r="U1257" t="str">
        <f>IF(salesTable[[#This Row],[SalesChannel]]="","MISSING",IFERROR(VLOOKUP(salesTable[[#This Row],[SalesChannel]],salesChannel_Ref[],2,FALSE),CLEAN(UPPER(TRIM(salesTable[SalesChannel])))))</f>
        <v>MOBILE APP</v>
      </c>
      <c r="V1257" t="str">
        <f>IF(salesTable[[#This Row],[PaymentMethod]]="","MISSING",IFERROR(VLOOKUP(salesTable[[#This Row],[PaymentMethod]],paymentMethod_REF[],2,FALSE), CLEAN(UPPER(TRIM(salesTable[[#This Row],[PaymentMethod]])))))</f>
        <v>CASH</v>
      </c>
      <c r="W1257" s="8" t="str">
        <f>IF(salesTable[[#This Row],[ProductID]]="","MISSING",IFERROR(VLOOKUP(salesTable[[#This Row],[ProductID]],product_REF[],1,FALSE),"NO MATCH"))</f>
        <v>P003</v>
      </c>
      <c r="X1257" s="8" t="str">
        <f>CLEAN(UPPER(TRIM(IF(salesTable[[#This Row],[ProductID]]="","MISSING",IFERROR(VLOOKUP(salesTable[[#This Row],[ProductID]],product_REF[],2,FALSE),"NO MATCH")))))</f>
        <v>WIRELESS HEADSET</v>
      </c>
      <c r="Y1257" t="str">
        <f>IFERROR(CLEAN(UPPER(TRIM(VLOOKUP(salesTable[[#This Row],[productID_Final]],product_REF[],3,FALSE)))),"NO MATCH")</f>
        <v>ELECTRONICS</v>
      </c>
      <c r="Z1257" s="8" t="str">
        <f>IF(salesTable[[#This Row],[productCategory_final]]=CLEAN(UPPER(TRIM(salesTable[ProductCategory]))),salesTable[[#This Row],[productCategory_final]],"MISMATCH")</f>
        <v>ELECTRONICS</v>
      </c>
      <c r="AA1257" s="8" t="str">
        <f>IF(salesTable[[#This Row],[CustomerID]]="","MISSING",IFERROR(VLOOKUP(salesTable[[#This Row],[CustomerID]],customer_REF[],1,FALSE),"NO MATCH"))</f>
        <v>C0257</v>
      </c>
      <c r="AB1257" t="str">
        <f>CLEAN(UPPER(TRIM(IF(salesTable[[#This Row],[FirstName]]="","MISSING",IFERROR(VLOOKUP(salesTable[[#This Row],[CustomerID_final]],customer_REF[],2,FALSE),"NO MATCH")))))</f>
        <v>MICHAEL</v>
      </c>
      <c r="AC1257" s="8" t="str">
        <f>IF(salesTable[[#This Row],[customerFisrtName]]=CLEAN(UPPER(TRIM(salesTable[[#This Row],[customerFisrtName]]))),salesTable[[#This Row],[customerFisrtName]],"MISMATCH")</f>
        <v>MICHAEL</v>
      </c>
      <c r="AD1257" t="str">
        <f>CLEAN(UPPER(TRIM(IF(salesTable[[#This Row],[LastName]]="","MISSING",IFERROR(VLOOKUP(salesTable[[#This Row],[CustomerID_final]],customer_REF[],3,FALSE),"NO MATCH")))))</f>
        <v>OSEI</v>
      </c>
      <c r="AE1257" s="8" t="str">
        <f>IF(salesTable[[#This Row],[customerLastName]]=CLEAN(UPPER(TRIM(salesTable[[#This Row],[customerLastName]]))),salesTable[[#This Row],[customerLastName]],"MISMATCH")</f>
        <v>OSEI</v>
      </c>
      <c r="AF1257" s="8" t="str">
        <f>IF(salesTable[[#This Row],[Phone]]="","MISSING",0&amp;RIGHT(TRIM(SUBSTITUTE(SUBSTITUTE(SUBSTITUTE(salesTable[[#This Row],[Phone]],"+","")," ",""),"-","")),9))</f>
        <v>0267279705</v>
      </c>
      <c r="AG1257">
        <f>IF(OR(salesTable[[#This Row],[Quantity]]="",salesTable[[#This Row],[Quantity]]="N/A",salesTable[[#This Row],[Quantity]]="abc"),"INVALID",VALUE(TRIM(SUBSTITUTE(SUBSTITUTE(salesTable[[#This Row],[Quantity]],",",""),"GH₵",""))))</f>
        <v>-9</v>
      </c>
      <c r="AH1257" s="8" t="str">
        <f>IF(salesTable[[#This Row],[quantity_clean]]&gt;0,salesTable[[#This Row],[quantity_clean]],"INVALID")</f>
        <v>INVALID</v>
      </c>
      <c r="AI1257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57" s="8">
        <f>IF(salesTable[[#This Row],[unitPrice_clean]]&gt;0,salesTable[[#This Row],[unitPrice_clean]],"INVALID")</f>
        <v>420</v>
      </c>
      <c r="AK1257">
        <f>IF(salesTable[[#This Row],[Revenue]]="","MISSING",VALUE(TRIM(SUBSTITUTE(SUBSTITUTE(salesTable[[#This Row],[Revenue]],",",""),"GH₵",""))))</f>
        <v>3780</v>
      </c>
      <c r="AL125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57" s="19">
        <f>IF(ISNUMBER(salesTable[[#This Row],[OrderDate]]),salesTable[[#This Row],[OrderDate]],IFERROR(DATEVALUE(CLEAN(TRIM(SUBSTITUTE(salesTable[[#This Row],[OrderDate]],".","/")))),"CHECK"))</f>
        <v>45989</v>
      </c>
      <c r="AN12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45989</v>
      </c>
      <c r="AO12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7" s="8" t="str">
        <f>CLEAN(PROPER(TRIM(salesTable[[#This Row],[Email]])))</f>
        <v>Michael.Osei4@Example.Com</v>
      </c>
      <c r="AR1257" s="8" t="str">
        <f>CLEAN(TRIM(salesTable[[#This Row],[SourceFile]]))</f>
        <v>Online_Sales_2025.xlsx</v>
      </c>
      <c r="AS12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7" s="8" t="str">
        <f>IF(salesTable[orderRef_final]&lt;&gt;"MISSING",salesTable[orderRef_final],"invalid")</f>
        <v>SUSPICIOUS</v>
      </c>
    </row>
    <row r="1258" spans="1:46" x14ac:dyDescent="0.3">
      <c r="A1258" t="s">
        <v>3327</v>
      </c>
      <c r="B1258" t="s">
        <v>3328</v>
      </c>
      <c r="C1258" t="s">
        <v>3329</v>
      </c>
      <c r="D1258" t="s">
        <v>106</v>
      </c>
      <c r="E1258" t="s">
        <v>140</v>
      </c>
      <c r="F1258" t="s">
        <v>108</v>
      </c>
      <c r="G1258" t="s">
        <v>68</v>
      </c>
      <c r="H1258" t="s">
        <v>985</v>
      </c>
      <c r="I1258" t="s">
        <v>884</v>
      </c>
      <c r="J1258" t="s">
        <v>27</v>
      </c>
      <c r="K1258" t="s">
        <v>57</v>
      </c>
      <c r="L1258" t="s">
        <v>111</v>
      </c>
      <c r="M1258">
        <v>1</v>
      </c>
      <c r="N1258">
        <v>3600</v>
      </c>
      <c r="O1258">
        <v>3600</v>
      </c>
      <c r="P1258" t="s">
        <v>3330</v>
      </c>
      <c r="Q1258" t="s">
        <v>3331</v>
      </c>
      <c r="R1258" t="s">
        <v>32</v>
      </c>
      <c r="S1258" t="str">
        <f>IF(salesTable[[#This Row],[Region]]="","MISSING",IFERROR(VLOOKUP(salesTable[[#This Row],[Region]],region_ref[],2,FALSE),TRIM(CLEAN(UPPER(salesTable[[#This Row],[Region]])))))</f>
        <v>TAMALE</v>
      </c>
      <c r="T1258" t="str">
        <f>IF(salesTable[[#This Row],[CustomerType]]="","MISSING",IFERROR(VLOOKUP(salesTable[[#This Row],[CustomerType]],customerType_Ref[],2,FALSE),TRIM(CLEAN(UPPER(salesTable[[#This Row],[CustomerType]])))))</f>
        <v>GOVERNMENT</v>
      </c>
      <c r="U1258" t="str">
        <f>IF(salesTable[[#This Row],[SalesChannel]]="","MISSING",IFERROR(VLOOKUP(salesTable[[#This Row],[SalesChannel]],salesChannel_Ref[],2,FALSE),CLEAN(UPPER(TRIM(salesTable[SalesChannel])))))</f>
        <v>ONLINE</v>
      </c>
      <c r="V1258" t="str">
        <f>IF(salesTable[[#This Row],[PaymentMethod]]="","MISSING",IFERROR(VLOOKUP(salesTable[[#This Row],[PaymentMethod]],paymentMethod_REF[],2,FALSE), CLEAN(UPPER(TRIM(salesTable[[#This Row],[PaymentMethod]])))))</f>
        <v>CARD</v>
      </c>
      <c r="W1258" s="8" t="str">
        <f>IF(salesTable[[#This Row],[ProductID]]="","MISSING",IFERROR(VLOOKUP(salesTable[[#This Row],[ProductID]],product_REF[],1,FALSE),"NO MATCH"))</f>
        <v>P010</v>
      </c>
      <c r="X1258" s="8" t="str">
        <f>CLEAN(UPPER(TRIM(IF(salesTable[[#This Row],[ProductID]]="","MISSING",IFERROR(VLOOKUP(salesTable[[#This Row],[ProductID]],product_REF[],2,FALSE),"NO MATCH")))))</f>
        <v>AIR CONDITIONER</v>
      </c>
      <c r="Y1258" t="str">
        <f>IFERROR(CLEAN(UPPER(TRIM(VLOOKUP(salesTable[[#This Row],[productID_Final]],product_REF[],3,FALSE)))),"NO MATCH")</f>
        <v>HOME APPLIANCES</v>
      </c>
      <c r="Z1258" s="8" t="str">
        <f>IF(salesTable[[#This Row],[productCategory_final]]=CLEAN(UPPER(TRIM(salesTable[ProductCategory]))),salesTable[[#This Row],[productCategory_final]],"MISMATCH")</f>
        <v>HOME APPLIANCES</v>
      </c>
      <c r="AA1258" s="8" t="str">
        <f>IF(salesTable[[#This Row],[CustomerID]]="","MISSING",IFERROR(VLOOKUP(salesTable[[#This Row],[CustomerID]],customer_REF[],1,FALSE),"NO MATCH"))</f>
        <v>C0276</v>
      </c>
      <c r="AB1258" t="str">
        <f>CLEAN(UPPER(TRIM(IF(salesTable[[#This Row],[FirstName]]="","MISSING",IFERROR(VLOOKUP(salesTable[[#This Row],[CustomerID_final]],customer_REF[],2,FALSE),"NO MATCH")))))</f>
        <v>YAW</v>
      </c>
      <c r="AC1258" s="8" t="str">
        <f>IF(salesTable[[#This Row],[customerFisrtName]]=CLEAN(UPPER(TRIM(salesTable[[#This Row],[customerFisrtName]]))),salesTable[[#This Row],[customerFisrtName]],"MISMATCH")</f>
        <v>YAW</v>
      </c>
      <c r="AD1258" t="str">
        <f>CLEAN(UPPER(TRIM(IF(salesTable[[#This Row],[LastName]]="","MISSING",IFERROR(VLOOKUP(salesTable[[#This Row],[CustomerID_final]],customer_REF[],3,FALSE),"NO MATCH")))))</f>
        <v>OWUSU</v>
      </c>
      <c r="AE1258" s="8" t="str">
        <f>IF(salesTable[[#This Row],[customerLastName]]=CLEAN(UPPER(TRIM(salesTable[[#This Row],[customerLastName]]))),salesTable[[#This Row],[customerLastName]],"MISMATCH")</f>
        <v>OWUSU</v>
      </c>
      <c r="AF1258" s="8" t="str">
        <f>IF(salesTable[[#This Row],[Phone]]="","MISSING",0&amp;RIGHT(TRIM(SUBSTITUTE(SUBSTITUTE(SUBSTITUTE(salesTable[[#This Row],[Phone]],"+","")," ",""),"-","")),9))</f>
        <v>0507901927</v>
      </c>
      <c r="AG125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58" s="8">
        <f>IF(salesTable[[#This Row],[quantity_clean]]&gt;0,salesTable[[#This Row],[quantity_clean]],"INVALID")</f>
        <v>1</v>
      </c>
      <c r="AI1258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58" s="8">
        <f>IF(salesTable[[#This Row],[unitPrice_clean]]&gt;0,salesTable[[#This Row],[unitPrice_clean]],"INVALID")</f>
        <v>3600</v>
      </c>
      <c r="AK1258">
        <f>IF(salesTable[[#This Row],[Revenue]]="","MISSING",VALUE(TRIM(SUBSTITUTE(SUBSTITUTE(salesTable[[#This Row],[Revenue]],",",""),"GH₵",""))))</f>
        <v>3600</v>
      </c>
      <c r="AL1258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1258" s="19">
        <f>IF(ISNUMBER(salesTable[[#This Row],[OrderDate]]),salesTable[[#This Row],[OrderDate]],IFERROR(DATEVALUE(CLEAN(TRIM(SUBSTITUTE(salesTable[[#This Row],[OrderDate]],".","/")))),"CHECK"))</f>
        <v>45691</v>
      </c>
      <c r="AN12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45691</v>
      </c>
      <c r="AO12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8" s="8" t="str">
        <f>CLEAN(PROPER(TRIM(salesTable[[#This Row],[Email]])))</f>
        <v>Yaw.Owusu47@Example.Com</v>
      </c>
      <c r="AR1258" s="8" t="str">
        <f>CLEAN(TRIM(salesTable[[#This Row],[SourceFile]]))</f>
        <v>Agent_App_2025.csv</v>
      </c>
      <c r="AS12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8" s="8" t="str">
        <f>IF(salesTable[orderRef_final]&lt;&gt;"MISSING",salesTable[orderRef_final],"invalid")</f>
        <v>SUSPICIOUS</v>
      </c>
    </row>
    <row r="1259" spans="1:46" x14ac:dyDescent="0.3">
      <c r="A1259" t="s">
        <v>3332</v>
      </c>
      <c r="B1259" t="s">
        <v>1471</v>
      </c>
      <c r="C1259" t="s">
        <v>824</v>
      </c>
      <c r="D1259" t="s">
        <v>271</v>
      </c>
      <c r="E1259" t="s">
        <v>173</v>
      </c>
      <c r="F1259" t="s">
        <v>108</v>
      </c>
      <c r="G1259" t="s">
        <v>53</v>
      </c>
      <c r="H1259" t="s">
        <v>95</v>
      </c>
      <c r="I1259" t="s">
        <v>96</v>
      </c>
      <c r="J1259" t="s">
        <v>97</v>
      </c>
      <c r="K1259" t="s">
        <v>1148</v>
      </c>
      <c r="L1259" t="s">
        <v>58</v>
      </c>
      <c r="M1259">
        <v>8</v>
      </c>
      <c r="N1259">
        <v>180</v>
      </c>
      <c r="O1259">
        <v>1540</v>
      </c>
      <c r="P1259" t="s">
        <v>3333</v>
      </c>
      <c r="Q1259" t="s">
        <v>3334</v>
      </c>
      <c r="R1259" t="s">
        <v>46</v>
      </c>
      <c r="S1259" t="str">
        <f>IF(salesTable[[#This Row],[Region]]="","MISSING",IFERROR(VLOOKUP(salesTable[[#This Row],[Region]],region_ref[],2,FALSE),TRIM(CLEAN(UPPER(salesTable[[#This Row],[Region]])))))</f>
        <v>TAMALE</v>
      </c>
      <c r="T1259" t="str">
        <f>IF(salesTable[[#This Row],[CustomerType]]="","MISSING",IFERROR(VLOOKUP(salesTable[[#This Row],[CustomerType]],customerType_Ref[],2,FALSE),TRIM(CLEAN(UPPER(salesTable[[#This Row],[CustomerType]])))))</f>
        <v>BUSINESS</v>
      </c>
      <c r="U1259" t="str">
        <f>IF(salesTable[[#This Row],[SalesChannel]]="","MISSING",IFERROR(VLOOKUP(salesTable[[#This Row],[SalesChannel]],salesChannel_Ref[],2,FALSE),CLEAN(UPPER(TRIM(salesTable[SalesChannel])))))</f>
        <v>MOBILE APP</v>
      </c>
      <c r="V125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59" s="8" t="str">
        <f>IF(salesTable[[#This Row],[ProductID]]="","MISSING",IFERROR(VLOOKUP(salesTable[[#This Row],[ProductID]],product_REF[],1,FALSE),"NO MATCH"))</f>
        <v>P007</v>
      </c>
      <c r="X1259" s="8" t="str">
        <f>CLEAN(UPPER(TRIM(IF(salesTable[[#This Row],[ProductID]]="","MISSING",IFERROR(VLOOKUP(salesTable[[#This Row],[ProductID]],product_REF[],2,FALSE),"NO MATCH")))))</f>
        <v>COTTON SHIRT</v>
      </c>
      <c r="Y1259" t="str">
        <f>IFERROR(CLEAN(UPPER(TRIM(VLOOKUP(salesTable[[#This Row],[productID_Final]],product_REF[],3,FALSE)))),"NO MATCH")</f>
        <v>CLOTHING</v>
      </c>
      <c r="Z1259" s="8" t="str">
        <f>IF(salesTable[[#This Row],[productCategory_final]]=CLEAN(UPPER(TRIM(salesTable[ProductCategory]))),salesTable[[#This Row],[productCategory_final]],"MISMATCH")</f>
        <v>CLOTHING</v>
      </c>
      <c r="AA1259" s="8" t="str">
        <f>IF(salesTable[[#This Row],[CustomerID]]="","MISSING",IFERROR(VLOOKUP(salesTable[[#This Row],[CustomerID]],customer_REF[],1,FALSE),"NO MATCH"))</f>
        <v>C0258</v>
      </c>
      <c r="AB1259" t="str">
        <f>CLEAN(UPPER(TRIM(IF(salesTable[[#This Row],[FirstName]]="","MISSING",IFERROR(VLOOKUP(salesTable[[#This Row],[CustomerID_final]],customer_REF[],2,FALSE),"NO MATCH")))))</f>
        <v>MICHAEL</v>
      </c>
      <c r="AC1259" s="8" t="str">
        <f>IF(salesTable[[#This Row],[customerFisrtName]]=CLEAN(UPPER(TRIM(salesTable[[#This Row],[customerFisrtName]]))),salesTable[[#This Row],[customerFisrtName]],"MISMATCH")</f>
        <v>MICHAEL</v>
      </c>
      <c r="AD1259" t="str">
        <f>CLEAN(UPPER(TRIM(IF(salesTable[[#This Row],[LastName]]="","MISSING",IFERROR(VLOOKUP(salesTable[[#This Row],[CustomerID_final]],customer_REF[],3,FALSE),"NO MATCH")))))</f>
        <v>OSEI</v>
      </c>
      <c r="AE1259" s="8" t="str">
        <f>IF(salesTable[[#This Row],[customerLastName]]=CLEAN(UPPER(TRIM(salesTable[[#This Row],[customerLastName]]))),salesTable[[#This Row],[customerLastName]],"MISMATCH")</f>
        <v>OSEI</v>
      </c>
      <c r="AF1259" s="8" t="str">
        <f>IF(salesTable[[#This Row],[Phone]]="","MISSING",0&amp;RIGHT(TRIM(SUBSTITUTE(SUBSTITUTE(SUBSTITUTE(salesTable[[#This Row],[Phone]],"+","")," ",""),"-","")),9))</f>
        <v>0278703412</v>
      </c>
      <c r="AG1259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59" s="8">
        <f>IF(salesTable[[#This Row],[quantity_clean]]&gt;0,salesTable[[#This Row],[quantity_clean]],"INVALID")</f>
        <v>8</v>
      </c>
      <c r="AI125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59" s="8">
        <f>IF(salesTable[[#This Row],[unitPrice_clean]]&gt;0,salesTable[[#This Row],[unitPrice_clean]],"INVALID")</f>
        <v>180</v>
      </c>
      <c r="AK1259">
        <f>IF(salesTable[[#This Row],[Revenue]]="","MISSING",VALUE(TRIM(SUBSTITUTE(SUBSTITUTE(salesTable[[#This Row],[Revenue]],",",""),"GH₵",""))))</f>
        <v>1540</v>
      </c>
      <c r="AL125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59" s="19">
        <f>IF(ISNUMBER(salesTable[[#This Row],[OrderDate]]),salesTable[[#This Row],[OrderDate]],IFERROR(DATEVALUE(CLEAN(TRIM(SUBSTITUTE(salesTable[[#This Row],[OrderDate]],".","/")))),"CHECK"))</f>
        <v>45961</v>
      </c>
      <c r="AN12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45961</v>
      </c>
      <c r="AO12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59" s="8" t="str">
        <f>CLEAN(PROPER(TRIM(salesTable[[#This Row],[Email]])))</f>
        <v>Michael.Osei89@Example.Con</v>
      </c>
      <c r="AR1259" s="8" t="str">
        <f>CLEAN(TRIM(salesTable[[#This Row],[SourceFile]]))</f>
        <v>Mobile_App_Export.csv</v>
      </c>
      <c r="AS12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59" s="8" t="str">
        <f>IF(salesTable[orderRef_final]&lt;&gt;"MISSING",salesTable[orderRef_final],"invalid")</f>
        <v>SUSPICIOUS</v>
      </c>
    </row>
    <row r="1260" spans="1:46" x14ac:dyDescent="0.3">
      <c r="A1260" t="s">
        <v>3344</v>
      </c>
      <c r="B1260" t="s">
        <v>3345</v>
      </c>
      <c r="C1260" t="s">
        <v>1177</v>
      </c>
      <c r="D1260" t="s">
        <v>106</v>
      </c>
      <c r="E1260" t="s">
        <v>93</v>
      </c>
      <c r="F1260" t="s">
        <v>108</v>
      </c>
      <c r="G1260" t="s">
        <v>218</v>
      </c>
      <c r="H1260" t="s">
        <v>3346</v>
      </c>
      <c r="I1260" t="s">
        <v>26</v>
      </c>
      <c r="J1260" t="s">
        <v>337</v>
      </c>
      <c r="K1260" t="s">
        <v>84</v>
      </c>
      <c r="L1260" t="s">
        <v>165</v>
      </c>
      <c r="M1260">
        <v>7</v>
      </c>
      <c r="N1260" t="s">
        <v>1528</v>
      </c>
      <c r="O1260">
        <v>19600</v>
      </c>
      <c r="P1260" t="s">
        <v>3347</v>
      </c>
      <c r="Q1260" t="s">
        <v>3348</v>
      </c>
      <c r="R1260" t="s">
        <v>32</v>
      </c>
      <c r="S1260" t="str">
        <f>IF(salesTable[[#This Row],[Region]]="","MISSING",IFERROR(VLOOKUP(salesTable[[#This Row],[Region]],region_ref[],2,FALSE),TRIM(CLEAN(UPPER(salesTable[[#This Row],[Region]])))))</f>
        <v>TAMALE</v>
      </c>
      <c r="T1260" t="str">
        <f>IF(salesTable[[#This Row],[CustomerType]]="","MISSING",IFERROR(VLOOKUP(salesTable[[#This Row],[CustomerType]],customerType_Ref[],2,FALSE),TRIM(CLEAN(UPPER(salesTable[[#This Row],[CustomerType]])))))</f>
        <v>INDIVIDUAL</v>
      </c>
      <c r="U1260" t="str">
        <f>IF(salesTable[[#This Row],[SalesChannel]]="","MISSING",IFERROR(VLOOKUP(salesTable[[#This Row],[SalesChannel]],salesChannel_Ref[],2,FALSE),CLEAN(UPPER(TRIM(salesTable[SalesChannel])))))</f>
        <v>AGENT</v>
      </c>
      <c r="V126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60" s="8" t="str">
        <f>IF(salesTable[[#This Row],[ProductID]]="","MISSING",IFERROR(VLOOKUP(salesTable[[#This Row],[ProductID]],product_REF[],1,FALSE),"NO MATCH"))</f>
        <v>P005</v>
      </c>
      <c r="X1260" s="8" t="str">
        <f>CLEAN(UPPER(TRIM(IF(salesTable[[#This Row],[ProductID]]="","MISSING",IFERROR(VLOOKUP(salesTable[[#This Row],[ProductID]],product_REF[],2,FALSE),"NO MATCH")))))</f>
        <v>SMARTPHONE X</v>
      </c>
      <c r="Y1260" t="str">
        <f>IFERROR(CLEAN(UPPER(TRIM(VLOOKUP(salesTable[[#This Row],[productID_Final]],product_REF[],3,FALSE)))),"NO MATCH")</f>
        <v>ELECTRONICS</v>
      </c>
      <c r="Z1260" s="8" t="str">
        <f>IF(salesTable[[#This Row],[productCategory_final]]=CLEAN(UPPER(TRIM(salesTable[ProductCategory]))),salesTable[[#This Row],[productCategory_final]],"MISMATCH")</f>
        <v>ELECTRONICS</v>
      </c>
      <c r="AA1260" s="8" t="str">
        <f>IF(salesTable[[#This Row],[CustomerID]]="","MISSING",IFERROR(VLOOKUP(salesTable[[#This Row],[CustomerID]],customer_REF[],1,FALSE),"NO MATCH"))</f>
        <v>C0346</v>
      </c>
      <c r="AB1260" t="str">
        <f>CLEAN(UPPER(TRIM(IF(salesTable[[#This Row],[FirstName]]="","MISSING",IFERROR(VLOOKUP(salesTable[[#This Row],[CustomerID_final]],customer_REF[],2,FALSE),"NO MATCH")))))</f>
        <v>YAW</v>
      </c>
      <c r="AC1260" s="8" t="str">
        <f>IF(salesTable[[#This Row],[customerFisrtName]]=CLEAN(UPPER(TRIM(salesTable[[#This Row],[customerFisrtName]]))),salesTable[[#This Row],[customerFisrtName]],"MISMATCH")</f>
        <v>YAW</v>
      </c>
      <c r="AD1260" t="str">
        <f>CLEAN(UPPER(TRIM(IF(salesTable[[#This Row],[LastName]]="","MISSING",IFERROR(VLOOKUP(salesTable[[#This Row],[CustomerID_final]],customer_REF[],3,FALSE),"NO MATCH")))))</f>
        <v>BADU</v>
      </c>
      <c r="AE1260" s="8" t="str">
        <f>IF(salesTable[[#This Row],[customerLastName]]=CLEAN(UPPER(TRIM(salesTable[[#This Row],[customerLastName]]))),salesTable[[#This Row],[customerLastName]],"MISMATCH")</f>
        <v>BADU</v>
      </c>
      <c r="AF1260" s="8" t="str">
        <f>IF(salesTable[[#This Row],[Phone]]="","MISSING",0&amp;RIGHT(TRIM(SUBSTITUTE(SUBSTITUTE(SUBSTITUTE(salesTable[[#This Row],[Phone]],"+","")," ",""),"-","")),9))</f>
        <v>0263934165</v>
      </c>
      <c r="AG126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60" s="8">
        <f>IF(salesTable[[#This Row],[quantity_clean]]&gt;0,salesTable[[#This Row],[quantity_clean]],"INVALID")</f>
        <v>7</v>
      </c>
      <c r="AI126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260" s="8">
        <f>IF(salesTable[[#This Row],[unitPrice_clean]]&gt;0,salesTable[[#This Row],[unitPrice_clean]],"INVALID")</f>
        <v>2800</v>
      </c>
      <c r="AK1260">
        <f>IF(salesTable[[#This Row],[Revenue]]="","MISSING",VALUE(TRIM(SUBSTITUTE(SUBSTITUTE(salesTable[[#This Row],[Revenue]],",",""),"GH₵",""))))</f>
        <v>19600</v>
      </c>
      <c r="AL1260" s="8">
        <f>IFERROR(IF(ROUND(salesTable[[#This Row],[Quantity_final]]*salesTable[[#This Row],[UnitPrice_final]],2)=ROUND(salesTable[[#This Row],[revenue_clean]],2)=TRUE,salesTable[[#This Row],[revenue_clean]],"invalid"),"INVALID")</f>
        <v>19600</v>
      </c>
      <c r="AM1260" s="19" t="str">
        <f>IF(ISNUMBER(salesTable[[#This Row],[OrderDate]]),salesTable[[#This Row],[OrderDate]],IFERROR(DATEVALUE(CLEAN(TRIM(SUBSTITUTE(salesTable[[#This Row],[OrderDate]],".","/")))),"CHECK"))</f>
        <v>CHECK</v>
      </c>
      <c r="AN126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60" s="8" t="str">
        <f>CLEAN(PROPER(TRIM(salesTable[[#This Row],[Email]])))</f>
        <v>Yaw.Badu52@Example.Com</v>
      </c>
      <c r="AR1260" s="8" t="str">
        <f>CLEAN(TRIM(salesTable[[#This Row],[SourceFile]]))</f>
        <v>Agent_App_2025.csv</v>
      </c>
      <c r="AS12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0" s="8" t="str">
        <f>IF(salesTable[orderRef_final]&lt;&gt;"MISSING",salesTable[orderRef_final],"invalid")</f>
        <v>SUSPICIOUS</v>
      </c>
    </row>
    <row r="1261" spans="1:46" x14ac:dyDescent="0.3">
      <c r="A1261" t="s">
        <v>1519</v>
      </c>
      <c r="B1261" t="s">
        <v>1520</v>
      </c>
      <c r="C1261" t="s">
        <v>1521</v>
      </c>
      <c r="D1261" t="s">
        <v>80</v>
      </c>
      <c r="E1261" t="s">
        <v>190</v>
      </c>
      <c r="F1261" t="s">
        <v>67</v>
      </c>
      <c r="G1261" t="s">
        <v>142</v>
      </c>
      <c r="H1261" t="s">
        <v>201</v>
      </c>
      <c r="I1261" t="s">
        <v>26</v>
      </c>
      <c r="J1261" t="s">
        <v>27</v>
      </c>
      <c r="K1261" t="s">
        <v>84</v>
      </c>
      <c r="L1261" t="s">
        <v>1023</v>
      </c>
      <c r="M1261" t="s">
        <v>1522</v>
      </c>
      <c r="N1261" t="s">
        <v>203</v>
      </c>
      <c r="O1261">
        <v>2520</v>
      </c>
      <c r="P1261" t="s">
        <v>1523</v>
      </c>
      <c r="Q1261" t="s">
        <v>1524</v>
      </c>
      <c r="R1261" t="s">
        <v>46</v>
      </c>
      <c r="S1261" t="str">
        <f>IF(salesTable[[#This Row],[Region]]="","MISSING",IFERROR(VLOOKUP(salesTable[[#This Row],[Region]],region_ref[],2,FALSE),TRIM(CLEAN(UPPER(salesTable[[#This Row],[Region]])))))</f>
        <v>TAKORADI</v>
      </c>
      <c r="T1261" t="str">
        <f>IF(salesTable[[#This Row],[CustomerType]]="","MISSING",IFERROR(VLOOKUP(salesTable[[#This Row],[CustomerType]],customerType_Ref[],2,FALSE),TRIM(CLEAN(UPPER(salesTable[[#This Row],[CustomerType]])))))</f>
        <v>GOVERNMENT</v>
      </c>
      <c r="U1261" t="str">
        <f>IF(salesTable[[#This Row],[SalesChannel]]="","MISSING",IFERROR(VLOOKUP(salesTable[[#This Row],[SalesChannel]],salesChannel_Ref[],2,FALSE),CLEAN(UPPER(TRIM(salesTable[SalesChannel])))))</f>
        <v>AGENT</v>
      </c>
      <c r="V1261" t="str">
        <f>IF(salesTable[[#This Row],[PaymentMethod]]="","MISSING",IFERROR(VLOOKUP(salesTable[[#This Row],[PaymentMethod]],paymentMethod_REF[],2,FALSE), CLEAN(UPPER(TRIM(salesTable[[#This Row],[PaymentMethod]])))))</f>
        <v>CARD</v>
      </c>
      <c r="W1261" s="8" t="str">
        <f>IF(salesTable[[#This Row],[ProductID]]="","MISSING",IFERROR(VLOOKUP(salesTable[[#This Row],[ProductID]],product_REF[],1,FALSE),"NO MATCH"))</f>
        <v>P003</v>
      </c>
      <c r="X1261" s="8" t="str">
        <f>CLEAN(UPPER(TRIM(IF(salesTable[[#This Row],[ProductID]]="","MISSING",IFERROR(VLOOKUP(salesTable[[#This Row],[ProductID]],product_REF[],2,FALSE),"NO MATCH")))))</f>
        <v>WIRELESS HEADSET</v>
      </c>
      <c r="Y1261" t="str">
        <f>IFERROR(CLEAN(UPPER(TRIM(VLOOKUP(salesTable[[#This Row],[productID_Final]],product_REF[],3,FALSE)))),"NO MATCH")</f>
        <v>ELECTRONICS</v>
      </c>
      <c r="Z1261" s="8" t="str">
        <f>IF(salesTable[[#This Row],[productCategory_final]]=CLEAN(UPPER(TRIM(salesTable[ProductCategory]))),salesTable[[#This Row],[productCategory_final]],"MISMATCH")</f>
        <v>ELECTRONICS</v>
      </c>
      <c r="AA1261" s="8" t="str">
        <f>IF(salesTable[[#This Row],[CustomerID]]="","MISSING",IFERROR(VLOOKUP(salesTable[[#This Row],[CustomerID]],customer_REF[],1,FALSE),"NO MATCH"))</f>
        <v>C0170</v>
      </c>
      <c r="AB1261" t="str">
        <f>CLEAN(UPPER(TRIM(IF(salesTable[[#This Row],[FirstName]]="","MISSING",IFERROR(VLOOKUP(salesTable[[#This Row],[CustomerID_final]],customer_REF[],2,FALSE),"NO MATCH")))))</f>
        <v>ADWOA</v>
      </c>
      <c r="AC1261" s="8" t="str">
        <f>IF(salesTable[[#This Row],[customerFisrtName]]=CLEAN(UPPER(TRIM(salesTable[[#This Row],[customerFisrtName]]))),salesTable[[#This Row],[customerFisrtName]],"MISMATCH")</f>
        <v>ADWOA</v>
      </c>
      <c r="AD1261" t="str">
        <f>CLEAN(UPPER(TRIM(IF(salesTable[[#This Row],[LastName]]="","MISSING",IFERROR(VLOOKUP(salesTable[[#This Row],[CustomerID_final]],customer_REF[],3,FALSE),"NO MATCH")))))</f>
        <v>ASARE</v>
      </c>
      <c r="AE1261" s="8" t="str">
        <f>IF(salesTable[[#This Row],[customerLastName]]=CLEAN(UPPER(TRIM(salesTable[[#This Row],[customerLastName]]))),salesTable[[#This Row],[customerLastName]],"MISMATCH")</f>
        <v>ASARE</v>
      </c>
      <c r="AF1261" s="8" t="str">
        <f>IF(salesTable[[#This Row],[Phone]]="","MISSING",0&amp;RIGHT(TRIM(SUBSTITUTE(SUBSTITUTE(SUBSTITUTE(salesTable[[#This Row],[Phone]],"+","")," ",""),"-","")),9))</f>
        <v>0271364800</v>
      </c>
      <c r="AG126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61" s="8">
        <f>IF(salesTable[[#This Row],[quantity_clean]]&gt;0,salesTable[[#This Row],[quantity_clean]],"INVALID")</f>
        <v>6</v>
      </c>
      <c r="AI126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61" s="8">
        <f>IF(salesTable[[#This Row],[unitPrice_clean]]&gt;0,salesTable[[#This Row],[unitPrice_clean]],"INVALID")</f>
        <v>420</v>
      </c>
      <c r="AK1261">
        <f>IF(salesTable[[#This Row],[Revenue]]="","MISSING",VALUE(TRIM(SUBSTITUTE(SUBSTITUTE(salesTable[[#This Row],[Revenue]],",",""),"GH₵",""))))</f>
        <v>2520</v>
      </c>
      <c r="AL1261" s="8">
        <f>IFERROR(IF(ROUND(salesTable[[#This Row],[Quantity_final]]*salesTable[[#This Row],[UnitPrice_final]],2)=ROUND(salesTable[[#This Row],[revenue_clean]],2)=TRUE,salesTable[[#This Row],[revenue_clean]],"invalid"),"INVALID")</f>
        <v>2520</v>
      </c>
      <c r="AM1261" s="19">
        <f>IF(ISNUMBER(salesTable[[#This Row],[OrderDate]]),salesTable[[#This Row],[OrderDate]],IFERROR(DATEVALUE(CLEAN(TRIM(SUBSTITUTE(salesTable[[#This Row],[OrderDate]],".","/")))),"CHECK"))</f>
        <v>45849</v>
      </c>
      <c r="AN12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12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261" s="8" t="str">
        <f>CLEAN(PROPER(TRIM(salesTable[[#This Row],[Email]])))</f>
        <v>Adwoa.Asare79@Example.Com</v>
      </c>
      <c r="AR1261" s="8" t="str">
        <f>CLEAN(TRIM(salesTable[[#This Row],[SourceFile]]))</f>
        <v>Mobile_App_Export.csv</v>
      </c>
      <c r="AS12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1" s="8" t="str">
        <f>IF(salesTable[orderRef_final]&lt;&gt;"MISSING",salesTable[orderRef_final],"invalid")</f>
        <v>SUSPICIOUS</v>
      </c>
    </row>
    <row r="1262" spans="1:46" x14ac:dyDescent="0.3">
      <c r="A1262" t="s">
        <v>3384</v>
      </c>
      <c r="B1262" t="s">
        <v>3385</v>
      </c>
      <c r="C1262" t="s">
        <v>2539</v>
      </c>
      <c r="D1262" t="s">
        <v>139</v>
      </c>
      <c r="E1262" t="s">
        <v>237</v>
      </c>
      <c r="F1262" t="s">
        <v>457</v>
      </c>
      <c r="G1262" t="s">
        <v>218</v>
      </c>
      <c r="H1262" t="s">
        <v>3346</v>
      </c>
      <c r="I1262" t="s">
        <v>313</v>
      </c>
      <c r="J1262" t="s">
        <v>27</v>
      </c>
      <c r="K1262" t="s">
        <v>493</v>
      </c>
      <c r="L1262" t="s">
        <v>165</v>
      </c>
      <c r="M1262" t="s">
        <v>133</v>
      </c>
      <c r="N1262">
        <v>2800</v>
      </c>
      <c r="O1262">
        <v>25200</v>
      </c>
      <c r="P1262" t="s">
        <v>3386</v>
      </c>
      <c r="Q1262" t="s">
        <v>3387</v>
      </c>
      <c r="R1262" t="s">
        <v>32</v>
      </c>
      <c r="S1262" t="str">
        <f>IF(salesTable[[#This Row],[Region]]="","MISSING",IFERROR(VLOOKUP(salesTable[[#This Row],[Region]],region_ref[],2,FALSE),TRIM(CLEAN(UPPER(salesTable[[#This Row],[Region]])))))</f>
        <v>HO</v>
      </c>
      <c r="T1262" t="str">
        <f>IF(salesTable[[#This Row],[CustomerType]]="","MISSING",IFERROR(VLOOKUP(salesTable[[#This Row],[CustomerType]],customerType_Ref[],2,FALSE),TRIM(CLEAN(UPPER(salesTable[[#This Row],[CustomerType]])))))</f>
        <v>GOVERNMENT</v>
      </c>
      <c r="U1262" t="str">
        <f>IF(salesTable[[#This Row],[SalesChannel]]="","MISSING",IFERROR(VLOOKUP(salesTable[[#This Row],[SalesChannel]],salesChannel_Ref[],2,FALSE),CLEAN(UPPER(TRIM(salesTable[SalesChannel])))))</f>
        <v>AGENT</v>
      </c>
      <c r="V126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62" s="8" t="str">
        <f>IF(salesTable[[#This Row],[ProductID]]="","MISSING",IFERROR(VLOOKUP(salesTable[[#This Row],[ProductID]],product_REF[],1,FALSE),"NO MATCH"))</f>
        <v>P005</v>
      </c>
      <c r="X1262" s="8" t="str">
        <f>CLEAN(UPPER(TRIM(IF(salesTable[[#This Row],[ProductID]]="","MISSING",IFERROR(VLOOKUP(salesTable[[#This Row],[ProductID]],product_REF[],2,FALSE),"NO MATCH")))))</f>
        <v>SMARTPHONE X</v>
      </c>
      <c r="Y1262" t="str">
        <f>IFERROR(CLEAN(UPPER(TRIM(VLOOKUP(salesTable[[#This Row],[productID_Final]],product_REF[],3,FALSE)))),"NO MATCH")</f>
        <v>ELECTRONICS</v>
      </c>
      <c r="Z1262" s="8" t="str">
        <f>IF(salesTable[[#This Row],[productCategory_final]]=CLEAN(UPPER(TRIM(salesTable[ProductCategory]))),salesTable[[#This Row],[productCategory_final]],"MISMATCH")</f>
        <v>ELECTRONICS</v>
      </c>
      <c r="AA1262" s="8" t="str">
        <f>IF(salesTable[[#This Row],[CustomerID]]="","MISSING",IFERROR(VLOOKUP(salesTable[[#This Row],[CustomerID]],customer_REF[],1,FALSE),"NO MATCH"))</f>
        <v>C0283</v>
      </c>
      <c r="AB1262" t="str">
        <f>CLEAN(UPPER(TRIM(IF(salesTable[[#This Row],[FirstName]]="","MISSING",IFERROR(VLOOKUP(salesTable[[#This Row],[CustomerID_final]],customer_REF[],2,FALSE),"NO MATCH")))))</f>
        <v>KOFI</v>
      </c>
      <c r="AC1262" s="8" t="str">
        <f>IF(salesTable[[#This Row],[customerFisrtName]]=CLEAN(UPPER(TRIM(salesTable[[#This Row],[customerFisrtName]]))),salesTable[[#This Row],[customerFisrtName]],"MISMATCH")</f>
        <v>KOFI</v>
      </c>
      <c r="AD1262" t="str">
        <f>CLEAN(UPPER(TRIM(IF(salesTable[[#This Row],[LastName]]="","MISSING",IFERROR(VLOOKUP(salesTable[[#This Row],[CustomerID_final]],customer_REF[],3,FALSE),"NO MATCH")))))</f>
        <v>APPIAH</v>
      </c>
      <c r="AE1262" s="8" t="str">
        <f>IF(salesTable[[#This Row],[customerLastName]]=CLEAN(UPPER(TRIM(salesTable[[#This Row],[customerLastName]]))),salesTable[[#This Row],[customerLastName]],"MISMATCH")</f>
        <v>APPIAH</v>
      </c>
      <c r="AF1262" s="8" t="str">
        <f>IF(salesTable[[#This Row],[Phone]]="","MISSING",0&amp;RIGHT(TRIM(SUBSTITUTE(SUBSTITUTE(SUBSTITUTE(salesTable[[#This Row],[Phone]],"+","")," ",""),"-","")),9))</f>
        <v>0241967823</v>
      </c>
      <c r="AG1262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262" s="8" t="str">
        <f>IF(salesTable[[#This Row],[quantity_clean]]&gt;0,salesTable[[#This Row],[quantity_clean]],"INVALID")</f>
        <v>INVALID</v>
      </c>
      <c r="AI1262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262" s="8">
        <f>IF(salesTable[[#This Row],[unitPrice_clean]]&gt;0,salesTable[[#This Row],[unitPrice_clean]],"INVALID")</f>
        <v>2800</v>
      </c>
      <c r="AK1262">
        <f>IF(salesTable[[#This Row],[Revenue]]="","MISSING",VALUE(TRIM(SUBSTITUTE(SUBSTITUTE(salesTable[[#This Row],[Revenue]],",",""),"GH₵",""))))</f>
        <v>25200</v>
      </c>
      <c r="AL126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62" s="19">
        <f>IF(ISNUMBER(salesTable[[#This Row],[OrderDate]]),salesTable[[#This Row],[OrderDate]],IFERROR(DATEVALUE(CLEAN(TRIM(SUBSTITUTE(salesTable[[#This Row],[OrderDate]],".","/")))),"CHECK"))</f>
        <v>46214</v>
      </c>
      <c r="AN126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62" s="8" t="str">
        <f>CLEAN(PROPER(TRIM(salesTable[[#This Row],[Email]])))</f>
        <v>Kofi.Appiah50@Example.Com</v>
      </c>
      <c r="AR1262" s="8" t="str">
        <f>CLEAN(TRIM(salesTable[[#This Row],[SourceFile]]))</f>
        <v>Agent_App_2025.csv</v>
      </c>
      <c r="AS12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2" s="8" t="str">
        <f>IF(salesTable[orderRef_final]&lt;&gt;"MISSING",salesTable[orderRef_final],"invalid")</f>
        <v>SUSPICIOUS</v>
      </c>
    </row>
    <row r="1263" spans="1:46" x14ac:dyDescent="0.3">
      <c r="A1263" t="s">
        <v>3404</v>
      </c>
      <c r="B1263" t="s">
        <v>3405</v>
      </c>
      <c r="C1263" t="s">
        <v>2708</v>
      </c>
      <c r="D1263" t="s">
        <v>271</v>
      </c>
      <c r="E1263" t="s">
        <v>933</v>
      </c>
      <c r="F1263" t="s">
        <v>1078</v>
      </c>
      <c r="G1263" t="s">
        <v>162</v>
      </c>
      <c r="H1263" t="s">
        <v>163</v>
      </c>
      <c r="I1263" t="s">
        <v>110</v>
      </c>
      <c r="J1263" t="s">
        <v>864</v>
      </c>
      <c r="K1263" t="s">
        <v>84</v>
      </c>
      <c r="L1263" t="s">
        <v>819</v>
      </c>
      <c r="M1263" t="s">
        <v>1951</v>
      </c>
      <c r="N1263">
        <v>620</v>
      </c>
      <c r="O1263">
        <v>3720</v>
      </c>
      <c r="P1263" t="s">
        <v>3406</v>
      </c>
      <c r="Q1263" t="s">
        <v>3407</v>
      </c>
      <c r="R1263" t="s">
        <v>46</v>
      </c>
      <c r="S1263" t="str">
        <f>IF(salesTable[[#This Row],[Region]]="","MISSING",IFERROR(VLOOKUP(salesTable[[#This Row],[Region]],region_ref[],2,FALSE),TRIM(CLEAN(UPPER(salesTable[[#This Row],[Region]])))))</f>
        <v>TAMALE</v>
      </c>
      <c r="T1263" t="str">
        <f>IF(salesTable[[#This Row],[CustomerType]]="","MISSING",IFERROR(VLOOKUP(salesTable[[#This Row],[CustomerType]],customerType_Ref[],2,FALSE),TRIM(CLEAN(UPPER(salesTable[[#This Row],[CustomerType]])))))</f>
        <v>INDIVIDUAL</v>
      </c>
      <c r="U1263" t="str">
        <f>IF(salesTable[[#This Row],[SalesChannel]]="","MISSING",IFERROR(VLOOKUP(salesTable[[#This Row],[SalesChannel]],salesChannel_Ref[],2,FALSE),CLEAN(UPPER(TRIM(salesTable[SalesChannel])))))</f>
        <v>AGENT</v>
      </c>
      <c r="V126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63" s="8" t="str">
        <f>IF(salesTable[[#This Row],[ProductID]]="","MISSING",IFERROR(VLOOKUP(salesTable[[#This Row],[ProductID]],product_REF[],1,FALSE),"NO MATCH"))</f>
        <v>P012</v>
      </c>
      <c r="X1263" s="8" t="str">
        <f>CLEAN(UPPER(TRIM(IF(salesTable[[#This Row],[ProductID]]="","MISSING",IFERROR(VLOOKUP(salesTable[[#This Row],[ProductID]],product_REF[],2,FALSE),"NO MATCH")))))</f>
        <v>BLENDER PLUS</v>
      </c>
      <c r="Y1263" t="str">
        <f>IFERROR(CLEAN(UPPER(TRIM(VLOOKUP(salesTable[[#This Row],[productID_Final]],product_REF[],3,FALSE)))),"NO MATCH")</f>
        <v>HOME APPLIANCES</v>
      </c>
      <c r="Z1263" s="8" t="str">
        <f>IF(salesTable[[#This Row],[productCategory_final]]=CLEAN(UPPER(TRIM(salesTable[ProductCategory]))),salesTable[[#This Row],[productCategory_final]],"MISMATCH")</f>
        <v>HOME APPLIANCES</v>
      </c>
      <c r="AA1263" s="8" t="str">
        <f>IF(salesTable[[#This Row],[CustomerID]]="","MISSING",IFERROR(VLOOKUP(salesTable[[#This Row],[CustomerID]],customer_REF[],1,FALSE),"NO MATCH"))</f>
        <v>C0091</v>
      </c>
      <c r="AB1263" t="str">
        <f>CLEAN(UPPER(TRIM(IF(salesTable[[#This Row],[FirstName]]="","MISSING",IFERROR(VLOOKUP(salesTable[[#This Row],[CustomerID_final]],customer_REF[],2,FALSE),"NO MATCH")))))</f>
        <v>MICHAEL</v>
      </c>
      <c r="AC1263" s="8" t="str">
        <f>IF(salesTable[[#This Row],[customerFisrtName]]=CLEAN(UPPER(TRIM(salesTable[[#This Row],[customerFisrtName]]))),salesTable[[#This Row],[customerFisrtName]],"MISMATCH")</f>
        <v>MICHAEL</v>
      </c>
      <c r="AD1263" t="str">
        <f>CLEAN(UPPER(TRIM(IF(salesTable[[#This Row],[LastName]]="","MISSING",IFERROR(VLOOKUP(salesTable[[#This Row],[CustomerID_final]],customer_REF[],3,FALSE),"NO MATCH")))))</f>
        <v>ARTHUR</v>
      </c>
      <c r="AE1263" s="8" t="str">
        <f>IF(salesTable[[#This Row],[customerLastName]]=CLEAN(UPPER(TRIM(salesTable[[#This Row],[customerLastName]]))),salesTable[[#This Row],[customerLastName]],"MISMATCH")</f>
        <v>ARTHUR</v>
      </c>
      <c r="AF1263" s="8" t="str">
        <f>IF(salesTable[[#This Row],[Phone]]="","MISSING",0&amp;RIGHT(TRIM(SUBSTITUTE(SUBSTITUTE(SUBSTITUTE(salesTable[[#This Row],[Phone]],"+","")," ",""),"-","")),9))</f>
        <v>0279447902</v>
      </c>
      <c r="AG126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63" s="8">
        <f>IF(salesTable[[#This Row],[quantity_clean]]&gt;0,salesTable[[#This Row],[quantity_clean]],"INVALID")</f>
        <v>6</v>
      </c>
      <c r="AI126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263" s="8">
        <f>IF(salesTable[[#This Row],[unitPrice_clean]]&gt;0,salesTable[[#This Row],[unitPrice_clean]],"INVALID")</f>
        <v>620</v>
      </c>
      <c r="AK1263">
        <f>IF(salesTable[[#This Row],[Revenue]]="","MISSING",VALUE(TRIM(SUBSTITUTE(SUBSTITUTE(salesTable[[#This Row],[Revenue]],",",""),"GH₵",""))))</f>
        <v>3720</v>
      </c>
      <c r="AL1263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1263" s="19">
        <f>IF(ISNUMBER(salesTable[[#This Row],[OrderDate]]),salesTable[[#This Row],[OrderDate]],IFERROR(DATEVALUE(CLEAN(TRIM(SUBSTITUTE(salesTable[[#This Row],[OrderDate]],".","/")))),"CHECK"))</f>
        <v>45803</v>
      </c>
      <c r="AN12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45803</v>
      </c>
      <c r="AO12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63" s="8" t="str">
        <f>CLEAN(PROPER(TRIM(salesTable[[#This Row],[Email]])))</f>
        <v>Michael.Arthur82@Example.Com</v>
      </c>
      <c r="AR1263" s="8" t="str">
        <f>CLEAN(TRIM(salesTable[[#This Row],[SourceFile]]))</f>
        <v>Mobile_App_Export.csv</v>
      </c>
      <c r="AS12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3" s="8" t="str">
        <f>IF(salesTable[orderRef_final]&lt;&gt;"MISSING",salesTable[orderRef_final],"invalid")</f>
        <v>SUSPICIOUS</v>
      </c>
    </row>
    <row r="1264" spans="1:46" x14ac:dyDescent="0.3">
      <c r="A1264" t="s">
        <v>3411</v>
      </c>
      <c r="B1264" t="s">
        <v>3412</v>
      </c>
      <c r="C1264" t="s">
        <v>872</v>
      </c>
      <c r="D1264" t="s">
        <v>1158</v>
      </c>
      <c r="E1264" t="s">
        <v>237</v>
      </c>
      <c r="F1264" t="s">
        <v>153</v>
      </c>
      <c r="G1264" t="s">
        <v>239</v>
      </c>
      <c r="H1264" t="s">
        <v>939</v>
      </c>
      <c r="I1264" t="s">
        <v>279</v>
      </c>
      <c r="J1264" t="s">
        <v>97</v>
      </c>
      <c r="K1264" t="s">
        <v>42</v>
      </c>
      <c r="L1264" t="s">
        <v>165</v>
      </c>
      <c r="M1264">
        <v>3</v>
      </c>
      <c r="N1264">
        <v>980</v>
      </c>
      <c r="O1264">
        <v>3040</v>
      </c>
      <c r="P1264" t="s">
        <v>3413</v>
      </c>
      <c r="Q1264" t="s">
        <v>3414</v>
      </c>
      <c r="R1264" t="s">
        <v>157</v>
      </c>
      <c r="S1264" t="str">
        <f>IF(salesTable[[#This Row],[Region]]="","MISSING",IFERROR(VLOOKUP(salesTable[[#This Row],[Region]],region_ref[],2,FALSE),TRIM(CLEAN(UPPER(salesTable[[#This Row],[Region]])))))</f>
        <v>ACCRA</v>
      </c>
      <c r="T1264" t="str">
        <f>IF(salesTable[[#This Row],[CustomerType]]="","MISSING",IFERROR(VLOOKUP(salesTable[[#This Row],[CustomerType]],customerType_Ref[],2,FALSE),TRIM(CLEAN(UPPER(salesTable[[#This Row],[CustomerType]])))))</f>
        <v>BUSINESS</v>
      </c>
      <c r="U1264" t="str">
        <f>IF(salesTable[[#This Row],[SalesChannel]]="","MISSING",IFERROR(VLOOKUP(salesTable[[#This Row],[SalesChannel]],salesChannel_Ref[],2,FALSE),CLEAN(UPPER(TRIM(salesTable[SalesChannel])))))</f>
        <v>ONLINE</v>
      </c>
      <c r="V126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64" s="8" t="str">
        <f>IF(salesTable[[#This Row],[ProductID]]="","MISSING",IFERROR(VLOOKUP(salesTable[[#This Row],[ProductID]],product_REF[],1,FALSE),"NO MATCH"))</f>
        <v>P009</v>
      </c>
      <c r="X1264" s="8" t="str">
        <f>CLEAN(UPPER(TRIM(IF(salesTable[[#This Row],[ProductID]]="","MISSING",IFERROR(VLOOKUP(salesTable[[#This Row],[ProductID]],product_REF[],2,FALSE),"NO MATCH")))))</f>
        <v>FILING CABINET</v>
      </c>
      <c r="Y1264" t="str">
        <f>IFERROR(CLEAN(UPPER(TRIM(VLOOKUP(salesTable[[#This Row],[productID_Final]],product_REF[],3,FALSE)))),"NO MATCH")</f>
        <v>OFFICE SUPPLIES</v>
      </c>
      <c r="Z1264" s="8" t="str">
        <f>IF(salesTable[[#This Row],[productCategory_final]]=CLEAN(UPPER(TRIM(salesTable[ProductCategory]))),salesTable[[#This Row],[productCategory_final]],"MISMATCH")</f>
        <v>OFFICE SUPPLIES</v>
      </c>
      <c r="AA1264" s="8" t="str">
        <f>IF(salesTable[[#This Row],[CustomerID]]="","MISSING",IFERROR(VLOOKUP(salesTable[[#This Row],[CustomerID]],customer_REF[],1,FALSE),"NO MATCH"))</f>
        <v>C0220</v>
      </c>
      <c r="AB1264" t="str">
        <f>CLEAN(UPPER(TRIM(IF(salesTable[[#This Row],[FirstName]]="","MISSING",IFERROR(VLOOKUP(salesTable[[#This Row],[CustomerID_final]],customer_REF[],2,FALSE),"NO MATCH")))))</f>
        <v>ABENA</v>
      </c>
      <c r="AC1264" s="8" t="str">
        <f>IF(salesTable[[#This Row],[customerFisrtName]]=CLEAN(UPPER(TRIM(salesTable[[#This Row],[customerFisrtName]]))),salesTable[[#This Row],[customerFisrtName]],"MISMATCH")</f>
        <v>ABENA</v>
      </c>
      <c r="AD1264" t="str">
        <f>CLEAN(UPPER(TRIM(IF(salesTable[[#This Row],[LastName]]="","MISSING",IFERROR(VLOOKUP(salesTable[[#This Row],[CustomerID_final]],customer_REF[],3,FALSE),"NO MATCH")))))</f>
        <v>APPIAH</v>
      </c>
      <c r="AE1264" s="8" t="str">
        <f>IF(salesTable[[#This Row],[customerLastName]]=CLEAN(UPPER(TRIM(salesTable[[#This Row],[customerLastName]]))),salesTable[[#This Row],[customerLastName]],"MISMATCH")</f>
        <v>APPIAH</v>
      </c>
      <c r="AF1264" s="8" t="str">
        <f>IF(salesTable[[#This Row],[Phone]]="","MISSING",0&amp;RIGHT(TRIM(SUBSTITUTE(SUBSTITUTE(SUBSTITUTE(salesTable[[#This Row],[Phone]],"+","")," ",""),"-","")),9))</f>
        <v>0599396808</v>
      </c>
      <c r="AG126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64" s="8">
        <f>IF(salesTable[[#This Row],[quantity_clean]]&gt;0,salesTable[[#This Row],[quantity_clean]],"INVALID")</f>
        <v>3</v>
      </c>
      <c r="AI126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64" s="8">
        <f>IF(salesTable[[#This Row],[unitPrice_clean]]&gt;0,salesTable[[#This Row],[unitPrice_clean]],"INVALID")</f>
        <v>980</v>
      </c>
      <c r="AK1264">
        <f>IF(salesTable[[#This Row],[Revenue]]="","MISSING",VALUE(TRIM(SUBSTITUTE(SUBSTITUTE(salesTable[[#This Row],[Revenue]],",",""),"GH₵",""))))</f>
        <v>3040</v>
      </c>
      <c r="AL126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64" s="19">
        <f>IF(ISNUMBER(salesTable[[#This Row],[OrderDate]]),salesTable[[#This Row],[OrderDate]],IFERROR(DATEVALUE(CLEAN(TRIM(SUBSTITUTE(salesTable[[#This Row],[OrderDate]],".","/")))),"CHECK"))</f>
        <v>45742</v>
      </c>
      <c r="AN12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45742</v>
      </c>
      <c r="AO12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64" s="8" t="str">
        <f>CLEAN(PROPER(TRIM(salesTable[[#This Row],[Email]])))</f>
        <v>Abena.Appiah89@Example.Com</v>
      </c>
      <c r="AR1264" s="8" t="str">
        <f>CLEAN(TRIM(salesTable[[#This Row],[SourceFile]]))</f>
        <v>Online_Sales_2025.xlsx</v>
      </c>
      <c r="AS12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4" s="8" t="str">
        <f>IF(salesTable[orderRef_final]&lt;&gt;"MISSING",salesTable[orderRef_final],"invalid")</f>
        <v>SUSPICIOUS</v>
      </c>
    </row>
    <row r="1265" spans="1:46" x14ac:dyDescent="0.3">
      <c r="A1265" t="s">
        <v>3415</v>
      </c>
      <c r="B1265" t="s">
        <v>3416</v>
      </c>
      <c r="C1265" t="s">
        <v>659</v>
      </c>
      <c r="D1265" t="s">
        <v>366</v>
      </c>
      <c r="E1265" t="s">
        <v>237</v>
      </c>
      <c r="F1265" t="s">
        <v>153</v>
      </c>
      <c r="G1265" t="s">
        <v>120</v>
      </c>
      <c r="H1265" t="s">
        <v>683</v>
      </c>
      <c r="I1265" t="s">
        <v>374</v>
      </c>
      <c r="J1265" t="s">
        <v>97</v>
      </c>
      <c r="K1265" t="s">
        <v>257</v>
      </c>
      <c r="L1265" t="s">
        <v>111</v>
      </c>
      <c r="M1265">
        <v>7</v>
      </c>
      <c r="N1265" t="s">
        <v>123</v>
      </c>
      <c r="O1265">
        <v>5950</v>
      </c>
      <c r="P1265" t="s">
        <v>3417</v>
      </c>
      <c r="Q1265" t="s">
        <v>3418</v>
      </c>
      <c r="R1265" t="s">
        <v>61</v>
      </c>
      <c r="S1265" t="str">
        <f>IF(salesTable[[#This Row],[Region]]="","MISSING",IFERROR(VLOOKUP(salesTable[[#This Row],[Region]],region_ref[],2,FALSE),TRIM(CLEAN(UPPER(salesTable[[#This Row],[Region]])))))</f>
        <v>ACCRA</v>
      </c>
      <c r="T1265" t="str">
        <f>IF(salesTable[[#This Row],[CustomerType]]="","MISSING",IFERROR(VLOOKUP(salesTable[[#This Row],[CustomerType]],customerType_Ref[],2,FALSE),TRIM(CLEAN(UPPER(salesTable[[#This Row],[CustomerType]])))))</f>
        <v>BUSINESS</v>
      </c>
      <c r="U1265" t="str">
        <f>IF(salesTable[[#This Row],[SalesChannel]]="","MISSING",IFERROR(VLOOKUP(salesTable[[#This Row],[SalesChannel]],salesChannel_Ref[],2,FALSE),CLEAN(UPPER(TRIM(salesTable[SalesChannel])))))</f>
        <v>ONLINE</v>
      </c>
      <c r="V1265" t="str">
        <f>IF(salesTable[[#This Row],[PaymentMethod]]="","MISSING",IFERROR(VLOOKUP(salesTable[[#This Row],[PaymentMethod]],paymentMethod_REF[],2,FALSE), CLEAN(UPPER(TRIM(salesTable[[#This Row],[PaymentMethod]])))))</f>
        <v>CARD</v>
      </c>
      <c r="W1265" s="8" t="str">
        <f>IF(salesTable[[#This Row],[ProductID]]="","MISSING",IFERROR(VLOOKUP(salesTable[[#This Row],[ProductID]],product_REF[],1,FALSE),"NO MATCH"))</f>
        <v>P002</v>
      </c>
      <c r="X1265" s="8" t="str">
        <f>CLEAN(UPPER(TRIM(IF(salesTable[[#This Row],[ProductID]]="","MISSING",IFERROR(VLOOKUP(salesTable[[#This Row],[ProductID]],product_REF[],2,FALSE),"NO MATCH")))))</f>
        <v>OFFICE CHAIR</v>
      </c>
      <c r="Y1265" t="str">
        <f>IFERROR(CLEAN(UPPER(TRIM(VLOOKUP(salesTable[[#This Row],[productID_Final]],product_REF[],3,FALSE)))),"NO MATCH")</f>
        <v>FURNITURE</v>
      </c>
      <c r="Z1265" s="8" t="str">
        <f>IF(salesTable[[#This Row],[productCategory_final]]=CLEAN(UPPER(TRIM(salesTable[ProductCategory]))),salesTable[[#This Row],[productCategory_final]],"MISMATCH")</f>
        <v>FURNITURE</v>
      </c>
      <c r="AA1265" s="8" t="str">
        <f>IF(salesTable[[#This Row],[CustomerID]]="","MISSING",IFERROR(VLOOKUP(salesTable[[#This Row],[CustomerID]],customer_REF[],1,FALSE),"NO MATCH"))</f>
        <v>C0013</v>
      </c>
      <c r="AB1265" t="str">
        <f>CLEAN(UPPER(TRIM(IF(salesTable[[#This Row],[FirstName]]="","MISSING",IFERROR(VLOOKUP(salesTable[[#This Row],[CustomerID_final]],customer_REF[],2,FALSE),"NO MATCH")))))</f>
        <v>ABENA</v>
      </c>
      <c r="AC1265" s="8" t="str">
        <f>IF(salesTable[[#This Row],[customerFisrtName]]=CLEAN(UPPER(TRIM(salesTable[[#This Row],[customerFisrtName]]))),salesTable[[#This Row],[customerFisrtName]],"MISMATCH")</f>
        <v>ABENA</v>
      </c>
      <c r="AD1265" t="str">
        <f>CLEAN(UPPER(TRIM(IF(salesTable[[#This Row],[LastName]]="","MISSING",IFERROR(VLOOKUP(salesTable[[#This Row],[CustomerID_final]],customer_REF[],3,FALSE),"NO MATCH")))))</f>
        <v>APPIAH</v>
      </c>
      <c r="AE1265" s="8" t="str">
        <f>IF(salesTable[[#This Row],[customerLastName]]=CLEAN(UPPER(TRIM(salesTable[[#This Row],[customerLastName]]))),salesTable[[#This Row],[customerLastName]],"MISMATCH")</f>
        <v>APPIAH</v>
      </c>
      <c r="AF1265" s="8" t="str">
        <f>IF(salesTable[[#This Row],[Phone]]="","MISSING",0&amp;RIGHT(TRIM(SUBSTITUTE(SUBSTITUTE(SUBSTITUTE(salesTable[[#This Row],[Phone]],"+","")," ",""),"-","")),9))</f>
        <v>0204499838</v>
      </c>
      <c r="AG1265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265" s="8">
        <f>IF(salesTable[[#This Row],[quantity_clean]]&gt;0,salesTable[[#This Row],[quantity_clean]],"INVALID")</f>
        <v>7</v>
      </c>
      <c r="AI126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265" s="8">
        <f>IF(salesTable[[#This Row],[unitPrice_clean]]&gt;0,salesTable[[#This Row],[unitPrice_clean]],"INVALID")</f>
        <v>850</v>
      </c>
      <c r="AK1265">
        <f>IF(salesTable[[#This Row],[Revenue]]="","MISSING",VALUE(TRIM(SUBSTITUTE(SUBSTITUTE(salesTable[[#This Row],[Revenue]],",",""),"GH₵",""))))</f>
        <v>5950</v>
      </c>
      <c r="AL1265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1265" s="19">
        <f>IF(ISNUMBER(salesTable[[#This Row],[OrderDate]]),salesTable[[#This Row],[OrderDate]],IFERROR(DATEVALUE(CLEAN(TRIM(SUBSTITUTE(salesTable[[#This Row],[OrderDate]],".","/")))),"CHECK"))</f>
        <v>45707</v>
      </c>
      <c r="AN12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45707</v>
      </c>
      <c r="AO12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65" s="8" t="str">
        <f>CLEAN(PROPER(TRIM(salesTable[[#This Row],[Email]])))</f>
        <v>Abena.Appiah15@Example.Com</v>
      </c>
      <c r="AR1265" s="8" t="str">
        <f>CLEAN(TRIM(salesTable[[#This Row],[SourceFile]]))</f>
        <v>Retail_POS_2025.csv</v>
      </c>
      <c r="AS12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5" s="8" t="str">
        <f>IF(salesTable[orderRef_final]&lt;&gt;"MISSING",salesTable[orderRef_final],"invalid")</f>
        <v>SUSPICIOUS</v>
      </c>
    </row>
    <row r="1266" spans="1:46" x14ac:dyDescent="0.3">
      <c r="A1266" t="s">
        <v>3423</v>
      </c>
      <c r="B1266" t="s">
        <v>3424</v>
      </c>
      <c r="C1266" t="s">
        <v>3134</v>
      </c>
      <c r="D1266" t="s">
        <v>793</v>
      </c>
      <c r="E1266" t="s">
        <v>949</v>
      </c>
      <c r="F1266" t="s">
        <v>618</v>
      </c>
      <c r="G1266" t="s">
        <v>191</v>
      </c>
      <c r="H1266" t="s">
        <v>278</v>
      </c>
      <c r="I1266" t="s">
        <v>279</v>
      </c>
      <c r="J1266" t="s">
        <v>27</v>
      </c>
      <c r="K1266" t="s">
        <v>257</v>
      </c>
      <c r="L1266" t="s">
        <v>338</v>
      </c>
      <c r="M1266">
        <v>10</v>
      </c>
      <c r="N1266">
        <v>1650</v>
      </c>
      <c r="O1266">
        <v>16500</v>
      </c>
      <c r="P1266" t="s">
        <v>3425</v>
      </c>
      <c r="Q1266" t="s">
        <v>3426</v>
      </c>
      <c r="R1266" t="s">
        <v>157</v>
      </c>
      <c r="S1266" t="str">
        <f>IF(salesTable[[#This Row],[Region]]="","MISSING",IFERROR(VLOOKUP(salesTable[[#This Row],[Region]],region_ref[],2,FALSE),TRIM(CLEAN(UPPER(salesTable[[#This Row],[Region]])))))</f>
        <v>KUMASI</v>
      </c>
      <c r="T1266" t="str">
        <f>IF(salesTable[[#This Row],[CustomerType]]="","MISSING",IFERROR(VLOOKUP(salesTable[[#This Row],[CustomerType]],customerType_Ref[],2,FALSE),TRIM(CLEAN(UPPER(salesTable[[#This Row],[CustomerType]])))))</f>
        <v>GOVERNMENT</v>
      </c>
      <c r="U1266" t="str">
        <f>IF(salesTable[[#This Row],[SalesChannel]]="","MISSING",IFERROR(VLOOKUP(salesTable[[#This Row],[SalesChannel]],salesChannel_Ref[],2,FALSE),CLEAN(UPPER(TRIM(salesTable[SalesChannel])))))</f>
        <v>ONLINE</v>
      </c>
      <c r="V12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66" s="8" t="str">
        <f>IF(salesTable[[#This Row],[ProductID]]="","MISSING",IFERROR(VLOOKUP(salesTable[[#This Row],[ProductID]],product_REF[],1,FALSE),"NO MATCH"))</f>
        <v>P004</v>
      </c>
      <c r="X1266" s="8" t="str">
        <f>CLEAN(UPPER(TRIM(IF(salesTable[[#This Row],[ProductID]]="","MISSING",IFERROR(VLOOKUP(salesTable[[#This Row],[ProductID]],product_REF[],2,FALSE),"NO MATCH")))))</f>
        <v>LASER PRINTER</v>
      </c>
      <c r="Y1266" t="str">
        <f>IFERROR(CLEAN(UPPER(TRIM(VLOOKUP(salesTable[[#This Row],[productID_Final]],product_REF[],3,FALSE)))),"NO MATCH")</f>
        <v>OFFICE SUPPLIES</v>
      </c>
      <c r="Z1266" s="8" t="str">
        <f>IF(salesTable[[#This Row],[productCategory_final]]=CLEAN(UPPER(TRIM(salesTable[ProductCategory]))),salesTable[[#This Row],[productCategory_final]],"MISMATCH")</f>
        <v>OFFICE SUPPLIES</v>
      </c>
      <c r="AA1266" s="8" t="str">
        <f>IF(salesTable[[#This Row],[CustomerID]]="","MISSING",IFERROR(VLOOKUP(salesTable[[#This Row],[CustomerID]],customer_REF[],1,FALSE),"NO MATCH"))</f>
        <v>C0331</v>
      </c>
      <c r="AB1266" t="str">
        <f>CLEAN(UPPER(TRIM(IF(salesTable[[#This Row],[FirstName]]="","MISSING",IFERROR(VLOOKUP(salesTable[[#This Row],[CustomerID_final]],customer_REF[],2,FALSE),"NO MATCH")))))</f>
        <v>AKOSUA</v>
      </c>
      <c r="AC1266" s="8" t="str">
        <f>IF(salesTable[[#This Row],[customerFisrtName]]=CLEAN(UPPER(TRIM(salesTable[[#This Row],[customerFisrtName]]))),salesTable[[#This Row],[customerFisrtName]],"MISMATCH")</f>
        <v>AKOSUA</v>
      </c>
      <c r="AD1266" t="str">
        <f>CLEAN(UPPER(TRIM(IF(salesTable[[#This Row],[LastName]]="","MISSING",IFERROR(VLOOKUP(salesTable[[#This Row],[CustomerID_final]],customer_REF[],3,FALSE),"NO MATCH")))))</f>
        <v>ASARE</v>
      </c>
      <c r="AE1266" s="8" t="str">
        <f>IF(salesTable[[#This Row],[customerLastName]]=CLEAN(UPPER(TRIM(salesTable[[#This Row],[customerLastName]]))),salesTable[[#This Row],[customerLastName]],"MISMATCH")</f>
        <v>ASARE</v>
      </c>
      <c r="AF1266" s="8" t="str">
        <f>IF(salesTable[[#This Row],[Phone]]="","MISSING",0&amp;RIGHT(TRIM(SUBSTITUTE(SUBSTITUTE(SUBSTITUTE(salesTable[[#This Row],[Phone]],"+","")," ",""),"-","")),9))</f>
        <v>0507691879</v>
      </c>
      <c r="AG126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66" s="8">
        <f>IF(salesTable[[#This Row],[quantity_clean]]&gt;0,salesTable[[#This Row],[quantity_clean]],"INVALID")</f>
        <v>10</v>
      </c>
      <c r="AI126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66" s="8">
        <f>IF(salesTable[[#This Row],[unitPrice_clean]]&gt;0,salesTable[[#This Row],[unitPrice_clean]],"INVALID")</f>
        <v>1650</v>
      </c>
      <c r="AK1266">
        <f>IF(salesTable[[#This Row],[Revenue]]="","MISSING",VALUE(TRIM(SUBSTITUTE(SUBSTITUTE(salesTable[[#This Row],[Revenue]],",",""),"GH₵",""))))</f>
        <v>16500</v>
      </c>
      <c r="AL1266" s="8">
        <f>IFERROR(IF(ROUND(salesTable[[#This Row],[Quantity_final]]*salesTable[[#This Row],[UnitPrice_final]],2)=ROUND(salesTable[[#This Row],[revenue_clean]],2)=TRUE,salesTable[[#This Row],[revenue_clean]],"invalid"),"INVALID")</f>
        <v>16500</v>
      </c>
      <c r="AM1266" s="19" t="str">
        <f>IF(ISNUMBER(salesTable[[#This Row],[OrderDate]]),salesTable[[#This Row],[OrderDate]],IFERROR(DATEVALUE(CLEAN(TRIM(SUBSTITUTE(salesTable[[#This Row],[OrderDate]],".","/")))),"CHECK"))</f>
        <v>CHECK</v>
      </c>
      <c r="AN126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266" s="8" t="str">
        <f>CLEAN(PROPER(TRIM(salesTable[[#This Row],[Email]])))</f>
        <v>Akosua.Asare92@Example.Com</v>
      </c>
      <c r="AR1266" s="8" t="str">
        <f>CLEAN(TRIM(salesTable[[#This Row],[SourceFile]]))</f>
        <v>Online_Sales_2025.xlsx</v>
      </c>
      <c r="AS12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6" s="8" t="str">
        <f>IF(salesTable[orderRef_final]&lt;&gt;"MISSING",salesTable[orderRef_final],"invalid")</f>
        <v>SUSPICIOUS</v>
      </c>
    </row>
    <row r="1267" spans="1:46" x14ac:dyDescent="0.3">
      <c r="A1267" t="s">
        <v>3458</v>
      </c>
      <c r="B1267" t="s">
        <v>2739</v>
      </c>
      <c r="C1267" t="s">
        <v>2889</v>
      </c>
      <c r="D1267" t="s">
        <v>50</v>
      </c>
      <c r="E1267" t="s">
        <v>51</v>
      </c>
      <c r="F1267" t="s">
        <v>108</v>
      </c>
      <c r="G1267" t="s">
        <v>24</v>
      </c>
      <c r="H1267" t="s">
        <v>1537</v>
      </c>
      <c r="I1267" t="s">
        <v>26</v>
      </c>
      <c r="J1267" t="s">
        <v>27</v>
      </c>
      <c r="K1267" t="s">
        <v>257</v>
      </c>
      <c r="L1267" t="s">
        <v>182</v>
      </c>
      <c r="M1267">
        <v>1</v>
      </c>
      <c r="N1267">
        <v>4200</v>
      </c>
      <c r="O1267">
        <v>4200</v>
      </c>
      <c r="P1267" t="s">
        <v>3459</v>
      </c>
      <c r="Q1267" t="s">
        <v>3460</v>
      </c>
      <c r="R1267" t="s">
        <v>46</v>
      </c>
      <c r="S1267" t="str">
        <f>IF(salesTable[[#This Row],[Region]]="","MISSING",IFERROR(VLOOKUP(salesTable[[#This Row],[Region]],region_ref[],2,FALSE),TRIM(CLEAN(UPPER(salesTable[[#This Row],[Region]])))))</f>
        <v>TAMALE</v>
      </c>
      <c r="T1267" t="str">
        <f>IF(salesTable[[#This Row],[CustomerType]]="","MISSING",IFERROR(VLOOKUP(salesTable[[#This Row],[CustomerType]],customerType_Ref[],2,FALSE),TRIM(CLEAN(UPPER(salesTable[[#This Row],[CustomerType]])))))</f>
        <v>GOVERNMENT</v>
      </c>
      <c r="U1267" t="str">
        <f>IF(salesTable[[#This Row],[SalesChannel]]="","MISSING",IFERROR(VLOOKUP(salesTable[[#This Row],[SalesChannel]],salesChannel_Ref[],2,FALSE),CLEAN(UPPER(TRIM(salesTable[SalesChannel])))))</f>
        <v>ONLINE</v>
      </c>
      <c r="V1267" t="str">
        <f>IF(salesTable[[#This Row],[PaymentMethod]]="","MISSING",IFERROR(VLOOKUP(salesTable[[#This Row],[PaymentMethod]],paymentMethod_REF[],2,FALSE), CLEAN(UPPER(TRIM(salesTable[[#This Row],[PaymentMethod]])))))</f>
        <v>CASH</v>
      </c>
      <c r="W1267" s="8" t="str">
        <f>IF(salesTable[[#This Row],[ProductID]]="","MISSING",IFERROR(VLOOKUP(salesTable[[#This Row],[ProductID]],product_REF[],1,FALSE),"NO MATCH"))</f>
        <v>P001</v>
      </c>
      <c r="X1267" s="8" t="str">
        <f>CLEAN(UPPER(TRIM(IF(salesTable[[#This Row],[ProductID]]="","MISSING",IFERROR(VLOOKUP(salesTable[[#This Row],[ProductID]],product_REF[],2,FALSE),"NO MATCH")))))</f>
        <v>LAPTOP PRO 14</v>
      </c>
      <c r="Y1267" t="str">
        <f>IFERROR(CLEAN(UPPER(TRIM(VLOOKUP(salesTable[[#This Row],[productID_Final]],product_REF[],3,FALSE)))),"NO MATCH")</f>
        <v>ELECTRONICS</v>
      </c>
      <c r="Z1267" s="8" t="str">
        <f>IF(salesTable[[#This Row],[productCategory_final]]=CLEAN(UPPER(TRIM(salesTable[ProductCategory]))),salesTable[[#This Row],[productCategory_final]],"MISMATCH")</f>
        <v>ELECTRONICS</v>
      </c>
      <c r="AA1267" s="8" t="str">
        <f>IF(salesTable[[#This Row],[CustomerID]]="","MISSING",IFERROR(VLOOKUP(salesTable[[#This Row],[CustomerID]],customer_REF[],1,FALSE),"NO MATCH"))</f>
        <v>C0209</v>
      </c>
      <c r="AB1267" t="str">
        <f>CLEAN(UPPER(TRIM(IF(salesTable[[#This Row],[FirstName]]="","MISSING",IFERROR(VLOOKUP(salesTable[[#This Row],[CustomerID_final]],customer_REF[],2,FALSE),"NO MATCH")))))</f>
        <v>AKOSUA</v>
      </c>
      <c r="AC1267" s="8" t="str">
        <f>IF(salesTable[[#This Row],[customerFisrtName]]=CLEAN(UPPER(TRIM(salesTable[[#This Row],[customerFisrtName]]))),salesTable[[#This Row],[customerFisrtName]],"MISMATCH")</f>
        <v>AKOSUA</v>
      </c>
      <c r="AD1267" t="str">
        <f>CLEAN(UPPER(TRIM(IF(salesTable[[#This Row],[LastName]]="","MISSING",IFERROR(VLOOKUP(salesTable[[#This Row],[CustomerID_final]],customer_REF[],3,FALSE),"NO MATCH")))))</f>
        <v>MENSAH</v>
      </c>
      <c r="AE1267" s="8" t="str">
        <f>IF(salesTable[[#This Row],[customerLastName]]=CLEAN(UPPER(TRIM(salesTable[[#This Row],[customerLastName]]))),salesTable[[#This Row],[customerLastName]],"MISMATCH")</f>
        <v>MENSAH</v>
      </c>
      <c r="AF1267" s="8" t="str">
        <f>IF(salesTable[[#This Row],[Phone]]="","MISSING",0&amp;RIGHT(TRIM(SUBSTITUTE(SUBSTITUTE(SUBSTITUTE(salesTable[[#This Row],[Phone]],"+","")," ",""),"-","")),9))</f>
        <v>0505671448</v>
      </c>
      <c r="AG126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67" s="8">
        <f>IF(salesTable[[#This Row],[quantity_clean]]&gt;0,salesTable[[#This Row],[quantity_clean]],"INVALID")</f>
        <v>1</v>
      </c>
      <c r="AI126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67" s="8">
        <f>IF(salesTable[[#This Row],[unitPrice_clean]]&gt;0,salesTable[[#This Row],[unitPrice_clean]],"INVALID")</f>
        <v>4200</v>
      </c>
      <c r="AK1267">
        <f>IF(salesTable[[#This Row],[Revenue]]="","MISSING",VALUE(TRIM(SUBSTITUTE(SUBSTITUTE(salesTable[[#This Row],[Revenue]],",",""),"GH₵",""))))</f>
        <v>4200</v>
      </c>
      <c r="AL1267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267" s="19">
        <f>IF(ISNUMBER(salesTable[[#This Row],[OrderDate]]),salesTable[[#This Row],[OrderDate]],IFERROR(DATEVALUE(CLEAN(TRIM(SUBSTITUTE(salesTable[[#This Row],[OrderDate]],".","/")))),"CHECK"))</f>
        <v>45999</v>
      </c>
      <c r="AN12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45999</v>
      </c>
      <c r="AO12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67" s="8" t="str">
        <f>CLEAN(PROPER(TRIM(salesTable[[#This Row],[Email]])))</f>
        <v>Akosua.Mensah89@Example.Com</v>
      </c>
      <c r="AR1267" s="8" t="str">
        <f>CLEAN(TRIM(salesTable[[#This Row],[SourceFile]]))</f>
        <v>Mobile_App_Export.csv</v>
      </c>
      <c r="AS12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7" s="8" t="str">
        <f>IF(salesTable[orderRef_final]&lt;&gt;"MISSING",salesTable[orderRef_final],"invalid")</f>
        <v>SUSPICIOUS</v>
      </c>
    </row>
    <row r="1268" spans="1:46" x14ac:dyDescent="0.3">
      <c r="A1268" t="s">
        <v>3477</v>
      </c>
      <c r="B1268" t="s">
        <v>3478</v>
      </c>
      <c r="C1268" t="s">
        <v>1070</v>
      </c>
      <c r="D1268" t="s">
        <v>1633</v>
      </c>
      <c r="E1268" t="s">
        <v>190</v>
      </c>
      <c r="F1268" t="s">
        <v>108</v>
      </c>
      <c r="G1268" t="s">
        <v>24</v>
      </c>
      <c r="H1268" t="s">
        <v>769</v>
      </c>
      <c r="I1268" t="s">
        <v>220</v>
      </c>
      <c r="J1268" t="s">
        <v>97</v>
      </c>
      <c r="K1268" t="s">
        <v>481</v>
      </c>
      <c r="L1268" t="s">
        <v>111</v>
      </c>
      <c r="M1268">
        <v>9</v>
      </c>
      <c r="N1268">
        <v>4200</v>
      </c>
      <c r="O1268">
        <v>37800</v>
      </c>
      <c r="P1268" t="s">
        <v>3479</v>
      </c>
      <c r="Q1268" t="s">
        <v>3480</v>
      </c>
      <c r="R1268" t="s">
        <v>61</v>
      </c>
      <c r="S1268" t="str">
        <f>IF(salesTable[[#This Row],[Region]]="","MISSING",IFERROR(VLOOKUP(salesTable[[#This Row],[Region]],region_ref[],2,FALSE),TRIM(CLEAN(UPPER(salesTable[[#This Row],[Region]])))))</f>
        <v>TAMALE</v>
      </c>
      <c r="T1268" t="str">
        <f>IF(salesTable[[#This Row],[CustomerType]]="","MISSING",IFERROR(VLOOKUP(salesTable[[#This Row],[CustomerType]],customerType_Ref[],2,FALSE),TRIM(CLEAN(UPPER(salesTable[[#This Row],[CustomerType]])))))</f>
        <v>BUSINESS</v>
      </c>
      <c r="U1268" t="str">
        <f>IF(salesTable[[#This Row],[SalesChannel]]="","MISSING",IFERROR(VLOOKUP(salesTable[[#This Row],[SalesChannel]],salesChannel_Ref[],2,FALSE),CLEAN(UPPER(TRIM(salesTable[SalesChannel])))))</f>
        <v>MOBILE APP</v>
      </c>
      <c r="V1268" t="str">
        <f>IF(salesTable[[#This Row],[PaymentMethod]]="","MISSING",IFERROR(VLOOKUP(salesTable[[#This Row],[PaymentMethod]],paymentMethod_REF[],2,FALSE), CLEAN(UPPER(TRIM(salesTable[[#This Row],[PaymentMethod]])))))</f>
        <v>CARD</v>
      </c>
      <c r="W1268" s="8" t="str">
        <f>IF(salesTable[[#This Row],[ProductID]]="","MISSING",IFERROR(VLOOKUP(salesTable[[#This Row],[ProductID]],product_REF[],1,FALSE),"NO MATCH"))</f>
        <v>P001</v>
      </c>
      <c r="X1268" s="8" t="str">
        <f>CLEAN(UPPER(TRIM(IF(salesTable[[#This Row],[ProductID]]="","MISSING",IFERROR(VLOOKUP(salesTable[[#This Row],[ProductID]],product_REF[],2,FALSE),"NO MATCH")))))</f>
        <v>LAPTOP PRO 14</v>
      </c>
      <c r="Y1268" t="str">
        <f>IFERROR(CLEAN(UPPER(TRIM(VLOOKUP(salesTable[[#This Row],[productID_Final]],product_REF[],3,FALSE)))),"NO MATCH")</f>
        <v>ELECTRONICS</v>
      </c>
      <c r="Z1268" s="8" t="str">
        <f>IF(salesTable[[#This Row],[productCategory_final]]=CLEAN(UPPER(TRIM(salesTable[ProductCategory]))),salesTable[[#This Row],[productCategory_final]],"MISMATCH")</f>
        <v>ELECTRONICS</v>
      </c>
      <c r="AA1268" s="8" t="str">
        <f>IF(salesTable[[#This Row],[CustomerID]]="","MISSING",IFERROR(VLOOKUP(salesTable[[#This Row],[CustomerID]],customer_REF[],1,FALSE),"NO MATCH"))</f>
        <v>C0019</v>
      </c>
      <c r="AB1268" t="str">
        <f>CLEAN(UPPER(TRIM(IF(salesTable[[#This Row],[FirstName]]="","MISSING",IFERROR(VLOOKUP(salesTable[[#This Row],[CustomerID_final]],customer_REF[],2,FALSE),"NO MATCH")))))</f>
        <v>KOFI</v>
      </c>
      <c r="AC1268" s="8" t="str">
        <f>IF(salesTable[[#This Row],[customerFisrtName]]=CLEAN(UPPER(TRIM(salesTable[[#This Row],[customerFisrtName]]))),salesTable[[#This Row],[customerFisrtName]],"MISMATCH")</f>
        <v>KOFI</v>
      </c>
      <c r="AD1268" t="str">
        <f>CLEAN(UPPER(TRIM(IF(salesTable[[#This Row],[LastName]]="","MISSING",IFERROR(VLOOKUP(salesTable[[#This Row],[CustomerID_final]],customer_REF[],3,FALSE),"NO MATCH")))))</f>
        <v>ASARE</v>
      </c>
      <c r="AE1268" s="8" t="str">
        <f>IF(salesTable[[#This Row],[customerLastName]]=CLEAN(UPPER(TRIM(salesTable[[#This Row],[customerLastName]]))),salesTable[[#This Row],[customerLastName]],"MISMATCH")</f>
        <v>ASARE</v>
      </c>
      <c r="AF1268" s="8" t="str">
        <f>IF(salesTable[[#This Row],[Phone]]="","MISSING",0&amp;RIGHT(TRIM(SUBSTITUTE(SUBSTITUTE(SUBSTITUTE(salesTable[[#This Row],[Phone]],"+","")," ",""),"-","")),9))</f>
        <v>0596609501</v>
      </c>
      <c r="AG126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68" s="8">
        <f>IF(salesTable[[#This Row],[quantity_clean]]&gt;0,salesTable[[#This Row],[quantity_clean]],"INVALID")</f>
        <v>9</v>
      </c>
      <c r="AI1268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68" s="8">
        <f>IF(salesTable[[#This Row],[unitPrice_clean]]&gt;0,salesTable[[#This Row],[unitPrice_clean]],"INVALID")</f>
        <v>4200</v>
      </c>
      <c r="AK1268">
        <f>IF(salesTable[[#This Row],[Revenue]]="","MISSING",VALUE(TRIM(SUBSTITUTE(SUBSTITUTE(salesTable[[#This Row],[Revenue]],",",""),"GH₵",""))))</f>
        <v>37800</v>
      </c>
      <c r="AL1268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1268" s="19">
        <f>IF(ISNUMBER(salesTable[[#This Row],[OrderDate]]),salesTable[[#This Row],[OrderDate]],IFERROR(DATEVALUE(CLEAN(TRIM(SUBSTITUTE(salesTable[[#This Row],[OrderDate]],".","/")))),"CHECK"))</f>
        <v>45843</v>
      </c>
      <c r="AN12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12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68" s="8" t="str">
        <f>CLEAN(PROPER(TRIM(salesTable[[#This Row],[Email]])))</f>
        <v>Kofi.Asare1@Example.Com</v>
      </c>
      <c r="AR1268" s="8" t="str">
        <f>CLEAN(TRIM(salesTable[[#This Row],[SourceFile]]))</f>
        <v>Retail_POS_2025.csv</v>
      </c>
      <c r="AS12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8" s="8" t="str">
        <f>IF(salesTable[orderRef_final]&lt;&gt;"MISSING",salesTable[orderRef_final],"invalid")</f>
        <v>SUSPICIOUS</v>
      </c>
    </row>
    <row r="1269" spans="1:46" x14ac:dyDescent="0.3">
      <c r="A1269" t="s">
        <v>3488</v>
      </c>
      <c r="B1269" t="s">
        <v>3489</v>
      </c>
      <c r="C1269" t="s">
        <v>3490</v>
      </c>
      <c r="D1269" t="s">
        <v>696</v>
      </c>
      <c r="E1269" t="s">
        <v>129</v>
      </c>
      <c r="F1269" t="s">
        <v>457</v>
      </c>
      <c r="G1269" t="s">
        <v>162</v>
      </c>
      <c r="H1269" t="s">
        <v>163</v>
      </c>
      <c r="I1269" t="s">
        <v>491</v>
      </c>
      <c r="J1269" t="s">
        <v>97</v>
      </c>
      <c r="K1269" t="s">
        <v>57</v>
      </c>
      <c r="L1269" t="s">
        <v>222</v>
      </c>
      <c r="M1269">
        <v>3</v>
      </c>
      <c r="N1269" t="s">
        <v>3491</v>
      </c>
      <c r="O1269">
        <v>1860</v>
      </c>
      <c r="P1269" t="s">
        <v>3492</v>
      </c>
      <c r="Q1269" t="s">
        <v>3493</v>
      </c>
      <c r="R1269" t="s">
        <v>46</v>
      </c>
      <c r="S1269" t="str">
        <f>IF(salesTable[[#This Row],[Region]]="","MISSING",IFERROR(VLOOKUP(salesTable[[#This Row],[Region]],region_ref[],2,FALSE),TRIM(CLEAN(UPPER(salesTable[[#This Row],[Region]])))))</f>
        <v>HO</v>
      </c>
      <c r="T1269" t="str">
        <f>IF(salesTable[[#This Row],[CustomerType]]="","MISSING",IFERROR(VLOOKUP(salesTable[[#This Row],[CustomerType]],customerType_Ref[],2,FALSE),TRIM(CLEAN(UPPER(salesTable[[#This Row],[CustomerType]])))))</f>
        <v>BUSINESS</v>
      </c>
      <c r="U1269" t="str">
        <f>IF(salesTable[[#This Row],[SalesChannel]]="","MISSING",IFERROR(VLOOKUP(salesTable[[#This Row],[SalesChannel]],salesChannel_Ref[],2,FALSE),CLEAN(UPPER(TRIM(salesTable[SalesChannel])))))</f>
        <v>ONLINE</v>
      </c>
      <c r="V1269" t="str">
        <f>IF(salesTable[[#This Row],[PaymentMethod]]="","MISSING",IFERROR(VLOOKUP(salesTable[[#This Row],[PaymentMethod]],paymentMethod_REF[],2,FALSE), CLEAN(UPPER(TRIM(salesTable[[#This Row],[PaymentMethod]])))))</f>
        <v>CASH</v>
      </c>
      <c r="W1269" s="8" t="str">
        <f>IF(salesTable[[#This Row],[ProductID]]="","MISSING",IFERROR(VLOOKUP(salesTable[[#This Row],[ProductID]],product_REF[],1,FALSE),"NO MATCH"))</f>
        <v>P012</v>
      </c>
      <c r="X1269" s="8" t="str">
        <f>CLEAN(UPPER(TRIM(IF(salesTable[[#This Row],[ProductID]]="","MISSING",IFERROR(VLOOKUP(salesTable[[#This Row],[ProductID]],product_REF[],2,FALSE),"NO MATCH")))))</f>
        <v>BLENDER PLUS</v>
      </c>
      <c r="Y1269" t="str">
        <f>IFERROR(CLEAN(UPPER(TRIM(VLOOKUP(salesTable[[#This Row],[productID_Final]],product_REF[],3,FALSE)))),"NO MATCH")</f>
        <v>HOME APPLIANCES</v>
      </c>
      <c r="Z1269" s="8" t="str">
        <f>IF(salesTable[[#This Row],[productCategory_final]]=CLEAN(UPPER(TRIM(salesTable[ProductCategory]))),salesTable[[#This Row],[productCategory_final]],"MISMATCH")</f>
        <v>HOME APPLIANCES</v>
      </c>
      <c r="AA1269" s="8" t="str">
        <f>IF(salesTable[[#This Row],[CustomerID]]="","MISSING",IFERROR(VLOOKUP(salesTable[[#This Row],[CustomerID]],customer_REF[],1,FALSE),"NO MATCH"))</f>
        <v>C0157</v>
      </c>
      <c r="AB1269" t="str">
        <f>CLEAN(UPPER(TRIM(IF(salesTable[[#This Row],[FirstName]]="","MISSING",IFERROR(VLOOKUP(salesTable[[#This Row],[CustomerID_final]],customer_REF[],2,FALSE),"NO MATCH")))))</f>
        <v>MICHAEL</v>
      </c>
      <c r="AC1269" s="8" t="str">
        <f>IF(salesTable[[#This Row],[customerFisrtName]]=CLEAN(UPPER(TRIM(salesTable[[#This Row],[customerFisrtName]]))),salesTable[[#This Row],[customerFisrtName]],"MISMATCH")</f>
        <v>MICHAEL</v>
      </c>
      <c r="AD1269" t="str">
        <f>CLEAN(UPPER(TRIM(IF(salesTable[[#This Row],[LastName]]="","MISSING",IFERROR(VLOOKUP(salesTable[[#This Row],[CustomerID_final]],customer_REF[],3,FALSE),"NO MATCH")))))</f>
        <v>BOATENG</v>
      </c>
      <c r="AE1269" s="8" t="str">
        <f>IF(salesTable[[#This Row],[customerLastName]]=CLEAN(UPPER(TRIM(salesTable[[#This Row],[customerLastName]]))),salesTable[[#This Row],[customerLastName]],"MISMATCH")</f>
        <v>BOATENG</v>
      </c>
      <c r="AF1269" s="8" t="str">
        <f>IF(salesTable[[#This Row],[Phone]]="","MISSING",0&amp;RIGHT(TRIM(SUBSTITUTE(SUBSTITUTE(SUBSTITUTE(salesTable[[#This Row],[Phone]],"+","")," ",""),"-","")),9))</f>
        <v>0265773733</v>
      </c>
      <c r="AG126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69" s="8">
        <f>IF(salesTable[[#This Row],[quantity_clean]]&gt;0,salesTable[[#This Row],[quantity_clean]],"INVALID")</f>
        <v>3</v>
      </c>
      <c r="AI1269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269" s="8" t="str">
        <f>IF(salesTable[[#This Row],[unitPrice_clean]]&gt;0,salesTable[[#This Row],[unitPrice_clean]],"INVALID")</f>
        <v>INVALID</v>
      </c>
      <c r="AK1269">
        <f>IF(salesTable[[#This Row],[Revenue]]="","MISSING",VALUE(TRIM(SUBSTITUTE(SUBSTITUTE(salesTable[[#This Row],[Revenue]],",",""),"GH₵",""))))</f>
        <v>1860</v>
      </c>
      <c r="AL126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69" s="19">
        <f>IF(ISNUMBER(salesTable[[#This Row],[OrderDate]]),salesTable[[#This Row],[OrderDate]],IFERROR(DATEVALUE(CLEAN(TRIM(SUBSTITUTE(salesTable[[#This Row],[OrderDate]],".","/")))),"CHECK"))</f>
        <v>45941</v>
      </c>
      <c r="AN12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45941</v>
      </c>
      <c r="AO12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69" s="8" t="str">
        <f>CLEAN(PROPER(TRIM(salesTable[[#This Row],[Email]])))</f>
        <v>Michael.Boateng17@Example.Com</v>
      </c>
      <c r="AR1269" s="8" t="str">
        <f>CLEAN(TRIM(salesTable[[#This Row],[SourceFile]]))</f>
        <v>Mobile_App_Export.csv</v>
      </c>
      <c r="AS12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69" s="8" t="str">
        <f>IF(salesTable[orderRef_final]&lt;&gt;"MISSING",salesTable[orderRef_final],"invalid")</f>
        <v>SUSPICIOUS</v>
      </c>
    </row>
    <row r="1270" spans="1:46" x14ac:dyDescent="0.3">
      <c r="A1270" t="s">
        <v>3513</v>
      </c>
      <c r="B1270" t="s">
        <v>3514</v>
      </c>
      <c r="C1270" t="s">
        <v>1043</v>
      </c>
      <c r="D1270" t="s">
        <v>92</v>
      </c>
      <c r="E1270" t="s">
        <v>22</v>
      </c>
      <c r="F1270" t="s">
        <v>424</v>
      </c>
      <c r="G1270" t="s">
        <v>218</v>
      </c>
      <c r="H1270" t="s">
        <v>312</v>
      </c>
      <c r="I1270" t="s">
        <v>220</v>
      </c>
      <c r="J1270" t="s">
        <v>71</v>
      </c>
      <c r="K1270" t="s">
        <v>174</v>
      </c>
      <c r="L1270" t="s">
        <v>565</v>
      </c>
      <c r="M1270" t="s">
        <v>145</v>
      </c>
      <c r="N1270">
        <v>2800</v>
      </c>
      <c r="O1270">
        <v>14000</v>
      </c>
      <c r="P1270" t="s">
        <v>3515</v>
      </c>
      <c r="Q1270" t="s">
        <v>3516</v>
      </c>
      <c r="R1270" t="s">
        <v>157</v>
      </c>
      <c r="S1270" t="str">
        <f>IF(salesTable[[#This Row],[Region]]="","MISSING",IFERROR(VLOOKUP(salesTable[[#This Row],[Region]],region_ref[],2,FALSE),TRIM(CLEAN(UPPER(salesTable[[#This Row],[Region]])))))</f>
        <v>HO</v>
      </c>
      <c r="T1270" t="str">
        <f>IF(salesTable[[#This Row],[CustomerType]]="","MISSING",IFERROR(VLOOKUP(salesTable[[#This Row],[CustomerType]],customerType_Ref[],2,FALSE),TRIM(CLEAN(UPPER(salesTable[[#This Row],[CustomerType]])))))</f>
        <v>INDIVIDUAL</v>
      </c>
      <c r="U1270" t="str">
        <f>IF(salesTable[[#This Row],[SalesChannel]]="","MISSING",IFERROR(VLOOKUP(salesTable[[#This Row],[SalesChannel]],salesChannel_Ref[],2,FALSE),CLEAN(UPPER(TRIM(salesTable[SalesChannel])))))</f>
        <v>IN-STORE</v>
      </c>
      <c r="V1270" t="str">
        <f>IF(salesTable[[#This Row],[PaymentMethod]]="","MISSING",IFERROR(VLOOKUP(salesTable[[#This Row],[PaymentMethod]],paymentMethod_REF[],2,FALSE), CLEAN(UPPER(TRIM(salesTable[[#This Row],[PaymentMethod]])))))</f>
        <v>CARD</v>
      </c>
      <c r="W1270" s="8" t="str">
        <f>IF(salesTable[[#This Row],[ProductID]]="","MISSING",IFERROR(VLOOKUP(salesTable[[#This Row],[ProductID]],product_REF[],1,FALSE),"NO MATCH"))</f>
        <v>P005</v>
      </c>
      <c r="X1270" s="8" t="str">
        <f>CLEAN(UPPER(TRIM(IF(salesTable[[#This Row],[ProductID]]="","MISSING",IFERROR(VLOOKUP(salesTable[[#This Row],[ProductID]],product_REF[],2,FALSE),"NO MATCH")))))</f>
        <v>SMARTPHONE X</v>
      </c>
      <c r="Y1270" t="str">
        <f>IFERROR(CLEAN(UPPER(TRIM(VLOOKUP(salesTable[[#This Row],[productID_Final]],product_REF[],3,FALSE)))),"NO MATCH")</f>
        <v>ELECTRONICS</v>
      </c>
      <c r="Z1270" s="8" t="str">
        <f>IF(salesTable[[#This Row],[productCategory_final]]=CLEAN(UPPER(TRIM(salesTable[ProductCategory]))),salesTable[[#This Row],[productCategory_final]],"MISMATCH")</f>
        <v>ELECTRONICS</v>
      </c>
      <c r="AA1270" s="8" t="str">
        <f>IF(salesTable[[#This Row],[CustomerID]]="","MISSING",IFERROR(VLOOKUP(salesTable[[#This Row],[CustomerID]],customer_REF[],1,FALSE),"NO MATCH"))</f>
        <v>C0191</v>
      </c>
      <c r="AB1270" t="str">
        <f>CLEAN(UPPER(TRIM(IF(salesTable[[#This Row],[FirstName]]="","MISSING",IFERROR(VLOOKUP(salesTable[[#This Row],[CustomerID_final]],customer_REF[],2,FALSE),"NO MATCH")))))</f>
        <v>AMA</v>
      </c>
      <c r="AC1270" s="8" t="str">
        <f>IF(salesTable[[#This Row],[customerFisrtName]]=CLEAN(UPPER(TRIM(salesTable[[#This Row],[customerFisrtName]]))),salesTable[[#This Row],[customerFisrtName]],"MISMATCH")</f>
        <v>AMA</v>
      </c>
      <c r="AD1270" t="str">
        <f>CLEAN(UPPER(TRIM(IF(salesTable[[#This Row],[LastName]]="","MISSING",IFERROR(VLOOKUP(salesTable[[#This Row],[CustomerID_final]],customer_REF[],3,FALSE),"NO MATCH")))))</f>
        <v>ARTHUR</v>
      </c>
      <c r="AE1270" s="8" t="str">
        <f>IF(salesTable[[#This Row],[customerLastName]]=CLEAN(UPPER(TRIM(salesTable[[#This Row],[customerLastName]]))),salesTable[[#This Row],[customerLastName]],"MISMATCH")</f>
        <v>ARTHUR</v>
      </c>
      <c r="AF1270" s="8" t="str">
        <f>IF(salesTable[[#This Row],[Phone]]="","MISSING",0&amp;RIGHT(TRIM(SUBSTITUTE(SUBSTITUTE(SUBSTITUTE(salesTable[[#This Row],[Phone]],"+","")," ",""),"-","")),9))</f>
        <v>0595150144</v>
      </c>
      <c r="AG127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70" s="8">
        <f>IF(salesTable[[#This Row],[quantity_clean]]&gt;0,salesTable[[#This Row],[quantity_clean]],"INVALID")</f>
        <v>5</v>
      </c>
      <c r="AI127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270" s="8">
        <f>IF(salesTable[[#This Row],[unitPrice_clean]]&gt;0,salesTable[[#This Row],[unitPrice_clean]],"INVALID")</f>
        <v>2800</v>
      </c>
      <c r="AK1270">
        <f>IF(salesTable[[#This Row],[Revenue]]="","MISSING",VALUE(TRIM(SUBSTITUTE(SUBSTITUTE(salesTable[[#This Row],[Revenue]],",",""),"GH₵",""))))</f>
        <v>14000</v>
      </c>
      <c r="AL1270" s="8">
        <f>IFERROR(IF(ROUND(salesTable[[#This Row],[Quantity_final]]*salesTable[[#This Row],[UnitPrice_final]],2)=ROUND(salesTable[[#This Row],[revenue_clean]],2)=TRUE,salesTable[[#This Row],[revenue_clean]],"invalid"),"INVALID")</f>
        <v>14000</v>
      </c>
      <c r="AM1270" s="19">
        <f>IF(ISNUMBER(salesTable[[#This Row],[OrderDate]]),salesTable[[#This Row],[OrderDate]],IFERROR(DATEVALUE(CLEAN(TRIM(SUBSTITUTE(salesTable[[#This Row],[OrderDate]],".","/")))),"CHECK"))</f>
        <v>45929</v>
      </c>
      <c r="AN12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45929</v>
      </c>
      <c r="AO12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70" s="8" t="str">
        <f>CLEAN(PROPER(TRIM(salesTable[[#This Row],[Email]])))</f>
        <v>Ama.Arthur72@Example.Com</v>
      </c>
      <c r="AR1270" s="8" t="str">
        <f>CLEAN(TRIM(salesTable[[#This Row],[SourceFile]]))</f>
        <v>Online_Sales_2025.xlsx</v>
      </c>
      <c r="AS12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0" s="8" t="str">
        <f>IF(salesTable[orderRef_final]&lt;&gt;"MISSING",salesTable[orderRef_final],"invalid")</f>
        <v>SUSPICIOUS</v>
      </c>
    </row>
    <row r="1271" spans="1:46" x14ac:dyDescent="0.3">
      <c r="A1271" t="s">
        <v>3517</v>
      </c>
      <c r="B1271" t="s">
        <v>1760</v>
      </c>
      <c r="C1271" t="s">
        <v>1784</v>
      </c>
      <c r="D1271" t="s">
        <v>366</v>
      </c>
      <c r="E1271" t="s">
        <v>51</v>
      </c>
      <c r="F1271" t="s">
        <v>1718</v>
      </c>
      <c r="G1271" t="s">
        <v>303</v>
      </c>
      <c r="H1271" t="s">
        <v>1094</v>
      </c>
      <c r="I1271" t="s">
        <v>41</v>
      </c>
      <c r="J1271" t="s">
        <v>97</v>
      </c>
      <c r="K1271" t="s">
        <v>84</v>
      </c>
      <c r="L1271" t="s">
        <v>799</v>
      </c>
      <c r="M1271">
        <v>8</v>
      </c>
      <c r="N1271">
        <v>2400</v>
      </c>
      <c r="O1271">
        <v>19200</v>
      </c>
      <c r="P1271" t="s">
        <v>3518</v>
      </c>
      <c r="Q1271" t="s">
        <v>3519</v>
      </c>
      <c r="R1271" t="s">
        <v>32</v>
      </c>
      <c r="S1271" t="str">
        <f>IF(salesTable[[#This Row],[Region]]="","MISSING",IFERROR(VLOOKUP(salesTable[[#This Row],[Region]],region_ref[],2,FALSE),TRIM(CLEAN(UPPER(salesTable[[#This Row],[Region]])))))</f>
        <v>TAMALE</v>
      </c>
      <c r="T1271" t="str">
        <f>IF(salesTable[[#This Row],[CustomerType]]="","MISSING",IFERROR(VLOOKUP(salesTable[[#This Row],[CustomerType]],customerType_Ref[],2,FALSE),TRIM(CLEAN(UPPER(salesTable[[#This Row],[CustomerType]])))))</f>
        <v>BUSINESS</v>
      </c>
      <c r="U1271" t="str">
        <f>IF(salesTable[[#This Row],[SalesChannel]]="","MISSING",IFERROR(VLOOKUP(salesTable[[#This Row],[SalesChannel]],salesChannel_Ref[],2,FALSE),CLEAN(UPPER(TRIM(salesTable[SalesChannel])))))</f>
        <v>AGENT</v>
      </c>
      <c r="V1271" t="str">
        <f>IF(salesTable[[#This Row],[PaymentMethod]]="","MISSING",IFERROR(VLOOKUP(salesTable[[#This Row],[PaymentMethod]],paymentMethod_REF[],2,FALSE), CLEAN(UPPER(TRIM(salesTable[[#This Row],[PaymentMethod]])))))</f>
        <v>CASH</v>
      </c>
      <c r="W1271" s="8" t="str">
        <f>IF(salesTable[[#This Row],[ProductID]]="","MISSING",IFERROR(VLOOKUP(salesTable[[#This Row],[ProductID]],product_REF[],1,FALSE),"NO MATCH"))</f>
        <v>P011</v>
      </c>
      <c r="X1271" s="8" t="str">
        <f>CLEAN(UPPER(TRIM(IF(salesTable[[#This Row],[ProductID]]="","MISSING",IFERROR(VLOOKUP(salesTable[[#This Row],[ProductID]],product_REF[],2,FALSE),"NO MATCH")))))</f>
        <v>EXECUTIVE DESK</v>
      </c>
      <c r="Y1271" t="str">
        <f>IFERROR(CLEAN(UPPER(TRIM(VLOOKUP(salesTable[[#This Row],[productID_Final]],product_REF[],3,FALSE)))),"NO MATCH")</f>
        <v>FURNITURE</v>
      </c>
      <c r="Z1271" s="8" t="str">
        <f>IF(salesTable[[#This Row],[productCategory_final]]=CLEAN(UPPER(TRIM(salesTable[ProductCategory]))),salesTable[[#This Row],[productCategory_final]],"MISMATCH")</f>
        <v>FURNITURE</v>
      </c>
      <c r="AA1271" s="8" t="str">
        <f>IF(salesTable[[#This Row],[CustomerID]]="","MISSING",IFERROR(VLOOKUP(salesTable[[#This Row],[CustomerID]],customer_REF[],1,FALSE),"NO MATCH"))</f>
        <v>C0353</v>
      </c>
      <c r="AB1271" t="str">
        <f>CLEAN(UPPER(TRIM(IF(salesTable[[#This Row],[FirstName]]="","MISSING",IFERROR(VLOOKUP(salesTable[[#This Row],[CustomerID_final]],customer_REF[],2,FALSE),"NO MATCH")))))</f>
        <v>ABENA</v>
      </c>
      <c r="AC1271" s="8" t="str">
        <f>IF(salesTable[[#This Row],[customerFisrtName]]=CLEAN(UPPER(TRIM(salesTable[[#This Row],[customerFisrtName]]))),salesTable[[#This Row],[customerFisrtName]],"MISMATCH")</f>
        <v>ABENA</v>
      </c>
      <c r="AD1271" t="str">
        <f>CLEAN(UPPER(TRIM(IF(salesTable[[#This Row],[LastName]]="","MISSING",IFERROR(VLOOKUP(salesTable[[#This Row],[CustomerID_final]],customer_REF[],3,FALSE),"NO MATCH")))))</f>
        <v>MENSAH</v>
      </c>
      <c r="AE1271" s="8" t="str">
        <f>IF(salesTable[[#This Row],[customerLastName]]=CLEAN(UPPER(TRIM(salesTable[[#This Row],[customerLastName]]))),salesTable[[#This Row],[customerLastName]],"MISMATCH")</f>
        <v>MENSAH</v>
      </c>
      <c r="AF1271" s="8" t="str">
        <f>IF(salesTable[[#This Row],[Phone]]="","MISSING",0&amp;RIGHT(TRIM(SUBSTITUTE(SUBSTITUTE(SUBSTITUTE(salesTable[[#This Row],[Phone]],"+","")," ",""),"-","")),9))</f>
        <v>0541095052</v>
      </c>
      <c r="AG127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71" s="8">
        <f>IF(salesTable[[#This Row],[quantity_clean]]&gt;0,salesTable[[#This Row],[quantity_clean]],"INVALID")</f>
        <v>8</v>
      </c>
      <c r="AI127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271" s="8">
        <f>IF(salesTable[[#This Row],[unitPrice_clean]]&gt;0,salesTable[[#This Row],[unitPrice_clean]],"INVALID")</f>
        <v>2400</v>
      </c>
      <c r="AK1271">
        <f>IF(salesTable[[#This Row],[Revenue]]="","MISSING",VALUE(TRIM(SUBSTITUTE(SUBSTITUTE(salesTable[[#This Row],[Revenue]],",",""),"GH₵",""))))</f>
        <v>19200</v>
      </c>
      <c r="AL1271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271" s="19">
        <f>IF(ISNUMBER(salesTable[[#This Row],[OrderDate]]),salesTable[[#This Row],[OrderDate]],IFERROR(DATEVALUE(CLEAN(TRIM(SUBSTITUTE(salesTable[[#This Row],[OrderDate]],".","/")))),"CHECK"))</f>
        <v>45936</v>
      </c>
      <c r="AN12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45936</v>
      </c>
      <c r="AO12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71" s="8" t="str">
        <f>CLEAN(PROPER(TRIM(salesTable[[#This Row],[Email]])))</f>
        <v>Abena.Mensah99@Example.Com</v>
      </c>
      <c r="AR1271" s="8" t="str">
        <f>CLEAN(TRIM(salesTable[[#This Row],[SourceFile]]))</f>
        <v>Agent_App_2025.csv</v>
      </c>
      <c r="AS12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1" s="8" t="str">
        <f>IF(salesTable[orderRef_final]&lt;&gt;"MISSING",salesTable[orderRef_final],"invalid")</f>
        <v>SUSPICIOUS</v>
      </c>
    </row>
    <row r="1272" spans="1:46" x14ac:dyDescent="0.3">
      <c r="A1272" t="s">
        <v>3520</v>
      </c>
      <c r="B1272" t="s">
        <v>468</v>
      </c>
      <c r="C1272" t="s">
        <v>1347</v>
      </c>
      <c r="D1272" t="s">
        <v>992</v>
      </c>
      <c r="E1272" t="s">
        <v>93</v>
      </c>
      <c r="F1272" t="s">
        <v>2040</v>
      </c>
      <c r="G1272" t="s">
        <v>162</v>
      </c>
      <c r="H1272" t="s">
        <v>1205</v>
      </c>
      <c r="I1272" t="s">
        <v>110</v>
      </c>
      <c r="J1272" t="s">
        <v>83</v>
      </c>
      <c r="K1272" t="s">
        <v>72</v>
      </c>
      <c r="L1272" t="s">
        <v>675</v>
      </c>
      <c r="M1272">
        <v>6</v>
      </c>
      <c r="N1272">
        <v>620</v>
      </c>
      <c r="O1272">
        <v>3920</v>
      </c>
      <c r="P1272" t="s">
        <v>3521</v>
      </c>
      <c r="Q1272" t="s">
        <v>3522</v>
      </c>
      <c r="R1272" t="s">
        <v>157</v>
      </c>
      <c r="S1272" t="str">
        <f>IF(salesTable[[#This Row],[Region]]="","MISSING",IFERROR(VLOOKUP(salesTable[[#This Row],[Region]],region_ref[],2,FALSE),TRIM(CLEAN(UPPER(salesTable[[#This Row],[Region]])))))</f>
        <v>TAKORADI</v>
      </c>
      <c r="T1272" t="str">
        <f>IF(salesTable[[#This Row],[CustomerType]]="","MISSING",IFERROR(VLOOKUP(salesTable[[#This Row],[CustomerType]],customerType_Ref[],2,FALSE),TRIM(CLEAN(UPPER(salesTable[[#This Row],[CustomerType]])))))</f>
        <v>INDIVIDUAL</v>
      </c>
      <c r="U1272" t="str">
        <f>IF(salesTable[[#This Row],[SalesChannel]]="","MISSING",IFERROR(VLOOKUP(salesTable[[#This Row],[SalesChannel]],salesChannel_Ref[],2,FALSE),CLEAN(UPPER(TRIM(salesTable[SalesChannel])))))</f>
        <v>IN-STORE</v>
      </c>
      <c r="V127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72" s="8" t="str">
        <f>IF(salesTable[[#This Row],[ProductID]]="","MISSING",IFERROR(VLOOKUP(salesTable[[#This Row],[ProductID]],product_REF[],1,FALSE),"NO MATCH"))</f>
        <v>P012</v>
      </c>
      <c r="X1272" s="8" t="str">
        <f>CLEAN(UPPER(TRIM(IF(salesTable[[#This Row],[ProductID]]="","MISSING",IFERROR(VLOOKUP(salesTable[[#This Row],[ProductID]],product_REF[],2,FALSE),"NO MATCH")))))</f>
        <v>BLENDER PLUS</v>
      </c>
      <c r="Y1272" t="str">
        <f>IFERROR(CLEAN(UPPER(TRIM(VLOOKUP(salesTable[[#This Row],[productID_Final]],product_REF[],3,FALSE)))),"NO MATCH")</f>
        <v>HOME APPLIANCES</v>
      </c>
      <c r="Z1272" s="8" t="str">
        <f>IF(salesTable[[#This Row],[productCategory_final]]=CLEAN(UPPER(TRIM(salesTable[ProductCategory]))),salesTable[[#This Row],[productCategory_final]],"MISMATCH")</f>
        <v>HOME APPLIANCES</v>
      </c>
      <c r="AA1272" s="8" t="str">
        <f>IF(salesTable[[#This Row],[CustomerID]]="","MISSING",IFERROR(VLOOKUP(salesTable[[#This Row],[CustomerID]],customer_REF[],1,FALSE),"NO MATCH"))</f>
        <v>C0274</v>
      </c>
      <c r="AB1272" t="str">
        <f>CLEAN(UPPER(TRIM(IF(salesTable[[#This Row],[FirstName]]="","MISSING",IFERROR(VLOOKUP(salesTable[[#This Row],[CustomerID_final]],customer_REF[],2,FALSE),"NO MATCH")))))</f>
        <v>KWAME</v>
      </c>
      <c r="AC1272" s="8" t="str">
        <f>IF(salesTable[[#This Row],[customerFisrtName]]=CLEAN(UPPER(TRIM(salesTable[[#This Row],[customerFisrtName]]))),salesTable[[#This Row],[customerFisrtName]],"MISMATCH")</f>
        <v>KWAME</v>
      </c>
      <c r="AD1272" t="str">
        <f>CLEAN(UPPER(TRIM(IF(salesTable[[#This Row],[LastName]]="","MISSING",IFERROR(VLOOKUP(salesTable[[#This Row],[CustomerID_final]],customer_REF[],3,FALSE),"NO MATCH")))))</f>
        <v>BADU</v>
      </c>
      <c r="AE1272" s="8" t="str">
        <f>IF(salesTable[[#This Row],[customerLastName]]=CLEAN(UPPER(TRIM(salesTable[[#This Row],[customerLastName]]))),salesTable[[#This Row],[customerLastName]],"MISMATCH")</f>
        <v>BADU</v>
      </c>
      <c r="AF1272" s="8" t="str">
        <f>IF(salesTable[[#This Row],[Phone]]="","MISSING",0&amp;RIGHT(TRIM(SUBSTITUTE(SUBSTITUTE(SUBSTITUTE(salesTable[[#This Row],[Phone]],"+","")," ",""),"-","")),9))</f>
        <v>0279251313</v>
      </c>
      <c r="AG127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72" s="8">
        <f>IF(salesTable[[#This Row],[quantity_clean]]&gt;0,salesTable[[#This Row],[quantity_clean]],"INVALID")</f>
        <v>6</v>
      </c>
      <c r="AI127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272" s="8">
        <f>IF(salesTable[[#This Row],[unitPrice_clean]]&gt;0,salesTable[[#This Row],[unitPrice_clean]],"INVALID")</f>
        <v>620</v>
      </c>
      <c r="AK1272">
        <f>IF(salesTable[[#This Row],[Revenue]]="","MISSING",VALUE(TRIM(SUBSTITUTE(SUBSTITUTE(salesTable[[#This Row],[Revenue]],",",""),"GH₵",""))))</f>
        <v>3920</v>
      </c>
      <c r="AL127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72" s="19">
        <f>IF(ISNUMBER(salesTable[[#This Row],[OrderDate]]),salesTable[[#This Row],[OrderDate]],IFERROR(DATEVALUE(CLEAN(TRIM(SUBSTITUTE(salesTable[[#This Row],[OrderDate]],".","/")))),"CHECK"))</f>
        <v>45757</v>
      </c>
      <c r="AN12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45757</v>
      </c>
      <c r="AO12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272" s="8" t="str">
        <f>CLEAN(PROPER(TRIM(salesTable[[#This Row],[Email]])))</f>
        <v>Kwame.Badu97@Example.Com</v>
      </c>
      <c r="AR1272" s="8" t="str">
        <f>CLEAN(TRIM(salesTable[[#This Row],[SourceFile]]))</f>
        <v>Online_Sales_2025.xlsx</v>
      </c>
      <c r="AS12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2" s="8" t="str">
        <f>IF(salesTable[orderRef_final]&lt;&gt;"MISSING",salesTable[orderRef_final],"invalid")</f>
        <v>SUSPICIOUS</v>
      </c>
    </row>
    <row r="1273" spans="1:46" x14ac:dyDescent="0.3">
      <c r="A1273" t="s">
        <v>3557</v>
      </c>
      <c r="B1273" t="s">
        <v>633</v>
      </c>
      <c r="C1273" t="s">
        <v>1204</v>
      </c>
      <c r="D1273" t="s">
        <v>366</v>
      </c>
      <c r="E1273" t="s">
        <v>190</v>
      </c>
      <c r="F1273" t="s">
        <v>457</v>
      </c>
      <c r="G1273" t="s">
        <v>191</v>
      </c>
      <c r="H1273" t="s">
        <v>278</v>
      </c>
      <c r="I1273" t="s">
        <v>279</v>
      </c>
      <c r="J1273" t="s">
        <v>83</v>
      </c>
      <c r="K1273" t="s">
        <v>72</v>
      </c>
      <c r="L1273" t="s">
        <v>58</v>
      </c>
      <c r="M1273" t="s">
        <v>726</v>
      </c>
      <c r="N1273">
        <v>1650</v>
      </c>
      <c r="O1273">
        <v>6600</v>
      </c>
      <c r="P1273" t="s">
        <v>3558</v>
      </c>
      <c r="Q1273" t="s">
        <v>3559</v>
      </c>
      <c r="R1273" t="s">
        <v>61</v>
      </c>
      <c r="S1273" t="str">
        <f>IF(salesTable[[#This Row],[Region]]="","MISSING",IFERROR(VLOOKUP(salesTable[[#This Row],[Region]],region_ref[],2,FALSE),TRIM(CLEAN(UPPER(salesTable[[#This Row],[Region]])))))</f>
        <v>HO</v>
      </c>
      <c r="T1273" t="str">
        <f>IF(salesTable[[#This Row],[CustomerType]]="","MISSING",IFERROR(VLOOKUP(salesTable[[#This Row],[CustomerType]],customerType_Ref[],2,FALSE),TRIM(CLEAN(UPPER(salesTable[[#This Row],[CustomerType]])))))</f>
        <v>INDIVIDUAL</v>
      </c>
      <c r="U1273" t="str">
        <f>IF(salesTable[[#This Row],[SalesChannel]]="","MISSING",IFERROR(VLOOKUP(salesTable[[#This Row],[SalesChannel]],salesChannel_Ref[],2,FALSE),CLEAN(UPPER(TRIM(salesTable[SalesChannel])))))</f>
        <v>IN-STORE</v>
      </c>
      <c r="V127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73" s="8" t="str">
        <f>IF(salesTable[[#This Row],[ProductID]]="","MISSING",IFERROR(VLOOKUP(salesTable[[#This Row],[ProductID]],product_REF[],1,FALSE),"NO MATCH"))</f>
        <v>P004</v>
      </c>
      <c r="X1273" s="8" t="str">
        <f>CLEAN(UPPER(TRIM(IF(salesTable[[#This Row],[ProductID]]="","MISSING",IFERROR(VLOOKUP(salesTable[[#This Row],[ProductID]],product_REF[],2,FALSE),"NO MATCH")))))</f>
        <v>LASER PRINTER</v>
      </c>
      <c r="Y1273" t="str">
        <f>IFERROR(CLEAN(UPPER(TRIM(VLOOKUP(salesTable[[#This Row],[productID_Final]],product_REF[],3,FALSE)))),"NO MATCH")</f>
        <v>OFFICE SUPPLIES</v>
      </c>
      <c r="Z1273" s="8" t="str">
        <f>IF(salesTable[[#This Row],[productCategory_final]]=CLEAN(UPPER(TRIM(salesTable[ProductCategory]))),salesTable[[#This Row],[productCategory_final]],"MISMATCH")</f>
        <v>OFFICE SUPPLIES</v>
      </c>
      <c r="AA1273" s="8" t="str">
        <f>IF(salesTable[[#This Row],[CustomerID]]="","MISSING",IFERROR(VLOOKUP(salesTable[[#This Row],[CustomerID]],customer_REF[],1,FALSE),"NO MATCH"))</f>
        <v>C0348</v>
      </c>
      <c r="AB1273" t="str">
        <f>CLEAN(UPPER(TRIM(IF(salesTable[[#This Row],[FirstName]]="","MISSING",IFERROR(VLOOKUP(salesTable[[#This Row],[CustomerID_final]],customer_REF[],2,FALSE),"NO MATCH")))))</f>
        <v>ABENA</v>
      </c>
      <c r="AC1273" s="8" t="str">
        <f>IF(salesTable[[#This Row],[customerFisrtName]]=CLEAN(UPPER(TRIM(salesTable[[#This Row],[customerFisrtName]]))),salesTable[[#This Row],[customerFisrtName]],"MISMATCH")</f>
        <v>ABENA</v>
      </c>
      <c r="AD1273" t="str">
        <f>CLEAN(UPPER(TRIM(IF(salesTable[[#This Row],[LastName]]="","MISSING",IFERROR(VLOOKUP(salesTable[[#This Row],[CustomerID_final]],customer_REF[],3,FALSE),"NO MATCH")))))</f>
        <v>ASARE</v>
      </c>
      <c r="AE1273" s="8" t="str">
        <f>IF(salesTable[[#This Row],[customerLastName]]=CLEAN(UPPER(TRIM(salesTable[[#This Row],[customerLastName]]))),salesTable[[#This Row],[customerLastName]],"MISMATCH")</f>
        <v>ASARE</v>
      </c>
      <c r="AF1273" s="8" t="str">
        <f>IF(salesTable[[#This Row],[Phone]]="","MISSING",0&amp;RIGHT(TRIM(SUBSTITUTE(SUBSTITUTE(SUBSTITUTE(salesTable[[#This Row],[Phone]],"+","")," ",""),"-","")),9))</f>
        <v>0279805896</v>
      </c>
      <c r="AG127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273" s="8">
        <f>IF(salesTable[[#This Row],[quantity_clean]]&gt;0,salesTable[[#This Row],[quantity_clean]],"INVALID")</f>
        <v>4</v>
      </c>
      <c r="AI1273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73" s="8">
        <f>IF(salesTable[[#This Row],[unitPrice_clean]]&gt;0,salesTable[[#This Row],[unitPrice_clean]],"INVALID")</f>
        <v>1650</v>
      </c>
      <c r="AK1273">
        <f>IF(salesTable[[#This Row],[Revenue]]="","MISSING",VALUE(TRIM(SUBSTITUTE(SUBSTITUTE(salesTable[[#This Row],[Revenue]],",",""),"GH₵",""))))</f>
        <v>6600</v>
      </c>
      <c r="AL1273" s="8">
        <f>IFERROR(IF(ROUND(salesTable[[#This Row],[Quantity_final]]*salesTable[[#This Row],[UnitPrice_final]],2)=ROUND(salesTable[[#This Row],[revenue_clean]],2)=TRUE,salesTable[[#This Row],[revenue_clean]],"invalid"),"INVALID")</f>
        <v>6600</v>
      </c>
      <c r="AM1273" s="19">
        <f>IF(ISNUMBER(salesTable[[#This Row],[OrderDate]]),salesTable[[#This Row],[OrderDate]],IFERROR(DATEVALUE(CLEAN(TRIM(SUBSTITUTE(salesTable[[#This Row],[OrderDate]],".","/")))),"CHECK"))</f>
        <v>45857</v>
      </c>
      <c r="AN127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45857</v>
      </c>
      <c r="AO12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73" s="8" t="str">
        <f>CLEAN(PROPER(TRIM(salesTable[[#This Row],[Email]])))</f>
        <v>Abena.Asare18@Example.Con</v>
      </c>
      <c r="AR1273" s="8" t="str">
        <f>CLEAN(TRIM(salesTable[[#This Row],[SourceFile]]))</f>
        <v>Retail_POS_2025.csv</v>
      </c>
      <c r="AS12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3" s="8" t="str">
        <f>IF(salesTable[orderRef_final]&lt;&gt;"MISSING",salesTable[orderRef_final],"invalid")</f>
        <v>SUSPICIOUS</v>
      </c>
    </row>
    <row r="1274" spans="1:46" x14ac:dyDescent="0.3">
      <c r="A1274" t="s">
        <v>3582</v>
      </c>
      <c r="B1274" t="s">
        <v>3583</v>
      </c>
      <c r="C1274" t="s">
        <v>1750</v>
      </c>
      <c r="D1274" t="s">
        <v>810</v>
      </c>
      <c r="E1274" t="s">
        <v>1093</v>
      </c>
      <c r="F1274" t="s">
        <v>108</v>
      </c>
      <c r="G1274" t="s">
        <v>239</v>
      </c>
      <c r="H1274" t="s">
        <v>240</v>
      </c>
      <c r="I1274" t="s">
        <v>279</v>
      </c>
      <c r="J1274" t="s">
        <v>27</v>
      </c>
      <c r="K1274" t="s">
        <v>84</v>
      </c>
      <c r="L1274" t="s">
        <v>85</v>
      </c>
      <c r="M1274" t="s">
        <v>99</v>
      </c>
      <c r="N1274">
        <v>980</v>
      </c>
      <c r="O1274">
        <v>10780</v>
      </c>
      <c r="P1274" t="s">
        <v>3584</v>
      </c>
      <c r="Q1274" t="s">
        <v>3585</v>
      </c>
      <c r="R1274" t="s">
        <v>157</v>
      </c>
      <c r="S1274" t="str">
        <f>IF(salesTable[[#This Row],[Region]]="","MISSING",IFERROR(VLOOKUP(salesTable[[#This Row],[Region]],region_ref[],2,FALSE),TRIM(CLEAN(UPPER(salesTable[[#This Row],[Region]])))))</f>
        <v>TAMALE</v>
      </c>
      <c r="T1274" t="str">
        <f>IF(salesTable[[#This Row],[CustomerType]]="","MISSING",IFERROR(VLOOKUP(salesTable[[#This Row],[CustomerType]],customerType_Ref[],2,FALSE),TRIM(CLEAN(UPPER(salesTable[[#This Row],[CustomerType]])))))</f>
        <v>GOVERNMENT</v>
      </c>
      <c r="U1274" t="str">
        <f>IF(salesTable[[#This Row],[SalesChannel]]="","MISSING",IFERROR(VLOOKUP(salesTable[[#This Row],[SalesChannel]],salesChannel_Ref[],2,FALSE),CLEAN(UPPER(TRIM(salesTable[SalesChannel])))))</f>
        <v>AGENT</v>
      </c>
      <c r="V127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74" s="8" t="str">
        <f>IF(salesTable[[#This Row],[ProductID]]="","MISSING",IFERROR(VLOOKUP(salesTable[[#This Row],[ProductID]],product_REF[],1,FALSE),"NO MATCH"))</f>
        <v>P009</v>
      </c>
      <c r="X1274" s="8" t="str">
        <f>CLEAN(UPPER(TRIM(IF(salesTable[[#This Row],[ProductID]]="","MISSING",IFERROR(VLOOKUP(salesTable[[#This Row],[ProductID]],product_REF[],2,FALSE),"NO MATCH")))))</f>
        <v>FILING CABINET</v>
      </c>
      <c r="Y1274" t="str">
        <f>IFERROR(CLEAN(UPPER(TRIM(VLOOKUP(salesTable[[#This Row],[productID_Final]],product_REF[],3,FALSE)))),"NO MATCH")</f>
        <v>OFFICE SUPPLIES</v>
      </c>
      <c r="Z1274" s="8" t="str">
        <f>IF(salesTable[[#This Row],[productCategory_final]]=CLEAN(UPPER(TRIM(salesTable[ProductCategory]))),salesTable[[#This Row],[productCategory_final]],"MISMATCH")</f>
        <v>OFFICE SUPPLIES</v>
      </c>
      <c r="AA1274" s="8" t="str">
        <f>IF(salesTable[[#This Row],[CustomerID]]="","MISSING",IFERROR(VLOOKUP(salesTable[[#This Row],[CustomerID]],customer_REF[],1,FALSE),"NO MATCH"))</f>
        <v>C0106</v>
      </c>
      <c r="AB1274" t="str">
        <f>CLEAN(UPPER(TRIM(IF(salesTable[[#This Row],[FirstName]]="","MISSING",IFERROR(VLOOKUP(salesTable[[#This Row],[CustomerID_final]],customer_REF[],2,FALSE),"NO MATCH")))))</f>
        <v>DANIEL</v>
      </c>
      <c r="AC1274" s="8" t="str">
        <f>IF(salesTable[[#This Row],[customerFisrtName]]=CLEAN(UPPER(TRIM(salesTable[[#This Row],[customerFisrtName]]))),salesTable[[#This Row],[customerFisrtName]],"MISMATCH")</f>
        <v>DANIEL</v>
      </c>
      <c r="AD1274" t="str">
        <f>CLEAN(UPPER(TRIM(IF(salesTable[[#This Row],[LastName]]="","MISSING",IFERROR(VLOOKUP(salesTable[[#This Row],[CustomerID_final]],customer_REF[],3,FALSE),"NO MATCH")))))</f>
        <v>ADDO</v>
      </c>
      <c r="AE1274" s="8" t="str">
        <f>IF(salesTable[[#This Row],[customerLastName]]=CLEAN(UPPER(TRIM(salesTable[[#This Row],[customerLastName]]))),salesTable[[#This Row],[customerLastName]],"MISMATCH")</f>
        <v>ADDO</v>
      </c>
      <c r="AF1274" s="8" t="str">
        <f>IF(salesTable[[#This Row],[Phone]]="","MISSING",0&amp;RIGHT(TRIM(SUBSTITUTE(SUBSTITUTE(SUBSTITUTE(salesTable[[#This Row],[Phone]],"+","")," ",""),"-","")),9))</f>
        <v>0201990288</v>
      </c>
      <c r="AG127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274" s="8">
        <f>IF(salesTable[[#This Row],[quantity_clean]]&gt;0,salesTable[[#This Row],[quantity_clean]],"INVALID")</f>
        <v>11</v>
      </c>
      <c r="AI127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74" s="8">
        <f>IF(salesTable[[#This Row],[unitPrice_clean]]&gt;0,salesTable[[#This Row],[unitPrice_clean]],"INVALID")</f>
        <v>980</v>
      </c>
      <c r="AK1274">
        <f>IF(salesTable[[#This Row],[Revenue]]="","MISSING",VALUE(TRIM(SUBSTITUTE(SUBSTITUTE(salesTable[[#This Row],[Revenue]],",",""),"GH₵",""))))</f>
        <v>10780</v>
      </c>
      <c r="AL1274" s="8">
        <f>IFERROR(IF(ROUND(salesTable[[#This Row],[Quantity_final]]*salesTable[[#This Row],[UnitPrice_final]],2)=ROUND(salesTable[[#This Row],[revenue_clean]],2)=TRUE,salesTable[[#This Row],[revenue_clean]],"invalid"),"INVALID")</f>
        <v>10780</v>
      </c>
      <c r="AM1274" s="19" t="str">
        <f>IF(ISNUMBER(salesTable[[#This Row],[OrderDate]]),salesTable[[#This Row],[OrderDate]],IFERROR(DATEVALUE(CLEAN(TRIM(SUBSTITUTE(salesTable[[#This Row],[OrderDate]],".","/")))),"CHECK"))</f>
        <v>CHECK</v>
      </c>
      <c r="AN127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74" s="8" t="str">
        <f>CLEAN(PROPER(TRIM(salesTable[[#This Row],[Email]])))</f>
        <v>Daniel.Addo98@Example.Com</v>
      </c>
      <c r="AR1274" s="8" t="str">
        <f>CLEAN(TRIM(salesTable[[#This Row],[SourceFile]]))</f>
        <v>Online_Sales_2025.xlsx</v>
      </c>
      <c r="AS12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4" s="8" t="str">
        <f>IF(salesTable[orderRef_final]&lt;&gt;"MISSING",salesTable[orderRef_final],"invalid")</f>
        <v>SUSPICIOUS</v>
      </c>
    </row>
    <row r="1275" spans="1:46" x14ac:dyDescent="0.3">
      <c r="A1275" t="s">
        <v>3586</v>
      </c>
      <c r="B1275" t="s">
        <v>3587</v>
      </c>
      <c r="C1275" t="s">
        <v>3588</v>
      </c>
      <c r="D1275" t="s">
        <v>271</v>
      </c>
      <c r="E1275" t="s">
        <v>161</v>
      </c>
      <c r="F1275" t="s">
        <v>108</v>
      </c>
      <c r="G1275" t="s">
        <v>239</v>
      </c>
      <c r="H1275" t="s">
        <v>240</v>
      </c>
      <c r="I1275" t="s">
        <v>241</v>
      </c>
      <c r="J1275" t="s">
        <v>83</v>
      </c>
      <c r="K1275" t="s">
        <v>321</v>
      </c>
      <c r="L1275" t="s">
        <v>182</v>
      </c>
      <c r="M1275">
        <v>12</v>
      </c>
      <c r="N1275" t="s">
        <v>242</v>
      </c>
      <c r="O1275">
        <v>11760</v>
      </c>
      <c r="P1275" t="s">
        <v>3589</v>
      </c>
      <c r="Q1275" t="s">
        <v>3590</v>
      </c>
      <c r="R1275" t="s">
        <v>61</v>
      </c>
      <c r="S1275" t="str">
        <f>IF(salesTable[[#This Row],[Region]]="","MISSING",IFERROR(VLOOKUP(salesTable[[#This Row],[Region]],region_ref[],2,FALSE),TRIM(CLEAN(UPPER(salesTable[[#This Row],[Region]])))))</f>
        <v>TAMALE</v>
      </c>
      <c r="T1275" t="str">
        <f>IF(salesTable[[#This Row],[CustomerType]]="","MISSING",IFERROR(VLOOKUP(salesTable[[#This Row],[CustomerType]],customerType_Ref[],2,FALSE),TRIM(CLEAN(UPPER(salesTable[[#This Row],[CustomerType]])))))</f>
        <v>INDIVIDUAL</v>
      </c>
      <c r="U1275" t="str">
        <f>IF(salesTable[[#This Row],[SalesChannel]]="","MISSING",IFERROR(VLOOKUP(salesTable[[#This Row],[SalesChannel]],salesChannel_Ref[],2,FALSE),CLEAN(UPPER(TRIM(salesTable[SalesChannel])))))</f>
        <v>ONLINE</v>
      </c>
      <c r="V1275" t="str">
        <f>IF(salesTable[[#This Row],[PaymentMethod]]="","MISSING",IFERROR(VLOOKUP(salesTable[[#This Row],[PaymentMethod]],paymentMethod_REF[],2,FALSE), CLEAN(UPPER(TRIM(salesTable[[#This Row],[PaymentMethod]])))))</f>
        <v>CASH</v>
      </c>
      <c r="W1275" s="8" t="str">
        <f>IF(salesTable[[#This Row],[ProductID]]="","MISSING",IFERROR(VLOOKUP(salesTable[[#This Row],[ProductID]],product_REF[],1,FALSE),"NO MATCH"))</f>
        <v>P009</v>
      </c>
      <c r="X1275" s="8" t="str">
        <f>CLEAN(UPPER(TRIM(IF(salesTable[[#This Row],[ProductID]]="","MISSING",IFERROR(VLOOKUP(salesTable[[#This Row],[ProductID]],product_REF[],2,FALSE),"NO MATCH")))))</f>
        <v>FILING CABINET</v>
      </c>
      <c r="Y1275" t="str">
        <f>IFERROR(CLEAN(UPPER(TRIM(VLOOKUP(salesTable[[#This Row],[productID_Final]],product_REF[],3,FALSE)))),"NO MATCH")</f>
        <v>OFFICE SUPPLIES</v>
      </c>
      <c r="Z1275" s="8" t="str">
        <f>IF(salesTable[[#This Row],[productCategory_final]]=CLEAN(UPPER(TRIM(salesTable[ProductCategory]))),salesTable[[#This Row],[productCategory_final]],"MISMATCH")</f>
        <v>OFFICE SUPPLIES</v>
      </c>
      <c r="AA1275" s="8" t="str">
        <f>IF(salesTable[[#This Row],[CustomerID]]="","MISSING",IFERROR(VLOOKUP(salesTable[[#This Row],[CustomerID]],customer_REF[],1,FALSE),"NO MATCH"))</f>
        <v>C0172</v>
      </c>
      <c r="AB1275" t="str">
        <f>CLEAN(UPPER(TRIM(IF(salesTable[[#This Row],[FirstName]]="","MISSING",IFERROR(VLOOKUP(salesTable[[#This Row],[CustomerID_final]],customer_REF[],2,FALSE),"NO MATCH")))))</f>
        <v>MICHAEL</v>
      </c>
      <c r="AC1275" s="8" t="str">
        <f>IF(salesTable[[#This Row],[customerFisrtName]]=CLEAN(UPPER(TRIM(salesTable[[#This Row],[customerFisrtName]]))),salesTable[[#This Row],[customerFisrtName]],"MISMATCH")</f>
        <v>MICHAEL</v>
      </c>
      <c r="AD1275" t="str">
        <f>CLEAN(UPPER(TRIM(IF(salesTable[[#This Row],[LastName]]="","MISSING",IFERROR(VLOOKUP(salesTable[[#This Row],[CustomerID_final]],customer_REF[],3,FALSE),"NO MATCH")))))</f>
        <v>ADDO</v>
      </c>
      <c r="AE1275" s="8" t="str">
        <f>IF(salesTable[[#This Row],[customerLastName]]=CLEAN(UPPER(TRIM(salesTable[[#This Row],[customerLastName]]))),salesTable[[#This Row],[customerLastName]],"MISMATCH")</f>
        <v>ADDO</v>
      </c>
      <c r="AF1275" s="8" t="str">
        <f>IF(salesTable[[#This Row],[Phone]]="","MISSING",0&amp;RIGHT(TRIM(SUBSTITUTE(SUBSTITUTE(SUBSTITUTE(salesTable[[#This Row],[Phone]],"+","")," ",""),"-","")),9))</f>
        <v>0549308661</v>
      </c>
      <c r="AG127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75" s="8">
        <f>IF(salesTable[[#This Row],[quantity_clean]]&gt;0,salesTable[[#This Row],[quantity_clean]],"INVALID")</f>
        <v>12</v>
      </c>
      <c r="AI127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75" s="8">
        <f>IF(salesTable[[#This Row],[unitPrice_clean]]&gt;0,salesTable[[#This Row],[unitPrice_clean]],"INVALID")</f>
        <v>980</v>
      </c>
      <c r="AK1275">
        <f>IF(salesTable[[#This Row],[Revenue]]="","MISSING",VALUE(TRIM(SUBSTITUTE(SUBSTITUTE(salesTable[[#This Row],[Revenue]],",",""),"GH₵",""))))</f>
        <v>11760</v>
      </c>
      <c r="AL1275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1275" s="19">
        <f>IF(ISNUMBER(salesTable[[#This Row],[OrderDate]]),salesTable[[#This Row],[OrderDate]],IFERROR(DATEVALUE(CLEAN(TRIM(SUBSTITUTE(salesTable[[#This Row],[OrderDate]],".","/")))),"CHECK"))</f>
        <v>45847</v>
      </c>
      <c r="AN12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45847</v>
      </c>
      <c r="AO12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75" s="8" t="str">
        <f>CLEAN(PROPER(TRIM(salesTable[[#This Row],[Email]])))</f>
        <v>Michael.Addo88@Example.Com</v>
      </c>
      <c r="AR1275" s="8" t="str">
        <f>CLEAN(TRIM(salesTable[[#This Row],[SourceFile]]))</f>
        <v>Retail_POS_2025.csv</v>
      </c>
      <c r="AS12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5" s="8" t="str">
        <f>IF(salesTable[orderRef_final]&lt;&gt;"MISSING",salesTable[orderRef_final],"invalid")</f>
        <v>SUSPICIOUS</v>
      </c>
    </row>
    <row r="1276" spans="1:46" x14ac:dyDescent="0.3">
      <c r="A1276" t="s">
        <v>3595</v>
      </c>
      <c r="B1276" t="s">
        <v>3596</v>
      </c>
      <c r="C1276" t="s">
        <v>3044</v>
      </c>
      <c r="D1276" t="s">
        <v>172</v>
      </c>
      <c r="E1276" t="s">
        <v>405</v>
      </c>
      <c r="F1276" t="s">
        <v>23</v>
      </c>
      <c r="G1276" t="s">
        <v>303</v>
      </c>
      <c r="H1276" t="s">
        <v>399</v>
      </c>
      <c r="I1276" t="s">
        <v>374</v>
      </c>
      <c r="J1276" t="s">
        <v>27</v>
      </c>
      <c r="K1276" t="s">
        <v>481</v>
      </c>
      <c r="L1276" t="s">
        <v>1023</v>
      </c>
      <c r="M1276">
        <v>10</v>
      </c>
      <c r="N1276">
        <v>2400</v>
      </c>
      <c r="O1276">
        <v>24000</v>
      </c>
      <c r="P1276" t="s">
        <v>3597</v>
      </c>
      <c r="Q1276" t="s">
        <v>3598</v>
      </c>
      <c r="R1276" t="s">
        <v>32</v>
      </c>
      <c r="S1276" t="str">
        <f>IF(salesTable[[#This Row],[Region]]="","MISSING",IFERROR(VLOOKUP(salesTable[[#This Row],[Region]],region_ref[],2,FALSE),TRIM(CLEAN(UPPER(salesTable[[#This Row],[Region]])))))</f>
        <v>HO</v>
      </c>
      <c r="T1276" t="str">
        <f>IF(salesTable[[#This Row],[CustomerType]]="","MISSING",IFERROR(VLOOKUP(salesTable[[#This Row],[CustomerType]],customerType_Ref[],2,FALSE),TRIM(CLEAN(UPPER(salesTable[[#This Row],[CustomerType]])))))</f>
        <v>GOVERNMENT</v>
      </c>
      <c r="U1276" t="str">
        <f>IF(salesTable[[#This Row],[SalesChannel]]="","MISSING",IFERROR(VLOOKUP(salesTable[[#This Row],[SalesChannel]],salesChannel_Ref[],2,FALSE),CLEAN(UPPER(TRIM(salesTable[SalesChannel])))))</f>
        <v>MOBILE APP</v>
      </c>
      <c r="V1276" t="str">
        <f>IF(salesTable[[#This Row],[PaymentMethod]]="","MISSING",IFERROR(VLOOKUP(salesTable[[#This Row],[PaymentMethod]],paymentMethod_REF[],2,FALSE), CLEAN(UPPER(TRIM(salesTable[[#This Row],[PaymentMethod]])))))</f>
        <v>CARD</v>
      </c>
      <c r="W1276" s="8" t="str">
        <f>IF(salesTable[[#This Row],[ProductID]]="","MISSING",IFERROR(VLOOKUP(salesTable[[#This Row],[ProductID]],product_REF[],1,FALSE),"NO MATCH"))</f>
        <v>P011</v>
      </c>
      <c r="X1276" s="8" t="str">
        <f>CLEAN(UPPER(TRIM(IF(salesTable[[#This Row],[ProductID]]="","MISSING",IFERROR(VLOOKUP(salesTable[[#This Row],[ProductID]],product_REF[],2,FALSE),"NO MATCH")))))</f>
        <v>EXECUTIVE DESK</v>
      </c>
      <c r="Y1276" t="str">
        <f>IFERROR(CLEAN(UPPER(TRIM(VLOOKUP(salesTable[[#This Row],[productID_Final]],product_REF[],3,FALSE)))),"NO MATCH")</f>
        <v>FURNITURE</v>
      </c>
      <c r="Z1276" s="8" t="str">
        <f>IF(salesTable[[#This Row],[productCategory_final]]=CLEAN(UPPER(TRIM(salesTable[ProductCategory]))),salesTable[[#This Row],[productCategory_final]],"MISMATCH")</f>
        <v>FURNITURE</v>
      </c>
      <c r="AA1276" s="8" t="str">
        <f>IF(salesTable[[#This Row],[CustomerID]]="","MISSING",IFERROR(VLOOKUP(salesTable[[#This Row],[CustomerID]],customer_REF[],1,FALSE),"NO MATCH"))</f>
        <v>C0345</v>
      </c>
      <c r="AB1276" t="str">
        <f>CLEAN(UPPER(TRIM(IF(salesTable[[#This Row],[FirstName]]="","MISSING",IFERROR(VLOOKUP(salesTable[[#This Row],[CustomerID_final]],customer_REF[],2,FALSE),"NO MATCH")))))</f>
        <v>DANIEL</v>
      </c>
      <c r="AC1276" s="8" t="str">
        <f>IF(salesTable[[#This Row],[customerFisrtName]]=CLEAN(UPPER(TRIM(salesTable[[#This Row],[customerFisrtName]]))),salesTable[[#This Row],[customerFisrtName]],"MISMATCH")</f>
        <v>DANIEL</v>
      </c>
      <c r="AD1276" t="str">
        <f>CLEAN(UPPER(TRIM(IF(salesTable[[#This Row],[LastName]]="","MISSING",IFERROR(VLOOKUP(salesTable[[#This Row],[CustomerID_final]],customer_REF[],3,FALSE),"NO MATCH")))))</f>
        <v>MENSAH</v>
      </c>
      <c r="AE1276" s="8" t="str">
        <f>IF(salesTable[[#This Row],[customerLastName]]=CLEAN(UPPER(TRIM(salesTable[[#This Row],[customerLastName]]))),salesTable[[#This Row],[customerLastName]],"MISMATCH")</f>
        <v>MENSAH</v>
      </c>
      <c r="AF1276" s="8" t="str">
        <f>IF(salesTable[[#This Row],[Phone]]="","MISSING",0&amp;RIGHT(TRIM(SUBSTITUTE(SUBSTITUTE(SUBSTITUTE(salesTable[[#This Row],[Phone]],"+","")," ",""),"-","")),9))</f>
        <v>0596892930</v>
      </c>
      <c r="AG127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76" s="8">
        <f>IF(salesTable[[#This Row],[quantity_clean]]&gt;0,salesTable[[#This Row],[quantity_clean]],"INVALID")</f>
        <v>10</v>
      </c>
      <c r="AI1276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276" s="8">
        <f>IF(salesTable[[#This Row],[unitPrice_clean]]&gt;0,salesTable[[#This Row],[unitPrice_clean]],"INVALID")</f>
        <v>2400</v>
      </c>
      <c r="AK1276">
        <f>IF(salesTable[[#This Row],[Revenue]]="","MISSING",VALUE(TRIM(SUBSTITUTE(SUBSTITUTE(salesTable[[#This Row],[Revenue]],",",""),"GH₵",""))))</f>
        <v>24000</v>
      </c>
      <c r="AL1276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1276" s="19">
        <f>IF(ISNUMBER(salesTable[[#This Row],[OrderDate]]),salesTable[[#This Row],[OrderDate]],IFERROR(DATEVALUE(CLEAN(TRIM(SUBSTITUTE(salesTable[[#This Row],[OrderDate]],".","/")))),"CHECK"))</f>
        <v>45810</v>
      </c>
      <c r="AN12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45810</v>
      </c>
      <c r="AO12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76" s="8" t="str">
        <f>CLEAN(PROPER(TRIM(salesTable[[#This Row],[Email]])))</f>
        <v>Daniel.Mensah82@Example.Com</v>
      </c>
      <c r="AR1276" s="8" t="str">
        <f>CLEAN(TRIM(salesTable[[#This Row],[SourceFile]]))</f>
        <v>Agent_App_2025.csv</v>
      </c>
      <c r="AS12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6" s="8" t="str">
        <f>IF(salesTable[orderRef_final]&lt;&gt;"MISSING",salesTable[orderRef_final],"invalid")</f>
        <v>SUSPICIOUS</v>
      </c>
    </row>
    <row r="1277" spans="1:46" x14ac:dyDescent="0.3">
      <c r="A1277" t="s">
        <v>3603</v>
      </c>
      <c r="B1277" t="s">
        <v>1430</v>
      </c>
      <c r="C1277" t="s">
        <v>681</v>
      </c>
      <c r="D1277" t="s">
        <v>992</v>
      </c>
      <c r="E1277" t="s">
        <v>93</v>
      </c>
      <c r="F1277" t="s">
        <v>957</v>
      </c>
      <c r="G1277" t="s">
        <v>162</v>
      </c>
      <c r="H1277" t="s">
        <v>1802</v>
      </c>
      <c r="I1277" t="s">
        <v>110</v>
      </c>
      <c r="J1277" t="s">
        <v>83</v>
      </c>
      <c r="K1277" t="s">
        <v>72</v>
      </c>
      <c r="L1277" t="s">
        <v>522</v>
      </c>
      <c r="M1277">
        <v>5</v>
      </c>
      <c r="N1277">
        <v>620</v>
      </c>
      <c r="O1277">
        <v>3100</v>
      </c>
      <c r="P1277" t="s">
        <v>3604</v>
      </c>
      <c r="Q1277" t="s">
        <v>3605</v>
      </c>
      <c r="R1277" t="s">
        <v>32</v>
      </c>
      <c r="S1277" t="str">
        <f>IF(salesTable[[#This Row],[Region]]="","MISSING",IFERROR(VLOOKUP(salesTable[[#This Row],[Region]],region_ref[],2,FALSE),TRIM(CLEAN(UPPER(salesTable[[#This Row],[Region]])))))</f>
        <v>TAMALE</v>
      </c>
      <c r="T1277" t="str">
        <f>IF(salesTable[[#This Row],[CustomerType]]="","MISSING",IFERROR(VLOOKUP(salesTable[[#This Row],[CustomerType]],customerType_Ref[],2,FALSE),TRIM(CLEAN(UPPER(salesTable[[#This Row],[CustomerType]])))))</f>
        <v>INDIVIDUAL</v>
      </c>
      <c r="U1277" t="str">
        <f>IF(salesTable[[#This Row],[SalesChannel]]="","MISSING",IFERROR(VLOOKUP(salesTable[[#This Row],[SalesChannel]],salesChannel_Ref[],2,FALSE),CLEAN(UPPER(TRIM(salesTable[SalesChannel])))))</f>
        <v>IN-STORE</v>
      </c>
      <c r="V1277" t="str">
        <f>IF(salesTable[[#This Row],[PaymentMethod]]="","MISSING",IFERROR(VLOOKUP(salesTable[[#This Row],[PaymentMethod]],paymentMethod_REF[],2,FALSE), CLEAN(UPPER(TRIM(salesTable[[#This Row],[PaymentMethod]])))))</f>
        <v>CARD</v>
      </c>
      <c r="W1277" s="8" t="str">
        <f>IF(salesTable[[#This Row],[ProductID]]="","MISSING",IFERROR(VLOOKUP(salesTable[[#This Row],[ProductID]],product_REF[],1,FALSE),"NO MATCH"))</f>
        <v>P012</v>
      </c>
      <c r="X1277" s="8" t="str">
        <f>CLEAN(UPPER(TRIM(IF(salesTable[[#This Row],[ProductID]]="","MISSING",IFERROR(VLOOKUP(salesTable[[#This Row],[ProductID]],product_REF[],2,FALSE),"NO MATCH")))))</f>
        <v>BLENDER PLUS</v>
      </c>
      <c r="Y1277" t="str">
        <f>IFERROR(CLEAN(UPPER(TRIM(VLOOKUP(salesTable[[#This Row],[productID_Final]],product_REF[],3,FALSE)))),"NO MATCH")</f>
        <v>HOME APPLIANCES</v>
      </c>
      <c r="Z1277" s="8" t="str">
        <f>IF(salesTable[[#This Row],[productCategory_final]]=CLEAN(UPPER(TRIM(salesTable[ProductCategory]))),salesTable[[#This Row],[productCategory_final]],"MISMATCH")</f>
        <v>HOME APPLIANCES</v>
      </c>
      <c r="AA1277" s="8" t="str">
        <f>IF(salesTable[[#This Row],[CustomerID]]="","MISSING",IFERROR(VLOOKUP(salesTable[[#This Row],[CustomerID]],customer_REF[],1,FALSE),"NO MATCH"))</f>
        <v>C0022</v>
      </c>
      <c r="AB1277" t="str">
        <f>CLEAN(UPPER(TRIM(IF(salesTable[[#This Row],[FirstName]]="","MISSING",IFERROR(VLOOKUP(salesTable[[#This Row],[CustomerID_final]],customer_REF[],2,FALSE),"NO MATCH")))))</f>
        <v>KWAME</v>
      </c>
      <c r="AC1277" s="8" t="str">
        <f>IF(salesTable[[#This Row],[customerFisrtName]]=CLEAN(UPPER(TRIM(salesTable[[#This Row],[customerFisrtName]]))),salesTable[[#This Row],[customerFisrtName]],"MISMATCH")</f>
        <v>KWAME</v>
      </c>
      <c r="AD1277" t="str">
        <f>CLEAN(UPPER(TRIM(IF(salesTable[[#This Row],[LastName]]="","MISSING",IFERROR(VLOOKUP(salesTable[[#This Row],[CustomerID_final]],customer_REF[],3,FALSE),"NO MATCH")))))</f>
        <v>BADU</v>
      </c>
      <c r="AE1277" s="8" t="str">
        <f>IF(salesTable[[#This Row],[customerLastName]]=CLEAN(UPPER(TRIM(salesTable[[#This Row],[customerLastName]]))),salesTable[[#This Row],[customerLastName]],"MISMATCH")</f>
        <v>BADU</v>
      </c>
      <c r="AF1277" s="8" t="str">
        <f>IF(salesTable[[#This Row],[Phone]]="","MISSING",0&amp;RIGHT(TRIM(SUBSTITUTE(SUBSTITUTE(SUBSTITUTE(salesTable[[#This Row],[Phone]],"+","")," ",""),"-","")),9))</f>
        <v>0245333830</v>
      </c>
      <c r="AG127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77" s="8">
        <f>IF(salesTable[[#This Row],[quantity_clean]]&gt;0,salesTable[[#This Row],[quantity_clean]],"INVALID")</f>
        <v>5</v>
      </c>
      <c r="AI1277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277" s="8">
        <f>IF(salesTable[[#This Row],[unitPrice_clean]]&gt;0,salesTable[[#This Row],[unitPrice_clean]],"INVALID")</f>
        <v>620</v>
      </c>
      <c r="AK1277">
        <f>IF(salesTable[[#This Row],[Revenue]]="","MISSING",VALUE(TRIM(SUBSTITUTE(SUBSTITUTE(salesTable[[#This Row],[Revenue]],",",""),"GH₵",""))))</f>
        <v>3100</v>
      </c>
      <c r="AL1277" s="8">
        <f>IFERROR(IF(ROUND(salesTable[[#This Row],[Quantity_final]]*salesTable[[#This Row],[UnitPrice_final]],2)=ROUND(salesTable[[#This Row],[revenue_clean]],2)=TRUE,salesTable[[#This Row],[revenue_clean]],"invalid"),"INVALID")</f>
        <v>3100</v>
      </c>
      <c r="AM1277" s="19">
        <f>IF(ISNUMBER(salesTable[[#This Row],[OrderDate]]),salesTable[[#This Row],[OrderDate]],IFERROR(DATEVALUE(CLEAN(TRIM(SUBSTITUTE(salesTable[[#This Row],[OrderDate]],".","/")))),"CHECK"))</f>
        <v>45978</v>
      </c>
      <c r="AN12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45978</v>
      </c>
      <c r="AO12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77" s="8" t="str">
        <f>CLEAN(PROPER(TRIM(salesTable[[#This Row],[Email]])))</f>
        <v>Kwame.Badu87@Example.Com</v>
      </c>
      <c r="AR1277" s="8" t="str">
        <f>CLEAN(TRIM(salesTable[[#This Row],[SourceFile]]))</f>
        <v>Agent_App_2025.csv</v>
      </c>
      <c r="AS12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7" s="8" t="str">
        <f>IF(salesTable[orderRef_final]&lt;&gt;"MISSING",salesTable[orderRef_final],"invalid")</f>
        <v>SUSPICIOUS</v>
      </c>
    </row>
    <row r="1278" spans="1:46" x14ac:dyDescent="0.3">
      <c r="A1278" t="s">
        <v>3611</v>
      </c>
      <c r="B1278" t="s">
        <v>3612</v>
      </c>
      <c r="C1278" t="s">
        <v>1422</v>
      </c>
      <c r="D1278" t="s">
        <v>411</v>
      </c>
      <c r="E1278" t="s">
        <v>140</v>
      </c>
      <c r="F1278" t="s">
        <v>108</v>
      </c>
      <c r="G1278" t="s">
        <v>142</v>
      </c>
      <c r="H1278" t="s">
        <v>143</v>
      </c>
      <c r="I1278" t="s">
        <v>26</v>
      </c>
      <c r="J1278" t="s">
        <v>83</v>
      </c>
      <c r="K1278" t="s">
        <v>57</v>
      </c>
      <c r="L1278" t="s">
        <v>502</v>
      </c>
      <c r="M1278">
        <v>4</v>
      </c>
      <c r="N1278">
        <v>370</v>
      </c>
      <c r="O1278">
        <v>1480</v>
      </c>
      <c r="P1278" t="s">
        <v>3613</v>
      </c>
      <c r="Q1278" t="s">
        <v>3614</v>
      </c>
      <c r="R1278" t="s">
        <v>46</v>
      </c>
      <c r="S1278" t="str">
        <f>IF(salesTable[[#This Row],[Region]]="","MISSING",IFERROR(VLOOKUP(salesTable[[#This Row],[Region]],region_ref[],2,FALSE),TRIM(CLEAN(UPPER(salesTable[[#This Row],[Region]])))))</f>
        <v>TAMALE</v>
      </c>
      <c r="T1278" t="str">
        <f>IF(salesTable[[#This Row],[CustomerType]]="","MISSING",IFERROR(VLOOKUP(salesTable[[#This Row],[CustomerType]],customerType_Ref[],2,FALSE),TRIM(CLEAN(UPPER(salesTable[[#This Row],[CustomerType]])))))</f>
        <v>INDIVIDUAL</v>
      </c>
      <c r="U1278" t="str">
        <f>IF(salesTable[[#This Row],[SalesChannel]]="","MISSING",IFERROR(VLOOKUP(salesTable[[#This Row],[SalesChannel]],salesChannel_Ref[],2,FALSE),CLEAN(UPPER(TRIM(salesTable[SalesChannel])))))</f>
        <v>ONLINE</v>
      </c>
      <c r="V1278" t="str">
        <f>IF(salesTable[[#This Row],[PaymentMethod]]="","MISSING",IFERROR(VLOOKUP(salesTable[[#This Row],[PaymentMethod]],paymentMethod_REF[],2,FALSE), CLEAN(UPPER(TRIM(salesTable[[#This Row],[PaymentMethod]])))))</f>
        <v>CASH</v>
      </c>
      <c r="W1278" s="8" t="str">
        <f>IF(salesTable[[#This Row],[ProductID]]="","MISSING",IFERROR(VLOOKUP(salesTable[[#This Row],[ProductID]],product_REF[],1,FALSE),"NO MATCH"))</f>
        <v>P003</v>
      </c>
      <c r="X1278" s="8" t="str">
        <f>CLEAN(UPPER(TRIM(IF(salesTable[[#This Row],[ProductID]]="","MISSING",IFERROR(VLOOKUP(salesTable[[#This Row],[ProductID]],product_REF[],2,FALSE),"NO MATCH")))))</f>
        <v>WIRELESS HEADSET</v>
      </c>
      <c r="Y1278" t="str">
        <f>IFERROR(CLEAN(UPPER(TRIM(VLOOKUP(salesTable[[#This Row],[productID_Final]],product_REF[],3,FALSE)))),"NO MATCH")</f>
        <v>ELECTRONICS</v>
      </c>
      <c r="Z1278" s="8" t="str">
        <f>IF(salesTable[[#This Row],[productCategory_final]]=CLEAN(UPPER(TRIM(salesTable[ProductCategory]))),salesTable[[#This Row],[productCategory_final]],"MISMATCH")</f>
        <v>ELECTRONICS</v>
      </c>
      <c r="AA1278" s="8" t="str">
        <f>IF(salesTable[[#This Row],[CustomerID]]="","MISSING",IFERROR(VLOOKUP(salesTable[[#This Row],[CustomerID]],customer_REF[],1,FALSE),"NO MATCH"))</f>
        <v>C0317</v>
      </c>
      <c r="AB1278" t="str">
        <f>CLEAN(UPPER(TRIM(IF(salesTable[[#This Row],[FirstName]]="","MISSING",IFERROR(VLOOKUP(salesTable[[#This Row],[CustomerID_final]],customer_REF[],2,FALSE),"NO MATCH")))))</f>
        <v>NAA</v>
      </c>
      <c r="AC1278" s="8" t="str">
        <f>IF(salesTable[[#This Row],[customerFisrtName]]=CLEAN(UPPER(TRIM(salesTable[[#This Row],[customerFisrtName]]))),salesTable[[#This Row],[customerFisrtName]],"MISMATCH")</f>
        <v>NAA</v>
      </c>
      <c r="AD1278" t="str">
        <f>CLEAN(UPPER(TRIM(IF(salesTable[[#This Row],[LastName]]="","MISSING",IFERROR(VLOOKUP(salesTable[[#This Row],[CustomerID_final]],customer_REF[],3,FALSE),"NO MATCH")))))</f>
        <v>OWUSU</v>
      </c>
      <c r="AE1278" s="8" t="str">
        <f>IF(salesTable[[#This Row],[customerLastName]]=CLEAN(UPPER(TRIM(salesTable[[#This Row],[customerLastName]]))),salesTable[[#This Row],[customerLastName]],"MISMATCH")</f>
        <v>OWUSU</v>
      </c>
      <c r="AF1278" s="8" t="str">
        <f>IF(salesTable[[#This Row],[Phone]]="","MISSING",0&amp;RIGHT(TRIM(SUBSTITUTE(SUBSTITUTE(SUBSTITUTE(salesTable[[#This Row],[Phone]],"+","")," ",""),"-","")),9))</f>
        <v>0507566288</v>
      </c>
      <c r="AG127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278" s="8">
        <f>IF(salesTable[[#This Row],[quantity_clean]]&gt;0,salesTable[[#This Row],[quantity_clean]],"INVALID")</f>
        <v>4</v>
      </c>
      <c r="AI1278">
        <f>IF(OR(salesTable[[#This Row],[UnitPrice]]="",salesTable[[#This Row],[UnitPrice]]="N/A",salesTable[[#This Row],[UnitPrice]]="unknown"),"INVALID",VALUE(TRIM(SUBSTITUTE(SUBSTITUTE(salesTable[[#This Row],[UnitPrice]],",",""),"GH₵",""))))</f>
        <v>370</v>
      </c>
      <c r="AJ1278" s="8">
        <f>IF(salesTable[[#This Row],[unitPrice_clean]]&gt;0,salesTable[[#This Row],[unitPrice_clean]],"INVALID")</f>
        <v>370</v>
      </c>
      <c r="AK1278">
        <f>IF(salesTable[[#This Row],[Revenue]]="","MISSING",VALUE(TRIM(SUBSTITUTE(SUBSTITUTE(salesTable[[#This Row],[Revenue]],",",""),"GH₵",""))))</f>
        <v>1480</v>
      </c>
      <c r="AL1278" s="8">
        <f>IFERROR(IF(ROUND(salesTable[[#This Row],[Quantity_final]]*salesTable[[#This Row],[UnitPrice_final]],2)=ROUND(salesTable[[#This Row],[revenue_clean]],2)=TRUE,salesTable[[#This Row],[revenue_clean]],"invalid"),"INVALID")</f>
        <v>1480</v>
      </c>
      <c r="AM1278" s="19">
        <f>IF(ISNUMBER(salesTable[[#This Row],[OrderDate]]),salesTable[[#This Row],[OrderDate]],IFERROR(DATEVALUE(CLEAN(TRIM(SUBSTITUTE(salesTable[[#This Row],[OrderDate]],".","/")))),"CHECK"))</f>
        <v>45872</v>
      </c>
      <c r="AN12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45872</v>
      </c>
      <c r="AO12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78" s="8" t="str">
        <f>CLEAN(PROPER(TRIM(salesTable[[#This Row],[Email]])))</f>
        <v>Naa.Owusu7@Example.Com</v>
      </c>
      <c r="AR1278" s="8" t="str">
        <f>CLEAN(TRIM(salesTable[[#This Row],[SourceFile]]))</f>
        <v>Mobile_App_Export.csv</v>
      </c>
      <c r="AS12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8" s="8" t="str">
        <f>IF(salesTable[orderRef_final]&lt;&gt;"MISSING",salesTable[orderRef_final],"invalid")</f>
        <v>SUSPICIOUS</v>
      </c>
    </row>
    <row r="1279" spans="1:46" x14ac:dyDescent="0.3">
      <c r="A1279" t="s">
        <v>3630</v>
      </c>
      <c r="B1279" t="s">
        <v>3631</v>
      </c>
      <c r="C1279" t="s">
        <v>629</v>
      </c>
      <c r="D1279" t="s">
        <v>390</v>
      </c>
      <c r="E1279" t="s">
        <v>66</v>
      </c>
      <c r="F1279" t="s">
        <v>2405</v>
      </c>
      <c r="G1279" t="s">
        <v>142</v>
      </c>
      <c r="H1279" t="s">
        <v>143</v>
      </c>
      <c r="I1279" t="s">
        <v>26</v>
      </c>
      <c r="J1279" t="s">
        <v>83</v>
      </c>
      <c r="K1279" t="s">
        <v>72</v>
      </c>
      <c r="L1279" t="s">
        <v>58</v>
      </c>
      <c r="M1279">
        <v>12</v>
      </c>
      <c r="N1279" t="s">
        <v>203</v>
      </c>
      <c r="O1279">
        <v>5040</v>
      </c>
      <c r="P1279" t="s">
        <v>3632</v>
      </c>
      <c r="Q1279" t="s">
        <v>3633</v>
      </c>
      <c r="R1279" t="s">
        <v>32</v>
      </c>
      <c r="S1279" t="str">
        <f>IF(salesTable[[#This Row],[Region]]="","MISSING",IFERROR(VLOOKUP(salesTable[[#This Row],[Region]],region_ref[],2,FALSE),TRIM(CLEAN(UPPER(salesTable[[#This Row],[Region]])))))</f>
        <v>HO</v>
      </c>
      <c r="T1279" t="str">
        <f>IF(salesTable[[#This Row],[CustomerType]]="","MISSING",IFERROR(VLOOKUP(salesTable[[#This Row],[CustomerType]],customerType_Ref[],2,FALSE),TRIM(CLEAN(UPPER(salesTable[[#This Row],[CustomerType]])))))</f>
        <v>INDIVIDUAL</v>
      </c>
      <c r="U1279" t="str">
        <f>IF(salesTable[[#This Row],[SalesChannel]]="","MISSING",IFERROR(VLOOKUP(salesTable[[#This Row],[SalesChannel]],salesChannel_Ref[],2,FALSE),CLEAN(UPPER(TRIM(salesTable[SalesChannel])))))</f>
        <v>IN-STORE</v>
      </c>
      <c r="V1279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79" s="8" t="str">
        <f>IF(salesTable[[#This Row],[ProductID]]="","MISSING",IFERROR(VLOOKUP(salesTable[[#This Row],[ProductID]],product_REF[],1,FALSE),"NO MATCH"))</f>
        <v>P003</v>
      </c>
      <c r="X1279" s="8" t="str">
        <f>CLEAN(UPPER(TRIM(IF(salesTable[[#This Row],[ProductID]]="","MISSING",IFERROR(VLOOKUP(salesTable[[#This Row],[ProductID]],product_REF[],2,FALSE),"NO MATCH")))))</f>
        <v>WIRELESS HEADSET</v>
      </c>
      <c r="Y1279" t="str">
        <f>IFERROR(CLEAN(UPPER(TRIM(VLOOKUP(salesTable[[#This Row],[productID_Final]],product_REF[],3,FALSE)))),"NO MATCH")</f>
        <v>ELECTRONICS</v>
      </c>
      <c r="Z1279" s="8" t="str">
        <f>IF(salesTable[[#This Row],[productCategory_final]]=CLEAN(UPPER(TRIM(salesTable[ProductCategory]))),salesTable[[#This Row],[productCategory_final]],"MISMATCH")</f>
        <v>ELECTRONICS</v>
      </c>
      <c r="AA1279" s="8" t="str">
        <f>IF(salesTable[[#This Row],[CustomerID]]="","MISSING",IFERROR(VLOOKUP(salesTable[[#This Row],[CustomerID]],customer_REF[],1,FALSE),"NO MATCH"))</f>
        <v>C0228</v>
      </c>
      <c r="AB1279" t="str">
        <f>CLEAN(UPPER(TRIM(IF(salesTable[[#This Row],[FirstName]]="","MISSING",IFERROR(VLOOKUP(salesTable[[#This Row],[CustomerID_final]],customer_REF[],2,FALSE),"NO MATCH")))))</f>
        <v>ADWOA</v>
      </c>
      <c r="AC1279" s="8" t="str">
        <f>IF(salesTable[[#This Row],[customerFisrtName]]=CLEAN(UPPER(TRIM(salesTable[[#This Row],[customerFisrtName]]))),salesTable[[#This Row],[customerFisrtName]],"MISMATCH")</f>
        <v>ADWOA</v>
      </c>
      <c r="AD1279" t="str">
        <f>CLEAN(UPPER(TRIM(IF(salesTable[[#This Row],[LastName]]="","MISSING",IFERROR(VLOOKUP(salesTable[[#This Row],[CustomerID_final]],customer_REF[],3,FALSE),"NO MATCH")))))</f>
        <v>ASARE</v>
      </c>
      <c r="AE1279" s="8" t="str">
        <f>IF(salesTable[[#This Row],[customerLastName]]=CLEAN(UPPER(TRIM(salesTable[[#This Row],[customerLastName]]))),salesTable[[#This Row],[customerLastName]],"MISMATCH")</f>
        <v>ASARE</v>
      </c>
      <c r="AF1279" s="8" t="str">
        <f>IF(salesTable[[#This Row],[Phone]]="","MISSING",0&amp;RIGHT(TRIM(SUBSTITUTE(SUBSTITUTE(SUBSTITUTE(salesTable[[#This Row],[Phone]],"+","")," ",""),"-","")),9))</f>
        <v>0545918202</v>
      </c>
      <c r="AG127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79" s="8">
        <f>IF(salesTable[[#This Row],[quantity_clean]]&gt;0,salesTable[[#This Row],[quantity_clean]],"INVALID")</f>
        <v>12</v>
      </c>
      <c r="AI1279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79" s="8">
        <f>IF(salesTable[[#This Row],[unitPrice_clean]]&gt;0,salesTable[[#This Row],[unitPrice_clean]],"INVALID")</f>
        <v>420</v>
      </c>
      <c r="AK1279">
        <f>IF(salesTable[[#This Row],[Revenue]]="","MISSING",VALUE(TRIM(SUBSTITUTE(SUBSTITUTE(salesTable[[#This Row],[Revenue]],",",""),"GH₵",""))))</f>
        <v>5040</v>
      </c>
      <c r="AL1279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1279" s="19">
        <f>IF(ISNUMBER(salesTable[[#This Row],[OrderDate]]),salesTable[[#This Row],[OrderDate]],IFERROR(DATEVALUE(CLEAN(TRIM(SUBSTITUTE(salesTable[[#This Row],[OrderDate]],".","/")))),"CHECK"))</f>
        <v>46006</v>
      </c>
      <c r="AN12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46006</v>
      </c>
      <c r="AO12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79" s="8" t="str">
        <f>CLEAN(PROPER(TRIM(salesTable[[#This Row],[Email]])))</f>
        <v>Adwoa.Asare2@Example.Com</v>
      </c>
      <c r="AR1279" s="8" t="str">
        <f>CLEAN(TRIM(salesTable[[#This Row],[SourceFile]]))</f>
        <v>Agent_App_2025.csv</v>
      </c>
      <c r="AS12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79" s="8" t="str">
        <f>IF(salesTable[orderRef_final]&lt;&gt;"MISSING",salesTable[orderRef_final],"invalid")</f>
        <v>SUSPICIOUS</v>
      </c>
    </row>
    <row r="1280" spans="1:46" x14ac:dyDescent="0.3">
      <c r="A1280" t="s">
        <v>3643</v>
      </c>
      <c r="B1280" t="s">
        <v>3644</v>
      </c>
      <c r="C1280" t="s">
        <v>612</v>
      </c>
      <c r="D1280" t="s">
        <v>80</v>
      </c>
      <c r="E1280" t="s">
        <v>1682</v>
      </c>
      <c r="F1280" t="s">
        <v>1397</v>
      </c>
      <c r="G1280" t="s">
        <v>162</v>
      </c>
      <c r="H1280" t="s">
        <v>163</v>
      </c>
      <c r="I1280" t="s">
        <v>110</v>
      </c>
      <c r="J1280" t="s">
        <v>97</v>
      </c>
      <c r="K1280" t="s">
        <v>98</v>
      </c>
      <c r="L1280" t="s">
        <v>522</v>
      </c>
      <c r="M1280">
        <v>3</v>
      </c>
      <c r="N1280">
        <v>620</v>
      </c>
      <c r="O1280">
        <v>1860</v>
      </c>
      <c r="P1280" t="s">
        <v>3645</v>
      </c>
      <c r="Q1280" t="s">
        <v>3646</v>
      </c>
      <c r="R1280" t="s">
        <v>46</v>
      </c>
      <c r="S1280" t="str">
        <f>IF(salesTable[[#This Row],[Region]]="","MISSING",IFERROR(VLOOKUP(salesTable[[#This Row],[Region]],region_ref[],2,FALSE),TRIM(CLEAN(UPPER(salesTable[[#This Row],[Region]])))))</f>
        <v>KUMASI</v>
      </c>
      <c r="T1280" t="str">
        <f>IF(salesTable[[#This Row],[CustomerType]]="","MISSING",IFERROR(VLOOKUP(salesTable[[#This Row],[CustomerType]],customerType_Ref[],2,FALSE),TRIM(CLEAN(UPPER(salesTable[[#This Row],[CustomerType]])))))</f>
        <v>BUSINESS</v>
      </c>
      <c r="U1280" t="str">
        <f>IF(salesTable[[#This Row],[SalesChannel]]="","MISSING",IFERROR(VLOOKUP(salesTable[[#This Row],[SalesChannel]],salesChannel_Ref[],2,FALSE),CLEAN(UPPER(TRIM(salesTable[SalesChannel])))))</f>
        <v>MOBILE APP</v>
      </c>
      <c r="V1280" t="str">
        <f>IF(salesTable[[#This Row],[PaymentMethod]]="","MISSING",IFERROR(VLOOKUP(salesTable[[#This Row],[PaymentMethod]],paymentMethod_REF[],2,FALSE), CLEAN(UPPER(TRIM(salesTable[[#This Row],[PaymentMethod]])))))</f>
        <v>CARD</v>
      </c>
      <c r="W1280" s="8" t="str">
        <f>IF(salesTable[[#This Row],[ProductID]]="","MISSING",IFERROR(VLOOKUP(salesTable[[#This Row],[ProductID]],product_REF[],1,FALSE),"NO MATCH"))</f>
        <v>P012</v>
      </c>
      <c r="X1280" s="8" t="str">
        <f>CLEAN(UPPER(TRIM(IF(salesTable[[#This Row],[ProductID]]="","MISSING",IFERROR(VLOOKUP(salesTable[[#This Row],[ProductID]],product_REF[],2,FALSE),"NO MATCH")))))</f>
        <v>BLENDER PLUS</v>
      </c>
      <c r="Y1280" t="str">
        <f>IFERROR(CLEAN(UPPER(TRIM(VLOOKUP(salesTable[[#This Row],[productID_Final]],product_REF[],3,FALSE)))),"NO MATCH")</f>
        <v>HOME APPLIANCES</v>
      </c>
      <c r="Z1280" s="8" t="str">
        <f>IF(salesTable[[#This Row],[productCategory_final]]=CLEAN(UPPER(TRIM(salesTable[ProductCategory]))),salesTable[[#This Row],[productCategory_final]],"MISMATCH")</f>
        <v>HOME APPLIANCES</v>
      </c>
      <c r="AA1280" s="8" t="str">
        <f>IF(salesTable[[#This Row],[CustomerID]]="","MISSING",IFERROR(VLOOKUP(salesTable[[#This Row],[CustomerID]],customer_REF[],1,FALSE),"NO MATCH"))</f>
        <v>C0254</v>
      </c>
      <c r="AB1280" t="str">
        <f>CLEAN(UPPER(TRIM(IF(salesTable[[#This Row],[FirstName]]="","MISSING",IFERROR(VLOOKUP(salesTable[[#This Row],[CustomerID_final]],customer_REF[],2,FALSE),"NO MATCH")))))</f>
        <v>ADWOA</v>
      </c>
      <c r="AC1280" s="8" t="str">
        <f>IF(salesTable[[#This Row],[customerFisrtName]]=CLEAN(UPPER(TRIM(salesTable[[#This Row],[customerFisrtName]]))),salesTable[[#This Row],[customerFisrtName]],"MISMATCH")</f>
        <v>ADWOA</v>
      </c>
      <c r="AD1280" t="str">
        <f>CLEAN(UPPER(TRIM(IF(salesTable[[#This Row],[LastName]]="","MISSING",IFERROR(VLOOKUP(salesTable[[#This Row],[CustomerID_final]],customer_REF[],3,FALSE),"NO MATCH")))))</f>
        <v>ADDO</v>
      </c>
      <c r="AE1280" s="8" t="str">
        <f>IF(salesTable[[#This Row],[customerLastName]]=CLEAN(UPPER(TRIM(salesTable[[#This Row],[customerLastName]]))),salesTable[[#This Row],[customerLastName]],"MISMATCH")</f>
        <v>ADDO</v>
      </c>
      <c r="AF1280" s="8" t="str">
        <f>IF(salesTable[[#This Row],[Phone]]="","MISSING",0&amp;RIGHT(TRIM(SUBSTITUTE(SUBSTITUTE(SUBSTITUTE(salesTable[[#This Row],[Phone]],"+","")," ",""),"-","")),9))</f>
        <v>0502564411</v>
      </c>
      <c r="AG1280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80" s="8">
        <f>IF(salesTable[[#This Row],[quantity_clean]]&gt;0,salesTable[[#This Row],[quantity_clean]],"INVALID")</f>
        <v>3</v>
      </c>
      <c r="AI128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280" s="8">
        <f>IF(salesTable[[#This Row],[unitPrice_clean]]&gt;0,salesTable[[#This Row],[unitPrice_clean]],"INVALID")</f>
        <v>620</v>
      </c>
      <c r="AK1280">
        <f>IF(salesTable[[#This Row],[Revenue]]="","MISSING",VALUE(TRIM(SUBSTITUTE(SUBSTITUTE(salesTable[[#This Row],[Revenue]],",",""),"GH₵",""))))</f>
        <v>1860</v>
      </c>
      <c r="AL1280" s="8">
        <f>IFERROR(IF(ROUND(salesTable[[#This Row],[Quantity_final]]*salesTable[[#This Row],[UnitPrice_final]],2)=ROUND(salesTable[[#This Row],[revenue_clean]],2)=TRUE,salesTable[[#This Row],[revenue_clean]],"invalid"),"INVALID")</f>
        <v>1860</v>
      </c>
      <c r="AM1280" s="19">
        <f>IF(ISNUMBER(salesTable[[#This Row],[OrderDate]]),salesTable[[#This Row],[OrderDate]],IFERROR(DATEVALUE(CLEAN(TRIM(SUBSTITUTE(salesTable[[#This Row],[OrderDate]],".","/")))),"CHECK"))</f>
        <v>45766</v>
      </c>
      <c r="AN12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45766</v>
      </c>
      <c r="AO12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280" s="8" t="str">
        <f>CLEAN(PROPER(TRIM(salesTable[[#This Row],[Email]])))</f>
        <v>Adwoa.Addo11@Example.Com</v>
      </c>
      <c r="AR1280" s="8" t="str">
        <f>CLEAN(TRIM(salesTable[[#This Row],[SourceFile]]))</f>
        <v>Mobile_App_Export.csv</v>
      </c>
      <c r="AS12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0" s="8" t="str">
        <f>IF(salesTable[orderRef_final]&lt;&gt;"MISSING",salesTable[orderRef_final],"invalid")</f>
        <v>SUSPICIOUS</v>
      </c>
    </row>
    <row r="1281" spans="1:46" x14ac:dyDescent="0.3">
      <c r="A1281" t="s">
        <v>3658</v>
      </c>
      <c r="B1281" t="s">
        <v>3659</v>
      </c>
      <c r="C1281" t="s">
        <v>1807</v>
      </c>
      <c r="D1281" t="s">
        <v>139</v>
      </c>
      <c r="E1281" t="s">
        <v>933</v>
      </c>
      <c r="F1281" t="s">
        <v>108</v>
      </c>
      <c r="G1281" t="s">
        <v>68</v>
      </c>
      <c r="H1281" t="s">
        <v>1751</v>
      </c>
      <c r="I1281" t="s">
        <v>110</v>
      </c>
      <c r="J1281" t="s">
        <v>97</v>
      </c>
      <c r="K1281" t="s">
        <v>1385</v>
      </c>
      <c r="L1281" t="s">
        <v>132</v>
      </c>
      <c r="M1281">
        <v>3</v>
      </c>
      <c r="N1281" t="s">
        <v>1319</v>
      </c>
      <c r="O1281">
        <v>10800</v>
      </c>
      <c r="P1281" t="s">
        <v>3660</v>
      </c>
      <c r="Q1281" t="s">
        <v>3661</v>
      </c>
      <c r="R1281" t="s">
        <v>32</v>
      </c>
      <c r="S1281" t="str">
        <f>IF(salesTable[[#This Row],[Region]]="","MISSING",IFERROR(VLOOKUP(salesTable[[#This Row],[Region]],region_ref[],2,FALSE),TRIM(CLEAN(UPPER(salesTable[[#This Row],[Region]])))))</f>
        <v>TAMALE</v>
      </c>
      <c r="T1281" t="str">
        <f>IF(salesTable[[#This Row],[CustomerType]]="","MISSING",IFERROR(VLOOKUP(salesTable[[#This Row],[CustomerType]],customerType_Ref[],2,FALSE),TRIM(CLEAN(UPPER(salesTable[[#This Row],[CustomerType]])))))</f>
        <v>BUSINESS</v>
      </c>
      <c r="U1281" t="str">
        <f>IF(salesTable[[#This Row],[SalesChannel]]="","MISSING",IFERROR(VLOOKUP(salesTable[[#This Row],[SalesChannel]],salesChannel_Ref[],2,FALSE),CLEAN(UPPER(TRIM(salesTable[SalesChannel])))))</f>
        <v>MOBILE APP</v>
      </c>
      <c r="V128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81" s="8" t="str">
        <f>IF(salesTable[[#This Row],[ProductID]]="","MISSING",IFERROR(VLOOKUP(salesTable[[#This Row],[ProductID]],product_REF[],1,FALSE),"NO MATCH"))</f>
        <v>P010</v>
      </c>
      <c r="X1281" s="8" t="str">
        <f>CLEAN(UPPER(TRIM(IF(salesTable[[#This Row],[ProductID]]="","MISSING",IFERROR(VLOOKUP(salesTable[[#This Row],[ProductID]],product_REF[],2,FALSE),"NO MATCH")))))</f>
        <v>AIR CONDITIONER</v>
      </c>
      <c r="Y1281" t="str">
        <f>IFERROR(CLEAN(UPPER(TRIM(VLOOKUP(salesTable[[#This Row],[productID_Final]],product_REF[],3,FALSE)))),"NO MATCH")</f>
        <v>HOME APPLIANCES</v>
      </c>
      <c r="Z1281" s="8" t="str">
        <f>IF(salesTable[[#This Row],[productCategory_final]]=CLEAN(UPPER(TRIM(salesTable[ProductCategory]))),salesTable[[#This Row],[productCategory_final]],"MISMATCH")</f>
        <v>HOME APPLIANCES</v>
      </c>
      <c r="AA1281" s="8" t="str">
        <f>IF(salesTable[[#This Row],[CustomerID]]="","MISSING",IFERROR(VLOOKUP(salesTable[[#This Row],[CustomerID]],customer_REF[],1,FALSE),"NO MATCH"))</f>
        <v>C0076</v>
      </c>
      <c r="AB1281" t="str">
        <f>CLEAN(UPPER(TRIM(IF(salesTable[[#This Row],[FirstName]]="","MISSING",IFERROR(VLOOKUP(salesTable[[#This Row],[CustomerID_final]],customer_REF[],2,FALSE),"NO MATCH")))))</f>
        <v>KOFI</v>
      </c>
      <c r="AC1281" s="8" t="str">
        <f>IF(salesTable[[#This Row],[customerFisrtName]]=CLEAN(UPPER(TRIM(salesTable[[#This Row],[customerFisrtName]]))),salesTable[[#This Row],[customerFisrtName]],"MISMATCH")</f>
        <v>KOFI</v>
      </c>
      <c r="AD1281" t="str">
        <f>CLEAN(UPPER(TRIM(IF(salesTable[[#This Row],[LastName]]="","MISSING",IFERROR(VLOOKUP(salesTable[[#This Row],[CustomerID_final]],customer_REF[],3,FALSE),"NO MATCH")))))</f>
        <v>ARTHUR</v>
      </c>
      <c r="AE1281" s="8" t="str">
        <f>IF(salesTable[[#This Row],[customerLastName]]=CLEAN(UPPER(TRIM(salesTable[[#This Row],[customerLastName]]))),salesTable[[#This Row],[customerLastName]],"MISMATCH")</f>
        <v>ARTHUR</v>
      </c>
      <c r="AF1281" s="8" t="str">
        <f>IF(salesTable[[#This Row],[Phone]]="","MISSING",0&amp;RIGHT(TRIM(SUBSTITUTE(SUBSTITUTE(SUBSTITUTE(salesTable[[#This Row],[Phone]],"+","")," ",""),"-","")),9))</f>
        <v>0268609456</v>
      </c>
      <c r="AG128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81" s="8">
        <f>IF(salesTable[[#This Row],[quantity_clean]]&gt;0,salesTable[[#This Row],[quantity_clean]],"INVALID")</f>
        <v>3</v>
      </c>
      <c r="AI128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281" s="8">
        <f>IF(salesTable[[#This Row],[unitPrice_clean]]&gt;0,salesTable[[#This Row],[unitPrice_clean]],"INVALID")</f>
        <v>3600</v>
      </c>
      <c r="AK1281">
        <f>IF(salesTable[[#This Row],[Revenue]]="","MISSING",VALUE(TRIM(SUBSTITUTE(SUBSTITUTE(salesTable[[#This Row],[Revenue]],",",""),"GH₵",""))))</f>
        <v>10800</v>
      </c>
      <c r="AL1281" s="8">
        <f>IFERROR(IF(ROUND(salesTable[[#This Row],[Quantity_final]]*salesTable[[#This Row],[UnitPrice_final]],2)=ROUND(salesTable[[#This Row],[revenue_clean]],2)=TRUE,salesTable[[#This Row],[revenue_clean]],"invalid"),"INVALID")</f>
        <v>10800</v>
      </c>
      <c r="AM1281" s="19">
        <f>IF(ISNUMBER(salesTable[[#This Row],[OrderDate]]),salesTable[[#This Row],[OrderDate]],IFERROR(DATEVALUE(CLEAN(TRIM(SUBSTITUTE(salesTable[[#This Row],[OrderDate]],".","/")))),"CHECK"))</f>
        <v>45706</v>
      </c>
      <c r="AN12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45706</v>
      </c>
      <c r="AO12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81" s="8" t="str">
        <f>CLEAN(PROPER(TRIM(salesTable[[#This Row],[Email]])))</f>
        <v>Kofi.Arthur20@Example.Com</v>
      </c>
      <c r="AR1281" s="8" t="str">
        <f>CLEAN(TRIM(salesTable[[#This Row],[SourceFile]]))</f>
        <v>Agent_App_2025.csv</v>
      </c>
      <c r="AS12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1" s="8" t="str">
        <f>IF(salesTable[orderRef_final]&lt;&gt;"MISSING",salesTable[orderRef_final],"invalid")</f>
        <v>SUSPICIOUS</v>
      </c>
    </row>
    <row r="1282" spans="1:46" x14ac:dyDescent="0.3">
      <c r="A1282" t="s">
        <v>3676</v>
      </c>
      <c r="B1282" t="s">
        <v>1886</v>
      </c>
      <c r="C1282" t="s">
        <v>3048</v>
      </c>
      <c r="D1282" t="s">
        <v>209</v>
      </c>
      <c r="E1282" t="s">
        <v>93</v>
      </c>
      <c r="F1282" t="s">
        <v>108</v>
      </c>
      <c r="G1282" t="s">
        <v>142</v>
      </c>
      <c r="H1282" t="s">
        <v>143</v>
      </c>
      <c r="I1282" t="s">
        <v>26</v>
      </c>
      <c r="J1282" t="s">
        <v>164</v>
      </c>
      <c r="K1282" t="s">
        <v>458</v>
      </c>
      <c r="L1282" t="s">
        <v>182</v>
      </c>
      <c r="M1282">
        <v>-12</v>
      </c>
      <c r="N1282" t="s">
        <v>3260</v>
      </c>
      <c r="O1282">
        <v>5040</v>
      </c>
      <c r="P1282" t="s">
        <v>3677</v>
      </c>
      <c r="Q1282" t="s">
        <v>3678</v>
      </c>
      <c r="R1282" t="s">
        <v>157</v>
      </c>
      <c r="S1282" t="str">
        <f>IF(salesTable[[#This Row],[Region]]="","MISSING",IFERROR(VLOOKUP(salesTable[[#This Row],[Region]],region_ref[],2,FALSE),TRIM(CLEAN(UPPER(salesTable[[#This Row],[Region]])))))</f>
        <v>TAMALE</v>
      </c>
      <c r="T1282" t="str">
        <f>IF(salesTable[[#This Row],[CustomerType]]="","MISSING",IFERROR(VLOOKUP(salesTable[[#This Row],[CustomerType]],customerType_Ref[],2,FALSE),TRIM(CLEAN(UPPER(salesTable[[#This Row],[CustomerType]])))))</f>
        <v>INDIVIDUAL</v>
      </c>
      <c r="U1282" t="str">
        <f>IF(salesTable[[#This Row],[SalesChannel]]="","MISSING",IFERROR(VLOOKUP(salesTable[[#This Row],[SalesChannel]],salesChannel_Ref[],2,FALSE),CLEAN(UPPER(TRIM(salesTable[SalesChannel])))))</f>
        <v>IN-STORE</v>
      </c>
      <c r="V1282" t="str">
        <f>IF(salesTable[[#This Row],[PaymentMethod]]="","MISSING",IFERROR(VLOOKUP(salesTable[[#This Row],[PaymentMethod]],paymentMethod_REF[],2,FALSE), CLEAN(UPPER(TRIM(salesTable[[#This Row],[PaymentMethod]])))))</f>
        <v>CASH</v>
      </c>
      <c r="W1282" s="8" t="str">
        <f>IF(salesTable[[#This Row],[ProductID]]="","MISSING",IFERROR(VLOOKUP(salesTable[[#This Row],[ProductID]],product_REF[],1,FALSE),"NO MATCH"))</f>
        <v>P003</v>
      </c>
      <c r="X1282" s="8" t="str">
        <f>CLEAN(UPPER(TRIM(IF(salesTable[[#This Row],[ProductID]]="","MISSING",IFERROR(VLOOKUP(salesTable[[#This Row],[ProductID]],product_REF[],2,FALSE),"NO MATCH")))))</f>
        <v>WIRELESS HEADSET</v>
      </c>
      <c r="Y1282" t="str">
        <f>IFERROR(CLEAN(UPPER(TRIM(VLOOKUP(salesTable[[#This Row],[productID_Final]],product_REF[],3,FALSE)))),"NO MATCH")</f>
        <v>ELECTRONICS</v>
      </c>
      <c r="Z1282" s="8" t="str">
        <f>IF(salesTable[[#This Row],[productCategory_final]]=CLEAN(UPPER(TRIM(salesTable[ProductCategory]))),salesTable[[#This Row],[productCategory_final]],"MISMATCH")</f>
        <v>ELECTRONICS</v>
      </c>
      <c r="AA1282" s="8" t="str">
        <f>IF(salesTable[[#This Row],[CustomerID]]="","MISSING",IFERROR(VLOOKUP(salesTable[[#This Row],[CustomerID]],customer_REF[],1,FALSE),"NO MATCH"))</f>
        <v>C0008</v>
      </c>
      <c r="AB1282" t="str">
        <f>CLEAN(UPPER(TRIM(IF(salesTable[[#This Row],[FirstName]]="","MISSING",IFERROR(VLOOKUP(salesTable[[#This Row],[CustomerID_final]],customer_REF[],2,FALSE),"NO MATCH")))))</f>
        <v>ESI</v>
      </c>
      <c r="AC1282" s="8" t="str">
        <f>IF(salesTable[[#This Row],[customerFisrtName]]=CLEAN(UPPER(TRIM(salesTable[[#This Row],[customerFisrtName]]))),salesTable[[#This Row],[customerFisrtName]],"MISMATCH")</f>
        <v>ESI</v>
      </c>
      <c r="AD1282" t="str">
        <f>CLEAN(UPPER(TRIM(IF(salesTable[[#This Row],[LastName]]="","MISSING",IFERROR(VLOOKUP(salesTable[[#This Row],[CustomerID_final]],customer_REF[],3,FALSE),"NO MATCH")))))</f>
        <v>BADU</v>
      </c>
      <c r="AE1282" s="8" t="str">
        <f>IF(salesTable[[#This Row],[customerLastName]]=CLEAN(UPPER(TRIM(salesTable[[#This Row],[customerLastName]]))),salesTable[[#This Row],[customerLastName]],"MISMATCH")</f>
        <v>BADU</v>
      </c>
      <c r="AF1282" s="8" t="str">
        <f>IF(salesTable[[#This Row],[Phone]]="","MISSING",0&amp;RIGHT(TRIM(SUBSTITUTE(SUBSTITUTE(SUBSTITUTE(salesTable[[#This Row],[Phone]],"+","")," ",""),"-","")),9))</f>
        <v>0265796621</v>
      </c>
      <c r="AG1282">
        <f>IF(OR(salesTable[[#This Row],[Quantity]]="",salesTable[[#This Row],[Quantity]]="N/A",salesTable[[#This Row],[Quantity]]="abc"),"INVALID",VALUE(TRIM(SUBSTITUTE(SUBSTITUTE(salesTable[[#This Row],[Quantity]],",",""),"GH₵",""))))</f>
        <v>-12</v>
      </c>
      <c r="AH1282" s="8" t="str">
        <f>IF(salesTable[[#This Row],[quantity_clean]]&gt;0,salesTable[[#This Row],[quantity_clean]],"INVALID")</f>
        <v>INVALID</v>
      </c>
      <c r="AI1282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82" s="8">
        <f>IF(salesTable[[#This Row],[unitPrice_clean]]&gt;0,salesTable[[#This Row],[unitPrice_clean]],"INVALID")</f>
        <v>420</v>
      </c>
      <c r="AK1282">
        <f>IF(salesTable[[#This Row],[Revenue]]="","MISSING",VALUE(TRIM(SUBSTITUTE(SUBSTITUTE(salesTable[[#This Row],[Revenue]],",",""),"GH₵",""))))</f>
        <v>5040</v>
      </c>
      <c r="AL128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82" s="19">
        <f>IF(ISNUMBER(salesTable[[#This Row],[OrderDate]]),salesTable[[#This Row],[OrderDate]],IFERROR(DATEVALUE(CLEAN(TRIM(SUBSTITUTE(salesTable[[#This Row],[OrderDate]],".","/")))),"CHECK"))</f>
        <v>45966</v>
      </c>
      <c r="AN12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45966</v>
      </c>
      <c r="AO12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82" s="8" t="str">
        <f>CLEAN(PROPER(TRIM(salesTable[[#This Row],[Email]])))</f>
        <v>Esi.Badu11@Example.Com</v>
      </c>
      <c r="AR1282" s="8" t="str">
        <f>CLEAN(TRIM(salesTable[[#This Row],[SourceFile]]))</f>
        <v>Online_Sales_2025.xlsx</v>
      </c>
      <c r="AS12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2" s="8" t="str">
        <f>IF(salesTable[orderRef_final]&lt;&gt;"MISSING",salesTable[orderRef_final],"invalid")</f>
        <v>SUSPICIOUS</v>
      </c>
    </row>
    <row r="1283" spans="1:46" x14ac:dyDescent="0.3">
      <c r="A1283" t="s">
        <v>3696</v>
      </c>
      <c r="B1283" t="s">
        <v>3697</v>
      </c>
      <c r="C1283" t="s">
        <v>1462</v>
      </c>
      <c r="D1283" t="s">
        <v>65</v>
      </c>
      <c r="E1283" t="s">
        <v>140</v>
      </c>
      <c r="F1283" t="s">
        <v>23</v>
      </c>
      <c r="G1283" t="s">
        <v>142</v>
      </c>
      <c r="H1283" t="s">
        <v>143</v>
      </c>
      <c r="I1283" t="s">
        <v>220</v>
      </c>
      <c r="J1283" t="s">
        <v>97</v>
      </c>
      <c r="K1283" t="s">
        <v>57</v>
      </c>
      <c r="L1283" t="s">
        <v>58</v>
      </c>
      <c r="M1283">
        <v>10</v>
      </c>
      <c r="N1283" t="s">
        <v>133</v>
      </c>
      <c r="O1283">
        <v>3200</v>
      </c>
      <c r="P1283" t="s">
        <v>3698</v>
      </c>
      <c r="Q1283" t="s">
        <v>3699</v>
      </c>
      <c r="R1283" t="s">
        <v>32</v>
      </c>
      <c r="S1283" t="str">
        <f>IF(salesTable[[#This Row],[Region]]="","MISSING",IFERROR(VLOOKUP(salesTable[[#This Row],[Region]],region_ref[],2,FALSE),TRIM(CLEAN(UPPER(salesTable[[#This Row],[Region]])))))</f>
        <v>HO</v>
      </c>
      <c r="T1283" t="str">
        <f>IF(salesTable[[#This Row],[CustomerType]]="","MISSING",IFERROR(VLOOKUP(salesTable[[#This Row],[CustomerType]],customerType_Ref[],2,FALSE),TRIM(CLEAN(UPPER(salesTable[[#This Row],[CustomerType]])))))</f>
        <v>BUSINESS</v>
      </c>
      <c r="U1283" t="str">
        <f>IF(salesTable[[#This Row],[SalesChannel]]="","MISSING",IFERROR(VLOOKUP(salesTable[[#This Row],[SalesChannel]],salesChannel_Ref[],2,FALSE),CLEAN(UPPER(TRIM(salesTable[SalesChannel])))))</f>
        <v>ONLINE</v>
      </c>
      <c r="V12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83" s="8" t="str">
        <f>IF(salesTable[[#This Row],[ProductID]]="","MISSING",IFERROR(VLOOKUP(salesTable[[#This Row],[ProductID]],product_REF[],1,FALSE),"NO MATCH"))</f>
        <v>P003</v>
      </c>
      <c r="X1283" s="8" t="str">
        <f>CLEAN(UPPER(TRIM(IF(salesTable[[#This Row],[ProductID]]="","MISSING",IFERROR(VLOOKUP(salesTable[[#This Row],[ProductID]],product_REF[],2,FALSE),"NO MATCH")))))</f>
        <v>WIRELESS HEADSET</v>
      </c>
      <c r="Y1283" t="str">
        <f>IFERROR(CLEAN(UPPER(TRIM(VLOOKUP(salesTable[[#This Row],[productID_Final]],product_REF[],3,FALSE)))),"NO MATCH")</f>
        <v>ELECTRONICS</v>
      </c>
      <c r="Z1283" s="8" t="str">
        <f>IF(salesTable[[#This Row],[productCategory_final]]=CLEAN(UPPER(TRIM(salesTable[ProductCategory]))),salesTable[[#This Row],[productCategory_final]],"MISMATCH")</f>
        <v>ELECTRONICS</v>
      </c>
      <c r="AA1283" s="8" t="str">
        <f>IF(salesTable[[#This Row],[CustomerID]]="","MISSING",IFERROR(VLOOKUP(salesTable[[#This Row],[CustomerID]],customer_REF[],1,FALSE),"NO MATCH"))</f>
        <v>C0150</v>
      </c>
      <c r="AB1283" t="str">
        <f>CLEAN(UPPER(TRIM(IF(salesTable[[#This Row],[FirstName]]="","MISSING",IFERROR(VLOOKUP(salesTable[[#This Row],[CustomerID_final]],customer_REF[],2,FALSE),"NO MATCH")))))</f>
        <v>NAA</v>
      </c>
      <c r="AC1283" s="8" t="str">
        <f>IF(salesTable[[#This Row],[customerFisrtName]]=CLEAN(UPPER(TRIM(salesTable[[#This Row],[customerFisrtName]]))),salesTable[[#This Row],[customerFisrtName]],"MISMATCH")</f>
        <v>NAA</v>
      </c>
      <c r="AD1283" t="str">
        <f>CLEAN(UPPER(TRIM(IF(salesTable[[#This Row],[LastName]]="","MISSING",IFERROR(VLOOKUP(salesTable[[#This Row],[CustomerID_final]],customer_REF[],3,FALSE),"NO MATCH")))))</f>
        <v>OWUSU</v>
      </c>
      <c r="AE1283" s="8" t="str">
        <f>IF(salesTable[[#This Row],[customerLastName]]=CLEAN(UPPER(TRIM(salesTable[[#This Row],[customerLastName]]))),salesTable[[#This Row],[customerLastName]],"MISMATCH")</f>
        <v>OWUSU</v>
      </c>
      <c r="AF1283" s="8" t="str">
        <f>IF(salesTable[[#This Row],[Phone]]="","MISSING",0&amp;RIGHT(TRIM(SUBSTITUTE(SUBSTITUTE(SUBSTITUTE(salesTable[[#This Row],[Phone]],"+","")," ",""),"-","")),9))</f>
        <v>0265180879</v>
      </c>
      <c r="AG128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83" s="8">
        <f>IF(salesTable[[#This Row],[quantity_clean]]&gt;0,salesTable[[#This Row],[quantity_clean]],"INVALID")</f>
        <v>10</v>
      </c>
      <c r="AI1283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283" s="8" t="str">
        <f>IF(salesTable[[#This Row],[unitPrice_clean]]&gt;0,salesTable[[#This Row],[unitPrice_clean]],"INVALID")</f>
        <v>INVALID</v>
      </c>
      <c r="AK1283">
        <f>IF(salesTable[[#This Row],[Revenue]]="","MISSING",VALUE(TRIM(SUBSTITUTE(SUBSTITUTE(salesTable[[#This Row],[Revenue]],",",""),"GH₵",""))))</f>
        <v>3200</v>
      </c>
      <c r="AL128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83" s="19">
        <f>IF(ISNUMBER(salesTable[[#This Row],[OrderDate]]),salesTable[[#This Row],[OrderDate]],IFERROR(DATEVALUE(CLEAN(TRIM(SUBSTITUTE(salesTable[[#This Row],[OrderDate]],".","/")))),"CHECK"))</f>
        <v>45901</v>
      </c>
      <c r="AN128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45901</v>
      </c>
      <c r="AO12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83" s="8" t="str">
        <f>CLEAN(PROPER(TRIM(salesTable[[#This Row],[Email]])))</f>
        <v>Naa.Owusu69@Example.Com</v>
      </c>
      <c r="AR1283" s="8" t="str">
        <f>CLEAN(TRIM(salesTable[[#This Row],[SourceFile]]))</f>
        <v>Agent_App_2025.csv</v>
      </c>
      <c r="AS12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3" s="8" t="str">
        <f>IF(salesTable[orderRef_final]&lt;&gt;"MISSING",salesTable[orderRef_final],"invalid")</f>
        <v>SUSPICIOUS</v>
      </c>
    </row>
    <row r="1284" spans="1:46" x14ac:dyDescent="0.3">
      <c r="A1284" t="s">
        <v>3711</v>
      </c>
      <c r="B1284" t="s">
        <v>3712</v>
      </c>
      <c r="C1284" t="s">
        <v>1260</v>
      </c>
      <c r="D1284" t="s">
        <v>1369</v>
      </c>
      <c r="E1284" t="s">
        <v>956</v>
      </c>
      <c r="F1284" t="s">
        <v>464</v>
      </c>
      <c r="G1284" t="s">
        <v>239</v>
      </c>
      <c r="H1284" t="s">
        <v>2249</v>
      </c>
      <c r="I1284" t="s">
        <v>527</v>
      </c>
      <c r="J1284" t="s">
        <v>97</v>
      </c>
      <c r="K1284" t="s">
        <v>72</v>
      </c>
      <c r="L1284" t="s">
        <v>58</v>
      </c>
      <c r="M1284" t="s">
        <v>360</v>
      </c>
      <c r="N1284" t="s">
        <v>133</v>
      </c>
      <c r="O1284">
        <v>8820</v>
      </c>
      <c r="P1284" t="s">
        <v>3713</v>
      </c>
      <c r="Q1284" t="s">
        <v>3714</v>
      </c>
      <c r="R1284" t="s">
        <v>157</v>
      </c>
      <c r="S1284" t="str">
        <f>IF(salesTable[[#This Row],[Region]]="","MISSING",IFERROR(VLOOKUP(salesTable[[#This Row],[Region]],region_ref[],2,FALSE),TRIM(CLEAN(UPPER(salesTable[[#This Row],[Region]])))))</f>
        <v>ACCRA</v>
      </c>
      <c r="T1284" t="str">
        <f>IF(salesTable[[#This Row],[CustomerType]]="","MISSING",IFERROR(VLOOKUP(salesTable[[#This Row],[CustomerType]],customerType_Ref[],2,FALSE),TRIM(CLEAN(UPPER(salesTable[[#This Row],[CustomerType]])))))</f>
        <v>BUSINESS</v>
      </c>
      <c r="U1284" t="str">
        <f>IF(salesTable[[#This Row],[SalesChannel]]="","MISSING",IFERROR(VLOOKUP(salesTable[[#This Row],[SalesChannel]],salesChannel_Ref[],2,FALSE),CLEAN(UPPER(TRIM(salesTable[SalesChannel])))))</f>
        <v>IN-STORE</v>
      </c>
      <c r="V128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84" s="8" t="str">
        <f>IF(salesTable[[#This Row],[ProductID]]="","MISSING",IFERROR(VLOOKUP(salesTable[[#This Row],[ProductID]],product_REF[],1,FALSE),"NO MATCH"))</f>
        <v>P009</v>
      </c>
      <c r="X1284" s="8" t="str">
        <f>CLEAN(UPPER(TRIM(IF(salesTable[[#This Row],[ProductID]]="","MISSING",IFERROR(VLOOKUP(salesTable[[#This Row],[ProductID]],product_REF[],2,FALSE),"NO MATCH")))))</f>
        <v>FILING CABINET</v>
      </c>
      <c r="Y1284" t="str">
        <f>IFERROR(CLEAN(UPPER(TRIM(VLOOKUP(salesTable[[#This Row],[productID_Final]],product_REF[],3,FALSE)))),"NO MATCH")</f>
        <v>OFFICE SUPPLIES</v>
      </c>
      <c r="Z1284" s="8" t="str">
        <f>IF(salesTable[[#This Row],[productCategory_final]]=CLEAN(UPPER(TRIM(salesTable[ProductCategory]))),salesTable[[#This Row],[productCategory_final]],"MISMATCH")</f>
        <v>OFFICE SUPPLIES</v>
      </c>
      <c r="AA1284" s="8" t="str">
        <f>IF(salesTable[[#This Row],[CustomerID]]="","MISSING",IFERROR(VLOOKUP(salesTable[[#This Row],[CustomerID]],customer_REF[],1,FALSE),"NO MATCH"))</f>
        <v>C0213</v>
      </c>
      <c r="AB1284" t="str">
        <f>CLEAN(UPPER(TRIM(IF(salesTable[[#This Row],[FirstName]]="","MISSING",IFERROR(VLOOKUP(salesTable[[#This Row],[CustomerID_final]],customer_REF[],2,FALSE),"NO MATCH")))))</f>
        <v>ESI</v>
      </c>
      <c r="AC1284" s="8" t="str">
        <f>IF(salesTable[[#This Row],[customerFisrtName]]=CLEAN(UPPER(TRIM(salesTable[[#This Row],[customerFisrtName]]))),salesTable[[#This Row],[customerFisrtName]],"MISMATCH")</f>
        <v>ESI</v>
      </c>
      <c r="AD1284" t="str">
        <f>CLEAN(UPPER(TRIM(IF(salesTable[[#This Row],[LastName]]="","MISSING",IFERROR(VLOOKUP(salesTable[[#This Row],[CustomerID_final]],customer_REF[],3,FALSE),"NO MATCH")))))</f>
        <v>ANTWI</v>
      </c>
      <c r="AE1284" s="8" t="str">
        <f>IF(salesTable[[#This Row],[customerLastName]]=CLEAN(UPPER(TRIM(salesTable[[#This Row],[customerLastName]]))),salesTable[[#This Row],[customerLastName]],"MISMATCH")</f>
        <v>ANTWI</v>
      </c>
      <c r="AF1284" s="8" t="str">
        <f>IF(salesTable[[#This Row],[Phone]]="","MISSING",0&amp;RIGHT(TRIM(SUBSTITUTE(SUBSTITUTE(SUBSTITUTE(salesTable[[#This Row],[Phone]],"+","")," ",""),"-","")),9))</f>
        <v>0272048334</v>
      </c>
      <c r="AG128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84" s="8">
        <f>IF(salesTable[[#This Row],[quantity_clean]]&gt;0,salesTable[[#This Row],[quantity_clean]],"INVALID")</f>
        <v>9</v>
      </c>
      <c r="AI1284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284" s="8" t="str">
        <f>IF(salesTable[[#This Row],[unitPrice_clean]]&gt;0,salesTable[[#This Row],[unitPrice_clean]],"INVALID")</f>
        <v>INVALID</v>
      </c>
      <c r="AK1284">
        <f>IF(salesTable[[#This Row],[Revenue]]="","MISSING",VALUE(TRIM(SUBSTITUTE(SUBSTITUTE(salesTable[[#This Row],[Revenue]],",",""),"GH₵",""))))</f>
        <v>8820</v>
      </c>
      <c r="AL128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84" s="19">
        <f>IF(ISNUMBER(salesTable[[#This Row],[OrderDate]]),salesTable[[#This Row],[OrderDate]],IFERROR(DATEVALUE(CLEAN(TRIM(SUBSTITUTE(salesTable[[#This Row],[OrderDate]],".","/")))),"CHECK"))</f>
        <v>45752</v>
      </c>
      <c r="AN12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45752</v>
      </c>
      <c r="AO12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284" s="8" t="str">
        <f>CLEAN(PROPER(TRIM(salesTable[[#This Row],[Email]])))</f>
        <v>Esi.Antwi85@Example.Com</v>
      </c>
      <c r="AR1284" s="8" t="str">
        <f>CLEAN(TRIM(salesTable[[#This Row],[SourceFile]]))</f>
        <v>Online_Sales_2025.xlsx</v>
      </c>
      <c r="AS12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4" s="8" t="str">
        <f>IF(salesTable[orderRef_final]&lt;&gt;"MISSING",salesTable[orderRef_final],"invalid")</f>
        <v>SUSPICIOUS</v>
      </c>
    </row>
    <row r="1285" spans="1:46" x14ac:dyDescent="0.3">
      <c r="A1285" t="s">
        <v>3715</v>
      </c>
      <c r="B1285" t="s">
        <v>3528</v>
      </c>
      <c r="C1285" t="s">
        <v>1502</v>
      </c>
      <c r="D1285" t="s">
        <v>366</v>
      </c>
      <c r="E1285" t="s">
        <v>22</v>
      </c>
      <c r="F1285" t="s">
        <v>108</v>
      </c>
      <c r="G1285" t="s">
        <v>191</v>
      </c>
      <c r="H1285" t="s">
        <v>278</v>
      </c>
      <c r="I1285" t="s">
        <v>279</v>
      </c>
      <c r="J1285" t="s">
        <v>56</v>
      </c>
      <c r="K1285" t="s">
        <v>1136</v>
      </c>
      <c r="L1285" t="s">
        <v>111</v>
      </c>
      <c r="M1285">
        <v>9</v>
      </c>
      <c r="N1285">
        <v>1650</v>
      </c>
      <c r="O1285">
        <v>14850</v>
      </c>
      <c r="P1285" t="s">
        <v>3716</v>
      </c>
      <c r="Q1285" t="s">
        <v>3717</v>
      </c>
      <c r="R1285" t="s">
        <v>32</v>
      </c>
      <c r="S1285" t="str">
        <f>IF(salesTable[[#This Row],[Region]]="","MISSING",IFERROR(VLOOKUP(salesTable[[#This Row],[Region]],region_ref[],2,FALSE),TRIM(CLEAN(UPPER(salesTable[[#This Row],[Region]])))))</f>
        <v>TAMALE</v>
      </c>
      <c r="T1285" t="str">
        <f>IF(salesTable[[#This Row],[CustomerType]]="","MISSING",IFERROR(VLOOKUP(salesTable[[#This Row],[CustomerType]],customerType_Ref[],2,FALSE),TRIM(CLEAN(UPPER(salesTable[[#This Row],[CustomerType]])))))</f>
        <v>GOVERNMENT</v>
      </c>
      <c r="U1285" t="str">
        <f>IF(salesTable[[#This Row],[SalesChannel]]="","MISSING",IFERROR(VLOOKUP(salesTable[[#This Row],[SalesChannel]],salesChannel_Ref[],2,FALSE),CLEAN(UPPER(TRIM(salesTable[SalesChannel])))))</f>
        <v>AGENT</v>
      </c>
      <c r="V1285" t="str">
        <f>IF(salesTable[[#This Row],[PaymentMethod]]="","MISSING",IFERROR(VLOOKUP(salesTable[[#This Row],[PaymentMethod]],paymentMethod_REF[],2,FALSE), CLEAN(UPPER(TRIM(salesTable[[#This Row],[PaymentMethod]])))))</f>
        <v>CARD</v>
      </c>
      <c r="W1285" s="8" t="str">
        <f>IF(salesTable[[#This Row],[ProductID]]="","MISSING",IFERROR(VLOOKUP(salesTable[[#This Row],[ProductID]],product_REF[],1,FALSE),"NO MATCH"))</f>
        <v>P004</v>
      </c>
      <c r="X1285" s="8" t="str">
        <f>CLEAN(UPPER(TRIM(IF(salesTable[[#This Row],[ProductID]]="","MISSING",IFERROR(VLOOKUP(salesTable[[#This Row],[ProductID]],product_REF[],2,FALSE),"NO MATCH")))))</f>
        <v>LASER PRINTER</v>
      </c>
      <c r="Y1285" t="str">
        <f>IFERROR(CLEAN(UPPER(TRIM(VLOOKUP(salesTable[[#This Row],[productID_Final]],product_REF[],3,FALSE)))),"NO MATCH")</f>
        <v>OFFICE SUPPLIES</v>
      </c>
      <c r="Z1285" s="8" t="str">
        <f>IF(salesTable[[#This Row],[productCategory_final]]=CLEAN(UPPER(TRIM(salesTable[ProductCategory]))),salesTable[[#This Row],[productCategory_final]],"MISMATCH")</f>
        <v>OFFICE SUPPLIES</v>
      </c>
      <c r="AA1285" s="8" t="str">
        <f>IF(salesTable[[#This Row],[CustomerID]]="","MISSING",IFERROR(VLOOKUP(salesTable[[#This Row],[CustomerID]],customer_REF[],1,FALSE),"NO MATCH"))</f>
        <v>C0031</v>
      </c>
      <c r="AB1285" t="str">
        <f>CLEAN(UPPER(TRIM(IF(salesTable[[#This Row],[FirstName]]="","MISSING",IFERROR(VLOOKUP(salesTable[[#This Row],[CustomerID_final]],customer_REF[],2,FALSE),"NO MATCH")))))</f>
        <v>ABENA</v>
      </c>
      <c r="AC1285" s="8" t="str">
        <f>IF(salesTable[[#This Row],[customerFisrtName]]=CLEAN(UPPER(TRIM(salesTable[[#This Row],[customerFisrtName]]))),salesTable[[#This Row],[customerFisrtName]],"MISMATCH")</f>
        <v>ABENA</v>
      </c>
      <c r="AD1285" t="str">
        <f>CLEAN(UPPER(TRIM(IF(salesTable[[#This Row],[LastName]]="","MISSING",IFERROR(VLOOKUP(salesTable[[#This Row],[CustomerID_final]],customer_REF[],3,FALSE),"NO MATCH")))))</f>
        <v>ARTHUR</v>
      </c>
      <c r="AE1285" s="8" t="str">
        <f>IF(salesTable[[#This Row],[customerLastName]]=CLEAN(UPPER(TRIM(salesTable[[#This Row],[customerLastName]]))),salesTable[[#This Row],[customerLastName]],"MISMATCH")</f>
        <v>ARTHUR</v>
      </c>
      <c r="AF1285" s="8" t="str">
        <f>IF(salesTable[[#This Row],[Phone]]="","MISSING",0&amp;RIGHT(TRIM(SUBSTITUTE(SUBSTITUTE(SUBSTITUTE(salesTable[[#This Row],[Phone]],"+","")," ",""),"-","")),9))</f>
        <v>0267869046</v>
      </c>
      <c r="AG128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85" s="8">
        <f>IF(salesTable[[#This Row],[quantity_clean]]&gt;0,salesTable[[#This Row],[quantity_clean]],"INVALID")</f>
        <v>9</v>
      </c>
      <c r="AI128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85" s="8">
        <f>IF(salesTable[[#This Row],[unitPrice_clean]]&gt;0,salesTable[[#This Row],[unitPrice_clean]],"INVALID")</f>
        <v>1650</v>
      </c>
      <c r="AK1285">
        <f>IF(salesTable[[#This Row],[Revenue]]="","MISSING",VALUE(TRIM(SUBSTITUTE(SUBSTITUTE(salesTable[[#This Row],[Revenue]],",",""),"GH₵",""))))</f>
        <v>14850</v>
      </c>
      <c r="AL1285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1285" s="19">
        <f>IF(ISNUMBER(salesTable[[#This Row],[OrderDate]]),salesTable[[#This Row],[OrderDate]],IFERROR(DATEVALUE(CLEAN(TRIM(SUBSTITUTE(salesTable[[#This Row],[OrderDate]],".","/")))),"CHECK"))</f>
        <v>45964</v>
      </c>
      <c r="AN12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45964</v>
      </c>
      <c r="AO12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85" s="8" t="str">
        <f>CLEAN(PROPER(TRIM(salesTable[[#This Row],[Email]])))</f>
        <v>Abena.Arthur39@Example.Com</v>
      </c>
      <c r="AR1285" s="8" t="str">
        <f>CLEAN(TRIM(salesTable[[#This Row],[SourceFile]]))</f>
        <v>Agent_App_2025.csv</v>
      </c>
      <c r="AS12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5" s="8" t="str">
        <f>IF(salesTable[orderRef_final]&lt;&gt;"MISSING",salesTable[orderRef_final],"invalid")</f>
        <v>SUSPICIOUS</v>
      </c>
    </row>
    <row r="1286" spans="1:46" x14ac:dyDescent="0.3">
      <c r="A1286" t="s">
        <v>3754</v>
      </c>
      <c r="B1286" t="s">
        <v>3755</v>
      </c>
      <c r="C1286" t="s">
        <v>2073</v>
      </c>
      <c r="D1286" t="s">
        <v>905</v>
      </c>
      <c r="E1286" t="s">
        <v>66</v>
      </c>
      <c r="F1286" t="s">
        <v>23</v>
      </c>
      <c r="G1286" t="s">
        <v>24</v>
      </c>
      <c r="H1286" t="s">
        <v>769</v>
      </c>
      <c r="I1286" t="s">
        <v>329</v>
      </c>
      <c r="J1286" t="s">
        <v>164</v>
      </c>
      <c r="K1286" t="s">
        <v>98</v>
      </c>
      <c r="L1286" t="s">
        <v>182</v>
      </c>
      <c r="M1286">
        <v>5</v>
      </c>
      <c r="N1286" t="s">
        <v>3756</v>
      </c>
      <c r="O1286">
        <v>21000</v>
      </c>
      <c r="P1286" t="s">
        <v>3757</v>
      </c>
      <c r="Q1286" t="s">
        <v>3758</v>
      </c>
      <c r="R1286" t="s">
        <v>157</v>
      </c>
      <c r="S1286" t="str">
        <f>IF(salesTable[[#This Row],[Region]]="","MISSING",IFERROR(VLOOKUP(salesTable[[#This Row],[Region]],region_ref[],2,FALSE),TRIM(CLEAN(UPPER(salesTable[[#This Row],[Region]])))))</f>
        <v>HO</v>
      </c>
      <c r="T1286" t="str">
        <f>IF(salesTable[[#This Row],[CustomerType]]="","MISSING",IFERROR(VLOOKUP(salesTable[[#This Row],[CustomerType]],customerType_Ref[],2,FALSE),TRIM(CLEAN(UPPER(salesTable[[#This Row],[CustomerType]])))))</f>
        <v>INDIVIDUAL</v>
      </c>
      <c r="U1286" t="str">
        <f>IF(salesTable[[#This Row],[SalesChannel]]="","MISSING",IFERROR(VLOOKUP(salesTable[[#This Row],[SalesChannel]],salesChannel_Ref[],2,FALSE),CLEAN(UPPER(TRIM(salesTable[SalesChannel])))))</f>
        <v>MOBILE APP</v>
      </c>
      <c r="V1286" t="str">
        <f>IF(salesTable[[#This Row],[PaymentMethod]]="","MISSING",IFERROR(VLOOKUP(salesTable[[#This Row],[PaymentMethod]],paymentMethod_REF[],2,FALSE), CLEAN(UPPER(TRIM(salesTable[[#This Row],[PaymentMethod]])))))</f>
        <v>CASH</v>
      </c>
      <c r="W1286" s="8" t="str">
        <f>IF(salesTable[[#This Row],[ProductID]]="","MISSING",IFERROR(VLOOKUP(salesTable[[#This Row],[ProductID]],product_REF[],1,FALSE),"NO MATCH"))</f>
        <v>P001</v>
      </c>
      <c r="X1286" s="8" t="str">
        <f>CLEAN(UPPER(TRIM(IF(salesTable[[#This Row],[ProductID]]="","MISSING",IFERROR(VLOOKUP(salesTable[[#This Row],[ProductID]],product_REF[],2,FALSE),"NO MATCH")))))</f>
        <v>LAPTOP PRO 14</v>
      </c>
      <c r="Y1286" t="str">
        <f>IFERROR(CLEAN(UPPER(TRIM(VLOOKUP(salesTable[[#This Row],[productID_Final]],product_REF[],3,FALSE)))),"NO MATCH")</f>
        <v>ELECTRONICS</v>
      </c>
      <c r="Z1286" s="8" t="str">
        <f>IF(salesTable[[#This Row],[productCategory_final]]=CLEAN(UPPER(TRIM(salesTable[ProductCategory]))),salesTable[[#This Row],[productCategory_final]],"MISMATCH")</f>
        <v>ELECTRONICS</v>
      </c>
      <c r="AA1286" s="8" t="str">
        <f>IF(salesTable[[#This Row],[CustomerID]]="","MISSING",IFERROR(VLOOKUP(salesTable[[#This Row],[CustomerID]],customer_REF[],1,FALSE),"NO MATCH"))</f>
        <v>C0102</v>
      </c>
      <c r="AB1286" t="str">
        <f>CLEAN(UPPER(TRIM(IF(salesTable[[#This Row],[FirstName]]="","MISSING",IFERROR(VLOOKUP(salesTable[[#This Row],[CustomerID_final]],customer_REF[],2,FALSE),"NO MATCH")))))</f>
        <v>KOFI</v>
      </c>
      <c r="AC1286" s="8" t="str">
        <f>IF(salesTable[[#This Row],[customerFisrtName]]=CLEAN(UPPER(TRIM(salesTable[[#This Row],[customerFisrtName]]))),salesTable[[#This Row],[customerFisrtName]],"MISMATCH")</f>
        <v>KOFI</v>
      </c>
      <c r="AD1286" t="str">
        <f>CLEAN(UPPER(TRIM(IF(salesTable[[#This Row],[LastName]]="","MISSING",IFERROR(VLOOKUP(salesTable[[#This Row],[CustomerID_final]],customer_REF[],3,FALSE),"NO MATCH")))))</f>
        <v>ASARE</v>
      </c>
      <c r="AE1286" s="8" t="str">
        <f>IF(salesTable[[#This Row],[customerLastName]]=CLEAN(UPPER(TRIM(salesTable[[#This Row],[customerLastName]]))),salesTable[[#This Row],[customerLastName]],"MISMATCH")</f>
        <v>ASARE</v>
      </c>
      <c r="AF1286" s="8" t="str">
        <f>IF(salesTable[[#This Row],[Phone]]="","MISSING",0&amp;RIGHT(TRIM(SUBSTITUTE(SUBSTITUTE(SUBSTITUTE(salesTable[[#This Row],[Phone]],"+","")," ",""),"-","")),9))</f>
        <v>0271692863</v>
      </c>
      <c r="AG128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286" s="8">
        <f>IF(salesTable[[#This Row],[quantity_clean]]&gt;0,salesTable[[#This Row],[quantity_clean]],"INVALID")</f>
        <v>5</v>
      </c>
      <c r="AI128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86" s="8">
        <f>IF(salesTable[[#This Row],[unitPrice_clean]]&gt;0,salesTable[[#This Row],[unitPrice_clean]],"INVALID")</f>
        <v>4200</v>
      </c>
      <c r="AK1286">
        <f>IF(salesTable[[#This Row],[Revenue]]="","MISSING",VALUE(TRIM(SUBSTITUTE(SUBSTITUTE(salesTable[[#This Row],[Revenue]],",",""),"GH₵",""))))</f>
        <v>21000</v>
      </c>
      <c r="AL1286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1286" s="19">
        <f>IF(ISNUMBER(salesTable[[#This Row],[OrderDate]]),salesTable[[#This Row],[OrderDate]],IFERROR(DATEVALUE(CLEAN(TRIM(SUBSTITUTE(salesTable[[#This Row],[OrderDate]],".","/")))),"CHECK"))</f>
        <v>45975</v>
      </c>
      <c r="AN12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45975</v>
      </c>
      <c r="AO12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86" s="8" t="str">
        <f>CLEAN(PROPER(TRIM(salesTable[[#This Row],[Email]])))</f>
        <v>Kofi.Asare97@Example.Com</v>
      </c>
      <c r="AR1286" s="8" t="str">
        <f>CLEAN(TRIM(salesTable[[#This Row],[SourceFile]]))</f>
        <v>Online_Sales_2025.xlsx</v>
      </c>
      <c r="AS12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6" s="8" t="str">
        <f>IF(salesTable[orderRef_final]&lt;&gt;"MISSING",salesTable[orderRef_final],"invalid")</f>
        <v>SUSPICIOUS</v>
      </c>
    </row>
    <row r="1287" spans="1:46" x14ac:dyDescent="0.3">
      <c r="A1287" t="s">
        <v>3766</v>
      </c>
      <c r="B1287" t="s">
        <v>3253</v>
      </c>
      <c r="C1287" t="s">
        <v>1099</v>
      </c>
      <c r="D1287" t="s">
        <v>411</v>
      </c>
      <c r="E1287" t="s">
        <v>93</v>
      </c>
      <c r="F1287" t="s">
        <v>23</v>
      </c>
      <c r="G1287" t="s">
        <v>24</v>
      </c>
      <c r="H1287" t="s">
        <v>434</v>
      </c>
      <c r="I1287" t="s">
        <v>26</v>
      </c>
      <c r="J1287" t="s">
        <v>97</v>
      </c>
      <c r="K1287" t="s">
        <v>98</v>
      </c>
      <c r="L1287" t="s">
        <v>43</v>
      </c>
      <c r="M1287">
        <v>10</v>
      </c>
      <c r="N1287">
        <v>4200</v>
      </c>
      <c r="O1287">
        <v>42000</v>
      </c>
      <c r="P1287" t="s">
        <v>3767</v>
      </c>
      <c r="Q1287" t="s">
        <v>3768</v>
      </c>
      <c r="R1287" t="s">
        <v>157</v>
      </c>
      <c r="S1287" t="str">
        <f>IF(salesTable[[#This Row],[Region]]="","MISSING",IFERROR(VLOOKUP(salesTable[[#This Row],[Region]],region_ref[],2,FALSE),TRIM(CLEAN(UPPER(salesTable[[#This Row],[Region]])))))</f>
        <v>HO</v>
      </c>
      <c r="T1287" t="str">
        <f>IF(salesTable[[#This Row],[CustomerType]]="","MISSING",IFERROR(VLOOKUP(salesTable[[#This Row],[CustomerType]],customerType_Ref[],2,FALSE),TRIM(CLEAN(UPPER(salesTable[[#This Row],[CustomerType]])))))</f>
        <v>BUSINESS</v>
      </c>
      <c r="U1287" t="str">
        <f>IF(salesTable[[#This Row],[SalesChannel]]="","MISSING",IFERROR(VLOOKUP(salesTable[[#This Row],[SalesChannel]],salesChannel_Ref[],2,FALSE),CLEAN(UPPER(TRIM(salesTable[SalesChannel])))))</f>
        <v>MOBILE APP</v>
      </c>
      <c r="V12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287" s="8" t="str">
        <f>IF(salesTable[[#This Row],[ProductID]]="","MISSING",IFERROR(VLOOKUP(salesTable[[#This Row],[ProductID]],product_REF[],1,FALSE),"NO MATCH"))</f>
        <v>P001</v>
      </c>
      <c r="X1287" s="8" t="str">
        <f>CLEAN(UPPER(TRIM(IF(salesTable[[#This Row],[ProductID]]="","MISSING",IFERROR(VLOOKUP(salesTable[[#This Row],[ProductID]],product_REF[],2,FALSE),"NO MATCH")))))</f>
        <v>LAPTOP PRO 14</v>
      </c>
      <c r="Y1287" t="str">
        <f>IFERROR(CLEAN(UPPER(TRIM(VLOOKUP(salesTable[[#This Row],[productID_Final]],product_REF[],3,FALSE)))),"NO MATCH")</f>
        <v>ELECTRONICS</v>
      </c>
      <c r="Z1287" s="8" t="str">
        <f>IF(salesTable[[#This Row],[productCategory_final]]=CLEAN(UPPER(TRIM(salesTable[ProductCategory]))),salesTable[[#This Row],[productCategory_final]],"MISMATCH")</f>
        <v>ELECTRONICS</v>
      </c>
      <c r="AA1287" s="8" t="str">
        <f>IF(salesTable[[#This Row],[CustomerID]]="","MISSING",IFERROR(VLOOKUP(salesTable[[#This Row],[CustomerID]],customer_REF[],1,FALSE),"NO MATCH"))</f>
        <v>C0077</v>
      </c>
      <c r="AB1287" t="str">
        <f>CLEAN(UPPER(TRIM(IF(salesTable[[#This Row],[FirstName]]="","MISSING",IFERROR(VLOOKUP(salesTable[[#This Row],[CustomerID_final]],customer_REF[],2,FALSE),"NO MATCH")))))</f>
        <v>NAA</v>
      </c>
      <c r="AC1287" s="8" t="str">
        <f>IF(salesTable[[#This Row],[customerFisrtName]]=CLEAN(UPPER(TRIM(salesTable[[#This Row],[customerFisrtName]]))),salesTable[[#This Row],[customerFisrtName]],"MISMATCH")</f>
        <v>NAA</v>
      </c>
      <c r="AD1287" t="str">
        <f>CLEAN(UPPER(TRIM(IF(salesTable[[#This Row],[LastName]]="","MISSING",IFERROR(VLOOKUP(salesTable[[#This Row],[CustomerID_final]],customer_REF[],3,FALSE),"NO MATCH")))))</f>
        <v>BADU</v>
      </c>
      <c r="AE1287" s="8" t="str">
        <f>IF(salesTable[[#This Row],[customerLastName]]=CLEAN(UPPER(TRIM(salesTable[[#This Row],[customerLastName]]))),salesTable[[#This Row],[customerLastName]],"MISMATCH")</f>
        <v>BADU</v>
      </c>
      <c r="AF1287" s="8" t="str">
        <f>IF(salesTable[[#This Row],[Phone]]="","MISSING",0&amp;RIGHT(TRIM(SUBSTITUTE(SUBSTITUTE(SUBSTITUTE(salesTable[[#This Row],[Phone]],"+","")," ",""),"-","")),9))</f>
        <v>0266686508</v>
      </c>
      <c r="AG128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87" s="8">
        <f>IF(salesTable[[#This Row],[quantity_clean]]&gt;0,salesTable[[#This Row],[quantity_clean]],"INVALID")</f>
        <v>10</v>
      </c>
      <c r="AI1287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287" s="8">
        <f>IF(salesTable[[#This Row],[unitPrice_clean]]&gt;0,salesTable[[#This Row],[unitPrice_clean]],"INVALID")</f>
        <v>4200</v>
      </c>
      <c r="AK1287">
        <f>IF(salesTable[[#This Row],[Revenue]]="","MISSING",VALUE(TRIM(SUBSTITUTE(SUBSTITUTE(salesTable[[#This Row],[Revenue]],",",""),"GH₵",""))))</f>
        <v>42000</v>
      </c>
      <c r="AL1287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1287" s="19">
        <f>IF(ISNUMBER(salesTable[[#This Row],[OrderDate]]),salesTable[[#This Row],[OrderDate]],IFERROR(DATEVALUE(CLEAN(TRIM(SUBSTITUTE(salesTable[[#This Row],[OrderDate]],".","/")))),"CHECK"))</f>
        <v>45795</v>
      </c>
      <c r="AN12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45795</v>
      </c>
      <c r="AO12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87" s="8" t="str">
        <f>CLEAN(PROPER(TRIM(salesTable[[#This Row],[Email]])))</f>
        <v>Naa.Badu89@Example.Com</v>
      </c>
      <c r="AR1287" s="8" t="str">
        <f>CLEAN(TRIM(salesTable[[#This Row],[SourceFile]]))</f>
        <v>Online_Sales_2025.xlsx</v>
      </c>
      <c r="AS12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7" s="8" t="str">
        <f>IF(salesTable[orderRef_final]&lt;&gt;"MISSING",salesTable[orderRef_final],"invalid")</f>
        <v>SUSPICIOUS</v>
      </c>
    </row>
    <row r="1288" spans="1:46" x14ac:dyDescent="0.3">
      <c r="A1288" t="s">
        <v>3787</v>
      </c>
      <c r="B1288" t="s">
        <v>3788</v>
      </c>
      <c r="C1288" t="s">
        <v>20</v>
      </c>
      <c r="D1288" t="s">
        <v>1857</v>
      </c>
      <c r="E1288" t="s">
        <v>1044</v>
      </c>
      <c r="F1288" t="s">
        <v>23</v>
      </c>
      <c r="G1288" t="s">
        <v>142</v>
      </c>
      <c r="H1288" t="s">
        <v>143</v>
      </c>
      <c r="I1288" t="s">
        <v>26</v>
      </c>
      <c r="J1288" t="s">
        <v>97</v>
      </c>
      <c r="K1288" t="s">
        <v>539</v>
      </c>
      <c r="L1288" t="s">
        <v>222</v>
      </c>
      <c r="M1288">
        <v>12</v>
      </c>
      <c r="N1288">
        <v>420</v>
      </c>
      <c r="O1288">
        <v>5040</v>
      </c>
      <c r="P1288" t="s">
        <v>3789</v>
      </c>
      <c r="Q1288" t="s">
        <v>3790</v>
      </c>
      <c r="R1288" t="s">
        <v>157</v>
      </c>
      <c r="S1288" t="str">
        <f>IF(salesTable[[#This Row],[Region]]="","MISSING",IFERROR(VLOOKUP(salesTable[[#This Row],[Region]],region_ref[],2,FALSE),TRIM(CLEAN(UPPER(salesTable[[#This Row],[Region]])))))</f>
        <v>HO</v>
      </c>
      <c r="T1288" t="str">
        <f>IF(salesTable[[#This Row],[CustomerType]]="","MISSING",IFERROR(VLOOKUP(salesTable[[#This Row],[CustomerType]],customerType_Ref[],2,FALSE),TRIM(CLEAN(UPPER(salesTable[[#This Row],[CustomerType]])))))</f>
        <v>BUSINESS</v>
      </c>
      <c r="U1288" t="str">
        <f>IF(salesTable[[#This Row],[SalesChannel]]="","MISSING",IFERROR(VLOOKUP(salesTable[[#This Row],[SalesChannel]],salesChannel_Ref[],2,FALSE),CLEAN(UPPER(TRIM(salesTable[SalesChannel])))))</f>
        <v>AGENT</v>
      </c>
      <c r="V1288" t="str">
        <f>IF(salesTable[[#This Row],[PaymentMethod]]="","MISSING",IFERROR(VLOOKUP(salesTable[[#This Row],[PaymentMethod]],paymentMethod_REF[],2,FALSE), CLEAN(UPPER(TRIM(salesTable[[#This Row],[PaymentMethod]])))))</f>
        <v>CASH</v>
      </c>
      <c r="W1288" s="8" t="str">
        <f>IF(salesTable[[#This Row],[ProductID]]="","MISSING",IFERROR(VLOOKUP(salesTable[[#This Row],[ProductID]],product_REF[],1,FALSE),"NO MATCH"))</f>
        <v>P003</v>
      </c>
      <c r="X1288" s="8" t="str">
        <f>CLEAN(UPPER(TRIM(IF(salesTable[[#This Row],[ProductID]]="","MISSING",IFERROR(VLOOKUP(salesTable[[#This Row],[ProductID]],product_REF[],2,FALSE),"NO MATCH")))))</f>
        <v>WIRELESS HEADSET</v>
      </c>
      <c r="Y1288" t="str">
        <f>IFERROR(CLEAN(UPPER(TRIM(VLOOKUP(salesTable[[#This Row],[productID_Final]],product_REF[],3,FALSE)))),"NO MATCH")</f>
        <v>ELECTRONICS</v>
      </c>
      <c r="Z1288" s="8" t="str">
        <f>IF(salesTable[[#This Row],[productCategory_final]]=CLEAN(UPPER(TRIM(salesTable[ProductCategory]))),salesTable[[#This Row],[productCategory_final]],"MISMATCH")</f>
        <v>ELECTRONICS</v>
      </c>
      <c r="AA1288" s="8" t="str">
        <f>IF(salesTable[[#This Row],[CustomerID]]="","MISSING",IFERROR(VLOOKUP(salesTable[[#This Row],[CustomerID]],customer_REF[],1,FALSE),"NO MATCH"))</f>
        <v>C0149</v>
      </c>
      <c r="AB1288" t="str">
        <f>CLEAN(UPPER(TRIM(IF(salesTable[[#This Row],[FirstName]]="","MISSING",IFERROR(VLOOKUP(salesTable[[#This Row],[CustomerID_final]],customer_REF[],2,FALSE),"NO MATCH")))))</f>
        <v>KOJO</v>
      </c>
      <c r="AC1288" s="8" t="str">
        <f>IF(salesTable[[#This Row],[customerFisrtName]]=CLEAN(UPPER(TRIM(salesTable[[#This Row],[customerFisrtName]]))),salesTable[[#This Row],[customerFisrtName]],"MISMATCH")</f>
        <v>KOJO</v>
      </c>
      <c r="AD1288" t="str">
        <f>CLEAN(UPPER(TRIM(IF(salesTable[[#This Row],[LastName]]="","MISSING",IFERROR(VLOOKUP(salesTable[[#This Row],[CustomerID_final]],customer_REF[],3,FALSE),"NO MATCH")))))</f>
        <v>ARTHUR</v>
      </c>
      <c r="AE1288" s="8" t="str">
        <f>IF(salesTable[[#This Row],[customerLastName]]=CLEAN(UPPER(TRIM(salesTable[[#This Row],[customerLastName]]))),salesTable[[#This Row],[customerLastName]],"MISMATCH")</f>
        <v>ARTHUR</v>
      </c>
      <c r="AF1288" s="8" t="str">
        <f>IF(salesTable[[#This Row],[Phone]]="","MISSING",0&amp;RIGHT(TRIM(SUBSTITUTE(SUBSTITUTE(SUBSTITUTE(salesTable[[#This Row],[Phone]],"+","")," ",""),"-","")),9))</f>
        <v>0243814582</v>
      </c>
      <c r="AG128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288" s="8">
        <f>IF(salesTable[[#This Row],[quantity_clean]]&gt;0,salesTable[[#This Row],[quantity_clean]],"INVALID")</f>
        <v>12</v>
      </c>
      <c r="AI128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88" s="8">
        <f>IF(salesTable[[#This Row],[unitPrice_clean]]&gt;0,salesTable[[#This Row],[unitPrice_clean]],"INVALID")</f>
        <v>420</v>
      </c>
      <c r="AK1288">
        <f>IF(salesTable[[#This Row],[Revenue]]="","MISSING",VALUE(TRIM(SUBSTITUTE(SUBSTITUTE(salesTable[[#This Row],[Revenue]],",",""),"GH₵",""))))</f>
        <v>5040</v>
      </c>
      <c r="AL1288" s="8">
        <f>IFERROR(IF(ROUND(salesTable[[#This Row],[Quantity_final]]*salesTable[[#This Row],[UnitPrice_final]],2)=ROUND(salesTable[[#This Row],[revenue_clean]],2)=TRUE,salesTable[[#This Row],[revenue_clean]],"invalid"),"INVALID")</f>
        <v>5040</v>
      </c>
      <c r="AM1288" s="19">
        <f>IF(ISNUMBER(salesTable[[#This Row],[OrderDate]]),salesTable[[#This Row],[OrderDate]],IFERROR(DATEVALUE(CLEAN(TRIM(SUBSTITUTE(salesTable[[#This Row],[OrderDate]],".","/")))),"CHECK"))</f>
        <v>45890</v>
      </c>
      <c r="AN12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45890</v>
      </c>
      <c r="AO12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88" s="8" t="str">
        <f>CLEAN(PROPER(TRIM(salesTable[[#This Row],[Email]])))</f>
        <v>Kojo.Arthur88@Example.Com</v>
      </c>
      <c r="AR1288" s="8" t="str">
        <f>CLEAN(TRIM(salesTable[[#This Row],[SourceFile]]))</f>
        <v>Online_Sales_2025.xlsx</v>
      </c>
      <c r="AS12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8" s="8" t="str">
        <f>IF(salesTable[orderRef_final]&lt;&gt;"MISSING",salesTable[orderRef_final],"invalid")</f>
        <v>SUSPICIOUS</v>
      </c>
    </row>
    <row r="1289" spans="1:46" x14ac:dyDescent="0.3">
      <c r="A1289" t="s">
        <v>3794</v>
      </c>
      <c r="B1289" t="s">
        <v>3795</v>
      </c>
      <c r="C1289" t="s">
        <v>1183</v>
      </c>
      <c r="D1289" t="s">
        <v>366</v>
      </c>
      <c r="E1289" t="s">
        <v>1283</v>
      </c>
      <c r="F1289" t="s">
        <v>108</v>
      </c>
      <c r="G1289" t="s">
        <v>191</v>
      </c>
      <c r="H1289" t="s">
        <v>278</v>
      </c>
      <c r="I1289" t="s">
        <v>279</v>
      </c>
      <c r="J1289" t="s">
        <v>337</v>
      </c>
      <c r="K1289" t="s">
        <v>72</v>
      </c>
      <c r="L1289" t="s">
        <v>280</v>
      </c>
      <c r="M1289">
        <v>9</v>
      </c>
      <c r="N1289">
        <v>1650</v>
      </c>
      <c r="O1289">
        <v>14850</v>
      </c>
      <c r="P1289" t="s">
        <v>643</v>
      </c>
      <c r="Q1289" t="s">
        <v>3796</v>
      </c>
      <c r="R1289" t="s">
        <v>46</v>
      </c>
      <c r="S1289" t="str">
        <f>IF(salesTable[[#This Row],[Region]]="","MISSING",IFERROR(VLOOKUP(salesTable[[#This Row],[Region]],region_ref[],2,FALSE),TRIM(CLEAN(UPPER(salesTable[[#This Row],[Region]])))))</f>
        <v>TAMALE</v>
      </c>
      <c r="T1289" t="str">
        <f>IF(salesTable[[#This Row],[CustomerType]]="","MISSING",IFERROR(VLOOKUP(salesTable[[#This Row],[CustomerType]],customerType_Ref[],2,FALSE),TRIM(CLEAN(UPPER(salesTable[[#This Row],[CustomerType]])))))</f>
        <v>INDIVIDUAL</v>
      </c>
      <c r="U1289" t="str">
        <f>IF(salesTable[[#This Row],[SalesChannel]]="","MISSING",IFERROR(VLOOKUP(salesTable[[#This Row],[SalesChannel]],salesChannel_Ref[],2,FALSE),CLEAN(UPPER(TRIM(salesTable[SalesChannel])))))</f>
        <v>IN-STORE</v>
      </c>
      <c r="V1289" t="str">
        <f>IF(salesTable[[#This Row],[PaymentMethod]]="","MISSING",IFERROR(VLOOKUP(salesTable[[#This Row],[PaymentMethod]],paymentMethod_REF[],2,FALSE), CLEAN(UPPER(TRIM(salesTable[[#This Row],[PaymentMethod]])))))</f>
        <v>CASH</v>
      </c>
      <c r="W1289" s="8" t="str">
        <f>IF(salesTable[[#This Row],[ProductID]]="","MISSING",IFERROR(VLOOKUP(salesTable[[#This Row],[ProductID]],product_REF[],1,FALSE),"NO MATCH"))</f>
        <v>P004</v>
      </c>
      <c r="X1289" s="8" t="str">
        <f>CLEAN(UPPER(TRIM(IF(salesTable[[#This Row],[ProductID]]="","MISSING",IFERROR(VLOOKUP(salesTable[[#This Row],[ProductID]],product_REF[],2,FALSE),"NO MATCH")))))</f>
        <v>LASER PRINTER</v>
      </c>
      <c r="Y1289" t="str">
        <f>IFERROR(CLEAN(UPPER(TRIM(VLOOKUP(salesTable[[#This Row],[productID_Final]],product_REF[],3,FALSE)))),"NO MATCH")</f>
        <v>OFFICE SUPPLIES</v>
      </c>
      <c r="Z1289" s="8" t="str">
        <f>IF(salesTable[[#This Row],[productCategory_final]]=CLEAN(UPPER(TRIM(salesTable[ProductCategory]))),salesTable[[#This Row],[productCategory_final]],"MISMATCH")</f>
        <v>OFFICE SUPPLIES</v>
      </c>
      <c r="AA1289" s="8" t="str">
        <f>IF(salesTable[[#This Row],[CustomerID]]="","MISSING",IFERROR(VLOOKUP(salesTable[[#This Row],[CustomerID]],customer_REF[],1,FALSE),"NO MATCH"))</f>
        <v>C0216</v>
      </c>
      <c r="AB1289" t="str">
        <f>CLEAN(UPPER(TRIM(IF(salesTable[[#This Row],[FirstName]]="","MISSING",IFERROR(VLOOKUP(salesTable[[#This Row],[CustomerID_final]],customer_REF[],2,FALSE),"NO MATCH")))))</f>
        <v>ABENA</v>
      </c>
      <c r="AC1289" s="8" t="str">
        <f>IF(salesTable[[#This Row],[customerFisrtName]]=CLEAN(UPPER(TRIM(salesTable[[#This Row],[customerFisrtName]]))),salesTable[[#This Row],[customerFisrtName]],"MISMATCH")</f>
        <v>ABENA</v>
      </c>
      <c r="AD1289" t="str">
        <f>CLEAN(UPPER(TRIM(IF(salesTable[[#This Row],[LastName]]="","MISSING",IFERROR(VLOOKUP(salesTable[[#This Row],[CustomerID_final]],customer_REF[],3,FALSE),"NO MATCH")))))</f>
        <v>BOATENG</v>
      </c>
      <c r="AE1289" s="8" t="str">
        <f>IF(salesTable[[#This Row],[customerLastName]]=CLEAN(UPPER(TRIM(salesTable[[#This Row],[customerLastName]]))),salesTable[[#This Row],[customerLastName]],"MISMATCH")</f>
        <v>BOATENG</v>
      </c>
      <c r="AF1289" s="8" t="str">
        <f>IF(salesTable[[#This Row],[Phone]]="","MISSING",0&amp;RIGHT(TRIM(SUBSTITUTE(SUBSTITUTE(SUBSTITUTE(salesTable[[#This Row],[Phone]],"+","")," ",""),"-","")),9))</f>
        <v>0241234567</v>
      </c>
      <c r="AG128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289" s="8">
        <f>IF(salesTable[[#This Row],[quantity_clean]]&gt;0,salesTable[[#This Row],[quantity_clean]],"INVALID")</f>
        <v>9</v>
      </c>
      <c r="AI128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89" s="8">
        <f>IF(salesTable[[#This Row],[unitPrice_clean]]&gt;0,salesTable[[#This Row],[unitPrice_clean]],"INVALID")</f>
        <v>1650</v>
      </c>
      <c r="AK1289">
        <f>IF(salesTable[[#This Row],[Revenue]]="","MISSING",VALUE(TRIM(SUBSTITUTE(SUBSTITUTE(salesTable[[#This Row],[Revenue]],",",""),"GH₵",""))))</f>
        <v>14850</v>
      </c>
      <c r="AL1289" s="8">
        <f>IFERROR(IF(ROUND(salesTable[[#This Row],[Quantity_final]]*salesTable[[#This Row],[UnitPrice_final]],2)=ROUND(salesTable[[#This Row],[revenue_clean]],2)=TRUE,salesTable[[#This Row],[revenue_clean]],"invalid"),"INVALID")</f>
        <v>14850</v>
      </c>
      <c r="AM1289" s="19">
        <f>IF(ISNUMBER(salesTable[[#This Row],[OrderDate]]),salesTable[[#This Row],[OrderDate]],IFERROR(DATEVALUE(CLEAN(TRIM(SUBSTITUTE(salesTable[[#This Row],[OrderDate]],".","/")))),"CHECK"))</f>
        <v>45796</v>
      </c>
      <c r="AN12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45796</v>
      </c>
      <c r="AO12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89" s="8" t="str">
        <f>CLEAN(PROPER(TRIM(salesTable[[#This Row],[Email]])))</f>
        <v>Abena.Boateng32@Example.Com</v>
      </c>
      <c r="AR1289" s="8" t="str">
        <f>CLEAN(TRIM(salesTable[[#This Row],[SourceFile]]))</f>
        <v>Mobile_App_Export.csv</v>
      </c>
      <c r="AS12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89" s="8" t="str">
        <f>IF(salesTable[orderRef_final]&lt;&gt;"MISSING",salesTable[orderRef_final],"invalid")</f>
        <v>SUSPICIOUS</v>
      </c>
    </row>
    <row r="1290" spans="1:46" x14ac:dyDescent="0.3">
      <c r="A1290" t="s">
        <v>3830</v>
      </c>
      <c r="B1290" t="s">
        <v>3831</v>
      </c>
      <c r="C1290" t="s">
        <v>3832</v>
      </c>
      <c r="D1290" t="s">
        <v>92</v>
      </c>
      <c r="E1290" t="s">
        <v>173</v>
      </c>
      <c r="F1290" t="s">
        <v>352</v>
      </c>
      <c r="G1290" t="s">
        <v>39</v>
      </c>
      <c r="H1290" t="s">
        <v>392</v>
      </c>
      <c r="I1290" t="s">
        <v>41</v>
      </c>
      <c r="J1290" t="s">
        <v>71</v>
      </c>
      <c r="K1290" t="s">
        <v>57</v>
      </c>
      <c r="L1290" t="s">
        <v>565</v>
      </c>
      <c r="M1290">
        <v>8</v>
      </c>
      <c r="N1290">
        <v>1900</v>
      </c>
      <c r="O1290">
        <v>15200</v>
      </c>
      <c r="P1290" t="s">
        <v>3833</v>
      </c>
      <c r="Q1290" t="s">
        <v>3834</v>
      </c>
      <c r="R1290" t="s">
        <v>46</v>
      </c>
      <c r="S1290" t="str">
        <f>IF(salesTable[[#This Row],[Region]]="","MISSING",IFERROR(VLOOKUP(salesTable[[#This Row],[Region]],region_ref[],2,FALSE),TRIM(CLEAN(UPPER(salesTable[[#This Row],[Region]])))))</f>
        <v>TAMALE</v>
      </c>
      <c r="T1290" t="str">
        <f>IF(salesTable[[#This Row],[CustomerType]]="","MISSING",IFERROR(VLOOKUP(salesTable[[#This Row],[CustomerType]],customerType_Ref[],2,FALSE),TRIM(CLEAN(UPPER(salesTable[[#This Row],[CustomerType]])))))</f>
        <v>INDIVIDUAL</v>
      </c>
      <c r="U1290" t="str">
        <f>IF(salesTable[[#This Row],[SalesChannel]]="","MISSING",IFERROR(VLOOKUP(salesTable[[#This Row],[SalesChannel]],salesChannel_Ref[],2,FALSE),CLEAN(UPPER(TRIM(salesTable[SalesChannel])))))</f>
        <v>ONLINE</v>
      </c>
      <c r="V1290" t="str">
        <f>IF(salesTable[[#This Row],[PaymentMethod]]="","MISSING",IFERROR(VLOOKUP(salesTable[[#This Row],[PaymentMethod]],paymentMethod_REF[],2,FALSE), CLEAN(UPPER(TRIM(salesTable[[#This Row],[PaymentMethod]])))))</f>
        <v>CARD</v>
      </c>
      <c r="W1290" s="8" t="str">
        <f>IF(salesTable[[#This Row],[ProductID]]="","MISSING",IFERROR(VLOOKUP(salesTable[[#This Row],[ProductID]],product_REF[],1,FALSE),"NO MATCH"))</f>
        <v>P006</v>
      </c>
      <c r="X1290" s="8" t="str">
        <f>CLEAN(UPPER(TRIM(IF(salesTable[[#This Row],[ProductID]]="","MISSING",IFERROR(VLOOKUP(salesTable[[#This Row],[ProductID]],product_REF[],2,FALSE),"NO MATCH")))))</f>
        <v>STANDING DESK</v>
      </c>
      <c r="Y1290" t="str">
        <f>IFERROR(CLEAN(UPPER(TRIM(VLOOKUP(salesTable[[#This Row],[productID_Final]],product_REF[],3,FALSE)))),"NO MATCH")</f>
        <v>FURNITURE</v>
      </c>
      <c r="Z1290" s="8" t="str">
        <f>IF(salesTable[[#This Row],[productCategory_final]]=CLEAN(UPPER(TRIM(salesTable[ProductCategory]))),salesTable[[#This Row],[productCategory_final]],"MISMATCH")</f>
        <v>FURNITURE</v>
      </c>
      <c r="AA1290" s="8" t="str">
        <f>IF(salesTable[[#This Row],[CustomerID]]="","MISSING",IFERROR(VLOOKUP(salesTable[[#This Row],[CustomerID]],customer_REF[],1,FALSE),"NO MATCH"))</f>
        <v>C0184</v>
      </c>
      <c r="AB1290" t="str">
        <f>CLEAN(UPPER(TRIM(IF(salesTable[[#This Row],[FirstName]]="","MISSING",IFERROR(VLOOKUP(salesTable[[#This Row],[CustomerID_final]],customer_REF[],2,FALSE),"NO MATCH")))))</f>
        <v>AMA</v>
      </c>
      <c r="AC1290" s="8" t="str">
        <f>IF(salesTable[[#This Row],[customerFisrtName]]=CLEAN(UPPER(TRIM(salesTable[[#This Row],[customerFisrtName]]))),salesTable[[#This Row],[customerFisrtName]],"MISMATCH")</f>
        <v>AMA</v>
      </c>
      <c r="AD1290" t="str">
        <f>CLEAN(UPPER(TRIM(IF(salesTable[[#This Row],[LastName]]="","MISSING",IFERROR(VLOOKUP(salesTable[[#This Row],[CustomerID_final]],customer_REF[],3,FALSE),"NO MATCH")))))</f>
        <v>OSEI</v>
      </c>
      <c r="AE1290" s="8" t="str">
        <f>IF(salesTable[[#This Row],[customerLastName]]=CLEAN(UPPER(TRIM(salesTable[[#This Row],[customerLastName]]))),salesTable[[#This Row],[customerLastName]],"MISMATCH")</f>
        <v>OSEI</v>
      </c>
      <c r="AF1290" s="8" t="str">
        <f>IF(salesTable[[#This Row],[Phone]]="","MISSING",0&amp;RIGHT(TRIM(SUBSTITUTE(SUBSTITUTE(SUBSTITUTE(salesTable[[#This Row],[Phone]],"+","")," ",""),"-","")),9))</f>
        <v>0543481093</v>
      </c>
      <c r="AG129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290" s="8">
        <f>IF(salesTable[[#This Row],[quantity_clean]]&gt;0,salesTable[[#This Row],[quantity_clean]],"INVALID")</f>
        <v>8</v>
      </c>
      <c r="AI129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290" s="8">
        <f>IF(salesTable[[#This Row],[unitPrice_clean]]&gt;0,salesTable[[#This Row],[unitPrice_clean]],"INVALID")</f>
        <v>1900</v>
      </c>
      <c r="AK1290">
        <f>IF(salesTable[[#This Row],[Revenue]]="","MISSING",VALUE(TRIM(SUBSTITUTE(SUBSTITUTE(salesTable[[#This Row],[Revenue]],",",""),"GH₵",""))))</f>
        <v>15200</v>
      </c>
      <c r="AL1290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1290" s="19">
        <f>IF(ISNUMBER(salesTable[[#This Row],[OrderDate]]),salesTable[[#This Row],[OrderDate]],IFERROR(DATEVALUE(CLEAN(TRIM(SUBSTITUTE(salesTable[[#This Row],[OrderDate]],".","/")))),"CHECK"))</f>
        <v>45734</v>
      </c>
      <c r="AN12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45734</v>
      </c>
      <c r="AO12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0" s="8" t="str">
        <f>CLEAN(PROPER(TRIM(salesTable[[#This Row],[Email]])))</f>
        <v>Ama.Osei6@Example.Com</v>
      </c>
      <c r="AR1290" s="8" t="str">
        <f>CLEAN(TRIM(salesTable[[#This Row],[SourceFile]]))</f>
        <v>Mobile_App_Export.csv</v>
      </c>
      <c r="AS12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0" s="8" t="str">
        <f>IF(salesTable[orderRef_final]&lt;&gt;"MISSING",salesTable[orderRef_final],"invalid")</f>
        <v>SUSPICIOUS</v>
      </c>
    </row>
    <row r="1291" spans="1:46" x14ac:dyDescent="0.3">
      <c r="A1291" t="s">
        <v>3887</v>
      </c>
      <c r="B1291" t="s">
        <v>3888</v>
      </c>
      <c r="C1291" t="s">
        <v>2768</v>
      </c>
      <c r="D1291" t="s">
        <v>271</v>
      </c>
      <c r="E1291" t="s">
        <v>140</v>
      </c>
      <c r="F1291" t="s">
        <v>108</v>
      </c>
      <c r="G1291" t="s">
        <v>53</v>
      </c>
      <c r="H1291" t="s">
        <v>95</v>
      </c>
      <c r="I1291" t="s">
        <v>96</v>
      </c>
      <c r="J1291" t="s">
        <v>272</v>
      </c>
      <c r="K1291" t="s">
        <v>458</v>
      </c>
      <c r="L1291" t="s">
        <v>165</v>
      </c>
      <c r="M1291">
        <v>3</v>
      </c>
      <c r="N1291">
        <v>180</v>
      </c>
      <c r="O1291">
        <v>540</v>
      </c>
      <c r="P1291" t="s">
        <v>3889</v>
      </c>
      <c r="Q1291" t="s">
        <v>3890</v>
      </c>
      <c r="R1291" t="s">
        <v>32</v>
      </c>
      <c r="S1291" t="str">
        <f>IF(salesTable[[#This Row],[Region]]="","MISSING",IFERROR(VLOOKUP(salesTable[[#This Row],[Region]],region_ref[],2,FALSE),TRIM(CLEAN(UPPER(salesTable[[#This Row],[Region]])))))</f>
        <v>TAMALE</v>
      </c>
      <c r="T1291" t="str">
        <f>IF(salesTable[[#This Row],[CustomerType]]="","MISSING",IFERROR(VLOOKUP(salesTable[[#This Row],[CustomerType]],customerType_Ref[],2,FALSE),TRIM(CLEAN(UPPER(salesTable[[#This Row],[CustomerType]])))))</f>
        <v>GOVERNMENT</v>
      </c>
      <c r="U1291" t="str">
        <f>IF(salesTable[[#This Row],[SalesChannel]]="","MISSING",IFERROR(VLOOKUP(salesTable[[#This Row],[SalesChannel]],salesChannel_Ref[],2,FALSE),CLEAN(UPPER(TRIM(salesTable[SalesChannel])))))</f>
        <v>IN-STORE</v>
      </c>
      <c r="V129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91" s="8" t="str">
        <f>IF(salesTable[[#This Row],[ProductID]]="","MISSING",IFERROR(VLOOKUP(salesTable[[#This Row],[ProductID]],product_REF[],1,FALSE),"NO MATCH"))</f>
        <v>P007</v>
      </c>
      <c r="X1291" s="8" t="str">
        <f>CLEAN(UPPER(TRIM(IF(salesTable[[#This Row],[ProductID]]="","MISSING",IFERROR(VLOOKUP(salesTable[[#This Row],[ProductID]],product_REF[],2,FALSE),"NO MATCH")))))</f>
        <v>COTTON SHIRT</v>
      </c>
      <c r="Y1291" t="str">
        <f>IFERROR(CLEAN(UPPER(TRIM(VLOOKUP(salesTable[[#This Row],[productID_Final]],product_REF[],3,FALSE)))),"NO MATCH")</f>
        <v>CLOTHING</v>
      </c>
      <c r="Z1291" s="8" t="str">
        <f>IF(salesTable[[#This Row],[productCategory_final]]=CLEAN(UPPER(TRIM(salesTable[ProductCategory]))),salesTable[[#This Row],[productCategory_final]],"MISMATCH")</f>
        <v>CLOTHING</v>
      </c>
      <c r="AA1291" s="8" t="str">
        <f>IF(salesTable[[#This Row],[CustomerID]]="","MISSING",IFERROR(VLOOKUP(salesTable[[#This Row],[CustomerID]],customer_REF[],1,FALSE),"NO MATCH"))</f>
        <v>C0193</v>
      </c>
      <c r="AB1291" t="str">
        <f>CLEAN(UPPER(TRIM(IF(salesTable[[#This Row],[FirstName]]="","MISSING",IFERROR(VLOOKUP(salesTable[[#This Row],[CustomerID_final]],customer_REF[],2,FALSE),"NO MATCH")))))</f>
        <v>MICHAEL</v>
      </c>
      <c r="AC1291" s="8" t="str">
        <f>IF(salesTable[[#This Row],[customerFisrtName]]=CLEAN(UPPER(TRIM(salesTable[[#This Row],[customerFisrtName]]))),salesTable[[#This Row],[customerFisrtName]],"MISMATCH")</f>
        <v>MICHAEL</v>
      </c>
      <c r="AD1291" t="str">
        <f>CLEAN(UPPER(TRIM(IF(salesTable[[#This Row],[LastName]]="","MISSING",IFERROR(VLOOKUP(salesTable[[#This Row],[CustomerID_final]],customer_REF[],3,FALSE),"NO MATCH")))))</f>
        <v>OWUSU</v>
      </c>
      <c r="AE1291" s="8" t="str">
        <f>IF(salesTable[[#This Row],[customerLastName]]=CLEAN(UPPER(TRIM(salesTable[[#This Row],[customerLastName]]))),salesTable[[#This Row],[customerLastName]],"MISMATCH")</f>
        <v>OWUSU</v>
      </c>
      <c r="AF1291" s="8" t="str">
        <f>IF(salesTable[[#This Row],[Phone]]="","MISSING",0&amp;RIGHT(TRIM(SUBSTITUTE(SUBSTITUTE(SUBSTITUTE(salesTable[[#This Row],[Phone]],"+","")," ",""),"-","")),9))</f>
        <v>0264795254</v>
      </c>
      <c r="AG129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291" s="8">
        <f>IF(salesTable[[#This Row],[quantity_clean]]&gt;0,salesTable[[#This Row],[quantity_clean]],"INVALID")</f>
        <v>3</v>
      </c>
      <c r="AI129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91" s="8">
        <f>IF(salesTable[[#This Row],[unitPrice_clean]]&gt;0,salesTable[[#This Row],[unitPrice_clean]],"INVALID")</f>
        <v>180</v>
      </c>
      <c r="AK1291">
        <f>IF(salesTable[[#This Row],[Revenue]]="","MISSING",VALUE(TRIM(SUBSTITUTE(SUBSTITUTE(salesTable[[#This Row],[Revenue]],",",""),"GH₵",""))))</f>
        <v>540</v>
      </c>
      <c r="AL1291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1291" s="19" t="str">
        <f>IF(ISNUMBER(salesTable[[#This Row],[OrderDate]]),salesTable[[#This Row],[OrderDate]],IFERROR(DATEVALUE(CLEAN(TRIM(SUBSTITUTE(salesTable[[#This Row],[OrderDate]],".","/")))),"CHECK"))</f>
        <v>CHECK</v>
      </c>
      <c r="AN129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2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1" s="8" t="str">
        <f>CLEAN(PROPER(TRIM(salesTable[[#This Row],[Email]])))</f>
        <v>Michael.Owusu21@Example.Com</v>
      </c>
      <c r="AR1291" s="8" t="str">
        <f>CLEAN(TRIM(salesTable[[#This Row],[SourceFile]]))</f>
        <v>Agent_App_2025.csv</v>
      </c>
      <c r="AS12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1" s="8" t="str">
        <f>IF(salesTable[orderRef_final]&lt;&gt;"MISSING",salesTable[orderRef_final],"invalid")</f>
        <v>SUSPICIOUS</v>
      </c>
    </row>
    <row r="1292" spans="1:46" x14ac:dyDescent="0.3">
      <c r="A1292" t="s">
        <v>3921</v>
      </c>
      <c r="B1292" t="s">
        <v>1732</v>
      </c>
      <c r="C1292" t="s">
        <v>160</v>
      </c>
      <c r="D1292" t="s">
        <v>559</v>
      </c>
      <c r="E1292" t="s">
        <v>944</v>
      </c>
      <c r="F1292" t="s">
        <v>108</v>
      </c>
      <c r="G1292" t="s">
        <v>303</v>
      </c>
      <c r="H1292" t="s">
        <v>399</v>
      </c>
      <c r="I1292" t="s">
        <v>41</v>
      </c>
      <c r="J1292" t="s">
        <v>83</v>
      </c>
      <c r="K1292" t="s">
        <v>84</v>
      </c>
      <c r="L1292" t="s">
        <v>111</v>
      </c>
      <c r="M1292" t="s">
        <v>2214</v>
      </c>
      <c r="N1292" t="s">
        <v>1006</v>
      </c>
      <c r="O1292">
        <v>14400</v>
      </c>
      <c r="P1292" t="s">
        <v>3922</v>
      </c>
      <c r="Q1292" t="s">
        <v>3923</v>
      </c>
      <c r="R1292" t="s">
        <v>61</v>
      </c>
      <c r="S1292" t="str">
        <f>IF(salesTable[[#This Row],[Region]]="","MISSING",IFERROR(VLOOKUP(salesTable[[#This Row],[Region]],region_ref[],2,FALSE),TRIM(CLEAN(UPPER(salesTable[[#This Row],[Region]])))))</f>
        <v>TAMALE</v>
      </c>
      <c r="T1292" t="str">
        <f>IF(salesTable[[#This Row],[CustomerType]]="","MISSING",IFERROR(VLOOKUP(salesTable[[#This Row],[CustomerType]],customerType_Ref[],2,FALSE),TRIM(CLEAN(UPPER(salesTable[[#This Row],[CustomerType]])))))</f>
        <v>INDIVIDUAL</v>
      </c>
      <c r="U1292" t="str">
        <f>IF(salesTable[[#This Row],[SalesChannel]]="","MISSING",IFERROR(VLOOKUP(salesTable[[#This Row],[SalesChannel]],salesChannel_Ref[],2,FALSE),CLEAN(UPPER(TRIM(salesTable[SalesChannel])))))</f>
        <v>AGENT</v>
      </c>
      <c r="V1292" t="str">
        <f>IF(salesTable[[#This Row],[PaymentMethod]]="","MISSING",IFERROR(VLOOKUP(salesTable[[#This Row],[PaymentMethod]],paymentMethod_REF[],2,FALSE), CLEAN(UPPER(TRIM(salesTable[[#This Row],[PaymentMethod]])))))</f>
        <v>CARD</v>
      </c>
      <c r="W1292" s="8" t="str">
        <f>IF(salesTable[[#This Row],[ProductID]]="","MISSING",IFERROR(VLOOKUP(salesTable[[#This Row],[ProductID]],product_REF[],1,FALSE),"NO MATCH"))</f>
        <v>P011</v>
      </c>
      <c r="X1292" s="8" t="str">
        <f>CLEAN(UPPER(TRIM(IF(salesTable[[#This Row],[ProductID]]="","MISSING",IFERROR(VLOOKUP(salesTable[[#This Row],[ProductID]],product_REF[],2,FALSE),"NO MATCH")))))</f>
        <v>EXECUTIVE DESK</v>
      </c>
      <c r="Y1292" t="str">
        <f>IFERROR(CLEAN(UPPER(TRIM(VLOOKUP(salesTable[[#This Row],[productID_Final]],product_REF[],3,FALSE)))),"NO MATCH")</f>
        <v>FURNITURE</v>
      </c>
      <c r="Z1292" s="8" t="str">
        <f>IF(salesTable[[#This Row],[productCategory_final]]=CLEAN(UPPER(TRIM(salesTable[ProductCategory]))),salesTable[[#This Row],[productCategory_final]],"MISMATCH")</f>
        <v>FURNITURE</v>
      </c>
      <c r="AA1292" s="8" t="str">
        <f>IF(salesTable[[#This Row],[CustomerID]]="","MISSING",IFERROR(VLOOKUP(salesTable[[#This Row],[CustomerID]],customer_REF[],1,FALSE),"NO MATCH"))</f>
        <v>C0016</v>
      </c>
      <c r="AB1292" t="str">
        <f>CLEAN(UPPER(TRIM(IF(salesTable[[#This Row],[FirstName]]="","MISSING",IFERROR(VLOOKUP(salesTable[[#This Row],[CustomerID_final]],customer_REF[],2,FALSE),"NO MATCH")))))</f>
        <v>AMA</v>
      </c>
      <c r="AC1292" s="8" t="str">
        <f>IF(salesTable[[#This Row],[customerFisrtName]]=CLEAN(UPPER(TRIM(salesTable[[#This Row],[customerFisrtName]]))),salesTable[[#This Row],[customerFisrtName]],"MISMATCH")</f>
        <v>AMA</v>
      </c>
      <c r="AD1292" t="str">
        <f>CLEAN(UPPER(TRIM(IF(salesTable[[#This Row],[LastName]]="","MISSING",IFERROR(VLOOKUP(salesTable[[#This Row],[CustomerID_final]],customer_REF[],3,FALSE),"NO MATCH")))))</f>
        <v>ADDO</v>
      </c>
      <c r="AE1292" s="8" t="str">
        <f>IF(salesTable[[#This Row],[customerLastName]]=CLEAN(UPPER(TRIM(salesTable[[#This Row],[customerLastName]]))),salesTable[[#This Row],[customerLastName]],"MISMATCH")</f>
        <v>ADDO</v>
      </c>
      <c r="AF1292" s="8" t="str">
        <f>IF(salesTable[[#This Row],[Phone]]="","MISSING",0&amp;RIGHT(TRIM(SUBSTITUTE(SUBSTITUTE(SUBSTITUTE(salesTable[[#This Row],[Phone]],"+","")," ",""),"-","")),9))</f>
        <v>0552769539</v>
      </c>
      <c r="AG129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92" s="8">
        <f>IF(salesTable[[#This Row],[quantity_clean]]&gt;0,salesTable[[#This Row],[quantity_clean]],"INVALID")</f>
        <v>6</v>
      </c>
      <c r="AI129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292" s="8">
        <f>IF(salesTable[[#This Row],[unitPrice_clean]]&gt;0,salesTable[[#This Row],[unitPrice_clean]],"INVALID")</f>
        <v>2400</v>
      </c>
      <c r="AK1292">
        <f>IF(salesTable[[#This Row],[Revenue]]="","MISSING",VALUE(TRIM(SUBSTITUTE(SUBSTITUTE(salesTable[[#This Row],[Revenue]],",",""),"GH₵",""))))</f>
        <v>14400</v>
      </c>
      <c r="AL1292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292" s="19">
        <f>IF(ISNUMBER(salesTable[[#This Row],[OrderDate]]),salesTable[[#This Row],[OrderDate]],IFERROR(DATEVALUE(CLEAN(TRIM(SUBSTITUTE(salesTable[[#This Row],[OrderDate]],".","/")))),"CHECK"))</f>
        <v>45912</v>
      </c>
      <c r="AN12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45912</v>
      </c>
      <c r="AO12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2" s="8" t="str">
        <f>CLEAN(PROPER(TRIM(salesTable[[#This Row],[Email]])))</f>
        <v>Ama.Addo58Example.Com</v>
      </c>
      <c r="AR1292" s="8" t="str">
        <f>CLEAN(TRIM(salesTable[[#This Row],[SourceFile]]))</f>
        <v>Retail_POS_2025.csv</v>
      </c>
      <c r="AS12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2" s="8" t="str">
        <f>IF(salesTable[orderRef_final]&lt;&gt;"MISSING",salesTable[orderRef_final],"invalid")</f>
        <v>SUSPICIOUS</v>
      </c>
    </row>
    <row r="1293" spans="1:46" x14ac:dyDescent="0.3">
      <c r="A1293" t="s">
        <v>3928</v>
      </c>
      <c r="B1293" t="s">
        <v>3712</v>
      </c>
      <c r="C1293" t="s">
        <v>2186</v>
      </c>
      <c r="D1293" t="s">
        <v>271</v>
      </c>
      <c r="E1293" t="s">
        <v>140</v>
      </c>
      <c r="F1293" t="s">
        <v>23</v>
      </c>
      <c r="G1293" t="s">
        <v>53</v>
      </c>
      <c r="H1293" t="s">
        <v>95</v>
      </c>
      <c r="I1293" t="s">
        <v>1634</v>
      </c>
      <c r="J1293" t="s">
        <v>27</v>
      </c>
      <c r="K1293" t="s">
        <v>98</v>
      </c>
      <c r="L1293" t="s">
        <v>111</v>
      </c>
      <c r="M1293">
        <v>6</v>
      </c>
      <c r="N1293">
        <v>180</v>
      </c>
      <c r="O1293">
        <v>1080</v>
      </c>
      <c r="P1293" t="s">
        <v>3929</v>
      </c>
      <c r="Q1293" t="s">
        <v>3930</v>
      </c>
      <c r="R1293" t="s">
        <v>46</v>
      </c>
      <c r="S1293" t="str">
        <f>IF(salesTable[[#This Row],[Region]]="","MISSING",IFERROR(VLOOKUP(salesTable[[#This Row],[Region]],region_ref[],2,FALSE),TRIM(CLEAN(UPPER(salesTable[[#This Row],[Region]])))))</f>
        <v>HO</v>
      </c>
      <c r="T1293" t="str">
        <f>IF(salesTable[[#This Row],[CustomerType]]="","MISSING",IFERROR(VLOOKUP(salesTable[[#This Row],[CustomerType]],customerType_Ref[],2,FALSE),TRIM(CLEAN(UPPER(salesTable[[#This Row],[CustomerType]])))))</f>
        <v>GOVERNMENT</v>
      </c>
      <c r="U1293" t="str">
        <f>IF(salesTable[[#This Row],[SalesChannel]]="","MISSING",IFERROR(VLOOKUP(salesTable[[#This Row],[SalesChannel]],salesChannel_Ref[],2,FALSE),CLEAN(UPPER(TRIM(salesTable[SalesChannel])))))</f>
        <v>MOBILE APP</v>
      </c>
      <c r="V1293" t="str">
        <f>IF(salesTable[[#This Row],[PaymentMethod]]="","MISSING",IFERROR(VLOOKUP(salesTable[[#This Row],[PaymentMethod]],paymentMethod_REF[],2,FALSE), CLEAN(UPPER(TRIM(salesTable[[#This Row],[PaymentMethod]])))))</f>
        <v>CARD</v>
      </c>
      <c r="W1293" s="8" t="str">
        <f>IF(salesTable[[#This Row],[ProductID]]="","MISSING",IFERROR(VLOOKUP(salesTable[[#This Row],[ProductID]],product_REF[],1,FALSE),"NO MATCH"))</f>
        <v>P007</v>
      </c>
      <c r="X1293" s="8" t="str">
        <f>CLEAN(UPPER(TRIM(IF(salesTable[[#This Row],[ProductID]]="","MISSING",IFERROR(VLOOKUP(salesTable[[#This Row],[ProductID]],product_REF[],2,FALSE),"NO MATCH")))))</f>
        <v>COTTON SHIRT</v>
      </c>
      <c r="Y1293" t="str">
        <f>IFERROR(CLEAN(UPPER(TRIM(VLOOKUP(salesTable[[#This Row],[productID_Final]],product_REF[],3,FALSE)))),"NO MATCH")</f>
        <v>CLOTHING</v>
      </c>
      <c r="Z1293" s="8" t="str">
        <f>IF(salesTable[[#This Row],[productCategory_final]]=CLEAN(UPPER(TRIM(salesTable[ProductCategory]))),salesTable[[#This Row],[productCategory_final]],"MISMATCH")</f>
        <v>CLOTHING</v>
      </c>
      <c r="AA1293" s="8" t="str">
        <f>IF(salesTable[[#This Row],[CustomerID]]="","MISSING",IFERROR(VLOOKUP(salesTable[[#This Row],[CustomerID]],customer_REF[],1,FALSE),"NO MATCH"))</f>
        <v>C0380</v>
      </c>
      <c r="AB1293" t="str">
        <f>CLEAN(UPPER(TRIM(IF(salesTable[[#This Row],[FirstName]]="","MISSING",IFERROR(VLOOKUP(salesTable[[#This Row],[CustomerID_final]],customer_REF[],2,FALSE),"NO MATCH")))))</f>
        <v>MICHAEL</v>
      </c>
      <c r="AC1293" s="8" t="str">
        <f>IF(salesTable[[#This Row],[customerFisrtName]]=CLEAN(UPPER(TRIM(salesTable[[#This Row],[customerFisrtName]]))),salesTable[[#This Row],[customerFisrtName]],"MISMATCH")</f>
        <v>MICHAEL</v>
      </c>
      <c r="AD1293" t="str">
        <f>CLEAN(UPPER(TRIM(IF(salesTable[[#This Row],[LastName]]="","MISSING",IFERROR(VLOOKUP(salesTable[[#This Row],[CustomerID_final]],customer_REF[],3,FALSE),"NO MATCH")))))</f>
        <v>OWUSU</v>
      </c>
      <c r="AE1293" s="8" t="str">
        <f>IF(salesTable[[#This Row],[customerLastName]]=CLEAN(UPPER(TRIM(salesTable[[#This Row],[customerLastName]]))),salesTable[[#This Row],[customerLastName]],"MISMATCH")</f>
        <v>OWUSU</v>
      </c>
      <c r="AF1293" s="8" t="str">
        <f>IF(salesTable[[#This Row],[Phone]]="","MISSING",0&amp;RIGHT(TRIM(SUBSTITUTE(SUBSTITUTE(SUBSTITUTE(salesTable[[#This Row],[Phone]],"+","")," ",""),"-","")),9))</f>
        <v>0594884895</v>
      </c>
      <c r="AG129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293" s="8">
        <f>IF(salesTable[[#This Row],[quantity_clean]]&gt;0,salesTable[[#This Row],[quantity_clean]],"INVALID")</f>
        <v>6</v>
      </c>
      <c r="AI129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93" s="8">
        <f>IF(salesTable[[#This Row],[unitPrice_clean]]&gt;0,salesTable[[#This Row],[unitPrice_clean]],"INVALID")</f>
        <v>180</v>
      </c>
      <c r="AK1293">
        <f>IF(salesTable[[#This Row],[Revenue]]="","MISSING",VALUE(TRIM(SUBSTITUTE(SUBSTITUTE(salesTable[[#This Row],[Revenue]],",",""),"GH₵",""))))</f>
        <v>1080</v>
      </c>
      <c r="AL1293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293" s="19">
        <f>IF(ISNUMBER(salesTable[[#This Row],[OrderDate]]),salesTable[[#This Row],[OrderDate]],IFERROR(DATEVALUE(CLEAN(TRIM(SUBSTITUTE(salesTable[[#This Row],[OrderDate]],".","/")))),"CHECK"))</f>
        <v>45752</v>
      </c>
      <c r="AN129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45752</v>
      </c>
      <c r="AO12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93" s="8" t="str">
        <f>CLEAN(PROPER(TRIM(salesTable[[#This Row],[Email]])))</f>
        <v>Michael.Owusu14@Example.Com</v>
      </c>
      <c r="AR1293" s="8" t="str">
        <f>CLEAN(TRIM(salesTable[[#This Row],[SourceFile]]))</f>
        <v>Mobile_App_Export.csv</v>
      </c>
      <c r="AS12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3" s="8" t="str">
        <f>IF(salesTable[orderRef_final]&lt;&gt;"MISSING",salesTable[orderRef_final],"invalid")</f>
        <v>SUSPICIOUS</v>
      </c>
    </row>
    <row r="1294" spans="1:46" x14ac:dyDescent="0.3">
      <c r="A1294" t="s">
        <v>3931</v>
      </c>
      <c r="B1294" t="s">
        <v>3932</v>
      </c>
      <c r="C1294" t="s">
        <v>1521</v>
      </c>
      <c r="D1294" t="s">
        <v>390</v>
      </c>
      <c r="E1294" t="s">
        <v>190</v>
      </c>
      <c r="F1294" t="s">
        <v>108</v>
      </c>
      <c r="G1294" t="s">
        <v>81</v>
      </c>
      <c r="H1294" t="s">
        <v>425</v>
      </c>
      <c r="I1294" t="s">
        <v>110</v>
      </c>
      <c r="J1294" t="s">
        <v>71</v>
      </c>
      <c r="K1294" t="s">
        <v>72</v>
      </c>
      <c r="L1294" t="s">
        <v>675</v>
      </c>
      <c r="M1294">
        <v>2</v>
      </c>
      <c r="N1294">
        <v>1250</v>
      </c>
      <c r="O1294">
        <v>2500</v>
      </c>
      <c r="P1294" t="s">
        <v>3933</v>
      </c>
      <c r="Q1294" t="s">
        <v>3934</v>
      </c>
      <c r="R1294" t="s">
        <v>32</v>
      </c>
      <c r="S1294" t="str">
        <f>IF(salesTable[[#This Row],[Region]]="","MISSING",IFERROR(VLOOKUP(salesTable[[#This Row],[Region]],region_ref[],2,FALSE),TRIM(CLEAN(UPPER(salesTable[[#This Row],[Region]])))))</f>
        <v>TAMALE</v>
      </c>
      <c r="T1294" t="str">
        <f>IF(salesTable[[#This Row],[CustomerType]]="","MISSING",IFERROR(VLOOKUP(salesTable[[#This Row],[CustomerType]],customerType_Ref[],2,FALSE),TRIM(CLEAN(UPPER(salesTable[[#This Row],[CustomerType]])))))</f>
        <v>INDIVIDUAL</v>
      </c>
      <c r="U1294" t="str">
        <f>IF(salesTable[[#This Row],[SalesChannel]]="","MISSING",IFERROR(VLOOKUP(salesTable[[#This Row],[SalesChannel]],salesChannel_Ref[],2,FALSE),CLEAN(UPPER(TRIM(salesTable[SalesChannel])))))</f>
        <v>IN-STORE</v>
      </c>
      <c r="V129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94" s="8" t="str">
        <f>IF(salesTable[[#This Row],[ProductID]]="","MISSING",IFERROR(VLOOKUP(salesTable[[#This Row],[ProductID]],product_REF[],1,FALSE),"NO MATCH"))</f>
        <v>P008</v>
      </c>
      <c r="X1294" s="8" t="str">
        <f>CLEAN(UPPER(TRIM(IF(salesTable[[#This Row],[ProductID]]="","MISSING",IFERROR(VLOOKUP(salesTable[[#This Row],[ProductID]],product_REF[],2,FALSE),"NO MATCH")))))</f>
        <v>MICROWAVE 25L</v>
      </c>
      <c r="Y1294" t="str">
        <f>IFERROR(CLEAN(UPPER(TRIM(VLOOKUP(salesTable[[#This Row],[productID_Final]],product_REF[],3,FALSE)))),"NO MATCH")</f>
        <v>HOME APPLIANCES</v>
      </c>
      <c r="Z1294" s="8" t="str">
        <f>IF(salesTable[[#This Row],[productCategory_final]]=CLEAN(UPPER(TRIM(salesTable[ProductCategory]))),salesTable[[#This Row],[productCategory_final]],"MISMATCH")</f>
        <v>HOME APPLIANCES</v>
      </c>
      <c r="AA1294" s="8" t="str">
        <f>IF(salesTable[[#This Row],[CustomerID]]="","MISSING",IFERROR(VLOOKUP(salesTable[[#This Row],[CustomerID]],customer_REF[],1,FALSE),"NO MATCH"))</f>
        <v>C0170</v>
      </c>
      <c r="AB1294" t="str">
        <f>CLEAN(UPPER(TRIM(IF(salesTable[[#This Row],[FirstName]]="","MISSING",IFERROR(VLOOKUP(salesTable[[#This Row],[CustomerID_final]],customer_REF[],2,FALSE),"NO MATCH")))))</f>
        <v>ADWOA</v>
      </c>
      <c r="AC1294" s="8" t="str">
        <f>IF(salesTable[[#This Row],[customerFisrtName]]=CLEAN(UPPER(TRIM(salesTable[[#This Row],[customerFisrtName]]))),salesTable[[#This Row],[customerFisrtName]],"MISMATCH")</f>
        <v>ADWOA</v>
      </c>
      <c r="AD1294" t="str">
        <f>CLEAN(UPPER(TRIM(IF(salesTable[[#This Row],[LastName]]="","MISSING",IFERROR(VLOOKUP(salesTable[[#This Row],[CustomerID_final]],customer_REF[],3,FALSE),"NO MATCH")))))</f>
        <v>ASARE</v>
      </c>
      <c r="AE1294" s="8" t="str">
        <f>IF(salesTable[[#This Row],[customerLastName]]=CLEAN(UPPER(TRIM(salesTable[[#This Row],[customerLastName]]))),salesTable[[#This Row],[customerLastName]],"MISMATCH")</f>
        <v>ASARE</v>
      </c>
      <c r="AF1294" s="8" t="str">
        <f>IF(salesTable[[#This Row],[Phone]]="","MISSING",0&amp;RIGHT(TRIM(SUBSTITUTE(SUBSTITUTE(SUBSTITUTE(salesTable[[#This Row],[Phone]],"+","")," ",""),"-","")),9))</f>
        <v>0501799096</v>
      </c>
      <c r="AG129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294" s="8">
        <f>IF(salesTable[[#This Row],[quantity_clean]]&gt;0,salesTable[[#This Row],[quantity_clean]],"INVALID")</f>
        <v>2</v>
      </c>
      <c r="AI1294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294" s="8">
        <f>IF(salesTable[[#This Row],[unitPrice_clean]]&gt;0,salesTable[[#This Row],[unitPrice_clean]],"INVALID")</f>
        <v>1250</v>
      </c>
      <c r="AK1294">
        <f>IF(salesTable[[#This Row],[Revenue]]="","MISSING",VALUE(TRIM(SUBSTITUTE(SUBSTITUTE(salesTable[[#This Row],[Revenue]],",",""),"GH₵",""))))</f>
        <v>2500</v>
      </c>
      <c r="AL1294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1294" s="19">
        <f>IF(ISNUMBER(salesTable[[#This Row],[OrderDate]]),salesTable[[#This Row],[OrderDate]],IFERROR(DATEVALUE(CLEAN(TRIM(SUBSTITUTE(salesTable[[#This Row],[OrderDate]],".","/")))),"CHECK"))</f>
        <v>45869</v>
      </c>
      <c r="AN12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45869</v>
      </c>
      <c r="AO12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4" s="8" t="str">
        <f>CLEAN(PROPER(TRIM(salesTable[[#This Row],[Email]])))</f>
        <v>Adwoa.Asare53@Example.Com</v>
      </c>
      <c r="AR1294" s="8" t="str">
        <f>CLEAN(TRIM(salesTable[[#This Row],[SourceFile]]))</f>
        <v>Agent_App_2025.csv</v>
      </c>
      <c r="AS12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4" s="8" t="str">
        <f>IF(salesTable[orderRef_final]&lt;&gt;"MISSING",salesTable[orderRef_final],"invalid")</f>
        <v>SUSPICIOUS</v>
      </c>
    </row>
    <row r="1295" spans="1:46" x14ac:dyDescent="0.3">
      <c r="A1295" t="s">
        <v>4066</v>
      </c>
      <c r="B1295" t="s">
        <v>4067</v>
      </c>
      <c r="C1295" t="s">
        <v>2773</v>
      </c>
      <c r="D1295" t="s">
        <v>80</v>
      </c>
      <c r="E1295" t="s">
        <v>129</v>
      </c>
      <c r="F1295" t="s">
        <v>108</v>
      </c>
      <c r="G1295" t="s">
        <v>191</v>
      </c>
      <c r="H1295" t="s">
        <v>278</v>
      </c>
      <c r="I1295" t="s">
        <v>241</v>
      </c>
      <c r="J1295" t="s">
        <v>83</v>
      </c>
      <c r="K1295" t="s">
        <v>174</v>
      </c>
      <c r="L1295" t="s">
        <v>111</v>
      </c>
      <c r="M1295">
        <v>1</v>
      </c>
      <c r="N1295">
        <v>1650</v>
      </c>
      <c r="O1295">
        <v>1650</v>
      </c>
      <c r="P1295" t="s">
        <v>4068</v>
      </c>
      <c r="Q1295" t="s">
        <v>4069</v>
      </c>
      <c r="R1295" t="s">
        <v>32</v>
      </c>
      <c r="S1295" t="str">
        <f>IF(salesTable[[#This Row],[Region]]="","MISSING",IFERROR(VLOOKUP(salesTable[[#This Row],[Region]],region_ref[],2,FALSE),TRIM(CLEAN(UPPER(salesTable[[#This Row],[Region]])))))</f>
        <v>TAMALE</v>
      </c>
      <c r="T1295" t="str">
        <f>IF(salesTable[[#This Row],[CustomerType]]="","MISSING",IFERROR(VLOOKUP(salesTable[[#This Row],[CustomerType]],customerType_Ref[],2,FALSE),TRIM(CLEAN(UPPER(salesTable[[#This Row],[CustomerType]])))))</f>
        <v>INDIVIDUAL</v>
      </c>
      <c r="U1295" t="str">
        <f>IF(salesTable[[#This Row],[SalesChannel]]="","MISSING",IFERROR(VLOOKUP(salesTable[[#This Row],[SalesChannel]],salesChannel_Ref[],2,FALSE),CLEAN(UPPER(TRIM(salesTable[SalesChannel])))))</f>
        <v>IN-STORE</v>
      </c>
      <c r="V1295" t="str">
        <f>IF(salesTable[[#This Row],[PaymentMethod]]="","MISSING",IFERROR(VLOOKUP(salesTable[[#This Row],[PaymentMethod]],paymentMethod_REF[],2,FALSE), CLEAN(UPPER(TRIM(salesTable[[#This Row],[PaymentMethod]])))))</f>
        <v>CARD</v>
      </c>
      <c r="W1295" s="8" t="str">
        <f>IF(salesTable[[#This Row],[ProductID]]="","MISSING",IFERROR(VLOOKUP(salesTable[[#This Row],[ProductID]],product_REF[],1,FALSE),"NO MATCH"))</f>
        <v>P004</v>
      </c>
      <c r="X1295" s="8" t="str">
        <f>CLEAN(UPPER(TRIM(IF(salesTable[[#This Row],[ProductID]]="","MISSING",IFERROR(VLOOKUP(salesTable[[#This Row],[ProductID]],product_REF[],2,FALSE),"NO MATCH")))))</f>
        <v>LASER PRINTER</v>
      </c>
      <c r="Y1295" t="str">
        <f>IFERROR(CLEAN(UPPER(TRIM(VLOOKUP(salesTable[[#This Row],[productID_Final]],product_REF[],3,FALSE)))),"NO MATCH")</f>
        <v>OFFICE SUPPLIES</v>
      </c>
      <c r="Z1295" s="8" t="str">
        <f>IF(salesTable[[#This Row],[productCategory_final]]=CLEAN(UPPER(TRIM(salesTable[ProductCategory]))),salesTable[[#This Row],[productCategory_final]],"MISMATCH")</f>
        <v>OFFICE SUPPLIES</v>
      </c>
      <c r="AA1295" s="8" t="str">
        <f>IF(salesTable[[#This Row],[CustomerID]]="","MISSING",IFERROR(VLOOKUP(salesTable[[#This Row],[CustomerID]],customer_REF[],1,FALSE),"NO MATCH"))</f>
        <v>C0183</v>
      </c>
      <c r="AB1295" t="str">
        <f>CLEAN(UPPER(TRIM(IF(salesTable[[#This Row],[FirstName]]="","MISSING",IFERROR(VLOOKUP(salesTable[[#This Row],[CustomerID_final]],customer_REF[],2,FALSE),"NO MATCH")))))</f>
        <v>ADWOA</v>
      </c>
      <c r="AC1295" s="8" t="str">
        <f>IF(salesTable[[#This Row],[customerFisrtName]]=CLEAN(UPPER(TRIM(salesTable[[#This Row],[customerFisrtName]]))),salesTable[[#This Row],[customerFisrtName]],"MISMATCH")</f>
        <v>ADWOA</v>
      </c>
      <c r="AD1295" t="str">
        <f>CLEAN(UPPER(TRIM(IF(salesTable[[#This Row],[LastName]]="","MISSING",IFERROR(VLOOKUP(salesTable[[#This Row],[CustomerID_final]],customer_REF[],3,FALSE),"NO MATCH")))))</f>
        <v>BOATENG</v>
      </c>
      <c r="AE1295" s="8" t="str">
        <f>IF(salesTable[[#This Row],[customerLastName]]=CLEAN(UPPER(TRIM(salesTable[[#This Row],[customerLastName]]))),salesTable[[#This Row],[customerLastName]],"MISMATCH")</f>
        <v>BOATENG</v>
      </c>
      <c r="AF1295" s="8" t="str">
        <f>IF(salesTable[[#This Row],[Phone]]="","MISSING",0&amp;RIGHT(TRIM(SUBSTITUTE(SUBSTITUTE(SUBSTITUTE(salesTable[[#This Row],[Phone]],"+","")," ",""),"-","")),9))</f>
        <v>0544625618</v>
      </c>
      <c r="AG1295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95" s="8">
        <f>IF(salesTable[[#This Row],[quantity_clean]]&gt;0,salesTable[[#This Row],[quantity_clean]],"INVALID")</f>
        <v>1</v>
      </c>
      <c r="AI129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295" s="8">
        <f>IF(salesTable[[#This Row],[unitPrice_clean]]&gt;0,salesTable[[#This Row],[unitPrice_clean]],"INVALID")</f>
        <v>1650</v>
      </c>
      <c r="AK1295">
        <f>IF(salesTable[[#This Row],[Revenue]]="","MISSING",VALUE(TRIM(SUBSTITUTE(SUBSTITUTE(salesTable[[#This Row],[Revenue]],",",""),"GH₵",""))))</f>
        <v>1650</v>
      </c>
      <c r="AL1295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1295" s="19">
        <f>IF(ISNUMBER(salesTable[[#This Row],[OrderDate]]),salesTable[[#This Row],[OrderDate]],IFERROR(DATEVALUE(CLEAN(TRIM(SUBSTITUTE(salesTable[[#This Row],[OrderDate]],".","/")))),"CHECK"))</f>
        <v>45981</v>
      </c>
      <c r="AN12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45981</v>
      </c>
      <c r="AO12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5" s="8" t="str">
        <f>CLEAN(PROPER(TRIM(salesTable[[#This Row],[Email]])))</f>
        <v>Adwoa.Boateng22@Example.Com</v>
      </c>
      <c r="AR1295" s="8" t="str">
        <f>CLEAN(TRIM(salesTable[[#This Row],[SourceFile]]))</f>
        <v>Agent_App_2025.csv</v>
      </c>
      <c r="AS12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5" s="8" t="str">
        <f>IF(salesTable[orderRef_final]&lt;&gt;"MISSING",salesTable[orderRef_final],"invalid")</f>
        <v>SUSPICIOUS</v>
      </c>
    </row>
    <row r="1296" spans="1:46" x14ac:dyDescent="0.3">
      <c r="A1296" t="s">
        <v>3951</v>
      </c>
      <c r="B1296" t="s">
        <v>2603</v>
      </c>
      <c r="C1296" t="s">
        <v>1177</v>
      </c>
      <c r="D1296" t="s">
        <v>106</v>
      </c>
      <c r="E1296" t="s">
        <v>93</v>
      </c>
      <c r="F1296" t="s">
        <v>108</v>
      </c>
      <c r="G1296" t="s">
        <v>53</v>
      </c>
      <c r="H1296" t="s">
        <v>95</v>
      </c>
      <c r="I1296" t="s">
        <v>1662</v>
      </c>
      <c r="J1296" t="s">
        <v>83</v>
      </c>
      <c r="K1296" t="s">
        <v>493</v>
      </c>
      <c r="L1296" t="s">
        <v>111</v>
      </c>
      <c r="M1296">
        <v>1</v>
      </c>
      <c r="N1296">
        <v>-180</v>
      </c>
      <c r="O1296">
        <v>180</v>
      </c>
      <c r="P1296" t="s">
        <v>3952</v>
      </c>
      <c r="Q1296" t="s">
        <v>3953</v>
      </c>
      <c r="R1296" t="s">
        <v>46</v>
      </c>
      <c r="S1296" t="str">
        <f>IF(salesTable[[#This Row],[Region]]="","MISSING",IFERROR(VLOOKUP(salesTable[[#This Row],[Region]],region_ref[],2,FALSE),TRIM(CLEAN(UPPER(salesTable[[#This Row],[Region]])))))</f>
        <v>TAMALE</v>
      </c>
      <c r="T1296" t="str">
        <f>IF(salesTable[[#This Row],[CustomerType]]="","MISSING",IFERROR(VLOOKUP(salesTable[[#This Row],[CustomerType]],customerType_Ref[],2,FALSE),TRIM(CLEAN(UPPER(salesTable[[#This Row],[CustomerType]])))))</f>
        <v>INDIVIDUAL</v>
      </c>
      <c r="U1296" t="str">
        <f>IF(salesTable[[#This Row],[SalesChannel]]="","MISSING",IFERROR(VLOOKUP(salesTable[[#This Row],[SalesChannel]],salesChannel_Ref[],2,FALSE),CLEAN(UPPER(TRIM(salesTable[SalesChannel])))))</f>
        <v>AGENT</v>
      </c>
      <c r="V1296" t="str">
        <f>IF(salesTable[[#This Row],[PaymentMethod]]="","MISSING",IFERROR(VLOOKUP(salesTable[[#This Row],[PaymentMethod]],paymentMethod_REF[],2,FALSE), CLEAN(UPPER(TRIM(salesTable[[#This Row],[PaymentMethod]])))))</f>
        <v>CARD</v>
      </c>
      <c r="W1296" s="8" t="str">
        <f>IF(salesTable[[#This Row],[ProductID]]="","MISSING",IFERROR(VLOOKUP(salesTable[[#This Row],[ProductID]],product_REF[],1,FALSE),"NO MATCH"))</f>
        <v>P007</v>
      </c>
      <c r="X1296" s="8" t="str">
        <f>CLEAN(UPPER(TRIM(IF(salesTable[[#This Row],[ProductID]]="","MISSING",IFERROR(VLOOKUP(salesTable[[#This Row],[ProductID]],product_REF[],2,FALSE),"NO MATCH")))))</f>
        <v>COTTON SHIRT</v>
      </c>
      <c r="Y1296" t="str">
        <f>IFERROR(CLEAN(UPPER(TRIM(VLOOKUP(salesTable[[#This Row],[productID_Final]],product_REF[],3,FALSE)))),"NO MATCH")</f>
        <v>CLOTHING</v>
      </c>
      <c r="Z1296" s="8" t="str">
        <f>IF(salesTable[[#This Row],[productCategory_final]]=CLEAN(UPPER(TRIM(salesTable[ProductCategory]))),salesTable[[#This Row],[productCategory_final]],"MISMATCH")</f>
        <v>CLOTHING</v>
      </c>
      <c r="AA1296" s="8" t="str">
        <f>IF(salesTable[[#This Row],[CustomerID]]="","MISSING",IFERROR(VLOOKUP(salesTable[[#This Row],[CustomerID]],customer_REF[],1,FALSE),"NO MATCH"))</f>
        <v>C0346</v>
      </c>
      <c r="AB1296" t="str">
        <f>CLEAN(UPPER(TRIM(IF(salesTable[[#This Row],[FirstName]]="","MISSING",IFERROR(VLOOKUP(salesTable[[#This Row],[CustomerID_final]],customer_REF[],2,FALSE),"NO MATCH")))))</f>
        <v>YAW</v>
      </c>
      <c r="AC1296" s="8" t="str">
        <f>IF(salesTable[[#This Row],[customerFisrtName]]=CLEAN(UPPER(TRIM(salesTable[[#This Row],[customerFisrtName]]))),salesTable[[#This Row],[customerFisrtName]],"MISMATCH")</f>
        <v>YAW</v>
      </c>
      <c r="AD1296" t="str">
        <f>CLEAN(UPPER(TRIM(IF(salesTable[[#This Row],[LastName]]="","MISSING",IFERROR(VLOOKUP(salesTable[[#This Row],[CustomerID_final]],customer_REF[],3,FALSE),"NO MATCH")))))</f>
        <v>BADU</v>
      </c>
      <c r="AE1296" s="8" t="str">
        <f>IF(salesTable[[#This Row],[customerLastName]]=CLEAN(UPPER(TRIM(salesTable[[#This Row],[customerLastName]]))),salesTable[[#This Row],[customerLastName]],"MISMATCH")</f>
        <v>BADU</v>
      </c>
      <c r="AF1296" s="8" t="str">
        <f>IF(salesTable[[#This Row],[Phone]]="","MISSING",0&amp;RIGHT(TRIM(SUBSTITUTE(SUBSTITUTE(SUBSTITUTE(salesTable[[#This Row],[Phone]],"+","")," ",""),"-","")),9))</f>
        <v>0249180740</v>
      </c>
      <c r="AG129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296" s="8">
        <f>IF(salesTable[[#This Row],[quantity_clean]]&gt;0,salesTable[[#This Row],[quantity_clean]],"INVALID")</f>
        <v>1</v>
      </c>
      <c r="AI1296">
        <f>IF(OR(salesTable[[#This Row],[UnitPrice]]="",salesTable[[#This Row],[UnitPrice]]="N/A",salesTable[[#This Row],[UnitPrice]]="unknown"),"INVALID",VALUE(TRIM(SUBSTITUTE(SUBSTITUTE(salesTable[[#This Row],[UnitPrice]],",",""),"GH₵",""))))</f>
        <v>-180</v>
      </c>
      <c r="AJ1296" s="8" t="str">
        <f>IF(salesTable[[#This Row],[unitPrice_clean]]&gt;0,salesTable[[#This Row],[unitPrice_clean]],"INVALID")</f>
        <v>INVALID</v>
      </c>
      <c r="AK1296">
        <f>IF(salesTable[[#This Row],[Revenue]]="","MISSING",VALUE(TRIM(SUBSTITUTE(SUBSTITUTE(salesTable[[#This Row],[Revenue]],",",""),"GH₵",""))))</f>
        <v>180</v>
      </c>
      <c r="AL129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296" s="19">
        <f>IF(ISNUMBER(salesTable[[#This Row],[OrderDate]]),salesTable[[#This Row],[OrderDate]],IFERROR(DATEVALUE(CLEAN(TRIM(SUBSTITUTE(salesTable[[#This Row],[OrderDate]],".","/")))),"CHECK"))</f>
        <v>45720</v>
      </c>
      <c r="AN12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45720</v>
      </c>
      <c r="AO12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6" s="8" t="str">
        <f>CLEAN(PROPER(TRIM(salesTable[[#This Row],[Email]])))</f>
        <v>Yaw.Badu26@Example.Com</v>
      </c>
      <c r="AR1296" s="8" t="str">
        <f>CLEAN(TRIM(salesTable[[#This Row],[SourceFile]]))</f>
        <v>Mobile_App_Export.csv</v>
      </c>
      <c r="AS12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6" s="8" t="str">
        <f>IF(salesTable[orderRef_final]&lt;&gt;"MISSING",salesTable[orderRef_final],"invalid")</f>
        <v>SUSPICIOUS</v>
      </c>
    </row>
    <row r="1297" spans="1:46" x14ac:dyDescent="0.3">
      <c r="A1297" t="s">
        <v>3958</v>
      </c>
      <c r="B1297" t="s">
        <v>3959</v>
      </c>
      <c r="C1297" t="s">
        <v>2172</v>
      </c>
      <c r="D1297" t="s">
        <v>21</v>
      </c>
      <c r="E1297" t="s">
        <v>173</v>
      </c>
      <c r="F1297" t="s">
        <v>23</v>
      </c>
      <c r="G1297" t="s">
        <v>53</v>
      </c>
      <c r="H1297" t="s">
        <v>95</v>
      </c>
      <c r="I1297" t="s">
        <v>96</v>
      </c>
      <c r="J1297" t="s">
        <v>83</v>
      </c>
      <c r="K1297" t="s">
        <v>84</v>
      </c>
      <c r="L1297" t="s">
        <v>522</v>
      </c>
      <c r="M1297">
        <v>10</v>
      </c>
      <c r="N1297">
        <v>180</v>
      </c>
      <c r="O1297">
        <v>1800</v>
      </c>
      <c r="P1297" t="s">
        <v>3960</v>
      </c>
      <c r="Q1297" t="s">
        <v>3961</v>
      </c>
      <c r="R1297" t="s">
        <v>46</v>
      </c>
      <c r="S1297" t="str">
        <f>IF(salesTable[[#This Row],[Region]]="","MISSING",IFERROR(VLOOKUP(salesTable[[#This Row],[Region]],region_ref[],2,FALSE),TRIM(CLEAN(UPPER(salesTable[[#This Row],[Region]])))))</f>
        <v>HO</v>
      </c>
      <c r="T1297" t="str">
        <f>IF(salesTable[[#This Row],[CustomerType]]="","MISSING",IFERROR(VLOOKUP(salesTable[[#This Row],[CustomerType]],customerType_Ref[],2,FALSE),TRIM(CLEAN(UPPER(salesTable[[#This Row],[CustomerType]])))))</f>
        <v>INDIVIDUAL</v>
      </c>
      <c r="U1297" t="str">
        <f>IF(salesTable[[#This Row],[SalesChannel]]="","MISSING",IFERROR(VLOOKUP(salesTable[[#This Row],[SalesChannel]],salesChannel_Ref[],2,FALSE),CLEAN(UPPER(TRIM(salesTable[SalesChannel])))))</f>
        <v>AGENT</v>
      </c>
      <c r="V1297" t="str">
        <f>IF(salesTable[[#This Row],[PaymentMethod]]="","MISSING",IFERROR(VLOOKUP(salesTable[[#This Row],[PaymentMethod]],paymentMethod_REF[],2,FALSE), CLEAN(UPPER(TRIM(salesTable[[#This Row],[PaymentMethod]])))))</f>
        <v>CARD</v>
      </c>
      <c r="W1297" s="8" t="str">
        <f>IF(salesTable[[#This Row],[ProductID]]="","MISSING",IFERROR(VLOOKUP(salesTable[[#This Row],[ProductID]],product_REF[],1,FALSE),"NO MATCH"))</f>
        <v>P007</v>
      </c>
      <c r="X1297" s="8" t="str">
        <f>CLEAN(UPPER(TRIM(IF(salesTable[[#This Row],[ProductID]]="","MISSING",IFERROR(VLOOKUP(salesTable[[#This Row],[ProductID]],product_REF[],2,FALSE),"NO MATCH")))))</f>
        <v>COTTON SHIRT</v>
      </c>
      <c r="Y1297" t="str">
        <f>IFERROR(CLEAN(UPPER(TRIM(VLOOKUP(salesTable[[#This Row],[productID_Final]],product_REF[],3,FALSE)))),"NO MATCH")</f>
        <v>CLOTHING</v>
      </c>
      <c r="Z1297" s="8" t="str">
        <f>IF(salesTable[[#This Row],[productCategory_final]]=CLEAN(UPPER(TRIM(salesTable[ProductCategory]))),salesTable[[#This Row],[productCategory_final]],"MISMATCH")</f>
        <v>CLOTHING</v>
      </c>
      <c r="AA1297" s="8" t="str">
        <f>IF(salesTable[[#This Row],[CustomerID]]="","MISSING",IFERROR(VLOOKUP(salesTable[[#This Row],[CustomerID]],customer_REF[],1,FALSE),"NO MATCH"))</f>
        <v>C0135</v>
      </c>
      <c r="AB1297" t="str">
        <f>CLEAN(UPPER(TRIM(IF(salesTable[[#This Row],[FirstName]]="","MISSING",IFERROR(VLOOKUP(salesTable[[#This Row],[CustomerID_final]],customer_REF[],2,FALSE),"NO MATCH")))))</f>
        <v>KOJO</v>
      </c>
      <c r="AC1297" s="8" t="str">
        <f>IF(salesTable[[#This Row],[customerFisrtName]]=CLEAN(UPPER(TRIM(salesTable[[#This Row],[customerFisrtName]]))),salesTable[[#This Row],[customerFisrtName]],"MISMATCH")</f>
        <v>KOJO</v>
      </c>
      <c r="AD1297" t="str">
        <f>CLEAN(UPPER(TRIM(IF(salesTable[[#This Row],[LastName]]="","MISSING",IFERROR(VLOOKUP(salesTable[[#This Row],[CustomerID_final]],customer_REF[],3,FALSE),"NO MATCH")))))</f>
        <v>OSEI</v>
      </c>
      <c r="AE1297" s="8" t="str">
        <f>IF(salesTable[[#This Row],[customerLastName]]=CLEAN(UPPER(TRIM(salesTable[[#This Row],[customerLastName]]))),salesTable[[#This Row],[customerLastName]],"MISMATCH")</f>
        <v>OSEI</v>
      </c>
      <c r="AF1297" s="8" t="str">
        <f>IF(salesTable[[#This Row],[Phone]]="","MISSING",0&amp;RIGHT(TRIM(SUBSTITUTE(SUBSTITUTE(SUBSTITUTE(salesTable[[#This Row],[Phone]],"+","")," ",""),"-","")),9))</f>
        <v>0509835628</v>
      </c>
      <c r="AG129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97" s="8">
        <f>IF(salesTable[[#This Row],[quantity_clean]]&gt;0,salesTable[[#This Row],[quantity_clean]],"INVALID")</f>
        <v>10</v>
      </c>
      <c r="AI129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297" s="8">
        <f>IF(salesTable[[#This Row],[unitPrice_clean]]&gt;0,salesTable[[#This Row],[unitPrice_clean]],"INVALID")</f>
        <v>180</v>
      </c>
      <c r="AK1297">
        <f>IF(salesTable[[#This Row],[Revenue]]="","MISSING",VALUE(TRIM(SUBSTITUTE(SUBSTITUTE(salesTable[[#This Row],[Revenue]],",",""),"GH₵",""))))</f>
        <v>1800</v>
      </c>
      <c r="AL1297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1297" s="19">
        <f>IF(ISNUMBER(salesTable[[#This Row],[OrderDate]]),salesTable[[#This Row],[OrderDate]],IFERROR(DATEVALUE(CLEAN(TRIM(SUBSTITUTE(salesTable[[#This Row],[OrderDate]],".","/")))),"CHECK"))</f>
        <v>45759</v>
      </c>
      <c r="AN129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45759</v>
      </c>
      <c r="AO12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297" s="8" t="str">
        <f>CLEAN(PROPER(TRIM(salesTable[[#This Row],[Email]])))</f>
        <v>Kojo.Osei31@Example.Com</v>
      </c>
      <c r="AR1297" s="8" t="str">
        <f>CLEAN(TRIM(salesTable[[#This Row],[SourceFile]]))</f>
        <v>Mobile_App_Export.csv</v>
      </c>
      <c r="AS12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7" s="8" t="str">
        <f>IF(salesTable[orderRef_final]&lt;&gt;"MISSING",salesTable[orderRef_final],"invalid")</f>
        <v>SUSPICIOUS</v>
      </c>
    </row>
    <row r="1298" spans="1:46" x14ac:dyDescent="0.3">
      <c r="A1298" t="s">
        <v>3977</v>
      </c>
      <c r="B1298" t="s">
        <v>3978</v>
      </c>
      <c r="C1298" t="s">
        <v>1050</v>
      </c>
      <c r="D1298" t="s">
        <v>80</v>
      </c>
      <c r="E1298" t="s">
        <v>93</v>
      </c>
      <c r="F1298" t="s">
        <v>108</v>
      </c>
      <c r="G1298" t="s">
        <v>142</v>
      </c>
      <c r="H1298" t="s">
        <v>367</v>
      </c>
      <c r="I1298" t="s">
        <v>26</v>
      </c>
      <c r="J1298" t="s">
        <v>97</v>
      </c>
      <c r="K1298" t="s">
        <v>458</v>
      </c>
      <c r="L1298" t="s">
        <v>165</v>
      </c>
      <c r="M1298" t="s">
        <v>1595</v>
      </c>
      <c r="N1298">
        <v>420</v>
      </c>
      <c r="O1298">
        <v>4620</v>
      </c>
      <c r="P1298" t="s">
        <v>3979</v>
      </c>
      <c r="Q1298" t="s">
        <v>3980</v>
      </c>
      <c r="R1298" t="s">
        <v>46</v>
      </c>
      <c r="S1298" t="str">
        <f>IF(salesTable[[#This Row],[Region]]="","MISSING",IFERROR(VLOOKUP(salesTable[[#This Row],[Region]],region_ref[],2,FALSE),TRIM(CLEAN(UPPER(salesTable[[#This Row],[Region]])))))</f>
        <v>TAMALE</v>
      </c>
      <c r="T1298" t="str">
        <f>IF(salesTable[[#This Row],[CustomerType]]="","MISSING",IFERROR(VLOOKUP(salesTable[[#This Row],[CustomerType]],customerType_Ref[],2,FALSE),TRIM(CLEAN(UPPER(salesTable[[#This Row],[CustomerType]])))))</f>
        <v>BUSINESS</v>
      </c>
      <c r="U1298" t="str">
        <f>IF(salesTable[[#This Row],[SalesChannel]]="","MISSING",IFERROR(VLOOKUP(salesTable[[#This Row],[SalesChannel]],salesChannel_Ref[],2,FALSE),CLEAN(UPPER(TRIM(salesTable[SalesChannel])))))</f>
        <v>IN-STORE</v>
      </c>
      <c r="V129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298" s="8" t="str">
        <f>IF(salesTable[[#This Row],[ProductID]]="","MISSING",IFERROR(VLOOKUP(salesTable[[#This Row],[ProductID]],product_REF[],1,FALSE),"NO MATCH"))</f>
        <v>P003</v>
      </c>
      <c r="X1298" s="8" t="str">
        <f>CLEAN(UPPER(TRIM(IF(salesTable[[#This Row],[ProductID]]="","MISSING",IFERROR(VLOOKUP(salesTable[[#This Row],[ProductID]],product_REF[],2,FALSE),"NO MATCH")))))</f>
        <v>WIRELESS HEADSET</v>
      </c>
      <c r="Y1298" t="str">
        <f>IFERROR(CLEAN(UPPER(TRIM(VLOOKUP(salesTable[[#This Row],[productID_Final]],product_REF[],3,FALSE)))),"NO MATCH")</f>
        <v>ELECTRONICS</v>
      </c>
      <c r="Z1298" s="8" t="str">
        <f>IF(salesTable[[#This Row],[productCategory_final]]=CLEAN(UPPER(TRIM(salesTable[ProductCategory]))),salesTable[[#This Row],[productCategory_final]],"MISMATCH")</f>
        <v>ELECTRONICS</v>
      </c>
      <c r="AA1298" s="8" t="str">
        <f>IF(salesTable[[#This Row],[CustomerID]]="","MISSING",IFERROR(VLOOKUP(salesTable[[#This Row],[CustomerID]],customer_REF[],1,FALSE),"NO MATCH"))</f>
        <v>C0314</v>
      </c>
      <c r="AB1298" t="str">
        <f>CLEAN(UPPER(TRIM(IF(salesTable[[#This Row],[FirstName]]="","MISSING",IFERROR(VLOOKUP(salesTable[[#This Row],[CustomerID_final]],customer_REF[],2,FALSE),"NO MATCH")))))</f>
        <v>ADWOA</v>
      </c>
      <c r="AC1298" s="8" t="str">
        <f>IF(salesTable[[#This Row],[customerFisrtName]]=CLEAN(UPPER(TRIM(salesTable[[#This Row],[customerFisrtName]]))),salesTable[[#This Row],[customerFisrtName]],"MISMATCH")</f>
        <v>ADWOA</v>
      </c>
      <c r="AD1298" t="str">
        <f>CLEAN(UPPER(TRIM(IF(salesTable[[#This Row],[LastName]]="","MISSING",IFERROR(VLOOKUP(salesTable[[#This Row],[CustomerID_final]],customer_REF[],3,FALSE),"NO MATCH")))))</f>
        <v>BADU</v>
      </c>
      <c r="AE1298" s="8" t="str">
        <f>IF(salesTable[[#This Row],[customerLastName]]=CLEAN(UPPER(TRIM(salesTable[[#This Row],[customerLastName]]))),salesTable[[#This Row],[customerLastName]],"MISMATCH")</f>
        <v>BADU</v>
      </c>
      <c r="AF1298" s="8" t="str">
        <f>IF(salesTable[[#This Row],[Phone]]="","MISSING",0&amp;RIGHT(TRIM(SUBSTITUTE(SUBSTITUTE(SUBSTITUTE(salesTable[[#This Row],[Phone]],"+","")," ",""),"-","")),9))</f>
        <v>0269446305</v>
      </c>
      <c r="AG129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298" s="8">
        <f>IF(salesTable[[#This Row],[quantity_clean]]&gt;0,salesTable[[#This Row],[quantity_clean]],"INVALID")</f>
        <v>11</v>
      </c>
      <c r="AI129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298" s="8">
        <f>IF(salesTable[[#This Row],[unitPrice_clean]]&gt;0,salesTable[[#This Row],[unitPrice_clean]],"INVALID")</f>
        <v>420</v>
      </c>
      <c r="AK1298">
        <f>IF(salesTable[[#This Row],[Revenue]]="","MISSING",VALUE(TRIM(SUBSTITUTE(SUBSTITUTE(salesTable[[#This Row],[Revenue]],",",""),"GH₵",""))))</f>
        <v>4620</v>
      </c>
      <c r="AL1298" s="8">
        <f>IFERROR(IF(ROUND(salesTable[[#This Row],[Quantity_final]]*salesTable[[#This Row],[UnitPrice_final]],2)=ROUND(salesTable[[#This Row],[revenue_clean]],2)=TRUE,salesTable[[#This Row],[revenue_clean]],"invalid"),"INVALID")</f>
        <v>4620</v>
      </c>
      <c r="AM1298" s="19">
        <f>IF(ISNUMBER(salesTable[[#This Row],[OrderDate]]),salesTable[[#This Row],[OrderDate]],IFERROR(DATEVALUE(CLEAN(TRIM(SUBSTITUTE(salesTable[[#This Row],[OrderDate]],".","/")))),"CHECK"))</f>
        <v>45955</v>
      </c>
      <c r="AN12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45955</v>
      </c>
      <c r="AO12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8" s="8" t="str">
        <f>CLEAN(PROPER(TRIM(salesTable[[#This Row],[Email]])))</f>
        <v>Adwoa.Badu85@Example.Com</v>
      </c>
      <c r="AR1298" s="8" t="str">
        <f>CLEAN(TRIM(salesTable[[#This Row],[SourceFile]]))</f>
        <v>Mobile_App_Export.csv</v>
      </c>
      <c r="AS12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8" s="8" t="str">
        <f>IF(salesTable[orderRef_final]&lt;&gt;"MISSING",salesTable[orderRef_final],"invalid")</f>
        <v>SUSPICIOUS</v>
      </c>
    </row>
    <row r="1299" spans="1:46" x14ac:dyDescent="0.3">
      <c r="A1299" t="s">
        <v>3981</v>
      </c>
      <c r="B1299" t="s">
        <v>3982</v>
      </c>
      <c r="C1299" t="s">
        <v>1413</v>
      </c>
      <c r="D1299" t="s">
        <v>1789</v>
      </c>
      <c r="E1299" t="s">
        <v>140</v>
      </c>
      <c r="F1299" t="s">
        <v>1078</v>
      </c>
      <c r="G1299" t="s">
        <v>239</v>
      </c>
      <c r="H1299" t="s">
        <v>240</v>
      </c>
      <c r="I1299" t="s">
        <v>279</v>
      </c>
      <c r="J1299" t="s">
        <v>83</v>
      </c>
      <c r="K1299" t="s">
        <v>28</v>
      </c>
      <c r="L1299" t="s">
        <v>182</v>
      </c>
      <c r="M1299">
        <v>10</v>
      </c>
      <c r="N1299">
        <v>980</v>
      </c>
      <c r="O1299">
        <v>9800</v>
      </c>
      <c r="P1299" t="s">
        <v>3983</v>
      </c>
      <c r="Q1299" t="s">
        <v>3749</v>
      </c>
      <c r="R1299" t="s">
        <v>46</v>
      </c>
      <c r="S1299" t="str">
        <f>IF(salesTable[[#This Row],[Region]]="","MISSING",IFERROR(VLOOKUP(salesTable[[#This Row],[Region]],region_ref[],2,FALSE),TRIM(CLEAN(UPPER(salesTable[[#This Row],[Region]])))))</f>
        <v>TAMALE</v>
      </c>
      <c r="T1299" t="str">
        <f>IF(salesTable[[#This Row],[CustomerType]]="","MISSING",IFERROR(VLOOKUP(salesTable[[#This Row],[CustomerType]],customerType_Ref[],2,FALSE),TRIM(CLEAN(UPPER(salesTable[[#This Row],[CustomerType]])))))</f>
        <v>INDIVIDUAL</v>
      </c>
      <c r="U1299" t="str">
        <f>IF(salesTable[[#This Row],[SalesChannel]]="","MISSING",IFERROR(VLOOKUP(salesTable[[#This Row],[SalesChannel]],salesChannel_Ref[],2,FALSE),CLEAN(UPPER(TRIM(salesTable[SalesChannel])))))</f>
        <v>IN-STORE</v>
      </c>
      <c r="V1299" t="str">
        <f>IF(salesTable[[#This Row],[PaymentMethod]]="","MISSING",IFERROR(VLOOKUP(salesTable[[#This Row],[PaymentMethod]],paymentMethod_REF[],2,FALSE), CLEAN(UPPER(TRIM(salesTable[[#This Row],[PaymentMethod]])))))</f>
        <v>CASH</v>
      </c>
      <c r="W1299" s="8" t="str">
        <f>IF(salesTable[[#This Row],[ProductID]]="","MISSING",IFERROR(VLOOKUP(salesTable[[#This Row],[ProductID]],product_REF[],1,FALSE),"NO MATCH"))</f>
        <v>P009</v>
      </c>
      <c r="X1299" s="8" t="str">
        <f>CLEAN(UPPER(TRIM(IF(salesTable[[#This Row],[ProductID]]="","MISSING",IFERROR(VLOOKUP(salesTable[[#This Row],[ProductID]],product_REF[],2,FALSE),"NO MATCH")))))</f>
        <v>FILING CABINET</v>
      </c>
      <c r="Y1299" t="str">
        <f>IFERROR(CLEAN(UPPER(TRIM(VLOOKUP(salesTable[[#This Row],[productID_Final]],product_REF[],3,FALSE)))),"NO MATCH")</f>
        <v>OFFICE SUPPLIES</v>
      </c>
      <c r="Z1299" s="8" t="str">
        <f>IF(salesTable[[#This Row],[productCategory_final]]=CLEAN(UPPER(TRIM(salesTable[ProductCategory]))),salesTable[[#This Row],[productCategory_final]],"MISMATCH")</f>
        <v>OFFICE SUPPLIES</v>
      </c>
      <c r="AA1299" s="8" t="str">
        <f>IF(salesTable[[#This Row],[CustomerID]]="","MISSING",IFERROR(VLOOKUP(salesTable[[#This Row],[CustomerID]],customer_REF[],1,FALSE),"NO MATCH"))</f>
        <v>C0236</v>
      </c>
      <c r="AB1299" t="str">
        <f>CLEAN(UPPER(TRIM(IF(salesTable[[#This Row],[FirstName]]="","MISSING",IFERROR(VLOOKUP(salesTable[[#This Row],[CustomerID_final]],customer_REF[],2,FALSE),"NO MATCH")))))</f>
        <v>NAA</v>
      </c>
      <c r="AC1299" s="8" t="str">
        <f>IF(salesTable[[#This Row],[customerFisrtName]]=CLEAN(UPPER(TRIM(salesTable[[#This Row],[customerFisrtName]]))),salesTable[[#This Row],[customerFisrtName]],"MISMATCH")</f>
        <v>NAA</v>
      </c>
      <c r="AD1299" t="str">
        <f>CLEAN(UPPER(TRIM(IF(salesTable[[#This Row],[LastName]]="","MISSING",IFERROR(VLOOKUP(salesTable[[#This Row],[CustomerID_final]],customer_REF[],3,FALSE),"NO MATCH")))))</f>
        <v>OWUSU</v>
      </c>
      <c r="AE1299" s="8" t="str">
        <f>IF(salesTable[[#This Row],[customerLastName]]=CLEAN(UPPER(TRIM(salesTable[[#This Row],[customerLastName]]))),salesTable[[#This Row],[customerLastName]],"MISMATCH")</f>
        <v>OWUSU</v>
      </c>
      <c r="AF1299" s="8" t="str">
        <f>IF(salesTable[[#This Row],[Phone]]="","MISSING",0&amp;RIGHT(TRIM(SUBSTITUTE(SUBSTITUTE(SUBSTITUTE(salesTable[[#This Row],[Phone]],"+","")," ",""),"-","")),9))</f>
        <v>0506231185</v>
      </c>
      <c r="AG129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299" s="8">
        <f>IF(salesTable[[#This Row],[quantity_clean]]&gt;0,salesTable[[#This Row],[quantity_clean]],"INVALID")</f>
        <v>10</v>
      </c>
      <c r="AI129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299" s="8">
        <f>IF(salesTable[[#This Row],[unitPrice_clean]]&gt;0,salesTable[[#This Row],[unitPrice_clean]],"INVALID")</f>
        <v>980</v>
      </c>
      <c r="AK1299">
        <f>IF(salesTable[[#This Row],[Revenue]]="","MISSING",VALUE(TRIM(SUBSTITUTE(SUBSTITUTE(salesTable[[#This Row],[Revenue]],",",""),"GH₵",""))))</f>
        <v>9800</v>
      </c>
      <c r="AL1299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299" s="19">
        <f>IF(ISNUMBER(salesTable[[#This Row],[OrderDate]]),salesTable[[#This Row],[OrderDate]],IFERROR(DATEVALUE(CLEAN(TRIM(SUBSTITUTE(salesTable[[#This Row],[OrderDate]],".","/")))),"CHECK"))</f>
        <v>45896</v>
      </c>
      <c r="AN12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45896</v>
      </c>
      <c r="AO12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2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299" s="8" t="str">
        <f>CLEAN(PROPER(TRIM(salesTable[[#This Row],[Email]])))</f>
        <v>Naa.Owusu90@Example.Com</v>
      </c>
      <c r="AR1299" s="8" t="str">
        <f>CLEAN(TRIM(salesTable[[#This Row],[SourceFile]]))</f>
        <v>Mobile_App_Export.csv</v>
      </c>
      <c r="AS12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299" s="8" t="str">
        <f>IF(salesTable[orderRef_final]&lt;&gt;"MISSING",salesTable[orderRef_final],"invalid")</f>
        <v>SUSPICIOUS</v>
      </c>
    </row>
    <row r="1300" spans="1:46" x14ac:dyDescent="0.3">
      <c r="A1300" t="s">
        <v>3984</v>
      </c>
      <c r="B1300" t="s">
        <v>3985</v>
      </c>
      <c r="C1300" t="s">
        <v>872</v>
      </c>
      <c r="D1300" t="s">
        <v>366</v>
      </c>
      <c r="E1300" t="s">
        <v>237</v>
      </c>
      <c r="F1300" t="s">
        <v>108</v>
      </c>
      <c r="G1300" t="s">
        <v>81</v>
      </c>
      <c r="H1300" t="s">
        <v>425</v>
      </c>
      <c r="I1300" t="s">
        <v>491</v>
      </c>
      <c r="J1300" t="s">
        <v>97</v>
      </c>
      <c r="K1300" t="s">
        <v>98</v>
      </c>
      <c r="L1300" t="s">
        <v>58</v>
      </c>
      <c r="M1300">
        <v>10</v>
      </c>
      <c r="N1300">
        <v>1250</v>
      </c>
      <c r="O1300">
        <v>12500</v>
      </c>
      <c r="P1300" t="s">
        <v>3986</v>
      </c>
      <c r="Q1300" t="s">
        <v>3987</v>
      </c>
      <c r="R1300" t="s">
        <v>157</v>
      </c>
      <c r="S1300" t="str">
        <f>IF(salesTable[[#This Row],[Region]]="","MISSING",IFERROR(VLOOKUP(salesTable[[#This Row],[Region]],region_ref[],2,FALSE),TRIM(CLEAN(UPPER(salesTable[[#This Row],[Region]])))))</f>
        <v>TAMALE</v>
      </c>
      <c r="T1300" t="str">
        <f>IF(salesTable[[#This Row],[CustomerType]]="","MISSING",IFERROR(VLOOKUP(salesTable[[#This Row],[CustomerType]],customerType_Ref[],2,FALSE),TRIM(CLEAN(UPPER(salesTable[[#This Row],[CustomerType]])))))</f>
        <v>BUSINESS</v>
      </c>
      <c r="U1300" t="str">
        <f>IF(salesTable[[#This Row],[SalesChannel]]="","MISSING",IFERROR(VLOOKUP(salesTable[[#This Row],[SalesChannel]],salesChannel_Ref[],2,FALSE),CLEAN(UPPER(TRIM(salesTable[SalesChannel])))))</f>
        <v>MOBILE APP</v>
      </c>
      <c r="V130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00" s="8" t="str">
        <f>IF(salesTable[[#This Row],[ProductID]]="","MISSING",IFERROR(VLOOKUP(salesTable[[#This Row],[ProductID]],product_REF[],1,FALSE),"NO MATCH"))</f>
        <v>P008</v>
      </c>
      <c r="X1300" s="8" t="str">
        <f>CLEAN(UPPER(TRIM(IF(salesTable[[#This Row],[ProductID]]="","MISSING",IFERROR(VLOOKUP(salesTable[[#This Row],[ProductID]],product_REF[],2,FALSE),"NO MATCH")))))</f>
        <v>MICROWAVE 25L</v>
      </c>
      <c r="Y1300" t="str">
        <f>IFERROR(CLEAN(UPPER(TRIM(VLOOKUP(salesTable[[#This Row],[productID_Final]],product_REF[],3,FALSE)))),"NO MATCH")</f>
        <v>HOME APPLIANCES</v>
      </c>
      <c r="Z1300" s="8" t="str">
        <f>IF(salesTable[[#This Row],[productCategory_final]]=CLEAN(UPPER(TRIM(salesTable[ProductCategory]))),salesTable[[#This Row],[productCategory_final]],"MISMATCH")</f>
        <v>HOME APPLIANCES</v>
      </c>
      <c r="AA1300" s="8" t="str">
        <f>IF(salesTable[[#This Row],[CustomerID]]="","MISSING",IFERROR(VLOOKUP(salesTable[[#This Row],[CustomerID]],customer_REF[],1,FALSE),"NO MATCH"))</f>
        <v>C0220</v>
      </c>
      <c r="AB1300" t="str">
        <f>CLEAN(UPPER(TRIM(IF(salesTable[[#This Row],[FirstName]]="","MISSING",IFERROR(VLOOKUP(salesTable[[#This Row],[CustomerID_final]],customer_REF[],2,FALSE),"NO MATCH")))))</f>
        <v>ABENA</v>
      </c>
      <c r="AC1300" s="8" t="str">
        <f>IF(salesTable[[#This Row],[customerFisrtName]]=CLEAN(UPPER(TRIM(salesTable[[#This Row],[customerFisrtName]]))),salesTable[[#This Row],[customerFisrtName]],"MISMATCH")</f>
        <v>ABENA</v>
      </c>
      <c r="AD1300" t="str">
        <f>CLEAN(UPPER(TRIM(IF(salesTable[[#This Row],[LastName]]="","MISSING",IFERROR(VLOOKUP(salesTable[[#This Row],[CustomerID_final]],customer_REF[],3,FALSE),"NO MATCH")))))</f>
        <v>APPIAH</v>
      </c>
      <c r="AE1300" s="8" t="str">
        <f>IF(salesTable[[#This Row],[customerLastName]]=CLEAN(UPPER(TRIM(salesTable[[#This Row],[customerLastName]]))),salesTable[[#This Row],[customerLastName]],"MISMATCH")</f>
        <v>APPIAH</v>
      </c>
      <c r="AF1300" s="8" t="str">
        <f>IF(salesTable[[#This Row],[Phone]]="","MISSING",0&amp;RIGHT(TRIM(SUBSTITUTE(SUBSTITUTE(SUBSTITUTE(salesTable[[#This Row],[Phone]],"+","")," ",""),"-","")),9))</f>
        <v>0202464041</v>
      </c>
      <c r="AG130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00" s="8">
        <f>IF(salesTable[[#This Row],[quantity_clean]]&gt;0,salesTable[[#This Row],[quantity_clean]],"INVALID")</f>
        <v>10</v>
      </c>
      <c r="AI130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00" s="8">
        <f>IF(salesTable[[#This Row],[unitPrice_clean]]&gt;0,salesTable[[#This Row],[unitPrice_clean]],"INVALID")</f>
        <v>1250</v>
      </c>
      <c r="AK1300">
        <f>IF(salesTable[[#This Row],[Revenue]]="","MISSING",VALUE(TRIM(SUBSTITUTE(SUBSTITUTE(salesTable[[#This Row],[Revenue]],",",""),"GH₵",""))))</f>
        <v>12500</v>
      </c>
      <c r="AL1300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1300" s="19">
        <f>IF(ISNUMBER(salesTable[[#This Row],[OrderDate]]),salesTable[[#This Row],[OrderDate]],IFERROR(DATEVALUE(CLEAN(TRIM(SUBSTITUTE(salesTable[[#This Row],[OrderDate]],".","/")))),"CHECK"))</f>
        <v>45762</v>
      </c>
      <c r="AN13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45762</v>
      </c>
      <c r="AO13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00" s="8" t="str">
        <f>CLEAN(PROPER(TRIM(salesTable[[#This Row],[Email]])))</f>
        <v>Abena.Appiah86@Example.Com</v>
      </c>
      <c r="AR1300" s="8" t="str">
        <f>CLEAN(TRIM(salesTable[[#This Row],[SourceFile]]))</f>
        <v>Online_Sales_2025.xlsx</v>
      </c>
      <c r="AS13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0" s="8" t="str">
        <f>IF(salesTable[orderRef_final]&lt;&gt;"MISSING",salesTable[orderRef_final],"invalid")</f>
        <v>SUSPICIOUS</v>
      </c>
    </row>
    <row r="1301" spans="1:46" x14ac:dyDescent="0.3">
      <c r="A1301" t="s">
        <v>3992</v>
      </c>
      <c r="B1301" t="s">
        <v>3993</v>
      </c>
      <c r="C1301" t="s">
        <v>1977</v>
      </c>
      <c r="D1301" t="s">
        <v>2018</v>
      </c>
      <c r="E1301" t="s">
        <v>647</v>
      </c>
      <c r="F1301" t="s">
        <v>108</v>
      </c>
      <c r="G1301" t="s">
        <v>191</v>
      </c>
      <c r="H1301" t="s">
        <v>278</v>
      </c>
      <c r="I1301" t="s">
        <v>279</v>
      </c>
      <c r="J1301" t="s">
        <v>83</v>
      </c>
      <c r="K1301" t="s">
        <v>57</v>
      </c>
      <c r="L1301" t="s">
        <v>58</v>
      </c>
      <c r="M1301" t="s">
        <v>654</v>
      </c>
      <c r="N1301">
        <v>1650</v>
      </c>
      <c r="O1301">
        <v>4950</v>
      </c>
      <c r="P1301" t="s">
        <v>3994</v>
      </c>
      <c r="Q1301" t="s">
        <v>3995</v>
      </c>
      <c r="R1301" t="s">
        <v>46</v>
      </c>
      <c r="S1301" t="str">
        <f>IF(salesTable[[#This Row],[Region]]="","MISSING",IFERROR(VLOOKUP(salesTable[[#This Row],[Region]],region_ref[],2,FALSE),TRIM(CLEAN(UPPER(salesTable[[#This Row],[Region]])))))</f>
        <v>TAMALE</v>
      </c>
      <c r="T1301" t="str">
        <f>IF(salesTable[[#This Row],[CustomerType]]="","MISSING",IFERROR(VLOOKUP(salesTable[[#This Row],[CustomerType]],customerType_Ref[],2,FALSE),TRIM(CLEAN(UPPER(salesTable[[#This Row],[CustomerType]])))))</f>
        <v>INDIVIDUAL</v>
      </c>
      <c r="U1301" t="str">
        <f>IF(salesTable[[#This Row],[SalesChannel]]="","MISSING",IFERROR(VLOOKUP(salesTable[[#This Row],[SalesChannel]],salesChannel_Ref[],2,FALSE),CLEAN(UPPER(TRIM(salesTable[SalesChannel])))))</f>
        <v>ONLINE</v>
      </c>
      <c r="V130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01" s="8" t="str">
        <f>IF(salesTable[[#This Row],[ProductID]]="","MISSING",IFERROR(VLOOKUP(salesTable[[#This Row],[ProductID]],product_REF[],1,FALSE),"NO MATCH"))</f>
        <v>P004</v>
      </c>
      <c r="X1301" s="8" t="str">
        <f>CLEAN(UPPER(TRIM(IF(salesTable[[#This Row],[ProductID]]="","MISSING",IFERROR(VLOOKUP(salesTable[[#This Row],[ProductID]],product_REF[],2,FALSE),"NO MATCH")))))</f>
        <v>LASER PRINTER</v>
      </c>
      <c r="Y1301" t="str">
        <f>IFERROR(CLEAN(UPPER(TRIM(VLOOKUP(salesTable[[#This Row],[productID_Final]],product_REF[],3,FALSE)))),"NO MATCH")</f>
        <v>OFFICE SUPPLIES</v>
      </c>
      <c r="Z1301" s="8" t="str">
        <f>IF(salesTable[[#This Row],[productCategory_final]]=CLEAN(UPPER(TRIM(salesTable[ProductCategory]))),salesTable[[#This Row],[productCategory_final]],"MISMATCH")</f>
        <v>OFFICE SUPPLIES</v>
      </c>
      <c r="AA1301" s="8" t="str">
        <f>IF(salesTable[[#This Row],[CustomerID]]="","MISSING",IFERROR(VLOOKUP(salesTable[[#This Row],[CustomerID]],customer_REF[],1,FALSE),"NO MATCH"))</f>
        <v>C0122</v>
      </c>
      <c r="AB1301" t="str">
        <f>CLEAN(UPPER(TRIM(IF(salesTable[[#This Row],[FirstName]]="","MISSING",IFERROR(VLOOKUP(salesTable[[#This Row],[CustomerID_final]],customer_REF[],2,FALSE),"NO MATCH")))))</f>
        <v>ESI</v>
      </c>
      <c r="AC1301" s="8" t="str">
        <f>IF(salesTable[[#This Row],[customerFisrtName]]=CLEAN(UPPER(TRIM(salesTable[[#This Row],[customerFisrtName]]))),salesTable[[#This Row],[customerFisrtName]],"MISMATCH")</f>
        <v>ESI</v>
      </c>
      <c r="AD1301" t="str">
        <f>CLEAN(UPPER(TRIM(IF(salesTable[[#This Row],[LastName]]="","MISSING",IFERROR(VLOOKUP(salesTable[[#This Row],[CustomerID_final]],customer_REF[],3,FALSE),"NO MATCH")))))</f>
        <v>ADDO</v>
      </c>
      <c r="AE1301" s="8" t="str">
        <f>IF(salesTable[[#This Row],[customerLastName]]=CLEAN(UPPER(TRIM(salesTable[[#This Row],[customerLastName]]))),salesTable[[#This Row],[customerLastName]],"MISMATCH")</f>
        <v>ADDO</v>
      </c>
      <c r="AF1301" s="8" t="str">
        <f>IF(salesTable[[#This Row],[Phone]]="","MISSING",0&amp;RIGHT(TRIM(SUBSTITUTE(SUBSTITUTE(SUBSTITUTE(salesTable[[#This Row],[Phone]],"+","")," ",""),"-","")),9))</f>
        <v>0558642750</v>
      </c>
      <c r="AG130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01" s="8">
        <f>IF(salesTable[[#This Row],[quantity_clean]]&gt;0,salesTable[[#This Row],[quantity_clean]],"INVALID")</f>
        <v>3</v>
      </c>
      <c r="AI1301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01" s="8">
        <f>IF(salesTable[[#This Row],[unitPrice_clean]]&gt;0,salesTable[[#This Row],[unitPrice_clean]],"INVALID")</f>
        <v>1650</v>
      </c>
      <c r="AK1301">
        <f>IF(salesTable[[#This Row],[Revenue]]="","MISSING",VALUE(TRIM(SUBSTITUTE(SUBSTITUTE(salesTable[[#This Row],[Revenue]],",",""),"GH₵",""))))</f>
        <v>4950</v>
      </c>
      <c r="AL1301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1301" s="19">
        <f>IF(ISNUMBER(salesTable[[#This Row],[OrderDate]]),salesTable[[#This Row],[OrderDate]],IFERROR(DATEVALUE(CLEAN(TRIM(SUBSTITUTE(salesTable[[#This Row],[OrderDate]],".","/")))),"CHECK"))</f>
        <v>45817</v>
      </c>
      <c r="AN13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45817</v>
      </c>
      <c r="AO13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01" s="8" t="str">
        <f>CLEAN(PROPER(TRIM(salesTable[[#This Row],[Email]])))</f>
        <v>Esi.Addo6@Example.Com</v>
      </c>
      <c r="AR1301" s="8" t="str">
        <f>CLEAN(TRIM(salesTable[[#This Row],[SourceFile]]))</f>
        <v>Mobile_App_Export.csv</v>
      </c>
      <c r="AS13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1" s="8" t="str">
        <f>IF(salesTable[orderRef_final]&lt;&gt;"MISSING",salesTable[orderRef_final],"invalid")</f>
        <v>SUSPICIOUS</v>
      </c>
    </row>
    <row r="1302" spans="1:46" x14ac:dyDescent="0.3">
      <c r="A1302" t="s">
        <v>3999</v>
      </c>
      <c r="B1302" t="s">
        <v>4000</v>
      </c>
      <c r="C1302" t="s">
        <v>4001</v>
      </c>
      <c r="D1302" t="s">
        <v>172</v>
      </c>
      <c r="E1302" t="s">
        <v>956</v>
      </c>
      <c r="F1302" t="s">
        <v>108</v>
      </c>
      <c r="G1302" t="s">
        <v>68</v>
      </c>
      <c r="H1302" t="s">
        <v>109</v>
      </c>
      <c r="I1302" t="s">
        <v>110</v>
      </c>
      <c r="J1302" t="s">
        <v>83</v>
      </c>
      <c r="K1302" t="s">
        <v>57</v>
      </c>
      <c r="L1302" t="s">
        <v>58</v>
      </c>
      <c r="M1302">
        <v>7</v>
      </c>
      <c r="N1302" t="s">
        <v>2988</v>
      </c>
      <c r="O1302">
        <v>25200</v>
      </c>
      <c r="P1302" t="s">
        <v>643</v>
      </c>
      <c r="Q1302" t="s">
        <v>4002</v>
      </c>
      <c r="R1302" t="s">
        <v>61</v>
      </c>
      <c r="S1302" t="str">
        <f>IF(salesTable[[#This Row],[Region]]="","MISSING",IFERROR(VLOOKUP(salesTable[[#This Row],[Region]],region_ref[],2,FALSE),TRIM(CLEAN(UPPER(salesTable[[#This Row],[Region]])))))</f>
        <v>TAMALE</v>
      </c>
      <c r="T1302" t="str">
        <f>IF(salesTable[[#This Row],[CustomerType]]="","MISSING",IFERROR(VLOOKUP(salesTable[[#This Row],[CustomerType]],customerType_Ref[],2,FALSE),TRIM(CLEAN(UPPER(salesTable[[#This Row],[CustomerType]])))))</f>
        <v>INDIVIDUAL</v>
      </c>
      <c r="U1302" t="str">
        <f>IF(salesTable[[#This Row],[SalesChannel]]="","MISSING",IFERROR(VLOOKUP(salesTable[[#This Row],[SalesChannel]],salesChannel_Ref[],2,FALSE),CLEAN(UPPER(TRIM(salesTable[SalesChannel])))))</f>
        <v>ONLINE</v>
      </c>
      <c r="V130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02" s="8" t="str">
        <f>IF(salesTable[[#This Row],[ProductID]]="","MISSING",IFERROR(VLOOKUP(salesTable[[#This Row],[ProductID]],product_REF[],1,FALSE),"NO MATCH"))</f>
        <v>P010</v>
      </c>
      <c r="X1302" s="8" t="str">
        <f>CLEAN(UPPER(TRIM(IF(salesTable[[#This Row],[ProductID]]="","MISSING",IFERROR(VLOOKUP(salesTable[[#This Row],[ProductID]],product_REF[],2,FALSE),"NO MATCH")))))</f>
        <v>AIR CONDITIONER</v>
      </c>
      <c r="Y1302" t="str">
        <f>IFERROR(CLEAN(UPPER(TRIM(VLOOKUP(salesTable[[#This Row],[productID_Final]],product_REF[],3,FALSE)))),"NO MATCH")</f>
        <v>HOME APPLIANCES</v>
      </c>
      <c r="Z1302" s="8" t="str">
        <f>IF(salesTable[[#This Row],[productCategory_final]]=CLEAN(UPPER(TRIM(salesTable[ProductCategory]))),salesTable[[#This Row],[productCategory_final]],"MISMATCH")</f>
        <v>HOME APPLIANCES</v>
      </c>
      <c r="AA1302" s="8" t="str">
        <f>IF(salesTable[[#This Row],[CustomerID]]="","MISSING",IFERROR(VLOOKUP(salesTable[[#This Row],[CustomerID]],customer_REF[],1,FALSE),"NO MATCH"))</f>
        <v>C0049</v>
      </c>
      <c r="AB1302" t="str">
        <f>CLEAN(UPPER(TRIM(IF(salesTable[[#This Row],[FirstName]]="","MISSING",IFERROR(VLOOKUP(salesTable[[#This Row],[CustomerID_final]],customer_REF[],2,FALSE),"NO MATCH")))))</f>
        <v>DANIEL</v>
      </c>
      <c r="AC1302" s="8" t="str">
        <f>IF(salesTable[[#This Row],[customerFisrtName]]=CLEAN(UPPER(TRIM(salesTable[[#This Row],[customerFisrtName]]))),salesTable[[#This Row],[customerFisrtName]],"MISMATCH")</f>
        <v>DANIEL</v>
      </c>
      <c r="AD1302" t="str">
        <f>CLEAN(UPPER(TRIM(IF(salesTable[[#This Row],[LastName]]="","MISSING",IFERROR(VLOOKUP(salesTable[[#This Row],[CustomerID_final]],customer_REF[],3,FALSE),"NO MATCH")))))</f>
        <v>ANTWI</v>
      </c>
      <c r="AE1302" s="8" t="str">
        <f>IF(salesTable[[#This Row],[customerLastName]]=CLEAN(UPPER(TRIM(salesTable[[#This Row],[customerLastName]]))),salesTable[[#This Row],[customerLastName]],"MISMATCH")</f>
        <v>ANTWI</v>
      </c>
      <c r="AF1302" s="8" t="str">
        <f>IF(salesTable[[#This Row],[Phone]]="","MISSING",0&amp;RIGHT(TRIM(SUBSTITUTE(SUBSTITUTE(SUBSTITUTE(salesTable[[#This Row],[Phone]],"+","")," ",""),"-","")),9))</f>
        <v>0241234567</v>
      </c>
      <c r="AG130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02" s="8">
        <f>IF(salesTable[[#This Row],[quantity_clean]]&gt;0,salesTable[[#This Row],[quantity_clean]],"INVALID")</f>
        <v>7</v>
      </c>
      <c r="AI1302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302" s="8">
        <f>IF(salesTable[[#This Row],[unitPrice_clean]]&gt;0,salesTable[[#This Row],[unitPrice_clean]],"INVALID")</f>
        <v>3600</v>
      </c>
      <c r="AK1302">
        <f>IF(salesTable[[#This Row],[Revenue]]="","MISSING",VALUE(TRIM(SUBSTITUTE(SUBSTITUTE(salesTable[[#This Row],[Revenue]],",",""),"GH₵",""))))</f>
        <v>25200</v>
      </c>
      <c r="AL1302" s="8">
        <f>IFERROR(IF(ROUND(salesTable[[#This Row],[Quantity_final]]*salesTable[[#This Row],[UnitPrice_final]],2)=ROUND(salesTable[[#This Row],[revenue_clean]],2)=TRUE,salesTable[[#This Row],[revenue_clean]],"invalid"),"INVALID")</f>
        <v>25200</v>
      </c>
      <c r="AM1302" s="19">
        <f>IF(ISNUMBER(salesTable[[#This Row],[OrderDate]]),salesTable[[#This Row],[OrderDate]],IFERROR(DATEVALUE(CLEAN(TRIM(SUBSTITUTE(salesTable[[#This Row],[OrderDate]],".","/")))),"CHECK"))</f>
        <v>45985</v>
      </c>
      <c r="AN13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45985</v>
      </c>
      <c r="AO13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02" s="8" t="str">
        <f>CLEAN(PROPER(TRIM(salesTable[[#This Row],[Email]])))</f>
        <v>Daniel.Antwi55@Example.Com</v>
      </c>
      <c r="AR1302" s="8" t="str">
        <f>CLEAN(TRIM(salesTable[[#This Row],[SourceFile]]))</f>
        <v>Retail_POS_2025.csv</v>
      </c>
      <c r="AS13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2" s="8" t="str">
        <f>IF(salesTable[orderRef_final]&lt;&gt;"MISSING",salesTable[orderRef_final],"invalid")</f>
        <v>SUSPICIOUS</v>
      </c>
    </row>
    <row r="1303" spans="1:46" x14ac:dyDescent="0.3">
      <c r="A1303" t="s">
        <v>4020</v>
      </c>
      <c r="B1303" t="s">
        <v>2231</v>
      </c>
      <c r="C1303" t="s">
        <v>1375</v>
      </c>
      <c r="D1303" t="s">
        <v>92</v>
      </c>
      <c r="E1303" t="s">
        <v>129</v>
      </c>
      <c r="F1303" t="s">
        <v>1594</v>
      </c>
      <c r="G1303" t="s">
        <v>53</v>
      </c>
      <c r="H1303" t="s">
        <v>95</v>
      </c>
      <c r="I1303" t="s">
        <v>96</v>
      </c>
      <c r="J1303" t="s">
        <v>685</v>
      </c>
      <c r="K1303" t="s">
        <v>98</v>
      </c>
      <c r="L1303" t="s">
        <v>182</v>
      </c>
      <c r="M1303">
        <v>4</v>
      </c>
      <c r="N1303">
        <v>180</v>
      </c>
      <c r="O1303">
        <v>1220</v>
      </c>
      <c r="P1303" t="s">
        <v>4021</v>
      </c>
      <c r="Q1303" t="s">
        <v>4022</v>
      </c>
      <c r="R1303" t="s">
        <v>32</v>
      </c>
      <c r="S1303" t="str">
        <f>IF(salesTable[[#This Row],[Region]]="","MISSING",IFERROR(VLOOKUP(salesTable[[#This Row],[Region]],region_ref[],2,FALSE),TRIM(CLEAN(UPPER(salesTable[[#This Row],[Region]])))))</f>
        <v>TAMALE</v>
      </c>
      <c r="T1303" t="str">
        <f>IF(salesTable[[#This Row],[CustomerType]]="","MISSING",IFERROR(VLOOKUP(salesTable[[#This Row],[CustomerType]],customerType_Ref[],2,FALSE),TRIM(CLEAN(UPPER(salesTable[[#This Row],[CustomerType]])))))</f>
        <v>BUSINESS</v>
      </c>
      <c r="U1303" t="str">
        <f>IF(salesTable[[#This Row],[SalesChannel]]="","MISSING",IFERROR(VLOOKUP(salesTable[[#This Row],[SalesChannel]],salesChannel_Ref[],2,FALSE),CLEAN(UPPER(TRIM(salesTable[SalesChannel])))))</f>
        <v>MOBILE APP</v>
      </c>
      <c r="V1303" t="str">
        <f>IF(salesTable[[#This Row],[PaymentMethod]]="","MISSING",IFERROR(VLOOKUP(salesTable[[#This Row],[PaymentMethod]],paymentMethod_REF[],2,FALSE), CLEAN(UPPER(TRIM(salesTable[[#This Row],[PaymentMethod]])))))</f>
        <v>CASH</v>
      </c>
      <c r="W1303" s="8" t="str">
        <f>IF(salesTable[[#This Row],[ProductID]]="","MISSING",IFERROR(VLOOKUP(salesTable[[#This Row],[ProductID]],product_REF[],1,FALSE),"NO MATCH"))</f>
        <v>P007</v>
      </c>
      <c r="X1303" s="8" t="str">
        <f>CLEAN(UPPER(TRIM(IF(salesTable[[#This Row],[ProductID]]="","MISSING",IFERROR(VLOOKUP(salesTable[[#This Row],[ProductID]],product_REF[],2,FALSE),"NO MATCH")))))</f>
        <v>COTTON SHIRT</v>
      </c>
      <c r="Y1303" t="str">
        <f>IFERROR(CLEAN(UPPER(TRIM(VLOOKUP(salesTable[[#This Row],[productID_Final]],product_REF[],3,FALSE)))),"NO MATCH")</f>
        <v>CLOTHING</v>
      </c>
      <c r="Z1303" s="8" t="str">
        <f>IF(salesTable[[#This Row],[productCategory_final]]=CLEAN(UPPER(TRIM(salesTable[ProductCategory]))),salesTable[[#This Row],[productCategory_final]],"MISMATCH")</f>
        <v>CLOTHING</v>
      </c>
      <c r="AA1303" s="8" t="str">
        <f>IF(salesTable[[#This Row],[CustomerID]]="","MISSING",IFERROR(VLOOKUP(salesTable[[#This Row],[CustomerID]],customer_REF[],1,FALSE),"NO MATCH"))</f>
        <v>C0222</v>
      </c>
      <c r="AB1303" t="str">
        <f>CLEAN(UPPER(TRIM(IF(salesTable[[#This Row],[FirstName]]="","MISSING",IFERROR(VLOOKUP(salesTable[[#This Row],[CustomerID_final]],customer_REF[],2,FALSE),"NO MATCH")))))</f>
        <v>AMA</v>
      </c>
      <c r="AC1303" s="8" t="str">
        <f>IF(salesTable[[#This Row],[customerFisrtName]]=CLEAN(UPPER(TRIM(salesTable[[#This Row],[customerFisrtName]]))),salesTable[[#This Row],[customerFisrtName]],"MISMATCH")</f>
        <v>AMA</v>
      </c>
      <c r="AD1303" t="str">
        <f>CLEAN(UPPER(TRIM(IF(salesTable[[#This Row],[LastName]]="","MISSING",IFERROR(VLOOKUP(salesTable[[#This Row],[CustomerID_final]],customer_REF[],3,FALSE),"NO MATCH")))))</f>
        <v>BOATENG</v>
      </c>
      <c r="AE1303" s="8" t="str">
        <f>IF(salesTable[[#This Row],[customerLastName]]=CLEAN(UPPER(TRIM(salesTable[[#This Row],[customerLastName]]))),salesTable[[#This Row],[customerLastName]],"MISMATCH")</f>
        <v>BOATENG</v>
      </c>
      <c r="AF1303" s="8" t="str">
        <f>IF(salesTable[[#This Row],[Phone]]="","MISSING",0&amp;RIGHT(TRIM(SUBSTITUTE(SUBSTITUTE(SUBSTITUTE(salesTable[[#This Row],[Phone]],"+","")," ",""),"-","")),9))</f>
        <v>0546456690</v>
      </c>
      <c r="AG130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03" s="8">
        <f>IF(salesTable[[#This Row],[quantity_clean]]&gt;0,salesTable[[#This Row],[quantity_clean]],"INVALID")</f>
        <v>4</v>
      </c>
      <c r="AI130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03" s="8">
        <f>IF(salesTable[[#This Row],[unitPrice_clean]]&gt;0,salesTable[[#This Row],[unitPrice_clean]],"INVALID")</f>
        <v>180</v>
      </c>
      <c r="AK1303">
        <f>IF(salesTable[[#This Row],[Revenue]]="","MISSING",VALUE(TRIM(SUBSTITUTE(SUBSTITUTE(salesTable[[#This Row],[Revenue]],",",""),"GH₵",""))))</f>
        <v>1220</v>
      </c>
      <c r="AL130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03" s="19">
        <f>IF(ISNUMBER(salesTable[[#This Row],[OrderDate]]),salesTable[[#This Row],[OrderDate]],IFERROR(DATEVALUE(CLEAN(TRIM(SUBSTITUTE(salesTable[[#This Row],[OrderDate]],".","/")))),"CHECK"))</f>
        <v>45914</v>
      </c>
      <c r="AN130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45914</v>
      </c>
      <c r="AO13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03" s="8" t="str">
        <f>CLEAN(PROPER(TRIM(salesTable[[#This Row],[Email]])))</f>
        <v>Ama.Boateng58@Example.Com</v>
      </c>
      <c r="AR1303" s="8" t="str">
        <f>CLEAN(TRIM(salesTable[[#This Row],[SourceFile]]))</f>
        <v>Agent_App_2025.csv</v>
      </c>
      <c r="AS13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3" s="8" t="str">
        <f>IF(salesTable[orderRef_final]&lt;&gt;"MISSING",salesTable[orderRef_final],"invalid")</f>
        <v>SUSPICIOUS</v>
      </c>
    </row>
    <row r="1304" spans="1:46" x14ac:dyDescent="0.3">
      <c r="A1304" t="s">
        <v>4036</v>
      </c>
      <c r="B1304" t="s">
        <v>325</v>
      </c>
      <c r="C1304" t="s">
        <v>4037</v>
      </c>
      <c r="D1304" t="s">
        <v>50</v>
      </c>
      <c r="E1304" t="s">
        <v>1147</v>
      </c>
      <c r="F1304" t="s">
        <v>1078</v>
      </c>
      <c r="G1304" t="s">
        <v>39</v>
      </c>
      <c r="H1304" t="s">
        <v>336</v>
      </c>
      <c r="I1304" t="s">
        <v>122</v>
      </c>
      <c r="J1304" t="s">
        <v>501</v>
      </c>
      <c r="K1304" t="s">
        <v>144</v>
      </c>
      <c r="L1304" t="s">
        <v>182</v>
      </c>
      <c r="M1304" t="s">
        <v>345</v>
      </c>
      <c r="N1304" t="s">
        <v>2074</v>
      </c>
      <c r="O1304">
        <v>15200</v>
      </c>
      <c r="P1304" t="s">
        <v>4038</v>
      </c>
      <c r="Q1304" t="s">
        <v>4039</v>
      </c>
      <c r="R1304" t="s">
        <v>32</v>
      </c>
      <c r="S1304" t="str">
        <f>IF(salesTable[[#This Row],[Region]]="","MISSING",IFERROR(VLOOKUP(salesTable[[#This Row],[Region]],region_ref[],2,FALSE),TRIM(CLEAN(UPPER(salesTable[[#This Row],[Region]])))))</f>
        <v>TAMALE</v>
      </c>
      <c r="T1304" t="str">
        <f>IF(salesTable[[#This Row],[CustomerType]]="","MISSING",IFERROR(VLOOKUP(salesTable[[#This Row],[CustomerType]],customerType_Ref[],2,FALSE),TRIM(CLEAN(UPPER(salesTable[[#This Row],[CustomerType]])))))</f>
        <v>GOVERNMENT</v>
      </c>
      <c r="U1304" t="str">
        <f>IF(salesTable[[#This Row],[SalesChannel]]="","MISSING",IFERROR(VLOOKUP(salesTable[[#This Row],[SalesChannel]],salesChannel_Ref[],2,FALSE),CLEAN(UPPER(TRIM(salesTable[SalesChannel])))))</f>
        <v>IN-STORE</v>
      </c>
      <c r="V1304" t="str">
        <f>IF(salesTable[[#This Row],[PaymentMethod]]="","MISSING",IFERROR(VLOOKUP(salesTable[[#This Row],[PaymentMethod]],paymentMethod_REF[],2,FALSE), CLEAN(UPPER(TRIM(salesTable[[#This Row],[PaymentMethod]])))))</f>
        <v>CASH</v>
      </c>
      <c r="W1304" s="8" t="str">
        <f>IF(salesTable[[#This Row],[ProductID]]="","MISSING",IFERROR(VLOOKUP(salesTable[[#This Row],[ProductID]],product_REF[],1,FALSE),"NO MATCH"))</f>
        <v>P006</v>
      </c>
      <c r="X1304" s="8" t="str">
        <f>CLEAN(UPPER(TRIM(IF(salesTable[[#This Row],[ProductID]]="","MISSING",IFERROR(VLOOKUP(salesTable[[#This Row],[ProductID]],product_REF[],2,FALSE),"NO MATCH")))))</f>
        <v>STANDING DESK</v>
      </c>
      <c r="Y1304" t="str">
        <f>IFERROR(CLEAN(UPPER(TRIM(VLOOKUP(salesTable[[#This Row],[productID_Final]],product_REF[],3,FALSE)))),"NO MATCH")</f>
        <v>FURNITURE</v>
      </c>
      <c r="Z1304" s="8" t="str">
        <f>IF(salesTable[[#This Row],[productCategory_final]]=CLEAN(UPPER(TRIM(salesTable[ProductCategory]))),salesTable[[#This Row],[productCategory_final]],"MISMATCH")</f>
        <v>FURNITURE</v>
      </c>
      <c r="AA1304" s="8" t="str">
        <f>IF(salesTable[[#This Row],[CustomerID]]="","MISSING",IFERROR(VLOOKUP(salesTable[[#This Row],[CustomerID]],customer_REF[],1,FALSE),"NO MATCH"))</f>
        <v>C0244</v>
      </c>
      <c r="AB1304" t="str">
        <f>CLEAN(UPPER(TRIM(IF(salesTable[[#This Row],[FirstName]]="","MISSING",IFERROR(VLOOKUP(salesTable[[#This Row],[CustomerID_final]],customer_REF[],2,FALSE),"NO MATCH")))))</f>
        <v>AKOSUA</v>
      </c>
      <c r="AC1304" s="8" t="str">
        <f>IF(salesTable[[#This Row],[customerFisrtName]]=CLEAN(UPPER(TRIM(salesTable[[#This Row],[customerFisrtName]]))),salesTable[[#This Row],[customerFisrtName]],"MISMATCH")</f>
        <v>AKOSUA</v>
      </c>
      <c r="AD1304" t="str">
        <f>CLEAN(UPPER(TRIM(IF(salesTable[[#This Row],[LastName]]="","MISSING",IFERROR(VLOOKUP(salesTable[[#This Row],[CustomerID_final]],customer_REF[],3,FALSE),"NO MATCH")))))</f>
        <v>OWUSU</v>
      </c>
      <c r="AE1304" s="8" t="str">
        <f>IF(salesTable[[#This Row],[customerLastName]]=CLEAN(UPPER(TRIM(salesTable[[#This Row],[customerLastName]]))),salesTable[[#This Row],[customerLastName]],"MISMATCH")</f>
        <v>OWUSU</v>
      </c>
      <c r="AF1304" s="8" t="str">
        <f>IF(salesTable[[#This Row],[Phone]]="","MISSING",0&amp;RIGHT(TRIM(SUBSTITUTE(SUBSTITUTE(SUBSTITUTE(salesTable[[#This Row],[Phone]],"+","")," ",""),"-","")),9))</f>
        <v>0202932559</v>
      </c>
      <c r="AG130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04" s="8">
        <f>IF(salesTable[[#This Row],[quantity_clean]]&gt;0,salesTable[[#This Row],[quantity_clean]],"INVALID")</f>
        <v>8</v>
      </c>
      <c r="AI130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04" s="8">
        <f>IF(salesTable[[#This Row],[unitPrice_clean]]&gt;0,salesTable[[#This Row],[unitPrice_clean]],"INVALID")</f>
        <v>1900</v>
      </c>
      <c r="AK1304">
        <f>IF(salesTable[[#This Row],[Revenue]]="","MISSING",VALUE(TRIM(SUBSTITUTE(SUBSTITUTE(salesTable[[#This Row],[Revenue]],",",""),"GH₵",""))))</f>
        <v>15200</v>
      </c>
      <c r="AL1304" s="8">
        <f>IFERROR(IF(ROUND(salesTable[[#This Row],[Quantity_final]]*salesTable[[#This Row],[UnitPrice_final]],2)=ROUND(salesTable[[#This Row],[revenue_clean]],2)=TRUE,salesTable[[#This Row],[revenue_clean]],"invalid"),"INVALID")</f>
        <v>15200</v>
      </c>
      <c r="AM1304" s="19">
        <f>IF(ISNUMBER(salesTable[[#This Row],[OrderDate]]),salesTable[[#This Row],[OrderDate]],IFERROR(DATEVALUE(CLEAN(TRIM(SUBSTITUTE(salesTable[[#This Row],[OrderDate]],".","/")))),"CHECK"))</f>
        <v>46019</v>
      </c>
      <c r="AN13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46019</v>
      </c>
      <c r="AO13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04" s="8" t="str">
        <f>CLEAN(PROPER(TRIM(salesTable[[#This Row],[Email]])))</f>
        <v>Akosua.Owusu42@Example.Com</v>
      </c>
      <c r="AR1304" s="8" t="str">
        <f>CLEAN(TRIM(salesTable[[#This Row],[SourceFile]]))</f>
        <v>Agent_App_2025.csv</v>
      </c>
      <c r="AS13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4" s="8" t="str">
        <f>IF(salesTable[orderRef_final]&lt;&gt;"MISSING",salesTable[orderRef_final],"invalid")</f>
        <v>SUSPICIOUS</v>
      </c>
    </row>
    <row r="1305" spans="1:46" x14ac:dyDescent="0.3">
      <c r="A1305" t="s">
        <v>4040</v>
      </c>
      <c r="B1305" t="s">
        <v>2608</v>
      </c>
      <c r="C1305" t="s">
        <v>2059</v>
      </c>
      <c r="D1305" t="s">
        <v>21</v>
      </c>
      <c r="E1305" t="s">
        <v>152</v>
      </c>
      <c r="F1305" t="s">
        <v>23</v>
      </c>
      <c r="G1305" t="s">
        <v>239</v>
      </c>
      <c r="H1305" t="s">
        <v>240</v>
      </c>
      <c r="I1305" t="s">
        <v>279</v>
      </c>
      <c r="J1305" t="s">
        <v>83</v>
      </c>
      <c r="K1305" t="s">
        <v>72</v>
      </c>
      <c r="L1305" t="s">
        <v>43</v>
      </c>
      <c r="M1305" t="s">
        <v>1222</v>
      </c>
      <c r="N1305">
        <v>1030</v>
      </c>
      <c r="O1305">
        <v>5150</v>
      </c>
      <c r="P1305" t="s">
        <v>4041</v>
      </c>
      <c r="Q1305" t="s">
        <v>4042</v>
      </c>
      <c r="R1305" t="s">
        <v>32</v>
      </c>
      <c r="S1305" t="str">
        <f>IF(salesTable[[#This Row],[Region]]="","MISSING",IFERROR(VLOOKUP(salesTable[[#This Row],[Region]],region_ref[],2,FALSE),TRIM(CLEAN(UPPER(salesTable[[#This Row],[Region]])))))</f>
        <v>HO</v>
      </c>
      <c r="T1305" t="str">
        <f>IF(salesTable[[#This Row],[CustomerType]]="","MISSING",IFERROR(VLOOKUP(salesTable[[#This Row],[CustomerType]],customerType_Ref[],2,FALSE),TRIM(CLEAN(UPPER(salesTable[[#This Row],[CustomerType]])))))</f>
        <v>INDIVIDUAL</v>
      </c>
      <c r="U1305" t="str">
        <f>IF(salesTable[[#This Row],[SalesChannel]]="","MISSING",IFERROR(VLOOKUP(salesTable[[#This Row],[SalesChannel]],salesChannel_Ref[],2,FALSE),CLEAN(UPPER(TRIM(salesTable[SalesChannel])))))</f>
        <v>IN-STORE</v>
      </c>
      <c r="V130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05" s="8" t="str">
        <f>IF(salesTable[[#This Row],[ProductID]]="","MISSING",IFERROR(VLOOKUP(salesTable[[#This Row],[ProductID]],product_REF[],1,FALSE),"NO MATCH"))</f>
        <v>P009</v>
      </c>
      <c r="X1305" s="8" t="str">
        <f>CLEAN(UPPER(TRIM(IF(salesTable[[#This Row],[ProductID]]="","MISSING",IFERROR(VLOOKUP(salesTable[[#This Row],[ProductID]],product_REF[],2,FALSE),"NO MATCH")))))</f>
        <v>FILING CABINET</v>
      </c>
      <c r="Y1305" t="str">
        <f>IFERROR(CLEAN(UPPER(TRIM(VLOOKUP(salesTable[[#This Row],[productID_Final]],product_REF[],3,FALSE)))),"NO MATCH")</f>
        <v>OFFICE SUPPLIES</v>
      </c>
      <c r="Z1305" s="8" t="str">
        <f>IF(salesTable[[#This Row],[productCategory_final]]=CLEAN(UPPER(TRIM(salesTable[ProductCategory]))),salesTable[[#This Row],[productCategory_final]],"MISMATCH")</f>
        <v>OFFICE SUPPLIES</v>
      </c>
      <c r="AA1305" s="8" t="str">
        <f>IF(salesTable[[#This Row],[CustomerID]]="","MISSING",IFERROR(VLOOKUP(salesTable[[#This Row],[CustomerID]],customer_REF[],1,FALSE),"NO MATCH"))</f>
        <v>C0376</v>
      </c>
      <c r="AB1305" t="str">
        <f>CLEAN(UPPER(TRIM(IF(salesTable[[#This Row],[FirstName]]="","MISSING",IFERROR(VLOOKUP(salesTable[[#This Row],[CustomerID_final]],customer_REF[],2,FALSE),"NO MATCH")))))</f>
        <v>KOJO</v>
      </c>
      <c r="AC1305" s="8" t="str">
        <f>IF(salesTable[[#This Row],[customerFisrtName]]=CLEAN(UPPER(TRIM(salesTable[[#This Row],[customerFisrtName]]))),salesTable[[#This Row],[customerFisrtName]],"MISMATCH")</f>
        <v>KOJO</v>
      </c>
      <c r="AD1305" t="str">
        <f>CLEAN(UPPER(TRIM(IF(salesTable[[#This Row],[LastName]]="","MISSING",IFERROR(VLOOKUP(salesTable[[#This Row],[CustomerID_final]],customer_REF[],3,FALSE),"NO MATCH")))))</f>
        <v>OWUSU</v>
      </c>
      <c r="AE1305" s="8" t="str">
        <f>IF(salesTable[[#This Row],[customerLastName]]=CLEAN(UPPER(TRIM(salesTable[[#This Row],[customerLastName]]))),salesTable[[#This Row],[customerLastName]],"MISMATCH")</f>
        <v>OWUSU</v>
      </c>
      <c r="AF1305" s="8" t="str">
        <f>IF(salesTable[[#This Row],[Phone]]="","MISSING",0&amp;RIGHT(TRIM(SUBSTITUTE(SUBSTITUTE(SUBSTITUTE(salesTable[[#This Row],[Phone]],"+","")," ",""),"-","")),9))</f>
        <v>0203927018</v>
      </c>
      <c r="AG130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05" s="8">
        <f>IF(salesTable[[#This Row],[quantity_clean]]&gt;0,salesTable[[#This Row],[quantity_clean]],"INVALID")</f>
        <v>5</v>
      </c>
      <c r="AI1305">
        <f>IF(OR(salesTable[[#This Row],[UnitPrice]]="",salesTable[[#This Row],[UnitPrice]]="N/A",salesTable[[#This Row],[UnitPrice]]="unknown"),"INVALID",VALUE(TRIM(SUBSTITUTE(SUBSTITUTE(salesTable[[#This Row],[UnitPrice]],",",""),"GH₵",""))))</f>
        <v>1030</v>
      </c>
      <c r="AJ1305" s="8">
        <f>IF(salesTable[[#This Row],[unitPrice_clean]]&gt;0,salesTable[[#This Row],[unitPrice_clean]],"INVALID")</f>
        <v>1030</v>
      </c>
      <c r="AK1305">
        <f>IF(salesTable[[#This Row],[Revenue]]="","MISSING",VALUE(TRIM(SUBSTITUTE(SUBSTITUTE(salesTable[[#This Row],[Revenue]],",",""),"GH₵",""))))</f>
        <v>5150</v>
      </c>
      <c r="AL1305" s="8">
        <f>IFERROR(IF(ROUND(salesTable[[#This Row],[Quantity_final]]*salesTable[[#This Row],[UnitPrice_final]],2)=ROUND(salesTable[[#This Row],[revenue_clean]],2)=TRUE,salesTable[[#This Row],[revenue_clean]],"invalid"),"INVALID")</f>
        <v>5150</v>
      </c>
      <c r="AM1305" s="19">
        <f>IF(ISNUMBER(salesTable[[#This Row],[OrderDate]]),salesTable[[#This Row],[OrderDate]],IFERROR(DATEVALUE(CLEAN(TRIM(SUBSTITUTE(salesTable[[#This Row],[OrderDate]],".","/")))),"CHECK"))</f>
        <v>45973</v>
      </c>
      <c r="AN13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45973</v>
      </c>
      <c r="AO13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05" s="8" t="str">
        <f>CLEAN(PROPER(TRIM(salesTable[[#This Row],[Email]])))</f>
        <v>Kojo.Owusu92@Example.Com</v>
      </c>
      <c r="AR1305" s="8" t="str">
        <f>CLEAN(TRIM(salesTable[[#This Row],[SourceFile]]))</f>
        <v>Agent_App_2025.csv</v>
      </c>
      <c r="AS13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5" s="8" t="str">
        <f>IF(salesTable[orderRef_final]&lt;&gt;"MISSING",salesTable[orderRef_final],"invalid")</f>
        <v>SUSPICIOUS</v>
      </c>
    </row>
    <row r="1306" spans="1:46" x14ac:dyDescent="0.3">
      <c r="A1306" t="s">
        <v>4054</v>
      </c>
      <c r="B1306" t="s">
        <v>4055</v>
      </c>
      <c r="C1306" t="s">
        <v>1656</v>
      </c>
      <c r="D1306" t="s">
        <v>65</v>
      </c>
      <c r="E1306" t="s">
        <v>51</v>
      </c>
      <c r="F1306" t="s">
        <v>509</v>
      </c>
      <c r="G1306" t="s">
        <v>120</v>
      </c>
      <c r="H1306" t="s">
        <v>829</v>
      </c>
      <c r="I1306" t="s">
        <v>122</v>
      </c>
      <c r="J1306" t="s">
        <v>27</v>
      </c>
      <c r="K1306" t="s">
        <v>458</v>
      </c>
      <c r="L1306" t="s">
        <v>165</v>
      </c>
      <c r="M1306">
        <v>1</v>
      </c>
      <c r="N1306">
        <v>850</v>
      </c>
      <c r="O1306">
        <v>950</v>
      </c>
      <c r="P1306" t="s">
        <v>4056</v>
      </c>
      <c r="Q1306" t="s">
        <v>4057</v>
      </c>
      <c r="R1306" t="s">
        <v>157</v>
      </c>
      <c r="S1306" t="str">
        <f>IF(salesTable[[#This Row],[Region]]="","MISSING",IFERROR(VLOOKUP(salesTable[[#This Row],[Region]],region_ref[],2,FALSE),TRIM(CLEAN(UPPER(salesTable[[#This Row],[Region]])))))</f>
        <v>CAPE COAST</v>
      </c>
      <c r="T1306" t="str">
        <f>IF(salesTable[[#This Row],[CustomerType]]="","MISSING",IFERROR(VLOOKUP(salesTable[[#This Row],[CustomerType]],customerType_Ref[],2,FALSE),TRIM(CLEAN(UPPER(salesTable[[#This Row],[CustomerType]])))))</f>
        <v>GOVERNMENT</v>
      </c>
      <c r="U1306" t="str">
        <f>IF(salesTable[[#This Row],[SalesChannel]]="","MISSING",IFERROR(VLOOKUP(salesTable[[#This Row],[SalesChannel]],salesChannel_Ref[],2,FALSE),CLEAN(UPPER(TRIM(salesTable[SalesChannel])))))</f>
        <v>IN-STORE</v>
      </c>
      <c r="V130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06" s="8" t="str">
        <f>IF(salesTable[[#This Row],[ProductID]]="","MISSING",IFERROR(VLOOKUP(salesTable[[#This Row],[ProductID]],product_REF[],1,FALSE),"NO MATCH"))</f>
        <v>P002</v>
      </c>
      <c r="X1306" s="8" t="str">
        <f>CLEAN(UPPER(TRIM(IF(salesTable[[#This Row],[ProductID]]="","MISSING",IFERROR(VLOOKUP(salesTable[[#This Row],[ProductID]],product_REF[],2,FALSE),"NO MATCH")))))</f>
        <v>OFFICE CHAIR</v>
      </c>
      <c r="Y1306" t="str">
        <f>IFERROR(CLEAN(UPPER(TRIM(VLOOKUP(salesTable[[#This Row],[productID_Final]],product_REF[],3,FALSE)))),"NO MATCH")</f>
        <v>FURNITURE</v>
      </c>
      <c r="Z1306" s="8" t="str">
        <f>IF(salesTable[[#This Row],[productCategory_final]]=CLEAN(UPPER(TRIM(salesTable[ProductCategory]))),salesTable[[#This Row],[productCategory_final]],"MISMATCH")</f>
        <v>FURNITURE</v>
      </c>
      <c r="AA1306" s="8" t="str">
        <f>IF(salesTable[[#This Row],[CustomerID]]="","MISSING",IFERROR(VLOOKUP(salesTable[[#This Row],[CustomerID]],customer_REF[],1,FALSE),"NO MATCH"))</f>
        <v>C0169</v>
      </c>
      <c r="AB1306" t="str">
        <f>CLEAN(UPPER(TRIM(IF(salesTable[[#This Row],[FirstName]]="","MISSING",IFERROR(VLOOKUP(salesTable[[#This Row],[CustomerID_final]],customer_REF[],2,FALSE),"NO MATCH")))))</f>
        <v>NAA</v>
      </c>
      <c r="AC1306" s="8" t="str">
        <f>IF(salesTable[[#This Row],[customerFisrtName]]=CLEAN(UPPER(TRIM(salesTable[[#This Row],[customerFisrtName]]))),salesTable[[#This Row],[customerFisrtName]],"MISMATCH")</f>
        <v>NAA</v>
      </c>
      <c r="AD1306" t="str">
        <f>CLEAN(UPPER(TRIM(IF(salesTable[[#This Row],[LastName]]="","MISSING",IFERROR(VLOOKUP(salesTable[[#This Row],[CustomerID_final]],customer_REF[],3,FALSE),"NO MATCH")))))</f>
        <v>MENSAH</v>
      </c>
      <c r="AE1306" s="8" t="str">
        <f>IF(salesTable[[#This Row],[customerLastName]]=CLEAN(UPPER(TRIM(salesTable[[#This Row],[customerLastName]]))),salesTable[[#This Row],[customerLastName]],"MISMATCH")</f>
        <v>MENSAH</v>
      </c>
      <c r="AF1306" s="8" t="str">
        <f>IF(salesTable[[#This Row],[Phone]]="","MISSING",0&amp;RIGHT(TRIM(SUBSTITUTE(SUBSTITUTE(SUBSTITUTE(salesTable[[#This Row],[Phone]],"+","")," ",""),"-","")),9))</f>
        <v>0592678139</v>
      </c>
      <c r="AG130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06" s="8">
        <f>IF(salesTable[[#This Row],[quantity_clean]]&gt;0,salesTable[[#This Row],[quantity_clean]],"INVALID")</f>
        <v>1</v>
      </c>
      <c r="AI130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06" s="8">
        <f>IF(salesTable[[#This Row],[unitPrice_clean]]&gt;0,salesTable[[#This Row],[unitPrice_clean]],"INVALID")</f>
        <v>850</v>
      </c>
      <c r="AK1306">
        <f>IF(salesTable[[#This Row],[Revenue]]="","MISSING",VALUE(TRIM(SUBSTITUTE(SUBSTITUTE(salesTable[[#This Row],[Revenue]],",",""),"GH₵",""))))</f>
        <v>950</v>
      </c>
      <c r="AL130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06" s="19">
        <f>IF(ISNUMBER(salesTable[[#This Row],[OrderDate]]),salesTable[[#This Row],[OrderDate]],IFERROR(DATEVALUE(CLEAN(TRIM(SUBSTITUTE(salesTable[[#This Row],[OrderDate]],".","/")))),"CHECK"))</f>
        <v>46342</v>
      </c>
      <c r="AN130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306" s="8" t="str">
        <f>CLEAN(PROPER(TRIM(salesTable[[#This Row],[Email]])))</f>
        <v>Naa.Mensah74@Example.Com</v>
      </c>
      <c r="AR1306" s="8" t="str">
        <f>CLEAN(TRIM(salesTable[[#This Row],[SourceFile]]))</f>
        <v>Online_Sales_2025.xlsx</v>
      </c>
      <c r="AS13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6" s="8" t="str">
        <f>IF(salesTable[orderRef_final]&lt;&gt;"MISSING",salesTable[orderRef_final],"invalid")</f>
        <v>SUSPICIOUS</v>
      </c>
    </row>
    <row r="1307" spans="1:46" x14ac:dyDescent="0.3">
      <c r="A1307" t="s">
        <v>4058</v>
      </c>
      <c r="B1307" t="s">
        <v>4059</v>
      </c>
      <c r="C1307" t="s">
        <v>1846</v>
      </c>
      <c r="D1307" t="s">
        <v>172</v>
      </c>
      <c r="E1307" t="s">
        <v>93</v>
      </c>
      <c r="F1307" t="s">
        <v>23</v>
      </c>
      <c r="G1307" t="s">
        <v>120</v>
      </c>
      <c r="H1307" t="s">
        <v>121</v>
      </c>
      <c r="I1307" t="s">
        <v>41</v>
      </c>
      <c r="J1307" t="s">
        <v>83</v>
      </c>
      <c r="K1307" t="s">
        <v>144</v>
      </c>
      <c r="L1307" t="s">
        <v>58</v>
      </c>
      <c r="M1307">
        <v>6</v>
      </c>
      <c r="N1307">
        <v>850</v>
      </c>
      <c r="O1307">
        <v>5100</v>
      </c>
      <c r="P1307" t="s">
        <v>4060</v>
      </c>
      <c r="Q1307" t="s">
        <v>4061</v>
      </c>
      <c r="R1307" t="s">
        <v>61</v>
      </c>
      <c r="S1307" t="str">
        <f>IF(salesTable[[#This Row],[Region]]="","MISSING",IFERROR(VLOOKUP(salesTable[[#This Row],[Region]],region_ref[],2,FALSE),TRIM(CLEAN(UPPER(salesTable[[#This Row],[Region]])))))</f>
        <v>HO</v>
      </c>
      <c r="T1307" t="str">
        <f>IF(salesTable[[#This Row],[CustomerType]]="","MISSING",IFERROR(VLOOKUP(salesTable[[#This Row],[CustomerType]],customerType_Ref[],2,FALSE),TRIM(CLEAN(UPPER(salesTable[[#This Row],[CustomerType]])))))</f>
        <v>INDIVIDUAL</v>
      </c>
      <c r="U1307" t="str">
        <f>IF(salesTable[[#This Row],[SalesChannel]]="","MISSING",IFERROR(VLOOKUP(salesTable[[#This Row],[SalesChannel]],salesChannel_Ref[],2,FALSE),CLEAN(UPPER(TRIM(salesTable[SalesChannel])))))</f>
        <v>IN-STORE</v>
      </c>
      <c r="V13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07" s="8" t="str">
        <f>IF(salesTable[[#This Row],[ProductID]]="","MISSING",IFERROR(VLOOKUP(salesTable[[#This Row],[ProductID]],product_REF[],1,FALSE),"NO MATCH"))</f>
        <v>P002</v>
      </c>
      <c r="X1307" s="8" t="str">
        <f>CLEAN(UPPER(TRIM(IF(salesTable[[#This Row],[ProductID]]="","MISSING",IFERROR(VLOOKUP(salesTable[[#This Row],[ProductID]],product_REF[],2,FALSE),"NO MATCH")))))</f>
        <v>OFFICE CHAIR</v>
      </c>
      <c r="Y1307" t="str">
        <f>IFERROR(CLEAN(UPPER(TRIM(VLOOKUP(salesTable[[#This Row],[productID_Final]],product_REF[],3,FALSE)))),"NO MATCH")</f>
        <v>FURNITURE</v>
      </c>
      <c r="Z1307" s="8" t="str">
        <f>IF(salesTable[[#This Row],[productCategory_final]]=CLEAN(UPPER(TRIM(salesTable[ProductCategory]))),salesTable[[#This Row],[productCategory_final]],"MISMATCH")</f>
        <v>FURNITURE</v>
      </c>
      <c r="AA1307" s="8" t="str">
        <f>IF(salesTable[[#This Row],[CustomerID]]="","MISSING",IFERROR(VLOOKUP(salesTable[[#This Row],[CustomerID]],customer_REF[],1,FALSE),"NO MATCH"))</f>
        <v>C0302</v>
      </c>
      <c r="AB1307" t="str">
        <f>CLEAN(UPPER(TRIM(IF(salesTable[[#This Row],[FirstName]]="","MISSING",IFERROR(VLOOKUP(salesTable[[#This Row],[CustomerID_final]],customer_REF[],2,FALSE),"NO MATCH")))))</f>
        <v>DANIEL</v>
      </c>
      <c r="AC1307" s="8" t="str">
        <f>IF(salesTable[[#This Row],[customerFisrtName]]=CLEAN(UPPER(TRIM(salesTable[[#This Row],[customerFisrtName]]))),salesTable[[#This Row],[customerFisrtName]],"MISMATCH")</f>
        <v>DANIEL</v>
      </c>
      <c r="AD1307" t="str">
        <f>CLEAN(UPPER(TRIM(IF(salesTable[[#This Row],[LastName]]="","MISSING",IFERROR(VLOOKUP(salesTable[[#This Row],[CustomerID_final]],customer_REF[],3,FALSE),"NO MATCH")))))</f>
        <v>BADU</v>
      </c>
      <c r="AE1307" s="8" t="str">
        <f>IF(salesTable[[#This Row],[customerLastName]]=CLEAN(UPPER(TRIM(salesTable[[#This Row],[customerLastName]]))),salesTable[[#This Row],[customerLastName]],"MISMATCH")</f>
        <v>BADU</v>
      </c>
      <c r="AF1307" s="8" t="str">
        <f>IF(salesTable[[#This Row],[Phone]]="","MISSING",0&amp;RIGHT(TRIM(SUBSTITUTE(SUBSTITUTE(SUBSTITUTE(salesTable[[#This Row],[Phone]],"+","")," ",""),"-","")),9))</f>
        <v>0269243631</v>
      </c>
      <c r="AG1307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07" s="8">
        <f>IF(salesTable[[#This Row],[quantity_clean]]&gt;0,salesTable[[#This Row],[quantity_clean]],"INVALID")</f>
        <v>6</v>
      </c>
      <c r="AI1307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07" s="8">
        <f>IF(salesTable[[#This Row],[unitPrice_clean]]&gt;0,salesTable[[#This Row],[unitPrice_clean]],"INVALID")</f>
        <v>850</v>
      </c>
      <c r="AK1307">
        <f>IF(salesTable[[#This Row],[Revenue]]="","MISSING",VALUE(TRIM(SUBSTITUTE(SUBSTITUTE(salesTable[[#This Row],[Revenue]],",",""),"GH₵",""))))</f>
        <v>5100</v>
      </c>
      <c r="AL1307" s="8">
        <f>IFERROR(IF(ROUND(salesTable[[#This Row],[Quantity_final]]*salesTable[[#This Row],[UnitPrice_final]],2)=ROUND(salesTable[[#This Row],[revenue_clean]],2)=TRUE,salesTable[[#This Row],[revenue_clean]],"invalid"),"INVALID")</f>
        <v>5100</v>
      </c>
      <c r="AM1307" s="19">
        <f>IF(ISNUMBER(salesTable[[#This Row],[OrderDate]]),salesTable[[#This Row],[OrderDate]],IFERROR(DATEVALUE(CLEAN(TRIM(SUBSTITUTE(salesTable[[#This Row],[OrderDate]],".","/")))),"CHECK"))</f>
        <v>45757</v>
      </c>
      <c r="AN13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45757</v>
      </c>
      <c r="AO13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07" s="8" t="str">
        <f>CLEAN(PROPER(TRIM(salesTable[[#This Row],[Email]])))</f>
        <v>Daniel.Badu37@Example.Com</v>
      </c>
      <c r="AR1307" s="8" t="str">
        <f>CLEAN(TRIM(salesTable[[#This Row],[SourceFile]]))</f>
        <v>Retail_POS_2025.csv</v>
      </c>
      <c r="AS13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7" s="8" t="str">
        <f>IF(salesTable[orderRef_final]&lt;&gt;"MISSING",salesTable[orderRef_final],"invalid")</f>
        <v>SUSPICIOUS</v>
      </c>
    </row>
    <row r="1308" spans="1:46" x14ac:dyDescent="0.3">
      <c r="A1308" t="s">
        <v>4062</v>
      </c>
      <c r="B1308" t="s">
        <v>4063</v>
      </c>
      <c r="C1308" t="s">
        <v>138</v>
      </c>
      <c r="D1308" t="s">
        <v>3114</v>
      </c>
      <c r="E1308" t="s">
        <v>140</v>
      </c>
      <c r="F1308" t="s">
        <v>23</v>
      </c>
      <c r="G1308" t="s">
        <v>81</v>
      </c>
      <c r="H1308" t="s">
        <v>1901</v>
      </c>
      <c r="I1308" t="s">
        <v>491</v>
      </c>
      <c r="J1308" t="s">
        <v>97</v>
      </c>
      <c r="K1308" t="s">
        <v>57</v>
      </c>
      <c r="L1308" t="s">
        <v>165</v>
      </c>
      <c r="M1308">
        <v>10</v>
      </c>
      <c r="N1308" t="s">
        <v>584</v>
      </c>
      <c r="O1308">
        <v>12500</v>
      </c>
      <c r="P1308" t="s">
        <v>4064</v>
      </c>
      <c r="Q1308" t="s">
        <v>4065</v>
      </c>
      <c r="R1308" t="s">
        <v>46</v>
      </c>
      <c r="S1308" t="str">
        <f>IF(salesTable[[#This Row],[Region]]="","MISSING",IFERROR(VLOOKUP(salesTable[[#This Row],[Region]],region_ref[],2,FALSE),TRIM(CLEAN(UPPER(salesTable[[#This Row],[Region]])))))</f>
        <v>HO</v>
      </c>
      <c r="T1308" t="str">
        <f>IF(salesTable[[#This Row],[CustomerType]]="","MISSING",IFERROR(VLOOKUP(salesTable[[#This Row],[CustomerType]],customerType_Ref[],2,FALSE),TRIM(CLEAN(UPPER(salesTable[[#This Row],[CustomerType]])))))</f>
        <v>BUSINESS</v>
      </c>
      <c r="U1308" t="str">
        <f>IF(salesTable[[#This Row],[SalesChannel]]="","MISSING",IFERROR(VLOOKUP(salesTable[[#This Row],[SalesChannel]],salesChannel_Ref[],2,FALSE),CLEAN(UPPER(TRIM(salesTable[SalesChannel])))))</f>
        <v>ONLINE</v>
      </c>
      <c r="V130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08" s="8" t="str">
        <f>IF(salesTable[[#This Row],[ProductID]]="","MISSING",IFERROR(VLOOKUP(salesTable[[#This Row],[ProductID]],product_REF[],1,FALSE),"NO MATCH"))</f>
        <v>P008</v>
      </c>
      <c r="X1308" s="8" t="str">
        <f>CLEAN(UPPER(TRIM(IF(salesTable[[#This Row],[ProductID]]="","MISSING",IFERROR(VLOOKUP(salesTable[[#This Row],[ProductID]],product_REF[],2,FALSE),"NO MATCH")))))</f>
        <v>MICROWAVE 25L</v>
      </c>
      <c r="Y1308" t="str">
        <f>IFERROR(CLEAN(UPPER(TRIM(VLOOKUP(salesTable[[#This Row],[productID_Final]],product_REF[],3,FALSE)))),"NO MATCH")</f>
        <v>HOME APPLIANCES</v>
      </c>
      <c r="Z1308" s="8" t="str">
        <f>IF(salesTable[[#This Row],[productCategory_final]]=CLEAN(UPPER(TRIM(salesTable[ProductCategory]))),salesTable[[#This Row],[productCategory_final]],"MISMATCH")</f>
        <v>HOME APPLIANCES</v>
      </c>
      <c r="AA1308" s="8" t="str">
        <f>IF(salesTable[[#This Row],[CustomerID]]="","MISSING",IFERROR(VLOOKUP(salesTable[[#This Row],[CustomerID]],customer_REF[],1,FALSE),"NO MATCH"))</f>
        <v>C0162</v>
      </c>
      <c r="AB1308" t="str">
        <f>CLEAN(UPPER(TRIM(IF(salesTable[[#This Row],[FirstName]]="","MISSING",IFERROR(VLOOKUP(salesTable[[#This Row],[CustomerID_final]],customer_REF[],2,FALSE),"NO MATCH")))))</f>
        <v>KOFI</v>
      </c>
      <c r="AC1308" s="8" t="str">
        <f>IF(salesTable[[#This Row],[customerFisrtName]]=CLEAN(UPPER(TRIM(salesTable[[#This Row],[customerFisrtName]]))),salesTable[[#This Row],[customerFisrtName]],"MISMATCH")</f>
        <v>KOFI</v>
      </c>
      <c r="AD1308" t="str">
        <f>CLEAN(UPPER(TRIM(IF(salesTable[[#This Row],[LastName]]="","MISSING",IFERROR(VLOOKUP(salesTable[[#This Row],[CustomerID_final]],customer_REF[],3,FALSE),"NO MATCH")))))</f>
        <v>OWUSU</v>
      </c>
      <c r="AE1308" s="8" t="str">
        <f>IF(salesTable[[#This Row],[customerLastName]]=CLEAN(UPPER(TRIM(salesTable[[#This Row],[customerLastName]]))),salesTable[[#This Row],[customerLastName]],"MISMATCH")</f>
        <v>OWUSU</v>
      </c>
      <c r="AF1308" s="8" t="str">
        <f>IF(salesTable[[#This Row],[Phone]]="","MISSING",0&amp;RIGHT(TRIM(SUBSTITUTE(SUBSTITUTE(SUBSTITUTE(salesTable[[#This Row],[Phone]],"+","")," ",""),"-","")),9))</f>
        <v>0206396793</v>
      </c>
      <c r="AG130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08" s="8">
        <f>IF(salesTable[[#This Row],[quantity_clean]]&gt;0,salesTable[[#This Row],[quantity_clean]],"INVALID")</f>
        <v>10</v>
      </c>
      <c r="AI130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08" s="8">
        <f>IF(salesTable[[#This Row],[unitPrice_clean]]&gt;0,salesTable[[#This Row],[unitPrice_clean]],"INVALID")</f>
        <v>1250</v>
      </c>
      <c r="AK1308">
        <f>IF(salesTable[[#This Row],[Revenue]]="","MISSING",VALUE(TRIM(SUBSTITUTE(SUBSTITUTE(salesTable[[#This Row],[Revenue]],",",""),"GH₵",""))))</f>
        <v>12500</v>
      </c>
      <c r="AL1308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1308" s="19" t="str">
        <f>IF(ISNUMBER(salesTable[[#This Row],[OrderDate]]),salesTable[[#This Row],[OrderDate]],IFERROR(DATEVALUE(CLEAN(TRIM(SUBSTITUTE(salesTable[[#This Row],[OrderDate]],".","/")))),"CHECK"))</f>
        <v>CHECK</v>
      </c>
      <c r="AN130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08" s="8" t="str">
        <f>CLEAN(PROPER(TRIM(salesTable[[#This Row],[Email]])))</f>
        <v>Kofi.Owusu56@Example.Com</v>
      </c>
      <c r="AR1308" s="8" t="str">
        <f>CLEAN(TRIM(salesTable[[#This Row],[SourceFile]]))</f>
        <v>Mobile_App_Export.csv</v>
      </c>
      <c r="AS13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8" s="8" t="str">
        <f>IF(salesTable[orderRef_final]&lt;&gt;"MISSING",salesTable[orderRef_final],"invalid")</f>
        <v>SUSPICIOUS</v>
      </c>
    </row>
    <row r="1309" spans="1:46" x14ac:dyDescent="0.3">
      <c r="A1309" t="s">
        <v>4076</v>
      </c>
      <c r="B1309" t="s">
        <v>4077</v>
      </c>
      <c r="C1309" t="s">
        <v>623</v>
      </c>
      <c r="D1309" t="s">
        <v>21</v>
      </c>
      <c r="E1309" t="s">
        <v>682</v>
      </c>
      <c r="F1309" t="s">
        <v>23</v>
      </c>
      <c r="G1309" t="s">
        <v>239</v>
      </c>
      <c r="H1309" t="s">
        <v>1728</v>
      </c>
      <c r="I1309" t="s">
        <v>279</v>
      </c>
      <c r="J1309" t="s">
        <v>83</v>
      </c>
      <c r="K1309" t="s">
        <v>72</v>
      </c>
      <c r="L1309" t="s">
        <v>182</v>
      </c>
      <c r="M1309">
        <v>3</v>
      </c>
      <c r="N1309" t="s">
        <v>4078</v>
      </c>
      <c r="O1309">
        <v>2940</v>
      </c>
      <c r="P1309" t="s">
        <v>4079</v>
      </c>
      <c r="Q1309" t="s">
        <v>4080</v>
      </c>
      <c r="R1309" t="s">
        <v>46</v>
      </c>
      <c r="S1309" t="str">
        <f>IF(salesTable[[#This Row],[Region]]="","MISSING",IFERROR(VLOOKUP(salesTable[[#This Row],[Region]],region_ref[],2,FALSE),TRIM(CLEAN(UPPER(salesTable[[#This Row],[Region]])))))</f>
        <v>HO</v>
      </c>
      <c r="T1309" t="str">
        <f>IF(salesTable[[#This Row],[CustomerType]]="","MISSING",IFERROR(VLOOKUP(salesTable[[#This Row],[CustomerType]],customerType_Ref[],2,FALSE),TRIM(CLEAN(UPPER(salesTable[[#This Row],[CustomerType]])))))</f>
        <v>INDIVIDUAL</v>
      </c>
      <c r="U1309" t="str">
        <f>IF(salesTable[[#This Row],[SalesChannel]]="","MISSING",IFERROR(VLOOKUP(salesTable[[#This Row],[SalesChannel]],salesChannel_Ref[],2,FALSE),CLEAN(UPPER(TRIM(salesTable[SalesChannel])))))</f>
        <v>IN-STORE</v>
      </c>
      <c r="V1309" t="str">
        <f>IF(salesTable[[#This Row],[PaymentMethod]]="","MISSING",IFERROR(VLOOKUP(salesTable[[#This Row],[PaymentMethod]],paymentMethod_REF[],2,FALSE), CLEAN(UPPER(TRIM(salesTable[[#This Row],[PaymentMethod]])))))</f>
        <v>CASH</v>
      </c>
      <c r="W1309" s="8" t="str">
        <f>IF(salesTable[[#This Row],[ProductID]]="","MISSING",IFERROR(VLOOKUP(salesTable[[#This Row],[ProductID]],product_REF[],1,FALSE),"NO MATCH"))</f>
        <v>P009</v>
      </c>
      <c r="X1309" s="8" t="str">
        <f>CLEAN(UPPER(TRIM(IF(salesTable[[#This Row],[ProductID]]="","MISSING",IFERROR(VLOOKUP(salesTable[[#This Row],[ProductID]],product_REF[],2,FALSE),"NO MATCH")))))</f>
        <v>FILING CABINET</v>
      </c>
      <c r="Y1309" t="str">
        <f>IFERROR(CLEAN(UPPER(TRIM(VLOOKUP(salesTable[[#This Row],[productID_Final]],product_REF[],3,FALSE)))),"NO MATCH")</f>
        <v>OFFICE SUPPLIES</v>
      </c>
      <c r="Z1309" s="8" t="str">
        <f>IF(salesTable[[#This Row],[productCategory_final]]=CLEAN(UPPER(TRIM(salesTable[ProductCategory]))),salesTable[[#This Row],[productCategory_final]],"MISMATCH")</f>
        <v>OFFICE SUPPLIES</v>
      </c>
      <c r="AA1309" s="8" t="str">
        <f>IF(salesTable[[#This Row],[CustomerID]]="","MISSING",IFERROR(VLOOKUP(salesTable[[#This Row],[CustomerID]],customer_REF[],1,FALSE),"NO MATCH"))</f>
        <v>C0235</v>
      </c>
      <c r="AB1309" t="str">
        <f>CLEAN(UPPER(TRIM(IF(salesTable[[#This Row],[FirstName]]="","MISSING",IFERROR(VLOOKUP(salesTable[[#This Row],[CustomerID_final]],customer_REF[],2,FALSE),"NO MATCH")))))</f>
        <v>KOJO</v>
      </c>
      <c r="AC1309" s="8" t="str">
        <f>IF(salesTable[[#This Row],[customerFisrtName]]=CLEAN(UPPER(TRIM(salesTable[[#This Row],[customerFisrtName]]))),salesTable[[#This Row],[customerFisrtName]],"MISMATCH")</f>
        <v>KOJO</v>
      </c>
      <c r="AD1309" t="str">
        <f>CLEAN(UPPER(TRIM(IF(salesTable[[#This Row],[LastName]]="","MISSING",IFERROR(VLOOKUP(salesTable[[#This Row],[CustomerID_final]],customer_REF[],3,FALSE),"NO MATCH")))))</f>
        <v>BADU</v>
      </c>
      <c r="AE1309" s="8" t="str">
        <f>IF(salesTable[[#This Row],[customerLastName]]=CLEAN(UPPER(TRIM(salesTable[[#This Row],[customerLastName]]))),salesTable[[#This Row],[customerLastName]],"MISMATCH")</f>
        <v>BADU</v>
      </c>
      <c r="AF1309" s="8" t="str">
        <f>IF(salesTable[[#This Row],[Phone]]="","MISSING",0&amp;RIGHT(TRIM(SUBSTITUTE(SUBSTITUTE(SUBSTITUTE(salesTable[[#This Row],[Phone]],"+","")," ",""),"-","")),9))</f>
        <v>0275977056</v>
      </c>
      <c r="AG130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09" s="8">
        <f>IF(salesTable[[#This Row],[quantity_clean]]&gt;0,salesTable[[#This Row],[quantity_clean]],"INVALID")</f>
        <v>3</v>
      </c>
      <c r="AI130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09" s="8">
        <f>IF(salesTable[[#This Row],[unitPrice_clean]]&gt;0,salesTable[[#This Row],[unitPrice_clean]],"INVALID")</f>
        <v>980</v>
      </c>
      <c r="AK1309">
        <f>IF(salesTable[[#This Row],[Revenue]]="","MISSING",VALUE(TRIM(SUBSTITUTE(SUBSTITUTE(salesTable[[#This Row],[Revenue]],",",""),"GH₵",""))))</f>
        <v>2940</v>
      </c>
      <c r="AL1309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309" s="19" t="str">
        <f>IF(ISNUMBER(salesTable[[#This Row],[OrderDate]]),salesTable[[#This Row],[OrderDate]],IFERROR(DATEVALUE(CLEAN(TRIM(SUBSTITUTE(salesTable[[#This Row],[OrderDate]],".","/")))),"CHECK"))</f>
        <v>CHECK</v>
      </c>
      <c r="AN130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09" s="8" t="str">
        <f>CLEAN(PROPER(TRIM(salesTable[[#This Row],[Email]])))</f>
        <v>Kojo.Badu93@Example.Com</v>
      </c>
      <c r="AR1309" s="8" t="str">
        <f>CLEAN(TRIM(salesTable[[#This Row],[SourceFile]]))</f>
        <v>Mobile_App_Export.csv</v>
      </c>
      <c r="AS13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09" s="8" t="str">
        <f>IF(salesTable[orderRef_final]&lt;&gt;"MISSING",salesTable[orderRef_final],"invalid")</f>
        <v>SUSPICIOUS</v>
      </c>
    </row>
    <row r="1310" spans="1:46" x14ac:dyDescent="0.3">
      <c r="A1310" t="s">
        <v>2672</v>
      </c>
      <c r="B1310" t="s">
        <v>4081</v>
      </c>
      <c r="C1310" t="s">
        <v>1574</v>
      </c>
      <c r="D1310" t="s">
        <v>1756</v>
      </c>
      <c r="E1310" t="s">
        <v>173</v>
      </c>
      <c r="F1310" t="s">
        <v>23</v>
      </c>
      <c r="G1310" t="s">
        <v>53</v>
      </c>
      <c r="H1310" t="s">
        <v>95</v>
      </c>
      <c r="I1310" t="s">
        <v>96</v>
      </c>
      <c r="J1310" t="s">
        <v>492</v>
      </c>
      <c r="K1310" t="s">
        <v>84</v>
      </c>
      <c r="L1310" t="s">
        <v>502</v>
      </c>
      <c r="M1310">
        <v>7</v>
      </c>
      <c r="N1310">
        <v>180</v>
      </c>
      <c r="O1310">
        <v>1160</v>
      </c>
      <c r="P1310" t="s">
        <v>4082</v>
      </c>
      <c r="Q1310" t="s">
        <v>4083</v>
      </c>
      <c r="R1310" t="s">
        <v>32</v>
      </c>
      <c r="S1310" t="str">
        <f>IF(salesTable[[#This Row],[Region]]="","MISSING",IFERROR(VLOOKUP(salesTable[[#This Row],[Region]],region_ref[],2,FALSE),TRIM(CLEAN(UPPER(salesTable[[#This Row],[Region]])))))</f>
        <v>HO</v>
      </c>
      <c r="T1310" t="str">
        <f>IF(salesTable[[#This Row],[CustomerType]]="","MISSING",IFERROR(VLOOKUP(salesTable[[#This Row],[CustomerType]],customerType_Ref[],2,FALSE),TRIM(CLEAN(UPPER(salesTable[[#This Row],[CustomerType]])))))</f>
        <v>BUSINESS</v>
      </c>
      <c r="U1310" t="str">
        <f>IF(salesTable[[#This Row],[SalesChannel]]="","MISSING",IFERROR(VLOOKUP(salesTable[[#This Row],[SalesChannel]],salesChannel_Ref[],2,FALSE),CLEAN(UPPER(TRIM(salesTable[SalesChannel])))))</f>
        <v>AGENT</v>
      </c>
      <c r="V1310" t="str">
        <f>IF(salesTable[[#This Row],[PaymentMethod]]="","MISSING",IFERROR(VLOOKUP(salesTable[[#This Row],[PaymentMethod]],paymentMethod_REF[],2,FALSE), CLEAN(UPPER(TRIM(salesTable[[#This Row],[PaymentMethod]])))))</f>
        <v>CASH</v>
      </c>
      <c r="W1310" s="8" t="str">
        <f>IF(salesTable[[#This Row],[ProductID]]="","MISSING",IFERROR(VLOOKUP(salesTable[[#This Row],[ProductID]],product_REF[],1,FALSE),"NO MATCH"))</f>
        <v>P007</v>
      </c>
      <c r="X1310" s="8" t="str">
        <f>CLEAN(UPPER(TRIM(IF(salesTable[[#This Row],[ProductID]]="","MISSING",IFERROR(VLOOKUP(salesTable[[#This Row],[ProductID]],product_REF[],2,FALSE),"NO MATCH")))))</f>
        <v>COTTON SHIRT</v>
      </c>
      <c r="Y1310" t="str">
        <f>IFERROR(CLEAN(UPPER(TRIM(VLOOKUP(salesTable[[#This Row],[productID_Final]],product_REF[],3,FALSE)))),"NO MATCH")</f>
        <v>CLOTHING</v>
      </c>
      <c r="Z1310" s="8" t="str">
        <f>IF(salesTable[[#This Row],[productCategory_final]]=CLEAN(UPPER(TRIM(salesTable[ProductCategory]))),salesTable[[#This Row],[productCategory_final]],"MISMATCH")</f>
        <v>CLOTHING</v>
      </c>
      <c r="AA1310" s="8" t="str">
        <f>IF(salesTable[[#This Row],[CustomerID]]="","MISSING",IFERROR(VLOOKUP(salesTable[[#This Row],[CustomerID]],customer_REF[],1,FALSE),"NO MATCH"))</f>
        <v>C0003</v>
      </c>
      <c r="AB1310" t="str">
        <f>CLEAN(UPPER(TRIM(IF(salesTable[[#This Row],[FirstName]]="","MISSING",IFERROR(VLOOKUP(salesTable[[#This Row],[CustomerID_final]],customer_REF[],2,FALSE),"NO MATCH")))))</f>
        <v>AKOSUA</v>
      </c>
      <c r="AC1310" s="8" t="str">
        <f>IF(salesTable[[#This Row],[customerFisrtName]]=CLEAN(UPPER(TRIM(salesTable[[#This Row],[customerFisrtName]]))),salesTable[[#This Row],[customerFisrtName]],"MISMATCH")</f>
        <v>AKOSUA</v>
      </c>
      <c r="AD1310" t="str">
        <f>CLEAN(UPPER(TRIM(IF(salesTable[[#This Row],[LastName]]="","MISSING",IFERROR(VLOOKUP(salesTable[[#This Row],[CustomerID_final]],customer_REF[],3,FALSE),"NO MATCH")))))</f>
        <v>OSEI</v>
      </c>
      <c r="AE1310" s="8" t="str">
        <f>IF(salesTable[[#This Row],[customerLastName]]=CLEAN(UPPER(TRIM(salesTable[[#This Row],[customerLastName]]))),salesTable[[#This Row],[customerLastName]],"MISMATCH")</f>
        <v>OSEI</v>
      </c>
      <c r="AF1310" s="8" t="str">
        <f>IF(salesTable[[#This Row],[Phone]]="","MISSING",0&amp;RIGHT(TRIM(SUBSTITUTE(SUBSTITUTE(SUBSTITUTE(salesTable[[#This Row],[Phone]],"+","")," ",""),"-","")),9))</f>
        <v>0556538410</v>
      </c>
      <c r="AG131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10" s="8">
        <f>IF(salesTable[[#This Row],[quantity_clean]]&gt;0,salesTable[[#This Row],[quantity_clean]],"INVALID")</f>
        <v>7</v>
      </c>
      <c r="AI131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10" s="8">
        <f>IF(salesTable[[#This Row],[unitPrice_clean]]&gt;0,salesTable[[#This Row],[unitPrice_clean]],"INVALID")</f>
        <v>180</v>
      </c>
      <c r="AK1310">
        <f>IF(salesTable[[#This Row],[Revenue]]="","MISSING",VALUE(TRIM(SUBSTITUTE(SUBSTITUTE(salesTable[[#This Row],[Revenue]],",",""),"GH₵",""))))</f>
        <v>1160</v>
      </c>
      <c r="AL131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10" s="19">
        <f>IF(ISNUMBER(salesTable[[#This Row],[OrderDate]]),salesTable[[#This Row],[OrderDate]],IFERROR(DATEVALUE(CLEAN(TRIM(SUBSTITUTE(salesTable[[#This Row],[OrderDate]],".","/")))),"CHECK"))</f>
        <v>45905</v>
      </c>
      <c r="AN13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45905</v>
      </c>
      <c r="AO13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10" s="8" t="str">
        <f>CLEAN(PROPER(TRIM(salesTable[[#This Row],[Email]])))</f>
        <v>Akosua.Osei89@Example.Com</v>
      </c>
      <c r="AR1310" s="8" t="str">
        <f>CLEAN(TRIM(salesTable[[#This Row],[SourceFile]]))</f>
        <v>Agent_App_2025.csv</v>
      </c>
      <c r="AS13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0" s="8" t="str">
        <f>IF(salesTable[orderRef_final]&lt;&gt;"MISSING",salesTable[orderRef_final],"invalid")</f>
        <v>SUSPICIOUS</v>
      </c>
    </row>
    <row r="1311" spans="1:46" x14ac:dyDescent="0.3">
      <c r="A1311" t="s">
        <v>1270</v>
      </c>
      <c r="B1311" t="s">
        <v>1271</v>
      </c>
      <c r="C1311" t="s">
        <v>285</v>
      </c>
      <c r="D1311" t="s">
        <v>80</v>
      </c>
      <c r="E1311" t="s">
        <v>37</v>
      </c>
      <c r="F1311" t="s">
        <v>108</v>
      </c>
      <c r="G1311" t="s">
        <v>68</v>
      </c>
      <c r="H1311" t="s">
        <v>1272</v>
      </c>
      <c r="I1311" t="s">
        <v>110</v>
      </c>
      <c r="J1311" t="s">
        <v>27</v>
      </c>
      <c r="K1311" t="s">
        <v>921</v>
      </c>
      <c r="L1311" t="s">
        <v>111</v>
      </c>
      <c r="M1311">
        <v>4</v>
      </c>
      <c r="N1311">
        <v>3600</v>
      </c>
      <c r="O1311">
        <v>14400</v>
      </c>
      <c r="P1311" t="s">
        <v>1273</v>
      </c>
      <c r="Q1311" t="s">
        <v>1274</v>
      </c>
      <c r="R1311" t="s">
        <v>157</v>
      </c>
      <c r="S1311" t="str">
        <f>IF(salesTable[[#This Row],[Region]]="","MISSING",IFERROR(VLOOKUP(salesTable[[#This Row],[Region]],region_ref[],2,FALSE),TRIM(CLEAN(UPPER(salesTable[[#This Row],[Region]])))))</f>
        <v>TAMALE</v>
      </c>
      <c r="T1311" t="str">
        <f>IF(salesTable[[#This Row],[CustomerType]]="","MISSING",IFERROR(VLOOKUP(salesTable[[#This Row],[CustomerType]],customerType_Ref[],2,FALSE),TRIM(CLEAN(UPPER(salesTable[[#This Row],[CustomerType]])))))</f>
        <v>GOVERNMENT</v>
      </c>
      <c r="U1311" t="str">
        <f>IF(salesTable[[#This Row],[SalesChannel]]="","MISSING",IFERROR(VLOOKUP(salesTable[[#This Row],[SalesChannel]],salesChannel_Ref[],2,FALSE),CLEAN(UPPER(TRIM(salesTable[SalesChannel])))))</f>
        <v>MOBILE APP</v>
      </c>
      <c r="V1311" t="str">
        <f>IF(salesTable[[#This Row],[PaymentMethod]]="","MISSING",IFERROR(VLOOKUP(salesTable[[#This Row],[PaymentMethod]],paymentMethod_REF[],2,FALSE), CLEAN(UPPER(TRIM(salesTable[[#This Row],[PaymentMethod]])))))</f>
        <v>CARD</v>
      </c>
      <c r="W1311" s="8" t="str">
        <f>IF(salesTable[[#This Row],[ProductID]]="","MISSING",IFERROR(VLOOKUP(salesTable[[#This Row],[ProductID]],product_REF[],1,FALSE),"NO MATCH"))</f>
        <v>P010</v>
      </c>
      <c r="X1311" s="8" t="str">
        <f>CLEAN(UPPER(TRIM(IF(salesTable[[#This Row],[ProductID]]="","MISSING",IFERROR(VLOOKUP(salesTable[[#This Row],[ProductID]],product_REF[],2,FALSE),"NO MATCH")))))</f>
        <v>AIR CONDITIONER</v>
      </c>
      <c r="Y1311" t="str">
        <f>IFERROR(CLEAN(UPPER(TRIM(VLOOKUP(salesTable[[#This Row],[productID_Final]],product_REF[],3,FALSE)))),"NO MATCH")</f>
        <v>HOME APPLIANCES</v>
      </c>
      <c r="Z1311" s="8" t="str">
        <f>IF(salesTable[[#This Row],[productCategory_final]]=CLEAN(UPPER(TRIM(salesTable[ProductCategory]))),salesTable[[#This Row],[productCategory_final]],"MISMATCH")</f>
        <v>HOME APPLIANCES</v>
      </c>
      <c r="AA1311" s="8" t="str">
        <f>IF(salesTable[[#This Row],[CustomerID]]="","MISSING",IFERROR(VLOOKUP(salesTable[[#This Row],[CustomerID]],customer_REF[],1,FALSE),"NO MATCH"))</f>
        <v>C0194</v>
      </c>
      <c r="AB1311" t="str">
        <f>CLEAN(UPPER(TRIM(IF(salesTable[[#This Row],[FirstName]]="","MISSING",IFERROR(VLOOKUP(salesTable[[#This Row],[CustomerID_final]],customer_REF[],2,FALSE),"NO MATCH")))))</f>
        <v>ADWOA</v>
      </c>
      <c r="AC1311" s="8" t="str">
        <f>IF(salesTable[[#This Row],[customerFisrtName]]=CLEAN(UPPER(TRIM(salesTable[[#This Row],[customerFisrtName]]))),salesTable[[#This Row],[customerFisrtName]],"MISMATCH")</f>
        <v>ADWOA</v>
      </c>
      <c r="AD1311" t="str">
        <f>CLEAN(UPPER(TRIM(IF(salesTable[[#This Row],[LastName]]="","MISSING",IFERROR(VLOOKUP(salesTable[[#This Row],[CustomerID_final]],customer_REF[],3,FALSE),"NO MATCH")))))</f>
        <v>ANTWI</v>
      </c>
      <c r="AE1311" s="8" t="str">
        <f>IF(salesTable[[#This Row],[customerLastName]]=CLEAN(UPPER(TRIM(salesTable[[#This Row],[customerLastName]]))),salesTable[[#This Row],[customerLastName]],"MISMATCH")</f>
        <v>ANTWI</v>
      </c>
      <c r="AF1311" s="8" t="str">
        <f>IF(salesTable[[#This Row],[Phone]]="","MISSING",0&amp;RIGHT(TRIM(SUBSTITUTE(SUBSTITUTE(SUBSTITUTE(salesTable[[#This Row],[Phone]],"+","")," ",""),"-","")),9))</f>
        <v>0249766727</v>
      </c>
      <c r="AG131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11" s="8">
        <f>IF(salesTable[[#This Row],[quantity_clean]]&gt;0,salesTable[[#This Row],[quantity_clean]],"INVALID")</f>
        <v>4</v>
      </c>
      <c r="AI131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311" s="8">
        <f>IF(salesTable[[#This Row],[unitPrice_clean]]&gt;0,salesTable[[#This Row],[unitPrice_clean]],"INVALID")</f>
        <v>3600</v>
      </c>
      <c r="AK1311">
        <f>IF(salesTable[[#This Row],[Revenue]]="","MISSING",VALUE(TRIM(SUBSTITUTE(SUBSTITUTE(salesTable[[#This Row],[Revenue]],",",""),"GH₵",""))))</f>
        <v>14400</v>
      </c>
      <c r="AL1311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311" s="19" t="str">
        <f>IF(ISNUMBER(salesTable[[#This Row],[OrderDate]]),salesTable[[#This Row],[OrderDate]],IFERROR(DATEVALUE(CLEAN(TRIM(SUBSTITUTE(salesTable[[#This Row],[OrderDate]],".","/")))),"CHECK"))</f>
        <v>CHECK</v>
      </c>
      <c r="AN131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1" s="8" t="str">
        <f>CLEAN(PROPER(TRIM(salesTable[[#This Row],[Email]])))</f>
        <v>Adwoa.Antwi1@Example.Com</v>
      </c>
      <c r="AR1311" s="8" t="str">
        <f>CLEAN(TRIM(salesTable[[#This Row],[SourceFile]]))</f>
        <v>Online_Sales_2025.xlsx</v>
      </c>
      <c r="AS13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1" s="8" t="str">
        <f>IF(salesTable[orderRef_final]&lt;&gt;"MISSING",salesTable[orderRef_final],"invalid")</f>
        <v>SUSPICIOUS</v>
      </c>
    </row>
    <row r="1312" spans="1:46" x14ac:dyDescent="0.3">
      <c r="A1312" t="s">
        <v>4103</v>
      </c>
      <c r="B1312" t="s">
        <v>4104</v>
      </c>
      <c r="C1312" t="s">
        <v>2454</v>
      </c>
      <c r="D1312" t="s">
        <v>516</v>
      </c>
      <c r="E1312" t="s">
        <v>1601</v>
      </c>
      <c r="F1312" t="s">
        <v>108</v>
      </c>
      <c r="G1312" t="s">
        <v>191</v>
      </c>
      <c r="H1312" t="s">
        <v>895</v>
      </c>
      <c r="I1312" t="s">
        <v>279</v>
      </c>
      <c r="J1312" t="s">
        <v>97</v>
      </c>
      <c r="K1312" t="s">
        <v>57</v>
      </c>
      <c r="L1312" t="s">
        <v>565</v>
      </c>
      <c r="M1312">
        <v>6</v>
      </c>
      <c r="N1312">
        <v>1650</v>
      </c>
      <c r="O1312">
        <v>9900</v>
      </c>
      <c r="P1312" t="s">
        <v>4105</v>
      </c>
      <c r="Q1312" t="s">
        <v>4106</v>
      </c>
      <c r="R1312" t="s">
        <v>46</v>
      </c>
      <c r="S1312" t="str">
        <f>IF(salesTable[[#This Row],[Region]]="","MISSING",IFERROR(VLOOKUP(salesTable[[#This Row],[Region]],region_ref[],2,FALSE),TRIM(CLEAN(UPPER(salesTable[[#This Row],[Region]])))))</f>
        <v>TAMALE</v>
      </c>
      <c r="T1312" t="str">
        <f>IF(salesTable[[#This Row],[CustomerType]]="","MISSING",IFERROR(VLOOKUP(salesTable[[#This Row],[CustomerType]],customerType_Ref[],2,FALSE),TRIM(CLEAN(UPPER(salesTable[[#This Row],[CustomerType]])))))</f>
        <v>BUSINESS</v>
      </c>
      <c r="U1312" t="str">
        <f>IF(salesTable[[#This Row],[SalesChannel]]="","MISSING",IFERROR(VLOOKUP(salesTable[[#This Row],[SalesChannel]],salesChannel_Ref[],2,FALSE),CLEAN(UPPER(TRIM(salesTable[SalesChannel])))))</f>
        <v>ONLINE</v>
      </c>
      <c r="V1312" t="str">
        <f>IF(salesTable[[#This Row],[PaymentMethod]]="","MISSING",IFERROR(VLOOKUP(salesTable[[#This Row],[PaymentMethod]],paymentMethod_REF[],2,FALSE), CLEAN(UPPER(TRIM(salesTable[[#This Row],[PaymentMethod]])))))</f>
        <v>CARD</v>
      </c>
      <c r="W1312" s="8" t="str">
        <f>IF(salesTable[[#This Row],[ProductID]]="","MISSING",IFERROR(VLOOKUP(salesTable[[#This Row],[ProductID]],product_REF[],1,FALSE),"NO MATCH"))</f>
        <v>P004</v>
      </c>
      <c r="X1312" s="8" t="str">
        <f>CLEAN(UPPER(TRIM(IF(salesTable[[#This Row],[ProductID]]="","MISSING",IFERROR(VLOOKUP(salesTable[[#This Row],[ProductID]],product_REF[],2,FALSE),"NO MATCH")))))</f>
        <v>LASER PRINTER</v>
      </c>
      <c r="Y1312" t="str">
        <f>IFERROR(CLEAN(UPPER(TRIM(VLOOKUP(salesTable[[#This Row],[productID_Final]],product_REF[],3,FALSE)))),"NO MATCH")</f>
        <v>OFFICE SUPPLIES</v>
      </c>
      <c r="Z1312" s="8" t="str">
        <f>IF(salesTable[[#This Row],[productCategory_final]]=CLEAN(UPPER(TRIM(salesTable[ProductCategory]))),salesTable[[#This Row],[productCategory_final]],"MISMATCH")</f>
        <v>OFFICE SUPPLIES</v>
      </c>
      <c r="AA1312" s="8" t="str">
        <f>IF(salesTable[[#This Row],[CustomerID]]="","MISSING",IFERROR(VLOOKUP(salesTable[[#This Row],[CustomerID]],customer_REF[],1,FALSE),"NO MATCH"))</f>
        <v>C0250</v>
      </c>
      <c r="AB1312" t="str">
        <f>CLEAN(UPPER(TRIM(IF(salesTable[[#This Row],[FirstName]]="","MISSING",IFERROR(VLOOKUP(salesTable[[#This Row],[CustomerID_final]],customer_REF[],2,FALSE),"NO MATCH")))))</f>
        <v>AKOSUA</v>
      </c>
      <c r="AC1312" s="8" t="str">
        <f>IF(salesTable[[#This Row],[customerFisrtName]]=CLEAN(UPPER(TRIM(salesTable[[#This Row],[customerFisrtName]]))),salesTable[[#This Row],[customerFisrtName]],"MISMATCH")</f>
        <v>AKOSUA</v>
      </c>
      <c r="AD1312" t="str">
        <f>CLEAN(UPPER(TRIM(IF(salesTable[[#This Row],[LastName]]="","MISSING",IFERROR(VLOOKUP(salesTable[[#This Row],[CustomerID_final]],customer_REF[],3,FALSE),"NO MATCH")))))</f>
        <v>ANTWI</v>
      </c>
      <c r="AE1312" s="8" t="str">
        <f>IF(salesTable[[#This Row],[customerLastName]]=CLEAN(UPPER(TRIM(salesTable[[#This Row],[customerLastName]]))),salesTable[[#This Row],[customerLastName]],"MISMATCH")</f>
        <v>ANTWI</v>
      </c>
      <c r="AF1312" s="8" t="str">
        <f>IF(salesTable[[#This Row],[Phone]]="","MISSING",0&amp;RIGHT(TRIM(SUBSTITUTE(SUBSTITUTE(SUBSTITUTE(salesTable[[#This Row],[Phone]],"+","")," ",""),"-","")),9))</f>
        <v>0262592059</v>
      </c>
      <c r="AG1312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12" s="8">
        <f>IF(salesTable[[#This Row],[quantity_clean]]&gt;0,salesTable[[#This Row],[quantity_clean]],"INVALID")</f>
        <v>6</v>
      </c>
      <c r="AI131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12" s="8">
        <f>IF(salesTable[[#This Row],[unitPrice_clean]]&gt;0,salesTable[[#This Row],[unitPrice_clean]],"INVALID")</f>
        <v>1650</v>
      </c>
      <c r="AK1312">
        <f>IF(salesTable[[#This Row],[Revenue]]="","MISSING",VALUE(TRIM(SUBSTITUTE(SUBSTITUTE(salesTable[[#This Row],[Revenue]],",",""),"GH₵",""))))</f>
        <v>9900</v>
      </c>
      <c r="AL1312" s="8">
        <f>IFERROR(IF(ROUND(salesTable[[#This Row],[Quantity_final]]*salesTable[[#This Row],[UnitPrice_final]],2)=ROUND(salesTable[[#This Row],[revenue_clean]],2)=TRUE,salesTable[[#This Row],[revenue_clean]],"invalid"),"INVALID")</f>
        <v>9900</v>
      </c>
      <c r="AM1312" s="19">
        <f>IF(ISNUMBER(salesTable[[#This Row],[OrderDate]]),salesTable[[#This Row],[OrderDate]],IFERROR(DATEVALUE(CLEAN(TRIM(SUBSTITUTE(salesTable[[#This Row],[OrderDate]],".","/")))),"CHECK"))</f>
        <v>46343</v>
      </c>
      <c r="AN131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2" s="8" t="str">
        <f>CLEAN(PROPER(TRIM(salesTable[[#This Row],[Email]])))</f>
        <v>Akosua.Antwi19@Example.Com</v>
      </c>
      <c r="AR1312" s="8" t="str">
        <f>CLEAN(TRIM(salesTable[[#This Row],[SourceFile]]))</f>
        <v>Mobile_App_Export.csv</v>
      </c>
      <c r="AS13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2" s="8" t="str">
        <f>IF(salesTable[orderRef_final]&lt;&gt;"MISSING",salesTable[orderRef_final],"invalid")</f>
        <v>SUSPICIOUS</v>
      </c>
    </row>
    <row r="1313" spans="1:46" x14ac:dyDescent="0.3">
      <c r="A1313" t="s">
        <v>4114</v>
      </c>
      <c r="B1313" t="s">
        <v>1861</v>
      </c>
      <c r="C1313" t="s">
        <v>1574</v>
      </c>
      <c r="D1313" t="s">
        <v>50</v>
      </c>
      <c r="E1313" t="s">
        <v>1527</v>
      </c>
      <c r="F1313" t="s">
        <v>108</v>
      </c>
      <c r="G1313" t="s">
        <v>53</v>
      </c>
      <c r="H1313" t="s">
        <v>3052</v>
      </c>
      <c r="I1313" t="s">
        <v>96</v>
      </c>
      <c r="J1313" t="s">
        <v>83</v>
      </c>
      <c r="K1313" t="s">
        <v>257</v>
      </c>
      <c r="L1313" t="s">
        <v>165</v>
      </c>
      <c r="M1313">
        <v>4</v>
      </c>
      <c r="N1313">
        <v>180</v>
      </c>
      <c r="O1313">
        <v>720</v>
      </c>
      <c r="P1313" t="s">
        <v>4115</v>
      </c>
      <c r="Q1313" t="s">
        <v>4116</v>
      </c>
      <c r="R1313" t="s">
        <v>157</v>
      </c>
      <c r="S1313" t="str">
        <f>IF(salesTable[[#This Row],[Region]]="","MISSING",IFERROR(VLOOKUP(salesTable[[#This Row],[Region]],region_ref[],2,FALSE),TRIM(CLEAN(UPPER(salesTable[[#This Row],[Region]])))))</f>
        <v>TAMALE</v>
      </c>
      <c r="T1313" t="str">
        <f>IF(salesTable[[#This Row],[CustomerType]]="","MISSING",IFERROR(VLOOKUP(salesTable[[#This Row],[CustomerType]],customerType_Ref[],2,FALSE),TRIM(CLEAN(UPPER(salesTable[[#This Row],[CustomerType]])))))</f>
        <v>INDIVIDUAL</v>
      </c>
      <c r="U1313" t="str">
        <f>IF(salesTable[[#This Row],[SalesChannel]]="","MISSING",IFERROR(VLOOKUP(salesTable[[#This Row],[SalesChannel]],salesChannel_Ref[],2,FALSE),CLEAN(UPPER(TRIM(salesTable[SalesChannel])))))</f>
        <v>ONLINE</v>
      </c>
      <c r="V131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13" s="8" t="str">
        <f>IF(salesTable[[#This Row],[ProductID]]="","MISSING",IFERROR(VLOOKUP(salesTable[[#This Row],[ProductID]],product_REF[],1,FALSE),"NO MATCH"))</f>
        <v>P007</v>
      </c>
      <c r="X1313" s="8" t="str">
        <f>CLEAN(UPPER(TRIM(IF(salesTable[[#This Row],[ProductID]]="","MISSING",IFERROR(VLOOKUP(salesTable[[#This Row],[ProductID]],product_REF[],2,FALSE),"NO MATCH")))))</f>
        <v>COTTON SHIRT</v>
      </c>
      <c r="Y1313" t="str">
        <f>IFERROR(CLEAN(UPPER(TRIM(VLOOKUP(salesTable[[#This Row],[productID_Final]],product_REF[],3,FALSE)))),"NO MATCH")</f>
        <v>CLOTHING</v>
      </c>
      <c r="Z1313" s="8" t="str">
        <f>IF(salesTable[[#This Row],[productCategory_final]]=CLEAN(UPPER(TRIM(salesTable[ProductCategory]))),salesTable[[#This Row],[productCategory_final]],"MISMATCH")</f>
        <v>CLOTHING</v>
      </c>
      <c r="AA1313" s="8" t="str">
        <f>IF(salesTable[[#This Row],[CustomerID]]="","MISSING",IFERROR(VLOOKUP(salesTable[[#This Row],[CustomerID]],customer_REF[],1,FALSE),"NO MATCH"))</f>
        <v>C0003</v>
      </c>
      <c r="AB1313" t="str">
        <f>CLEAN(UPPER(TRIM(IF(salesTable[[#This Row],[FirstName]]="","MISSING",IFERROR(VLOOKUP(salesTable[[#This Row],[CustomerID_final]],customer_REF[],2,FALSE),"NO MATCH")))))</f>
        <v>AKOSUA</v>
      </c>
      <c r="AC1313" s="8" t="str">
        <f>IF(salesTable[[#This Row],[customerFisrtName]]=CLEAN(UPPER(TRIM(salesTable[[#This Row],[customerFisrtName]]))),salesTable[[#This Row],[customerFisrtName]],"MISMATCH")</f>
        <v>AKOSUA</v>
      </c>
      <c r="AD1313" t="str">
        <f>CLEAN(UPPER(TRIM(IF(salesTable[[#This Row],[LastName]]="","MISSING",IFERROR(VLOOKUP(salesTable[[#This Row],[CustomerID_final]],customer_REF[],3,FALSE),"NO MATCH")))))</f>
        <v>OSEI</v>
      </c>
      <c r="AE1313" s="8" t="str">
        <f>IF(salesTable[[#This Row],[customerLastName]]=CLEAN(UPPER(TRIM(salesTable[[#This Row],[customerLastName]]))),salesTable[[#This Row],[customerLastName]],"MISMATCH")</f>
        <v>OSEI</v>
      </c>
      <c r="AF1313" s="8" t="str">
        <f>IF(salesTable[[#This Row],[Phone]]="","MISSING",0&amp;RIGHT(TRIM(SUBSTITUTE(SUBSTITUTE(SUBSTITUTE(salesTable[[#This Row],[Phone]],"+","")," ",""),"-","")),9))</f>
        <v>0243413361</v>
      </c>
      <c r="AG131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13" s="8">
        <f>IF(salesTable[[#This Row],[quantity_clean]]&gt;0,salesTable[[#This Row],[quantity_clean]],"INVALID")</f>
        <v>4</v>
      </c>
      <c r="AI131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13" s="8">
        <f>IF(salesTable[[#This Row],[unitPrice_clean]]&gt;0,salesTable[[#This Row],[unitPrice_clean]],"INVALID")</f>
        <v>180</v>
      </c>
      <c r="AK1313">
        <f>IF(salesTable[[#This Row],[Revenue]]="","MISSING",VALUE(TRIM(SUBSTITUTE(SUBSTITUTE(salesTable[[#This Row],[Revenue]],",",""),"GH₵",""))))</f>
        <v>720</v>
      </c>
      <c r="AL1313" s="8">
        <f>IFERROR(IF(ROUND(salesTable[[#This Row],[Quantity_final]]*salesTable[[#This Row],[UnitPrice_final]],2)=ROUND(salesTable[[#This Row],[revenue_clean]],2)=TRUE,salesTable[[#This Row],[revenue_clean]],"invalid"),"INVALID")</f>
        <v>720</v>
      </c>
      <c r="AM1313" s="19">
        <f>IF(ISNUMBER(salesTable[[#This Row],[OrderDate]]),salesTable[[#This Row],[OrderDate]],IFERROR(DATEVALUE(CLEAN(TRIM(SUBSTITUTE(salesTable[[#This Row],[OrderDate]],".","/")))),"CHECK"))</f>
        <v>45686</v>
      </c>
      <c r="AN13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45686</v>
      </c>
      <c r="AO13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3" s="8" t="str">
        <f>CLEAN(PROPER(TRIM(salesTable[[#This Row],[Email]])))</f>
        <v>Akosua.Osei88@Example.Com</v>
      </c>
      <c r="AR1313" s="8" t="str">
        <f>CLEAN(TRIM(salesTable[[#This Row],[SourceFile]]))</f>
        <v>Online_Sales_2025.xlsx</v>
      </c>
      <c r="AS13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3" s="8" t="str">
        <f>IF(salesTable[orderRef_final]&lt;&gt;"MISSING",salesTable[orderRef_final],"invalid")</f>
        <v>SUSPICIOUS</v>
      </c>
    </row>
    <row r="1314" spans="1:46" x14ac:dyDescent="0.3">
      <c r="A1314" t="s">
        <v>4117</v>
      </c>
      <c r="B1314" t="s">
        <v>2044</v>
      </c>
      <c r="C1314" t="s">
        <v>4086</v>
      </c>
      <c r="D1314" t="s">
        <v>106</v>
      </c>
      <c r="E1314" t="s">
        <v>93</v>
      </c>
      <c r="F1314" t="s">
        <v>108</v>
      </c>
      <c r="G1314" t="s">
        <v>162</v>
      </c>
      <c r="H1314" t="s">
        <v>1205</v>
      </c>
      <c r="I1314" t="s">
        <v>110</v>
      </c>
      <c r="J1314" t="s">
        <v>83</v>
      </c>
      <c r="K1314" t="s">
        <v>72</v>
      </c>
      <c r="L1314" t="s">
        <v>165</v>
      </c>
      <c r="M1314">
        <v>12</v>
      </c>
      <c r="N1314">
        <v>-620</v>
      </c>
      <c r="O1314">
        <v>7440</v>
      </c>
      <c r="P1314" t="s">
        <v>4118</v>
      </c>
      <c r="Q1314" t="s">
        <v>4119</v>
      </c>
      <c r="R1314" t="s">
        <v>46</v>
      </c>
      <c r="S1314" t="str">
        <f>IF(salesTable[[#This Row],[Region]]="","MISSING",IFERROR(VLOOKUP(salesTable[[#This Row],[Region]],region_ref[],2,FALSE),TRIM(CLEAN(UPPER(salesTable[[#This Row],[Region]])))))</f>
        <v>TAMALE</v>
      </c>
      <c r="T1314" t="str">
        <f>IF(salesTable[[#This Row],[CustomerType]]="","MISSING",IFERROR(VLOOKUP(salesTable[[#This Row],[CustomerType]],customerType_Ref[],2,FALSE),TRIM(CLEAN(UPPER(salesTable[[#This Row],[CustomerType]])))))</f>
        <v>INDIVIDUAL</v>
      </c>
      <c r="U1314" t="str">
        <f>IF(salesTable[[#This Row],[SalesChannel]]="","MISSING",IFERROR(VLOOKUP(salesTable[[#This Row],[SalesChannel]],salesChannel_Ref[],2,FALSE),CLEAN(UPPER(TRIM(salesTable[SalesChannel])))))</f>
        <v>IN-STORE</v>
      </c>
      <c r="V131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14" s="8" t="str">
        <f>IF(salesTable[[#This Row],[ProductID]]="","MISSING",IFERROR(VLOOKUP(salesTable[[#This Row],[ProductID]],product_REF[],1,FALSE),"NO MATCH"))</f>
        <v>P012</v>
      </c>
      <c r="X1314" s="8" t="str">
        <f>CLEAN(UPPER(TRIM(IF(salesTable[[#This Row],[ProductID]]="","MISSING",IFERROR(VLOOKUP(salesTable[[#This Row],[ProductID]],product_REF[],2,FALSE),"NO MATCH")))))</f>
        <v>BLENDER PLUS</v>
      </c>
      <c r="Y1314" t="str">
        <f>IFERROR(CLEAN(UPPER(TRIM(VLOOKUP(salesTable[[#This Row],[productID_Final]],product_REF[],3,FALSE)))),"NO MATCH")</f>
        <v>HOME APPLIANCES</v>
      </c>
      <c r="Z1314" s="8" t="str">
        <f>IF(salesTable[[#This Row],[productCategory_final]]=CLEAN(UPPER(TRIM(salesTable[ProductCategory]))),salesTable[[#This Row],[productCategory_final]],"MISMATCH")</f>
        <v>HOME APPLIANCES</v>
      </c>
      <c r="AA1314" s="8" t="str">
        <f>IF(salesTable[[#This Row],[CustomerID]]="","MISSING",IFERROR(VLOOKUP(salesTable[[#This Row],[CustomerID]],customer_REF[],1,FALSE),"NO MATCH"))</f>
        <v>C0342</v>
      </c>
      <c r="AB1314" t="str">
        <f>CLEAN(UPPER(TRIM(IF(salesTable[[#This Row],[FirstName]]="","MISSING",IFERROR(VLOOKUP(salesTable[[#This Row],[CustomerID_final]],customer_REF[],2,FALSE),"NO MATCH")))))</f>
        <v>YAW</v>
      </c>
      <c r="AC1314" s="8" t="str">
        <f>IF(salesTable[[#This Row],[customerFisrtName]]=CLEAN(UPPER(TRIM(salesTable[[#This Row],[customerFisrtName]]))),salesTable[[#This Row],[customerFisrtName]],"MISMATCH")</f>
        <v>YAW</v>
      </c>
      <c r="AD1314" t="str">
        <f>CLEAN(UPPER(TRIM(IF(salesTable[[#This Row],[LastName]]="","MISSING",IFERROR(VLOOKUP(salesTable[[#This Row],[CustomerID_final]],customer_REF[],3,FALSE),"NO MATCH")))))</f>
        <v>BADU</v>
      </c>
      <c r="AE1314" s="8" t="str">
        <f>IF(salesTable[[#This Row],[customerLastName]]=CLEAN(UPPER(TRIM(salesTable[[#This Row],[customerLastName]]))),salesTable[[#This Row],[customerLastName]],"MISMATCH")</f>
        <v>BADU</v>
      </c>
      <c r="AF1314" s="8" t="str">
        <f>IF(salesTable[[#This Row],[Phone]]="","MISSING",0&amp;RIGHT(TRIM(SUBSTITUTE(SUBSTITUTE(SUBSTITUTE(salesTable[[#This Row],[Phone]],"+","")," ",""),"-","")),9))</f>
        <v>0545383315</v>
      </c>
      <c r="AG1314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14" s="8">
        <f>IF(salesTable[[#This Row],[quantity_clean]]&gt;0,salesTable[[#This Row],[quantity_clean]],"INVALID")</f>
        <v>12</v>
      </c>
      <c r="AI1314">
        <f>IF(OR(salesTable[[#This Row],[UnitPrice]]="",salesTable[[#This Row],[UnitPrice]]="N/A",salesTable[[#This Row],[UnitPrice]]="unknown"),"INVALID",VALUE(TRIM(SUBSTITUTE(SUBSTITUTE(salesTable[[#This Row],[UnitPrice]],",",""),"GH₵",""))))</f>
        <v>-620</v>
      </c>
      <c r="AJ1314" s="8" t="str">
        <f>IF(salesTable[[#This Row],[unitPrice_clean]]&gt;0,salesTable[[#This Row],[unitPrice_clean]],"INVALID")</f>
        <v>INVALID</v>
      </c>
      <c r="AK1314">
        <f>IF(salesTable[[#This Row],[Revenue]]="","MISSING",VALUE(TRIM(SUBSTITUTE(SUBSTITUTE(salesTable[[#This Row],[Revenue]],",",""),"GH₵",""))))</f>
        <v>7440</v>
      </c>
      <c r="AL131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14" s="19">
        <f>IF(ISNUMBER(salesTable[[#This Row],[OrderDate]]),salesTable[[#This Row],[OrderDate]],IFERROR(DATEVALUE(CLEAN(TRIM(SUBSTITUTE(salesTable[[#This Row],[OrderDate]],".","/")))),"CHECK"))</f>
        <v>45843</v>
      </c>
      <c r="AN13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13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4" s="8" t="str">
        <f>CLEAN(PROPER(TRIM(salesTable[[#This Row],[Email]])))</f>
        <v>Yaw.Badu90@Example.Com</v>
      </c>
      <c r="AR1314" s="8" t="str">
        <f>CLEAN(TRIM(salesTable[[#This Row],[SourceFile]]))</f>
        <v>Mobile_App_Export.csv</v>
      </c>
      <c r="AS13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4" s="8" t="str">
        <f>IF(salesTable[orderRef_final]&lt;&gt;"MISSING",salesTable[orderRef_final],"invalid")</f>
        <v>SUSPICIOUS</v>
      </c>
    </row>
    <row r="1315" spans="1:46" x14ac:dyDescent="0.3">
      <c r="A1315" t="s">
        <v>4128</v>
      </c>
      <c r="B1315" t="s">
        <v>4129</v>
      </c>
      <c r="C1315" t="s">
        <v>2201</v>
      </c>
      <c r="D1315" t="s">
        <v>992</v>
      </c>
      <c r="E1315" t="s">
        <v>173</v>
      </c>
      <c r="F1315" t="s">
        <v>108</v>
      </c>
      <c r="G1315" t="s">
        <v>162</v>
      </c>
      <c r="H1315" t="s">
        <v>1802</v>
      </c>
      <c r="I1315" t="s">
        <v>110</v>
      </c>
      <c r="J1315" t="s">
        <v>685</v>
      </c>
      <c r="K1315" t="s">
        <v>458</v>
      </c>
      <c r="L1315" t="s">
        <v>522</v>
      </c>
      <c r="M1315">
        <v>9</v>
      </c>
      <c r="N1315">
        <v>620</v>
      </c>
      <c r="O1315">
        <v>5580</v>
      </c>
      <c r="P1315" t="s">
        <v>4130</v>
      </c>
      <c r="Q1315" t="s">
        <v>4131</v>
      </c>
      <c r="R1315" t="s">
        <v>32</v>
      </c>
      <c r="S1315" t="str">
        <f>IF(salesTable[[#This Row],[Region]]="","MISSING",IFERROR(VLOOKUP(salesTable[[#This Row],[Region]],region_ref[],2,FALSE),TRIM(CLEAN(UPPER(salesTable[[#This Row],[Region]])))))</f>
        <v>TAMALE</v>
      </c>
      <c r="T1315" t="str">
        <f>IF(salesTable[[#This Row],[CustomerType]]="","MISSING",IFERROR(VLOOKUP(salesTable[[#This Row],[CustomerType]],customerType_Ref[],2,FALSE),TRIM(CLEAN(UPPER(salesTable[[#This Row],[CustomerType]])))))</f>
        <v>BUSINESS</v>
      </c>
      <c r="U1315" t="str">
        <f>IF(salesTable[[#This Row],[SalesChannel]]="","MISSING",IFERROR(VLOOKUP(salesTable[[#This Row],[SalesChannel]],salesChannel_Ref[],2,FALSE),CLEAN(UPPER(TRIM(salesTable[SalesChannel])))))</f>
        <v>IN-STORE</v>
      </c>
      <c r="V1315" t="str">
        <f>IF(salesTable[[#This Row],[PaymentMethod]]="","MISSING",IFERROR(VLOOKUP(salesTable[[#This Row],[PaymentMethod]],paymentMethod_REF[],2,FALSE), CLEAN(UPPER(TRIM(salesTable[[#This Row],[PaymentMethod]])))))</f>
        <v>CARD</v>
      </c>
      <c r="W1315" s="8" t="str">
        <f>IF(salesTable[[#This Row],[ProductID]]="","MISSING",IFERROR(VLOOKUP(salesTable[[#This Row],[ProductID]],product_REF[],1,FALSE),"NO MATCH"))</f>
        <v>P012</v>
      </c>
      <c r="X1315" s="8" t="str">
        <f>CLEAN(UPPER(TRIM(IF(salesTable[[#This Row],[ProductID]]="","MISSING",IFERROR(VLOOKUP(salesTable[[#This Row],[ProductID]],product_REF[],2,FALSE),"NO MATCH")))))</f>
        <v>BLENDER PLUS</v>
      </c>
      <c r="Y1315" t="str">
        <f>IFERROR(CLEAN(UPPER(TRIM(VLOOKUP(salesTable[[#This Row],[productID_Final]],product_REF[],3,FALSE)))),"NO MATCH")</f>
        <v>HOME APPLIANCES</v>
      </c>
      <c r="Z1315" s="8" t="str">
        <f>IF(salesTable[[#This Row],[productCategory_final]]=CLEAN(UPPER(TRIM(salesTable[ProductCategory]))),salesTable[[#This Row],[productCategory_final]],"MISMATCH")</f>
        <v>HOME APPLIANCES</v>
      </c>
      <c r="AA1315" s="8" t="str">
        <f>IF(salesTable[[#This Row],[CustomerID]]="","MISSING",IFERROR(VLOOKUP(salesTable[[#This Row],[CustomerID]],customer_REF[],1,FALSE),"NO MATCH"))</f>
        <v>C0196</v>
      </c>
      <c r="AB1315" t="str">
        <f>CLEAN(UPPER(TRIM(IF(salesTable[[#This Row],[FirstName]]="","MISSING",IFERROR(VLOOKUP(salesTable[[#This Row],[CustomerID_final]],customer_REF[],2,FALSE),"NO MATCH")))))</f>
        <v>KWAME</v>
      </c>
      <c r="AC1315" s="8" t="str">
        <f>IF(salesTable[[#This Row],[customerFisrtName]]=CLEAN(UPPER(TRIM(salesTable[[#This Row],[customerFisrtName]]))),salesTable[[#This Row],[customerFisrtName]],"MISMATCH")</f>
        <v>KWAME</v>
      </c>
      <c r="AD1315" t="str">
        <f>CLEAN(UPPER(TRIM(IF(salesTable[[#This Row],[LastName]]="","MISSING",IFERROR(VLOOKUP(salesTable[[#This Row],[CustomerID_final]],customer_REF[],3,FALSE),"NO MATCH")))))</f>
        <v>OSEI</v>
      </c>
      <c r="AE1315" s="8" t="str">
        <f>IF(salesTable[[#This Row],[customerLastName]]=CLEAN(UPPER(TRIM(salesTable[[#This Row],[customerLastName]]))),salesTable[[#This Row],[customerLastName]],"MISMATCH")</f>
        <v>OSEI</v>
      </c>
      <c r="AF1315" s="8" t="str">
        <f>IF(salesTable[[#This Row],[Phone]]="","MISSING",0&amp;RIGHT(TRIM(SUBSTITUTE(SUBSTITUTE(SUBSTITUTE(salesTable[[#This Row],[Phone]],"+","")," ",""),"-","")),9))</f>
        <v>0245857005</v>
      </c>
      <c r="AG131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315" s="8">
        <f>IF(salesTable[[#This Row],[quantity_clean]]&gt;0,salesTable[[#This Row],[quantity_clean]],"INVALID")</f>
        <v>9</v>
      </c>
      <c r="AI1315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15" s="8">
        <f>IF(salesTable[[#This Row],[unitPrice_clean]]&gt;0,salesTable[[#This Row],[unitPrice_clean]],"INVALID")</f>
        <v>620</v>
      </c>
      <c r="AK1315">
        <f>IF(salesTable[[#This Row],[Revenue]]="","MISSING",VALUE(TRIM(SUBSTITUTE(SUBSTITUTE(salesTable[[#This Row],[Revenue]],",",""),"GH₵",""))))</f>
        <v>5580</v>
      </c>
      <c r="AL1315" s="8">
        <f>IFERROR(IF(ROUND(salesTable[[#This Row],[Quantity_final]]*salesTable[[#This Row],[UnitPrice_final]],2)=ROUND(salesTable[[#This Row],[revenue_clean]],2)=TRUE,salesTable[[#This Row],[revenue_clean]],"invalid"),"INVALID")</f>
        <v>5580</v>
      </c>
      <c r="AM1315" s="19">
        <f>IF(ISNUMBER(salesTable[[#This Row],[OrderDate]]),salesTable[[#This Row],[OrderDate]],IFERROR(DATEVALUE(CLEAN(TRIM(SUBSTITUTE(salesTable[[#This Row],[OrderDate]],".","/")))),"CHECK"))</f>
        <v>45958</v>
      </c>
      <c r="AN13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45958</v>
      </c>
      <c r="AO13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5" s="8" t="str">
        <f>CLEAN(PROPER(TRIM(salesTable[[#This Row],[Email]])))</f>
        <v>Kwame.Osei80@Example.Com</v>
      </c>
      <c r="AR1315" s="8" t="str">
        <f>CLEAN(TRIM(salesTable[[#This Row],[SourceFile]]))</f>
        <v>Agent_App_2025.csv</v>
      </c>
      <c r="AS13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5" s="8" t="str">
        <f>IF(salesTable[orderRef_final]&lt;&gt;"MISSING",salesTable[orderRef_final],"invalid")</f>
        <v>SUSPICIOUS</v>
      </c>
    </row>
    <row r="1316" spans="1:46" x14ac:dyDescent="0.3">
      <c r="A1316" t="s">
        <v>4132</v>
      </c>
      <c r="B1316" t="s">
        <v>2669</v>
      </c>
      <c r="C1316" t="s">
        <v>4133</v>
      </c>
      <c r="D1316" t="s">
        <v>1633</v>
      </c>
      <c r="E1316" t="s">
        <v>1252</v>
      </c>
      <c r="F1316" t="s">
        <v>108</v>
      </c>
      <c r="G1316" t="s">
        <v>39</v>
      </c>
      <c r="H1316" t="s">
        <v>336</v>
      </c>
      <c r="I1316" t="s">
        <v>1005</v>
      </c>
      <c r="J1316" t="s">
        <v>97</v>
      </c>
      <c r="K1316" t="s">
        <v>57</v>
      </c>
      <c r="L1316" t="s">
        <v>182</v>
      </c>
      <c r="M1316">
        <v>11</v>
      </c>
      <c r="N1316" t="s">
        <v>2074</v>
      </c>
      <c r="O1316">
        <v>20900</v>
      </c>
      <c r="P1316" t="s">
        <v>4134</v>
      </c>
      <c r="Q1316" t="s">
        <v>4135</v>
      </c>
      <c r="R1316" t="s">
        <v>32</v>
      </c>
      <c r="S1316" t="str">
        <f>IF(salesTable[[#This Row],[Region]]="","MISSING",IFERROR(VLOOKUP(salesTable[[#This Row],[Region]],region_ref[],2,FALSE),TRIM(CLEAN(UPPER(salesTable[[#This Row],[Region]])))))</f>
        <v>TAMALE</v>
      </c>
      <c r="T1316" t="str">
        <f>IF(salesTable[[#This Row],[CustomerType]]="","MISSING",IFERROR(VLOOKUP(salesTable[[#This Row],[CustomerType]],customerType_Ref[],2,FALSE),TRIM(CLEAN(UPPER(salesTable[[#This Row],[CustomerType]])))))</f>
        <v>BUSINESS</v>
      </c>
      <c r="U1316" t="str">
        <f>IF(salesTable[[#This Row],[SalesChannel]]="","MISSING",IFERROR(VLOOKUP(salesTable[[#This Row],[SalesChannel]],salesChannel_Ref[],2,FALSE),CLEAN(UPPER(TRIM(salesTable[SalesChannel])))))</f>
        <v>ONLINE</v>
      </c>
      <c r="V1316" t="str">
        <f>IF(salesTable[[#This Row],[PaymentMethod]]="","MISSING",IFERROR(VLOOKUP(salesTable[[#This Row],[PaymentMethod]],paymentMethod_REF[],2,FALSE), CLEAN(UPPER(TRIM(salesTable[[#This Row],[PaymentMethod]])))))</f>
        <v>CASH</v>
      </c>
      <c r="W1316" s="8" t="str">
        <f>IF(salesTable[[#This Row],[ProductID]]="","MISSING",IFERROR(VLOOKUP(salesTable[[#This Row],[ProductID]],product_REF[],1,FALSE),"NO MATCH"))</f>
        <v>P006</v>
      </c>
      <c r="X1316" s="8" t="str">
        <f>CLEAN(UPPER(TRIM(IF(salesTable[[#This Row],[ProductID]]="","MISSING",IFERROR(VLOOKUP(salesTable[[#This Row],[ProductID]],product_REF[],2,FALSE),"NO MATCH")))))</f>
        <v>STANDING DESK</v>
      </c>
      <c r="Y1316" t="str">
        <f>IFERROR(CLEAN(UPPER(TRIM(VLOOKUP(salesTable[[#This Row],[productID_Final]],product_REF[],3,FALSE)))),"NO MATCH")</f>
        <v>FURNITURE</v>
      </c>
      <c r="Z1316" s="8" t="str">
        <f>IF(salesTable[[#This Row],[productCategory_final]]=CLEAN(UPPER(TRIM(salesTable[ProductCategory]))),salesTable[[#This Row],[productCategory_final]],"MISMATCH")</f>
        <v>FURNITURE</v>
      </c>
      <c r="AA1316" s="8" t="str">
        <f>IF(salesTable[[#This Row],[CustomerID]]="","MISSING",IFERROR(VLOOKUP(salesTable[[#This Row],[CustomerID]],customer_REF[],1,FALSE),"NO MATCH"))</f>
        <v>C0118</v>
      </c>
      <c r="AB1316" t="str">
        <f>CLEAN(UPPER(TRIM(IF(salesTable[[#This Row],[FirstName]]="","MISSING",IFERROR(VLOOKUP(salesTable[[#This Row],[CustomerID_final]],customer_REF[],2,FALSE),"NO MATCH")))))</f>
        <v>KOFI</v>
      </c>
      <c r="AC1316" s="8" t="str">
        <f>IF(salesTable[[#This Row],[customerFisrtName]]=CLEAN(UPPER(TRIM(salesTable[[#This Row],[customerFisrtName]]))),salesTable[[#This Row],[customerFisrtName]],"MISMATCH")</f>
        <v>KOFI</v>
      </c>
      <c r="AD1316" t="str">
        <f>CLEAN(UPPER(TRIM(IF(salesTable[[#This Row],[LastName]]="","MISSING",IFERROR(VLOOKUP(salesTable[[#This Row],[CustomerID_final]],customer_REF[],3,FALSE),"NO MATCH")))))</f>
        <v>APPIAH</v>
      </c>
      <c r="AE1316" s="8" t="str">
        <f>IF(salesTable[[#This Row],[customerLastName]]=CLEAN(UPPER(TRIM(salesTable[[#This Row],[customerLastName]]))),salesTable[[#This Row],[customerLastName]],"MISMATCH")</f>
        <v>APPIAH</v>
      </c>
      <c r="AF1316" s="8" t="str">
        <f>IF(salesTable[[#This Row],[Phone]]="","MISSING",0&amp;RIGHT(TRIM(SUBSTITUTE(SUBSTITUTE(SUBSTITUTE(salesTable[[#This Row],[Phone]],"+","")," ",""),"-","")),9))</f>
        <v>0501834451</v>
      </c>
      <c r="AG131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16" s="8">
        <f>IF(salesTable[[#This Row],[quantity_clean]]&gt;0,salesTable[[#This Row],[quantity_clean]],"INVALID")</f>
        <v>11</v>
      </c>
      <c r="AI131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16" s="8">
        <f>IF(salesTable[[#This Row],[unitPrice_clean]]&gt;0,salesTable[[#This Row],[unitPrice_clean]],"INVALID")</f>
        <v>1900</v>
      </c>
      <c r="AK1316">
        <f>IF(salesTable[[#This Row],[Revenue]]="","MISSING",VALUE(TRIM(SUBSTITUTE(SUBSTITUTE(salesTable[[#This Row],[Revenue]],",",""),"GH₵",""))))</f>
        <v>20900</v>
      </c>
      <c r="AL1316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1316" s="19">
        <f>IF(ISNUMBER(salesTable[[#This Row],[OrderDate]]),salesTable[[#This Row],[OrderDate]],IFERROR(DATEVALUE(CLEAN(TRIM(SUBSTITUTE(salesTable[[#This Row],[OrderDate]],".","/")))),"CHECK"))</f>
        <v>45842</v>
      </c>
      <c r="AN13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45842</v>
      </c>
      <c r="AO13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6" s="8" t="str">
        <f>CLEAN(PROPER(TRIM(salesTable[[#This Row],[Email]])))</f>
        <v>Kofi.Appiah22@Example.Com</v>
      </c>
      <c r="AR1316" s="8" t="str">
        <f>CLEAN(TRIM(salesTable[[#This Row],[SourceFile]]))</f>
        <v>Agent_App_2025.csv</v>
      </c>
      <c r="AS13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6" s="8" t="str">
        <f>IF(salesTable[orderRef_final]&lt;&gt;"MISSING",salesTable[orderRef_final],"invalid")</f>
        <v>SUSPICIOUS</v>
      </c>
    </row>
    <row r="1317" spans="1:46" x14ac:dyDescent="0.3">
      <c r="A1317" t="s">
        <v>4136</v>
      </c>
      <c r="B1317" t="s">
        <v>1890</v>
      </c>
      <c r="C1317" t="s">
        <v>4137</v>
      </c>
      <c r="D1317" t="s">
        <v>641</v>
      </c>
      <c r="E1317" t="s">
        <v>237</v>
      </c>
      <c r="F1317" t="s">
        <v>108</v>
      </c>
      <c r="G1317" t="s">
        <v>191</v>
      </c>
      <c r="H1317" t="s">
        <v>278</v>
      </c>
      <c r="I1317" t="s">
        <v>279</v>
      </c>
      <c r="J1317" t="s">
        <v>83</v>
      </c>
      <c r="K1317" t="s">
        <v>98</v>
      </c>
      <c r="L1317" t="s">
        <v>165</v>
      </c>
      <c r="M1317">
        <v>3</v>
      </c>
      <c r="N1317">
        <v>1650</v>
      </c>
      <c r="O1317">
        <v>4950</v>
      </c>
      <c r="P1317" t="s">
        <v>4138</v>
      </c>
      <c r="Q1317" t="s">
        <v>3292</v>
      </c>
      <c r="R1317" t="s">
        <v>61</v>
      </c>
      <c r="S1317" t="str">
        <f>IF(salesTable[[#This Row],[Region]]="","MISSING",IFERROR(VLOOKUP(salesTable[[#This Row],[Region]],region_ref[],2,FALSE),TRIM(CLEAN(UPPER(salesTable[[#This Row],[Region]])))))</f>
        <v>TAMALE</v>
      </c>
      <c r="T1317" t="str">
        <f>IF(salesTable[[#This Row],[CustomerType]]="","MISSING",IFERROR(VLOOKUP(salesTable[[#This Row],[CustomerType]],customerType_Ref[],2,FALSE),TRIM(CLEAN(UPPER(salesTable[[#This Row],[CustomerType]])))))</f>
        <v>INDIVIDUAL</v>
      </c>
      <c r="U1317" t="str">
        <f>IF(salesTable[[#This Row],[SalesChannel]]="","MISSING",IFERROR(VLOOKUP(salesTable[[#This Row],[SalesChannel]],salesChannel_Ref[],2,FALSE),CLEAN(UPPER(TRIM(salesTable[SalesChannel])))))</f>
        <v>MOBILE APP</v>
      </c>
      <c r="V131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17" s="8" t="str">
        <f>IF(salesTable[[#This Row],[ProductID]]="","MISSING",IFERROR(VLOOKUP(salesTable[[#This Row],[ProductID]],product_REF[],1,FALSE),"NO MATCH"))</f>
        <v>P004</v>
      </c>
      <c r="X1317" s="8" t="str">
        <f>CLEAN(UPPER(TRIM(IF(salesTable[[#This Row],[ProductID]]="","MISSING",IFERROR(VLOOKUP(salesTable[[#This Row],[ProductID]],product_REF[],2,FALSE),"NO MATCH")))))</f>
        <v>LASER PRINTER</v>
      </c>
      <c r="Y1317" t="str">
        <f>IFERROR(CLEAN(UPPER(TRIM(VLOOKUP(salesTable[[#This Row],[productID_Final]],product_REF[],3,FALSE)))),"NO MATCH")</f>
        <v>OFFICE SUPPLIES</v>
      </c>
      <c r="Z1317" s="8" t="str">
        <f>IF(salesTable[[#This Row],[productCategory_final]]=CLEAN(UPPER(TRIM(salesTable[ProductCategory]))),salesTable[[#This Row],[productCategory_final]],"MISMATCH")</f>
        <v>OFFICE SUPPLIES</v>
      </c>
      <c r="AA1317" s="8" t="str">
        <f>IF(salesTable[[#This Row],[CustomerID]]="","MISSING",IFERROR(VLOOKUP(salesTable[[#This Row],[CustomerID]],customer_REF[],1,FALSE),"NO MATCH"))</f>
        <v>C0238</v>
      </c>
      <c r="AB1317" t="str">
        <f>CLEAN(UPPER(TRIM(IF(salesTable[[#This Row],[FirstName]]="","MISSING",IFERROR(VLOOKUP(salesTable[[#This Row],[CustomerID_final]],customer_REF[],2,FALSE),"NO MATCH")))))</f>
        <v>KOJO</v>
      </c>
      <c r="AC1317" s="8" t="str">
        <f>IF(salesTable[[#This Row],[customerFisrtName]]=CLEAN(UPPER(TRIM(salesTable[[#This Row],[customerFisrtName]]))),salesTable[[#This Row],[customerFisrtName]],"MISMATCH")</f>
        <v>KOJO</v>
      </c>
      <c r="AD1317" t="str">
        <f>CLEAN(UPPER(TRIM(IF(salesTable[[#This Row],[LastName]]="","MISSING",IFERROR(VLOOKUP(salesTable[[#This Row],[CustomerID_final]],customer_REF[],3,FALSE),"NO MATCH")))))</f>
        <v>APPIAH</v>
      </c>
      <c r="AE1317" s="8" t="str">
        <f>IF(salesTable[[#This Row],[customerLastName]]=CLEAN(UPPER(TRIM(salesTable[[#This Row],[customerLastName]]))),salesTable[[#This Row],[customerLastName]],"MISMATCH")</f>
        <v>APPIAH</v>
      </c>
      <c r="AF1317" s="8" t="str">
        <f>IF(salesTable[[#This Row],[Phone]]="","MISSING",0&amp;RIGHT(TRIM(SUBSTITUTE(SUBSTITUTE(SUBSTITUTE(salesTable[[#This Row],[Phone]],"+","")," ",""),"-","")),9))</f>
        <v>0262744265</v>
      </c>
      <c r="AG131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17" s="8">
        <f>IF(salesTable[[#This Row],[quantity_clean]]&gt;0,salesTable[[#This Row],[quantity_clean]],"INVALID")</f>
        <v>3</v>
      </c>
      <c r="AI131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17" s="8">
        <f>IF(salesTable[[#This Row],[unitPrice_clean]]&gt;0,salesTable[[#This Row],[unitPrice_clean]],"INVALID")</f>
        <v>1650</v>
      </c>
      <c r="AK1317">
        <f>IF(salesTable[[#This Row],[Revenue]]="","MISSING",VALUE(TRIM(SUBSTITUTE(SUBSTITUTE(salesTable[[#This Row],[Revenue]],",",""),"GH₵",""))))</f>
        <v>4950</v>
      </c>
      <c r="AL1317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1317" s="19">
        <f>IF(ISNUMBER(salesTable[[#This Row],[OrderDate]]),salesTable[[#This Row],[OrderDate]],IFERROR(DATEVALUE(CLEAN(TRIM(SUBSTITUTE(salesTable[[#This Row],[OrderDate]],".","/")))),"CHECK"))</f>
        <v>45804</v>
      </c>
      <c r="AN13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45804</v>
      </c>
      <c r="AO13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7" s="8" t="str">
        <f>CLEAN(PROPER(TRIM(salesTable[[#This Row],[Email]])))</f>
        <v>Kojo.Appiah25@Example.Com</v>
      </c>
      <c r="AR1317" s="8" t="str">
        <f>CLEAN(TRIM(salesTable[[#This Row],[SourceFile]]))</f>
        <v>Retail_POS_2025.csv</v>
      </c>
      <c r="AS13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7" s="8" t="str">
        <f>IF(salesTable[orderRef_final]&lt;&gt;"MISSING",salesTable[orderRef_final],"invalid")</f>
        <v>SUSPICIOUS</v>
      </c>
    </row>
    <row r="1318" spans="1:46" x14ac:dyDescent="0.3">
      <c r="A1318" t="s">
        <v>4143</v>
      </c>
      <c r="B1318" t="s">
        <v>4144</v>
      </c>
      <c r="C1318" t="s">
        <v>1426</v>
      </c>
      <c r="D1318" t="s">
        <v>366</v>
      </c>
      <c r="E1318" t="s">
        <v>161</v>
      </c>
      <c r="F1318" t="s">
        <v>4145</v>
      </c>
      <c r="G1318" t="s">
        <v>239</v>
      </c>
      <c r="H1318" t="s">
        <v>417</v>
      </c>
      <c r="I1318" t="s">
        <v>279</v>
      </c>
      <c r="J1318" t="s">
        <v>685</v>
      </c>
      <c r="K1318" t="s">
        <v>57</v>
      </c>
      <c r="L1318" t="s">
        <v>4146</v>
      </c>
      <c r="M1318">
        <v>5</v>
      </c>
      <c r="N1318" t="s">
        <v>1508</v>
      </c>
      <c r="O1318">
        <v>4900</v>
      </c>
      <c r="P1318" t="s">
        <v>4147</v>
      </c>
      <c r="Q1318" t="s">
        <v>4148</v>
      </c>
      <c r="R1318" t="s">
        <v>46</v>
      </c>
      <c r="S1318" t="str">
        <f>IF(salesTable[[#This Row],[Region]]="","MISSING",IFERROR(VLOOKUP(salesTable[[#This Row],[Region]],region_ref[],2,FALSE),TRIM(CLEAN(UPPER(salesTable[[#This Row],[Region]])))))</f>
        <v>HO</v>
      </c>
      <c r="T1318" t="str">
        <f>IF(salesTable[[#This Row],[CustomerType]]="","MISSING",IFERROR(VLOOKUP(salesTable[[#This Row],[CustomerType]],customerType_Ref[],2,FALSE),TRIM(CLEAN(UPPER(salesTable[[#This Row],[CustomerType]])))))</f>
        <v>BUSINESS</v>
      </c>
      <c r="U1318" t="str">
        <f>IF(salesTable[[#This Row],[SalesChannel]]="","MISSING",IFERROR(VLOOKUP(salesTable[[#This Row],[SalesChannel]],salesChannel_Ref[],2,FALSE),CLEAN(UPPER(TRIM(salesTable[SalesChannel])))))</f>
        <v>ONLINE</v>
      </c>
      <c r="V131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18" s="8" t="str">
        <f>IF(salesTable[[#This Row],[ProductID]]="","MISSING",IFERROR(VLOOKUP(salesTable[[#This Row],[ProductID]],product_REF[],1,FALSE),"NO MATCH"))</f>
        <v>P009</v>
      </c>
      <c r="X1318" s="8" t="str">
        <f>CLEAN(UPPER(TRIM(IF(salesTable[[#This Row],[ProductID]]="","MISSING",IFERROR(VLOOKUP(salesTable[[#This Row],[ProductID]],product_REF[],2,FALSE),"NO MATCH")))))</f>
        <v>FILING CABINET</v>
      </c>
      <c r="Y1318" t="str">
        <f>IFERROR(CLEAN(UPPER(TRIM(VLOOKUP(salesTable[[#This Row],[productID_Final]],product_REF[],3,FALSE)))),"NO MATCH")</f>
        <v>OFFICE SUPPLIES</v>
      </c>
      <c r="Z1318" s="8" t="str">
        <f>IF(salesTable[[#This Row],[productCategory_final]]=CLEAN(UPPER(TRIM(salesTable[ProductCategory]))),salesTable[[#This Row],[productCategory_final]],"MISMATCH")</f>
        <v>OFFICE SUPPLIES</v>
      </c>
      <c r="AA1318" s="8" t="str">
        <f>IF(salesTable[[#This Row],[CustomerID]]="","MISSING",IFERROR(VLOOKUP(salesTable[[#This Row],[CustomerID]],customer_REF[],1,FALSE),"NO MATCH"))</f>
        <v>C0292</v>
      </c>
      <c r="AB1318" t="str">
        <f>CLEAN(UPPER(TRIM(IF(salesTable[[#This Row],[FirstName]]="","MISSING",IFERROR(VLOOKUP(salesTable[[#This Row],[CustomerID_final]],customer_REF[],2,FALSE),"NO MATCH")))))</f>
        <v>ABENA</v>
      </c>
      <c r="AC1318" s="8" t="str">
        <f>IF(salesTable[[#This Row],[customerFisrtName]]=CLEAN(UPPER(TRIM(salesTable[[#This Row],[customerFisrtName]]))),salesTable[[#This Row],[customerFisrtName]],"MISMATCH")</f>
        <v>ABENA</v>
      </c>
      <c r="AD1318" t="str">
        <f>CLEAN(UPPER(TRIM(IF(salesTable[[#This Row],[LastName]]="","MISSING",IFERROR(VLOOKUP(salesTable[[#This Row],[CustomerID_final]],customer_REF[],3,FALSE),"NO MATCH")))))</f>
        <v>ADDO</v>
      </c>
      <c r="AE1318" s="8" t="str">
        <f>IF(salesTable[[#This Row],[customerLastName]]=CLEAN(UPPER(TRIM(salesTable[[#This Row],[customerLastName]]))),salesTable[[#This Row],[customerLastName]],"MISMATCH")</f>
        <v>ADDO</v>
      </c>
      <c r="AF1318" s="8" t="str">
        <f>IF(salesTable[[#This Row],[Phone]]="","MISSING",0&amp;RIGHT(TRIM(SUBSTITUTE(SUBSTITUTE(SUBSTITUTE(salesTable[[#This Row],[Phone]],"+","")," ",""),"-","")),9))</f>
        <v>0508411853</v>
      </c>
      <c r="AG1318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18" s="8">
        <f>IF(salesTable[[#This Row],[quantity_clean]]&gt;0,salesTable[[#This Row],[quantity_clean]],"INVALID")</f>
        <v>5</v>
      </c>
      <c r="AI131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18" s="8">
        <f>IF(salesTable[[#This Row],[unitPrice_clean]]&gt;0,salesTable[[#This Row],[unitPrice_clean]],"INVALID")</f>
        <v>980</v>
      </c>
      <c r="AK1318">
        <f>IF(salesTable[[#This Row],[Revenue]]="","MISSING",VALUE(TRIM(SUBSTITUTE(SUBSTITUTE(salesTable[[#This Row],[Revenue]],",",""),"GH₵",""))))</f>
        <v>4900</v>
      </c>
      <c r="AL1318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1318" s="19">
        <f>IF(ISNUMBER(salesTable[[#This Row],[OrderDate]]),salesTable[[#This Row],[OrderDate]],IFERROR(DATEVALUE(CLEAN(TRIM(SUBSTITUTE(salesTable[[#This Row],[OrderDate]],".","/")))),"CHECK"))</f>
        <v>45977</v>
      </c>
      <c r="AN13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45977</v>
      </c>
      <c r="AO13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18" s="8" t="str">
        <f>CLEAN(PROPER(TRIM(salesTable[[#This Row],[Email]])))</f>
        <v>Abena.Addo41@Example.Com</v>
      </c>
      <c r="AR1318" s="8" t="str">
        <f>CLEAN(TRIM(salesTable[[#This Row],[SourceFile]]))</f>
        <v>Mobile_App_Export.csv</v>
      </c>
      <c r="AS13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8" s="8" t="str">
        <f>IF(salesTable[orderRef_final]&lt;&gt;"MISSING",salesTable[orderRef_final],"invalid")</f>
        <v>SUSPICIOUS</v>
      </c>
    </row>
    <row r="1319" spans="1:46" x14ac:dyDescent="0.3">
      <c r="A1319" t="s">
        <v>4153</v>
      </c>
      <c r="B1319" t="s">
        <v>4154</v>
      </c>
      <c r="C1319" t="s">
        <v>1872</v>
      </c>
      <c r="D1319" t="s">
        <v>65</v>
      </c>
      <c r="E1319" t="s">
        <v>161</v>
      </c>
      <c r="F1319" t="s">
        <v>1718</v>
      </c>
      <c r="G1319" t="s">
        <v>303</v>
      </c>
      <c r="H1319" t="s">
        <v>399</v>
      </c>
      <c r="I1319" t="s">
        <v>41</v>
      </c>
      <c r="J1319" t="s">
        <v>221</v>
      </c>
      <c r="K1319" t="s">
        <v>921</v>
      </c>
      <c r="L1319" t="s">
        <v>182</v>
      </c>
      <c r="M1319" t="s">
        <v>202</v>
      </c>
      <c r="N1319">
        <v>2400</v>
      </c>
      <c r="O1319">
        <v>7200</v>
      </c>
      <c r="P1319" t="s">
        <v>4155</v>
      </c>
      <c r="Q1319" t="s">
        <v>4156</v>
      </c>
      <c r="R1319" t="s">
        <v>61</v>
      </c>
      <c r="S1319" t="str">
        <f>IF(salesTable[[#This Row],[Region]]="","MISSING",IFERROR(VLOOKUP(salesTable[[#This Row],[Region]],region_ref[],2,FALSE),TRIM(CLEAN(UPPER(salesTable[[#This Row],[Region]])))))</f>
        <v>TAMALE</v>
      </c>
      <c r="T1319" t="str">
        <f>IF(salesTable[[#This Row],[CustomerType]]="","MISSING",IFERROR(VLOOKUP(salesTable[[#This Row],[CustomerType]],customerType_Ref[],2,FALSE),TRIM(CLEAN(UPPER(salesTable[[#This Row],[CustomerType]])))))</f>
        <v>INDIVIDUAL</v>
      </c>
      <c r="U1319" t="str">
        <f>IF(salesTable[[#This Row],[SalesChannel]]="","MISSING",IFERROR(VLOOKUP(salesTable[[#This Row],[SalesChannel]],salesChannel_Ref[],2,FALSE),CLEAN(UPPER(TRIM(salesTable[SalesChannel])))))</f>
        <v>MOBILE APP</v>
      </c>
      <c r="V1319" t="str">
        <f>IF(salesTable[[#This Row],[PaymentMethod]]="","MISSING",IFERROR(VLOOKUP(salesTable[[#This Row],[PaymentMethod]],paymentMethod_REF[],2,FALSE), CLEAN(UPPER(TRIM(salesTable[[#This Row],[PaymentMethod]])))))</f>
        <v>CASH</v>
      </c>
      <c r="W1319" s="8" t="str">
        <f>IF(salesTable[[#This Row],[ProductID]]="","MISSING",IFERROR(VLOOKUP(salesTable[[#This Row],[ProductID]],product_REF[],1,FALSE),"NO MATCH"))</f>
        <v>P011</v>
      </c>
      <c r="X1319" s="8" t="str">
        <f>CLEAN(UPPER(TRIM(IF(salesTable[[#This Row],[ProductID]]="","MISSING",IFERROR(VLOOKUP(salesTable[[#This Row],[ProductID]],product_REF[],2,FALSE),"NO MATCH")))))</f>
        <v>EXECUTIVE DESK</v>
      </c>
      <c r="Y1319" t="str">
        <f>IFERROR(CLEAN(UPPER(TRIM(VLOOKUP(salesTable[[#This Row],[productID_Final]],product_REF[],3,FALSE)))),"NO MATCH")</f>
        <v>FURNITURE</v>
      </c>
      <c r="Z1319" s="8" t="str">
        <f>IF(salesTable[[#This Row],[productCategory_final]]=CLEAN(UPPER(TRIM(salesTable[ProductCategory]))),salesTable[[#This Row],[productCategory_final]],"MISMATCH")</f>
        <v>FURNITURE</v>
      </c>
      <c r="AA1319" s="8" t="str">
        <f>IF(salesTable[[#This Row],[CustomerID]]="","MISSING",IFERROR(VLOOKUP(salesTable[[#This Row],[CustomerID]],customer_REF[],1,FALSE),"NO MATCH"))</f>
        <v>C0214</v>
      </c>
      <c r="AB1319" t="str">
        <f>CLEAN(UPPER(TRIM(IF(salesTable[[#This Row],[FirstName]]="","MISSING",IFERROR(VLOOKUP(salesTable[[#This Row],[CustomerID_final]],customer_REF[],2,FALSE),"NO MATCH")))))</f>
        <v>NAA</v>
      </c>
      <c r="AC1319" s="8" t="str">
        <f>IF(salesTable[[#This Row],[customerFisrtName]]=CLEAN(UPPER(TRIM(salesTable[[#This Row],[customerFisrtName]]))),salesTable[[#This Row],[customerFisrtName]],"MISMATCH")</f>
        <v>NAA</v>
      </c>
      <c r="AD1319" t="str">
        <f>CLEAN(UPPER(TRIM(IF(salesTable[[#This Row],[LastName]]="","MISSING",IFERROR(VLOOKUP(salesTable[[#This Row],[CustomerID_final]],customer_REF[],3,FALSE),"NO MATCH")))))</f>
        <v>ADDO</v>
      </c>
      <c r="AE1319" s="8" t="str">
        <f>IF(salesTable[[#This Row],[customerLastName]]=CLEAN(UPPER(TRIM(salesTable[[#This Row],[customerLastName]]))),salesTable[[#This Row],[customerLastName]],"MISMATCH")</f>
        <v>ADDO</v>
      </c>
      <c r="AF1319" s="8" t="str">
        <f>IF(salesTable[[#This Row],[Phone]]="","MISSING",0&amp;RIGHT(TRIM(SUBSTITUTE(SUBSTITUTE(SUBSTITUTE(salesTable[[#This Row],[Phone]],"+","")," ",""),"-","")),9))</f>
        <v>0501793034</v>
      </c>
      <c r="AG131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19" s="8">
        <f>IF(salesTable[[#This Row],[quantity_clean]]&gt;0,salesTable[[#This Row],[quantity_clean]],"INVALID")</f>
        <v>3</v>
      </c>
      <c r="AI131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19" s="8">
        <f>IF(salesTable[[#This Row],[unitPrice_clean]]&gt;0,salesTable[[#This Row],[unitPrice_clean]],"INVALID")</f>
        <v>2400</v>
      </c>
      <c r="AK1319">
        <f>IF(salesTable[[#This Row],[Revenue]]="","MISSING",VALUE(TRIM(SUBSTITUTE(SUBSTITUTE(salesTable[[#This Row],[Revenue]],",",""),"GH₵",""))))</f>
        <v>7200</v>
      </c>
      <c r="AL1319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319" s="19" t="str">
        <f>IF(ISNUMBER(salesTable[[#This Row],[OrderDate]]),salesTable[[#This Row],[OrderDate]],IFERROR(DATEVALUE(CLEAN(TRIM(SUBSTITUTE(salesTable[[#This Row],[OrderDate]],".","/")))),"CHECK"))</f>
        <v>CHECK</v>
      </c>
      <c r="AN131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19" s="8" t="str">
        <f>CLEAN(PROPER(TRIM(salesTable[[#This Row],[Email]])))</f>
        <v>Naa.Addo50@Example.Com</v>
      </c>
      <c r="AR1319" s="8" t="str">
        <f>CLEAN(TRIM(salesTable[[#This Row],[SourceFile]]))</f>
        <v>Retail_POS_2025.csv</v>
      </c>
      <c r="AS13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19" s="8" t="str">
        <f>IF(salesTable[orderRef_final]&lt;&gt;"MISSING",salesTable[orderRef_final],"invalid")</f>
        <v>SUSPICIOUS</v>
      </c>
    </row>
    <row r="1320" spans="1:46" x14ac:dyDescent="0.3">
      <c r="A1320" t="s">
        <v>4157</v>
      </c>
      <c r="B1320" t="s">
        <v>4158</v>
      </c>
      <c r="C1320" t="s">
        <v>3648</v>
      </c>
      <c r="D1320" t="s">
        <v>1457</v>
      </c>
      <c r="E1320" t="s">
        <v>1252</v>
      </c>
      <c r="F1320" t="s">
        <v>23</v>
      </c>
      <c r="G1320" t="s">
        <v>39</v>
      </c>
      <c r="H1320" t="s">
        <v>336</v>
      </c>
      <c r="I1320" t="s">
        <v>41</v>
      </c>
      <c r="J1320" t="s">
        <v>97</v>
      </c>
      <c r="K1320" t="s">
        <v>72</v>
      </c>
      <c r="L1320" t="s">
        <v>58</v>
      </c>
      <c r="M1320" t="s">
        <v>1522</v>
      </c>
      <c r="N1320">
        <v>1900</v>
      </c>
      <c r="O1320">
        <v>11400</v>
      </c>
      <c r="P1320" t="s">
        <v>4159</v>
      </c>
      <c r="Q1320" t="s">
        <v>3454</v>
      </c>
      <c r="R1320" t="s">
        <v>32</v>
      </c>
      <c r="S1320" t="str">
        <f>IF(salesTable[[#This Row],[Region]]="","MISSING",IFERROR(VLOOKUP(salesTable[[#This Row],[Region]],region_ref[],2,FALSE),TRIM(CLEAN(UPPER(salesTable[[#This Row],[Region]])))))</f>
        <v>HO</v>
      </c>
      <c r="T1320" t="str">
        <f>IF(salesTable[[#This Row],[CustomerType]]="","MISSING",IFERROR(VLOOKUP(salesTable[[#This Row],[CustomerType]],customerType_Ref[],2,FALSE),TRIM(CLEAN(UPPER(salesTable[[#This Row],[CustomerType]])))))</f>
        <v>BUSINESS</v>
      </c>
      <c r="U1320" t="str">
        <f>IF(salesTable[[#This Row],[SalesChannel]]="","MISSING",IFERROR(VLOOKUP(salesTable[[#This Row],[SalesChannel]],salesChannel_Ref[],2,FALSE),CLEAN(UPPER(TRIM(salesTable[SalesChannel])))))</f>
        <v>IN-STORE</v>
      </c>
      <c r="V13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20" s="8" t="str">
        <f>IF(salesTable[[#This Row],[ProductID]]="","MISSING",IFERROR(VLOOKUP(salesTable[[#This Row],[ProductID]],product_REF[],1,FALSE),"NO MATCH"))</f>
        <v>P006</v>
      </c>
      <c r="X1320" s="8" t="str">
        <f>CLEAN(UPPER(TRIM(IF(salesTable[[#This Row],[ProductID]]="","MISSING",IFERROR(VLOOKUP(salesTable[[#This Row],[ProductID]],product_REF[],2,FALSE),"NO MATCH")))))</f>
        <v>STANDING DESK</v>
      </c>
      <c r="Y1320" t="str">
        <f>IFERROR(CLEAN(UPPER(TRIM(VLOOKUP(salesTable[[#This Row],[productID_Final]],product_REF[],3,FALSE)))),"NO MATCH")</f>
        <v>FURNITURE</v>
      </c>
      <c r="Z1320" s="8" t="str">
        <f>IF(salesTable[[#This Row],[productCategory_final]]=CLEAN(UPPER(TRIM(salesTable[ProductCategory]))),salesTable[[#This Row],[productCategory_final]],"MISMATCH")</f>
        <v>FURNITURE</v>
      </c>
      <c r="AA1320" s="8" t="str">
        <f>IF(salesTable[[#This Row],[CustomerID]]="","MISSING",IFERROR(VLOOKUP(salesTable[[#This Row],[CustomerID]],customer_REF[],1,FALSE),"NO MATCH"))</f>
        <v>C0176</v>
      </c>
      <c r="AB1320" t="str">
        <f>CLEAN(UPPER(TRIM(IF(salesTable[[#This Row],[FirstName]]="","MISSING",IFERROR(VLOOKUP(salesTable[[#This Row],[CustomerID_final]],customer_REF[],2,FALSE),"NO MATCH")))))</f>
        <v>DANIEL</v>
      </c>
      <c r="AC1320" s="8" t="str">
        <f>IF(salesTable[[#This Row],[customerFisrtName]]=CLEAN(UPPER(TRIM(salesTable[[#This Row],[customerFisrtName]]))),salesTable[[#This Row],[customerFisrtName]],"MISMATCH")</f>
        <v>DANIEL</v>
      </c>
      <c r="AD1320" t="str">
        <f>CLEAN(UPPER(TRIM(IF(salesTable[[#This Row],[LastName]]="","MISSING",IFERROR(VLOOKUP(salesTable[[#This Row],[CustomerID_final]],customer_REF[],3,FALSE),"NO MATCH")))))</f>
        <v>APPIAH</v>
      </c>
      <c r="AE1320" s="8" t="str">
        <f>IF(salesTable[[#This Row],[customerLastName]]=CLEAN(UPPER(TRIM(salesTable[[#This Row],[customerLastName]]))),salesTable[[#This Row],[customerLastName]],"MISMATCH")</f>
        <v>APPIAH</v>
      </c>
      <c r="AF1320" s="8" t="str">
        <f>IF(salesTable[[#This Row],[Phone]]="","MISSING",0&amp;RIGHT(TRIM(SUBSTITUTE(SUBSTITUTE(SUBSTITUTE(salesTable[[#This Row],[Phone]],"+","")," ",""),"-","")),9))</f>
        <v>0594320149</v>
      </c>
      <c r="AG132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20" s="8">
        <f>IF(salesTable[[#This Row],[quantity_clean]]&gt;0,salesTable[[#This Row],[quantity_clean]],"INVALID")</f>
        <v>6</v>
      </c>
      <c r="AI132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20" s="8">
        <f>IF(salesTable[[#This Row],[unitPrice_clean]]&gt;0,salesTable[[#This Row],[unitPrice_clean]],"INVALID")</f>
        <v>1900</v>
      </c>
      <c r="AK1320">
        <f>IF(salesTable[[#This Row],[Revenue]]="","MISSING",VALUE(TRIM(SUBSTITUTE(SUBSTITUTE(salesTable[[#This Row],[Revenue]],",",""),"GH₵",""))))</f>
        <v>11400</v>
      </c>
      <c r="AL1320" s="8">
        <f>IFERROR(IF(ROUND(salesTable[[#This Row],[Quantity_final]]*salesTable[[#This Row],[UnitPrice_final]],2)=ROUND(salesTable[[#This Row],[revenue_clean]],2)=TRUE,salesTable[[#This Row],[revenue_clean]],"invalid"),"INVALID")</f>
        <v>11400</v>
      </c>
      <c r="AM1320" s="19" t="str">
        <f>IF(ISNUMBER(salesTable[[#This Row],[OrderDate]]),salesTable[[#This Row],[OrderDate]],IFERROR(DATEVALUE(CLEAN(TRIM(SUBSTITUTE(salesTable[[#This Row],[OrderDate]],".","/")))),"CHECK"))</f>
        <v>CHECK</v>
      </c>
      <c r="AN132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20" s="8" t="str">
        <f>CLEAN(PROPER(TRIM(salesTable[[#This Row],[Email]])))</f>
        <v>Daniel.Appiah39@Example.Com</v>
      </c>
      <c r="AR1320" s="8" t="str">
        <f>CLEAN(TRIM(salesTable[[#This Row],[SourceFile]]))</f>
        <v>Agent_App_2025.csv</v>
      </c>
      <c r="AS13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0" s="8" t="str">
        <f>IF(salesTable[orderRef_final]&lt;&gt;"MISSING",salesTable[orderRef_final],"invalid")</f>
        <v>SUSPICIOUS</v>
      </c>
    </row>
    <row r="1321" spans="1:46" x14ac:dyDescent="0.3">
      <c r="A1321" t="s">
        <v>4168</v>
      </c>
      <c r="C1321" t="s">
        <v>774</v>
      </c>
      <c r="D1321" t="s">
        <v>1071</v>
      </c>
      <c r="E1321" t="s">
        <v>140</v>
      </c>
      <c r="F1321" t="s">
        <v>23</v>
      </c>
      <c r="G1321" t="s">
        <v>303</v>
      </c>
      <c r="H1321" t="s">
        <v>320</v>
      </c>
      <c r="I1321" t="s">
        <v>684</v>
      </c>
      <c r="J1321" t="s">
        <v>97</v>
      </c>
      <c r="K1321" t="s">
        <v>72</v>
      </c>
      <c r="L1321" t="s">
        <v>58</v>
      </c>
      <c r="M1321">
        <v>8</v>
      </c>
      <c r="N1321">
        <v>2400</v>
      </c>
      <c r="O1321">
        <v>19200</v>
      </c>
      <c r="P1321" t="s">
        <v>4169</v>
      </c>
      <c r="Q1321" t="s">
        <v>4170</v>
      </c>
      <c r="R1321" t="s">
        <v>61</v>
      </c>
      <c r="S1321" t="str">
        <f>IF(salesTable[[#This Row],[Region]]="","MISSING",IFERROR(VLOOKUP(salesTable[[#This Row],[Region]],region_ref[],2,FALSE),TRIM(CLEAN(UPPER(salesTable[[#This Row],[Region]])))))</f>
        <v>HO</v>
      </c>
      <c r="T1321" t="str">
        <f>IF(salesTable[[#This Row],[CustomerType]]="","MISSING",IFERROR(VLOOKUP(salesTable[[#This Row],[CustomerType]],customerType_Ref[],2,FALSE),TRIM(CLEAN(UPPER(salesTable[[#This Row],[CustomerType]])))))</f>
        <v>BUSINESS</v>
      </c>
      <c r="U1321" t="str">
        <f>IF(salesTable[[#This Row],[SalesChannel]]="","MISSING",IFERROR(VLOOKUP(salesTable[[#This Row],[SalesChannel]],salesChannel_Ref[],2,FALSE),CLEAN(UPPER(TRIM(salesTable[SalesChannel])))))</f>
        <v>IN-STORE</v>
      </c>
      <c r="V132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21" s="8" t="str">
        <f>IF(salesTable[[#This Row],[ProductID]]="","MISSING",IFERROR(VLOOKUP(salesTable[[#This Row],[ProductID]],product_REF[],1,FALSE),"NO MATCH"))</f>
        <v>P011</v>
      </c>
      <c r="X1321" s="8" t="str">
        <f>CLEAN(UPPER(TRIM(IF(salesTable[[#This Row],[ProductID]]="","MISSING",IFERROR(VLOOKUP(salesTable[[#This Row],[ProductID]],product_REF[],2,FALSE),"NO MATCH")))))</f>
        <v>EXECUTIVE DESK</v>
      </c>
      <c r="Y1321" t="str">
        <f>IFERROR(CLEAN(UPPER(TRIM(VLOOKUP(salesTable[[#This Row],[productID_Final]],product_REF[],3,FALSE)))),"NO MATCH")</f>
        <v>FURNITURE</v>
      </c>
      <c r="Z1321" s="8" t="str">
        <f>IF(salesTable[[#This Row],[productCategory_final]]=CLEAN(UPPER(TRIM(salesTable[ProductCategory]))),salesTable[[#This Row],[productCategory_final]],"MISMATCH")</f>
        <v>FURNITURE</v>
      </c>
      <c r="AA1321" s="8" t="str">
        <f>IF(salesTable[[#This Row],[CustomerID]]="","MISSING",IFERROR(VLOOKUP(salesTable[[#This Row],[CustomerID]],customer_REF[],1,FALSE),"NO MATCH"))</f>
        <v>C0360</v>
      </c>
      <c r="AB1321" t="str">
        <f>CLEAN(UPPER(TRIM(IF(salesTable[[#This Row],[FirstName]]="","MISSING",IFERROR(VLOOKUP(salesTable[[#This Row],[CustomerID_final]],customer_REF[],2,FALSE),"NO MATCH")))))</f>
        <v>KOFI</v>
      </c>
      <c r="AC1321" s="8" t="str">
        <f>IF(salesTable[[#This Row],[customerFisrtName]]=CLEAN(UPPER(TRIM(salesTable[[#This Row],[customerFisrtName]]))),salesTable[[#This Row],[customerFisrtName]],"MISMATCH")</f>
        <v>KOFI</v>
      </c>
      <c r="AD1321" t="str">
        <f>CLEAN(UPPER(TRIM(IF(salesTable[[#This Row],[LastName]]="","MISSING",IFERROR(VLOOKUP(salesTable[[#This Row],[CustomerID_final]],customer_REF[],3,FALSE),"NO MATCH")))))</f>
        <v>OWUSU</v>
      </c>
      <c r="AE1321" s="8" t="str">
        <f>IF(salesTable[[#This Row],[customerLastName]]=CLEAN(UPPER(TRIM(salesTable[[#This Row],[customerLastName]]))),salesTable[[#This Row],[customerLastName]],"MISMATCH")</f>
        <v>OWUSU</v>
      </c>
      <c r="AF1321" s="8" t="str">
        <f>IF(salesTable[[#This Row],[Phone]]="","MISSING",0&amp;RIGHT(TRIM(SUBSTITUTE(SUBSTITUTE(SUBSTITUTE(salesTable[[#This Row],[Phone]],"+","")," ",""),"-","")),9))</f>
        <v>0559924965</v>
      </c>
      <c r="AG1321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21" s="8">
        <f>IF(salesTable[[#This Row],[quantity_clean]]&gt;0,salesTable[[#This Row],[quantity_clean]],"INVALID")</f>
        <v>8</v>
      </c>
      <c r="AI1321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21" s="8">
        <f>IF(salesTable[[#This Row],[unitPrice_clean]]&gt;0,salesTable[[#This Row],[unitPrice_clean]],"INVALID")</f>
        <v>2400</v>
      </c>
      <c r="AK1321">
        <f>IF(salesTable[[#This Row],[Revenue]]="","MISSING",VALUE(TRIM(SUBSTITUTE(SUBSTITUTE(salesTable[[#This Row],[Revenue]],",",""),"GH₵",""))))</f>
        <v>19200</v>
      </c>
      <c r="AL1321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321" s="19" t="str">
        <f>IF(ISNUMBER(salesTable[[#This Row],[OrderDate]]),salesTable[[#This Row],[OrderDate]],IFERROR(DATEVALUE(CLEAN(TRIM(SUBSTITUTE(salesTable[[#This Row],[OrderDate]],".","/")))),"CHECK"))</f>
        <v>CHECK</v>
      </c>
      <c r="AN132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3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21" s="8" t="str">
        <f>CLEAN(PROPER(TRIM(salesTable[[#This Row],[Email]])))</f>
        <v>Kofi.Owusu46@Example.Con</v>
      </c>
      <c r="AR1321" s="8" t="str">
        <f>CLEAN(TRIM(salesTable[[#This Row],[SourceFile]]))</f>
        <v>Retail_POS_2025.csv</v>
      </c>
      <c r="AS13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1" s="8" t="str">
        <f>IF(salesTable[orderRef_final]&lt;&gt;"MISSING",salesTable[orderRef_final],"invalid")</f>
        <v>SUSPICIOUS</v>
      </c>
    </row>
    <row r="1322" spans="1:46" x14ac:dyDescent="0.3">
      <c r="A1322" t="s">
        <v>4189</v>
      </c>
      <c r="B1322" t="s">
        <v>4190</v>
      </c>
      <c r="C1322" t="s">
        <v>1055</v>
      </c>
      <c r="D1322" t="s">
        <v>1457</v>
      </c>
      <c r="E1322" t="s">
        <v>744</v>
      </c>
      <c r="F1322" t="s">
        <v>108</v>
      </c>
      <c r="G1322" t="s">
        <v>24</v>
      </c>
      <c r="H1322" t="s">
        <v>434</v>
      </c>
      <c r="I1322" t="s">
        <v>220</v>
      </c>
      <c r="J1322" t="s">
        <v>492</v>
      </c>
      <c r="K1322" t="s">
        <v>57</v>
      </c>
      <c r="L1322" t="s">
        <v>154</v>
      </c>
      <c r="M1322" t="s">
        <v>202</v>
      </c>
      <c r="N1322">
        <v>4200</v>
      </c>
      <c r="O1322">
        <v>12600</v>
      </c>
      <c r="P1322" t="s">
        <v>4191</v>
      </c>
      <c r="Q1322" t="s">
        <v>4192</v>
      </c>
      <c r="R1322" t="s">
        <v>157</v>
      </c>
      <c r="S1322" t="str">
        <f>IF(salesTable[[#This Row],[Region]]="","MISSING",IFERROR(VLOOKUP(salesTable[[#This Row],[Region]],region_ref[],2,FALSE),TRIM(CLEAN(UPPER(salesTable[[#This Row],[Region]])))))</f>
        <v>TAMALE</v>
      </c>
      <c r="T1322" t="str">
        <f>IF(salesTable[[#This Row],[CustomerType]]="","MISSING",IFERROR(VLOOKUP(salesTable[[#This Row],[CustomerType]],customerType_Ref[],2,FALSE),TRIM(CLEAN(UPPER(salesTable[[#This Row],[CustomerType]])))))</f>
        <v>BUSINESS</v>
      </c>
      <c r="U1322" t="str">
        <f>IF(salesTable[[#This Row],[SalesChannel]]="","MISSING",IFERROR(VLOOKUP(salesTable[[#This Row],[SalesChannel]],salesChannel_Ref[],2,FALSE),CLEAN(UPPER(TRIM(salesTable[SalesChannel])))))</f>
        <v>ONLINE</v>
      </c>
      <c r="V132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22" s="8" t="str">
        <f>IF(salesTable[[#This Row],[ProductID]]="","MISSING",IFERROR(VLOOKUP(salesTable[[#This Row],[ProductID]],product_REF[],1,FALSE),"NO MATCH"))</f>
        <v>P001</v>
      </c>
      <c r="X1322" s="8" t="str">
        <f>CLEAN(UPPER(TRIM(IF(salesTable[[#This Row],[ProductID]]="","MISSING",IFERROR(VLOOKUP(salesTable[[#This Row],[ProductID]],product_REF[],2,FALSE),"NO MATCH")))))</f>
        <v>LAPTOP PRO 14</v>
      </c>
      <c r="Y1322" t="str">
        <f>IFERROR(CLEAN(UPPER(TRIM(VLOOKUP(salesTable[[#This Row],[productID_Final]],product_REF[],3,FALSE)))),"NO MATCH")</f>
        <v>ELECTRONICS</v>
      </c>
      <c r="Z1322" s="8" t="str">
        <f>IF(salesTable[[#This Row],[productCategory_final]]=CLEAN(UPPER(TRIM(salesTable[ProductCategory]))),salesTable[[#This Row],[productCategory_final]],"MISMATCH")</f>
        <v>ELECTRONICS</v>
      </c>
      <c r="AA1322" s="8" t="str">
        <f>IF(salesTable[[#This Row],[CustomerID]]="","MISSING",IFERROR(VLOOKUP(salesTable[[#This Row],[CustomerID]],customer_REF[],1,FALSE),"NO MATCH"))</f>
        <v>C0087</v>
      </c>
      <c r="AB1322" t="str">
        <f>CLEAN(UPPER(TRIM(IF(salesTable[[#This Row],[FirstName]]="","MISSING",IFERROR(VLOOKUP(salesTable[[#This Row],[CustomerID_final]],customer_REF[],2,FALSE),"NO MATCH")))))</f>
        <v>DANIEL</v>
      </c>
      <c r="AC1322" s="8" t="str">
        <f>IF(salesTable[[#This Row],[customerFisrtName]]=CLEAN(UPPER(TRIM(salesTable[[#This Row],[customerFisrtName]]))),salesTable[[#This Row],[customerFisrtName]],"MISMATCH")</f>
        <v>DANIEL</v>
      </c>
      <c r="AD1322" t="str">
        <f>CLEAN(UPPER(TRIM(IF(salesTable[[#This Row],[LastName]]="","MISSING",IFERROR(VLOOKUP(salesTable[[#This Row],[CustomerID_final]],customer_REF[],3,FALSE),"NO MATCH")))))</f>
        <v>APPIAH</v>
      </c>
      <c r="AE1322" s="8" t="str">
        <f>IF(salesTable[[#This Row],[customerLastName]]=CLEAN(UPPER(TRIM(salesTable[[#This Row],[customerLastName]]))),salesTable[[#This Row],[customerLastName]],"MISMATCH")</f>
        <v>APPIAH</v>
      </c>
      <c r="AF1322" s="8" t="str">
        <f>IF(salesTable[[#This Row],[Phone]]="","MISSING",0&amp;RIGHT(TRIM(SUBSTITUTE(SUBSTITUTE(SUBSTITUTE(salesTable[[#This Row],[Phone]],"+","")," ",""),"-","")),9))</f>
        <v>0501825503</v>
      </c>
      <c r="AG132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22" s="8">
        <f>IF(salesTable[[#This Row],[quantity_clean]]&gt;0,salesTable[[#This Row],[quantity_clean]],"INVALID")</f>
        <v>3</v>
      </c>
      <c r="AI132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22" s="8">
        <f>IF(salesTable[[#This Row],[unitPrice_clean]]&gt;0,salesTable[[#This Row],[unitPrice_clean]],"INVALID")</f>
        <v>4200</v>
      </c>
      <c r="AK1322">
        <f>IF(salesTable[[#This Row],[Revenue]]="","MISSING",VALUE(TRIM(SUBSTITUTE(SUBSTITUTE(salesTable[[#This Row],[Revenue]],",",""),"GH₵",""))))</f>
        <v>12600</v>
      </c>
      <c r="AL1322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1322" s="19">
        <f>IF(ISNUMBER(salesTable[[#This Row],[OrderDate]]),salesTable[[#This Row],[OrderDate]],IFERROR(DATEVALUE(CLEAN(TRIM(SUBSTITUTE(salesTable[[#This Row],[OrderDate]],".","/")))),"CHECK"))</f>
        <v>45953</v>
      </c>
      <c r="AN13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45953</v>
      </c>
      <c r="AO13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22" s="8" t="str">
        <f>CLEAN(PROPER(TRIM(salesTable[[#This Row],[Email]])))</f>
        <v>Daniel.Appiah7@Example.Com</v>
      </c>
      <c r="AR1322" s="8" t="str">
        <f>CLEAN(TRIM(salesTable[[#This Row],[SourceFile]]))</f>
        <v>Online_Sales_2025.xlsx</v>
      </c>
      <c r="AS13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2" s="8" t="str">
        <f>IF(salesTable[orderRef_final]&lt;&gt;"MISSING",salesTable[orderRef_final],"invalid")</f>
        <v>SUSPICIOUS</v>
      </c>
    </row>
    <row r="1323" spans="1:46" x14ac:dyDescent="0.3">
      <c r="A1323" t="s">
        <v>4204</v>
      </c>
      <c r="B1323" t="s">
        <v>4205</v>
      </c>
      <c r="C1323" t="s">
        <v>564</v>
      </c>
      <c r="D1323" t="s">
        <v>80</v>
      </c>
      <c r="E1323" t="s">
        <v>107</v>
      </c>
      <c r="F1323" t="s">
        <v>1397</v>
      </c>
      <c r="G1323" t="s">
        <v>24</v>
      </c>
      <c r="H1323" t="s">
        <v>434</v>
      </c>
      <c r="I1323" t="s">
        <v>26</v>
      </c>
      <c r="J1323" t="s">
        <v>510</v>
      </c>
      <c r="K1323" t="s">
        <v>84</v>
      </c>
      <c r="L1323" t="s">
        <v>675</v>
      </c>
      <c r="M1323">
        <v>3</v>
      </c>
      <c r="N1323">
        <v>4200</v>
      </c>
      <c r="O1323">
        <v>12600</v>
      </c>
      <c r="P1323" t="s">
        <v>4206</v>
      </c>
      <c r="Q1323" t="s">
        <v>4207</v>
      </c>
      <c r="R1323" t="s">
        <v>157</v>
      </c>
      <c r="S1323" t="str">
        <f>IF(salesTable[[#This Row],[Region]]="","MISSING",IFERROR(VLOOKUP(salesTable[[#This Row],[Region]],region_ref[],2,FALSE),TRIM(CLEAN(UPPER(salesTable[[#This Row],[Region]])))))</f>
        <v>KUMASI</v>
      </c>
      <c r="T1323" t="str">
        <f>IF(salesTable[[#This Row],[CustomerType]]="","MISSING",IFERROR(VLOOKUP(salesTable[[#This Row],[CustomerType]],customerType_Ref[],2,FALSE),TRIM(CLEAN(UPPER(salesTable[[#This Row],[CustomerType]])))))</f>
        <v>BUSINESS</v>
      </c>
      <c r="U1323" t="str">
        <f>IF(salesTable[[#This Row],[SalesChannel]]="","MISSING",IFERROR(VLOOKUP(salesTable[[#This Row],[SalesChannel]],salesChannel_Ref[],2,FALSE),CLEAN(UPPER(TRIM(salesTable[SalesChannel])))))</f>
        <v>AGENT</v>
      </c>
      <c r="V132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23" s="8" t="str">
        <f>IF(salesTable[[#This Row],[ProductID]]="","MISSING",IFERROR(VLOOKUP(salesTable[[#This Row],[ProductID]],product_REF[],1,FALSE),"NO MATCH"))</f>
        <v>P001</v>
      </c>
      <c r="X1323" s="8" t="str">
        <f>CLEAN(UPPER(TRIM(IF(salesTable[[#This Row],[ProductID]]="","MISSING",IFERROR(VLOOKUP(salesTable[[#This Row],[ProductID]],product_REF[],2,FALSE),"NO MATCH")))))</f>
        <v>LAPTOP PRO 14</v>
      </c>
      <c r="Y1323" t="str">
        <f>IFERROR(CLEAN(UPPER(TRIM(VLOOKUP(salesTable[[#This Row],[productID_Final]],product_REF[],3,FALSE)))),"NO MATCH")</f>
        <v>ELECTRONICS</v>
      </c>
      <c r="Z1323" s="8" t="str">
        <f>IF(salesTable[[#This Row],[productCategory_final]]=CLEAN(UPPER(TRIM(salesTable[ProductCategory]))),salesTable[[#This Row],[productCategory_final]],"MISMATCH")</f>
        <v>ELECTRONICS</v>
      </c>
      <c r="AA1323" s="8" t="str">
        <f>IF(salesTable[[#This Row],[CustomerID]]="","MISSING",IFERROR(VLOOKUP(salesTable[[#This Row],[CustomerID]],customer_REF[],1,FALSE),"NO MATCH"))</f>
        <v>C0116</v>
      </c>
      <c r="AB1323" t="str">
        <f>CLEAN(UPPER(TRIM(IF(salesTable[[#This Row],[FirstName]]="","MISSING",IFERROR(VLOOKUP(salesTable[[#This Row],[CustomerID_final]],customer_REF[],2,FALSE),"NO MATCH")))))</f>
        <v>ADWOA</v>
      </c>
      <c r="AC1323" s="8" t="str">
        <f>IF(salesTable[[#This Row],[customerFisrtName]]=CLEAN(UPPER(TRIM(salesTable[[#This Row],[customerFisrtName]]))),salesTable[[#This Row],[customerFisrtName]],"MISMATCH")</f>
        <v>ADWOA</v>
      </c>
      <c r="AD1323" t="str">
        <f>CLEAN(UPPER(TRIM(IF(salesTable[[#This Row],[LastName]]="","MISSING",IFERROR(VLOOKUP(salesTable[[#This Row],[CustomerID_final]],customer_REF[],3,FALSE),"NO MATCH")))))</f>
        <v>BADU</v>
      </c>
      <c r="AE1323" s="8" t="str">
        <f>IF(salesTable[[#This Row],[customerLastName]]=CLEAN(UPPER(TRIM(salesTable[[#This Row],[customerLastName]]))),salesTable[[#This Row],[customerLastName]],"MISMATCH")</f>
        <v>BADU</v>
      </c>
      <c r="AF1323" s="8" t="str">
        <f>IF(salesTable[[#This Row],[Phone]]="","MISSING",0&amp;RIGHT(TRIM(SUBSTITUTE(SUBSTITUTE(SUBSTITUTE(salesTable[[#This Row],[Phone]],"+","")," ",""),"-","")),9))</f>
        <v>0244902638</v>
      </c>
      <c r="AG132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23" s="8">
        <f>IF(salesTable[[#This Row],[quantity_clean]]&gt;0,salesTable[[#This Row],[quantity_clean]],"INVALID")</f>
        <v>3</v>
      </c>
      <c r="AI1323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23" s="8">
        <f>IF(salesTable[[#This Row],[unitPrice_clean]]&gt;0,salesTable[[#This Row],[unitPrice_clean]],"INVALID")</f>
        <v>4200</v>
      </c>
      <c r="AK1323">
        <f>IF(salesTable[[#This Row],[Revenue]]="","MISSING",VALUE(TRIM(SUBSTITUTE(SUBSTITUTE(salesTable[[#This Row],[Revenue]],",",""),"GH₵",""))))</f>
        <v>12600</v>
      </c>
      <c r="AL1323" s="8">
        <f>IFERROR(IF(ROUND(salesTable[[#This Row],[Quantity_final]]*salesTable[[#This Row],[UnitPrice_final]],2)=ROUND(salesTable[[#This Row],[revenue_clean]],2)=TRUE,salesTable[[#This Row],[revenue_clean]],"invalid"),"INVALID")</f>
        <v>12600</v>
      </c>
      <c r="AM1323" s="19">
        <f>IF(ISNUMBER(salesTable[[#This Row],[OrderDate]]),salesTable[[#This Row],[OrderDate]],IFERROR(DATEVALUE(CLEAN(TRIM(SUBSTITUTE(salesTable[[#This Row],[OrderDate]],".","/")))),"CHECK"))</f>
        <v>45779</v>
      </c>
      <c r="AN13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45779</v>
      </c>
      <c r="AO13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323" s="8" t="str">
        <f>CLEAN(PROPER(TRIM(salesTable[[#This Row],[Email]])))</f>
        <v>Adwoa.Badu13Example.Com</v>
      </c>
      <c r="AR1323" s="8" t="str">
        <f>CLEAN(TRIM(salesTable[[#This Row],[SourceFile]]))</f>
        <v>Online_Sales_2025.xlsx</v>
      </c>
      <c r="AS13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3" s="8" t="str">
        <f>IF(salesTable[orderRef_final]&lt;&gt;"MISSING",salesTable[orderRef_final],"invalid")</f>
        <v>SUSPICIOUS</v>
      </c>
    </row>
    <row r="1324" spans="1:46" x14ac:dyDescent="0.3">
      <c r="A1324" t="s">
        <v>4228</v>
      </c>
      <c r="B1324" t="s">
        <v>4229</v>
      </c>
      <c r="C1324" t="s">
        <v>961</v>
      </c>
      <c r="D1324" t="s">
        <v>366</v>
      </c>
      <c r="E1324" t="s">
        <v>140</v>
      </c>
      <c r="F1324" t="s">
        <v>957</v>
      </c>
      <c r="G1324" t="s">
        <v>53</v>
      </c>
      <c r="H1324" t="s">
        <v>95</v>
      </c>
      <c r="I1324" t="s">
        <v>96</v>
      </c>
      <c r="J1324" t="s">
        <v>83</v>
      </c>
      <c r="K1324" t="s">
        <v>624</v>
      </c>
      <c r="L1324" t="s">
        <v>58</v>
      </c>
      <c r="M1324">
        <v>8</v>
      </c>
      <c r="N1324" t="s">
        <v>2054</v>
      </c>
      <c r="O1324">
        <v>1440</v>
      </c>
      <c r="P1324" t="s">
        <v>4230</v>
      </c>
      <c r="Q1324" t="s">
        <v>4231</v>
      </c>
      <c r="R1324" t="s">
        <v>46</v>
      </c>
      <c r="S1324" t="str">
        <f>IF(salesTable[[#This Row],[Region]]="","MISSING",IFERROR(VLOOKUP(salesTable[[#This Row],[Region]],region_ref[],2,FALSE),TRIM(CLEAN(UPPER(salesTable[[#This Row],[Region]])))))</f>
        <v>TAMALE</v>
      </c>
      <c r="T1324" t="str">
        <f>IF(salesTable[[#This Row],[CustomerType]]="","MISSING",IFERROR(VLOOKUP(salesTable[[#This Row],[CustomerType]],customerType_Ref[],2,FALSE),TRIM(CLEAN(UPPER(salesTable[[#This Row],[CustomerType]])))))</f>
        <v>INDIVIDUAL</v>
      </c>
      <c r="U1324" t="str">
        <f>IF(salesTable[[#This Row],[SalesChannel]]="","MISSING",IFERROR(VLOOKUP(salesTable[[#This Row],[SalesChannel]],salesChannel_Ref[],2,FALSE),CLEAN(UPPER(TRIM(salesTable[SalesChannel])))))</f>
        <v>IN-STORE</v>
      </c>
      <c r="V132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24" s="8" t="str">
        <f>IF(salesTable[[#This Row],[ProductID]]="","MISSING",IFERROR(VLOOKUP(salesTable[[#This Row],[ProductID]],product_REF[],1,FALSE),"NO MATCH"))</f>
        <v>P007</v>
      </c>
      <c r="X1324" s="8" t="str">
        <f>CLEAN(UPPER(TRIM(IF(salesTable[[#This Row],[ProductID]]="","MISSING",IFERROR(VLOOKUP(salesTable[[#This Row],[ProductID]],product_REF[],2,FALSE),"NO MATCH")))))</f>
        <v>COTTON SHIRT</v>
      </c>
      <c r="Y1324" t="str">
        <f>IFERROR(CLEAN(UPPER(TRIM(VLOOKUP(salesTable[[#This Row],[productID_Final]],product_REF[],3,FALSE)))),"NO MATCH")</f>
        <v>CLOTHING</v>
      </c>
      <c r="Z1324" s="8" t="str">
        <f>IF(salesTable[[#This Row],[productCategory_final]]=CLEAN(UPPER(TRIM(salesTable[ProductCategory]))),salesTable[[#This Row],[productCategory_final]],"MISMATCH")</f>
        <v>CLOTHING</v>
      </c>
      <c r="AA1324" s="8" t="str">
        <f>IF(salesTable[[#This Row],[CustomerID]]="","MISSING",IFERROR(VLOOKUP(salesTable[[#This Row],[CustomerID]],customer_REF[],1,FALSE),"NO MATCH"))</f>
        <v>C0053</v>
      </c>
      <c r="AB1324" t="str">
        <f>CLEAN(UPPER(TRIM(IF(salesTable[[#This Row],[FirstName]]="","MISSING",IFERROR(VLOOKUP(salesTable[[#This Row],[CustomerID_final]],customer_REF[],2,FALSE),"NO MATCH")))))</f>
        <v>ABENA</v>
      </c>
      <c r="AC1324" s="8" t="str">
        <f>IF(salesTable[[#This Row],[customerFisrtName]]=CLEAN(UPPER(TRIM(salesTable[[#This Row],[customerFisrtName]]))),salesTable[[#This Row],[customerFisrtName]],"MISMATCH")</f>
        <v>ABENA</v>
      </c>
      <c r="AD1324" t="str">
        <f>CLEAN(UPPER(TRIM(IF(salesTable[[#This Row],[LastName]]="","MISSING",IFERROR(VLOOKUP(salesTable[[#This Row],[CustomerID_final]],customer_REF[],3,FALSE),"NO MATCH")))))</f>
        <v>OWUSU</v>
      </c>
      <c r="AE1324" s="8" t="str">
        <f>IF(salesTable[[#This Row],[customerLastName]]=CLEAN(UPPER(TRIM(salesTable[[#This Row],[customerLastName]]))),salesTable[[#This Row],[customerLastName]],"MISMATCH")</f>
        <v>OWUSU</v>
      </c>
      <c r="AF1324" s="8" t="str">
        <f>IF(salesTable[[#This Row],[Phone]]="","MISSING",0&amp;RIGHT(TRIM(SUBSTITUTE(SUBSTITUTE(SUBSTITUTE(salesTable[[#This Row],[Phone]],"+","")," ",""),"-","")),9))</f>
        <v>0245015167</v>
      </c>
      <c r="AG132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24" s="8">
        <f>IF(salesTable[[#This Row],[quantity_clean]]&gt;0,salesTable[[#This Row],[quantity_clean]],"INVALID")</f>
        <v>8</v>
      </c>
      <c r="AI132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24" s="8">
        <f>IF(salesTable[[#This Row],[unitPrice_clean]]&gt;0,salesTable[[#This Row],[unitPrice_clean]],"INVALID")</f>
        <v>180</v>
      </c>
      <c r="AK1324">
        <f>IF(salesTable[[#This Row],[Revenue]]="","MISSING",VALUE(TRIM(SUBSTITUTE(SUBSTITUTE(salesTable[[#This Row],[Revenue]],",",""),"GH₵",""))))</f>
        <v>1440</v>
      </c>
      <c r="AL1324" s="8">
        <f>IFERROR(IF(ROUND(salesTable[[#This Row],[Quantity_final]]*salesTable[[#This Row],[UnitPrice_final]],2)=ROUND(salesTable[[#This Row],[revenue_clean]],2)=TRUE,salesTable[[#This Row],[revenue_clean]],"invalid"),"INVALID")</f>
        <v>1440</v>
      </c>
      <c r="AM1324" s="19" t="str">
        <f>IF(ISNUMBER(salesTable[[#This Row],[OrderDate]]),salesTable[[#This Row],[OrderDate]],IFERROR(DATEVALUE(CLEAN(TRIM(SUBSTITUTE(salesTable[[#This Row],[OrderDate]],".","/")))),"CHECK"))</f>
        <v>CHECK</v>
      </c>
      <c r="AN132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24" s="8" t="str">
        <f>CLEAN(PROPER(TRIM(salesTable[[#This Row],[Email]])))</f>
        <v>Abena.Owusu27Example.Com</v>
      </c>
      <c r="AR1324" s="8" t="str">
        <f>CLEAN(TRIM(salesTable[[#This Row],[SourceFile]]))</f>
        <v>Mobile_App_Export.csv</v>
      </c>
      <c r="AS13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4" s="8" t="str">
        <f>IF(salesTable[orderRef_final]&lt;&gt;"MISSING",salesTable[orderRef_final],"invalid")</f>
        <v>SUSPICIOUS</v>
      </c>
    </row>
    <row r="1325" spans="1:46" x14ac:dyDescent="0.3">
      <c r="A1325" t="s">
        <v>4247</v>
      </c>
      <c r="B1325" t="s">
        <v>1384</v>
      </c>
      <c r="C1325" t="s">
        <v>91</v>
      </c>
      <c r="D1325" t="s">
        <v>559</v>
      </c>
      <c r="E1325" t="s">
        <v>93</v>
      </c>
      <c r="F1325" t="s">
        <v>424</v>
      </c>
      <c r="G1325" t="s">
        <v>303</v>
      </c>
      <c r="H1325" t="s">
        <v>304</v>
      </c>
      <c r="I1325" t="s">
        <v>374</v>
      </c>
      <c r="J1325" t="s">
        <v>83</v>
      </c>
      <c r="K1325" t="s">
        <v>57</v>
      </c>
      <c r="L1325" t="s">
        <v>799</v>
      </c>
      <c r="M1325">
        <v>8</v>
      </c>
      <c r="N1325">
        <v>2400</v>
      </c>
      <c r="O1325">
        <v>19200</v>
      </c>
      <c r="P1325" t="s">
        <v>4248</v>
      </c>
      <c r="Q1325" t="s">
        <v>4249</v>
      </c>
      <c r="R1325" t="s">
        <v>157</v>
      </c>
      <c r="S1325" t="str">
        <f>IF(salesTable[[#This Row],[Region]]="","MISSING",IFERROR(VLOOKUP(salesTable[[#This Row],[Region]],region_ref[],2,FALSE),TRIM(CLEAN(UPPER(salesTable[[#This Row],[Region]])))))</f>
        <v>HO</v>
      </c>
      <c r="T1325" t="str">
        <f>IF(salesTable[[#This Row],[CustomerType]]="","MISSING",IFERROR(VLOOKUP(salesTable[[#This Row],[CustomerType]],customerType_Ref[],2,FALSE),TRIM(CLEAN(UPPER(salesTable[[#This Row],[CustomerType]])))))</f>
        <v>INDIVIDUAL</v>
      </c>
      <c r="U1325" t="str">
        <f>IF(salesTable[[#This Row],[SalesChannel]]="","MISSING",IFERROR(VLOOKUP(salesTable[[#This Row],[SalesChannel]],salesChannel_Ref[],2,FALSE),CLEAN(UPPER(TRIM(salesTable[SalesChannel])))))</f>
        <v>ONLINE</v>
      </c>
      <c r="V1325" t="str">
        <f>IF(salesTable[[#This Row],[PaymentMethod]]="","MISSING",IFERROR(VLOOKUP(salesTable[[#This Row],[PaymentMethod]],paymentMethod_REF[],2,FALSE), CLEAN(UPPER(TRIM(salesTable[[#This Row],[PaymentMethod]])))))</f>
        <v>CASH</v>
      </c>
      <c r="W1325" s="8" t="str">
        <f>IF(salesTable[[#This Row],[ProductID]]="","MISSING",IFERROR(VLOOKUP(salesTable[[#This Row],[ProductID]],product_REF[],1,FALSE),"NO MATCH"))</f>
        <v>P011</v>
      </c>
      <c r="X1325" s="8" t="str">
        <f>CLEAN(UPPER(TRIM(IF(salesTable[[#This Row],[ProductID]]="","MISSING",IFERROR(VLOOKUP(salesTable[[#This Row],[ProductID]],product_REF[],2,FALSE),"NO MATCH")))))</f>
        <v>EXECUTIVE DESK</v>
      </c>
      <c r="Y1325" t="str">
        <f>IFERROR(CLEAN(UPPER(TRIM(VLOOKUP(salesTable[[#This Row],[productID_Final]],product_REF[],3,FALSE)))),"NO MATCH")</f>
        <v>FURNITURE</v>
      </c>
      <c r="Z1325" s="8" t="str">
        <f>IF(salesTable[[#This Row],[productCategory_final]]=CLEAN(UPPER(TRIM(salesTable[ProductCategory]))),salesTable[[#This Row],[productCategory_final]],"MISMATCH")</f>
        <v>FURNITURE</v>
      </c>
      <c r="AA1325" s="8" t="str">
        <f>IF(salesTable[[#This Row],[CustomerID]]="","MISSING",IFERROR(VLOOKUP(salesTable[[#This Row],[CustomerID]],customer_REF[],1,FALSE),"NO MATCH"))</f>
        <v>C0211</v>
      </c>
      <c r="AB1325" t="str">
        <f>CLEAN(UPPER(TRIM(IF(salesTable[[#This Row],[FirstName]]="","MISSING",IFERROR(VLOOKUP(salesTable[[#This Row],[CustomerID_final]],customer_REF[],2,FALSE),"NO MATCH")))))</f>
        <v>AMA</v>
      </c>
      <c r="AC1325" s="8" t="str">
        <f>IF(salesTable[[#This Row],[customerFisrtName]]=CLEAN(UPPER(TRIM(salesTable[[#This Row],[customerFisrtName]]))),salesTable[[#This Row],[customerFisrtName]],"MISMATCH")</f>
        <v>AMA</v>
      </c>
      <c r="AD1325" t="str">
        <f>CLEAN(UPPER(TRIM(IF(salesTable[[#This Row],[LastName]]="","MISSING",IFERROR(VLOOKUP(salesTable[[#This Row],[CustomerID_final]],customer_REF[],3,FALSE),"NO MATCH")))))</f>
        <v>BADU</v>
      </c>
      <c r="AE1325" s="8" t="str">
        <f>IF(salesTable[[#This Row],[customerLastName]]=CLEAN(UPPER(TRIM(salesTable[[#This Row],[customerLastName]]))),salesTable[[#This Row],[customerLastName]],"MISMATCH")</f>
        <v>BADU</v>
      </c>
      <c r="AF1325" s="8" t="str">
        <f>IF(salesTable[[#This Row],[Phone]]="","MISSING",0&amp;RIGHT(TRIM(SUBSTITUTE(SUBSTITUTE(SUBSTITUTE(salesTable[[#This Row],[Phone]],"+","")," ",""),"-","")),9))</f>
        <v>0559338848</v>
      </c>
      <c r="AG1325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25" s="8">
        <f>IF(salesTable[[#This Row],[quantity_clean]]&gt;0,salesTable[[#This Row],[quantity_clean]],"INVALID")</f>
        <v>8</v>
      </c>
      <c r="AI132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25" s="8">
        <f>IF(salesTable[[#This Row],[unitPrice_clean]]&gt;0,salesTable[[#This Row],[unitPrice_clean]],"INVALID")</f>
        <v>2400</v>
      </c>
      <c r="AK1325">
        <f>IF(salesTable[[#This Row],[Revenue]]="","MISSING",VALUE(TRIM(SUBSTITUTE(SUBSTITUTE(salesTable[[#This Row],[Revenue]],",",""),"GH₵",""))))</f>
        <v>19200</v>
      </c>
      <c r="AL1325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325" s="19">
        <f>IF(ISNUMBER(salesTable[[#This Row],[OrderDate]]),salesTable[[#This Row],[OrderDate]],IFERROR(DATEVALUE(CLEAN(TRIM(SUBSTITUTE(salesTable[[#This Row],[OrderDate]],".","/")))),"CHECK"))</f>
        <v>45852</v>
      </c>
      <c r="AN13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45852</v>
      </c>
      <c r="AO13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25" s="8" t="str">
        <f>CLEAN(PROPER(TRIM(salesTable[[#This Row],[Email]])))</f>
        <v>Ama.Badu25@Example.Com</v>
      </c>
      <c r="AR1325" s="8" t="str">
        <f>CLEAN(TRIM(salesTable[[#This Row],[SourceFile]]))</f>
        <v>Online_Sales_2025.xlsx</v>
      </c>
      <c r="AS13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5" s="8" t="str">
        <f>IF(salesTable[orderRef_final]&lt;&gt;"MISSING",salesTable[orderRef_final],"invalid")</f>
        <v>SUSPICIOUS</v>
      </c>
    </row>
    <row r="1326" spans="1:46" x14ac:dyDescent="0.3">
      <c r="A1326" t="s">
        <v>4264</v>
      </c>
      <c r="B1326" t="s">
        <v>3416</v>
      </c>
      <c r="C1326" t="s">
        <v>4265</v>
      </c>
      <c r="D1326" t="s">
        <v>92</v>
      </c>
      <c r="E1326" t="s">
        <v>51</v>
      </c>
      <c r="F1326" t="s">
        <v>108</v>
      </c>
      <c r="G1326" t="s">
        <v>39</v>
      </c>
      <c r="H1326" t="s">
        <v>336</v>
      </c>
      <c r="I1326" t="s">
        <v>1005</v>
      </c>
      <c r="J1326" t="s">
        <v>27</v>
      </c>
      <c r="K1326" t="s">
        <v>1148</v>
      </c>
      <c r="L1326" t="s">
        <v>165</v>
      </c>
      <c r="M1326">
        <v>12</v>
      </c>
      <c r="N1326">
        <v>1900</v>
      </c>
      <c r="O1326">
        <v>22800</v>
      </c>
      <c r="P1326" t="s">
        <v>4266</v>
      </c>
      <c r="Q1326" t="s">
        <v>3218</v>
      </c>
      <c r="R1326" t="s">
        <v>61</v>
      </c>
      <c r="S1326" t="str">
        <f>IF(salesTable[[#This Row],[Region]]="","MISSING",IFERROR(VLOOKUP(salesTable[[#This Row],[Region]],region_ref[],2,FALSE),TRIM(CLEAN(UPPER(salesTable[[#This Row],[Region]])))))</f>
        <v>TAMALE</v>
      </c>
      <c r="T1326" t="str">
        <f>IF(salesTable[[#This Row],[CustomerType]]="","MISSING",IFERROR(VLOOKUP(salesTable[[#This Row],[CustomerType]],customerType_Ref[],2,FALSE),TRIM(CLEAN(UPPER(salesTable[[#This Row],[CustomerType]])))))</f>
        <v>GOVERNMENT</v>
      </c>
      <c r="U1326" t="str">
        <f>IF(salesTable[[#This Row],[SalesChannel]]="","MISSING",IFERROR(VLOOKUP(salesTable[[#This Row],[SalesChannel]],salesChannel_Ref[],2,FALSE),CLEAN(UPPER(TRIM(salesTable[SalesChannel])))))</f>
        <v>MOBILE APP</v>
      </c>
      <c r="V132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26" s="8" t="str">
        <f>IF(salesTable[[#This Row],[ProductID]]="","MISSING",IFERROR(VLOOKUP(salesTable[[#This Row],[ProductID]],product_REF[],1,FALSE),"NO MATCH"))</f>
        <v>P006</v>
      </c>
      <c r="X1326" s="8" t="str">
        <f>CLEAN(UPPER(TRIM(IF(salesTable[[#This Row],[ProductID]]="","MISSING",IFERROR(VLOOKUP(salesTable[[#This Row],[ProductID]],product_REF[],2,FALSE),"NO MATCH")))))</f>
        <v>STANDING DESK</v>
      </c>
      <c r="Y1326" t="str">
        <f>IFERROR(CLEAN(UPPER(TRIM(VLOOKUP(salesTable[[#This Row],[productID_Final]],product_REF[],3,FALSE)))),"NO MATCH")</f>
        <v>FURNITURE</v>
      </c>
      <c r="Z1326" s="8" t="str">
        <f>IF(salesTable[[#This Row],[productCategory_final]]=CLEAN(UPPER(TRIM(salesTable[ProductCategory]))),salesTable[[#This Row],[productCategory_final]],"MISMATCH")</f>
        <v>FURNITURE</v>
      </c>
      <c r="AA1326" s="8" t="str">
        <f>IF(salesTable[[#This Row],[CustomerID]]="","MISSING",IFERROR(VLOOKUP(salesTable[[#This Row],[CustomerID]],customer_REF[],1,FALSE),"NO MATCH"))</f>
        <v>C0268</v>
      </c>
      <c r="AB1326" t="str">
        <f>CLEAN(UPPER(TRIM(IF(salesTable[[#This Row],[FirstName]]="","MISSING",IFERROR(VLOOKUP(salesTable[[#This Row],[CustomerID_final]],customer_REF[],2,FALSE),"NO MATCH")))))</f>
        <v>AMA</v>
      </c>
      <c r="AC1326" s="8" t="str">
        <f>IF(salesTable[[#This Row],[customerFisrtName]]=CLEAN(UPPER(TRIM(salesTable[[#This Row],[customerFisrtName]]))),salesTable[[#This Row],[customerFisrtName]],"MISMATCH")</f>
        <v>AMA</v>
      </c>
      <c r="AD1326" t="str">
        <f>CLEAN(UPPER(TRIM(IF(salesTable[[#This Row],[LastName]]="","MISSING",IFERROR(VLOOKUP(salesTable[[#This Row],[CustomerID_final]],customer_REF[],3,FALSE),"NO MATCH")))))</f>
        <v>MENSAH</v>
      </c>
      <c r="AE1326" s="8" t="str">
        <f>IF(salesTable[[#This Row],[customerLastName]]=CLEAN(UPPER(TRIM(salesTable[[#This Row],[customerLastName]]))),salesTable[[#This Row],[customerLastName]],"MISMATCH")</f>
        <v>MENSAH</v>
      </c>
      <c r="AF1326" s="8" t="str">
        <f>IF(salesTable[[#This Row],[Phone]]="","MISSING",0&amp;RIGHT(TRIM(SUBSTITUTE(SUBSTITUTE(SUBSTITUTE(salesTable[[#This Row],[Phone]],"+","")," ",""),"-","")),9))</f>
        <v>0242293544</v>
      </c>
      <c r="AG1326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26" s="8">
        <f>IF(salesTable[[#This Row],[quantity_clean]]&gt;0,salesTable[[#This Row],[quantity_clean]],"INVALID")</f>
        <v>12</v>
      </c>
      <c r="AI132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26" s="8">
        <f>IF(salesTable[[#This Row],[unitPrice_clean]]&gt;0,salesTable[[#This Row],[unitPrice_clean]],"INVALID")</f>
        <v>1900</v>
      </c>
      <c r="AK1326">
        <f>IF(salesTable[[#This Row],[Revenue]]="","MISSING",VALUE(TRIM(SUBSTITUTE(SUBSTITUTE(salesTable[[#This Row],[Revenue]],",",""),"GH₵",""))))</f>
        <v>22800</v>
      </c>
      <c r="AL1326" s="8">
        <f>IFERROR(IF(ROUND(salesTable[[#This Row],[Quantity_final]]*salesTable[[#This Row],[UnitPrice_final]],2)=ROUND(salesTable[[#This Row],[revenue_clean]],2)=TRUE,salesTable[[#This Row],[revenue_clean]],"invalid"),"INVALID")</f>
        <v>22800</v>
      </c>
      <c r="AM1326" s="19">
        <f>IF(ISNUMBER(salesTable[[#This Row],[OrderDate]]),salesTable[[#This Row],[OrderDate]],IFERROR(DATEVALUE(CLEAN(TRIM(SUBSTITUTE(salesTable[[#This Row],[OrderDate]],".","/")))),"CHECK"))</f>
        <v>45707</v>
      </c>
      <c r="AN132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45707</v>
      </c>
      <c r="AO13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26" s="8" t="str">
        <f>CLEAN(PROPER(TRIM(salesTable[[#This Row],[Email]])))</f>
        <v>Ama.Mensah69@Example.Com</v>
      </c>
      <c r="AR1326" s="8" t="str">
        <f>CLEAN(TRIM(salesTable[[#This Row],[SourceFile]]))</f>
        <v>Retail_POS_2025.csv</v>
      </c>
      <c r="AS13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6" s="8" t="str">
        <f>IF(salesTable[orderRef_final]&lt;&gt;"MISSING",salesTable[orderRef_final],"invalid")</f>
        <v>SUSPICIOUS</v>
      </c>
    </row>
    <row r="1327" spans="1:46" x14ac:dyDescent="0.3">
      <c r="A1327" t="s">
        <v>4280</v>
      </c>
      <c r="B1327" t="s">
        <v>4281</v>
      </c>
      <c r="C1327" t="s">
        <v>1681</v>
      </c>
      <c r="D1327" t="s">
        <v>151</v>
      </c>
      <c r="E1327" t="s">
        <v>1682</v>
      </c>
      <c r="F1327" t="s">
        <v>38</v>
      </c>
      <c r="G1327" t="s">
        <v>191</v>
      </c>
      <c r="H1327" t="s">
        <v>278</v>
      </c>
      <c r="I1327" t="s">
        <v>279</v>
      </c>
      <c r="J1327" t="s">
        <v>83</v>
      </c>
      <c r="K1327" t="s">
        <v>84</v>
      </c>
      <c r="L1327" t="s">
        <v>165</v>
      </c>
      <c r="M1327">
        <v>3</v>
      </c>
      <c r="N1327" t="s">
        <v>1708</v>
      </c>
      <c r="O1327">
        <v>4950</v>
      </c>
      <c r="P1327" t="s">
        <v>4282</v>
      </c>
      <c r="Q1327" t="s">
        <v>4283</v>
      </c>
      <c r="R1327" t="s">
        <v>157</v>
      </c>
      <c r="S1327" t="str">
        <f>IF(salesTable[[#This Row],[Region]]="","MISSING",IFERROR(VLOOKUP(salesTable[[#This Row],[Region]],region_ref[],2,FALSE),TRIM(CLEAN(UPPER(salesTable[[#This Row],[Region]])))))</f>
        <v>KUMASI</v>
      </c>
      <c r="T1327" t="str">
        <f>IF(salesTable[[#This Row],[CustomerType]]="","MISSING",IFERROR(VLOOKUP(salesTable[[#This Row],[CustomerType]],customerType_Ref[],2,FALSE),TRIM(CLEAN(UPPER(salesTable[[#This Row],[CustomerType]])))))</f>
        <v>INDIVIDUAL</v>
      </c>
      <c r="U1327" t="str">
        <f>IF(salesTable[[#This Row],[SalesChannel]]="","MISSING",IFERROR(VLOOKUP(salesTable[[#This Row],[SalesChannel]],salesChannel_Ref[],2,FALSE),CLEAN(UPPER(TRIM(salesTable[SalesChannel])))))</f>
        <v>AGENT</v>
      </c>
      <c r="V132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27" s="8" t="str">
        <f>IF(salesTable[[#This Row],[ProductID]]="","MISSING",IFERROR(VLOOKUP(salesTable[[#This Row],[ProductID]],product_REF[],1,FALSE),"NO MATCH"))</f>
        <v>P004</v>
      </c>
      <c r="X1327" s="8" t="str">
        <f>CLEAN(UPPER(TRIM(IF(salesTable[[#This Row],[ProductID]]="","MISSING",IFERROR(VLOOKUP(salesTable[[#This Row],[ProductID]],product_REF[],2,FALSE),"NO MATCH")))))</f>
        <v>LASER PRINTER</v>
      </c>
      <c r="Y1327" t="str">
        <f>IFERROR(CLEAN(UPPER(TRIM(VLOOKUP(salesTable[[#This Row],[productID_Final]],product_REF[],3,FALSE)))),"NO MATCH")</f>
        <v>OFFICE SUPPLIES</v>
      </c>
      <c r="Z1327" s="8" t="str">
        <f>IF(salesTable[[#This Row],[productCategory_final]]=CLEAN(UPPER(TRIM(salesTable[ProductCategory]))),salesTable[[#This Row],[productCategory_final]],"MISMATCH")</f>
        <v>OFFICE SUPPLIES</v>
      </c>
      <c r="AA1327" s="8" t="str">
        <f>IF(salesTable[[#This Row],[CustomerID]]="","MISSING",IFERROR(VLOOKUP(salesTable[[#This Row],[CustomerID]],customer_REF[],1,FALSE),"NO MATCH"))</f>
        <v>C0303</v>
      </c>
      <c r="AB1327" t="str">
        <f>CLEAN(UPPER(TRIM(IF(salesTable[[#This Row],[FirstName]]="","MISSING",IFERROR(VLOOKUP(salesTable[[#This Row],[CustomerID_final]],customer_REF[],2,FALSE),"NO MATCH")))))</f>
        <v>KWAME</v>
      </c>
      <c r="AC1327" s="8" t="str">
        <f>IF(salesTable[[#This Row],[customerFisrtName]]=CLEAN(UPPER(TRIM(salesTable[[#This Row],[customerFisrtName]]))),salesTable[[#This Row],[customerFisrtName]],"MISMATCH")</f>
        <v>KWAME</v>
      </c>
      <c r="AD1327" t="str">
        <f>CLEAN(UPPER(TRIM(IF(salesTable[[#This Row],[LastName]]="","MISSING",IFERROR(VLOOKUP(salesTable[[#This Row],[CustomerID_final]],customer_REF[],3,FALSE),"NO MATCH")))))</f>
        <v>ADDO</v>
      </c>
      <c r="AE1327" s="8" t="str">
        <f>IF(salesTable[[#This Row],[customerLastName]]=CLEAN(UPPER(TRIM(salesTable[[#This Row],[customerLastName]]))),salesTable[[#This Row],[customerLastName]],"MISMATCH")</f>
        <v>ADDO</v>
      </c>
      <c r="AF1327" s="8" t="str">
        <f>IF(salesTable[[#This Row],[Phone]]="","MISSING",0&amp;RIGHT(TRIM(SUBSTITUTE(SUBSTITUTE(SUBSTITUTE(salesTable[[#This Row],[Phone]],"+","")," ",""),"-","")),9))</f>
        <v>0552221698</v>
      </c>
      <c r="AG132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27" s="8">
        <f>IF(salesTable[[#This Row],[quantity_clean]]&gt;0,salesTable[[#This Row],[quantity_clean]],"INVALID")</f>
        <v>3</v>
      </c>
      <c r="AI132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27" s="8">
        <f>IF(salesTable[[#This Row],[unitPrice_clean]]&gt;0,salesTable[[#This Row],[unitPrice_clean]],"INVALID")</f>
        <v>1650</v>
      </c>
      <c r="AK1327">
        <f>IF(salesTable[[#This Row],[Revenue]]="","MISSING",VALUE(TRIM(SUBSTITUTE(SUBSTITUTE(salesTable[[#This Row],[Revenue]],",",""),"GH₵",""))))</f>
        <v>4950</v>
      </c>
      <c r="AL1327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1327" s="19" t="str">
        <f>IF(ISNUMBER(salesTable[[#This Row],[OrderDate]]),salesTable[[#This Row],[OrderDate]],IFERROR(DATEVALUE(CLEAN(TRIM(SUBSTITUTE(salesTable[[#This Row],[OrderDate]],".","/")))),"CHECK"))</f>
        <v>CHECK</v>
      </c>
      <c r="AN132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327" s="8" t="str">
        <f>CLEAN(PROPER(TRIM(salesTable[[#This Row],[Email]])))</f>
        <v>Kwame.Addo58@Example.Com</v>
      </c>
      <c r="AR1327" s="8" t="str">
        <f>CLEAN(TRIM(salesTable[[#This Row],[SourceFile]]))</f>
        <v>Online_Sales_2025.xlsx</v>
      </c>
      <c r="AS13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7" s="8" t="str">
        <f>IF(salesTable[orderRef_final]&lt;&gt;"MISSING",salesTable[orderRef_final],"invalid")</f>
        <v>SUSPICIOUS</v>
      </c>
    </row>
    <row r="1328" spans="1:46" x14ac:dyDescent="0.3">
      <c r="A1328" t="s">
        <v>4291</v>
      </c>
      <c r="B1328" t="s">
        <v>3627</v>
      </c>
      <c r="C1328" t="s">
        <v>1928</v>
      </c>
      <c r="D1328" t="s">
        <v>21</v>
      </c>
      <c r="E1328" t="s">
        <v>140</v>
      </c>
      <c r="F1328" t="s">
        <v>108</v>
      </c>
      <c r="G1328" t="s">
        <v>81</v>
      </c>
      <c r="H1328" t="s">
        <v>425</v>
      </c>
      <c r="I1328" t="s">
        <v>110</v>
      </c>
      <c r="J1328" t="s">
        <v>83</v>
      </c>
      <c r="K1328" t="s">
        <v>660</v>
      </c>
      <c r="L1328" t="s">
        <v>182</v>
      </c>
      <c r="M1328">
        <v>11</v>
      </c>
      <c r="N1328" t="s">
        <v>2544</v>
      </c>
      <c r="O1328">
        <v>13750</v>
      </c>
      <c r="P1328" t="s">
        <v>4292</v>
      </c>
      <c r="Q1328" t="s">
        <v>4293</v>
      </c>
      <c r="R1328" t="s">
        <v>32</v>
      </c>
      <c r="S1328" t="str">
        <f>IF(salesTable[[#This Row],[Region]]="","MISSING",IFERROR(VLOOKUP(salesTable[[#This Row],[Region]],region_ref[],2,FALSE),TRIM(CLEAN(UPPER(salesTable[[#This Row],[Region]])))))</f>
        <v>TAMALE</v>
      </c>
      <c r="T1328" t="str">
        <f>IF(salesTable[[#This Row],[CustomerType]]="","MISSING",IFERROR(VLOOKUP(salesTable[[#This Row],[CustomerType]],customerType_Ref[],2,FALSE),TRIM(CLEAN(UPPER(salesTable[[#This Row],[CustomerType]])))))</f>
        <v>INDIVIDUAL</v>
      </c>
      <c r="U1328" t="str">
        <f>IF(salesTable[[#This Row],[SalesChannel]]="","MISSING",IFERROR(VLOOKUP(salesTable[[#This Row],[SalesChannel]],salesChannel_Ref[],2,FALSE),CLEAN(UPPER(TRIM(salesTable[SalesChannel])))))</f>
        <v>MOBILE APP</v>
      </c>
      <c r="V1328" t="str">
        <f>IF(salesTable[[#This Row],[PaymentMethod]]="","MISSING",IFERROR(VLOOKUP(salesTable[[#This Row],[PaymentMethod]],paymentMethod_REF[],2,FALSE), CLEAN(UPPER(TRIM(salesTable[[#This Row],[PaymentMethod]])))))</f>
        <v>CASH</v>
      </c>
      <c r="W1328" s="8" t="str">
        <f>IF(salesTable[[#This Row],[ProductID]]="","MISSING",IFERROR(VLOOKUP(salesTable[[#This Row],[ProductID]],product_REF[],1,FALSE),"NO MATCH"))</f>
        <v>P008</v>
      </c>
      <c r="X1328" s="8" t="str">
        <f>CLEAN(UPPER(TRIM(IF(salesTable[[#This Row],[ProductID]]="","MISSING",IFERROR(VLOOKUP(salesTable[[#This Row],[ProductID]],product_REF[],2,FALSE),"NO MATCH")))))</f>
        <v>MICROWAVE 25L</v>
      </c>
      <c r="Y1328" t="str">
        <f>IFERROR(CLEAN(UPPER(TRIM(VLOOKUP(salesTable[[#This Row],[productID_Final]],product_REF[],3,FALSE)))),"NO MATCH")</f>
        <v>HOME APPLIANCES</v>
      </c>
      <c r="Z1328" s="8" t="str">
        <f>IF(salesTable[[#This Row],[productCategory_final]]=CLEAN(UPPER(TRIM(salesTable[ProductCategory]))),salesTable[[#This Row],[productCategory_final]],"MISMATCH")</f>
        <v>HOME APPLIANCES</v>
      </c>
      <c r="AA1328" s="8" t="str">
        <f>IF(salesTable[[#This Row],[CustomerID]]="","MISSING",IFERROR(VLOOKUP(salesTable[[#This Row],[CustomerID]],customer_REF[],1,FALSE),"NO MATCH"))</f>
        <v>C0280</v>
      </c>
      <c r="AB1328" t="str">
        <f>CLEAN(UPPER(TRIM(IF(salesTable[[#This Row],[FirstName]]="","MISSING",IFERROR(VLOOKUP(salesTable[[#This Row],[CustomerID_final]],customer_REF[],2,FALSE),"NO MATCH")))))</f>
        <v>KOJO</v>
      </c>
      <c r="AC1328" s="8" t="str">
        <f>IF(salesTable[[#This Row],[customerFisrtName]]=CLEAN(UPPER(TRIM(salesTable[[#This Row],[customerFisrtName]]))),salesTable[[#This Row],[customerFisrtName]],"MISMATCH")</f>
        <v>KOJO</v>
      </c>
      <c r="AD1328" t="str">
        <f>CLEAN(UPPER(TRIM(IF(salesTable[[#This Row],[LastName]]="","MISSING",IFERROR(VLOOKUP(salesTable[[#This Row],[CustomerID_final]],customer_REF[],3,FALSE),"NO MATCH")))))</f>
        <v>OWUSU</v>
      </c>
      <c r="AE1328" s="8" t="str">
        <f>IF(salesTable[[#This Row],[customerLastName]]=CLEAN(UPPER(TRIM(salesTable[[#This Row],[customerLastName]]))),salesTable[[#This Row],[customerLastName]],"MISMATCH")</f>
        <v>OWUSU</v>
      </c>
      <c r="AF1328" s="8" t="str">
        <f>IF(salesTable[[#This Row],[Phone]]="","MISSING",0&amp;RIGHT(TRIM(SUBSTITUTE(SUBSTITUTE(SUBSTITUTE(salesTable[[#This Row],[Phone]],"+","")," ",""),"-","")),9))</f>
        <v>0501034247</v>
      </c>
      <c r="AG132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28" s="8">
        <f>IF(salesTable[[#This Row],[quantity_clean]]&gt;0,salesTable[[#This Row],[quantity_clean]],"INVALID")</f>
        <v>11</v>
      </c>
      <c r="AI132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28" s="8">
        <f>IF(salesTable[[#This Row],[unitPrice_clean]]&gt;0,salesTable[[#This Row],[unitPrice_clean]],"INVALID")</f>
        <v>1250</v>
      </c>
      <c r="AK1328">
        <f>IF(salesTable[[#This Row],[Revenue]]="","MISSING",VALUE(TRIM(SUBSTITUTE(SUBSTITUTE(salesTable[[#This Row],[Revenue]],",",""),"GH₵",""))))</f>
        <v>13750</v>
      </c>
      <c r="AL1328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1328" s="19">
        <f>IF(ISNUMBER(salesTable[[#This Row],[OrderDate]]),salesTable[[#This Row],[OrderDate]],IFERROR(DATEVALUE(CLEAN(TRIM(SUBSTITUTE(salesTable[[#This Row],[OrderDate]],".","/")))),"CHECK"))</f>
        <v>45726</v>
      </c>
      <c r="AN132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45726</v>
      </c>
      <c r="AO13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28" s="8" t="str">
        <f>CLEAN(PROPER(TRIM(salesTable[[#This Row],[Email]])))</f>
        <v>Kojo.Owusu63@Example.Com</v>
      </c>
      <c r="AR1328" s="8" t="str">
        <f>CLEAN(TRIM(salesTable[[#This Row],[SourceFile]]))</f>
        <v>Agent_App_2025.csv</v>
      </c>
      <c r="AS13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8" s="8" t="str">
        <f>IF(salesTable[orderRef_final]&lt;&gt;"MISSING",salesTable[orderRef_final],"invalid")</f>
        <v>SUSPICIOUS</v>
      </c>
    </row>
    <row r="1329" spans="1:46" x14ac:dyDescent="0.3">
      <c r="A1329" t="s">
        <v>1617</v>
      </c>
      <c r="B1329" t="s">
        <v>4317</v>
      </c>
      <c r="C1329" t="s">
        <v>532</v>
      </c>
      <c r="D1329" t="s">
        <v>475</v>
      </c>
      <c r="E1329" t="s">
        <v>744</v>
      </c>
      <c r="F1329" t="s">
        <v>352</v>
      </c>
      <c r="G1329" t="s">
        <v>162</v>
      </c>
      <c r="H1329" t="s">
        <v>163</v>
      </c>
      <c r="I1329" t="s">
        <v>70</v>
      </c>
      <c r="J1329" t="s">
        <v>337</v>
      </c>
      <c r="K1329" t="s">
        <v>458</v>
      </c>
      <c r="L1329" t="s">
        <v>165</v>
      </c>
      <c r="M1329">
        <v>6</v>
      </c>
      <c r="N1329">
        <v>620</v>
      </c>
      <c r="O1329">
        <v>3720</v>
      </c>
      <c r="P1329" t="s">
        <v>4318</v>
      </c>
      <c r="Q1329" t="s">
        <v>4319</v>
      </c>
      <c r="R1329" t="s">
        <v>46</v>
      </c>
      <c r="S1329" t="str">
        <f>IF(salesTable[[#This Row],[Region]]="","MISSING",IFERROR(VLOOKUP(salesTable[[#This Row],[Region]],region_ref[],2,FALSE),TRIM(CLEAN(UPPER(salesTable[[#This Row],[Region]])))))</f>
        <v>TAMALE</v>
      </c>
      <c r="T1329" t="str">
        <f>IF(salesTable[[#This Row],[CustomerType]]="","MISSING",IFERROR(VLOOKUP(salesTable[[#This Row],[CustomerType]],customerType_Ref[],2,FALSE),TRIM(CLEAN(UPPER(salesTable[[#This Row],[CustomerType]])))))</f>
        <v>INDIVIDUAL</v>
      </c>
      <c r="U1329" t="str">
        <f>IF(salesTable[[#This Row],[SalesChannel]]="","MISSING",IFERROR(VLOOKUP(salesTable[[#This Row],[SalesChannel]],salesChannel_Ref[],2,FALSE),CLEAN(UPPER(TRIM(salesTable[SalesChannel])))))</f>
        <v>IN-STORE</v>
      </c>
      <c r="V132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29" s="8" t="str">
        <f>IF(salesTable[[#This Row],[ProductID]]="","MISSING",IFERROR(VLOOKUP(salesTable[[#This Row],[ProductID]],product_REF[],1,FALSE),"NO MATCH"))</f>
        <v>P012</v>
      </c>
      <c r="X1329" s="8" t="str">
        <f>CLEAN(UPPER(TRIM(IF(salesTable[[#This Row],[ProductID]]="","MISSING",IFERROR(VLOOKUP(salesTable[[#This Row],[ProductID]],product_REF[],2,FALSE),"NO MATCH")))))</f>
        <v>BLENDER PLUS</v>
      </c>
      <c r="Y1329" t="str">
        <f>IFERROR(CLEAN(UPPER(TRIM(VLOOKUP(salesTable[[#This Row],[productID_Final]],product_REF[],3,FALSE)))),"NO MATCH")</f>
        <v>HOME APPLIANCES</v>
      </c>
      <c r="Z1329" s="8" t="str">
        <f>IF(salesTable[[#This Row],[productCategory_final]]=CLEAN(UPPER(TRIM(salesTable[ProductCategory]))),salesTable[[#This Row],[productCategory_final]],"MISMATCH")</f>
        <v>HOME APPLIANCES</v>
      </c>
      <c r="AA1329" s="8" t="str">
        <f>IF(salesTable[[#This Row],[CustomerID]]="","MISSING",IFERROR(VLOOKUP(salesTable[[#This Row],[CustomerID]],customer_REF[],1,FALSE),"NO MATCH"))</f>
        <v>C0103</v>
      </c>
      <c r="AB1329" t="str">
        <f>CLEAN(UPPER(TRIM(IF(salesTable[[#This Row],[FirstName]]="","MISSING",IFERROR(VLOOKUP(salesTable[[#This Row],[CustomerID_final]],customer_REF[],2,FALSE),"NO MATCH")))))</f>
        <v>NAA</v>
      </c>
      <c r="AC1329" s="8" t="str">
        <f>IF(salesTable[[#This Row],[customerFisrtName]]=CLEAN(UPPER(TRIM(salesTable[[#This Row],[customerFisrtName]]))),salesTable[[#This Row],[customerFisrtName]],"MISMATCH")</f>
        <v>NAA</v>
      </c>
      <c r="AD1329" t="str">
        <f>CLEAN(UPPER(TRIM(IF(salesTable[[#This Row],[LastName]]="","MISSING",IFERROR(VLOOKUP(salesTable[[#This Row],[CustomerID_final]],customer_REF[],3,FALSE),"NO MATCH")))))</f>
        <v>APPIAH</v>
      </c>
      <c r="AE1329" s="8" t="str">
        <f>IF(salesTable[[#This Row],[customerLastName]]=CLEAN(UPPER(TRIM(salesTable[[#This Row],[customerLastName]]))),salesTable[[#This Row],[customerLastName]],"MISMATCH")</f>
        <v>APPIAH</v>
      </c>
      <c r="AF1329" s="8" t="str">
        <f>IF(salesTable[[#This Row],[Phone]]="","MISSING",0&amp;RIGHT(TRIM(SUBSTITUTE(SUBSTITUTE(SUBSTITUTE(salesTable[[#This Row],[Phone]],"+","")," ",""),"-","")),9))</f>
        <v>0504486881</v>
      </c>
      <c r="AG132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29" s="8">
        <f>IF(salesTable[[#This Row],[quantity_clean]]&gt;0,salesTable[[#This Row],[quantity_clean]],"INVALID")</f>
        <v>6</v>
      </c>
      <c r="AI1329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29" s="8">
        <f>IF(salesTable[[#This Row],[unitPrice_clean]]&gt;0,salesTable[[#This Row],[unitPrice_clean]],"INVALID")</f>
        <v>620</v>
      </c>
      <c r="AK1329">
        <f>IF(salesTable[[#This Row],[Revenue]]="","MISSING",VALUE(TRIM(SUBSTITUTE(SUBSTITUTE(salesTable[[#This Row],[Revenue]],",",""),"GH₵",""))))</f>
        <v>3720</v>
      </c>
      <c r="AL1329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1329" s="19">
        <f>IF(ISNUMBER(salesTable[[#This Row],[OrderDate]]),salesTable[[#This Row],[OrderDate]],IFERROR(DATEVALUE(CLEAN(TRIM(SUBSTITUTE(salesTable[[#This Row],[OrderDate]],".","/")))),"CHECK"))</f>
        <v>45717</v>
      </c>
      <c r="AN132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45717</v>
      </c>
      <c r="AO13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29" s="8" t="str">
        <f>CLEAN(PROPER(TRIM(salesTable[[#This Row],[Email]])))</f>
        <v>Naa.Appiah8@Example.Com</v>
      </c>
      <c r="AR1329" s="8" t="str">
        <f>CLEAN(TRIM(salesTable[[#This Row],[SourceFile]]))</f>
        <v>Mobile_App_Export.csv</v>
      </c>
      <c r="AS13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29" s="8" t="str">
        <f>IF(salesTable[orderRef_final]&lt;&gt;"MISSING",salesTable[orderRef_final],"invalid")</f>
        <v>SUSPICIOUS</v>
      </c>
    </row>
    <row r="1330" spans="1:46" x14ac:dyDescent="0.3">
      <c r="A1330" t="s">
        <v>4329</v>
      </c>
      <c r="B1330" t="s">
        <v>4330</v>
      </c>
      <c r="C1330" t="s">
        <v>365</v>
      </c>
      <c r="D1330" t="s">
        <v>366</v>
      </c>
      <c r="E1330" t="s">
        <v>2147</v>
      </c>
      <c r="F1330" t="s">
        <v>23</v>
      </c>
      <c r="G1330" t="s">
        <v>142</v>
      </c>
      <c r="H1330" t="s">
        <v>143</v>
      </c>
      <c r="I1330" t="s">
        <v>26</v>
      </c>
      <c r="J1330" t="s">
        <v>221</v>
      </c>
      <c r="K1330" t="s">
        <v>624</v>
      </c>
      <c r="L1330" t="s">
        <v>58</v>
      </c>
      <c r="M1330">
        <v>11</v>
      </c>
      <c r="O1330">
        <v>4620</v>
      </c>
      <c r="P1330" t="s">
        <v>4331</v>
      </c>
      <c r="Q1330" t="s">
        <v>4332</v>
      </c>
      <c r="R1330" t="s">
        <v>32</v>
      </c>
      <c r="S1330" t="str">
        <f>IF(salesTable[[#This Row],[Region]]="","MISSING",IFERROR(VLOOKUP(salesTable[[#This Row],[Region]],region_ref[],2,FALSE),TRIM(CLEAN(UPPER(salesTable[[#This Row],[Region]])))))</f>
        <v>HO</v>
      </c>
      <c r="T1330" t="str">
        <f>IF(salesTable[[#This Row],[CustomerType]]="","MISSING",IFERROR(VLOOKUP(salesTable[[#This Row],[CustomerType]],customerType_Ref[],2,FALSE),TRIM(CLEAN(UPPER(salesTable[[#This Row],[CustomerType]])))))</f>
        <v>INDIVIDUAL</v>
      </c>
      <c r="U1330" t="str">
        <f>IF(salesTable[[#This Row],[SalesChannel]]="","MISSING",IFERROR(VLOOKUP(salesTable[[#This Row],[SalesChannel]],salesChannel_Ref[],2,FALSE),CLEAN(UPPER(TRIM(salesTable[SalesChannel])))))</f>
        <v>IN-STORE</v>
      </c>
      <c r="V133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30" s="8" t="str">
        <f>IF(salesTable[[#This Row],[ProductID]]="","MISSING",IFERROR(VLOOKUP(salesTable[[#This Row],[ProductID]],product_REF[],1,FALSE),"NO MATCH"))</f>
        <v>P003</v>
      </c>
      <c r="X1330" s="8" t="str">
        <f>CLEAN(UPPER(TRIM(IF(salesTable[[#This Row],[ProductID]]="","MISSING",IFERROR(VLOOKUP(salesTable[[#This Row],[ProductID]],product_REF[],2,FALSE),"NO MATCH")))))</f>
        <v>WIRELESS HEADSET</v>
      </c>
      <c r="Y1330" t="str">
        <f>IFERROR(CLEAN(UPPER(TRIM(VLOOKUP(salesTable[[#This Row],[productID_Final]],product_REF[],3,FALSE)))),"NO MATCH")</f>
        <v>ELECTRONICS</v>
      </c>
      <c r="Z1330" s="8" t="str">
        <f>IF(salesTable[[#This Row],[productCategory_final]]=CLEAN(UPPER(TRIM(salesTable[ProductCategory]))),salesTable[[#This Row],[productCategory_final]],"MISMATCH")</f>
        <v>ELECTRONICS</v>
      </c>
      <c r="AA1330" s="8" t="str">
        <f>IF(salesTable[[#This Row],[CustomerID]]="","MISSING",IFERROR(VLOOKUP(salesTable[[#This Row],[CustomerID]],customer_REF[],1,FALSE),"NO MATCH"))</f>
        <v>C0129</v>
      </c>
      <c r="AB1330" t="str">
        <f>CLEAN(UPPER(TRIM(IF(salesTable[[#This Row],[FirstName]]="","MISSING",IFERROR(VLOOKUP(salesTable[[#This Row],[CustomerID_final]],customer_REF[],2,FALSE),"NO MATCH")))))</f>
        <v>ABENA</v>
      </c>
      <c r="AC1330" s="8" t="str">
        <f>IF(salesTable[[#This Row],[customerFisrtName]]=CLEAN(UPPER(TRIM(salesTable[[#This Row],[customerFisrtName]]))),salesTable[[#This Row],[customerFisrtName]],"MISMATCH")</f>
        <v>ABENA</v>
      </c>
      <c r="AD1330" t="str">
        <f>CLEAN(UPPER(TRIM(IF(salesTable[[#This Row],[LastName]]="","MISSING",IFERROR(VLOOKUP(salesTable[[#This Row],[CustomerID_final]],customer_REF[],3,FALSE),"NO MATCH")))))</f>
        <v>OWUSU</v>
      </c>
      <c r="AE1330" s="8" t="str">
        <f>IF(salesTable[[#This Row],[customerLastName]]=CLEAN(UPPER(TRIM(salesTable[[#This Row],[customerLastName]]))),salesTable[[#This Row],[customerLastName]],"MISMATCH")</f>
        <v>OWUSU</v>
      </c>
      <c r="AF1330" s="8" t="str">
        <f>IF(salesTable[[#This Row],[Phone]]="","MISSING",0&amp;RIGHT(TRIM(SUBSTITUTE(SUBSTITUTE(SUBSTITUTE(salesTable[[#This Row],[Phone]],"+","")," ",""),"-","")),9))</f>
        <v>0276611943</v>
      </c>
      <c r="AG133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30" s="8">
        <f>IF(salesTable[[#This Row],[quantity_clean]]&gt;0,salesTable[[#This Row],[quantity_clean]],"INVALID")</f>
        <v>11</v>
      </c>
      <c r="AI1330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330" s="8" t="str">
        <f>IF(salesTable[[#This Row],[unitPrice_clean]]&gt;0,salesTable[[#This Row],[unitPrice_clean]],"INVALID")</f>
        <v>INVALID</v>
      </c>
      <c r="AK1330">
        <f>IF(salesTable[[#This Row],[Revenue]]="","MISSING",VALUE(TRIM(SUBSTITUTE(SUBSTITUTE(salesTable[[#This Row],[Revenue]],",",""),"GH₵",""))))</f>
        <v>4620</v>
      </c>
      <c r="AL133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30" s="19">
        <f>IF(ISNUMBER(salesTable[[#This Row],[OrderDate]]),salesTable[[#This Row],[OrderDate]],IFERROR(DATEVALUE(CLEAN(TRIM(SUBSTITUTE(salesTable[[#This Row],[OrderDate]],".","/")))),"CHECK"))</f>
        <v>45708</v>
      </c>
      <c r="AN13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45708</v>
      </c>
      <c r="AO13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30" s="8" t="str">
        <f>CLEAN(PROPER(TRIM(salesTable[[#This Row],[Email]])))</f>
        <v>Abena.Owusu85@Example.Com</v>
      </c>
      <c r="AR1330" s="8" t="str">
        <f>CLEAN(TRIM(salesTable[[#This Row],[SourceFile]]))</f>
        <v>Agent_App_2025.csv</v>
      </c>
      <c r="AS13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0" s="8" t="str">
        <f>IF(salesTable[orderRef_final]&lt;&gt;"MISSING",salesTable[orderRef_final],"invalid")</f>
        <v>SUSPICIOUS</v>
      </c>
    </row>
    <row r="1331" spans="1:46" x14ac:dyDescent="0.3">
      <c r="A1331" t="s">
        <v>4333</v>
      </c>
      <c r="B1331" t="s">
        <v>4334</v>
      </c>
      <c r="C1331" t="s">
        <v>2298</v>
      </c>
      <c r="D1331" t="s">
        <v>50</v>
      </c>
      <c r="E1331" t="s">
        <v>1628</v>
      </c>
      <c r="F1331" t="s">
        <v>4145</v>
      </c>
      <c r="G1331" t="s">
        <v>68</v>
      </c>
      <c r="H1331" t="s">
        <v>109</v>
      </c>
      <c r="I1331" t="s">
        <v>110</v>
      </c>
      <c r="J1331" t="s">
        <v>83</v>
      </c>
      <c r="K1331" t="s">
        <v>57</v>
      </c>
      <c r="L1331" t="s">
        <v>565</v>
      </c>
      <c r="M1331">
        <v>2</v>
      </c>
      <c r="N1331">
        <v>3600</v>
      </c>
      <c r="O1331">
        <v>7200</v>
      </c>
      <c r="P1331" t="s">
        <v>4335</v>
      </c>
      <c r="Q1331" t="s">
        <v>4336</v>
      </c>
      <c r="R1331" t="s">
        <v>32</v>
      </c>
      <c r="S1331" t="str">
        <f>IF(salesTable[[#This Row],[Region]]="","MISSING",IFERROR(VLOOKUP(salesTable[[#This Row],[Region]],region_ref[],2,FALSE),TRIM(CLEAN(UPPER(salesTable[[#This Row],[Region]])))))</f>
        <v>HO</v>
      </c>
      <c r="T1331" t="str">
        <f>IF(salesTable[[#This Row],[CustomerType]]="","MISSING",IFERROR(VLOOKUP(salesTable[[#This Row],[CustomerType]],customerType_Ref[],2,FALSE),TRIM(CLEAN(UPPER(salesTable[[#This Row],[CustomerType]])))))</f>
        <v>INDIVIDUAL</v>
      </c>
      <c r="U1331" t="str">
        <f>IF(salesTable[[#This Row],[SalesChannel]]="","MISSING",IFERROR(VLOOKUP(salesTable[[#This Row],[SalesChannel]],salesChannel_Ref[],2,FALSE),CLEAN(UPPER(TRIM(salesTable[SalesChannel])))))</f>
        <v>ONLINE</v>
      </c>
      <c r="V1331" t="str">
        <f>IF(salesTable[[#This Row],[PaymentMethod]]="","MISSING",IFERROR(VLOOKUP(salesTable[[#This Row],[PaymentMethod]],paymentMethod_REF[],2,FALSE), CLEAN(UPPER(TRIM(salesTable[[#This Row],[PaymentMethod]])))))</f>
        <v>CARD</v>
      </c>
      <c r="W1331" s="8" t="str">
        <f>IF(salesTable[[#This Row],[ProductID]]="","MISSING",IFERROR(VLOOKUP(salesTable[[#This Row],[ProductID]],product_REF[],1,FALSE),"NO MATCH"))</f>
        <v>P010</v>
      </c>
      <c r="X1331" s="8" t="str">
        <f>CLEAN(UPPER(TRIM(IF(salesTable[[#This Row],[ProductID]]="","MISSING",IFERROR(VLOOKUP(salesTable[[#This Row],[ProductID]],product_REF[],2,FALSE),"NO MATCH")))))</f>
        <v>AIR CONDITIONER</v>
      </c>
      <c r="Y1331" t="str">
        <f>IFERROR(CLEAN(UPPER(TRIM(VLOOKUP(salesTable[[#This Row],[productID_Final]],product_REF[],3,FALSE)))),"NO MATCH")</f>
        <v>HOME APPLIANCES</v>
      </c>
      <c r="Z1331" s="8" t="str">
        <f>IF(salesTable[[#This Row],[productCategory_final]]=CLEAN(UPPER(TRIM(salesTable[ProductCategory]))),salesTable[[#This Row],[productCategory_final]],"MISMATCH")</f>
        <v>HOME APPLIANCES</v>
      </c>
      <c r="AA1331" s="8" t="str">
        <f>IF(salesTable[[#This Row],[CustomerID]]="","MISSING",IFERROR(VLOOKUP(salesTable[[#This Row],[CustomerID]],customer_REF[],1,FALSE),"NO MATCH"))</f>
        <v>C0074</v>
      </c>
      <c r="AB1331" t="str">
        <f>CLEAN(UPPER(TRIM(IF(salesTable[[#This Row],[FirstName]]="","MISSING",IFERROR(VLOOKUP(salesTable[[#This Row],[CustomerID_final]],customer_REF[],2,FALSE),"NO MATCH")))))</f>
        <v>AKOSUA</v>
      </c>
      <c r="AC1331" s="8" t="str">
        <f>IF(salesTable[[#This Row],[customerFisrtName]]=CLEAN(UPPER(TRIM(salesTable[[#This Row],[customerFisrtName]]))),salesTable[[#This Row],[customerFisrtName]],"MISMATCH")</f>
        <v>AKOSUA</v>
      </c>
      <c r="AD1331" t="str">
        <f>CLEAN(UPPER(TRIM(IF(salesTable[[#This Row],[LastName]]="","MISSING",IFERROR(VLOOKUP(salesTable[[#This Row],[CustomerID_final]],customer_REF[],3,FALSE),"NO MATCH")))))</f>
        <v>ASARE</v>
      </c>
      <c r="AE1331" s="8" t="str">
        <f>IF(salesTable[[#This Row],[customerLastName]]=CLEAN(UPPER(TRIM(salesTable[[#This Row],[customerLastName]]))),salesTable[[#This Row],[customerLastName]],"MISMATCH")</f>
        <v>ASARE</v>
      </c>
      <c r="AF1331" s="8" t="str">
        <f>IF(salesTable[[#This Row],[Phone]]="","MISSING",0&amp;RIGHT(TRIM(SUBSTITUTE(SUBSTITUTE(SUBSTITUTE(salesTable[[#This Row],[Phone]],"+","")," ",""),"-","")),9))</f>
        <v>0598069521</v>
      </c>
      <c r="AG133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31" s="8">
        <f>IF(salesTable[[#This Row],[quantity_clean]]&gt;0,salesTable[[#This Row],[quantity_clean]],"INVALID")</f>
        <v>2</v>
      </c>
      <c r="AI133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331" s="8">
        <f>IF(salesTable[[#This Row],[unitPrice_clean]]&gt;0,salesTable[[#This Row],[unitPrice_clean]],"INVALID")</f>
        <v>3600</v>
      </c>
      <c r="AK1331">
        <f>IF(salesTable[[#This Row],[Revenue]]="","MISSING",VALUE(TRIM(SUBSTITUTE(SUBSTITUTE(salesTable[[#This Row],[Revenue]],",",""),"GH₵",""))))</f>
        <v>7200</v>
      </c>
      <c r="AL1331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331" s="19">
        <f>IF(ISNUMBER(salesTable[[#This Row],[OrderDate]]),salesTable[[#This Row],[OrderDate]],IFERROR(DATEVALUE(CLEAN(TRIM(SUBSTITUTE(salesTable[[#This Row],[OrderDate]],".","/")))),"CHECK"))</f>
        <v>45940</v>
      </c>
      <c r="AN13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45940</v>
      </c>
      <c r="AO13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31" s="8" t="str">
        <f>CLEAN(PROPER(TRIM(salesTable[[#This Row],[Email]])))</f>
        <v>Akosua.Asare10@Example.Com</v>
      </c>
      <c r="AR1331" s="8" t="str">
        <f>CLEAN(TRIM(salesTable[[#This Row],[SourceFile]]))</f>
        <v>Agent_App_2025.csv</v>
      </c>
      <c r="AS13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1" s="8" t="str">
        <f>IF(salesTable[orderRef_final]&lt;&gt;"MISSING",salesTable[orderRef_final],"invalid")</f>
        <v>SUSPICIOUS</v>
      </c>
    </row>
    <row r="1332" spans="1:46" x14ac:dyDescent="0.3">
      <c r="A1332" t="s">
        <v>4337</v>
      </c>
      <c r="B1332" t="s">
        <v>4338</v>
      </c>
      <c r="C1332" t="s">
        <v>128</v>
      </c>
      <c r="D1332" t="s">
        <v>92</v>
      </c>
      <c r="E1332" t="s">
        <v>129</v>
      </c>
      <c r="F1332" t="s">
        <v>228</v>
      </c>
      <c r="G1332" t="s">
        <v>24</v>
      </c>
      <c r="H1332" t="s">
        <v>25</v>
      </c>
      <c r="I1332" t="s">
        <v>329</v>
      </c>
      <c r="J1332" t="s">
        <v>685</v>
      </c>
      <c r="K1332" t="s">
        <v>1087</v>
      </c>
      <c r="L1332" t="s">
        <v>182</v>
      </c>
      <c r="M1332" t="s">
        <v>2125</v>
      </c>
      <c r="N1332">
        <v>4200</v>
      </c>
      <c r="O1332">
        <v>29500</v>
      </c>
      <c r="P1332" t="s">
        <v>4339</v>
      </c>
      <c r="Q1332" t="s">
        <v>4340</v>
      </c>
      <c r="R1332" t="s">
        <v>32</v>
      </c>
      <c r="S1332" t="str">
        <f>IF(salesTable[[#This Row],[Region]]="","MISSING",IFERROR(VLOOKUP(salesTable[[#This Row],[Region]],region_ref[],2,FALSE),TRIM(CLEAN(UPPER(salesTable[[#This Row],[Region]])))))</f>
        <v>SUNYANI</v>
      </c>
      <c r="T1332" t="str">
        <f>IF(salesTable[[#This Row],[CustomerType]]="","MISSING",IFERROR(VLOOKUP(salesTable[[#This Row],[CustomerType]],customerType_Ref[],2,FALSE),TRIM(CLEAN(UPPER(salesTable[[#This Row],[CustomerType]])))))</f>
        <v>BUSINESS</v>
      </c>
      <c r="U1332" t="str">
        <f>IF(salesTable[[#This Row],[SalesChannel]]="","MISSING",IFERROR(VLOOKUP(salesTable[[#This Row],[SalesChannel]],salesChannel_Ref[],2,FALSE),CLEAN(UPPER(TRIM(salesTable[SalesChannel])))))</f>
        <v>AGENT</v>
      </c>
      <c r="V1332" t="str">
        <f>IF(salesTable[[#This Row],[PaymentMethod]]="","MISSING",IFERROR(VLOOKUP(salesTable[[#This Row],[PaymentMethod]],paymentMethod_REF[],2,FALSE), CLEAN(UPPER(TRIM(salesTable[[#This Row],[PaymentMethod]])))))</f>
        <v>CASH</v>
      </c>
      <c r="W1332" s="8" t="str">
        <f>IF(salesTable[[#This Row],[ProductID]]="","MISSING",IFERROR(VLOOKUP(salesTable[[#This Row],[ProductID]],product_REF[],1,FALSE),"NO MATCH"))</f>
        <v>P001</v>
      </c>
      <c r="X1332" s="8" t="str">
        <f>CLEAN(UPPER(TRIM(IF(salesTable[[#This Row],[ProductID]]="","MISSING",IFERROR(VLOOKUP(salesTable[[#This Row],[ProductID]],product_REF[],2,FALSE),"NO MATCH")))))</f>
        <v>LAPTOP PRO 14</v>
      </c>
      <c r="Y1332" t="str">
        <f>IFERROR(CLEAN(UPPER(TRIM(VLOOKUP(salesTable[[#This Row],[productID_Final]],product_REF[],3,FALSE)))),"NO MATCH")</f>
        <v>ELECTRONICS</v>
      </c>
      <c r="Z1332" s="8" t="str">
        <f>IF(salesTable[[#This Row],[productCategory_final]]=CLEAN(UPPER(TRIM(salesTable[ProductCategory]))),salesTable[[#This Row],[productCategory_final]],"MISMATCH")</f>
        <v>ELECTRONICS</v>
      </c>
      <c r="AA1332" s="8" t="str">
        <f>IF(salesTable[[#This Row],[CustomerID]]="","MISSING",IFERROR(VLOOKUP(salesTable[[#This Row],[CustomerID]],customer_REF[],1,FALSE),"NO MATCH"))</f>
        <v>C0291</v>
      </c>
      <c r="AB1332" t="str">
        <f>CLEAN(UPPER(TRIM(IF(salesTable[[#This Row],[FirstName]]="","MISSING",IFERROR(VLOOKUP(salesTable[[#This Row],[CustomerID_final]],customer_REF[],2,FALSE),"NO MATCH")))))</f>
        <v>AMA</v>
      </c>
      <c r="AC1332" s="8" t="str">
        <f>IF(salesTable[[#This Row],[customerFisrtName]]=CLEAN(UPPER(TRIM(salesTable[[#This Row],[customerFisrtName]]))),salesTable[[#This Row],[customerFisrtName]],"MISMATCH")</f>
        <v>AMA</v>
      </c>
      <c r="AD1332" t="str">
        <f>CLEAN(UPPER(TRIM(IF(salesTable[[#This Row],[LastName]]="","MISSING",IFERROR(VLOOKUP(salesTable[[#This Row],[CustomerID_final]],customer_REF[],3,FALSE),"NO MATCH")))))</f>
        <v>BOATENG</v>
      </c>
      <c r="AE1332" s="8" t="str">
        <f>IF(salesTable[[#This Row],[customerLastName]]=CLEAN(UPPER(TRIM(salesTable[[#This Row],[customerLastName]]))),salesTable[[#This Row],[customerLastName]],"MISMATCH")</f>
        <v>BOATENG</v>
      </c>
      <c r="AF1332" s="8" t="str">
        <f>IF(salesTable[[#This Row],[Phone]]="","MISSING",0&amp;RIGHT(TRIM(SUBSTITUTE(SUBSTITUTE(SUBSTITUTE(salesTable[[#This Row],[Phone]],"+","")," ",""),"-","")),9))</f>
        <v>0248668961</v>
      </c>
      <c r="AG133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32" s="8">
        <f>IF(salesTable[[#This Row],[quantity_clean]]&gt;0,salesTable[[#This Row],[quantity_clean]],"INVALID")</f>
        <v>7</v>
      </c>
      <c r="AI1332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32" s="8">
        <f>IF(salesTable[[#This Row],[unitPrice_clean]]&gt;0,salesTable[[#This Row],[unitPrice_clean]],"INVALID")</f>
        <v>4200</v>
      </c>
      <c r="AK1332">
        <f>IF(salesTable[[#This Row],[Revenue]]="","MISSING",VALUE(TRIM(SUBSTITUTE(SUBSTITUTE(salesTable[[#This Row],[Revenue]],",",""),"GH₵",""))))</f>
        <v>29500</v>
      </c>
      <c r="AL133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32" s="19" t="str">
        <f>IF(ISNUMBER(salesTable[[#This Row],[OrderDate]]),salesTable[[#This Row],[OrderDate]],IFERROR(DATEVALUE(CLEAN(TRIM(SUBSTITUTE(salesTable[[#This Row],[OrderDate]],".","/")))),"CHECK"))</f>
        <v>CHECK</v>
      </c>
      <c r="AN133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SUN</v>
      </c>
      <c r="AQ1332" s="8" t="str">
        <f>CLEAN(PROPER(TRIM(salesTable[[#This Row],[Email]])))</f>
        <v>Ama.Boateng51@Example.Com</v>
      </c>
      <c r="AR1332" s="8" t="str">
        <f>CLEAN(TRIM(salesTable[[#This Row],[SourceFile]]))</f>
        <v>Agent_App_2025.csv</v>
      </c>
      <c r="AS13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2" s="8" t="str">
        <f>IF(salesTable[orderRef_final]&lt;&gt;"MISSING",salesTable[orderRef_final],"invalid")</f>
        <v>SUSPICIOUS</v>
      </c>
    </row>
    <row r="1333" spans="1:46" x14ac:dyDescent="0.3">
      <c r="A1333" t="s">
        <v>4350</v>
      </c>
      <c r="B1333" t="s">
        <v>4351</v>
      </c>
      <c r="C1333" t="s">
        <v>4236</v>
      </c>
      <c r="D1333" t="s">
        <v>1106</v>
      </c>
      <c r="E1333" t="s">
        <v>51</v>
      </c>
      <c r="F1333" t="s">
        <v>108</v>
      </c>
      <c r="G1333" t="s">
        <v>303</v>
      </c>
      <c r="H1333" t="s">
        <v>399</v>
      </c>
      <c r="I1333" t="s">
        <v>41</v>
      </c>
      <c r="J1333" t="s">
        <v>337</v>
      </c>
      <c r="K1333" t="s">
        <v>231</v>
      </c>
      <c r="L1333" t="s">
        <v>85</v>
      </c>
      <c r="M1333">
        <v>5</v>
      </c>
      <c r="N1333">
        <v>2400</v>
      </c>
      <c r="O1333">
        <v>12000</v>
      </c>
      <c r="P1333" t="s">
        <v>4352</v>
      </c>
      <c r="Q1333" t="s">
        <v>4353</v>
      </c>
      <c r="R1333" t="s">
        <v>61</v>
      </c>
      <c r="S1333" t="str">
        <f>IF(salesTable[[#This Row],[Region]]="","MISSING",IFERROR(VLOOKUP(salesTable[[#This Row],[Region]],region_ref[],2,FALSE),TRIM(CLEAN(UPPER(salesTable[[#This Row],[Region]])))))</f>
        <v>TAMALE</v>
      </c>
      <c r="T1333" t="str">
        <f>IF(salesTable[[#This Row],[CustomerType]]="","MISSING",IFERROR(VLOOKUP(salesTable[[#This Row],[CustomerType]],customerType_Ref[],2,FALSE),TRIM(CLEAN(UPPER(salesTable[[#This Row],[CustomerType]])))))</f>
        <v>INDIVIDUAL</v>
      </c>
      <c r="U1333" t="str">
        <f>IF(salesTable[[#This Row],[SalesChannel]]="","MISSING",IFERROR(VLOOKUP(salesTable[[#This Row],[SalesChannel]],salesChannel_Ref[],2,FALSE),CLEAN(UPPER(TRIM(salesTable[SalesChannel])))))</f>
        <v>ONLINE</v>
      </c>
      <c r="V133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33" s="8" t="str">
        <f>IF(salesTable[[#This Row],[ProductID]]="","MISSING",IFERROR(VLOOKUP(salesTable[[#This Row],[ProductID]],product_REF[],1,FALSE),"NO MATCH"))</f>
        <v>P011</v>
      </c>
      <c r="X1333" s="8" t="str">
        <f>CLEAN(UPPER(TRIM(IF(salesTable[[#This Row],[ProductID]]="","MISSING",IFERROR(VLOOKUP(salesTable[[#This Row],[ProductID]],product_REF[],2,FALSE),"NO MATCH")))))</f>
        <v>EXECUTIVE DESK</v>
      </c>
      <c r="Y1333" t="str">
        <f>IFERROR(CLEAN(UPPER(TRIM(VLOOKUP(salesTable[[#This Row],[productID_Final]],product_REF[],3,FALSE)))),"NO MATCH")</f>
        <v>FURNITURE</v>
      </c>
      <c r="Z1333" s="8" t="str">
        <f>IF(salesTable[[#This Row],[productCategory_final]]=CLEAN(UPPER(TRIM(salesTable[ProductCategory]))),salesTable[[#This Row],[productCategory_final]],"MISMATCH")</f>
        <v>FURNITURE</v>
      </c>
      <c r="AA1333" s="8" t="str">
        <f>IF(salesTable[[#This Row],[CustomerID]]="","MISSING",IFERROR(VLOOKUP(salesTable[[#This Row],[CustomerID]],customer_REF[],1,FALSE),"NO MATCH"))</f>
        <v>C0359</v>
      </c>
      <c r="AB1333" t="str">
        <f>CLEAN(UPPER(TRIM(IF(salesTable[[#This Row],[FirstName]]="","MISSING",IFERROR(VLOOKUP(salesTable[[#This Row],[CustomerID_final]],customer_REF[],2,FALSE),"NO MATCH")))))</f>
        <v>ADWOA</v>
      </c>
      <c r="AC1333" s="8" t="str">
        <f>IF(salesTable[[#This Row],[customerFisrtName]]=CLEAN(UPPER(TRIM(salesTable[[#This Row],[customerFisrtName]]))),salesTable[[#This Row],[customerFisrtName]],"MISMATCH")</f>
        <v>ADWOA</v>
      </c>
      <c r="AD1333" t="str">
        <f>CLEAN(UPPER(TRIM(IF(salesTable[[#This Row],[LastName]]="","MISSING",IFERROR(VLOOKUP(salesTable[[#This Row],[CustomerID_final]],customer_REF[],3,FALSE),"NO MATCH")))))</f>
        <v>MENSAH</v>
      </c>
      <c r="AE1333" s="8" t="str">
        <f>IF(salesTable[[#This Row],[customerLastName]]=CLEAN(UPPER(TRIM(salesTable[[#This Row],[customerLastName]]))),salesTable[[#This Row],[customerLastName]],"MISMATCH")</f>
        <v>MENSAH</v>
      </c>
      <c r="AF1333" s="8" t="str">
        <f>IF(salesTable[[#This Row],[Phone]]="","MISSING",0&amp;RIGHT(TRIM(SUBSTITUTE(SUBSTITUTE(SUBSTITUTE(salesTable[[#This Row],[Phone]],"+","")," ",""),"-","")),9))</f>
        <v>0546382553</v>
      </c>
      <c r="AG133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33" s="8">
        <f>IF(salesTable[[#This Row],[quantity_clean]]&gt;0,salesTable[[#This Row],[quantity_clean]],"INVALID")</f>
        <v>5</v>
      </c>
      <c r="AI133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33" s="8">
        <f>IF(salesTable[[#This Row],[unitPrice_clean]]&gt;0,salesTable[[#This Row],[unitPrice_clean]],"INVALID")</f>
        <v>2400</v>
      </c>
      <c r="AK1333">
        <f>IF(salesTable[[#This Row],[Revenue]]="","MISSING",VALUE(TRIM(SUBSTITUTE(SUBSTITUTE(salesTable[[#This Row],[Revenue]],",",""),"GH₵",""))))</f>
        <v>12000</v>
      </c>
      <c r="AL1333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1333" s="19" t="str">
        <f>IF(ISNUMBER(salesTable[[#This Row],[OrderDate]]),salesTable[[#This Row],[OrderDate]],IFERROR(DATEVALUE(CLEAN(TRIM(SUBSTITUTE(salesTable[[#This Row],[OrderDate]],".","/")))),"CHECK"))</f>
        <v>CHECK</v>
      </c>
      <c r="AN13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33" s="8" t="str">
        <f>CLEAN(PROPER(TRIM(salesTable[[#This Row],[Email]])))</f>
        <v>Adwoa.Mensah70@Example.Com</v>
      </c>
      <c r="AR1333" s="8" t="str">
        <f>CLEAN(TRIM(salesTable[[#This Row],[SourceFile]]))</f>
        <v>Retail_POS_2025.csv</v>
      </c>
      <c r="AS13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3" s="8" t="str">
        <f>IF(salesTable[orderRef_final]&lt;&gt;"MISSING",salesTable[orderRef_final],"invalid")</f>
        <v>SUSPICIOUS</v>
      </c>
    </row>
    <row r="1334" spans="1:46" x14ac:dyDescent="0.3">
      <c r="A1334" t="s">
        <v>4358</v>
      </c>
      <c r="B1334" t="s">
        <v>2850</v>
      </c>
      <c r="C1334" t="s">
        <v>1801</v>
      </c>
      <c r="D1334" t="s">
        <v>1158</v>
      </c>
      <c r="E1334" t="s">
        <v>22</v>
      </c>
      <c r="F1334" t="s">
        <v>108</v>
      </c>
      <c r="G1334" t="s">
        <v>53</v>
      </c>
      <c r="H1334" t="s">
        <v>287</v>
      </c>
      <c r="I1334" t="s">
        <v>55</v>
      </c>
      <c r="J1334" t="s">
        <v>83</v>
      </c>
      <c r="K1334" t="s">
        <v>57</v>
      </c>
      <c r="L1334" t="s">
        <v>58</v>
      </c>
      <c r="M1334" t="s">
        <v>1522</v>
      </c>
      <c r="N1334" t="s">
        <v>847</v>
      </c>
      <c r="O1334">
        <v>1080</v>
      </c>
      <c r="P1334" t="s">
        <v>4359</v>
      </c>
      <c r="Q1334" t="s">
        <v>4360</v>
      </c>
      <c r="R1334" t="s">
        <v>46</v>
      </c>
      <c r="S1334" t="str">
        <f>IF(salesTable[[#This Row],[Region]]="","MISSING",IFERROR(VLOOKUP(salesTable[[#This Row],[Region]],region_ref[],2,FALSE),TRIM(CLEAN(UPPER(salesTable[[#This Row],[Region]])))))</f>
        <v>TAMALE</v>
      </c>
      <c r="T1334" t="str">
        <f>IF(salesTable[[#This Row],[CustomerType]]="","MISSING",IFERROR(VLOOKUP(salesTable[[#This Row],[CustomerType]],customerType_Ref[],2,FALSE),TRIM(CLEAN(UPPER(salesTable[[#This Row],[CustomerType]])))))</f>
        <v>INDIVIDUAL</v>
      </c>
      <c r="U1334" t="str">
        <f>IF(salesTable[[#This Row],[SalesChannel]]="","MISSING",IFERROR(VLOOKUP(salesTable[[#This Row],[SalesChannel]],salesChannel_Ref[],2,FALSE),CLEAN(UPPER(TRIM(salesTable[SalesChannel])))))</f>
        <v>ONLINE</v>
      </c>
      <c r="V133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34" s="8" t="str">
        <f>IF(salesTable[[#This Row],[ProductID]]="","MISSING",IFERROR(VLOOKUP(salesTable[[#This Row],[ProductID]],product_REF[],1,FALSE),"NO MATCH"))</f>
        <v>P007</v>
      </c>
      <c r="X1334" s="8" t="str">
        <f>CLEAN(UPPER(TRIM(IF(salesTable[[#This Row],[ProductID]]="","MISSING",IFERROR(VLOOKUP(salesTable[[#This Row],[ProductID]],product_REF[],2,FALSE),"NO MATCH")))))</f>
        <v>COTTON SHIRT</v>
      </c>
      <c r="Y1334" t="str">
        <f>IFERROR(CLEAN(UPPER(TRIM(VLOOKUP(salesTable[[#This Row],[productID_Final]],product_REF[],3,FALSE)))),"NO MATCH")</f>
        <v>CLOTHING</v>
      </c>
      <c r="Z1334" s="8" t="str">
        <f>IF(salesTable[[#This Row],[productCategory_final]]=CLEAN(UPPER(TRIM(salesTable[ProductCategory]))),salesTable[[#This Row],[productCategory_final]],"MISMATCH")</f>
        <v>CLOTHING</v>
      </c>
      <c r="AA1334" s="8" t="str">
        <f>IF(salesTable[[#This Row],[CustomerID]]="","MISSING",IFERROR(VLOOKUP(salesTable[[#This Row],[CustomerID]],customer_REF[],1,FALSE),"NO MATCH"))</f>
        <v>C0365</v>
      </c>
      <c r="AB1334" t="str">
        <f>CLEAN(UPPER(TRIM(IF(salesTable[[#This Row],[FirstName]]="","MISSING",IFERROR(VLOOKUP(salesTable[[#This Row],[CustomerID_final]],customer_REF[],2,FALSE),"NO MATCH")))))</f>
        <v>ABENA</v>
      </c>
      <c r="AC1334" s="8" t="str">
        <f>IF(salesTable[[#This Row],[customerFisrtName]]=CLEAN(UPPER(TRIM(salesTable[[#This Row],[customerFisrtName]]))),salesTable[[#This Row],[customerFisrtName]],"MISMATCH")</f>
        <v>ABENA</v>
      </c>
      <c r="AD1334" t="str">
        <f>CLEAN(UPPER(TRIM(IF(salesTable[[#This Row],[LastName]]="","MISSING",IFERROR(VLOOKUP(salesTable[[#This Row],[CustomerID_final]],customer_REF[],3,FALSE),"NO MATCH")))))</f>
        <v>ARTHUR</v>
      </c>
      <c r="AE1334" s="8" t="str">
        <f>IF(salesTable[[#This Row],[customerLastName]]=CLEAN(UPPER(TRIM(salesTable[[#This Row],[customerLastName]]))),salesTable[[#This Row],[customerLastName]],"MISMATCH")</f>
        <v>ARTHUR</v>
      </c>
      <c r="AF1334" s="8" t="str">
        <f>IF(salesTable[[#This Row],[Phone]]="","MISSING",0&amp;RIGHT(TRIM(SUBSTITUTE(SUBSTITUTE(SUBSTITUTE(salesTable[[#This Row],[Phone]],"+","")," ",""),"-","")),9))</f>
        <v>0204989929</v>
      </c>
      <c r="AG1334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34" s="8">
        <f>IF(salesTable[[#This Row],[quantity_clean]]&gt;0,salesTable[[#This Row],[quantity_clean]],"INVALID")</f>
        <v>6</v>
      </c>
      <c r="AI133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34" s="8">
        <f>IF(salesTable[[#This Row],[unitPrice_clean]]&gt;0,salesTable[[#This Row],[unitPrice_clean]],"INVALID")</f>
        <v>180</v>
      </c>
      <c r="AK1334">
        <f>IF(salesTable[[#This Row],[Revenue]]="","MISSING",VALUE(TRIM(SUBSTITUTE(SUBSTITUTE(salesTable[[#This Row],[Revenue]],",",""),"GH₵",""))))</f>
        <v>1080</v>
      </c>
      <c r="AL1334" s="8">
        <f>IFERROR(IF(ROUND(salesTable[[#This Row],[Quantity_final]]*salesTable[[#This Row],[UnitPrice_final]],2)=ROUND(salesTable[[#This Row],[revenue_clean]],2)=TRUE,salesTable[[#This Row],[revenue_clean]],"invalid"),"INVALID")</f>
        <v>1080</v>
      </c>
      <c r="AM1334" s="19">
        <f>IF(ISNUMBER(salesTable[[#This Row],[OrderDate]]),salesTable[[#This Row],[OrderDate]],IFERROR(DATEVALUE(CLEAN(TRIM(SUBSTITUTE(salesTable[[#This Row],[OrderDate]],".","/")))),"CHECK"))</f>
        <v>45896</v>
      </c>
      <c r="AN133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45896</v>
      </c>
      <c r="AO13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34" s="8" t="str">
        <f>CLEAN(PROPER(TRIM(salesTable[[#This Row],[Email]])))</f>
        <v>Abena.Arthur12@Example.Com</v>
      </c>
      <c r="AR1334" s="8" t="str">
        <f>CLEAN(TRIM(salesTable[[#This Row],[SourceFile]]))</f>
        <v>Mobile_App_Export.csv</v>
      </c>
      <c r="AS13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4" s="8" t="str">
        <f>IF(salesTable[orderRef_final]&lt;&gt;"MISSING",salesTable[orderRef_final],"invalid")</f>
        <v>SUSPICIOUS</v>
      </c>
    </row>
    <row r="1335" spans="1:46" x14ac:dyDescent="0.3">
      <c r="A1335" t="s">
        <v>4375</v>
      </c>
      <c r="B1335" t="s">
        <v>4150</v>
      </c>
      <c r="C1335" t="s">
        <v>4376</v>
      </c>
      <c r="D1335" t="s">
        <v>151</v>
      </c>
      <c r="E1335" t="s">
        <v>140</v>
      </c>
      <c r="F1335" t="s">
        <v>23</v>
      </c>
      <c r="G1335" t="s">
        <v>218</v>
      </c>
      <c r="H1335" t="s">
        <v>312</v>
      </c>
      <c r="I1335" t="s">
        <v>26</v>
      </c>
      <c r="J1335" t="s">
        <v>27</v>
      </c>
      <c r="K1335" t="s">
        <v>57</v>
      </c>
      <c r="L1335" t="s">
        <v>502</v>
      </c>
      <c r="M1335">
        <v>4</v>
      </c>
      <c r="N1335">
        <v>2800</v>
      </c>
      <c r="O1335">
        <v>11200</v>
      </c>
      <c r="P1335" t="s">
        <v>4377</v>
      </c>
      <c r="Q1335" t="s">
        <v>4378</v>
      </c>
      <c r="R1335" t="s">
        <v>157</v>
      </c>
      <c r="S1335" t="str">
        <f>IF(salesTable[[#This Row],[Region]]="","MISSING",IFERROR(VLOOKUP(salesTable[[#This Row],[Region]],region_ref[],2,FALSE),TRIM(CLEAN(UPPER(salesTable[[#This Row],[Region]])))))</f>
        <v>HO</v>
      </c>
      <c r="T1335" t="str">
        <f>IF(salesTable[[#This Row],[CustomerType]]="","MISSING",IFERROR(VLOOKUP(salesTable[[#This Row],[CustomerType]],customerType_Ref[],2,FALSE),TRIM(CLEAN(UPPER(salesTable[[#This Row],[CustomerType]])))))</f>
        <v>GOVERNMENT</v>
      </c>
      <c r="U1335" t="str">
        <f>IF(salesTable[[#This Row],[SalesChannel]]="","MISSING",IFERROR(VLOOKUP(salesTable[[#This Row],[SalesChannel]],salesChannel_Ref[],2,FALSE),CLEAN(UPPER(TRIM(salesTable[SalesChannel])))))</f>
        <v>ONLINE</v>
      </c>
      <c r="V1335" t="str">
        <f>IF(salesTable[[#This Row],[PaymentMethod]]="","MISSING",IFERROR(VLOOKUP(salesTable[[#This Row],[PaymentMethod]],paymentMethod_REF[],2,FALSE), CLEAN(UPPER(TRIM(salesTable[[#This Row],[PaymentMethod]])))))</f>
        <v>CASH</v>
      </c>
      <c r="W1335" s="8" t="str">
        <f>IF(salesTable[[#This Row],[ProductID]]="","MISSING",IFERROR(VLOOKUP(salesTable[[#This Row],[ProductID]],product_REF[],1,FALSE),"NO MATCH"))</f>
        <v>P005</v>
      </c>
      <c r="X1335" s="8" t="str">
        <f>CLEAN(UPPER(TRIM(IF(salesTable[[#This Row],[ProductID]]="","MISSING",IFERROR(VLOOKUP(salesTable[[#This Row],[ProductID]],product_REF[],2,FALSE),"NO MATCH")))))</f>
        <v>SMARTPHONE X</v>
      </c>
      <c r="Y1335" t="str">
        <f>IFERROR(CLEAN(UPPER(TRIM(VLOOKUP(salesTable[[#This Row],[productID_Final]],product_REF[],3,FALSE)))),"NO MATCH")</f>
        <v>ELECTRONICS</v>
      </c>
      <c r="Z1335" s="8" t="str">
        <f>IF(salesTable[[#This Row],[productCategory_final]]=CLEAN(UPPER(TRIM(salesTable[ProductCategory]))),salesTable[[#This Row],[productCategory_final]],"MISMATCH")</f>
        <v>ELECTRONICS</v>
      </c>
      <c r="AA1335" s="8" t="str">
        <f>IF(salesTable[[#This Row],[CustomerID]]="","MISSING",IFERROR(VLOOKUP(salesTable[[#This Row],[CustomerID]],customer_REF[],1,FALSE),"NO MATCH"))</f>
        <v>C0263</v>
      </c>
      <c r="AB1335" t="str">
        <f>CLEAN(UPPER(TRIM(IF(salesTable[[#This Row],[FirstName]]="","MISSING",IFERROR(VLOOKUP(salesTable[[#This Row],[CustomerID_final]],customer_REF[],2,FALSE),"NO MATCH")))))</f>
        <v>KWAME</v>
      </c>
      <c r="AC1335" s="8" t="str">
        <f>IF(salesTable[[#This Row],[customerFisrtName]]=CLEAN(UPPER(TRIM(salesTable[[#This Row],[customerFisrtName]]))),salesTable[[#This Row],[customerFisrtName]],"MISMATCH")</f>
        <v>KWAME</v>
      </c>
      <c r="AD1335" t="str">
        <f>CLEAN(UPPER(TRIM(IF(salesTable[[#This Row],[LastName]]="","MISSING",IFERROR(VLOOKUP(salesTable[[#This Row],[CustomerID_final]],customer_REF[],3,FALSE),"NO MATCH")))))</f>
        <v>OWUSU</v>
      </c>
      <c r="AE1335" s="8" t="str">
        <f>IF(salesTable[[#This Row],[customerLastName]]=CLEAN(UPPER(TRIM(salesTable[[#This Row],[customerLastName]]))),salesTable[[#This Row],[customerLastName]],"MISMATCH")</f>
        <v>OWUSU</v>
      </c>
      <c r="AF1335" s="8" t="str">
        <f>IF(salesTable[[#This Row],[Phone]]="","MISSING",0&amp;RIGHT(TRIM(SUBSTITUTE(SUBSTITUTE(SUBSTITUTE(salesTable[[#This Row],[Phone]],"+","")," ",""),"-","")),9))</f>
        <v>0277474882</v>
      </c>
      <c r="AG1335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35" s="8">
        <f>IF(salesTable[[#This Row],[quantity_clean]]&gt;0,salesTable[[#This Row],[quantity_clean]],"INVALID")</f>
        <v>4</v>
      </c>
      <c r="AI133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335" s="8">
        <f>IF(salesTable[[#This Row],[unitPrice_clean]]&gt;0,salesTable[[#This Row],[unitPrice_clean]],"INVALID")</f>
        <v>2800</v>
      </c>
      <c r="AK1335">
        <f>IF(salesTable[[#This Row],[Revenue]]="","MISSING",VALUE(TRIM(SUBSTITUTE(SUBSTITUTE(salesTable[[#This Row],[Revenue]],",",""),"GH₵",""))))</f>
        <v>11200</v>
      </c>
      <c r="AL1335" s="8">
        <f>IFERROR(IF(ROUND(salesTable[[#This Row],[Quantity_final]]*salesTable[[#This Row],[UnitPrice_final]],2)=ROUND(salesTable[[#This Row],[revenue_clean]],2)=TRUE,salesTable[[#This Row],[revenue_clean]],"invalid"),"INVALID")</f>
        <v>11200</v>
      </c>
      <c r="AM1335" s="19">
        <f>IF(ISNUMBER(salesTable[[#This Row],[OrderDate]]),salesTable[[#This Row],[OrderDate]],IFERROR(DATEVALUE(CLEAN(TRIM(SUBSTITUTE(salesTable[[#This Row],[OrderDate]],".","/")))),"CHECK"))</f>
        <v>45669</v>
      </c>
      <c r="AN13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45669</v>
      </c>
      <c r="AO13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35" s="8" t="str">
        <f>CLEAN(PROPER(TRIM(salesTable[[#This Row],[Email]])))</f>
        <v>Kwame.Owusu22@Example.Com</v>
      </c>
      <c r="AR1335" s="8" t="str">
        <f>CLEAN(TRIM(salesTable[[#This Row],[SourceFile]]))</f>
        <v>Online_Sales_2025.xlsx</v>
      </c>
      <c r="AS13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5" s="8" t="str">
        <f>IF(salesTable[orderRef_final]&lt;&gt;"MISSING",salesTable[orderRef_final],"invalid")</f>
        <v>SUSPICIOUS</v>
      </c>
    </row>
    <row r="1336" spans="1:46" x14ac:dyDescent="0.3">
      <c r="A1336" t="s">
        <v>4379</v>
      </c>
      <c r="B1336" t="s">
        <v>4380</v>
      </c>
      <c r="C1336" t="s">
        <v>208</v>
      </c>
      <c r="D1336" t="s">
        <v>743</v>
      </c>
      <c r="E1336" t="s">
        <v>190</v>
      </c>
      <c r="F1336" t="s">
        <v>23</v>
      </c>
      <c r="G1336" t="s">
        <v>162</v>
      </c>
      <c r="H1336" t="s">
        <v>163</v>
      </c>
      <c r="I1336" t="s">
        <v>230</v>
      </c>
      <c r="J1336" t="s">
        <v>864</v>
      </c>
      <c r="K1336" t="s">
        <v>98</v>
      </c>
      <c r="L1336" t="s">
        <v>132</v>
      </c>
      <c r="M1336">
        <v>2</v>
      </c>
      <c r="N1336">
        <v>620</v>
      </c>
      <c r="O1336">
        <v>1240</v>
      </c>
      <c r="P1336" t="s">
        <v>4381</v>
      </c>
      <c r="Q1336" t="s">
        <v>4382</v>
      </c>
      <c r="R1336" t="s">
        <v>32</v>
      </c>
      <c r="S1336" t="str">
        <f>IF(salesTable[[#This Row],[Region]]="","MISSING",IFERROR(VLOOKUP(salesTable[[#This Row],[Region]],region_ref[],2,FALSE),TRIM(CLEAN(UPPER(salesTable[[#This Row],[Region]])))))</f>
        <v>HO</v>
      </c>
      <c r="T1336" t="str">
        <f>IF(salesTable[[#This Row],[CustomerType]]="","MISSING",IFERROR(VLOOKUP(salesTable[[#This Row],[CustomerType]],customerType_Ref[],2,FALSE),TRIM(CLEAN(UPPER(salesTable[[#This Row],[CustomerType]])))))</f>
        <v>INDIVIDUAL</v>
      </c>
      <c r="U1336" t="str">
        <f>IF(salesTable[[#This Row],[SalesChannel]]="","MISSING",IFERROR(VLOOKUP(salesTable[[#This Row],[SalesChannel]],salesChannel_Ref[],2,FALSE),CLEAN(UPPER(TRIM(salesTable[SalesChannel])))))</f>
        <v>MOBILE APP</v>
      </c>
      <c r="V133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36" s="8" t="str">
        <f>IF(salesTable[[#This Row],[ProductID]]="","MISSING",IFERROR(VLOOKUP(salesTable[[#This Row],[ProductID]],product_REF[],1,FALSE),"NO MATCH"))</f>
        <v>P012</v>
      </c>
      <c r="X1336" s="8" t="str">
        <f>CLEAN(UPPER(TRIM(IF(salesTable[[#This Row],[ProductID]]="","MISSING",IFERROR(VLOOKUP(salesTable[[#This Row],[ProductID]],product_REF[],2,FALSE),"NO MATCH")))))</f>
        <v>BLENDER PLUS</v>
      </c>
      <c r="Y1336" t="str">
        <f>IFERROR(CLEAN(UPPER(TRIM(VLOOKUP(salesTable[[#This Row],[productID_Final]],product_REF[],3,FALSE)))),"NO MATCH")</f>
        <v>HOME APPLIANCES</v>
      </c>
      <c r="Z1336" s="8" t="str">
        <f>IF(salesTable[[#This Row],[productCategory_final]]=CLEAN(UPPER(TRIM(salesTable[ProductCategory]))),salesTable[[#This Row],[productCategory_final]],"MISMATCH")</f>
        <v>HOME APPLIANCES</v>
      </c>
      <c r="AA1336" s="8" t="str">
        <f>IF(salesTable[[#This Row],[CustomerID]]="","MISSING",IFERROR(VLOOKUP(salesTable[[#This Row],[CustomerID]],customer_REF[],1,FALSE),"NO MATCH"))</f>
        <v>C0246</v>
      </c>
      <c r="AB1336" t="str">
        <f>CLEAN(UPPER(TRIM(IF(salesTable[[#This Row],[FirstName]]="","MISSING",IFERROR(VLOOKUP(salesTable[[#This Row],[CustomerID_final]],customer_REF[],2,FALSE),"NO MATCH")))))</f>
        <v>ESI</v>
      </c>
      <c r="AC1336" s="8" t="str">
        <f>IF(salesTable[[#This Row],[customerFisrtName]]=CLEAN(UPPER(TRIM(salesTable[[#This Row],[customerFisrtName]]))),salesTable[[#This Row],[customerFisrtName]],"MISMATCH")</f>
        <v>ESI</v>
      </c>
      <c r="AD1336" t="str">
        <f>CLEAN(UPPER(TRIM(IF(salesTable[[#This Row],[LastName]]="","MISSING",IFERROR(VLOOKUP(salesTable[[#This Row],[CustomerID_final]],customer_REF[],3,FALSE),"NO MATCH")))))</f>
        <v>ASARE</v>
      </c>
      <c r="AE1336" s="8" t="str">
        <f>IF(salesTable[[#This Row],[customerLastName]]=CLEAN(UPPER(TRIM(salesTable[[#This Row],[customerLastName]]))),salesTable[[#This Row],[customerLastName]],"MISMATCH")</f>
        <v>ASARE</v>
      </c>
      <c r="AF1336" s="8" t="str">
        <f>IF(salesTable[[#This Row],[Phone]]="","MISSING",0&amp;RIGHT(TRIM(SUBSTITUTE(SUBSTITUTE(SUBSTITUTE(salesTable[[#This Row],[Phone]],"+","")," ",""),"-","")),9))</f>
        <v>0244773961</v>
      </c>
      <c r="AG133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36" s="8">
        <f>IF(salesTable[[#This Row],[quantity_clean]]&gt;0,salesTable[[#This Row],[quantity_clean]],"INVALID")</f>
        <v>2</v>
      </c>
      <c r="AI1336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36" s="8">
        <f>IF(salesTable[[#This Row],[unitPrice_clean]]&gt;0,salesTable[[#This Row],[unitPrice_clean]],"INVALID")</f>
        <v>620</v>
      </c>
      <c r="AK1336">
        <f>IF(salesTable[[#This Row],[Revenue]]="","MISSING",VALUE(TRIM(SUBSTITUTE(SUBSTITUTE(salesTable[[#This Row],[Revenue]],",",""),"GH₵",""))))</f>
        <v>1240</v>
      </c>
      <c r="AL1336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1336" s="19">
        <f>IF(ISNUMBER(salesTable[[#This Row],[OrderDate]]),salesTable[[#This Row],[OrderDate]],IFERROR(DATEVALUE(CLEAN(TRIM(SUBSTITUTE(salesTable[[#This Row],[OrderDate]],".","/")))),"CHECK"))</f>
        <v>45805</v>
      </c>
      <c r="AN13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45805</v>
      </c>
      <c r="AO13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36" s="8" t="str">
        <f>CLEAN(PROPER(TRIM(salesTable[[#This Row],[Email]])))</f>
        <v>Esi.Asare31@Example.Com</v>
      </c>
      <c r="AR1336" s="8" t="str">
        <f>CLEAN(TRIM(salesTable[[#This Row],[SourceFile]]))</f>
        <v>Agent_App_2025.csv</v>
      </c>
      <c r="AS13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6" s="8" t="str">
        <f>IF(salesTable[orderRef_final]&lt;&gt;"MISSING",salesTable[orderRef_final],"invalid")</f>
        <v>SUSPICIOUS</v>
      </c>
    </row>
    <row r="1337" spans="1:46" x14ac:dyDescent="0.3">
      <c r="A1337" t="s">
        <v>4397</v>
      </c>
      <c r="B1337" t="s">
        <v>4398</v>
      </c>
      <c r="C1337" t="s">
        <v>2773</v>
      </c>
      <c r="D1337" t="s">
        <v>390</v>
      </c>
      <c r="E1337" t="s">
        <v>499</v>
      </c>
      <c r="F1337" t="s">
        <v>23</v>
      </c>
      <c r="G1337" t="s">
        <v>142</v>
      </c>
      <c r="H1337" t="s">
        <v>367</v>
      </c>
      <c r="I1337" t="s">
        <v>26</v>
      </c>
      <c r="J1337" t="s">
        <v>27</v>
      </c>
      <c r="K1337" t="s">
        <v>539</v>
      </c>
      <c r="L1337" t="s">
        <v>58</v>
      </c>
      <c r="M1337">
        <v>12</v>
      </c>
      <c r="N1337" t="s">
        <v>3491</v>
      </c>
      <c r="P1337" t="s">
        <v>4399</v>
      </c>
      <c r="Q1337" t="s">
        <v>4400</v>
      </c>
      <c r="R1337" t="s">
        <v>61</v>
      </c>
      <c r="S1337" t="str">
        <f>IF(salesTable[[#This Row],[Region]]="","MISSING",IFERROR(VLOOKUP(salesTable[[#This Row],[Region]],region_ref[],2,FALSE),TRIM(CLEAN(UPPER(salesTable[[#This Row],[Region]])))))</f>
        <v>HO</v>
      </c>
      <c r="T1337" t="str">
        <f>IF(salesTable[[#This Row],[CustomerType]]="","MISSING",IFERROR(VLOOKUP(salesTable[[#This Row],[CustomerType]],customerType_Ref[],2,FALSE),TRIM(CLEAN(UPPER(salesTable[[#This Row],[CustomerType]])))))</f>
        <v>GOVERNMENT</v>
      </c>
      <c r="U1337" t="str">
        <f>IF(salesTable[[#This Row],[SalesChannel]]="","MISSING",IFERROR(VLOOKUP(salesTable[[#This Row],[SalesChannel]],salesChannel_Ref[],2,FALSE),CLEAN(UPPER(TRIM(salesTable[SalesChannel])))))</f>
        <v>AGENT</v>
      </c>
      <c r="V133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37" s="8" t="str">
        <f>IF(salesTable[[#This Row],[ProductID]]="","MISSING",IFERROR(VLOOKUP(salesTable[[#This Row],[ProductID]],product_REF[],1,FALSE),"NO MATCH"))</f>
        <v>P003</v>
      </c>
      <c r="X1337" s="8" t="str">
        <f>CLEAN(UPPER(TRIM(IF(salesTable[[#This Row],[ProductID]]="","MISSING",IFERROR(VLOOKUP(salesTable[[#This Row],[ProductID]],product_REF[],2,FALSE),"NO MATCH")))))</f>
        <v>WIRELESS HEADSET</v>
      </c>
      <c r="Y1337" t="str">
        <f>IFERROR(CLEAN(UPPER(TRIM(VLOOKUP(salesTable[[#This Row],[productID_Final]],product_REF[],3,FALSE)))),"NO MATCH")</f>
        <v>ELECTRONICS</v>
      </c>
      <c r="Z1337" s="8" t="str">
        <f>IF(salesTable[[#This Row],[productCategory_final]]=CLEAN(UPPER(TRIM(salesTable[ProductCategory]))),salesTable[[#This Row],[productCategory_final]],"MISMATCH")</f>
        <v>ELECTRONICS</v>
      </c>
      <c r="AA1337" s="8" t="str">
        <f>IF(salesTable[[#This Row],[CustomerID]]="","MISSING",IFERROR(VLOOKUP(salesTable[[#This Row],[CustomerID]],customer_REF[],1,FALSE),"NO MATCH"))</f>
        <v>C0183</v>
      </c>
      <c r="AB1337" t="str">
        <f>CLEAN(UPPER(TRIM(IF(salesTable[[#This Row],[FirstName]]="","MISSING",IFERROR(VLOOKUP(salesTable[[#This Row],[CustomerID_final]],customer_REF[],2,FALSE),"NO MATCH")))))</f>
        <v>ADWOA</v>
      </c>
      <c r="AC1337" s="8" t="str">
        <f>IF(salesTable[[#This Row],[customerFisrtName]]=CLEAN(UPPER(TRIM(salesTable[[#This Row],[customerFisrtName]]))),salesTable[[#This Row],[customerFisrtName]],"MISMATCH")</f>
        <v>ADWOA</v>
      </c>
      <c r="AD1337" t="str">
        <f>CLEAN(UPPER(TRIM(IF(salesTable[[#This Row],[LastName]]="","MISSING",IFERROR(VLOOKUP(salesTable[[#This Row],[CustomerID_final]],customer_REF[],3,FALSE),"NO MATCH")))))</f>
        <v>BOATENG</v>
      </c>
      <c r="AE1337" s="8" t="str">
        <f>IF(salesTable[[#This Row],[customerLastName]]=CLEAN(UPPER(TRIM(salesTable[[#This Row],[customerLastName]]))),salesTable[[#This Row],[customerLastName]],"MISMATCH")</f>
        <v>BOATENG</v>
      </c>
      <c r="AF1337" s="8" t="str">
        <f>IF(salesTable[[#This Row],[Phone]]="","MISSING",0&amp;RIGHT(TRIM(SUBSTITUTE(SUBSTITUTE(SUBSTITUTE(salesTable[[#This Row],[Phone]],"+","")," ",""),"-","")),9))</f>
        <v>0599448377</v>
      </c>
      <c r="AG133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37" s="8">
        <f>IF(salesTable[[#This Row],[quantity_clean]]&gt;0,salesTable[[#This Row],[quantity_clean]],"INVALID")</f>
        <v>12</v>
      </c>
      <c r="AI1337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337" s="8" t="str">
        <f>IF(salesTable[[#This Row],[unitPrice_clean]]&gt;0,salesTable[[#This Row],[unitPrice_clean]],"INVALID")</f>
        <v>INVALID</v>
      </c>
      <c r="AK1337" t="str">
        <f>IF(salesTable[[#This Row],[Revenue]]="","MISSING",VALUE(TRIM(SUBSTITUTE(SUBSTITUTE(salesTable[[#This Row],[Revenue]],",",""),"GH₵",""))))</f>
        <v>MISSING</v>
      </c>
      <c r="AL133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37" s="19">
        <f>IF(ISNUMBER(salesTable[[#This Row],[OrderDate]]),salesTable[[#This Row],[OrderDate]],IFERROR(DATEVALUE(CLEAN(TRIM(SUBSTITUTE(salesTable[[#This Row],[OrderDate]],".","/")))),"CHECK"))</f>
        <v>45849</v>
      </c>
      <c r="AN13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45849</v>
      </c>
      <c r="AO13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37" s="8" t="str">
        <f>CLEAN(PROPER(TRIM(salesTable[[#This Row],[Email]])))</f>
        <v>Adwoa.Boateng33@Example.Com</v>
      </c>
      <c r="AR1337" s="8" t="str">
        <f>CLEAN(TRIM(salesTable[[#This Row],[SourceFile]]))</f>
        <v>Retail_POS_2025.csv</v>
      </c>
      <c r="AS13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7" s="8" t="str">
        <f>IF(salesTable[orderRef_final]&lt;&gt;"MISSING",salesTable[orderRef_final],"invalid")</f>
        <v>SUSPICIOUS</v>
      </c>
    </row>
    <row r="1338" spans="1:46" x14ac:dyDescent="0.3">
      <c r="A1338" t="s">
        <v>4401</v>
      </c>
      <c r="B1338" t="s">
        <v>828</v>
      </c>
      <c r="C1338" t="s">
        <v>4402</v>
      </c>
      <c r="D1338" t="s">
        <v>366</v>
      </c>
      <c r="E1338" t="s">
        <v>129</v>
      </c>
      <c r="F1338" t="s">
        <v>108</v>
      </c>
      <c r="G1338" t="s">
        <v>191</v>
      </c>
      <c r="H1338" t="s">
        <v>278</v>
      </c>
      <c r="I1338" t="s">
        <v>279</v>
      </c>
      <c r="J1338" t="s">
        <v>97</v>
      </c>
      <c r="K1338" t="s">
        <v>84</v>
      </c>
      <c r="L1338" t="s">
        <v>1386</v>
      </c>
      <c r="M1338">
        <v>2</v>
      </c>
      <c r="N1338">
        <v>1650</v>
      </c>
      <c r="O1338">
        <v>3300</v>
      </c>
      <c r="P1338" t="s">
        <v>4403</v>
      </c>
      <c r="Q1338" t="s">
        <v>4404</v>
      </c>
      <c r="R1338" t="s">
        <v>157</v>
      </c>
      <c r="S1338" t="str">
        <f>IF(salesTable[[#This Row],[Region]]="","MISSING",IFERROR(VLOOKUP(salesTable[[#This Row],[Region]],region_ref[],2,FALSE),TRIM(CLEAN(UPPER(salesTable[[#This Row],[Region]])))))</f>
        <v>TAMALE</v>
      </c>
      <c r="T1338" t="str">
        <f>IF(salesTable[[#This Row],[CustomerType]]="","MISSING",IFERROR(VLOOKUP(salesTable[[#This Row],[CustomerType]],customerType_Ref[],2,FALSE),TRIM(CLEAN(UPPER(salesTable[[#This Row],[CustomerType]])))))</f>
        <v>BUSINESS</v>
      </c>
      <c r="U1338" t="str">
        <f>IF(salesTable[[#This Row],[SalesChannel]]="","MISSING",IFERROR(VLOOKUP(salesTable[[#This Row],[SalesChannel]],salesChannel_Ref[],2,FALSE),CLEAN(UPPER(TRIM(salesTable[SalesChannel])))))</f>
        <v>AGENT</v>
      </c>
      <c r="V133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38" s="8" t="str">
        <f>IF(salesTable[[#This Row],[ProductID]]="","MISSING",IFERROR(VLOOKUP(salesTable[[#This Row],[ProductID]],product_REF[],1,FALSE),"NO MATCH"))</f>
        <v>P004</v>
      </c>
      <c r="X1338" s="8" t="str">
        <f>CLEAN(UPPER(TRIM(IF(salesTable[[#This Row],[ProductID]]="","MISSING",IFERROR(VLOOKUP(salesTable[[#This Row],[ProductID]],product_REF[],2,FALSE),"NO MATCH")))))</f>
        <v>LASER PRINTER</v>
      </c>
      <c r="Y1338" t="str">
        <f>IFERROR(CLEAN(UPPER(TRIM(VLOOKUP(salesTable[[#This Row],[productID_Final]],product_REF[],3,FALSE)))),"NO MATCH")</f>
        <v>OFFICE SUPPLIES</v>
      </c>
      <c r="Z1338" s="8" t="str">
        <f>IF(salesTable[[#This Row],[productCategory_final]]=CLEAN(UPPER(TRIM(salesTable[ProductCategory]))),salesTable[[#This Row],[productCategory_final]],"MISMATCH")</f>
        <v>OFFICE SUPPLIES</v>
      </c>
      <c r="AA1338" s="8" t="str">
        <f>IF(salesTable[[#This Row],[CustomerID]]="","MISSING",IFERROR(VLOOKUP(salesTable[[#This Row],[CustomerID]],customer_REF[],1,FALSE),"NO MATCH"))</f>
        <v>C0037</v>
      </c>
      <c r="AB1338" t="str">
        <f>CLEAN(UPPER(TRIM(IF(salesTable[[#This Row],[FirstName]]="","MISSING",IFERROR(VLOOKUP(salesTable[[#This Row],[CustomerID_final]],customer_REF[],2,FALSE),"NO MATCH")))))</f>
        <v>ABENA</v>
      </c>
      <c r="AC1338" s="8" t="str">
        <f>IF(salesTable[[#This Row],[customerFisrtName]]=CLEAN(UPPER(TRIM(salesTable[[#This Row],[customerFisrtName]]))),salesTable[[#This Row],[customerFisrtName]],"MISMATCH")</f>
        <v>ABENA</v>
      </c>
      <c r="AD1338" t="str">
        <f>CLEAN(UPPER(TRIM(IF(salesTable[[#This Row],[LastName]]="","MISSING",IFERROR(VLOOKUP(salesTable[[#This Row],[CustomerID_final]],customer_REF[],3,FALSE),"NO MATCH")))))</f>
        <v>BOATENG</v>
      </c>
      <c r="AE1338" s="8" t="str">
        <f>IF(salesTable[[#This Row],[customerLastName]]=CLEAN(UPPER(TRIM(salesTable[[#This Row],[customerLastName]]))),salesTable[[#This Row],[customerLastName]],"MISMATCH")</f>
        <v>BOATENG</v>
      </c>
      <c r="AF1338" s="8" t="str">
        <f>IF(salesTable[[#This Row],[Phone]]="","MISSING",0&amp;RIGHT(TRIM(SUBSTITUTE(SUBSTITUTE(SUBSTITUTE(salesTable[[#This Row],[Phone]],"+","")," ",""),"-","")),9))</f>
        <v>0206608316</v>
      </c>
      <c r="AG133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38" s="8">
        <f>IF(salesTable[[#This Row],[quantity_clean]]&gt;0,salesTable[[#This Row],[quantity_clean]],"INVALID")</f>
        <v>2</v>
      </c>
      <c r="AI133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38" s="8">
        <f>IF(salesTable[[#This Row],[unitPrice_clean]]&gt;0,salesTable[[#This Row],[unitPrice_clean]],"INVALID")</f>
        <v>1650</v>
      </c>
      <c r="AK1338">
        <f>IF(salesTable[[#This Row],[Revenue]]="","MISSING",VALUE(TRIM(SUBSTITUTE(SUBSTITUTE(salesTable[[#This Row],[Revenue]],",",""),"GH₵",""))))</f>
        <v>3300</v>
      </c>
      <c r="AL1338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1338" s="19">
        <f>IF(ISNUMBER(salesTable[[#This Row],[OrderDate]]),salesTable[[#This Row],[OrderDate]],IFERROR(DATEVALUE(CLEAN(TRIM(SUBSTITUTE(salesTable[[#This Row],[OrderDate]],".","/")))),"CHECK"))</f>
        <v>45882</v>
      </c>
      <c r="AN13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45882</v>
      </c>
      <c r="AO13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38" s="8" t="str">
        <f>CLEAN(PROPER(TRIM(salesTable[[#This Row],[Email]])))</f>
        <v>Abena.Boateng94Example.Com</v>
      </c>
      <c r="AR1338" s="8" t="str">
        <f>CLEAN(TRIM(salesTable[[#This Row],[SourceFile]]))</f>
        <v>Online_Sales_2025.xlsx</v>
      </c>
      <c r="AS13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8" s="8" t="str">
        <f>IF(salesTable[orderRef_final]&lt;&gt;"MISSING",salesTable[orderRef_final],"invalid")</f>
        <v>SUSPICIOUS</v>
      </c>
    </row>
    <row r="1339" spans="1:46" x14ac:dyDescent="0.3">
      <c r="A1339" t="s">
        <v>4432</v>
      </c>
      <c r="B1339" t="s">
        <v>4433</v>
      </c>
      <c r="C1339" t="s">
        <v>3341</v>
      </c>
      <c r="D1339" t="s">
        <v>1756</v>
      </c>
      <c r="E1339" t="s">
        <v>190</v>
      </c>
      <c r="F1339" t="s">
        <v>23</v>
      </c>
      <c r="G1339" t="s">
        <v>53</v>
      </c>
      <c r="H1339" t="s">
        <v>95</v>
      </c>
      <c r="I1339" t="s">
        <v>1086</v>
      </c>
      <c r="J1339" t="s">
        <v>97</v>
      </c>
      <c r="K1339" t="s">
        <v>1087</v>
      </c>
      <c r="L1339" t="s">
        <v>165</v>
      </c>
      <c r="M1339">
        <v>7</v>
      </c>
      <c r="N1339">
        <v>180</v>
      </c>
      <c r="O1339">
        <v>1260</v>
      </c>
      <c r="P1339" t="s">
        <v>4434</v>
      </c>
      <c r="Q1339" t="s">
        <v>4435</v>
      </c>
      <c r="R1339" t="s">
        <v>157</v>
      </c>
      <c r="S1339" t="str">
        <f>IF(salesTable[[#This Row],[Region]]="","MISSING",IFERROR(VLOOKUP(salesTable[[#This Row],[Region]],region_ref[],2,FALSE),TRIM(CLEAN(UPPER(salesTable[[#This Row],[Region]])))))</f>
        <v>HO</v>
      </c>
      <c r="T1339" t="str">
        <f>IF(salesTable[[#This Row],[CustomerType]]="","MISSING",IFERROR(VLOOKUP(salesTable[[#This Row],[CustomerType]],customerType_Ref[],2,FALSE),TRIM(CLEAN(UPPER(salesTable[[#This Row],[CustomerType]])))))</f>
        <v>BUSINESS</v>
      </c>
      <c r="U1339" t="str">
        <f>IF(salesTable[[#This Row],[SalesChannel]]="","MISSING",IFERROR(VLOOKUP(salesTable[[#This Row],[SalesChannel]],salesChannel_Ref[],2,FALSE),CLEAN(UPPER(TRIM(salesTable[SalesChannel])))))</f>
        <v>AGENT</v>
      </c>
      <c r="V133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39" s="8" t="str">
        <f>IF(salesTable[[#This Row],[ProductID]]="","MISSING",IFERROR(VLOOKUP(salesTable[[#This Row],[ProductID]],product_REF[],1,FALSE),"NO MATCH"))</f>
        <v>P007</v>
      </c>
      <c r="X1339" s="8" t="str">
        <f>CLEAN(UPPER(TRIM(IF(salesTable[[#This Row],[ProductID]]="","MISSING",IFERROR(VLOOKUP(salesTable[[#This Row],[ProductID]],product_REF[],2,FALSE),"NO MATCH")))))</f>
        <v>COTTON SHIRT</v>
      </c>
      <c r="Y1339" t="str">
        <f>IFERROR(CLEAN(UPPER(TRIM(VLOOKUP(salesTable[[#This Row],[productID_Final]],product_REF[],3,FALSE)))),"NO MATCH")</f>
        <v>CLOTHING</v>
      </c>
      <c r="Z1339" s="8" t="str">
        <f>IF(salesTable[[#This Row],[productCategory_final]]=CLEAN(UPPER(TRIM(salesTable[ProductCategory]))),salesTable[[#This Row],[productCategory_final]],"MISMATCH")</f>
        <v>CLOTHING</v>
      </c>
      <c r="AA1339" s="8" t="str">
        <f>IF(salesTable[[#This Row],[CustomerID]]="","MISSING",IFERROR(VLOOKUP(salesTable[[#This Row],[CustomerID]],customer_REF[],1,FALSE),"NO MATCH"))</f>
        <v>C0386</v>
      </c>
      <c r="AB1339" t="str">
        <f>CLEAN(UPPER(TRIM(IF(salesTable[[#This Row],[FirstName]]="","MISSING",IFERROR(VLOOKUP(salesTable[[#This Row],[CustomerID_final]],customer_REF[],2,FALSE),"NO MATCH")))))</f>
        <v>AKOSUA</v>
      </c>
      <c r="AC1339" s="8" t="str">
        <f>IF(salesTable[[#This Row],[customerFisrtName]]=CLEAN(UPPER(TRIM(salesTable[[#This Row],[customerFisrtName]]))),salesTable[[#This Row],[customerFisrtName]],"MISMATCH")</f>
        <v>AKOSUA</v>
      </c>
      <c r="AD1339" t="str">
        <f>CLEAN(UPPER(TRIM(IF(salesTable[[#This Row],[LastName]]="","MISSING",IFERROR(VLOOKUP(salesTable[[#This Row],[CustomerID_final]],customer_REF[],3,FALSE),"NO MATCH")))))</f>
        <v>ASARE</v>
      </c>
      <c r="AE1339" s="8" t="str">
        <f>IF(salesTable[[#This Row],[customerLastName]]=CLEAN(UPPER(TRIM(salesTable[[#This Row],[customerLastName]]))),salesTable[[#This Row],[customerLastName]],"MISMATCH")</f>
        <v>ASARE</v>
      </c>
      <c r="AF1339" s="8" t="str">
        <f>IF(salesTable[[#This Row],[Phone]]="","MISSING",0&amp;RIGHT(TRIM(SUBSTITUTE(SUBSTITUTE(SUBSTITUTE(salesTable[[#This Row],[Phone]],"+","")," ",""),"-","")),9))</f>
        <v>0207996879</v>
      </c>
      <c r="AG133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39" s="8">
        <f>IF(salesTable[[#This Row],[quantity_clean]]&gt;0,salesTable[[#This Row],[quantity_clean]],"INVALID")</f>
        <v>7</v>
      </c>
      <c r="AI133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39" s="8">
        <f>IF(salesTable[[#This Row],[unitPrice_clean]]&gt;0,salesTable[[#This Row],[unitPrice_clean]],"INVALID")</f>
        <v>180</v>
      </c>
      <c r="AK1339">
        <f>IF(salesTable[[#This Row],[Revenue]]="","MISSING",VALUE(TRIM(SUBSTITUTE(SUBSTITUTE(salesTable[[#This Row],[Revenue]],",",""),"GH₵",""))))</f>
        <v>1260</v>
      </c>
      <c r="AL1339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1339" s="19">
        <f>IF(ISNUMBER(salesTable[[#This Row],[OrderDate]]),salesTable[[#This Row],[OrderDate]],IFERROR(DATEVALUE(CLEAN(TRIM(SUBSTITUTE(salesTable[[#This Row],[OrderDate]],".","/")))),"CHECK"))</f>
        <v>45908</v>
      </c>
      <c r="AN13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45908</v>
      </c>
      <c r="AO13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39" s="8" t="str">
        <f>CLEAN(PROPER(TRIM(salesTable[[#This Row],[Email]])))</f>
        <v>Akosua.Asare86@Example.Com</v>
      </c>
      <c r="AR1339" s="8" t="str">
        <f>CLEAN(TRIM(salesTable[[#This Row],[SourceFile]]))</f>
        <v>Online_Sales_2025.xlsx</v>
      </c>
      <c r="AS13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39" s="8" t="str">
        <f>IF(salesTable[orderRef_final]&lt;&gt;"MISSING",salesTable[orderRef_final],"invalid")</f>
        <v>SUSPICIOUS</v>
      </c>
    </row>
    <row r="1340" spans="1:46" x14ac:dyDescent="0.3">
      <c r="A1340" t="s">
        <v>4440</v>
      </c>
      <c r="B1340" t="s">
        <v>4441</v>
      </c>
      <c r="C1340" t="s">
        <v>4347</v>
      </c>
      <c r="D1340" t="s">
        <v>1168</v>
      </c>
      <c r="E1340" t="s">
        <v>152</v>
      </c>
      <c r="F1340" t="s">
        <v>1718</v>
      </c>
      <c r="G1340" t="s">
        <v>191</v>
      </c>
      <c r="H1340" t="s">
        <v>278</v>
      </c>
      <c r="I1340" t="s">
        <v>279</v>
      </c>
      <c r="J1340" t="s">
        <v>27</v>
      </c>
      <c r="K1340" t="s">
        <v>84</v>
      </c>
      <c r="L1340" t="s">
        <v>353</v>
      </c>
      <c r="M1340">
        <v>11</v>
      </c>
      <c r="N1340" t="s">
        <v>1185</v>
      </c>
      <c r="O1340">
        <v>18150</v>
      </c>
      <c r="P1340" t="s">
        <v>4442</v>
      </c>
      <c r="Q1340" t="s">
        <v>4443</v>
      </c>
      <c r="R1340" t="s">
        <v>46</v>
      </c>
      <c r="S1340" t="str">
        <f>IF(salesTable[[#This Row],[Region]]="","MISSING",IFERROR(VLOOKUP(salesTable[[#This Row],[Region]],region_ref[],2,FALSE),TRIM(CLEAN(UPPER(salesTable[[#This Row],[Region]])))))</f>
        <v>TAMALE</v>
      </c>
      <c r="T1340" t="str">
        <f>IF(salesTable[[#This Row],[CustomerType]]="","MISSING",IFERROR(VLOOKUP(salesTable[[#This Row],[CustomerType]],customerType_Ref[],2,FALSE),TRIM(CLEAN(UPPER(salesTable[[#This Row],[CustomerType]])))))</f>
        <v>GOVERNMENT</v>
      </c>
      <c r="U1340" t="str">
        <f>IF(salesTable[[#This Row],[SalesChannel]]="","MISSING",IFERROR(VLOOKUP(salesTable[[#This Row],[SalesChannel]],salesChannel_Ref[],2,FALSE),CLEAN(UPPER(TRIM(salesTable[SalesChannel])))))</f>
        <v>AGENT</v>
      </c>
      <c r="V1340" t="str">
        <f>IF(salesTable[[#This Row],[PaymentMethod]]="","MISSING",IFERROR(VLOOKUP(salesTable[[#This Row],[PaymentMethod]],paymentMethod_REF[],2,FALSE), CLEAN(UPPER(TRIM(salesTable[[#This Row],[PaymentMethod]])))))</f>
        <v>CASH</v>
      </c>
      <c r="W1340" s="8" t="str">
        <f>IF(salesTable[[#This Row],[ProductID]]="","MISSING",IFERROR(VLOOKUP(salesTable[[#This Row],[ProductID]],product_REF[],1,FALSE),"NO MATCH"))</f>
        <v>P004</v>
      </c>
      <c r="X1340" s="8" t="str">
        <f>CLEAN(UPPER(TRIM(IF(salesTable[[#This Row],[ProductID]]="","MISSING",IFERROR(VLOOKUP(salesTable[[#This Row],[ProductID]],product_REF[],2,FALSE),"NO MATCH")))))</f>
        <v>LASER PRINTER</v>
      </c>
      <c r="Y1340" t="str">
        <f>IFERROR(CLEAN(UPPER(TRIM(VLOOKUP(salesTable[[#This Row],[productID_Final]],product_REF[],3,FALSE)))),"NO MATCH")</f>
        <v>OFFICE SUPPLIES</v>
      </c>
      <c r="Z1340" s="8" t="str">
        <f>IF(salesTable[[#This Row],[productCategory_final]]=CLEAN(UPPER(TRIM(salesTable[ProductCategory]))),salesTable[[#This Row],[productCategory_final]],"MISMATCH")</f>
        <v>OFFICE SUPPLIES</v>
      </c>
      <c r="AA1340" s="8" t="str">
        <f>IF(salesTable[[#This Row],[CustomerID]]="","MISSING",IFERROR(VLOOKUP(salesTable[[#This Row],[CustomerID]],customer_REF[],1,FALSE),"NO MATCH"))</f>
        <v>C0271</v>
      </c>
      <c r="AB1340" t="str">
        <f>CLEAN(UPPER(TRIM(IF(salesTable[[#This Row],[FirstName]]="","MISSING",IFERROR(VLOOKUP(salesTable[[#This Row],[CustomerID_final]],customer_REF[],2,FALSE),"NO MATCH")))))</f>
        <v>ADWOA</v>
      </c>
      <c r="AC1340" s="8" t="str">
        <f>IF(salesTable[[#This Row],[customerFisrtName]]=CLEAN(UPPER(TRIM(salesTable[[#This Row],[customerFisrtName]]))),salesTable[[#This Row],[customerFisrtName]],"MISMATCH")</f>
        <v>ADWOA</v>
      </c>
      <c r="AD1340" t="str">
        <f>CLEAN(UPPER(TRIM(IF(salesTable[[#This Row],[LastName]]="","MISSING",IFERROR(VLOOKUP(salesTable[[#This Row],[CustomerID_final]],customer_REF[],3,FALSE),"NO MATCH")))))</f>
        <v>OWUSU</v>
      </c>
      <c r="AE1340" s="8" t="str">
        <f>IF(salesTable[[#This Row],[customerLastName]]=CLEAN(UPPER(TRIM(salesTable[[#This Row],[customerLastName]]))),salesTable[[#This Row],[customerLastName]],"MISMATCH")</f>
        <v>OWUSU</v>
      </c>
      <c r="AF1340" s="8" t="str">
        <f>IF(salesTable[[#This Row],[Phone]]="","MISSING",0&amp;RIGHT(TRIM(SUBSTITUTE(SUBSTITUTE(SUBSTITUTE(salesTable[[#This Row],[Phone]],"+","")," ",""),"-","")),9))</f>
        <v>0556736854</v>
      </c>
      <c r="AG134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40" s="8">
        <f>IF(salesTable[[#This Row],[quantity_clean]]&gt;0,salesTable[[#This Row],[quantity_clean]],"INVALID")</f>
        <v>11</v>
      </c>
      <c r="AI134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40" s="8">
        <f>IF(salesTable[[#This Row],[unitPrice_clean]]&gt;0,salesTable[[#This Row],[unitPrice_clean]],"INVALID")</f>
        <v>1650</v>
      </c>
      <c r="AK1340">
        <f>IF(salesTable[[#This Row],[Revenue]]="","MISSING",VALUE(TRIM(SUBSTITUTE(SUBSTITUTE(salesTable[[#This Row],[Revenue]],",",""),"GH₵",""))))</f>
        <v>18150</v>
      </c>
      <c r="AL1340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1340" s="19">
        <f>IF(ISNUMBER(salesTable[[#This Row],[OrderDate]]),salesTable[[#This Row],[OrderDate]],IFERROR(DATEVALUE(CLEAN(TRIM(SUBSTITUTE(salesTable[[#This Row],[OrderDate]],".","/")))),"CHECK"))</f>
        <v>45604</v>
      </c>
      <c r="AN134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40" s="8" t="str">
        <f>CLEAN(PROPER(TRIM(salesTable[[#This Row],[Email]])))</f>
        <v>Adwoa.Owusu52@Example.Com</v>
      </c>
      <c r="AR1340" s="8" t="str">
        <f>CLEAN(TRIM(salesTable[[#This Row],[SourceFile]]))</f>
        <v>Mobile_App_Export.csv</v>
      </c>
      <c r="AS13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0" s="8" t="str">
        <f>IF(salesTable[orderRef_final]&lt;&gt;"MISSING",salesTable[orderRef_final],"invalid")</f>
        <v>SUSPICIOUS</v>
      </c>
    </row>
    <row r="1341" spans="1:46" x14ac:dyDescent="0.3">
      <c r="A1341" t="s">
        <v>4449</v>
      </c>
      <c r="B1341" t="s">
        <v>4450</v>
      </c>
      <c r="C1341" t="s">
        <v>1437</v>
      </c>
      <c r="D1341" t="s">
        <v>423</v>
      </c>
      <c r="E1341" t="s">
        <v>93</v>
      </c>
      <c r="F1341" t="s">
        <v>108</v>
      </c>
      <c r="G1341" t="s">
        <v>162</v>
      </c>
      <c r="H1341" t="s">
        <v>1802</v>
      </c>
      <c r="I1341" t="s">
        <v>450</v>
      </c>
      <c r="J1341" t="s">
        <v>83</v>
      </c>
      <c r="K1341" t="s">
        <v>174</v>
      </c>
      <c r="L1341" t="s">
        <v>111</v>
      </c>
      <c r="M1341">
        <v>7</v>
      </c>
      <c r="N1341" t="s">
        <v>133</v>
      </c>
      <c r="O1341">
        <v>4340</v>
      </c>
      <c r="P1341" t="s">
        <v>4451</v>
      </c>
      <c r="Q1341" t="s">
        <v>4452</v>
      </c>
      <c r="R1341" t="s">
        <v>46</v>
      </c>
      <c r="S1341" t="str">
        <f>IF(salesTable[[#This Row],[Region]]="","MISSING",IFERROR(VLOOKUP(salesTable[[#This Row],[Region]],region_ref[],2,FALSE),TRIM(CLEAN(UPPER(salesTable[[#This Row],[Region]])))))</f>
        <v>TAMALE</v>
      </c>
      <c r="T1341" t="str">
        <f>IF(salesTable[[#This Row],[CustomerType]]="","MISSING",IFERROR(VLOOKUP(salesTable[[#This Row],[CustomerType]],customerType_Ref[],2,FALSE),TRIM(CLEAN(UPPER(salesTable[[#This Row],[CustomerType]])))))</f>
        <v>INDIVIDUAL</v>
      </c>
      <c r="U1341" t="str">
        <f>IF(salesTable[[#This Row],[SalesChannel]]="","MISSING",IFERROR(VLOOKUP(salesTable[[#This Row],[SalesChannel]],salesChannel_Ref[],2,FALSE),CLEAN(UPPER(TRIM(salesTable[SalesChannel])))))</f>
        <v>IN-STORE</v>
      </c>
      <c r="V1341" t="str">
        <f>IF(salesTable[[#This Row],[PaymentMethod]]="","MISSING",IFERROR(VLOOKUP(salesTable[[#This Row],[PaymentMethod]],paymentMethod_REF[],2,FALSE), CLEAN(UPPER(TRIM(salesTable[[#This Row],[PaymentMethod]])))))</f>
        <v>CARD</v>
      </c>
      <c r="W1341" s="8" t="str">
        <f>IF(salesTable[[#This Row],[ProductID]]="","MISSING",IFERROR(VLOOKUP(salesTable[[#This Row],[ProductID]],product_REF[],1,FALSE),"NO MATCH"))</f>
        <v>P012</v>
      </c>
      <c r="X1341" s="8" t="str">
        <f>CLEAN(UPPER(TRIM(IF(salesTable[[#This Row],[ProductID]]="","MISSING",IFERROR(VLOOKUP(salesTable[[#This Row],[ProductID]],product_REF[],2,FALSE),"NO MATCH")))))</f>
        <v>BLENDER PLUS</v>
      </c>
      <c r="Y1341" t="str">
        <f>IFERROR(CLEAN(UPPER(TRIM(VLOOKUP(salesTable[[#This Row],[productID_Final]],product_REF[],3,FALSE)))),"NO MATCH")</f>
        <v>HOME APPLIANCES</v>
      </c>
      <c r="Z1341" s="8" t="str">
        <f>IF(salesTable[[#This Row],[productCategory_final]]=CLEAN(UPPER(TRIM(salesTable[ProductCategory]))),salesTable[[#This Row],[productCategory_final]],"MISMATCH")</f>
        <v>HOME APPLIANCES</v>
      </c>
      <c r="AA1341" s="8" t="str">
        <f>IF(salesTable[[#This Row],[CustomerID]]="","MISSING",IFERROR(VLOOKUP(salesTable[[#This Row],[CustomerID]],customer_REF[],1,FALSE),"NO MATCH"))</f>
        <v>C0392</v>
      </c>
      <c r="AB1341" t="str">
        <f>CLEAN(UPPER(TRIM(IF(salesTable[[#This Row],[FirstName]]="","MISSING",IFERROR(VLOOKUP(salesTable[[#This Row],[CustomerID_final]],customer_REF[],2,FALSE),"NO MATCH")))))</f>
        <v>AMA</v>
      </c>
      <c r="AC1341" s="8" t="str">
        <f>IF(salesTable[[#This Row],[customerFisrtName]]=CLEAN(UPPER(TRIM(salesTable[[#This Row],[customerFisrtName]]))),salesTable[[#This Row],[customerFisrtName]],"MISMATCH")</f>
        <v>AMA</v>
      </c>
      <c r="AD1341" t="str">
        <f>CLEAN(UPPER(TRIM(IF(salesTable[[#This Row],[LastName]]="","MISSING",IFERROR(VLOOKUP(salesTable[[#This Row],[CustomerID_final]],customer_REF[],3,FALSE),"NO MATCH")))))</f>
        <v>BADU</v>
      </c>
      <c r="AE1341" s="8" t="str">
        <f>IF(salesTable[[#This Row],[customerLastName]]=CLEAN(UPPER(TRIM(salesTable[[#This Row],[customerLastName]]))),salesTable[[#This Row],[customerLastName]],"MISMATCH")</f>
        <v>BADU</v>
      </c>
      <c r="AF1341" s="8" t="str">
        <f>IF(salesTable[[#This Row],[Phone]]="","MISSING",0&amp;RIGHT(TRIM(SUBSTITUTE(SUBSTITUTE(SUBSTITUTE(salesTable[[#This Row],[Phone]],"+","")," ",""),"-","")),9))</f>
        <v>0262358974</v>
      </c>
      <c r="AG134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41" s="8">
        <f>IF(salesTable[[#This Row],[quantity_clean]]&gt;0,salesTable[[#This Row],[quantity_clean]],"INVALID")</f>
        <v>7</v>
      </c>
      <c r="AI1341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341" s="8" t="str">
        <f>IF(salesTable[[#This Row],[unitPrice_clean]]&gt;0,salesTable[[#This Row],[unitPrice_clean]],"INVALID")</f>
        <v>INVALID</v>
      </c>
      <c r="AK1341">
        <f>IF(salesTable[[#This Row],[Revenue]]="","MISSING",VALUE(TRIM(SUBSTITUTE(SUBSTITUTE(salesTable[[#This Row],[Revenue]],",",""),"GH₵",""))))</f>
        <v>4340</v>
      </c>
      <c r="AL134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41" s="19">
        <f>IF(ISNUMBER(salesTable[[#This Row],[OrderDate]]),salesTable[[#This Row],[OrderDate]],IFERROR(DATEVALUE(CLEAN(TRIM(SUBSTITUTE(salesTable[[#This Row],[OrderDate]],".","/")))),"CHECK"))</f>
        <v>45837</v>
      </c>
      <c r="AN13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45837</v>
      </c>
      <c r="AO13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41" s="8" t="str">
        <f>CLEAN(PROPER(TRIM(salesTable[[#This Row],[Email]])))</f>
        <v>Ama.Badu70@Example.Com</v>
      </c>
      <c r="AR1341" s="8" t="str">
        <f>CLEAN(TRIM(salesTable[[#This Row],[SourceFile]]))</f>
        <v>Mobile_App_Export.csv</v>
      </c>
      <c r="AS13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1" s="8" t="str">
        <f>IF(salesTable[orderRef_final]&lt;&gt;"MISSING",salesTable[orderRef_final],"invalid")</f>
        <v>SUSPICIOUS</v>
      </c>
    </row>
    <row r="1342" spans="1:46" x14ac:dyDescent="0.3">
      <c r="A1342" t="s">
        <v>4453</v>
      </c>
      <c r="B1342" t="s">
        <v>4454</v>
      </c>
      <c r="C1342" t="s">
        <v>1251</v>
      </c>
      <c r="D1342" t="s">
        <v>50</v>
      </c>
      <c r="E1342" t="s">
        <v>237</v>
      </c>
      <c r="F1342" t="s">
        <v>1078</v>
      </c>
      <c r="G1342" t="s">
        <v>191</v>
      </c>
      <c r="H1342" t="s">
        <v>278</v>
      </c>
      <c r="I1342" t="s">
        <v>193</v>
      </c>
      <c r="J1342" t="s">
        <v>83</v>
      </c>
      <c r="K1342" t="s">
        <v>921</v>
      </c>
      <c r="L1342" t="s">
        <v>165</v>
      </c>
      <c r="M1342">
        <v>10</v>
      </c>
      <c r="N1342" t="s">
        <v>4455</v>
      </c>
      <c r="O1342">
        <v>15500</v>
      </c>
      <c r="P1342" t="s">
        <v>4456</v>
      </c>
      <c r="Q1342" t="s">
        <v>4457</v>
      </c>
      <c r="R1342" t="s">
        <v>61</v>
      </c>
      <c r="S1342" t="str">
        <f>IF(salesTable[[#This Row],[Region]]="","MISSING",IFERROR(VLOOKUP(salesTable[[#This Row],[Region]],region_ref[],2,FALSE),TRIM(CLEAN(UPPER(salesTable[[#This Row],[Region]])))))</f>
        <v>TAMALE</v>
      </c>
      <c r="T1342" t="str">
        <f>IF(salesTable[[#This Row],[CustomerType]]="","MISSING",IFERROR(VLOOKUP(salesTable[[#This Row],[CustomerType]],customerType_Ref[],2,FALSE),TRIM(CLEAN(UPPER(salesTable[[#This Row],[CustomerType]])))))</f>
        <v>INDIVIDUAL</v>
      </c>
      <c r="U1342" t="str">
        <f>IF(salesTable[[#This Row],[SalesChannel]]="","MISSING",IFERROR(VLOOKUP(salesTable[[#This Row],[SalesChannel]],salesChannel_Ref[],2,FALSE),CLEAN(UPPER(TRIM(salesTable[SalesChannel])))))</f>
        <v>MOBILE APP</v>
      </c>
      <c r="V13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42" s="8" t="str">
        <f>IF(salesTable[[#This Row],[ProductID]]="","MISSING",IFERROR(VLOOKUP(salesTable[[#This Row],[ProductID]],product_REF[],1,FALSE),"NO MATCH"))</f>
        <v>P004</v>
      </c>
      <c r="X1342" s="8" t="str">
        <f>CLEAN(UPPER(TRIM(IF(salesTable[[#This Row],[ProductID]]="","MISSING",IFERROR(VLOOKUP(salesTable[[#This Row],[ProductID]],product_REF[],2,FALSE),"NO MATCH")))))</f>
        <v>LASER PRINTER</v>
      </c>
      <c r="Y1342" t="str">
        <f>IFERROR(CLEAN(UPPER(TRIM(VLOOKUP(salesTable[[#This Row],[productID_Final]],product_REF[],3,FALSE)))),"NO MATCH")</f>
        <v>OFFICE SUPPLIES</v>
      </c>
      <c r="Z1342" s="8" t="str">
        <f>IF(salesTable[[#This Row],[productCategory_final]]=CLEAN(UPPER(TRIM(salesTable[ProductCategory]))),salesTable[[#This Row],[productCategory_final]],"MISMATCH")</f>
        <v>OFFICE SUPPLIES</v>
      </c>
      <c r="AA1342" s="8" t="str">
        <f>IF(salesTable[[#This Row],[CustomerID]]="","MISSING",IFERROR(VLOOKUP(salesTable[[#This Row],[CustomerID]],customer_REF[],1,FALSE),"NO MATCH"))</f>
        <v>C0109</v>
      </c>
      <c r="AB1342" t="str">
        <f>CLEAN(UPPER(TRIM(IF(salesTable[[#This Row],[FirstName]]="","MISSING",IFERROR(VLOOKUP(salesTable[[#This Row],[CustomerID_final]],customer_REF[],2,FALSE),"NO MATCH")))))</f>
        <v>AKOSUA</v>
      </c>
      <c r="AC1342" s="8" t="str">
        <f>IF(salesTable[[#This Row],[customerFisrtName]]=CLEAN(UPPER(TRIM(salesTable[[#This Row],[customerFisrtName]]))),salesTable[[#This Row],[customerFisrtName]],"MISMATCH")</f>
        <v>AKOSUA</v>
      </c>
      <c r="AD1342" t="str">
        <f>CLEAN(UPPER(TRIM(IF(salesTable[[#This Row],[LastName]]="","MISSING",IFERROR(VLOOKUP(salesTable[[#This Row],[CustomerID_final]],customer_REF[],3,FALSE),"NO MATCH")))))</f>
        <v>APPIAH</v>
      </c>
      <c r="AE1342" s="8" t="str">
        <f>IF(salesTable[[#This Row],[customerLastName]]=CLEAN(UPPER(TRIM(salesTable[[#This Row],[customerLastName]]))),salesTable[[#This Row],[customerLastName]],"MISMATCH")</f>
        <v>APPIAH</v>
      </c>
      <c r="AF1342" s="8" t="str">
        <f>IF(salesTable[[#This Row],[Phone]]="","MISSING",0&amp;RIGHT(TRIM(SUBSTITUTE(SUBSTITUTE(SUBSTITUTE(salesTable[[#This Row],[Phone]],"+","")," ",""),"-","")),9))</f>
        <v>0509819167</v>
      </c>
      <c r="AG1342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42" s="8">
        <f>IF(salesTable[[#This Row],[quantity_clean]]&gt;0,salesTable[[#This Row],[quantity_clean]],"INVALID")</f>
        <v>10</v>
      </c>
      <c r="AI1342">
        <f>IF(OR(salesTable[[#This Row],[UnitPrice]]="",salesTable[[#This Row],[UnitPrice]]="N/A",salesTable[[#This Row],[UnitPrice]]="unknown"),"INVALID",VALUE(TRIM(SUBSTITUTE(SUBSTITUTE(salesTable[[#This Row],[UnitPrice]],",",""),"GH₵",""))))</f>
        <v>1550</v>
      </c>
      <c r="AJ1342" s="8">
        <f>IF(salesTable[[#This Row],[unitPrice_clean]]&gt;0,salesTable[[#This Row],[unitPrice_clean]],"INVALID")</f>
        <v>1550</v>
      </c>
      <c r="AK1342">
        <f>IF(salesTable[[#This Row],[Revenue]]="","MISSING",VALUE(TRIM(SUBSTITUTE(SUBSTITUTE(salesTable[[#This Row],[Revenue]],",",""),"GH₵",""))))</f>
        <v>15500</v>
      </c>
      <c r="AL1342" s="8">
        <f>IFERROR(IF(ROUND(salesTable[[#This Row],[Quantity_final]]*salesTable[[#This Row],[UnitPrice_final]],2)=ROUND(salesTable[[#This Row],[revenue_clean]],2)=TRUE,salesTable[[#This Row],[revenue_clean]],"invalid"),"INVALID")</f>
        <v>15500</v>
      </c>
      <c r="AM1342" s="19">
        <f>IF(ISNUMBER(salesTable[[#This Row],[OrderDate]]),salesTable[[#This Row],[OrderDate]],IFERROR(DATEVALUE(CLEAN(TRIM(SUBSTITUTE(salesTable[[#This Row],[OrderDate]],".","/")))),"CHECK"))</f>
        <v>45975</v>
      </c>
      <c r="AN134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45975</v>
      </c>
      <c r="AO13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42" s="8" t="str">
        <f>CLEAN(PROPER(TRIM(salesTable[[#This Row],[Email]])))</f>
        <v>Akosua.Appiah22@Example.Com</v>
      </c>
      <c r="AR1342" s="8" t="str">
        <f>CLEAN(TRIM(salesTable[[#This Row],[SourceFile]]))</f>
        <v>Retail_POS_2025.csv</v>
      </c>
      <c r="AS13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2" s="8" t="str">
        <f>IF(salesTable[orderRef_final]&lt;&gt;"MISSING",salesTable[orderRef_final],"invalid")</f>
        <v>SUSPICIOUS</v>
      </c>
    </row>
    <row r="1343" spans="1:46" x14ac:dyDescent="0.3">
      <c r="A1343" t="s">
        <v>4477</v>
      </c>
      <c r="B1343" t="s">
        <v>4478</v>
      </c>
      <c r="C1343" t="s">
        <v>991</v>
      </c>
      <c r="D1343" t="s">
        <v>151</v>
      </c>
      <c r="E1343" t="s">
        <v>161</v>
      </c>
      <c r="F1343" t="s">
        <v>23</v>
      </c>
      <c r="G1343" t="s">
        <v>218</v>
      </c>
      <c r="H1343" t="s">
        <v>312</v>
      </c>
      <c r="I1343" t="s">
        <v>26</v>
      </c>
      <c r="J1343" t="s">
        <v>249</v>
      </c>
      <c r="K1343" t="s">
        <v>921</v>
      </c>
      <c r="L1343" t="s">
        <v>502</v>
      </c>
      <c r="M1343">
        <v>8</v>
      </c>
      <c r="N1343">
        <v>2800</v>
      </c>
      <c r="O1343">
        <v>22400</v>
      </c>
      <c r="P1343" t="s">
        <v>4479</v>
      </c>
      <c r="Q1343" t="s">
        <v>4480</v>
      </c>
      <c r="R1343" t="s">
        <v>157</v>
      </c>
      <c r="S1343" t="str">
        <f>IF(salesTable[[#This Row],[Region]]="","MISSING",IFERROR(VLOOKUP(salesTable[[#This Row],[Region]],region_ref[],2,FALSE),TRIM(CLEAN(UPPER(salesTable[[#This Row],[Region]])))))</f>
        <v>HO</v>
      </c>
      <c r="T1343" t="str">
        <f>IF(salesTable[[#This Row],[CustomerType]]="","MISSING",IFERROR(VLOOKUP(salesTable[[#This Row],[CustomerType]],customerType_Ref[],2,FALSE),TRIM(CLEAN(UPPER(salesTable[[#This Row],[CustomerType]])))))</f>
        <v>GOVERNMENT</v>
      </c>
      <c r="U1343" t="str">
        <f>IF(salesTable[[#This Row],[SalesChannel]]="","MISSING",IFERROR(VLOOKUP(salesTable[[#This Row],[SalesChannel]],salesChannel_Ref[],2,FALSE),CLEAN(UPPER(TRIM(salesTable[SalesChannel])))))</f>
        <v>MOBILE APP</v>
      </c>
      <c r="V1343" t="str">
        <f>IF(salesTable[[#This Row],[PaymentMethod]]="","MISSING",IFERROR(VLOOKUP(salesTable[[#This Row],[PaymentMethod]],paymentMethod_REF[],2,FALSE), CLEAN(UPPER(TRIM(salesTable[[#This Row],[PaymentMethod]])))))</f>
        <v>CASH</v>
      </c>
      <c r="W1343" s="8" t="str">
        <f>IF(salesTable[[#This Row],[ProductID]]="","MISSING",IFERROR(VLOOKUP(salesTable[[#This Row],[ProductID]],product_REF[],1,FALSE),"NO MATCH"))</f>
        <v>P005</v>
      </c>
      <c r="X1343" s="8" t="str">
        <f>CLEAN(UPPER(TRIM(IF(salesTable[[#This Row],[ProductID]]="","MISSING",IFERROR(VLOOKUP(salesTable[[#This Row],[ProductID]],product_REF[],2,FALSE),"NO MATCH")))))</f>
        <v>SMARTPHONE X</v>
      </c>
      <c r="Y1343" t="str">
        <f>IFERROR(CLEAN(UPPER(TRIM(VLOOKUP(salesTable[[#This Row],[productID_Final]],product_REF[],3,FALSE)))),"NO MATCH")</f>
        <v>ELECTRONICS</v>
      </c>
      <c r="Z1343" s="8" t="str">
        <f>IF(salesTable[[#This Row],[productCategory_final]]=CLEAN(UPPER(TRIM(salesTable[ProductCategory]))),salesTable[[#This Row],[productCategory_final]],"MISMATCH")</f>
        <v>ELECTRONICS</v>
      </c>
      <c r="AA1343" s="8" t="str">
        <f>IF(salesTable[[#This Row],[CustomerID]]="","MISSING",IFERROR(VLOOKUP(salesTable[[#This Row],[CustomerID]],customer_REF[],1,FALSE),"NO MATCH"))</f>
        <v>C0285</v>
      </c>
      <c r="AB1343" t="str">
        <f>CLEAN(UPPER(TRIM(IF(salesTable[[#This Row],[FirstName]]="","MISSING",IFERROR(VLOOKUP(salesTable[[#This Row],[CustomerID_final]],customer_REF[],2,FALSE),"NO MATCH")))))</f>
        <v>KWAME</v>
      </c>
      <c r="AC1343" s="8" t="str">
        <f>IF(salesTable[[#This Row],[customerFisrtName]]=CLEAN(UPPER(TRIM(salesTable[[#This Row],[customerFisrtName]]))),salesTable[[#This Row],[customerFisrtName]],"MISMATCH")</f>
        <v>KWAME</v>
      </c>
      <c r="AD1343" t="str">
        <f>CLEAN(UPPER(TRIM(IF(salesTable[[#This Row],[LastName]]="","MISSING",IFERROR(VLOOKUP(salesTable[[#This Row],[CustomerID_final]],customer_REF[],3,FALSE),"NO MATCH")))))</f>
        <v>ADDO</v>
      </c>
      <c r="AE1343" s="8" t="str">
        <f>IF(salesTable[[#This Row],[customerLastName]]=CLEAN(UPPER(TRIM(salesTable[[#This Row],[customerLastName]]))),salesTable[[#This Row],[customerLastName]],"MISMATCH")</f>
        <v>ADDO</v>
      </c>
      <c r="AF1343" s="8" t="str">
        <f>IF(salesTable[[#This Row],[Phone]]="","MISSING",0&amp;RIGHT(TRIM(SUBSTITUTE(SUBSTITUTE(SUBSTITUTE(salesTable[[#This Row],[Phone]],"+","")," ",""),"-","")),9))</f>
        <v>0548875498</v>
      </c>
      <c r="AG134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43" s="8">
        <f>IF(salesTable[[#This Row],[quantity_clean]]&gt;0,salesTable[[#This Row],[quantity_clean]],"INVALID")</f>
        <v>8</v>
      </c>
      <c r="AI134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343" s="8">
        <f>IF(salesTable[[#This Row],[unitPrice_clean]]&gt;0,salesTable[[#This Row],[unitPrice_clean]],"INVALID")</f>
        <v>2800</v>
      </c>
      <c r="AK1343">
        <f>IF(salesTable[[#This Row],[Revenue]]="","MISSING",VALUE(TRIM(SUBSTITUTE(SUBSTITUTE(salesTable[[#This Row],[Revenue]],",",""),"GH₵",""))))</f>
        <v>22400</v>
      </c>
      <c r="AL1343" s="8">
        <f>IFERROR(IF(ROUND(salesTable[[#This Row],[Quantity_final]]*salesTable[[#This Row],[UnitPrice_final]],2)=ROUND(salesTable[[#This Row],[revenue_clean]],2)=TRUE,salesTable[[#This Row],[revenue_clean]],"invalid"),"INVALID")</f>
        <v>22400</v>
      </c>
      <c r="AM1343" s="19">
        <f>IF(ISNUMBER(salesTable[[#This Row],[OrderDate]]),salesTable[[#This Row],[OrderDate]],IFERROR(DATEVALUE(CLEAN(TRIM(SUBSTITUTE(salesTable[[#This Row],[OrderDate]],".","/")))),"CHECK"))</f>
        <v>45664</v>
      </c>
      <c r="AN13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45664</v>
      </c>
      <c r="AO13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43" s="8" t="str">
        <f>CLEAN(PROPER(TRIM(salesTable[[#This Row],[Email]])))</f>
        <v>Kwame.Addo38@Example.Com</v>
      </c>
      <c r="AR1343" s="8" t="str">
        <f>CLEAN(TRIM(salesTable[[#This Row],[SourceFile]]))</f>
        <v>Online_Sales_2025.xlsx</v>
      </c>
      <c r="AS13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3" s="8" t="str">
        <f>IF(salesTable[orderRef_final]&lt;&gt;"MISSING",salesTable[orderRef_final],"invalid")</f>
        <v>SUSPICIOUS</v>
      </c>
    </row>
    <row r="1344" spans="1:46" x14ac:dyDescent="0.3">
      <c r="A1344" t="s">
        <v>4506</v>
      </c>
      <c r="B1344" t="s">
        <v>1110</v>
      </c>
      <c r="C1344" t="s">
        <v>3044</v>
      </c>
      <c r="D1344" t="s">
        <v>172</v>
      </c>
      <c r="E1344" t="s">
        <v>1472</v>
      </c>
      <c r="F1344" t="s">
        <v>108</v>
      </c>
      <c r="G1344" t="s">
        <v>142</v>
      </c>
      <c r="H1344" t="s">
        <v>201</v>
      </c>
      <c r="I1344" t="s">
        <v>26</v>
      </c>
      <c r="J1344" t="s">
        <v>685</v>
      </c>
      <c r="K1344" t="s">
        <v>98</v>
      </c>
      <c r="L1344" t="s">
        <v>565</v>
      </c>
      <c r="M1344">
        <v>10</v>
      </c>
      <c r="N1344">
        <v>420</v>
      </c>
      <c r="O1344">
        <v>4200</v>
      </c>
      <c r="P1344" t="s">
        <v>4507</v>
      </c>
      <c r="Q1344" t="s">
        <v>4508</v>
      </c>
      <c r="R1344" t="s">
        <v>157</v>
      </c>
      <c r="S1344" t="str">
        <f>IF(salesTable[[#This Row],[Region]]="","MISSING",IFERROR(VLOOKUP(salesTable[[#This Row],[Region]],region_ref[],2,FALSE),TRIM(CLEAN(UPPER(salesTable[[#This Row],[Region]])))))</f>
        <v>TAMALE</v>
      </c>
      <c r="T1344" t="str">
        <f>IF(salesTable[[#This Row],[CustomerType]]="","MISSING",IFERROR(VLOOKUP(salesTable[[#This Row],[CustomerType]],customerType_Ref[],2,FALSE),TRIM(CLEAN(UPPER(salesTable[[#This Row],[CustomerType]])))))</f>
        <v>BUSINESS</v>
      </c>
      <c r="U1344" t="str">
        <f>IF(salesTable[[#This Row],[SalesChannel]]="","MISSING",IFERROR(VLOOKUP(salesTable[[#This Row],[SalesChannel]],salesChannel_Ref[],2,FALSE),CLEAN(UPPER(TRIM(salesTable[SalesChannel])))))</f>
        <v>MOBILE APP</v>
      </c>
      <c r="V1344" t="str">
        <f>IF(salesTable[[#This Row],[PaymentMethod]]="","MISSING",IFERROR(VLOOKUP(salesTable[[#This Row],[PaymentMethod]],paymentMethod_REF[],2,FALSE), CLEAN(UPPER(TRIM(salesTable[[#This Row],[PaymentMethod]])))))</f>
        <v>CARD</v>
      </c>
      <c r="W1344" s="8" t="str">
        <f>IF(salesTable[[#This Row],[ProductID]]="","MISSING",IFERROR(VLOOKUP(salesTable[[#This Row],[ProductID]],product_REF[],1,FALSE),"NO MATCH"))</f>
        <v>P003</v>
      </c>
      <c r="X1344" s="8" t="str">
        <f>CLEAN(UPPER(TRIM(IF(salesTable[[#This Row],[ProductID]]="","MISSING",IFERROR(VLOOKUP(salesTable[[#This Row],[ProductID]],product_REF[],2,FALSE),"NO MATCH")))))</f>
        <v>WIRELESS HEADSET</v>
      </c>
      <c r="Y1344" t="str">
        <f>IFERROR(CLEAN(UPPER(TRIM(VLOOKUP(salesTable[[#This Row],[productID_Final]],product_REF[],3,FALSE)))),"NO MATCH")</f>
        <v>ELECTRONICS</v>
      </c>
      <c r="Z1344" s="8" t="str">
        <f>IF(salesTable[[#This Row],[productCategory_final]]=CLEAN(UPPER(TRIM(salesTable[ProductCategory]))),salesTable[[#This Row],[productCategory_final]],"MISMATCH")</f>
        <v>ELECTRONICS</v>
      </c>
      <c r="AA1344" s="8" t="str">
        <f>IF(salesTable[[#This Row],[CustomerID]]="","MISSING",IFERROR(VLOOKUP(salesTable[[#This Row],[CustomerID]],customer_REF[],1,FALSE),"NO MATCH"))</f>
        <v>C0345</v>
      </c>
      <c r="AB1344" t="str">
        <f>CLEAN(UPPER(TRIM(IF(salesTable[[#This Row],[FirstName]]="","MISSING",IFERROR(VLOOKUP(salesTable[[#This Row],[CustomerID_final]],customer_REF[],2,FALSE),"NO MATCH")))))</f>
        <v>DANIEL</v>
      </c>
      <c r="AC1344" s="8" t="str">
        <f>IF(salesTable[[#This Row],[customerFisrtName]]=CLEAN(UPPER(TRIM(salesTable[[#This Row],[customerFisrtName]]))),salesTable[[#This Row],[customerFisrtName]],"MISMATCH")</f>
        <v>DANIEL</v>
      </c>
      <c r="AD1344" t="str">
        <f>CLEAN(UPPER(TRIM(IF(salesTable[[#This Row],[LastName]]="","MISSING",IFERROR(VLOOKUP(salesTable[[#This Row],[CustomerID_final]],customer_REF[],3,FALSE),"NO MATCH")))))</f>
        <v>MENSAH</v>
      </c>
      <c r="AE1344" s="8" t="str">
        <f>IF(salesTable[[#This Row],[customerLastName]]=CLEAN(UPPER(TRIM(salesTable[[#This Row],[customerLastName]]))),salesTable[[#This Row],[customerLastName]],"MISMATCH")</f>
        <v>MENSAH</v>
      </c>
      <c r="AF1344" s="8" t="str">
        <f>IF(salesTable[[#This Row],[Phone]]="","MISSING",0&amp;RIGHT(TRIM(SUBSTITUTE(SUBSTITUTE(SUBSTITUTE(salesTable[[#This Row],[Phone]],"+","")," ",""),"-","")),9))</f>
        <v>0546975877</v>
      </c>
      <c r="AG134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44" s="8">
        <f>IF(salesTable[[#This Row],[quantity_clean]]&gt;0,salesTable[[#This Row],[quantity_clean]],"INVALID")</f>
        <v>10</v>
      </c>
      <c r="AI1344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344" s="8">
        <f>IF(salesTable[[#This Row],[unitPrice_clean]]&gt;0,salesTable[[#This Row],[unitPrice_clean]],"INVALID")</f>
        <v>420</v>
      </c>
      <c r="AK1344">
        <f>IF(salesTable[[#This Row],[Revenue]]="","MISSING",VALUE(TRIM(SUBSTITUTE(SUBSTITUTE(salesTable[[#This Row],[Revenue]],",",""),"GH₵",""))))</f>
        <v>4200</v>
      </c>
      <c r="AL1344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344" s="19" t="str">
        <f>IF(ISNUMBER(salesTable[[#This Row],[OrderDate]]),salesTable[[#This Row],[OrderDate]],IFERROR(DATEVALUE(CLEAN(TRIM(SUBSTITUTE(salesTable[[#This Row],[OrderDate]],".","/")))),"CHECK"))</f>
        <v>CHECK</v>
      </c>
      <c r="AN134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44" s="8" t="str">
        <f>CLEAN(PROPER(TRIM(salesTable[[#This Row],[Email]])))</f>
        <v>Daniel.Mensah74@Example.Com</v>
      </c>
      <c r="AR1344" s="8" t="str">
        <f>CLEAN(TRIM(salesTable[[#This Row],[SourceFile]]))</f>
        <v>Online_Sales_2025.xlsx</v>
      </c>
      <c r="AS13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4" s="8" t="str">
        <f>IF(salesTable[orderRef_final]&lt;&gt;"MISSING",salesTable[orderRef_final],"invalid")</f>
        <v>SUSPICIOUS</v>
      </c>
    </row>
    <row r="1345" spans="1:46" x14ac:dyDescent="0.3">
      <c r="A1345" t="s">
        <v>4516</v>
      </c>
      <c r="B1345" t="s">
        <v>4517</v>
      </c>
      <c r="C1345" t="s">
        <v>4518</v>
      </c>
      <c r="D1345" t="s">
        <v>423</v>
      </c>
      <c r="E1345" t="s">
        <v>173</v>
      </c>
      <c r="F1345" t="s">
        <v>23</v>
      </c>
      <c r="G1345" t="s">
        <v>239</v>
      </c>
      <c r="H1345" t="s">
        <v>1728</v>
      </c>
      <c r="I1345" t="s">
        <v>279</v>
      </c>
      <c r="J1345" t="s">
        <v>97</v>
      </c>
      <c r="K1345" t="s">
        <v>493</v>
      </c>
      <c r="L1345" t="s">
        <v>58</v>
      </c>
      <c r="N1345">
        <v>980</v>
      </c>
      <c r="O1345">
        <v>980</v>
      </c>
      <c r="P1345" t="s">
        <v>4519</v>
      </c>
      <c r="Q1345" t="s">
        <v>4520</v>
      </c>
      <c r="R1345" t="s">
        <v>46</v>
      </c>
      <c r="S1345" t="str">
        <f>IF(salesTable[[#This Row],[Region]]="","MISSING",IFERROR(VLOOKUP(salesTable[[#This Row],[Region]],region_ref[],2,FALSE),TRIM(CLEAN(UPPER(salesTable[[#This Row],[Region]])))))</f>
        <v>HO</v>
      </c>
      <c r="T1345" t="str">
        <f>IF(salesTable[[#This Row],[CustomerType]]="","MISSING",IFERROR(VLOOKUP(salesTable[[#This Row],[CustomerType]],customerType_Ref[],2,FALSE),TRIM(CLEAN(UPPER(salesTable[[#This Row],[CustomerType]])))))</f>
        <v>BUSINESS</v>
      </c>
      <c r="U1345" t="str">
        <f>IF(salesTable[[#This Row],[SalesChannel]]="","MISSING",IFERROR(VLOOKUP(salesTable[[#This Row],[SalesChannel]],salesChannel_Ref[],2,FALSE),CLEAN(UPPER(TRIM(salesTable[SalesChannel])))))</f>
        <v>AGENT</v>
      </c>
      <c r="V134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45" s="8" t="str">
        <f>IF(salesTable[[#This Row],[ProductID]]="","MISSING",IFERROR(VLOOKUP(salesTable[[#This Row],[ProductID]],product_REF[],1,FALSE),"NO MATCH"))</f>
        <v>P009</v>
      </c>
      <c r="X1345" s="8" t="str">
        <f>CLEAN(UPPER(TRIM(IF(salesTable[[#This Row],[ProductID]]="","MISSING",IFERROR(VLOOKUP(salesTable[[#This Row],[ProductID]],product_REF[],2,FALSE),"NO MATCH")))))</f>
        <v>FILING CABINET</v>
      </c>
      <c r="Y1345" t="str">
        <f>IFERROR(CLEAN(UPPER(TRIM(VLOOKUP(salesTable[[#This Row],[productID_Final]],product_REF[],3,FALSE)))),"NO MATCH")</f>
        <v>OFFICE SUPPLIES</v>
      </c>
      <c r="Z1345" s="8" t="str">
        <f>IF(salesTable[[#This Row],[productCategory_final]]=CLEAN(UPPER(TRIM(salesTable[ProductCategory]))),salesTable[[#This Row],[productCategory_final]],"MISMATCH")</f>
        <v>OFFICE SUPPLIES</v>
      </c>
      <c r="AA1345" s="8" t="str">
        <f>IF(salesTable[[#This Row],[CustomerID]]="","MISSING",IFERROR(VLOOKUP(salesTable[[#This Row],[CustomerID]],customer_REF[],1,FALSE),"NO MATCH"))</f>
        <v>C0104</v>
      </c>
      <c r="AB1345" t="str">
        <f>CLEAN(UPPER(TRIM(IF(salesTable[[#This Row],[FirstName]]="","MISSING",IFERROR(VLOOKUP(salesTable[[#This Row],[CustomerID_final]],customer_REF[],2,FALSE),"NO MATCH")))))</f>
        <v>AMA</v>
      </c>
      <c r="AC1345" s="8" t="str">
        <f>IF(salesTable[[#This Row],[customerFisrtName]]=CLEAN(UPPER(TRIM(salesTable[[#This Row],[customerFisrtName]]))),salesTable[[#This Row],[customerFisrtName]],"MISMATCH")</f>
        <v>AMA</v>
      </c>
      <c r="AD1345" t="str">
        <f>CLEAN(UPPER(TRIM(IF(salesTable[[#This Row],[LastName]]="","MISSING",IFERROR(VLOOKUP(salesTable[[#This Row],[CustomerID_final]],customer_REF[],3,FALSE),"NO MATCH")))))</f>
        <v>OSEI</v>
      </c>
      <c r="AE1345" s="8" t="str">
        <f>IF(salesTable[[#This Row],[customerLastName]]=CLEAN(UPPER(TRIM(salesTable[[#This Row],[customerLastName]]))),salesTable[[#This Row],[customerLastName]],"MISMATCH")</f>
        <v>OSEI</v>
      </c>
      <c r="AF1345" s="8" t="str">
        <f>IF(salesTable[[#This Row],[Phone]]="","MISSING",0&amp;RIGHT(TRIM(SUBSTITUTE(SUBSTITUTE(SUBSTITUTE(salesTable[[#This Row],[Phone]],"+","")," ",""),"-","")),9))</f>
        <v>0502385437</v>
      </c>
      <c r="AG134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345" s="8" t="str">
        <f>IF(salesTable[[#This Row],[quantity_clean]]&gt;0,salesTable[[#This Row],[quantity_clean]],"INVALID")</f>
        <v>INVALID</v>
      </c>
      <c r="AI1345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45" s="8">
        <f>IF(salesTable[[#This Row],[unitPrice_clean]]&gt;0,salesTable[[#This Row],[unitPrice_clean]],"INVALID")</f>
        <v>980</v>
      </c>
      <c r="AK1345">
        <f>IF(salesTable[[#This Row],[Revenue]]="","MISSING",VALUE(TRIM(SUBSTITUTE(SUBSTITUTE(salesTable[[#This Row],[Revenue]],",",""),"GH₵",""))))</f>
        <v>980</v>
      </c>
      <c r="AL134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45" s="19">
        <f>IF(ISNUMBER(salesTable[[#This Row],[OrderDate]]),salesTable[[#This Row],[OrderDate]],IFERROR(DATEVALUE(CLEAN(TRIM(SUBSTITUTE(salesTable[[#This Row],[OrderDate]],".","/")))),"CHECK"))</f>
        <v>45715</v>
      </c>
      <c r="AN13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45715</v>
      </c>
      <c r="AO13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45" s="8" t="str">
        <f>CLEAN(PROPER(TRIM(salesTable[[#This Row],[Email]])))</f>
        <v>Ama.Osei20@Example.Com</v>
      </c>
      <c r="AR1345" s="8" t="str">
        <f>CLEAN(TRIM(salesTable[[#This Row],[SourceFile]]))</f>
        <v>Mobile_App_Export.csv</v>
      </c>
      <c r="AS13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5" s="8" t="str">
        <f>IF(salesTable[orderRef_final]&lt;&gt;"MISSING",salesTable[orderRef_final],"invalid")</f>
        <v>SUSPICIOUS</v>
      </c>
    </row>
    <row r="1346" spans="1:46" x14ac:dyDescent="0.3">
      <c r="A1346" t="s">
        <v>4557</v>
      </c>
      <c r="B1346" t="s">
        <v>4558</v>
      </c>
      <c r="C1346" t="s">
        <v>3134</v>
      </c>
      <c r="D1346" t="s">
        <v>50</v>
      </c>
      <c r="E1346" t="s">
        <v>433</v>
      </c>
      <c r="F1346" t="s">
        <v>23</v>
      </c>
      <c r="G1346" t="s">
        <v>24</v>
      </c>
      <c r="H1346" t="s">
        <v>130</v>
      </c>
      <c r="I1346" t="s">
        <v>313</v>
      </c>
      <c r="J1346" t="s">
        <v>27</v>
      </c>
      <c r="K1346" t="s">
        <v>921</v>
      </c>
      <c r="L1346" t="s">
        <v>182</v>
      </c>
      <c r="M1346">
        <v>7</v>
      </c>
      <c r="N1346" t="s">
        <v>3245</v>
      </c>
      <c r="O1346">
        <v>29400</v>
      </c>
      <c r="P1346" t="s">
        <v>4559</v>
      </c>
      <c r="Q1346" t="s">
        <v>4560</v>
      </c>
      <c r="R1346" t="s">
        <v>61</v>
      </c>
      <c r="S1346" t="str">
        <f>IF(salesTable[[#This Row],[Region]]="","MISSING",IFERROR(VLOOKUP(salesTable[[#This Row],[Region]],region_ref[],2,FALSE),TRIM(CLEAN(UPPER(salesTable[[#This Row],[Region]])))))</f>
        <v>HO</v>
      </c>
      <c r="T1346" t="str">
        <f>IF(salesTable[[#This Row],[CustomerType]]="","MISSING",IFERROR(VLOOKUP(salesTable[[#This Row],[CustomerType]],customerType_Ref[],2,FALSE),TRIM(CLEAN(UPPER(salesTable[[#This Row],[CustomerType]])))))</f>
        <v>GOVERNMENT</v>
      </c>
      <c r="U1346" t="str">
        <f>IF(salesTable[[#This Row],[SalesChannel]]="","MISSING",IFERROR(VLOOKUP(salesTable[[#This Row],[SalesChannel]],salesChannel_Ref[],2,FALSE),CLEAN(UPPER(TRIM(salesTable[SalesChannel])))))</f>
        <v>MOBILE APP</v>
      </c>
      <c r="V1346" t="str">
        <f>IF(salesTable[[#This Row],[PaymentMethod]]="","MISSING",IFERROR(VLOOKUP(salesTable[[#This Row],[PaymentMethod]],paymentMethod_REF[],2,FALSE), CLEAN(UPPER(TRIM(salesTable[[#This Row],[PaymentMethod]])))))</f>
        <v>CASH</v>
      </c>
      <c r="W1346" s="8" t="str">
        <f>IF(salesTable[[#This Row],[ProductID]]="","MISSING",IFERROR(VLOOKUP(salesTable[[#This Row],[ProductID]],product_REF[],1,FALSE),"NO MATCH"))</f>
        <v>P001</v>
      </c>
      <c r="X1346" s="8" t="str">
        <f>CLEAN(UPPER(TRIM(IF(salesTable[[#This Row],[ProductID]]="","MISSING",IFERROR(VLOOKUP(salesTable[[#This Row],[ProductID]],product_REF[],2,FALSE),"NO MATCH")))))</f>
        <v>LAPTOP PRO 14</v>
      </c>
      <c r="Y1346" t="str">
        <f>IFERROR(CLEAN(UPPER(TRIM(VLOOKUP(salesTable[[#This Row],[productID_Final]],product_REF[],3,FALSE)))),"NO MATCH")</f>
        <v>ELECTRONICS</v>
      </c>
      <c r="Z1346" s="8" t="str">
        <f>IF(salesTable[[#This Row],[productCategory_final]]=CLEAN(UPPER(TRIM(salesTable[ProductCategory]))),salesTable[[#This Row],[productCategory_final]],"MISMATCH")</f>
        <v>ELECTRONICS</v>
      </c>
      <c r="AA1346" s="8" t="str">
        <f>IF(salesTable[[#This Row],[CustomerID]]="","MISSING",IFERROR(VLOOKUP(salesTable[[#This Row],[CustomerID]],customer_REF[],1,FALSE),"NO MATCH"))</f>
        <v>C0331</v>
      </c>
      <c r="AB1346" t="str">
        <f>CLEAN(UPPER(TRIM(IF(salesTable[[#This Row],[FirstName]]="","MISSING",IFERROR(VLOOKUP(salesTable[[#This Row],[CustomerID_final]],customer_REF[],2,FALSE),"NO MATCH")))))</f>
        <v>AKOSUA</v>
      </c>
      <c r="AC1346" s="8" t="str">
        <f>IF(salesTable[[#This Row],[customerFisrtName]]=CLEAN(UPPER(TRIM(salesTable[[#This Row],[customerFisrtName]]))),salesTable[[#This Row],[customerFisrtName]],"MISMATCH")</f>
        <v>AKOSUA</v>
      </c>
      <c r="AD1346" t="str">
        <f>CLEAN(UPPER(TRIM(IF(salesTable[[#This Row],[LastName]]="","MISSING",IFERROR(VLOOKUP(salesTable[[#This Row],[CustomerID_final]],customer_REF[],3,FALSE),"NO MATCH")))))</f>
        <v>ASARE</v>
      </c>
      <c r="AE1346" s="8" t="str">
        <f>IF(salesTable[[#This Row],[customerLastName]]=CLEAN(UPPER(TRIM(salesTable[[#This Row],[customerLastName]]))),salesTable[[#This Row],[customerLastName]],"MISMATCH")</f>
        <v>ASARE</v>
      </c>
      <c r="AF1346" s="8" t="str">
        <f>IF(salesTable[[#This Row],[Phone]]="","MISSING",0&amp;RIGHT(TRIM(SUBSTITUTE(SUBSTITUTE(SUBSTITUTE(salesTable[[#This Row],[Phone]],"+","")," ",""),"-","")),9))</f>
        <v>0249703282</v>
      </c>
      <c r="AG1346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346" s="8">
        <f>IF(salesTable[[#This Row],[quantity_clean]]&gt;0,salesTable[[#This Row],[quantity_clean]],"INVALID")</f>
        <v>7</v>
      </c>
      <c r="AI134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46" s="8">
        <f>IF(salesTable[[#This Row],[unitPrice_clean]]&gt;0,salesTable[[#This Row],[unitPrice_clean]],"INVALID")</f>
        <v>4200</v>
      </c>
      <c r="AK1346">
        <f>IF(salesTable[[#This Row],[Revenue]]="","MISSING",VALUE(TRIM(SUBSTITUTE(SUBSTITUTE(salesTable[[#This Row],[Revenue]],",",""),"GH₵",""))))</f>
        <v>29400</v>
      </c>
      <c r="AL1346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1346" s="19">
        <f>IF(ISNUMBER(salesTable[[#This Row],[OrderDate]]),salesTable[[#This Row],[OrderDate]],IFERROR(DATEVALUE(CLEAN(TRIM(SUBSTITUTE(salesTable[[#This Row],[OrderDate]],".","/")))),"CHECK"))</f>
        <v>45872</v>
      </c>
      <c r="AN13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45872</v>
      </c>
      <c r="AO13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46" s="8" t="str">
        <f>CLEAN(PROPER(TRIM(salesTable[[#This Row],[Email]])))</f>
        <v>Akosua.Asare60@Example.Con</v>
      </c>
      <c r="AR1346" s="8" t="str">
        <f>CLEAN(TRIM(salesTable[[#This Row],[SourceFile]]))</f>
        <v>Retail_POS_2025.csv</v>
      </c>
      <c r="AS13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6" s="8" t="str">
        <f>IF(salesTable[orderRef_final]&lt;&gt;"MISSING",salesTable[orderRef_final],"invalid")</f>
        <v>SUSPICIOUS</v>
      </c>
    </row>
    <row r="1347" spans="1:46" x14ac:dyDescent="0.3">
      <c r="A1347" t="s">
        <v>4561</v>
      </c>
      <c r="B1347" t="s">
        <v>2712</v>
      </c>
      <c r="C1347" t="s">
        <v>2353</v>
      </c>
      <c r="D1347" t="s">
        <v>302</v>
      </c>
      <c r="E1347" t="s">
        <v>1601</v>
      </c>
      <c r="F1347" t="s">
        <v>108</v>
      </c>
      <c r="G1347" t="s">
        <v>68</v>
      </c>
      <c r="H1347" t="s">
        <v>109</v>
      </c>
      <c r="I1347" t="s">
        <v>110</v>
      </c>
      <c r="J1347" t="s">
        <v>27</v>
      </c>
      <c r="K1347" t="s">
        <v>72</v>
      </c>
      <c r="L1347" t="s">
        <v>1882</v>
      </c>
      <c r="M1347" t="s">
        <v>4045</v>
      </c>
      <c r="N1347">
        <v>3600</v>
      </c>
      <c r="O1347">
        <v>7200</v>
      </c>
      <c r="P1347" t="s">
        <v>4562</v>
      </c>
      <c r="Q1347" t="s">
        <v>4563</v>
      </c>
      <c r="R1347" t="s">
        <v>46</v>
      </c>
      <c r="S1347" t="str">
        <f>IF(salesTable[[#This Row],[Region]]="","MISSING",IFERROR(VLOOKUP(salesTable[[#This Row],[Region]],region_ref[],2,FALSE),TRIM(CLEAN(UPPER(salesTable[[#This Row],[Region]])))))</f>
        <v>TAMALE</v>
      </c>
      <c r="T1347" t="str">
        <f>IF(salesTable[[#This Row],[CustomerType]]="","MISSING",IFERROR(VLOOKUP(salesTable[[#This Row],[CustomerType]],customerType_Ref[],2,FALSE),TRIM(CLEAN(UPPER(salesTable[[#This Row],[CustomerType]])))))</f>
        <v>GOVERNMENT</v>
      </c>
      <c r="U1347" t="str">
        <f>IF(salesTable[[#This Row],[SalesChannel]]="","MISSING",IFERROR(VLOOKUP(salesTable[[#This Row],[SalesChannel]],salesChannel_Ref[],2,FALSE),CLEAN(UPPER(TRIM(salesTable[SalesChannel])))))</f>
        <v>IN-STORE</v>
      </c>
      <c r="V134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47" s="8" t="str">
        <f>IF(salesTable[[#This Row],[ProductID]]="","MISSING",IFERROR(VLOOKUP(salesTable[[#This Row],[ProductID]],product_REF[],1,FALSE),"NO MATCH"))</f>
        <v>P010</v>
      </c>
      <c r="X1347" s="8" t="str">
        <f>CLEAN(UPPER(TRIM(IF(salesTable[[#This Row],[ProductID]]="","MISSING",IFERROR(VLOOKUP(salesTable[[#This Row],[ProductID]],product_REF[],2,FALSE),"NO MATCH")))))</f>
        <v>AIR CONDITIONER</v>
      </c>
      <c r="Y1347" t="str">
        <f>IFERROR(CLEAN(UPPER(TRIM(VLOOKUP(salesTable[[#This Row],[productID_Final]],product_REF[],3,FALSE)))),"NO MATCH")</f>
        <v>HOME APPLIANCES</v>
      </c>
      <c r="Z1347" s="8" t="str">
        <f>IF(salesTable[[#This Row],[productCategory_final]]=CLEAN(UPPER(TRIM(salesTable[ProductCategory]))),salesTable[[#This Row],[productCategory_final]],"MISMATCH")</f>
        <v>HOME APPLIANCES</v>
      </c>
      <c r="AA1347" s="8" t="str">
        <f>IF(salesTable[[#This Row],[CustomerID]]="","MISSING",IFERROR(VLOOKUP(salesTable[[#This Row],[CustomerID]],customer_REF[],1,FALSE),"NO MATCH"))</f>
        <v>C0186</v>
      </c>
      <c r="AB1347" t="str">
        <f>CLEAN(UPPER(TRIM(IF(salesTable[[#This Row],[FirstName]]="","MISSING",IFERROR(VLOOKUP(salesTable[[#This Row],[CustomerID_final]],customer_REF[],2,FALSE),"NO MATCH")))))</f>
        <v>AMA</v>
      </c>
      <c r="AC1347" s="8" t="str">
        <f>IF(salesTable[[#This Row],[customerFisrtName]]=CLEAN(UPPER(TRIM(salesTable[[#This Row],[customerFisrtName]]))),salesTable[[#This Row],[customerFisrtName]],"MISMATCH")</f>
        <v>AMA</v>
      </c>
      <c r="AD1347" t="str">
        <f>CLEAN(UPPER(TRIM(IF(salesTable[[#This Row],[LastName]]="","MISSING",IFERROR(VLOOKUP(salesTable[[#This Row],[CustomerID_final]],customer_REF[],3,FALSE),"NO MATCH")))))</f>
        <v>ANTWI</v>
      </c>
      <c r="AE1347" s="8" t="str">
        <f>IF(salesTable[[#This Row],[customerLastName]]=CLEAN(UPPER(TRIM(salesTable[[#This Row],[customerLastName]]))),salesTable[[#This Row],[customerLastName]],"MISMATCH")</f>
        <v>ANTWI</v>
      </c>
      <c r="AF1347" s="8" t="str">
        <f>IF(salesTable[[#This Row],[Phone]]="","MISSING",0&amp;RIGHT(TRIM(SUBSTITUTE(SUBSTITUTE(SUBSTITUTE(salesTable[[#This Row],[Phone]],"+","")," ",""),"-","")),9))</f>
        <v>0598481424</v>
      </c>
      <c r="AG134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47" s="8">
        <f>IF(salesTable[[#This Row],[quantity_clean]]&gt;0,salesTable[[#This Row],[quantity_clean]],"INVALID")</f>
        <v>2</v>
      </c>
      <c r="AI134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347" s="8">
        <f>IF(salesTable[[#This Row],[unitPrice_clean]]&gt;0,salesTable[[#This Row],[unitPrice_clean]],"INVALID")</f>
        <v>3600</v>
      </c>
      <c r="AK1347">
        <f>IF(salesTable[[#This Row],[Revenue]]="","MISSING",VALUE(TRIM(SUBSTITUTE(SUBSTITUTE(salesTable[[#This Row],[Revenue]],",",""),"GH₵",""))))</f>
        <v>7200</v>
      </c>
      <c r="AL1347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347" s="19">
        <f>IF(ISNUMBER(salesTable[[#This Row],[OrderDate]]),salesTable[[#This Row],[OrderDate]],IFERROR(DATEVALUE(CLEAN(TRIM(SUBSTITUTE(salesTable[[#This Row],[OrderDate]],".","/")))),"CHECK"))</f>
        <v>45845</v>
      </c>
      <c r="AN13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45845</v>
      </c>
      <c r="AO13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47" s="8" t="str">
        <f>CLEAN(PROPER(TRIM(salesTable[[#This Row],[Email]])))</f>
        <v>Ama.Antwi89@Example.Com</v>
      </c>
      <c r="AR1347" s="8" t="str">
        <f>CLEAN(TRIM(salesTable[[#This Row],[SourceFile]]))</f>
        <v>Mobile_App_Export.csv</v>
      </c>
      <c r="AS13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7" s="8" t="str">
        <f>IF(salesTable[orderRef_final]&lt;&gt;"MISSING",salesTable[orderRef_final],"invalid")</f>
        <v>SUSPICIOUS</v>
      </c>
    </row>
    <row r="1348" spans="1:46" x14ac:dyDescent="0.3">
      <c r="A1348" t="s">
        <v>4568</v>
      </c>
      <c r="B1348" t="s">
        <v>4569</v>
      </c>
      <c r="C1348" t="s">
        <v>3010</v>
      </c>
      <c r="D1348" t="s">
        <v>743</v>
      </c>
      <c r="E1348" t="s">
        <v>140</v>
      </c>
      <c r="F1348" t="s">
        <v>108</v>
      </c>
      <c r="G1348" t="s">
        <v>239</v>
      </c>
      <c r="H1348" t="s">
        <v>240</v>
      </c>
      <c r="I1348" t="s">
        <v>279</v>
      </c>
      <c r="J1348" t="s">
        <v>510</v>
      </c>
      <c r="K1348" t="s">
        <v>84</v>
      </c>
      <c r="L1348" t="s">
        <v>58</v>
      </c>
      <c r="M1348">
        <v>11</v>
      </c>
      <c r="N1348">
        <v>980</v>
      </c>
      <c r="O1348">
        <v>10780</v>
      </c>
      <c r="P1348" t="s">
        <v>4570</v>
      </c>
      <c r="Q1348" t="s">
        <v>4571</v>
      </c>
      <c r="R1348" t="s">
        <v>61</v>
      </c>
      <c r="S1348" t="str">
        <f>IF(salesTable[[#This Row],[Region]]="","MISSING",IFERROR(VLOOKUP(salesTable[[#This Row],[Region]],region_ref[],2,FALSE),TRIM(CLEAN(UPPER(salesTable[[#This Row],[Region]])))))</f>
        <v>TAMALE</v>
      </c>
      <c r="T1348" t="str">
        <f>IF(salesTable[[#This Row],[CustomerType]]="","MISSING",IFERROR(VLOOKUP(salesTable[[#This Row],[CustomerType]],customerType_Ref[],2,FALSE),TRIM(CLEAN(UPPER(salesTable[[#This Row],[CustomerType]])))))</f>
        <v>BUSINESS</v>
      </c>
      <c r="U1348" t="str">
        <f>IF(salesTable[[#This Row],[SalesChannel]]="","MISSING",IFERROR(VLOOKUP(salesTable[[#This Row],[SalesChannel]],salesChannel_Ref[],2,FALSE),CLEAN(UPPER(TRIM(salesTable[SalesChannel])))))</f>
        <v>AGENT</v>
      </c>
      <c r="V134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48" s="8" t="str">
        <f>IF(salesTable[[#This Row],[ProductID]]="","MISSING",IFERROR(VLOOKUP(salesTable[[#This Row],[ProductID]],product_REF[],1,FALSE),"NO MATCH"))</f>
        <v>P009</v>
      </c>
      <c r="X1348" s="8" t="str">
        <f>CLEAN(UPPER(TRIM(IF(salesTable[[#This Row],[ProductID]]="","MISSING",IFERROR(VLOOKUP(salesTable[[#This Row],[ProductID]],product_REF[],2,FALSE),"NO MATCH")))))</f>
        <v>FILING CABINET</v>
      </c>
      <c r="Y1348" t="str">
        <f>IFERROR(CLEAN(UPPER(TRIM(VLOOKUP(salesTable[[#This Row],[productID_Final]],product_REF[],3,FALSE)))),"NO MATCH")</f>
        <v>OFFICE SUPPLIES</v>
      </c>
      <c r="Z1348" s="8" t="str">
        <f>IF(salesTable[[#This Row],[productCategory_final]]=CLEAN(UPPER(TRIM(salesTable[ProductCategory]))),salesTable[[#This Row],[productCategory_final]],"MISMATCH")</f>
        <v>OFFICE SUPPLIES</v>
      </c>
      <c r="AA1348" s="8" t="str">
        <f>IF(salesTable[[#This Row],[CustomerID]]="","MISSING",IFERROR(VLOOKUP(salesTable[[#This Row],[CustomerID]],customer_REF[],1,FALSE),"NO MATCH"))</f>
        <v>C0239</v>
      </c>
      <c r="AB1348" t="str">
        <f>CLEAN(UPPER(TRIM(IF(salesTable[[#This Row],[FirstName]]="","MISSING",IFERROR(VLOOKUP(salesTable[[#This Row],[CustomerID_final]],customer_REF[],2,FALSE),"NO MATCH")))))</f>
        <v>ESI</v>
      </c>
      <c r="AC1348" s="8" t="str">
        <f>IF(salesTable[[#This Row],[customerFisrtName]]=CLEAN(UPPER(TRIM(salesTable[[#This Row],[customerFisrtName]]))),salesTable[[#This Row],[customerFisrtName]],"MISMATCH")</f>
        <v>ESI</v>
      </c>
      <c r="AD1348" t="str">
        <f>CLEAN(UPPER(TRIM(IF(salesTable[[#This Row],[LastName]]="","MISSING",IFERROR(VLOOKUP(salesTable[[#This Row],[CustomerID_final]],customer_REF[],3,FALSE),"NO MATCH")))))</f>
        <v>OWUSU</v>
      </c>
      <c r="AE1348" s="8" t="str">
        <f>IF(salesTable[[#This Row],[customerLastName]]=CLEAN(UPPER(TRIM(salesTable[[#This Row],[customerLastName]]))),salesTable[[#This Row],[customerLastName]],"MISMATCH")</f>
        <v>OWUSU</v>
      </c>
      <c r="AF1348" s="8" t="str">
        <f>IF(salesTable[[#This Row],[Phone]]="","MISSING",0&amp;RIGHT(TRIM(SUBSTITUTE(SUBSTITUTE(SUBSTITUTE(salesTable[[#This Row],[Phone]],"+","")," ",""),"-","")),9))</f>
        <v>0274142622</v>
      </c>
      <c r="AG134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48" s="8">
        <f>IF(salesTable[[#This Row],[quantity_clean]]&gt;0,salesTable[[#This Row],[quantity_clean]],"INVALID")</f>
        <v>11</v>
      </c>
      <c r="AI1348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48" s="8">
        <f>IF(salesTable[[#This Row],[unitPrice_clean]]&gt;0,salesTable[[#This Row],[unitPrice_clean]],"INVALID")</f>
        <v>980</v>
      </c>
      <c r="AK1348">
        <f>IF(salesTable[[#This Row],[Revenue]]="","MISSING",VALUE(TRIM(SUBSTITUTE(SUBSTITUTE(salesTable[[#This Row],[Revenue]],",",""),"GH₵",""))))</f>
        <v>10780</v>
      </c>
      <c r="AL1348" s="8">
        <f>IFERROR(IF(ROUND(salesTable[[#This Row],[Quantity_final]]*salesTable[[#This Row],[UnitPrice_final]],2)=ROUND(salesTable[[#This Row],[revenue_clean]],2)=TRUE,salesTable[[#This Row],[revenue_clean]],"invalid"),"INVALID")</f>
        <v>10780</v>
      </c>
      <c r="AM1348" s="19">
        <f>IF(ISNUMBER(salesTable[[#This Row],[OrderDate]]),salesTable[[#This Row],[OrderDate]],IFERROR(DATEVALUE(CLEAN(TRIM(SUBSTITUTE(salesTable[[#This Row],[OrderDate]],".","/")))),"CHECK"))</f>
        <v>45816</v>
      </c>
      <c r="AN134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45816</v>
      </c>
      <c r="AO13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48" s="8" t="str">
        <f>CLEAN(PROPER(TRIM(salesTable[[#This Row],[Email]])))</f>
        <v>Esi.Owusu55@Example.Com</v>
      </c>
      <c r="AR1348" s="8" t="str">
        <f>CLEAN(TRIM(salesTable[[#This Row],[SourceFile]]))</f>
        <v>Retail_POS_2025.csv</v>
      </c>
      <c r="AS13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8" s="8" t="str">
        <f>IF(salesTable[orderRef_final]&lt;&gt;"MISSING",salesTable[orderRef_final],"invalid")</f>
        <v>SUSPICIOUS</v>
      </c>
    </row>
    <row r="1349" spans="1:46" x14ac:dyDescent="0.3">
      <c r="A1349" t="s">
        <v>4572</v>
      </c>
      <c r="B1349" t="s">
        <v>4573</v>
      </c>
      <c r="C1349" t="s">
        <v>389</v>
      </c>
      <c r="D1349" t="s">
        <v>80</v>
      </c>
      <c r="E1349" t="s">
        <v>37</v>
      </c>
      <c r="F1349" t="s">
        <v>23</v>
      </c>
      <c r="G1349" t="s">
        <v>218</v>
      </c>
      <c r="H1349" t="s">
        <v>312</v>
      </c>
      <c r="I1349" t="s">
        <v>313</v>
      </c>
      <c r="J1349" t="s">
        <v>4574</v>
      </c>
      <c r="K1349" t="s">
        <v>57</v>
      </c>
      <c r="L1349" t="s">
        <v>29</v>
      </c>
      <c r="M1349">
        <v>3</v>
      </c>
      <c r="N1349">
        <v>2800</v>
      </c>
      <c r="O1349">
        <v>8400</v>
      </c>
      <c r="P1349" t="s">
        <v>643</v>
      </c>
      <c r="Q1349" t="s">
        <v>4575</v>
      </c>
      <c r="R1349" t="s">
        <v>32</v>
      </c>
      <c r="S1349" t="str">
        <f>IF(salesTable[[#This Row],[Region]]="","MISSING",IFERROR(VLOOKUP(salesTable[[#This Row],[Region]],region_ref[],2,FALSE),TRIM(CLEAN(UPPER(salesTable[[#This Row],[Region]])))))</f>
        <v>HO</v>
      </c>
      <c r="T1349" t="str">
        <f>IF(salesTable[[#This Row],[CustomerType]]="","MISSING",IFERROR(VLOOKUP(salesTable[[#This Row],[CustomerType]],customerType_Ref[],2,FALSE),TRIM(CLEAN(UPPER(salesTable[[#This Row],[CustomerType]])))))</f>
        <v>GOVERNMENT</v>
      </c>
      <c r="U1349" t="str">
        <f>IF(salesTable[[#This Row],[SalesChannel]]="","MISSING",IFERROR(VLOOKUP(salesTable[[#This Row],[SalesChannel]],salesChannel_Ref[],2,FALSE),CLEAN(UPPER(TRIM(salesTable[SalesChannel])))))</f>
        <v>ONLINE</v>
      </c>
      <c r="V134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49" s="8" t="str">
        <f>IF(salesTable[[#This Row],[ProductID]]="","MISSING",IFERROR(VLOOKUP(salesTable[[#This Row],[ProductID]],product_REF[],1,FALSE),"NO MATCH"))</f>
        <v>P005</v>
      </c>
      <c r="X1349" s="8" t="str">
        <f>CLEAN(UPPER(TRIM(IF(salesTable[[#This Row],[ProductID]]="","MISSING",IFERROR(VLOOKUP(salesTable[[#This Row],[ProductID]],product_REF[],2,FALSE),"NO MATCH")))))</f>
        <v>SMARTPHONE X</v>
      </c>
      <c r="Y1349" t="str">
        <f>IFERROR(CLEAN(UPPER(TRIM(VLOOKUP(salesTable[[#This Row],[productID_Final]],product_REF[],3,FALSE)))),"NO MATCH")</f>
        <v>ELECTRONICS</v>
      </c>
      <c r="Z1349" s="8" t="str">
        <f>IF(salesTable[[#This Row],[productCategory_final]]=CLEAN(UPPER(TRIM(salesTable[ProductCategory]))),salesTable[[#This Row],[productCategory_final]],"MISMATCH")</f>
        <v>ELECTRONICS</v>
      </c>
      <c r="AA1349" s="8" t="str">
        <f>IF(salesTable[[#This Row],[CustomerID]]="","MISSING",IFERROR(VLOOKUP(salesTable[[#This Row],[CustomerID]],customer_REF[],1,FALSE),"NO MATCH"))</f>
        <v>C0295</v>
      </c>
      <c r="AB1349" t="str">
        <f>CLEAN(UPPER(TRIM(IF(salesTable[[#This Row],[FirstName]]="","MISSING",IFERROR(VLOOKUP(salesTable[[#This Row],[CustomerID_final]],customer_REF[],2,FALSE),"NO MATCH")))))</f>
        <v>ADWOA</v>
      </c>
      <c r="AC1349" s="8" t="str">
        <f>IF(salesTable[[#This Row],[customerFisrtName]]=CLEAN(UPPER(TRIM(salesTable[[#This Row],[customerFisrtName]]))),salesTable[[#This Row],[customerFisrtName]],"MISMATCH")</f>
        <v>ADWOA</v>
      </c>
      <c r="AD1349" t="str">
        <f>CLEAN(UPPER(TRIM(IF(salesTable[[#This Row],[LastName]]="","MISSING",IFERROR(VLOOKUP(salesTable[[#This Row],[CustomerID_final]],customer_REF[],3,FALSE),"NO MATCH")))))</f>
        <v>ANTWI</v>
      </c>
      <c r="AE1349" s="8" t="str">
        <f>IF(salesTable[[#This Row],[customerLastName]]=CLEAN(UPPER(TRIM(salesTable[[#This Row],[customerLastName]]))),salesTable[[#This Row],[customerLastName]],"MISMATCH")</f>
        <v>ANTWI</v>
      </c>
      <c r="AF1349" s="8" t="str">
        <f>IF(salesTable[[#This Row],[Phone]]="","MISSING",0&amp;RIGHT(TRIM(SUBSTITUTE(SUBSTITUTE(SUBSTITUTE(salesTable[[#This Row],[Phone]],"+","")," ",""),"-","")),9))</f>
        <v>0241234567</v>
      </c>
      <c r="AG134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49" s="8">
        <f>IF(salesTable[[#This Row],[quantity_clean]]&gt;0,salesTable[[#This Row],[quantity_clean]],"INVALID")</f>
        <v>3</v>
      </c>
      <c r="AI1349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349" s="8">
        <f>IF(salesTable[[#This Row],[unitPrice_clean]]&gt;0,salesTable[[#This Row],[unitPrice_clean]],"INVALID")</f>
        <v>2800</v>
      </c>
      <c r="AK1349">
        <f>IF(salesTable[[#This Row],[Revenue]]="","MISSING",VALUE(TRIM(SUBSTITUTE(SUBSTITUTE(salesTable[[#This Row],[Revenue]],",",""),"GH₵",""))))</f>
        <v>8400</v>
      </c>
      <c r="AL1349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1349" s="19">
        <f>IF(ISNUMBER(salesTable[[#This Row],[OrderDate]]),salesTable[[#This Row],[OrderDate]],IFERROR(DATEVALUE(CLEAN(TRIM(SUBSTITUTE(salesTable[[#This Row],[OrderDate]],".","/")))),"CHECK"))</f>
        <v>45817</v>
      </c>
      <c r="AN13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45817</v>
      </c>
      <c r="AO13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49" s="8" t="str">
        <f>CLEAN(PROPER(TRIM(salesTable[[#This Row],[Email]])))</f>
        <v>Adwoa.Antwi44@Example.Com</v>
      </c>
      <c r="AR1349" s="8" t="str">
        <f>CLEAN(TRIM(salesTable[[#This Row],[SourceFile]]))</f>
        <v>Agent_App_2025.csv</v>
      </c>
      <c r="AS13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49" s="8" t="str">
        <f>IF(salesTable[orderRef_final]&lt;&gt;"MISSING",salesTable[orderRef_final],"invalid")</f>
        <v>SUSPICIOUS</v>
      </c>
    </row>
    <row r="1350" spans="1:46" x14ac:dyDescent="0.3">
      <c r="A1350" t="s">
        <v>4576</v>
      </c>
      <c r="B1350" t="s">
        <v>4577</v>
      </c>
      <c r="C1350" t="s">
        <v>681</v>
      </c>
      <c r="D1350" t="s">
        <v>151</v>
      </c>
      <c r="E1350" t="s">
        <v>93</v>
      </c>
      <c r="F1350" t="s">
        <v>23</v>
      </c>
      <c r="G1350" t="s">
        <v>162</v>
      </c>
      <c r="H1350" t="s">
        <v>163</v>
      </c>
      <c r="I1350" t="s">
        <v>110</v>
      </c>
      <c r="J1350" t="s">
        <v>305</v>
      </c>
      <c r="K1350" t="s">
        <v>98</v>
      </c>
      <c r="L1350" t="s">
        <v>182</v>
      </c>
      <c r="M1350">
        <v>4</v>
      </c>
      <c r="N1350">
        <v>620</v>
      </c>
      <c r="O1350">
        <v>2480</v>
      </c>
      <c r="P1350" t="s">
        <v>4578</v>
      </c>
      <c r="Q1350" t="s">
        <v>4579</v>
      </c>
      <c r="R1350" t="s">
        <v>61</v>
      </c>
      <c r="S1350" t="str">
        <f>IF(salesTable[[#This Row],[Region]]="","MISSING",IFERROR(VLOOKUP(salesTable[[#This Row],[Region]],region_ref[],2,FALSE),TRIM(CLEAN(UPPER(salesTable[[#This Row],[Region]])))))</f>
        <v>HO</v>
      </c>
      <c r="T1350" t="str">
        <f>IF(salesTable[[#This Row],[CustomerType]]="","MISSING",IFERROR(VLOOKUP(salesTable[[#This Row],[CustomerType]],customerType_Ref[],2,FALSE),TRIM(CLEAN(UPPER(salesTable[[#This Row],[CustomerType]])))))</f>
        <v>GOVERNMENT</v>
      </c>
      <c r="U1350" t="str">
        <f>IF(salesTable[[#This Row],[SalesChannel]]="","MISSING",IFERROR(VLOOKUP(salesTable[[#This Row],[SalesChannel]],salesChannel_Ref[],2,FALSE),CLEAN(UPPER(TRIM(salesTable[SalesChannel])))))</f>
        <v>MOBILE APP</v>
      </c>
      <c r="V1350" t="str">
        <f>IF(salesTable[[#This Row],[PaymentMethod]]="","MISSING",IFERROR(VLOOKUP(salesTable[[#This Row],[PaymentMethod]],paymentMethod_REF[],2,FALSE), CLEAN(UPPER(TRIM(salesTable[[#This Row],[PaymentMethod]])))))</f>
        <v>CASH</v>
      </c>
      <c r="W1350" s="8" t="str">
        <f>IF(salesTable[[#This Row],[ProductID]]="","MISSING",IFERROR(VLOOKUP(salesTable[[#This Row],[ProductID]],product_REF[],1,FALSE),"NO MATCH"))</f>
        <v>P012</v>
      </c>
      <c r="X1350" s="8" t="str">
        <f>CLEAN(UPPER(TRIM(IF(salesTable[[#This Row],[ProductID]]="","MISSING",IFERROR(VLOOKUP(salesTable[[#This Row],[ProductID]],product_REF[],2,FALSE),"NO MATCH")))))</f>
        <v>BLENDER PLUS</v>
      </c>
      <c r="Y1350" t="str">
        <f>IFERROR(CLEAN(UPPER(TRIM(VLOOKUP(salesTable[[#This Row],[productID_Final]],product_REF[],3,FALSE)))),"NO MATCH")</f>
        <v>HOME APPLIANCES</v>
      </c>
      <c r="Z1350" s="8" t="str">
        <f>IF(salesTable[[#This Row],[productCategory_final]]=CLEAN(UPPER(TRIM(salesTable[ProductCategory]))),salesTable[[#This Row],[productCategory_final]],"MISMATCH")</f>
        <v>HOME APPLIANCES</v>
      </c>
      <c r="AA1350" s="8" t="str">
        <f>IF(salesTable[[#This Row],[CustomerID]]="","MISSING",IFERROR(VLOOKUP(salesTable[[#This Row],[CustomerID]],customer_REF[],1,FALSE),"NO MATCH"))</f>
        <v>C0022</v>
      </c>
      <c r="AB1350" t="str">
        <f>CLEAN(UPPER(TRIM(IF(salesTable[[#This Row],[FirstName]]="","MISSING",IFERROR(VLOOKUP(salesTable[[#This Row],[CustomerID_final]],customer_REF[],2,FALSE),"NO MATCH")))))</f>
        <v>KWAME</v>
      </c>
      <c r="AC1350" s="8" t="str">
        <f>IF(salesTable[[#This Row],[customerFisrtName]]=CLEAN(UPPER(TRIM(salesTable[[#This Row],[customerFisrtName]]))),salesTable[[#This Row],[customerFisrtName]],"MISMATCH")</f>
        <v>KWAME</v>
      </c>
      <c r="AD1350" t="str">
        <f>CLEAN(UPPER(TRIM(IF(salesTable[[#This Row],[LastName]]="","MISSING",IFERROR(VLOOKUP(salesTable[[#This Row],[CustomerID_final]],customer_REF[],3,FALSE),"NO MATCH")))))</f>
        <v>BADU</v>
      </c>
      <c r="AE1350" s="8" t="str">
        <f>IF(salesTable[[#This Row],[customerLastName]]=CLEAN(UPPER(TRIM(salesTable[[#This Row],[customerLastName]]))),salesTable[[#This Row],[customerLastName]],"MISMATCH")</f>
        <v>BADU</v>
      </c>
      <c r="AF1350" s="8" t="str">
        <f>IF(salesTable[[#This Row],[Phone]]="","MISSING",0&amp;RIGHT(TRIM(SUBSTITUTE(SUBSTITUTE(SUBSTITUTE(salesTable[[#This Row],[Phone]],"+","")," ",""),"-","")),9))</f>
        <v>0546227759</v>
      </c>
      <c r="AG135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50" s="8">
        <f>IF(salesTable[[#This Row],[quantity_clean]]&gt;0,salesTable[[#This Row],[quantity_clean]],"INVALID")</f>
        <v>4</v>
      </c>
      <c r="AI135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50" s="8">
        <f>IF(salesTable[[#This Row],[unitPrice_clean]]&gt;0,salesTable[[#This Row],[unitPrice_clean]],"INVALID")</f>
        <v>620</v>
      </c>
      <c r="AK1350">
        <f>IF(salesTable[[#This Row],[Revenue]]="","MISSING",VALUE(TRIM(SUBSTITUTE(SUBSTITUTE(salesTable[[#This Row],[Revenue]],",",""),"GH₵",""))))</f>
        <v>2480</v>
      </c>
      <c r="AL1350" s="8">
        <f>IFERROR(IF(ROUND(salesTable[[#This Row],[Quantity_final]]*salesTable[[#This Row],[UnitPrice_final]],2)=ROUND(salesTable[[#This Row],[revenue_clean]],2)=TRUE,salesTable[[#This Row],[revenue_clean]],"invalid"),"INVALID")</f>
        <v>2480</v>
      </c>
      <c r="AM1350" s="19">
        <f>IF(ISNUMBER(salesTable[[#This Row],[OrderDate]]),salesTable[[#This Row],[OrderDate]],IFERROR(DATEVALUE(CLEAN(TRIM(SUBSTITUTE(salesTable[[#This Row],[OrderDate]],".","/")))),"CHECK"))</f>
        <v>46308</v>
      </c>
      <c r="AN135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50" s="8" t="str">
        <f>CLEAN(PROPER(TRIM(salesTable[[#This Row],[Email]])))</f>
        <v>Kwame.Badu39@Example.Com</v>
      </c>
      <c r="AR1350" s="8" t="str">
        <f>CLEAN(TRIM(salesTable[[#This Row],[SourceFile]]))</f>
        <v>Retail_POS_2025.csv</v>
      </c>
      <c r="AS13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0" s="8" t="str">
        <f>IF(salesTable[orderRef_final]&lt;&gt;"MISSING",salesTable[orderRef_final],"invalid")</f>
        <v>SUSPICIOUS</v>
      </c>
    </row>
    <row r="1351" spans="1:46" x14ac:dyDescent="0.3">
      <c r="A1351" t="s">
        <v>4580</v>
      </c>
      <c r="B1351" t="s">
        <v>1765</v>
      </c>
      <c r="C1351" t="s">
        <v>976</v>
      </c>
      <c r="D1351" t="s">
        <v>271</v>
      </c>
      <c r="E1351" t="s">
        <v>51</v>
      </c>
      <c r="F1351" t="s">
        <v>108</v>
      </c>
      <c r="G1351" t="s">
        <v>239</v>
      </c>
      <c r="H1351" t="s">
        <v>240</v>
      </c>
      <c r="I1351" t="s">
        <v>1762</v>
      </c>
      <c r="J1351" t="s">
        <v>164</v>
      </c>
      <c r="K1351" t="s">
        <v>144</v>
      </c>
      <c r="L1351" t="s">
        <v>522</v>
      </c>
      <c r="M1351">
        <v>4</v>
      </c>
      <c r="N1351" t="s">
        <v>242</v>
      </c>
      <c r="O1351">
        <v>3920</v>
      </c>
      <c r="P1351" t="s">
        <v>4581</v>
      </c>
      <c r="Q1351" t="s">
        <v>4582</v>
      </c>
      <c r="R1351" t="s">
        <v>157</v>
      </c>
      <c r="S1351" t="str">
        <f>IF(salesTable[[#This Row],[Region]]="","MISSING",IFERROR(VLOOKUP(salesTable[[#This Row],[Region]],region_ref[],2,FALSE),TRIM(CLEAN(UPPER(salesTable[[#This Row],[Region]])))))</f>
        <v>TAMALE</v>
      </c>
      <c r="T1351" t="str">
        <f>IF(salesTable[[#This Row],[CustomerType]]="","MISSING",IFERROR(VLOOKUP(salesTable[[#This Row],[CustomerType]],customerType_Ref[],2,FALSE),TRIM(CLEAN(UPPER(salesTable[[#This Row],[CustomerType]])))))</f>
        <v>INDIVIDUAL</v>
      </c>
      <c r="U1351" t="str">
        <f>IF(salesTable[[#This Row],[SalesChannel]]="","MISSING",IFERROR(VLOOKUP(salesTable[[#This Row],[SalesChannel]],salesChannel_Ref[],2,FALSE),CLEAN(UPPER(TRIM(salesTable[SalesChannel])))))</f>
        <v>IN-STORE</v>
      </c>
      <c r="V1351" t="str">
        <f>IF(salesTable[[#This Row],[PaymentMethod]]="","MISSING",IFERROR(VLOOKUP(salesTable[[#This Row],[PaymentMethod]],paymentMethod_REF[],2,FALSE), CLEAN(UPPER(TRIM(salesTable[[#This Row],[PaymentMethod]])))))</f>
        <v>CARD</v>
      </c>
      <c r="W1351" s="8" t="str">
        <f>IF(salesTable[[#This Row],[ProductID]]="","MISSING",IFERROR(VLOOKUP(salesTable[[#This Row],[ProductID]],product_REF[],1,FALSE),"NO MATCH"))</f>
        <v>P009</v>
      </c>
      <c r="X1351" s="8" t="str">
        <f>CLEAN(UPPER(TRIM(IF(salesTable[[#This Row],[ProductID]]="","MISSING",IFERROR(VLOOKUP(salesTable[[#This Row],[ProductID]],product_REF[],2,FALSE),"NO MATCH")))))</f>
        <v>FILING CABINET</v>
      </c>
      <c r="Y1351" t="str">
        <f>IFERROR(CLEAN(UPPER(TRIM(VLOOKUP(salesTable[[#This Row],[productID_Final]],product_REF[],3,FALSE)))),"NO MATCH")</f>
        <v>OFFICE SUPPLIES</v>
      </c>
      <c r="Z1351" s="8" t="str">
        <f>IF(salesTable[[#This Row],[productCategory_final]]=CLEAN(UPPER(TRIM(salesTable[ProductCategory]))),salesTable[[#This Row],[productCategory_final]],"MISMATCH")</f>
        <v>OFFICE SUPPLIES</v>
      </c>
      <c r="AA1351" s="8" t="str">
        <f>IF(salesTable[[#This Row],[CustomerID]]="","MISSING",IFERROR(VLOOKUP(salesTable[[#This Row],[CustomerID]],customer_REF[],1,FALSE),"NO MATCH"))</f>
        <v>C0210</v>
      </c>
      <c r="AB1351" t="str">
        <f>CLEAN(UPPER(TRIM(IF(salesTable[[#This Row],[FirstName]]="","MISSING",IFERROR(VLOOKUP(salesTable[[#This Row],[CustomerID_final]],customer_REF[],2,FALSE),"NO MATCH")))))</f>
        <v>MICHAEL</v>
      </c>
      <c r="AC1351" s="8" t="str">
        <f>IF(salesTable[[#This Row],[customerFisrtName]]=CLEAN(UPPER(TRIM(salesTable[[#This Row],[customerFisrtName]]))),salesTable[[#This Row],[customerFisrtName]],"MISMATCH")</f>
        <v>MICHAEL</v>
      </c>
      <c r="AD1351" t="str">
        <f>CLEAN(UPPER(TRIM(IF(salesTable[[#This Row],[LastName]]="","MISSING",IFERROR(VLOOKUP(salesTable[[#This Row],[CustomerID_final]],customer_REF[],3,FALSE),"NO MATCH")))))</f>
        <v>MENSAH</v>
      </c>
      <c r="AE1351" s="8" t="str">
        <f>IF(salesTable[[#This Row],[customerLastName]]=CLEAN(UPPER(TRIM(salesTable[[#This Row],[customerLastName]]))),salesTable[[#This Row],[customerLastName]],"MISMATCH")</f>
        <v>MENSAH</v>
      </c>
      <c r="AF1351" s="8" t="str">
        <f>IF(salesTable[[#This Row],[Phone]]="","MISSING",0&amp;RIGHT(TRIM(SUBSTITUTE(SUBSTITUTE(SUBSTITUTE(salesTable[[#This Row],[Phone]],"+","")," ",""),"-","")),9))</f>
        <v>0508606237</v>
      </c>
      <c r="AG135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51" s="8">
        <f>IF(salesTable[[#This Row],[quantity_clean]]&gt;0,salesTable[[#This Row],[quantity_clean]],"INVALID")</f>
        <v>4</v>
      </c>
      <c r="AI135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51" s="8">
        <f>IF(salesTable[[#This Row],[unitPrice_clean]]&gt;0,salesTable[[#This Row],[unitPrice_clean]],"INVALID")</f>
        <v>980</v>
      </c>
      <c r="AK1351">
        <f>IF(salesTable[[#This Row],[Revenue]]="","MISSING",VALUE(TRIM(SUBSTITUTE(SUBSTITUTE(salesTable[[#This Row],[Revenue]],",",""),"GH₵",""))))</f>
        <v>3920</v>
      </c>
      <c r="AL1351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1351" s="19" t="str">
        <f>IF(ISNUMBER(salesTable[[#This Row],[OrderDate]]),salesTable[[#This Row],[OrderDate]],IFERROR(DATEVALUE(CLEAN(TRIM(SUBSTITUTE(salesTable[[#This Row],[OrderDate]],".","/")))),"CHECK"))</f>
        <v>CHECK</v>
      </c>
      <c r="AN135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51" s="8" t="str">
        <f>CLEAN(PROPER(TRIM(salesTable[[#This Row],[Email]])))</f>
        <v>Michael.Mensah27@Example.Com</v>
      </c>
      <c r="AR1351" s="8" t="str">
        <f>CLEAN(TRIM(salesTable[[#This Row],[SourceFile]]))</f>
        <v>Online_Sales_2025.xlsx</v>
      </c>
      <c r="AS13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1" s="8" t="str">
        <f>IF(salesTable[orderRef_final]&lt;&gt;"MISSING",salesTable[orderRef_final],"invalid")</f>
        <v>SUSPICIOUS</v>
      </c>
    </row>
    <row r="1352" spans="1:46" x14ac:dyDescent="0.3">
      <c r="A1352" t="s">
        <v>4611</v>
      </c>
      <c r="B1352" t="s">
        <v>1910</v>
      </c>
      <c r="C1352" t="s">
        <v>2239</v>
      </c>
      <c r="D1352" t="s">
        <v>1168</v>
      </c>
      <c r="E1352" t="s">
        <v>51</v>
      </c>
      <c r="G1352" t="s">
        <v>81</v>
      </c>
      <c r="H1352" t="s">
        <v>2187</v>
      </c>
      <c r="I1352" t="s">
        <v>110</v>
      </c>
      <c r="J1352" t="s">
        <v>97</v>
      </c>
      <c r="K1352" t="s">
        <v>624</v>
      </c>
      <c r="L1352" t="s">
        <v>73</v>
      </c>
      <c r="M1352">
        <v>3</v>
      </c>
      <c r="N1352">
        <v>1250</v>
      </c>
      <c r="O1352">
        <v>3750</v>
      </c>
      <c r="P1352" t="s">
        <v>4612</v>
      </c>
      <c r="Q1352" t="s">
        <v>4613</v>
      </c>
      <c r="R1352" t="s">
        <v>61</v>
      </c>
      <c r="S1352" t="str">
        <f>IF(salesTable[[#This Row],[Region]]="","MISSING",IFERROR(VLOOKUP(salesTable[[#This Row],[Region]],region_ref[],2,FALSE),TRIM(CLEAN(UPPER(salesTable[[#This Row],[Region]])))))</f>
        <v>MISSING</v>
      </c>
      <c r="T1352" t="str">
        <f>IF(salesTable[[#This Row],[CustomerType]]="","MISSING",IFERROR(VLOOKUP(salesTable[[#This Row],[CustomerType]],customerType_Ref[],2,FALSE),TRIM(CLEAN(UPPER(salesTable[[#This Row],[CustomerType]])))))</f>
        <v>BUSINESS</v>
      </c>
      <c r="U1352" t="str">
        <f>IF(salesTable[[#This Row],[SalesChannel]]="","MISSING",IFERROR(VLOOKUP(salesTable[[#This Row],[SalesChannel]],salesChannel_Ref[],2,FALSE),CLEAN(UPPER(TRIM(salesTable[SalesChannel])))))</f>
        <v>IN-STORE</v>
      </c>
      <c r="V1352" t="str">
        <f>IF(salesTable[[#This Row],[PaymentMethod]]="","MISSING",IFERROR(VLOOKUP(salesTable[[#This Row],[PaymentMethod]],paymentMethod_REF[],2,FALSE), CLEAN(UPPER(TRIM(salesTable[[#This Row],[PaymentMethod]])))))</f>
        <v>CARD</v>
      </c>
      <c r="W1352" s="8" t="str">
        <f>IF(salesTable[[#This Row],[ProductID]]="","MISSING",IFERROR(VLOOKUP(salesTable[[#This Row],[ProductID]],product_REF[],1,FALSE),"NO MATCH"))</f>
        <v>P008</v>
      </c>
      <c r="X1352" s="8" t="str">
        <f>CLEAN(UPPER(TRIM(IF(salesTable[[#This Row],[ProductID]]="","MISSING",IFERROR(VLOOKUP(salesTable[[#This Row],[ProductID]],product_REF[],2,FALSE),"NO MATCH")))))</f>
        <v>MICROWAVE 25L</v>
      </c>
      <c r="Y1352" t="str">
        <f>IFERROR(CLEAN(UPPER(TRIM(VLOOKUP(salesTable[[#This Row],[productID_Final]],product_REF[],3,FALSE)))),"NO MATCH")</f>
        <v>HOME APPLIANCES</v>
      </c>
      <c r="Z1352" s="8" t="str">
        <f>IF(salesTable[[#This Row],[productCategory_final]]=CLEAN(UPPER(TRIM(salesTable[ProductCategory]))),salesTable[[#This Row],[productCategory_final]],"MISMATCH")</f>
        <v>HOME APPLIANCES</v>
      </c>
      <c r="AA1352" s="8" t="str">
        <f>IF(salesTable[[#This Row],[CustomerID]]="","MISSING",IFERROR(VLOOKUP(salesTable[[#This Row],[CustomerID]],customer_REF[],1,FALSE),"NO MATCH"))</f>
        <v>C0253</v>
      </c>
      <c r="AB1352" t="str">
        <f>CLEAN(UPPER(TRIM(IF(salesTable[[#This Row],[FirstName]]="","MISSING",IFERROR(VLOOKUP(salesTable[[#This Row],[CustomerID_final]],customer_REF[],2,FALSE),"NO MATCH")))))</f>
        <v>ADWOA</v>
      </c>
      <c r="AC1352" s="8" t="str">
        <f>IF(salesTable[[#This Row],[customerFisrtName]]=CLEAN(UPPER(TRIM(salesTable[[#This Row],[customerFisrtName]]))),salesTable[[#This Row],[customerFisrtName]],"MISMATCH")</f>
        <v>ADWOA</v>
      </c>
      <c r="AD1352" t="str">
        <f>CLEAN(UPPER(TRIM(IF(salesTable[[#This Row],[LastName]]="","MISSING",IFERROR(VLOOKUP(salesTable[[#This Row],[CustomerID_final]],customer_REF[],3,FALSE),"NO MATCH")))))</f>
        <v>MENSAH</v>
      </c>
      <c r="AE1352" s="8" t="str">
        <f>IF(salesTable[[#This Row],[customerLastName]]=CLEAN(UPPER(TRIM(salesTable[[#This Row],[customerLastName]]))),salesTable[[#This Row],[customerLastName]],"MISMATCH")</f>
        <v>MENSAH</v>
      </c>
      <c r="AF1352" s="8" t="str">
        <f>IF(salesTable[[#This Row],[Phone]]="","MISSING",0&amp;RIGHT(TRIM(SUBSTITUTE(SUBSTITUTE(SUBSTITUTE(salesTable[[#This Row],[Phone]],"+","")," ",""),"-","")),9))</f>
        <v>0246758966</v>
      </c>
      <c r="AG135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52" s="8">
        <f>IF(salesTable[[#This Row],[quantity_clean]]&gt;0,salesTable[[#This Row],[quantity_clean]],"INVALID")</f>
        <v>3</v>
      </c>
      <c r="AI1352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52" s="8">
        <f>IF(salesTable[[#This Row],[unitPrice_clean]]&gt;0,salesTable[[#This Row],[unitPrice_clean]],"INVALID")</f>
        <v>1250</v>
      </c>
      <c r="AK1352">
        <f>IF(salesTable[[#This Row],[Revenue]]="","MISSING",VALUE(TRIM(SUBSTITUTE(SUBSTITUTE(salesTable[[#This Row],[Revenue]],",",""),"GH₵",""))))</f>
        <v>3750</v>
      </c>
      <c r="AL1352" s="8">
        <f>IFERROR(IF(ROUND(salesTable[[#This Row],[Quantity_final]]*salesTable[[#This Row],[UnitPrice_final]],2)=ROUND(salesTable[[#This Row],[revenue_clean]],2)=TRUE,salesTable[[#This Row],[revenue_clean]],"invalid"),"INVALID")</f>
        <v>3750</v>
      </c>
      <c r="AM1352" s="19">
        <f>IF(ISNUMBER(salesTable[[#This Row],[OrderDate]]),salesTable[[#This Row],[OrderDate]],IFERROR(DATEVALUE(CLEAN(TRIM(SUBSTITUTE(salesTable[[#This Row],[OrderDate]],".","/")))),"CHECK"))</f>
        <v>45782</v>
      </c>
      <c r="AN135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45782</v>
      </c>
      <c r="AO13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352" s="8" t="str">
        <f>CLEAN(PROPER(TRIM(salesTable[[#This Row],[Email]])))</f>
        <v>Adwoa.Mensah33@Example.Com</v>
      </c>
      <c r="AR1352" s="8" t="str">
        <f>CLEAN(TRIM(salesTable[[#This Row],[SourceFile]]))</f>
        <v>Retail_POS_2025.csv</v>
      </c>
      <c r="AS13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2" s="8" t="str">
        <f>IF(salesTable[orderRef_final]&lt;&gt;"MISSING",salesTable[orderRef_final],"invalid")</f>
        <v>SUSPICIOUS</v>
      </c>
    </row>
    <row r="1353" spans="1:46" x14ac:dyDescent="0.3">
      <c r="A1353" t="s">
        <v>4624</v>
      </c>
      <c r="B1353" t="s">
        <v>4625</v>
      </c>
      <c r="C1353" t="s">
        <v>2186</v>
      </c>
      <c r="D1353" t="s">
        <v>271</v>
      </c>
      <c r="E1353" t="s">
        <v>140</v>
      </c>
      <c r="F1353" t="s">
        <v>1078</v>
      </c>
      <c r="G1353" t="s">
        <v>162</v>
      </c>
      <c r="H1353" t="s">
        <v>500</v>
      </c>
      <c r="I1353" t="s">
        <v>110</v>
      </c>
      <c r="J1353" t="s">
        <v>510</v>
      </c>
      <c r="K1353" t="s">
        <v>42</v>
      </c>
      <c r="L1353" t="s">
        <v>111</v>
      </c>
      <c r="M1353">
        <v>2</v>
      </c>
      <c r="N1353" t="s">
        <v>354</v>
      </c>
      <c r="O1353">
        <v>1240</v>
      </c>
      <c r="P1353" t="s">
        <v>4626</v>
      </c>
      <c r="Q1353" t="s">
        <v>4627</v>
      </c>
      <c r="R1353" t="s">
        <v>46</v>
      </c>
      <c r="S1353" t="str">
        <f>IF(salesTable[[#This Row],[Region]]="","MISSING",IFERROR(VLOOKUP(salesTable[[#This Row],[Region]],region_ref[],2,FALSE),TRIM(CLEAN(UPPER(salesTable[[#This Row],[Region]])))))</f>
        <v>TAMALE</v>
      </c>
      <c r="T1353" t="str">
        <f>IF(salesTable[[#This Row],[CustomerType]]="","MISSING",IFERROR(VLOOKUP(salesTable[[#This Row],[CustomerType]],customerType_Ref[],2,FALSE),TRIM(CLEAN(UPPER(salesTable[[#This Row],[CustomerType]])))))</f>
        <v>BUSINESS</v>
      </c>
      <c r="U1353" t="str">
        <f>IF(salesTable[[#This Row],[SalesChannel]]="","MISSING",IFERROR(VLOOKUP(salesTable[[#This Row],[SalesChannel]],salesChannel_Ref[],2,FALSE),CLEAN(UPPER(TRIM(salesTable[SalesChannel])))))</f>
        <v>ONLINE</v>
      </c>
      <c r="V1353" t="str">
        <f>IF(salesTable[[#This Row],[PaymentMethod]]="","MISSING",IFERROR(VLOOKUP(salesTable[[#This Row],[PaymentMethod]],paymentMethod_REF[],2,FALSE), CLEAN(UPPER(TRIM(salesTable[[#This Row],[PaymentMethod]])))))</f>
        <v>CARD</v>
      </c>
      <c r="W1353" s="8" t="str">
        <f>IF(salesTable[[#This Row],[ProductID]]="","MISSING",IFERROR(VLOOKUP(salesTable[[#This Row],[ProductID]],product_REF[],1,FALSE),"NO MATCH"))</f>
        <v>P012</v>
      </c>
      <c r="X1353" s="8" t="str">
        <f>CLEAN(UPPER(TRIM(IF(salesTable[[#This Row],[ProductID]]="","MISSING",IFERROR(VLOOKUP(salesTable[[#This Row],[ProductID]],product_REF[],2,FALSE),"NO MATCH")))))</f>
        <v>BLENDER PLUS</v>
      </c>
      <c r="Y1353" t="str">
        <f>IFERROR(CLEAN(UPPER(TRIM(VLOOKUP(salesTable[[#This Row],[productID_Final]],product_REF[],3,FALSE)))),"NO MATCH")</f>
        <v>HOME APPLIANCES</v>
      </c>
      <c r="Z1353" s="8" t="str">
        <f>IF(salesTable[[#This Row],[productCategory_final]]=CLEAN(UPPER(TRIM(salesTable[ProductCategory]))),salesTable[[#This Row],[productCategory_final]],"MISMATCH")</f>
        <v>HOME APPLIANCES</v>
      </c>
      <c r="AA1353" s="8" t="str">
        <f>IF(salesTable[[#This Row],[CustomerID]]="","MISSING",IFERROR(VLOOKUP(salesTable[[#This Row],[CustomerID]],customer_REF[],1,FALSE),"NO MATCH"))</f>
        <v>C0380</v>
      </c>
      <c r="AB1353" t="str">
        <f>CLEAN(UPPER(TRIM(IF(salesTable[[#This Row],[FirstName]]="","MISSING",IFERROR(VLOOKUP(salesTable[[#This Row],[CustomerID_final]],customer_REF[],2,FALSE),"NO MATCH")))))</f>
        <v>MICHAEL</v>
      </c>
      <c r="AC1353" s="8" t="str">
        <f>IF(salesTable[[#This Row],[customerFisrtName]]=CLEAN(UPPER(TRIM(salesTable[[#This Row],[customerFisrtName]]))),salesTable[[#This Row],[customerFisrtName]],"MISMATCH")</f>
        <v>MICHAEL</v>
      </c>
      <c r="AD1353" t="str">
        <f>CLEAN(UPPER(TRIM(IF(salesTable[[#This Row],[LastName]]="","MISSING",IFERROR(VLOOKUP(salesTable[[#This Row],[CustomerID_final]],customer_REF[],3,FALSE),"NO MATCH")))))</f>
        <v>OWUSU</v>
      </c>
      <c r="AE1353" s="8" t="str">
        <f>IF(salesTable[[#This Row],[customerLastName]]=CLEAN(UPPER(TRIM(salesTable[[#This Row],[customerLastName]]))),salesTable[[#This Row],[customerLastName]],"MISMATCH")</f>
        <v>OWUSU</v>
      </c>
      <c r="AF1353" s="8" t="str">
        <f>IF(salesTable[[#This Row],[Phone]]="","MISSING",0&amp;RIGHT(TRIM(SUBSTITUTE(SUBSTITUTE(SUBSTITUTE(salesTable[[#This Row],[Phone]],"+","")," ",""),"-","")),9))</f>
        <v>0546120109</v>
      </c>
      <c r="AG1353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53" s="8">
        <f>IF(salesTable[[#This Row],[quantity_clean]]&gt;0,salesTable[[#This Row],[quantity_clean]],"INVALID")</f>
        <v>2</v>
      </c>
      <c r="AI1353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53" s="8">
        <f>IF(salesTable[[#This Row],[unitPrice_clean]]&gt;0,salesTable[[#This Row],[unitPrice_clean]],"INVALID")</f>
        <v>620</v>
      </c>
      <c r="AK1353">
        <f>IF(salesTable[[#This Row],[Revenue]]="","MISSING",VALUE(TRIM(SUBSTITUTE(SUBSTITUTE(salesTable[[#This Row],[Revenue]],",",""),"GH₵",""))))</f>
        <v>1240</v>
      </c>
      <c r="AL1353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1353" s="19">
        <f>IF(ISNUMBER(salesTable[[#This Row],[OrderDate]]),salesTable[[#This Row],[OrderDate]],IFERROR(DATEVALUE(CLEAN(TRIM(SUBSTITUTE(salesTable[[#This Row],[OrderDate]],".","/")))),"CHECK"))</f>
        <v>45723</v>
      </c>
      <c r="AN13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45723</v>
      </c>
      <c r="AO13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53" s="8" t="str">
        <f>CLEAN(PROPER(TRIM(salesTable[[#This Row],[Email]])))</f>
        <v>Michael.Owusu70@Example.Com</v>
      </c>
      <c r="AR1353" s="8" t="str">
        <f>CLEAN(TRIM(salesTable[[#This Row],[SourceFile]]))</f>
        <v>Mobile_App_Export.csv</v>
      </c>
      <c r="AS13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3" s="8" t="str">
        <f>IF(salesTable[orderRef_final]&lt;&gt;"MISSING",salesTable[orderRef_final],"invalid")</f>
        <v>SUSPICIOUS</v>
      </c>
    </row>
    <row r="1354" spans="1:46" x14ac:dyDescent="0.3">
      <c r="A1354" t="s">
        <v>4662</v>
      </c>
      <c r="B1354" t="s">
        <v>4663</v>
      </c>
      <c r="C1354" t="s">
        <v>4664</v>
      </c>
      <c r="D1354" t="s">
        <v>743</v>
      </c>
      <c r="E1354" t="s">
        <v>93</v>
      </c>
      <c r="F1354" t="s">
        <v>108</v>
      </c>
      <c r="G1354" t="s">
        <v>24</v>
      </c>
      <c r="H1354" t="s">
        <v>769</v>
      </c>
      <c r="I1354" t="s">
        <v>382</v>
      </c>
      <c r="J1354" t="s">
        <v>97</v>
      </c>
      <c r="K1354" t="s">
        <v>921</v>
      </c>
      <c r="L1354" t="s">
        <v>111</v>
      </c>
      <c r="M1354" t="s">
        <v>212</v>
      </c>
      <c r="N1354">
        <v>4200</v>
      </c>
      <c r="O1354">
        <v>42000</v>
      </c>
      <c r="P1354" t="s">
        <v>4665</v>
      </c>
      <c r="Q1354" t="s">
        <v>4666</v>
      </c>
      <c r="R1354" t="s">
        <v>61</v>
      </c>
      <c r="S1354" t="str">
        <f>IF(salesTable[[#This Row],[Region]]="","MISSING",IFERROR(VLOOKUP(salesTable[[#This Row],[Region]],region_ref[],2,FALSE),TRIM(CLEAN(UPPER(salesTable[[#This Row],[Region]])))))</f>
        <v>TAMALE</v>
      </c>
      <c r="T1354" t="str">
        <f>IF(salesTable[[#This Row],[CustomerType]]="","MISSING",IFERROR(VLOOKUP(salesTable[[#This Row],[CustomerType]],customerType_Ref[],2,FALSE),TRIM(CLEAN(UPPER(salesTable[[#This Row],[CustomerType]])))))</f>
        <v>BUSINESS</v>
      </c>
      <c r="U1354" t="str">
        <f>IF(salesTable[[#This Row],[SalesChannel]]="","MISSING",IFERROR(VLOOKUP(salesTable[[#This Row],[SalesChannel]],salesChannel_Ref[],2,FALSE),CLEAN(UPPER(TRIM(salesTable[SalesChannel])))))</f>
        <v>MOBILE APP</v>
      </c>
      <c r="V1354" t="str">
        <f>IF(salesTable[[#This Row],[PaymentMethod]]="","MISSING",IFERROR(VLOOKUP(salesTable[[#This Row],[PaymentMethod]],paymentMethod_REF[],2,FALSE), CLEAN(UPPER(TRIM(salesTable[[#This Row],[PaymentMethod]])))))</f>
        <v>CARD</v>
      </c>
      <c r="W1354" s="8" t="str">
        <f>IF(salesTable[[#This Row],[ProductID]]="","MISSING",IFERROR(VLOOKUP(salesTable[[#This Row],[ProductID]],product_REF[],1,FALSE),"NO MATCH"))</f>
        <v>P001</v>
      </c>
      <c r="X1354" s="8" t="str">
        <f>CLEAN(UPPER(TRIM(IF(salesTable[[#This Row],[ProductID]]="","MISSING",IFERROR(VLOOKUP(salesTable[[#This Row],[ProductID]],product_REF[],2,FALSE),"NO MATCH")))))</f>
        <v>LAPTOP PRO 14</v>
      </c>
      <c r="Y1354" t="str">
        <f>IFERROR(CLEAN(UPPER(TRIM(VLOOKUP(salesTable[[#This Row],[productID_Final]],product_REF[],3,FALSE)))),"NO MATCH")</f>
        <v>ELECTRONICS</v>
      </c>
      <c r="Z1354" s="8" t="str">
        <f>IF(salesTable[[#This Row],[productCategory_final]]=CLEAN(UPPER(TRIM(salesTable[ProductCategory]))),salesTable[[#This Row],[productCategory_final]],"MISMATCH")</f>
        <v>ELECTRONICS</v>
      </c>
      <c r="AA1354" s="8" t="str">
        <f>IF(salesTable[[#This Row],[CustomerID]]="","MISSING",IFERROR(VLOOKUP(salesTable[[#This Row],[CustomerID]],customer_REF[],1,FALSE),"NO MATCH"))</f>
        <v>C0343</v>
      </c>
      <c r="AB1354" t="str">
        <f>CLEAN(UPPER(TRIM(IF(salesTable[[#This Row],[FirstName]]="","MISSING",IFERROR(VLOOKUP(salesTable[[#This Row],[CustomerID_final]],customer_REF[],2,FALSE),"NO MATCH")))))</f>
        <v>ESI</v>
      </c>
      <c r="AC1354" s="8" t="str">
        <f>IF(salesTable[[#This Row],[customerFisrtName]]=CLEAN(UPPER(TRIM(salesTable[[#This Row],[customerFisrtName]]))),salesTable[[#This Row],[customerFisrtName]],"MISMATCH")</f>
        <v>ESI</v>
      </c>
      <c r="AD1354" t="str">
        <f>CLEAN(UPPER(TRIM(IF(salesTable[[#This Row],[LastName]]="","MISSING",IFERROR(VLOOKUP(salesTable[[#This Row],[CustomerID_final]],customer_REF[],3,FALSE),"NO MATCH")))))</f>
        <v>BADU</v>
      </c>
      <c r="AE1354" s="8" t="str">
        <f>IF(salesTable[[#This Row],[customerLastName]]=CLEAN(UPPER(TRIM(salesTable[[#This Row],[customerLastName]]))),salesTable[[#This Row],[customerLastName]],"MISMATCH")</f>
        <v>BADU</v>
      </c>
      <c r="AF1354" s="8" t="str">
        <f>IF(salesTable[[#This Row],[Phone]]="","MISSING",0&amp;RIGHT(TRIM(SUBSTITUTE(SUBSTITUTE(SUBSTITUTE(salesTable[[#This Row],[Phone]],"+","")," ",""),"-","")),9))</f>
        <v>0262773152</v>
      </c>
      <c r="AG135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54" s="8">
        <f>IF(salesTable[[#This Row],[quantity_clean]]&gt;0,salesTable[[#This Row],[quantity_clean]],"INVALID")</f>
        <v>10</v>
      </c>
      <c r="AI135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54" s="8">
        <f>IF(salesTable[[#This Row],[unitPrice_clean]]&gt;0,salesTable[[#This Row],[unitPrice_clean]],"INVALID")</f>
        <v>4200</v>
      </c>
      <c r="AK1354">
        <f>IF(salesTable[[#This Row],[Revenue]]="","MISSING",VALUE(TRIM(SUBSTITUTE(SUBSTITUTE(salesTable[[#This Row],[Revenue]],",",""),"GH₵",""))))</f>
        <v>42000</v>
      </c>
      <c r="AL1354" s="8">
        <f>IFERROR(IF(ROUND(salesTable[[#This Row],[Quantity_final]]*salesTable[[#This Row],[UnitPrice_final]],2)=ROUND(salesTable[[#This Row],[revenue_clean]],2)=TRUE,salesTable[[#This Row],[revenue_clean]],"invalid"),"INVALID")</f>
        <v>42000</v>
      </c>
      <c r="AM1354" s="19">
        <f>IF(ISNUMBER(salesTable[[#This Row],[OrderDate]]),salesTable[[#This Row],[OrderDate]],IFERROR(DATEVALUE(CLEAN(TRIM(SUBSTITUTE(salesTable[[#This Row],[OrderDate]],".","/")))),"CHECK"))</f>
        <v>45941</v>
      </c>
      <c r="AN13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45941</v>
      </c>
      <c r="AO13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54" s="8" t="str">
        <f>CLEAN(PROPER(TRIM(salesTable[[#This Row],[Email]])))</f>
        <v>Esi.Badu50@Example.Com</v>
      </c>
      <c r="AR1354" s="8" t="str">
        <f>CLEAN(TRIM(salesTable[[#This Row],[SourceFile]]))</f>
        <v>Retail_POS_2025.csv</v>
      </c>
      <c r="AS13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4" s="8" t="str">
        <f>IF(salesTable[orderRef_final]&lt;&gt;"MISSING",salesTable[orderRef_final],"invalid")</f>
        <v>SUSPICIOUS</v>
      </c>
    </row>
    <row r="1355" spans="1:46" x14ac:dyDescent="0.3">
      <c r="A1355" t="s">
        <v>4667</v>
      </c>
      <c r="B1355" t="s">
        <v>4668</v>
      </c>
      <c r="C1355" t="s">
        <v>1868</v>
      </c>
      <c r="D1355" t="s">
        <v>366</v>
      </c>
      <c r="E1355" t="s">
        <v>173</v>
      </c>
      <c r="F1355" t="s">
        <v>108</v>
      </c>
      <c r="G1355" t="s">
        <v>81</v>
      </c>
      <c r="H1355" t="s">
        <v>425</v>
      </c>
      <c r="I1355" t="s">
        <v>491</v>
      </c>
      <c r="J1355" t="s">
        <v>97</v>
      </c>
      <c r="K1355" t="s">
        <v>98</v>
      </c>
      <c r="L1355" t="s">
        <v>165</v>
      </c>
      <c r="M1355">
        <v>11</v>
      </c>
      <c r="N1355">
        <v>1250</v>
      </c>
      <c r="O1355">
        <v>13750</v>
      </c>
      <c r="P1355" t="s">
        <v>4669</v>
      </c>
      <c r="Q1355" t="s">
        <v>4670</v>
      </c>
      <c r="R1355" t="s">
        <v>32</v>
      </c>
      <c r="S1355" t="str">
        <f>IF(salesTable[[#This Row],[Region]]="","MISSING",IFERROR(VLOOKUP(salesTable[[#This Row],[Region]],region_ref[],2,FALSE),TRIM(CLEAN(UPPER(salesTable[[#This Row],[Region]])))))</f>
        <v>TAMALE</v>
      </c>
      <c r="T1355" t="str">
        <f>IF(salesTable[[#This Row],[CustomerType]]="","MISSING",IFERROR(VLOOKUP(salesTable[[#This Row],[CustomerType]],customerType_Ref[],2,FALSE),TRIM(CLEAN(UPPER(salesTable[[#This Row],[CustomerType]])))))</f>
        <v>BUSINESS</v>
      </c>
      <c r="U1355" t="str">
        <f>IF(salesTable[[#This Row],[SalesChannel]]="","MISSING",IFERROR(VLOOKUP(salesTable[[#This Row],[SalesChannel]],salesChannel_Ref[],2,FALSE),CLEAN(UPPER(TRIM(salesTable[SalesChannel])))))</f>
        <v>MOBILE APP</v>
      </c>
      <c r="V135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55" s="8" t="str">
        <f>IF(salesTable[[#This Row],[ProductID]]="","MISSING",IFERROR(VLOOKUP(salesTable[[#This Row],[ProductID]],product_REF[],1,FALSE),"NO MATCH"))</f>
        <v>P008</v>
      </c>
      <c r="X1355" s="8" t="str">
        <f>CLEAN(UPPER(TRIM(IF(salesTable[[#This Row],[ProductID]]="","MISSING",IFERROR(VLOOKUP(salesTable[[#This Row],[ProductID]],product_REF[],2,FALSE),"NO MATCH")))))</f>
        <v>MICROWAVE 25L</v>
      </c>
      <c r="Y1355" t="str">
        <f>IFERROR(CLEAN(UPPER(TRIM(VLOOKUP(salesTable[[#This Row],[productID_Final]],product_REF[],3,FALSE)))),"NO MATCH")</f>
        <v>HOME APPLIANCES</v>
      </c>
      <c r="Z1355" s="8" t="str">
        <f>IF(salesTable[[#This Row],[productCategory_final]]=CLEAN(UPPER(TRIM(salesTable[ProductCategory]))),salesTable[[#This Row],[productCategory_final]],"MISMATCH")</f>
        <v>HOME APPLIANCES</v>
      </c>
      <c r="AA1355" s="8" t="str">
        <f>IF(salesTable[[#This Row],[CustomerID]]="","MISSING",IFERROR(VLOOKUP(salesTable[[#This Row],[CustomerID]],customer_REF[],1,FALSE),"NO MATCH"))</f>
        <v>C0024</v>
      </c>
      <c r="AB1355" t="str">
        <f>CLEAN(UPPER(TRIM(IF(salesTable[[#This Row],[FirstName]]="","MISSING",IFERROR(VLOOKUP(salesTable[[#This Row],[CustomerID_final]],customer_REF[],2,FALSE),"NO MATCH")))))</f>
        <v>ABENA</v>
      </c>
      <c r="AC1355" s="8" t="str">
        <f>IF(salesTable[[#This Row],[customerFisrtName]]=CLEAN(UPPER(TRIM(salesTable[[#This Row],[customerFisrtName]]))),salesTable[[#This Row],[customerFisrtName]],"MISMATCH")</f>
        <v>ABENA</v>
      </c>
      <c r="AD1355" t="str">
        <f>CLEAN(UPPER(TRIM(IF(salesTable[[#This Row],[LastName]]="","MISSING",IFERROR(VLOOKUP(salesTable[[#This Row],[CustomerID_final]],customer_REF[],3,FALSE),"NO MATCH")))))</f>
        <v>OSEI</v>
      </c>
      <c r="AE1355" s="8" t="str">
        <f>IF(salesTable[[#This Row],[customerLastName]]=CLEAN(UPPER(TRIM(salesTable[[#This Row],[customerLastName]]))),salesTable[[#This Row],[customerLastName]],"MISMATCH")</f>
        <v>OSEI</v>
      </c>
      <c r="AF1355" s="8" t="str">
        <f>IF(salesTable[[#This Row],[Phone]]="","MISSING",0&amp;RIGHT(TRIM(SUBSTITUTE(SUBSTITUTE(SUBSTITUTE(salesTable[[#This Row],[Phone]],"+","")," ",""),"-","")),9))</f>
        <v>0272231096</v>
      </c>
      <c r="AG1355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55" s="8">
        <f>IF(salesTable[[#This Row],[quantity_clean]]&gt;0,salesTable[[#This Row],[quantity_clean]],"INVALID")</f>
        <v>11</v>
      </c>
      <c r="AI135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55" s="8">
        <f>IF(salesTable[[#This Row],[unitPrice_clean]]&gt;0,salesTable[[#This Row],[unitPrice_clean]],"INVALID")</f>
        <v>1250</v>
      </c>
      <c r="AK1355">
        <f>IF(salesTable[[#This Row],[Revenue]]="","MISSING",VALUE(TRIM(SUBSTITUTE(SUBSTITUTE(salesTable[[#This Row],[Revenue]],",",""),"GH₵",""))))</f>
        <v>13750</v>
      </c>
      <c r="AL1355" s="8">
        <f>IFERROR(IF(ROUND(salesTable[[#This Row],[Quantity_final]]*salesTable[[#This Row],[UnitPrice_final]],2)=ROUND(salesTable[[#This Row],[revenue_clean]],2)=TRUE,salesTable[[#This Row],[revenue_clean]],"invalid"),"INVALID")</f>
        <v>13750</v>
      </c>
      <c r="AM1355" s="19">
        <f>IF(ISNUMBER(salesTable[[#This Row],[OrderDate]]),salesTable[[#This Row],[OrderDate]],IFERROR(DATEVALUE(CLEAN(TRIM(SUBSTITUTE(salesTable[[#This Row],[OrderDate]],".","/")))),"CHECK"))</f>
        <v>45327</v>
      </c>
      <c r="AN135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55" s="8" t="str">
        <f>CLEAN(PROPER(TRIM(salesTable[[#This Row],[Email]])))</f>
        <v>Abena.Osei16@Example.Com</v>
      </c>
      <c r="AR1355" s="8" t="str">
        <f>CLEAN(TRIM(salesTable[[#This Row],[SourceFile]]))</f>
        <v>Agent_App_2025.csv</v>
      </c>
      <c r="AS13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5" s="8" t="str">
        <f>IF(salesTable[orderRef_final]&lt;&gt;"MISSING",salesTable[orderRef_final],"invalid")</f>
        <v>SUSPICIOUS</v>
      </c>
    </row>
    <row r="1356" spans="1:46" x14ac:dyDescent="0.3">
      <c r="A1356" t="s">
        <v>4674</v>
      </c>
      <c r="B1356" t="s">
        <v>4675</v>
      </c>
      <c r="C1356" t="s">
        <v>4676</v>
      </c>
      <c r="D1356" t="s">
        <v>50</v>
      </c>
      <c r="E1356" t="s">
        <v>93</v>
      </c>
      <c r="F1356" t="s">
        <v>23</v>
      </c>
      <c r="G1356" t="s">
        <v>239</v>
      </c>
      <c r="H1356" t="s">
        <v>240</v>
      </c>
      <c r="I1356" t="s">
        <v>1762</v>
      </c>
      <c r="J1356" t="s">
        <v>27</v>
      </c>
      <c r="K1356" t="s">
        <v>660</v>
      </c>
      <c r="L1356" t="s">
        <v>132</v>
      </c>
      <c r="M1356">
        <v>6</v>
      </c>
      <c r="N1356">
        <v>980</v>
      </c>
      <c r="O1356">
        <v>5880</v>
      </c>
      <c r="P1356" t="s">
        <v>4677</v>
      </c>
      <c r="Q1356" t="s">
        <v>4678</v>
      </c>
      <c r="R1356" t="s">
        <v>32</v>
      </c>
      <c r="S1356" t="str">
        <f>IF(salesTable[[#This Row],[Region]]="","MISSING",IFERROR(VLOOKUP(salesTable[[#This Row],[Region]],region_ref[],2,FALSE),TRIM(CLEAN(UPPER(salesTable[[#This Row],[Region]])))))</f>
        <v>HO</v>
      </c>
      <c r="T1356" t="str">
        <f>IF(salesTable[[#This Row],[CustomerType]]="","MISSING",IFERROR(VLOOKUP(salesTable[[#This Row],[CustomerType]],customerType_Ref[],2,FALSE),TRIM(CLEAN(UPPER(salesTable[[#This Row],[CustomerType]])))))</f>
        <v>GOVERNMENT</v>
      </c>
      <c r="U1356" t="str">
        <f>IF(salesTable[[#This Row],[SalesChannel]]="","MISSING",IFERROR(VLOOKUP(salesTable[[#This Row],[SalesChannel]],salesChannel_Ref[],2,FALSE),CLEAN(UPPER(TRIM(salesTable[SalesChannel])))))</f>
        <v>MOBILE APP</v>
      </c>
      <c r="V135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56" s="8" t="str">
        <f>IF(salesTable[[#This Row],[ProductID]]="","MISSING",IFERROR(VLOOKUP(salesTable[[#This Row],[ProductID]],product_REF[],1,FALSE),"NO MATCH"))</f>
        <v>P009</v>
      </c>
      <c r="X1356" s="8" t="str">
        <f>CLEAN(UPPER(TRIM(IF(salesTable[[#This Row],[ProductID]]="","MISSING",IFERROR(VLOOKUP(salesTable[[#This Row],[ProductID]],product_REF[],2,FALSE),"NO MATCH")))))</f>
        <v>FILING CABINET</v>
      </c>
      <c r="Y1356" t="str">
        <f>IFERROR(CLEAN(UPPER(TRIM(VLOOKUP(salesTable[[#This Row],[productID_Final]],product_REF[],3,FALSE)))),"NO MATCH")</f>
        <v>OFFICE SUPPLIES</v>
      </c>
      <c r="Z1356" s="8" t="str">
        <f>IF(salesTable[[#This Row],[productCategory_final]]=CLEAN(UPPER(TRIM(salesTable[ProductCategory]))),salesTable[[#This Row],[productCategory_final]],"MISMATCH")</f>
        <v>OFFICE SUPPLIES</v>
      </c>
      <c r="AA1356" s="8" t="str">
        <f>IF(salesTable[[#This Row],[CustomerID]]="","MISSING",IFERROR(VLOOKUP(salesTable[[#This Row],[CustomerID]],customer_REF[],1,FALSE),"NO MATCH"))</f>
        <v>C0063</v>
      </c>
      <c r="AB1356" t="str">
        <f>CLEAN(UPPER(TRIM(IF(salesTable[[#This Row],[FirstName]]="","MISSING",IFERROR(VLOOKUP(salesTable[[#This Row],[CustomerID_final]],customer_REF[],2,FALSE),"NO MATCH")))))</f>
        <v>AKOSUA</v>
      </c>
      <c r="AC1356" s="8" t="str">
        <f>IF(salesTable[[#This Row],[customerFisrtName]]=CLEAN(UPPER(TRIM(salesTable[[#This Row],[customerFisrtName]]))),salesTable[[#This Row],[customerFisrtName]],"MISMATCH")</f>
        <v>AKOSUA</v>
      </c>
      <c r="AD1356" t="str">
        <f>CLEAN(UPPER(TRIM(IF(salesTable[[#This Row],[LastName]]="","MISSING",IFERROR(VLOOKUP(salesTable[[#This Row],[CustomerID_final]],customer_REF[],3,FALSE),"NO MATCH")))))</f>
        <v>BADU</v>
      </c>
      <c r="AE1356" s="8" t="str">
        <f>IF(salesTable[[#This Row],[customerLastName]]=CLEAN(UPPER(TRIM(salesTable[[#This Row],[customerLastName]]))),salesTable[[#This Row],[customerLastName]],"MISMATCH")</f>
        <v>BADU</v>
      </c>
      <c r="AF1356" s="8" t="str">
        <f>IF(salesTable[[#This Row],[Phone]]="","MISSING",0&amp;RIGHT(TRIM(SUBSTITUTE(SUBSTITUTE(SUBSTITUTE(salesTable[[#This Row],[Phone]],"+","")," ",""),"-","")),9))</f>
        <v>0555140950</v>
      </c>
      <c r="AG1356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56" s="8">
        <f>IF(salesTable[[#This Row],[quantity_clean]]&gt;0,salesTable[[#This Row],[quantity_clean]],"INVALID")</f>
        <v>6</v>
      </c>
      <c r="AI135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56" s="8">
        <f>IF(salesTable[[#This Row],[unitPrice_clean]]&gt;0,salesTable[[#This Row],[unitPrice_clean]],"INVALID")</f>
        <v>980</v>
      </c>
      <c r="AK1356">
        <f>IF(salesTable[[#This Row],[Revenue]]="","MISSING",VALUE(TRIM(SUBSTITUTE(SUBSTITUTE(salesTable[[#This Row],[Revenue]],",",""),"GH₵",""))))</f>
        <v>5880</v>
      </c>
      <c r="AL1356" s="8">
        <f>IFERROR(IF(ROUND(salesTable[[#This Row],[Quantity_final]]*salesTable[[#This Row],[UnitPrice_final]],2)=ROUND(salesTable[[#This Row],[revenue_clean]],2)=TRUE,salesTable[[#This Row],[revenue_clean]],"invalid"),"INVALID")</f>
        <v>5880</v>
      </c>
      <c r="AM1356" s="19">
        <f>IF(ISNUMBER(salesTable[[#This Row],[OrderDate]]),salesTable[[#This Row],[OrderDate]],IFERROR(DATEVALUE(CLEAN(TRIM(SUBSTITUTE(salesTable[[#This Row],[OrderDate]],".","/")))),"CHECK"))</f>
        <v>45300</v>
      </c>
      <c r="AN135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56" s="8" t="str">
        <f>CLEAN(PROPER(TRIM(salesTable[[#This Row],[Email]])))</f>
        <v>Akosua.Badu56@Example.Com</v>
      </c>
      <c r="AR1356" s="8" t="str">
        <f>CLEAN(TRIM(salesTable[[#This Row],[SourceFile]]))</f>
        <v>Agent_App_2025.csv</v>
      </c>
      <c r="AS13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6" s="8" t="str">
        <f>IF(salesTable[orderRef_final]&lt;&gt;"MISSING",salesTable[orderRef_final],"invalid")</f>
        <v>SUSPICIOUS</v>
      </c>
    </row>
    <row r="1357" spans="1:46" x14ac:dyDescent="0.3">
      <c r="A1357" t="s">
        <v>4704</v>
      </c>
      <c r="B1357" t="s">
        <v>3701</v>
      </c>
      <c r="C1357" t="s">
        <v>2130</v>
      </c>
      <c r="D1357" t="s">
        <v>151</v>
      </c>
      <c r="E1357" t="s">
        <v>173</v>
      </c>
      <c r="F1357" t="s">
        <v>2437</v>
      </c>
      <c r="G1357" t="s">
        <v>81</v>
      </c>
      <c r="H1357" t="s">
        <v>1901</v>
      </c>
      <c r="I1357" t="s">
        <v>491</v>
      </c>
      <c r="J1357" t="s">
        <v>97</v>
      </c>
      <c r="K1357" t="s">
        <v>84</v>
      </c>
      <c r="L1357" t="s">
        <v>165</v>
      </c>
      <c r="M1357">
        <v>10</v>
      </c>
      <c r="N1357" t="s">
        <v>540</v>
      </c>
      <c r="O1357">
        <v>12500</v>
      </c>
      <c r="P1357" t="s">
        <v>4705</v>
      </c>
      <c r="Q1357" t="s">
        <v>4706</v>
      </c>
      <c r="R1357" t="s">
        <v>61</v>
      </c>
      <c r="S1357" t="str">
        <f>IF(salesTable[[#This Row],[Region]]="","MISSING",IFERROR(VLOOKUP(salesTable[[#This Row],[Region]],region_ref[],2,FALSE),TRIM(CLEAN(UPPER(salesTable[[#This Row],[Region]])))))</f>
        <v>ACCRA</v>
      </c>
      <c r="T1357" t="str">
        <f>IF(salesTable[[#This Row],[CustomerType]]="","MISSING",IFERROR(VLOOKUP(salesTable[[#This Row],[CustomerType]],customerType_Ref[],2,FALSE),TRIM(CLEAN(UPPER(salesTable[[#This Row],[CustomerType]])))))</f>
        <v>BUSINESS</v>
      </c>
      <c r="U1357" t="str">
        <f>IF(salesTable[[#This Row],[SalesChannel]]="","MISSING",IFERROR(VLOOKUP(salesTable[[#This Row],[SalesChannel]],salesChannel_Ref[],2,FALSE),CLEAN(UPPER(TRIM(salesTable[SalesChannel])))))</f>
        <v>AGENT</v>
      </c>
      <c r="V135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57" s="8" t="str">
        <f>IF(salesTable[[#This Row],[ProductID]]="","MISSING",IFERROR(VLOOKUP(salesTable[[#This Row],[ProductID]],product_REF[],1,FALSE),"NO MATCH"))</f>
        <v>P008</v>
      </c>
      <c r="X1357" s="8" t="str">
        <f>CLEAN(UPPER(TRIM(IF(salesTable[[#This Row],[ProductID]]="","MISSING",IFERROR(VLOOKUP(salesTable[[#This Row],[ProductID]],product_REF[],2,FALSE),"NO MATCH")))))</f>
        <v>MICROWAVE 25L</v>
      </c>
      <c r="Y1357" t="str">
        <f>IFERROR(CLEAN(UPPER(TRIM(VLOOKUP(salesTable[[#This Row],[productID_Final]],product_REF[],3,FALSE)))),"NO MATCH")</f>
        <v>HOME APPLIANCES</v>
      </c>
      <c r="Z1357" s="8" t="str">
        <f>IF(salesTable[[#This Row],[productCategory_final]]=CLEAN(UPPER(TRIM(salesTable[ProductCategory]))),salesTable[[#This Row],[productCategory_final]],"MISMATCH")</f>
        <v>HOME APPLIANCES</v>
      </c>
      <c r="AA1357" s="8" t="str">
        <f>IF(salesTable[[#This Row],[CustomerID]]="","MISSING",IFERROR(VLOOKUP(salesTable[[#This Row],[CustomerID]],customer_REF[],1,FALSE),"NO MATCH"))</f>
        <v>C0125</v>
      </c>
      <c r="AB1357" t="str">
        <f>CLEAN(UPPER(TRIM(IF(salesTable[[#This Row],[FirstName]]="","MISSING",IFERROR(VLOOKUP(salesTable[[#This Row],[CustomerID_final]],customer_REF[],2,FALSE),"NO MATCH")))))</f>
        <v>KWAME</v>
      </c>
      <c r="AC1357" s="8" t="str">
        <f>IF(salesTable[[#This Row],[customerFisrtName]]=CLEAN(UPPER(TRIM(salesTable[[#This Row],[customerFisrtName]]))),salesTable[[#This Row],[customerFisrtName]],"MISMATCH")</f>
        <v>KWAME</v>
      </c>
      <c r="AD1357" t="str">
        <f>CLEAN(UPPER(TRIM(IF(salesTable[[#This Row],[LastName]]="","MISSING",IFERROR(VLOOKUP(salesTable[[#This Row],[CustomerID_final]],customer_REF[],3,FALSE),"NO MATCH")))))</f>
        <v>OSEI</v>
      </c>
      <c r="AE1357" s="8" t="str">
        <f>IF(salesTable[[#This Row],[customerLastName]]=CLEAN(UPPER(TRIM(salesTable[[#This Row],[customerLastName]]))),salesTable[[#This Row],[customerLastName]],"MISMATCH")</f>
        <v>OSEI</v>
      </c>
      <c r="AF1357" s="8" t="str">
        <f>IF(salesTable[[#This Row],[Phone]]="","MISSING",0&amp;RIGHT(TRIM(SUBSTITUTE(SUBSTITUTE(SUBSTITUTE(salesTable[[#This Row],[Phone]],"+","")," ",""),"-","")),9))</f>
        <v>0503700780</v>
      </c>
      <c r="AG135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57" s="8">
        <f>IF(salesTable[[#This Row],[quantity_clean]]&gt;0,salesTable[[#This Row],[quantity_clean]],"INVALID")</f>
        <v>10</v>
      </c>
      <c r="AI135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57" s="8">
        <f>IF(salesTable[[#This Row],[unitPrice_clean]]&gt;0,salesTable[[#This Row],[unitPrice_clean]],"INVALID")</f>
        <v>1250</v>
      </c>
      <c r="AK1357">
        <f>IF(salesTable[[#This Row],[Revenue]]="","MISSING",VALUE(TRIM(SUBSTITUTE(SUBSTITUTE(salesTable[[#This Row],[Revenue]],",",""),"GH₵",""))))</f>
        <v>12500</v>
      </c>
      <c r="AL1357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1357" s="19">
        <f>IF(ISNUMBER(salesTable[[#This Row],[OrderDate]]),salesTable[[#This Row],[OrderDate]],IFERROR(DATEVALUE(CLEAN(TRIM(SUBSTITUTE(salesTable[[#This Row],[OrderDate]],".","/")))),"CHECK"))</f>
        <v>45846</v>
      </c>
      <c r="AN13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45846</v>
      </c>
      <c r="AO13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ACC</v>
      </c>
      <c r="AQ1357" s="8" t="str">
        <f>CLEAN(PROPER(TRIM(salesTable[[#This Row],[Email]])))</f>
        <v>Kwame.Osei13@Example.Com</v>
      </c>
      <c r="AR1357" s="8" t="str">
        <f>CLEAN(TRIM(salesTable[[#This Row],[SourceFile]]))</f>
        <v>Retail_POS_2025.csv</v>
      </c>
      <c r="AS13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7" s="8" t="str">
        <f>IF(salesTable[orderRef_final]&lt;&gt;"MISSING",salesTable[orderRef_final],"invalid")</f>
        <v>SUSPICIOUS</v>
      </c>
    </row>
    <row r="1358" spans="1:46" x14ac:dyDescent="0.3">
      <c r="A1358" t="s">
        <v>4224</v>
      </c>
      <c r="B1358" t="s">
        <v>4707</v>
      </c>
      <c r="C1358" t="s">
        <v>1120</v>
      </c>
      <c r="D1358" t="s">
        <v>3545</v>
      </c>
      <c r="E1358" t="s">
        <v>405</v>
      </c>
      <c r="F1358" t="s">
        <v>119</v>
      </c>
      <c r="G1358" t="s">
        <v>120</v>
      </c>
      <c r="H1358" t="s">
        <v>751</v>
      </c>
      <c r="I1358" t="s">
        <v>1005</v>
      </c>
      <c r="J1358" t="s">
        <v>27</v>
      </c>
      <c r="K1358" t="s">
        <v>98</v>
      </c>
      <c r="L1358" t="s">
        <v>1023</v>
      </c>
      <c r="M1358">
        <v>8</v>
      </c>
      <c r="N1358">
        <v>850</v>
      </c>
      <c r="O1358">
        <v>6700</v>
      </c>
      <c r="P1358" t="s">
        <v>4708</v>
      </c>
      <c r="Q1358" t="s">
        <v>4709</v>
      </c>
      <c r="R1358" t="s">
        <v>61</v>
      </c>
      <c r="S1358" t="str">
        <f>IF(salesTable[[#This Row],[Region]]="","MISSING",IFERROR(VLOOKUP(salesTable[[#This Row],[Region]],region_ref[],2,FALSE),TRIM(CLEAN(UPPER(salesTable[[#This Row],[Region]])))))</f>
        <v>KOFORIDUA</v>
      </c>
      <c r="T1358" t="str">
        <f>IF(salesTable[[#This Row],[CustomerType]]="","MISSING",IFERROR(VLOOKUP(salesTable[[#This Row],[CustomerType]],customerType_Ref[],2,FALSE),TRIM(CLEAN(UPPER(salesTable[[#This Row],[CustomerType]])))))</f>
        <v>GOVERNMENT</v>
      </c>
      <c r="U1358" t="str">
        <f>IF(salesTable[[#This Row],[SalesChannel]]="","MISSING",IFERROR(VLOOKUP(salesTable[[#This Row],[SalesChannel]],salesChannel_Ref[],2,FALSE),CLEAN(UPPER(TRIM(salesTable[SalesChannel])))))</f>
        <v>MOBILE APP</v>
      </c>
      <c r="V1358" t="str">
        <f>IF(salesTable[[#This Row],[PaymentMethod]]="","MISSING",IFERROR(VLOOKUP(salesTable[[#This Row],[PaymentMethod]],paymentMethod_REF[],2,FALSE), CLEAN(UPPER(TRIM(salesTable[[#This Row],[PaymentMethod]])))))</f>
        <v>CARD</v>
      </c>
      <c r="W1358" s="8" t="str">
        <f>IF(salesTable[[#This Row],[ProductID]]="","MISSING",IFERROR(VLOOKUP(salesTable[[#This Row],[ProductID]],product_REF[],1,FALSE),"NO MATCH"))</f>
        <v>P002</v>
      </c>
      <c r="X1358" s="8" t="str">
        <f>CLEAN(UPPER(TRIM(IF(salesTable[[#This Row],[ProductID]]="","MISSING",IFERROR(VLOOKUP(salesTable[[#This Row],[ProductID]],product_REF[],2,FALSE),"NO MATCH")))))</f>
        <v>OFFICE CHAIR</v>
      </c>
      <c r="Y1358" t="str">
        <f>IFERROR(CLEAN(UPPER(TRIM(VLOOKUP(salesTable[[#This Row],[productID_Final]],product_REF[],3,FALSE)))),"NO MATCH")</f>
        <v>FURNITURE</v>
      </c>
      <c r="Z1358" s="8" t="str">
        <f>IF(salesTable[[#This Row],[productCategory_final]]=CLEAN(UPPER(TRIM(salesTable[ProductCategory]))),salesTable[[#This Row],[productCategory_final]],"MISMATCH")</f>
        <v>FURNITURE</v>
      </c>
      <c r="AA1358" s="8" t="str">
        <f>IF(salesTable[[#This Row],[CustomerID]]="","MISSING",IFERROR(VLOOKUP(salesTable[[#This Row],[CustomerID]],customer_REF[],1,FALSE),"NO MATCH"))</f>
        <v>C0256</v>
      </c>
      <c r="AB1358" t="str">
        <f>CLEAN(UPPER(TRIM(IF(salesTable[[#This Row],[FirstName]]="","MISSING",IFERROR(VLOOKUP(salesTable[[#This Row],[CustomerID_final]],customer_REF[],2,FALSE),"NO MATCH")))))</f>
        <v>KOJO</v>
      </c>
      <c r="AC1358" s="8" t="str">
        <f>IF(salesTable[[#This Row],[customerFisrtName]]=CLEAN(UPPER(TRIM(salesTable[[#This Row],[customerFisrtName]]))),salesTable[[#This Row],[customerFisrtName]],"MISMATCH")</f>
        <v>KOJO</v>
      </c>
      <c r="AD1358" t="str">
        <f>CLEAN(UPPER(TRIM(IF(salesTable[[#This Row],[LastName]]="","MISSING",IFERROR(VLOOKUP(salesTable[[#This Row],[CustomerID_final]],customer_REF[],3,FALSE),"NO MATCH")))))</f>
        <v>MENSAH</v>
      </c>
      <c r="AE1358" s="8" t="str">
        <f>IF(salesTable[[#This Row],[customerLastName]]=CLEAN(UPPER(TRIM(salesTable[[#This Row],[customerLastName]]))),salesTable[[#This Row],[customerLastName]],"MISMATCH")</f>
        <v>MENSAH</v>
      </c>
      <c r="AF1358" s="8" t="str">
        <f>IF(salesTable[[#This Row],[Phone]]="","MISSING",0&amp;RIGHT(TRIM(SUBSTITUTE(SUBSTITUTE(SUBSTITUTE(salesTable[[#This Row],[Phone]],"+","")," ",""),"-","")),9))</f>
        <v>0549227711</v>
      </c>
      <c r="AG1358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58" s="8">
        <f>IF(salesTable[[#This Row],[quantity_clean]]&gt;0,salesTable[[#This Row],[quantity_clean]],"INVALID")</f>
        <v>8</v>
      </c>
      <c r="AI1358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58" s="8">
        <f>IF(salesTable[[#This Row],[unitPrice_clean]]&gt;0,salesTable[[#This Row],[unitPrice_clean]],"INVALID")</f>
        <v>850</v>
      </c>
      <c r="AK1358">
        <f>IF(salesTable[[#This Row],[Revenue]]="","MISSING",VALUE(TRIM(SUBSTITUTE(SUBSTITUTE(salesTable[[#This Row],[Revenue]],",",""),"GH₵",""))))</f>
        <v>6700</v>
      </c>
      <c r="AL135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58" s="19">
        <f>IF(ISNUMBER(salesTable[[#This Row],[OrderDate]]),salesTable[[#This Row],[OrderDate]],IFERROR(DATEVALUE(CLEAN(TRIM(SUBSTITUTE(salesTable[[#This Row],[OrderDate]],".","/")))),"CHECK"))</f>
        <v>45879</v>
      </c>
      <c r="AN13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45879</v>
      </c>
      <c r="AO13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1358" s="8" t="str">
        <f>CLEAN(PROPER(TRIM(salesTable[[#This Row],[Email]])))</f>
        <v>Kojo.Mensah31@Example.Com</v>
      </c>
      <c r="AR1358" s="8" t="str">
        <f>CLEAN(TRIM(salesTable[[#This Row],[SourceFile]]))</f>
        <v>Retail_POS_2025.csv</v>
      </c>
      <c r="AS13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8" s="8" t="str">
        <f>IF(salesTable[orderRef_final]&lt;&gt;"MISSING",salesTable[orderRef_final],"invalid")</f>
        <v>SUSPICIOUS</v>
      </c>
    </row>
    <row r="1359" spans="1:46" x14ac:dyDescent="0.3">
      <c r="A1359" t="s">
        <v>4710</v>
      </c>
      <c r="B1359" t="s">
        <v>4711</v>
      </c>
      <c r="C1359" t="s">
        <v>2232</v>
      </c>
      <c r="D1359" t="s">
        <v>172</v>
      </c>
      <c r="E1359" t="s">
        <v>161</v>
      </c>
      <c r="F1359" t="s">
        <v>23</v>
      </c>
      <c r="G1359" t="s">
        <v>191</v>
      </c>
      <c r="H1359" t="s">
        <v>668</v>
      </c>
      <c r="I1359" t="s">
        <v>241</v>
      </c>
      <c r="J1359" t="s">
        <v>492</v>
      </c>
      <c r="K1359" t="s">
        <v>57</v>
      </c>
      <c r="L1359" t="s">
        <v>353</v>
      </c>
      <c r="M1359">
        <v>3</v>
      </c>
      <c r="N1359">
        <v>1750</v>
      </c>
      <c r="O1359">
        <v>5250</v>
      </c>
      <c r="P1359" t="s">
        <v>4712</v>
      </c>
      <c r="Q1359" t="s">
        <v>4713</v>
      </c>
      <c r="R1359" t="s">
        <v>32</v>
      </c>
      <c r="S1359" t="str">
        <f>IF(salesTable[[#This Row],[Region]]="","MISSING",IFERROR(VLOOKUP(salesTable[[#This Row],[Region]],region_ref[],2,FALSE),TRIM(CLEAN(UPPER(salesTable[[#This Row],[Region]])))))</f>
        <v>HO</v>
      </c>
      <c r="T1359" t="str">
        <f>IF(salesTable[[#This Row],[CustomerType]]="","MISSING",IFERROR(VLOOKUP(salesTable[[#This Row],[CustomerType]],customerType_Ref[],2,FALSE),TRIM(CLEAN(UPPER(salesTable[[#This Row],[CustomerType]])))))</f>
        <v>BUSINESS</v>
      </c>
      <c r="U1359" t="str">
        <f>IF(salesTable[[#This Row],[SalesChannel]]="","MISSING",IFERROR(VLOOKUP(salesTable[[#This Row],[SalesChannel]],salesChannel_Ref[],2,FALSE),CLEAN(UPPER(TRIM(salesTable[SalesChannel])))))</f>
        <v>ONLINE</v>
      </c>
      <c r="V1359" t="str">
        <f>IF(salesTable[[#This Row],[PaymentMethod]]="","MISSING",IFERROR(VLOOKUP(salesTable[[#This Row],[PaymentMethod]],paymentMethod_REF[],2,FALSE), CLEAN(UPPER(TRIM(salesTable[[#This Row],[PaymentMethod]])))))</f>
        <v>CASH</v>
      </c>
      <c r="W1359" s="8" t="str">
        <f>IF(salesTable[[#This Row],[ProductID]]="","MISSING",IFERROR(VLOOKUP(salesTable[[#This Row],[ProductID]],product_REF[],1,FALSE),"NO MATCH"))</f>
        <v>P004</v>
      </c>
      <c r="X1359" s="8" t="str">
        <f>CLEAN(UPPER(TRIM(IF(salesTable[[#This Row],[ProductID]]="","MISSING",IFERROR(VLOOKUP(salesTable[[#This Row],[ProductID]],product_REF[],2,FALSE),"NO MATCH")))))</f>
        <v>LASER PRINTER</v>
      </c>
      <c r="Y1359" t="str">
        <f>IFERROR(CLEAN(UPPER(TRIM(VLOOKUP(salesTable[[#This Row],[productID_Final]],product_REF[],3,FALSE)))),"NO MATCH")</f>
        <v>OFFICE SUPPLIES</v>
      </c>
      <c r="Z1359" s="8" t="str">
        <f>IF(salesTable[[#This Row],[productCategory_final]]=CLEAN(UPPER(TRIM(salesTable[ProductCategory]))),salesTable[[#This Row],[productCategory_final]],"MISMATCH")</f>
        <v>OFFICE SUPPLIES</v>
      </c>
      <c r="AA1359" s="8" t="str">
        <f>IF(salesTable[[#This Row],[CustomerID]]="","MISSING",IFERROR(VLOOKUP(salesTable[[#This Row],[CustomerID]],customer_REF[],1,FALSE),"NO MATCH"))</f>
        <v>C0057</v>
      </c>
      <c r="AB1359" t="str">
        <f>CLEAN(UPPER(TRIM(IF(salesTable[[#This Row],[FirstName]]="","MISSING",IFERROR(VLOOKUP(salesTable[[#This Row],[CustomerID_final]],customer_REF[],2,FALSE),"NO MATCH")))))</f>
        <v>DANIEL</v>
      </c>
      <c r="AC1359" s="8" t="str">
        <f>IF(salesTable[[#This Row],[customerFisrtName]]=CLEAN(UPPER(TRIM(salesTable[[#This Row],[customerFisrtName]]))),salesTable[[#This Row],[customerFisrtName]],"MISMATCH")</f>
        <v>DANIEL</v>
      </c>
      <c r="AD1359" t="str">
        <f>CLEAN(UPPER(TRIM(IF(salesTable[[#This Row],[LastName]]="","MISSING",IFERROR(VLOOKUP(salesTable[[#This Row],[CustomerID_final]],customer_REF[],3,FALSE),"NO MATCH")))))</f>
        <v>ADDO</v>
      </c>
      <c r="AE1359" s="8" t="str">
        <f>IF(salesTable[[#This Row],[customerLastName]]=CLEAN(UPPER(TRIM(salesTable[[#This Row],[customerLastName]]))),salesTable[[#This Row],[customerLastName]],"MISMATCH")</f>
        <v>ADDO</v>
      </c>
      <c r="AF1359" s="8" t="str">
        <f>IF(salesTable[[#This Row],[Phone]]="","MISSING",0&amp;RIGHT(TRIM(SUBSTITUTE(SUBSTITUTE(SUBSTITUTE(salesTable[[#This Row],[Phone]],"+","")," ",""),"-","")),9))</f>
        <v>0545010699</v>
      </c>
      <c r="AG1359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59" s="8">
        <f>IF(salesTable[[#This Row],[quantity_clean]]&gt;0,salesTable[[#This Row],[quantity_clean]],"INVALID")</f>
        <v>3</v>
      </c>
      <c r="AI1359">
        <f>IF(OR(salesTable[[#This Row],[UnitPrice]]="",salesTable[[#This Row],[UnitPrice]]="N/A",salesTable[[#This Row],[UnitPrice]]="unknown"),"INVALID",VALUE(TRIM(SUBSTITUTE(SUBSTITUTE(salesTable[[#This Row],[UnitPrice]],",",""),"GH₵",""))))</f>
        <v>1750</v>
      </c>
      <c r="AJ1359" s="8">
        <f>IF(salesTable[[#This Row],[unitPrice_clean]]&gt;0,salesTable[[#This Row],[unitPrice_clean]],"INVALID")</f>
        <v>1750</v>
      </c>
      <c r="AK1359">
        <f>IF(salesTable[[#This Row],[Revenue]]="","MISSING",VALUE(TRIM(SUBSTITUTE(SUBSTITUTE(salesTable[[#This Row],[Revenue]],",",""),"GH₵",""))))</f>
        <v>5250</v>
      </c>
      <c r="AL1359" s="8">
        <f>IFERROR(IF(ROUND(salesTable[[#This Row],[Quantity_final]]*salesTable[[#This Row],[UnitPrice_final]],2)=ROUND(salesTable[[#This Row],[revenue_clean]],2)=TRUE,salesTable[[#This Row],[revenue_clean]],"invalid"),"INVALID")</f>
        <v>5250</v>
      </c>
      <c r="AM1359" s="19">
        <f>IF(ISNUMBER(salesTable[[#This Row],[OrderDate]]),salesTable[[#This Row],[OrderDate]],IFERROR(DATEVALUE(CLEAN(TRIM(SUBSTITUTE(salesTable[[#This Row],[OrderDate]],".","/")))),"CHECK"))</f>
        <v>45694</v>
      </c>
      <c r="AN13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45694</v>
      </c>
      <c r="AO13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59" s="8" t="str">
        <f>CLEAN(PROPER(TRIM(salesTable[[#This Row],[Email]])))</f>
        <v>Daniel.Addo42@Example.Com</v>
      </c>
      <c r="AR1359" s="8" t="str">
        <f>CLEAN(TRIM(salesTable[[#This Row],[SourceFile]]))</f>
        <v>Agent_App_2025.csv</v>
      </c>
      <c r="AS13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59" s="8" t="str">
        <f>IF(salesTable[orderRef_final]&lt;&gt;"MISSING",salesTable[orderRef_final],"invalid")</f>
        <v>SUSPICIOUS</v>
      </c>
    </row>
    <row r="1360" spans="1:46" x14ac:dyDescent="0.3">
      <c r="A1360" t="s">
        <v>4714</v>
      </c>
      <c r="B1360" t="s">
        <v>4715</v>
      </c>
      <c r="C1360" t="s">
        <v>3851</v>
      </c>
      <c r="D1360" t="s">
        <v>3545</v>
      </c>
      <c r="E1360" t="s">
        <v>237</v>
      </c>
      <c r="F1360" t="s">
        <v>4145</v>
      </c>
      <c r="G1360" t="s">
        <v>211</v>
      </c>
      <c r="H1360" t="s">
        <v>163</v>
      </c>
      <c r="I1360" t="s">
        <v>491</v>
      </c>
      <c r="J1360" t="s">
        <v>337</v>
      </c>
      <c r="K1360" t="s">
        <v>98</v>
      </c>
      <c r="L1360" t="s">
        <v>58</v>
      </c>
      <c r="M1360" t="s">
        <v>1951</v>
      </c>
      <c r="N1360">
        <v>620</v>
      </c>
      <c r="O1360">
        <v>3720</v>
      </c>
      <c r="P1360" t="s">
        <v>4716</v>
      </c>
      <c r="Q1360" t="s">
        <v>4717</v>
      </c>
      <c r="R1360" t="s">
        <v>46</v>
      </c>
      <c r="S1360" t="str">
        <f>IF(salesTable[[#This Row],[Region]]="","MISSING",IFERROR(VLOOKUP(salesTable[[#This Row],[Region]],region_ref[],2,FALSE),TRIM(CLEAN(UPPER(salesTable[[#This Row],[Region]])))))</f>
        <v>HO</v>
      </c>
      <c r="T1360" t="str">
        <f>IF(salesTable[[#This Row],[CustomerType]]="","MISSING",IFERROR(VLOOKUP(salesTable[[#This Row],[CustomerType]],customerType_Ref[],2,FALSE),TRIM(CLEAN(UPPER(salesTable[[#This Row],[CustomerType]])))))</f>
        <v>INDIVIDUAL</v>
      </c>
      <c r="U1360" t="str">
        <f>IF(salesTable[[#This Row],[SalesChannel]]="","MISSING",IFERROR(VLOOKUP(salesTable[[#This Row],[SalesChannel]],salesChannel_Ref[],2,FALSE),CLEAN(UPPER(TRIM(salesTable[SalesChannel])))))</f>
        <v>MOBILE APP</v>
      </c>
      <c r="V136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60" s="8" t="str">
        <f>IF(salesTable[[#This Row],[ProductID]]="","MISSING",IFERROR(VLOOKUP(salesTable[[#This Row],[ProductID]],product_REF[],1,FALSE),"NO MATCH"))</f>
        <v>NO MATCH</v>
      </c>
      <c r="X1360" s="8" t="str">
        <f>CLEAN(UPPER(TRIM(IF(salesTable[[#This Row],[ProductID]]="","MISSING",IFERROR(VLOOKUP(salesTable[[#This Row],[ProductID]],product_REF[],2,FALSE),"NO MATCH")))))</f>
        <v>NO MATCH</v>
      </c>
      <c r="Y1360" t="str">
        <f>IFERROR(CLEAN(UPPER(TRIM(VLOOKUP(salesTable[[#This Row],[productID_Final]],product_REF[],3,FALSE)))),"NO MATCH")</f>
        <v>NO MATCH</v>
      </c>
      <c r="Z1360" s="8" t="str">
        <f>IF(salesTable[[#This Row],[productCategory_final]]=CLEAN(UPPER(TRIM(salesTable[ProductCategory]))),salesTable[[#This Row],[productCategory_final]],"MISMATCH")</f>
        <v>MISMATCH</v>
      </c>
      <c r="AA1360" s="8" t="str">
        <f>IF(salesTable[[#This Row],[CustomerID]]="","MISSING",IFERROR(VLOOKUP(salesTable[[#This Row],[CustomerID]],customer_REF[],1,FALSE),"NO MATCH"))</f>
        <v>NO MATCH</v>
      </c>
      <c r="AB1360" t="str">
        <f>CLEAN(UPPER(TRIM(IF(salesTable[[#This Row],[FirstName]]="","MISSING",IFERROR(VLOOKUP(salesTable[[#This Row],[CustomerID_final]],customer_REF[],2,FALSE),"NO MATCH")))))</f>
        <v>NO MATCH</v>
      </c>
      <c r="AC1360" s="8" t="str">
        <f>IF(salesTable[[#This Row],[customerFisrtName]]=CLEAN(UPPER(TRIM(salesTable[[#This Row],[customerFisrtName]]))),salesTable[[#This Row],[customerFisrtName]],"MISMATCH")</f>
        <v>NO MATCH</v>
      </c>
      <c r="AD1360" t="str">
        <f>CLEAN(UPPER(TRIM(IF(salesTable[[#This Row],[LastName]]="","MISSING",IFERROR(VLOOKUP(salesTable[[#This Row],[CustomerID_final]],customer_REF[],3,FALSE),"NO MATCH")))))</f>
        <v>NO MATCH</v>
      </c>
      <c r="AE1360" s="8" t="str">
        <f>IF(salesTable[[#This Row],[customerLastName]]=CLEAN(UPPER(TRIM(salesTable[[#This Row],[customerLastName]]))),salesTable[[#This Row],[customerLastName]],"MISMATCH")</f>
        <v>NO MATCH</v>
      </c>
      <c r="AF1360" s="8" t="str">
        <f>IF(salesTable[[#This Row],[Phone]]="","MISSING",0&amp;RIGHT(TRIM(SUBSTITUTE(SUBSTITUTE(SUBSTITUTE(salesTable[[#This Row],[Phone]],"+","")," ",""),"-","")),9))</f>
        <v>0207258594</v>
      </c>
      <c r="AG1360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60" s="8">
        <f>IF(salesTable[[#This Row],[quantity_clean]]&gt;0,salesTable[[#This Row],[quantity_clean]],"INVALID")</f>
        <v>6</v>
      </c>
      <c r="AI1360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60" s="8">
        <f>IF(salesTable[[#This Row],[unitPrice_clean]]&gt;0,salesTable[[#This Row],[unitPrice_clean]],"INVALID")</f>
        <v>620</v>
      </c>
      <c r="AK1360">
        <f>IF(salesTable[[#This Row],[Revenue]]="","MISSING",VALUE(TRIM(SUBSTITUTE(SUBSTITUTE(salesTable[[#This Row],[Revenue]],",",""),"GH₵",""))))</f>
        <v>3720</v>
      </c>
      <c r="AL1360" s="8">
        <f>IFERROR(IF(ROUND(salesTable[[#This Row],[Quantity_final]]*salesTable[[#This Row],[UnitPrice_final]],2)=ROUND(salesTable[[#This Row],[revenue_clean]],2)=TRUE,salesTable[[#This Row],[revenue_clean]],"invalid"),"INVALID")</f>
        <v>3720</v>
      </c>
      <c r="AM1360" s="19">
        <f>IF(ISNUMBER(salesTable[[#This Row],[OrderDate]]),salesTable[[#This Row],[OrderDate]],IFERROR(DATEVALUE(CLEAN(TRIM(SUBSTITUTE(salesTable[[#This Row],[OrderDate]],".","/")))),"CHECK"))</f>
        <v>45832</v>
      </c>
      <c r="AN13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45832</v>
      </c>
      <c r="AO13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60" s="8" t="str">
        <f>CLEAN(PROPER(TRIM(salesTable[[#This Row],[Email]])))</f>
        <v>Kojo.Appiah96@Example.Com</v>
      </c>
      <c r="AR1360" s="8" t="str">
        <f>CLEAN(TRIM(salesTable[[#This Row],[SourceFile]]))</f>
        <v>Mobile_App_Export.csv</v>
      </c>
      <c r="AS13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0" s="8" t="str">
        <f>IF(salesTable[orderRef_final]&lt;&gt;"MISSING",salesTable[orderRef_final],"invalid")</f>
        <v>SUSPICIOUS</v>
      </c>
    </row>
    <row r="1361" spans="1:46" x14ac:dyDescent="0.3">
      <c r="A1361" t="s">
        <v>4739</v>
      </c>
      <c r="B1361" t="s">
        <v>4740</v>
      </c>
      <c r="C1361" t="s">
        <v>674</v>
      </c>
      <c r="D1361" t="s">
        <v>80</v>
      </c>
      <c r="E1361" t="s">
        <v>2902</v>
      </c>
      <c r="F1361" t="s">
        <v>1594</v>
      </c>
      <c r="G1361" t="s">
        <v>162</v>
      </c>
      <c r="H1361" t="s">
        <v>163</v>
      </c>
      <c r="I1361" t="s">
        <v>491</v>
      </c>
      <c r="J1361" t="s">
        <v>442</v>
      </c>
      <c r="K1361" t="s">
        <v>84</v>
      </c>
      <c r="L1361" t="s">
        <v>111</v>
      </c>
      <c r="M1361">
        <v>2</v>
      </c>
      <c r="N1361">
        <v>620</v>
      </c>
      <c r="O1361">
        <v>1240</v>
      </c>
      <c r="P1361" t="s">
        <v>4741</v>
      </c>
      <c r="Q1361" t="s">
        <v>4742</v>
      </c>
      <c r="R1361" t="s">
        <v>157</v>
      </c>
      <c r="S1361" t="str">
        <f>IF(salesTable[[#This Row],[Region]]="","MISSING",IFERROR(VLOOKUP(salesTable[[#This Row],[Region]],region_ref[],2,FALSE),TRIM(CLEAN(UPPER(salesTable[[#This Row],[Region]])))))</f>
        <v>TAMALE</v>
      </c>
      <c r="T1361" t="str">
        <f>IF(salesTable[[#This Row],[CustomerType]]="","MISSING",IFERROR(VLOOKUP(salesTable[[#This Row],[CustomerType]],customerType_Ref[],2,FALSE),TRIM(CLEAN(UPPER(salesTable[[#This Row],[CustomerType]])))))</f>
        <v>BUSINESS</v>
      </c>
      <c r="U1361" t="str">
        <f>IF(salesTable[[#This Row],[SalesChannel]]="","MISSING",IFERROR(VLOOKUP(salesTable[[#This Row],[SalesChannel]],salesChannel_Ref[],2,FALSE),CLEAN(UPPER(TRIM(salesTable[SalesChannel])))))</f>
        <v>AGENT</v>
      </c>
      <c r="V1361" t="str">
        <f>IF(salesTable[[#This Row],[PaymentMethod]]="","MISSING",IFERROR(VLOOKUP(salesTable[[#This Row],[PaymentMethod]],paymentMethod_REF[],2,FALSE), CLEAN(UPPER(TRIM(salesTable[[#This Row],[PaymentMethod]])))))</f>
        <v>CARD</v>
      </c>
      <c r="W1361" s="8" t="str">
        <f>IF(salesTable[[#This Row],[ProductID]]="","MISSING",IFERROR(VLOOKUP(salesTable[[#This Row],[ProductID]],product_REF[],1,FALSE),"NO MATCH"))</f>
        <v>P012</v>
      </c>
      <c r="X1361" s="8" t="str">
        <f>CLEAN(UPPER(TRIM(IF(salesTable[[#This Row],[ProductID]]="","MISSING",IFERROR(VLOOKUP(salesTable[[#This Row],[ProductID]],product_REF[],2,FALSE),"NO MATCH")))))</f>
        <v>BLENDER PLUS</v>
      </c>
      <c r="Y1361" t="str">
        <f>IFERROR(CLEAN(UPPER(TRIM(VLOOKUP(salesTable[[#This Row],[productID_Final]],product_REF[],3,FALSE)))),"NO MATCH")</f>
        <v>HOME APPLIANCES</v>
      </c>
      <c r="Z1361" s="8" t="str">
        <f>IF(salesTable[[#This Row],[productCategory_final]]=CLEAN(UPPER(TRIM(salesTable[ProductCategory]))),salesTable[[#This Row],[productCategory_final]],"MISMATCH")</f>
        <v>HOME APPLIANCES</v>
      </c>
      <c r="AA1361" s="8" t="str">
        <f>IF(salesTable[[#This Row],[CustomerID]]="","MISSING",IFERROR(VLOOKUP(salesTable[[#This Row],[CustomerID]],customer_REF[],1,FALSE),"NO MATCH"))</f>
        <v>C0398</v>
      </c>
      <c r="AB1361" t="str">
        <f>CLEAN(UPPER(TRIM(IF(salesTable[[#This Row],[FirstName]]="","MISSING",IFERROR(VLOOKUP(salesTable[[#This Row],[CustomerID_final]],customer_REF[],2,FALSE),"NO MATCH")))))</f>
        <v>ADWOA</v>
      </c>
      <c r="AC1361" s="8" t="str">
        <f>IF(salesTable[[#This Row],[customerFisrtName]]=CLEAN(UPPER(TRIM(salesTable[[#This Row],[customerFisrtName]]))),salesTable[[#This Row],[customerFisrtName]],"MISMATCH")</f>
        <v>ADWOA</v>
      </c>
      <c r="AD1361" t="str">
        <f>CLEAN(UPPER(TRIM(IF(salesTable[[#This Row],[LastName]]="","MISSING",IFERROR(VLOOKUP(salesTable[[#This Row],[CustomerID_final]],customer_REF[],3,FALSE),"NO MATCH")))))</f>
        <v>ANTWI</v>
      </c>
      <c r="AE1361" s="8" t="str">
        <f>IF(salesTable[[#This Row],[customerLastName]]=CLEAN(UPPER(TRIM(salesTable[[#This Row],[customerLastName]]))),salesTable[[#This Row],[customerLastName]],"MISMATCH")</f>
        <v>ANTWI</v>
      </c>
      <c r="AF1361" s="8" t="str">
        <f>IF(salesTable[[#This Row],[Phone]]="","MISSING",0&amp;RIGHT(TRIM(SUBSTITUTE(SUBSTITUTE(SUBSTITUTE(salesTable[[#This Row],[Phone]],"+","")," ",""),"-","")),9))</f>
        <v>0249399030</v>
      </c>
      <c r="AG136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61" s="8">
        <f>IF(salesTable[[#This Row],[quantity_clean]]&gt;0,salesTable[[#This Row],[quantity_clean]],"INVALID")</f>
        <v>2</v>
      </c>
      <c r="AI136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61" s="8">
        <f>IF(salesTable[[#This Row],[unitPrice_clean]]&gt;0,salesTable[[#This Row],[unitPrice_clean]],"INVALID")</f>
        <v>620</v>
      </c>
      <c r="AK1361">
        <f>IF(salesTable[[#This Row],[Revenue]]="","MISSING",VALUE(TRIM(SUBSTITUTE(SUBSTITUTE(salesTable[[#This Row],[Revenue]],",",""),"GH₵",""))))</f>
        <v>1240</v>
      </c>
      <c r="AL1361" s="8">
        <f>IFERROR(IF(ROUND(salesTable[[#This Row],[Quantity_final]]*salesTable[[#This Row],[UnitPrice_final]],2)=ROUND(salesTable[[#This Row],[revenue_clean]],2)=TRUE,salesTable[[#This Row],[revenue_clean]],"invalid"),"INVALID")</f>
        <v>1240</v>
      </c>
      <c r="AM1361" s="19">
        <f>IF(ISNUMBER(salesTable[[#This Row],[OrderDate]]),salesTable[[#This Row],[OrderDate]],IFERROR(DATEVALUE(CLEAN(TRIM(SUBSTITUTE(salesTable[[#This Row],[OrderDate]],".","/")))),"CHECK"))</f>
        <v>46000</v>
      </c>
      <c r="AN136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46000</v>
      </c>
      <c r="AO13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61" s="8" t="str">
        <f>CLEAN(PROPER(TRIM(salesTable[[#This Row],[Email]])))</f>
        <v>Adwoa.Antwi64@Example.Com</v>
      </c>
      <c r="AR1361" s="8" t="str">
        <f>CLEAN(TRIM(salesTable[[#This Row],[SourceFile]]))</f>
        <v>Online_Sales_2025.xlsx</v>
      </c>
      <c r="AS13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1" s="8" t="str">
        <f>IF(salesTable[orderRef_final]&lt;&gt;"MISSING",salesTable[orderRef_final],"invalid")</f>
        <v>SUSPICIOUS</v>
      </c>
    </row>
    <row r="1362" spans="1:46" x14ac:dyDescent="0.3">
      <c r="A1362" t="s">
        <v>4743</v>
      </c>
      <c r="B1362" t="s">
        <v>342</v>
      </c>
      <c r="C1362" t="s">
        <v>105</v>
      </c>
      <c r="D1362" t="s">
        <v>106</v>
      </c>
      <c r="E1362" t="s">
        <v>552</v>
      </c>
      <c r="F1362" t="s">
        <v>1718</v>
      </c>
      <c r="G1362" t="s">
        <v>39</v>
      </c>
      <c r="H1362" t="s">
        <v>719</v>
      </c>
      <c r="I1362" t="s">
        <v>684</v>
      </c>
      <c r="J1362" t="s">
        <v>56</v>
      </c>
      <c r="K1362" t="s">
        <v>174</v>
      </c>
      <c r="L1362" t="s">
        <v>522</v>
      </c>
      <c r="M1362">
        <v>9</v>
      </c>
      <c r="N1362">
        <v>1900</v>
      </c>
      <c r="O1362">
        <v>17100</v>
      </c>
      <c r="P1362" t="s">
        <v>4744</v>
      </c>
      <c r="Q1362" t="s">
        <v>4745</v>
      </c>
      <c r="R1362" t="s">
        <v>46</v>
      </c>
      <c r="S1362" t="str">
        <f>IF(salesTable[[#This Row],[Region]]="","MISSING",IFERROR(VLOOKUP(salesTable[[#This Row],[Region]],region_ref[],2,FALSE),TRIM(CLEAN(UPPER(salesTable[[#This Row],[Region]])))))</f>
        <v>TAMALE</v>
      </c>
      <c r="T1362" t="str">
        <f>IF(salesTable[[#This Row],[CustomerType]]="","MISSING",IFERROR(VLOOKUP(salesTable[[#This Row],[CustomerType]],customerType_Ref[],2,FALSE),TRIM(CLEAN(UPPER(salesTable[[#This Row],[CustomerType]])))))</f>
        <v>GOVERNMENT</v>
      </c>
      <c r="U1362" t="str">
        <f>IF(salesTable[[#This Row],[SalesChannel]]="","MISSING",IFERROR(VLOOKUP(salesTable[[#This Row],[SalesChannel]],salesChannel_Ref[],2,FALSE),CLEAN(UPPER(TRIM(salesTable[SalesChannel])))))</f>
        <v>IN-STORE</v>
      </c>
      <c r="V1362" t="str">
        <f>IF(salesTable[[#This Row],[PaymentMethod]]="","MISSING",IFERROR(VLOOKUP(salesTable[[#This Row],[PaymentMethod]],paymentMethod_REF[],2,FALSE), CLEAN(UPPER(TRIM(salesTable[[#This Row],[PaymentMethod]])))))</f>
        <v>CARD</v>
      </c>
      <c r="W1362" s="8" t="str">
        <f>IF(salesTable[[#This Row],[ProductID]]="","MISSING",IFERROR(VLOOKUP(salesTable[[#This Row],[ProductID]],product_REF[],1,FALSE),"NO MATCH"))</f>
        <v>P006</v>
      </c>
      <c r="X1362" s="8" t="str">
        <f>CLEAN(UPPER(TRIM(IF(salesTable[[#This Row],[ProductID]]="","MISSING",IFERROR(VLOOKUP(salesTable[[#This Row],[ProductID]],product_REF[],2,FALSE),"NO MATCH")))))</f>
        <v>STANDING DESK</v>
      </c>
      <c r="Y1362" t="str">
        <f>IFERROR(CLEAN(UPPER(TRIM(VLOOKUP(salesTable[[#This Row],[productID_Final]],product_REF[],3,FALSE)))),"NO MATCH")</f>
        <v>FURNITURE</v>
      </c>
      <c r="Z1362" s="8" t="str">
        <f>IF(salesTable[[#This Row],[productCategory_final]]=CLEAN(UPPER(TRIM(salesTable[ProductCategory]))),salesTable[[#This Row],[productCategory_final]],"MISMATCH")</f>
        <v>FURNITURE</v>
      </c>
      <c r="AA1362" s="8" t="str">
        <f>IF(salesTable[[#This Row],[CustomerID]]="","MISSING",IFERROR(VLOOKUP(salesTable[[#This Row],[CustomerID]],customer_REF[],1,FALSE),"NO MATCH"))</f>
        <v>C0143</v>
      </c>
      <c r="AB1362" t="str">
        <f>CLEAN(UPPER(TRIM(IF(salesTable[[#This Row],[FirstName]]="","MISSING",IFERROR(VLOOKUP(salesTable[[#This Row],[CustomerID_final]],customer_REF[],2,FALSE),"NO MATCH")))))</f>
        <v>YAW</v>
      </c>
      <c r="AC1362" s="8" t="str">
        <f>IF(salesTable[[#This Row],[customerFisrtName]]=CLEAN(UPPER(TRIM(salesTable[[#This Row],[customerFisrtName]]))),salesTable[[#This Row],[customerFisrtName]],"MISMATCH")</f>
        <v>YAW</v>
      </c>
      <c r="AD1362" t="str">
        <f>CLEAN(UPPER(TRIM(IF(salesTable[[#This Row],[LastName]]="","MISSING",IFERROR(VLOOKUP(salesTable[[#This Row],[CustomerID_final]],customer_REF[],3,FALSE),"NO MATCH")))))</f>
        <v>BADU</v>
      </c>
      <c r="AE1362" s="8" t="str">
        <f>IF(salesTable[[#This Row],[customerLastName]]=CLEAN(UPPER(TRIM(salesTable[[#This Row],[customerLastName]]))),salesTable[[#This Row],[customerLastName]],"MISMATCH")</f>
        <v>BADU</v>
      </c>
      <c r="AF1362" s="8" t="str">
        <f>IF(salesTable[[#This Row],[Phone]]="","MISSING",0&amp;RIGHT(TRIM(SUBSTITUTE(SUBSTITUTE(SUBSTITUTE(salesTable[[#This Row],[Phone]],"+","")," ",""),"-","")),9))</f>
        <v>0551184033</v>
      </c>
      <c r="AG1362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362" s="8">
        <f>IF(salesTable[[#This Row],[quantity_clean]]&gt;0,salesTable[[#This Row],[quantity_clean]],"INVALID")</f>
        <v>9</v>
      </c>
      <c r="AI136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62" s="8">
        <f>IF(salesTable[[#This Row],[unitPrice_clean]]&gt;0,salesTable[[#This Row],[unitPrice_clean]],"INVALID")</f>
        <v>1900</v>
      </c>
      <c r="AK1362">
        <f>IF(salesTable[[#This Row],[Revenue]]="","MISSING",VALUE(TRIM(SUBSTITUTE(SUBSTITUTE(salesTable[[#This Row],[Revenue]],",",""),"GH₵",""))))</f>
        <v>17100</v>
      </c>
      <c r="AL1362" s="8">
        <f>IFERROR(IF(ROUND(salesTable[[#This Row],[Quantity_final]]*salesTable[[#This Row],[UnitPrice_final]],2)=ROUND(salesTable[[#This Row],[revenue_clean]],2)=TRUE,salesTable[[#This Row],[revenue_clean]],"invalid"),"INVALID")</f>
        <v>17100</v>
      </c>
      <c r="AM1362" s="19">
        <f>IF(ISNUMBER(salesTable[[#This Row],[OrderDate]]),salesTable[[#This Row],[OrderDate]],IFERROR(DATEVALUE(CLEAN(TRIM(SUBSTITUTE(salesTable[[#This Row],[OrderDate]],".","/")))),"CHECK"))</f>
        <v>45983</v>
      </c>
      <c r="AN13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45983</v>
      </c>
      <c r="AO13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62" s="8" t="str">
        <f>CLEAN(PROPER(TRIM(salesTable[[#This Row],[Email]])))</f>
        <v>Yaw.Badu22@Example.Com</v>
      </c>
      <c r="AR1362" s="8" t="str">
        <f>CLEAN(TRIM(salesTable[[#This Row],[SourceFile]]))</f>
        <v>Mobile_App_Export.csv</v>
      </c>
      <c r="AS13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2" s="8" t="str">
        <f>IF(salesTable[orderRef_final]&lt;&gt;"MISSING",salesTable[orderRef_final],"invalid")</f>
        <v>SUSPICIOUS</v>
      </c>
    </row>
    <row r="1363" spans="1:46" x14ac:dyDescent="0.3">
      <c r="A1363" t="s">
        <v>4777</v>
      </c>
      <c r="B1363" t="s">
        <v>4778</v>
      </c>
      <c r="C1363" t="s">
        <v>3496</v>
      </c>
      <c r="D1363" t="s">
        <v>366</v>
      </c>
      <c r="E1363" t="s">
        <v>22</v>
      </c>
      <c r="F1363" t="s">
        <v>108</v>
      </c>
      <c r="G1363" t="s">
        <v>39</v>
      </c>
      <c r="H1363" t="s">
        <v>840</v>
      </c>
      <c r="I1363" t="s">
        <v>122</v>
      </c>
      <c r="J1363" t="s">
        <v>83</v>
      </c>
      <c r="K1363" t="s">
        <v>98</v>
      </c>
      <c r="L1363" t="s">
        <v>1386</v>
      </c>
      <c r="M1363">
        <v>6</v>
      </c>
      <c r="N1363" t="s">
        <v>4779</v>
      </c>
      <c r="O1363">
        <v>10800</v>
      </c>
      <c r="P1363" t="s">
        <v>4780</v>
      </c>
      <c r="Q1363" t="s">
        <v>4781</v>
      </c>
      <c r="R1363" t="s">
        <v>46</v>
      </c>
      <c r="S1363" t="str">
        <f>IF(salesTable[[#This Row],[Region]]="","MISSING",IFERROR(VLOOKUP(salesTable[[#This Row],[Region]],region_ref[],2,FALSE),TRIM(CLEAN(UPPER(salesTable[[#This Row],[Region]])))))</f>
        <v>TAMALE</v>
      </c>
      <c r="T1363" t="str">
        <f>IF(salesTable[[#This Row],[CustomerType]]="","MISSING",IFERROR(VLOOKUP(salesTable[[#This Row],[CustomerType]],customerType_Ref[],2,FALSE),TRIM(CLEAN(UPPER(salesTable[[#This Row],[CustomerType]])))))</f>
        <v>INDIVIDUAL</v>
      </c>
      <c r="U1363" t="str">
        <f>IF(salesTable[[#This Row],[SalesChannel]]="","MISSING",IFERROR(VLOOKUP(salesTable[[#This Row],[SalesChannel]],salesChannel_Ref[],2,FALSE),CLEAN(UPPER(TRIM(salesTable[SalesChannel])))))</f>
        <v>MOBILE APP</v>
      </c>
      <c r="V136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63" s="8" t="str">
        <f>IF(salesTable[[#This Row],[ProductID]]="","MISSING",IFERROR(VLOOKUP(salesTable[[#This Row],[ProductID]],product_REF[],1,FALSE),"NO MATCH"))</f>
        <v>P006</v>
      </c>
      <c r="X1363" s="8" t="str">
        <f>CLEAN(UPPER(TRIM(IF(salesTable[[#This Row],[ProductID]]="","MISSING",IFERROR(VLOOKUP(salesTable[[#This Row],[ProductID]],product_REF[],2,FALSE),"NO MATCH")))))</f>
        <v>STANDING DESK</v>
      </c>
      <c r="Y1363" t="str">
        <f>IFERROR(CLEAN(UPPER(TRIM(VLOOKUP(salesTable[[#This Row],[productID_Final]],product_REF[],3,FALSE)))),"NO MATCH")</f>
        <v>FURNITURE</v>
      </c>
      <c r="Z1363" s="8" t="str">
        <f>IF(salesTable[[#This Row],[productCategory_final]]=CLEAN(UPPER(TRIM(salesTable[ProductCategory]))),salesTable[[#This Row],[productCategory_final]],"MISMATCH")</f>
        <v>FURNITURE</v>
      </c>
      <c r="AA1363" s="8" t="str">
        <f>IF(salesTable[[#This Row],[CustomerID]]="","MISSING",IFERROR(VLOOKUP(salesTable[[#This Row],[CustomerID]],customer_REF[],1,FALSE),"NO MATCH"))</f>
        <v>C0202</v>
      </c>
      <c r="AB1363" t="str">
        <f>CLEAN(UPPER(TRIM(IF(salesTable[[#This Row],[FirstName]]="","MISSING",IFERROR(VLOOKUP(salesTable[[#This Row],[CustomerID_final]],customer_REF[],2,FALSE),"NO MATCH")))))</f>
        <v>ABENA</v>
      </c>
      <c r="AC1363" s="8" t="str">
        <f>IF(salesTable[[#This Row],[customerFisrtName]]=CLEAN(UPPER(TRIM(salesTable[[#This Row],[customerFisrtName]]))),salesTable[[#This Row],[customerFisrtName]],"MISMATCH")</f>
        <v>ABENA</v>
      </c>
      <c r="AD1363" t="str">
        <f>CLEAN(UPPER(TRIM(IF(salesTable[[#This Row],[LastName]]="","MISSING",IFERROR(VLOOKUP(salesTable[[#This Row],[CustomerID_final]],customer_REF[],3,FALSE),"NO MATCH")))))</f>
        <v>ARTHUR</v>
      </c>
      <c r="AE1363" s="8" t="str">
        <f>IF(salesTable[[#This Row],[customerLastName]]=CLEAN(UPPER(TRIM(salesTable[[#This Row],[customerLastName]]))),salesTable[[#This Row],[customerLastName]],"MISMATCH")</f>
        <v>ARTHUR</v>
      </c>
      <c r="AF1363" s="8" t="str">
        <f>IF(salesTable[[#This Row],[Phone]]="","MISSING",0&amp;RIGHT(TRIM(SUBSTITUTE(SUBSTITUTE(SUBSTITUTE(salesTable[[#This Row],[Phone]],"+","")," ",""),"-","")),9))</f>
        <v>0268802563</v>
      </c>
      <c r="AG1363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63" s="8">
        <f>IF(salesTable[[#This Row],[quantity_clean]]&gt;0,salesTable[[#This Row],[quantity_clean]],"INVALID")</f>
        <v>6</v>
      </c>
      <c r="AI1363">
        <f>IF(OR(salesTable[[#This Row],[UnitPrice]]="",salesTable[[#This Row],[UnitPrice]]="N/A",salesTable[[#This Row],[UnitPrice]]="unknown"),"INVALID",VALUE(TRIM(SUBSTITUTE(SUBSTITUTE(salesTable[[#This Row],[UnitPrice]],",",""),"GH₵",""))))</f>
        <v>1800</v>
      </c>
      <c r="AJ1363" s="8">
        <f>IF(salesTable[[#This Row],[unitPrice_clean]]&gt;0,salesTable[[#This Row],[unitPrice_clean]],"INVALID")</f>
        <v>1800</v>
      </c>
      <c r="AK1363">
        <f>IF(salesTable[[#This Row],[Revenue]]="","MISSING",VALUE(TRIM(SUBSTITUTE(SUBSTITUTE(salesTable[[#This Row],[Revenue]],",",""),"GH₵",""))))</f>
        <v>10800</v>
      </c>
      <c r="AL1363" s="8">
        <f>IFERROR(IF(ROUND(salesTable[[#This Row],[Quantity_final]]*salesTable[[#This Row],[UnitPrice_final]],2)=ROUND(salesTable[[#This Row],[revenue_clean]],2)=TRUE,salesTable[[#This Row],[revenue_clean]],"invalid"),"INVALID")</f>
        <v>10800</v>
      </c>
      <c r="AM1363" s="19">
        <f>IF(ISNUMBER(salesTable[[#This Row],[OrderDate]]),salesTable[[#This Row],[OrderDate]],IFERROR(DATEVALUE(CLEAN(TRIM(SUBSTITUTE(salesTable[[#This Row],[OrderDate]],".","/")))),"CHECK"))</f>
        <v>45951</v>
      </c>
      <c r="AN136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45951</v>
      </c>
      <c r="AO13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63" s="8" t="str">
        <f>CLEAN(PROPER(TRIM(salesTable[[#This Row],[Email]])))</f>
        <v>Abena.Arthur21@Example.Com</v>
      </c>
      <c r="AR1363" s="8" t="str">
        <f>CLEAN(TRIM(salesTable[[#This Row],[SourceFile]]))</f>
        <v>Mobile_App_Export.csv</v>
      </c>
      <c r="AS13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3" s="8" t="str">
        <f>IF(salesTable[orderRef_final]&lt;&gt;"MISSING",salesTable[orderRef_final],"invalid")</f>
        <v>SUSPICIOUS</v>
      </c>
    </row>
    <row r="1364" spans="1:46" x14ac:dyDescent="0.3">
      <c r="A1364" t="s">
        <v>4793</v>
      </c>
      <c r="B1364" t="s">
        <v>4794</v>
      </c>
      <c r="C1364" t="s">
        <v>1837</v>
      </c>
      <c r="D1364" t="s">
        <v>1789</v>
      </c>
      <c r="E1364" t="s">
        <v>37</v>
      </c>
      <c r="F1364" t="s">
        <v>108</v>
      </c>
      <c r="G1364" t="s">
        <v>239</v>
      </c>
      <c r="H1364" t="s">
        <v>240</v>
      </c>
      <c r="I1364" t="s">
        <v>279</v>
      </c>
      <c r="J1364" t="s">
        <v>97</v>
      </c>
      <c r="K1364" t="s">
        <v>174</v>
      </c>
      <c r="L1364" t="s">
        <v>111</v>
      </c>
      <c r="M1364" t="s">
        <v>360</v>
      </c>
      <c r="N1364" t="s">
        <v>998</v>
      </c>
      <c r="O1364">
        <v>8820</v>
      </c>
      <c r="P1364" t="s">
        <v>4795</v>
      </c>
      <c r="Q1364" t="s">
        <v>4796</v>
      </c>
      <c r="R1364" t="s">
        <v>61</v>
      </c>
      <c r="S1364" t="str">
        <f>IF(salesTable[[#This Row],[Region]]="","MISSING",IFERROR(VLOOKUP(salesTable[[#This Row],[Region]],region_ref[],2,FALSE),TRIM(CLEAN(UPPER(salesTable[[#This Row],[Region]])))))</f>
        <v>TAMALE</v>
      </c>
      <c r="T1364" t="str">
        <f>IF(salesTable[[#This Row],[CustomerType]]="","MISSING",IFERROR(VLOOKUP(salesTable[[#This Row],[CustomerType]],customerType_Ref[],2,FALSE),TRIM(CLEAN(UPPER(salesTable[[#This Row],[CustomerType]])))))</f>
        <v>BUSINESS</v>
      </c>
      <c r="U1364" t="str">
        <f>IF(salesTable[[#This Row],[SalesChannel]]="","MISSING",IFERROR(VLOOKUP(salesTable[[#This Row],[SalesChannel]],salesChannel_Ref[],2,FALSE),CLEAN(UPPER(TRIM(salesTable[SalesChannel])))))</f>
        <v>IN-STORE</v>
      </c>
      <c r="V1364" t="str">
        <f>IF(salesTable[[#This Row],[PaymentMethod]]="","MISSING",IFERROR(VLOOKUP(salesTable[[#This Row],[PaymentMethod]],paymentMethod_REF[],2,FALSE), CLEAN(UPPER(TRIM(salesTable[[#This Row],[PaymentMethod]])))))</f>
        <v>CARD</v>
      </c>
      <c r="W1364" s="8" t="str">
        <f>IF(salesTable[[#This Row],[ProductID]]="","MISSING",IFERROR(VLOOKUP(salesTable[[#This Row],[ProductID]],product_REF[],1,FALSE),"NO MATCH"))</f>
        <v>P009</v>
      </c>
      <c r="X1364" s="8" t="str">
        <f>CLEAN(UPPER(TRIM(IF(salesTable[[#This Row],[ProductID]]="","MISSING",IFERROR(VLOOKUP(salesTable[[#This Row],[ProductID]],product_REF[],2,FALSE),"NO MATCH")))))</f>
        <v>FILING CABINET</v>
      </c>
      <c r="Y1364" t="str">
        <f>IFERROR(CLEAN(UPPER(TRIM(VLOOKUP(salesTable[[#This Row],[productID_Final]],product_REF[],3,FALSE)))),"NO MATCH")</f>
        <v>OFFICE SUPPLIES</v>
      </c>
      <c r="Z1364" s="8" t="str">
        <f>IF(salesTable[[#This Row],[productCategory_final]]=CLEAN(UPPER(TRIM(salesTable[ProductCategory]))),salesTable[[#This Row],[productCategory_final]],"MISMATCH")</f>
        <v>OFFICE SUPPLIES</v>
      </c>
      <c r="AA1364" s="8" t="str">
        <f>IF(salesTable[[#This Row],[CustomerID]]="","MISSING",IFERROR(VLOOKUP(salesTable[[#This Row],[CustomerID]],customer_REF[],1,FALSE),"NO MATCH"))</f>
        <v>C0297</v>
      </c>
      <c r="AB1364" t="str">
        <f>CLEAN(UPPER(TRIM(IF(salesTable[[#This Row],[FirstName]]="","MISSING",IFERROR(VLOOKUP(salesTable[[#This Row],[CustomerID_final]],customer_REF[],2,FALSE),"NO MATCH")))))</f>
        <v>NAA</v>
      </c>
      <c r="AC1364" s="8" t="str">
        <f>IF(salesTable[[#This Row],[customerFisrtName]]=CLEAN(UPPER(TRIM(salesTable[[#This Row],[customerFisrtName]]))),salesTable[[#This Row],[customerFisrtName]],"MISMATCH")</f>
        <v>NAA</v>
      </c>
      <c r="AD1364" t="str">
        <f>CLEAN(UPPER(TRIM(IF(salesTable[[#This Row],[LastName]]="","MISSING",IFERROR(VLOOKUP(salesTable[[#This Row],[CustomerID_final]],customer_REF[],3,FALSE),"NO MATCH")))))</f>
        <v>ANTWI</v>
      </c>
      <c r="AE1364" s="8" t="str">
        <f>IF(salesTable[[#This Row],[customerLastName]]=CLEAN(UPPER(TRIM(salesTable[[#This Row],[customerLastName]]))),salesTable[[#This Row],[customerLastName]],"MISMATCH")</f>
        <v>ANTWI</v>
      </c>
      <c r="AF1364" s="8" t="str">
        <f>IF(salesTable[[#This Row],[Phone]]="","MISSING",0&amp;RIGHT(TRIM(SUBSTITUTE(SUBSTITUTE(SUBSTITUTE(salesTable[[#This Row],[Phone]],"+","")," ",""),"-","")),9))</f>
        <v>0244956170</v>
      </c>
      <c r="AG136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364" s="8">
        <f>IF(salesTable[[#This Row],[quantity_clean]]&gt;0,salesTable[[#This Row],[quantity_clean]],"INVALID")</f>
        <v>9</v>
      </c>
      <c r="AI136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64" s="8">
        <f>IF(salesTable[[#This Row],[unitPrice_clean]]&gt;0,salesTable[[#This Row],[unitPrice_clean]],"INVALID")</f>
        <v>980</v>
      </c>
      <c r="AK1364">
        <f>IF(salesTable[[#This Row],[Revenue]]="","MISSING",VALUE(TRIM(SUBSTITUTE(SUBSTITUTE(salesTable[[#This Row],[Revenue]],",",""),"GH₵",""))))</f>
        <v>8820</v>
      </c>
      <c r="AL1364" s="8">
        <f>IFERROR(IF(ROUND(salesTable[[#This Row],[Quantity_final]]*salesTable[[#This Row],[UnitPrice_final]],2)=ROUND(salesTable[[#This Row],[revenue_clean]],2)=TRUE,salesTable[[#This Row],[revenue_clean]],"invalid"),"INVALID")</f>
        <v>8820</v>
      </c>
      <c r="AM1364" s="19">
        <f>IF(ISNUMBER(salesTable[[#This Row],[OrderDate]]),salesTable[[#This Row],[OrderDate]],IFERROR(DATEVALUE(CLEAN(TRIM(SUBSTITUTE(salesTable[[#This Row],[OrderDate]],".","/")))),"CHECK"))</f>
        <v>45904</v>
      </c>
      <c r="AN13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45904</v>
      </c>
      <c r="AO13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64" s="8" t="str">
        <f>CLEAN(PROPER(TRIM(salesTable[[#This Row],[Email]])))</f>
        <v>Naa.Antwi49@Example.Com</v>
      </c>
      <c r="AR1364" s="8" t="str">
        <f>CLEAN(TRIM(salesTable[[#This Row],[SourceFile]]))</f>
        <v>Retail_POS_2025.csv</v>
      </c>
      <c r="AS13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4" s="8" t="str">
        <f>IF(salesTable[orderRef_final]&lt;&gt;"MISSING",salesTable[orderRef_final],"invalid")</f>
        <v>SUSPICIOUS</v>
      </c>
    </row>
    <row r="1365" spans="1:46" x14ac:dyDescent="0.3">
      <c r="A1365" t="s">
        <v>4815</v>
      </c>
      <c r="B1365" t="s">
        <v>4816</v>
      </c>
      <c r="C1365" t="s">
        <v>2022</v>
      </c>
      <c r="D1365" t="s">
        <v>366</v>
      </c>
      <c r="E1365" t="s">
        <v>93</v>
      </c>
      <c r="F1365" t="s">
        <v>424</v>
      </c>
      <c r="G1365" t="s">
        <v>120</v>
      </c>
      <c r="H1365" t="s">
        <v>121</v>
      </c>
      <c r="I1365" t="s">
        <v>41</v>
      </c>
      <c r="J1365" t="s">
        <v>83</v>
      </c>
      <c r="K1365" t="s">
        <v>98</v>
      </c>
      <c r="L1365" t="s">
        <v>165</v>
      </c>
      <c r="M1365">
        <v>5</v>
      </c>
      <c r="N1365">
        <v>-850</v>
      </c>
      <c r="O1365">
        <v>4250</v>
      </c>
      <c r="P1365" t="s">
        <v>4817</v>
      </c>
      <c r="Q1365" t="s">
        <v>4818</v>
      </c>
      <c r="R1365" t="s">
        <v>46</v>
      </c>
      <c r="S1365" t="str">
        <f>IF(salesTable[[#This Row],[Region]]="","MISSING",IFERROR(VLOOKUP(salesTable[[#This Row],[Region]],region_ref[],2,FALSE),TRIM(CLEAN(UPPER(salesTable[[#This Row],[Region]])))))</f>
        <v>HO</v>
      </c>
      <c r="T1365" t="str">
        <f>IF(salesTable[[#This Row],[CustomerType]]="","MISSING",IFERROR(VLOOKUP(salesTable[[#This Row],[CustomerType]],customerType_Ref[],2,FALSE),TRIM(CLEAN(UPPER(salesTable[[#This Row],[CustomerType]])))))</f>
        <v>INDIVIDUAL</v>
      </c>
      <c r="U1365" t="str">
        <f>IF(salesTable[[#This Row],[SalesChannel]]="","MISSING",IFERROR(VLOOKUP(salesTable[[#This Row],[SalesChannel]],salesChannel_Ref[],2,FALSE),CLEAN(UPPER(TRIM(salesTable[SalesChannel])))))</f>
        <v>MOBILE APP</v>
      </c>
      <c r="V136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65" s="8" t="str">
        <f>IF(salesTable[[#This Row],[ProductID]]="","MISSING",IFERROR(VLOOKUP(salesTable[[#This Row],[ProductID]],product_REF[],1,FALSE),"NO MATCH"))</f>
        <v>P002</v>
      </c>
      <c r="X1365" s="8" t="str">
        <f>CLEAN(UPPER(TRIM(IF(salesTable[[#This Row],[ProductID]]="","MISSING",IFERROR(VLOOKUP(salesTable[[#This Row],[ProductID]],product_REF[],2,FALSE),"NO MATCH")))))</f>
        <v>OFFICE CHAIR</v>
      </c>
      <c r="Y1365" t="str">
        <f>IFERROR(CLEAN(UPPER(TRIM(VLOOKUP(salesTable[[#This Row],[productID_Final]],product_REF[],3,FALSE)))),"NO MATCH")</f>
        <v>FURNITURE</v>
      </c>
      <c r="Z1365" s="8" t="str">
        <f>IF(salesTable[[#This Row],[productCategory_final]]=CLEAN(UPPER(TRIM(salesTable[ProductCategory]))),salesTable[[#This Row],[productCategory_final]],"MISMATCH")</f>
        <v>FURNITURE</v>
      </c>
      <c r="AA1365" s="8" t="str">
        <f>IF(salesTable[[#This Row],[CustomerID]]="","MISSING",IFERROR(VLOOKUP(salesTable[[#This Row],[CustomerID]],customer_REF[],1,FALSE),"NO MATCH"))</f>
        <v>C0344</v>
      </c>
      <c r="AB1365" t="str">
        <f>CLEAN(UPPER(TRIM(IF(salesTable[[#This Row],[FirstName]]="","MISSING",IFERROR(VLOOKUP(salesTable[[#This Row],[CustomerID_final]],customer_REF[],2,FALSE),"NO MATCH")))))</f>
        <v>ABENA</v>
      </c>
      <c r="AC1365" s="8" t="str">
        <f>IF(salesTable[[#This Row],[customerFisrtName]]=CLEAN(UPPER(TRIM(salesTable[[#This Row],[customerFisrtName]]))),salesTable[[#This Row],[customerFisrtName]],"MISMATCH")</f>
        <v>ABENA</v>
      </c>
      <c r="AD1365" t="str">
        <f>CLEAN(UPPER(TRIM(IF(salesTable[[#This Row],[LastName]]="","MISSING",IFERROR(VLOOKUP(salesTable[[#This Row],[CustomerID_final]],customer_REF[],3,FALSE),"NO MATCH")))))</f>
        <v>BADU</v>
      </c>
      <c r="AE1365" s="8" t="str">
        <f>IF(salesTable[[#This Row],[customerLastName]]=CLEAN(UPPER(TRIM(salesTable[[#This Row],[customerLastName]]))),salesTable[[#This Row],[customerLastName]],"MISMATCH")</f>
        <v>BADU</v>
      </c>
      <c r="AF1365" s="8" t="str">
        <f>IF(salesTable[[#This Row],[Phone]]="","MISSING",0&amp;RIGHT(TRIM(SUBSTITUTE(SUBSTITUTE(SUBSTITUTE(salesTable[[#This Row],[Phone]],"+","")," ",""),"-","")),9))</f>
        <v>0593352759</v>
      </c>
      <c r="AG136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65" s="8">
        <f>IF(salesTable[[#This Row],[quantity_clean]]&gt;0,salesTable[[#This Row],[quantity_clean]],"INVALID")</f>
        <v>5</v>
      </c>
      <c r="AI1365">
        <f>IF(OR(salesTable[[#This Row],[UnitPrice]]="",salesTable[[#This Row],[UnitPrice]]="N/A",salesTable[[#This Row],[UnitPrice]]="unknown"),"INVALID",VALUE(TRIM(SUBSTITUTE(SUBSTITUTE(salesTable[[#This Row],[UnitPrice]],",",""),"GH₵",""))))</f>
        <v>-850</v>
      </c>
      <c r="AJ1365" s="8" t="str">
        <f>IF(salesTable[[#This Row],[unitPrice_clean]]&gt;0,salesTable[[#This Row],[unitPrice_clean]],"INVALID")</f>
        <v>INVALID</v>
      </c>
      <c r="AK1365">
        <f>IF(salesTable[[#This Row],[Revenue]]="","MISSING",VALUE(TRIM(SUBSTITUTE(SUBSTITUTE(salesTable[[#This Row],[Revenue]],",",""),"GH₵",""))))</f>
        <v>4250</v>
      </c>
      <c r="AL136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65" s="19">
        <f>IF(ISNUMBER(salesTable[[#This Row],[OrderDate]]),salesTable[[#This Row],[OrderDate]],IFERROR(DATEVALUE(CLEAN(TRIM(SUBSTITUTE(salesTable[[#This Row],[OrderDate]],".","/")))),"CHECK"))</f>
        <v>46021</v>
      </c>
      <c r="AN136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46021</v>
      </c>
      <c r="AO13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65" s="8" t="str">
        <f>CLEAN(PROPER(TRIM(salesTable[[#This Row],[Email]])))</f>
        <v>Abena.Badu22@Example.Con</v>
      </c>
      <c r="AR1365" s="8" t="str">
        <f>CLEAN(TRIM(salesTable[[#This Row],[SourceFile]]))</f>
        <v>Mobile_App_Export.csv</v>
      </c>
      <c r="AS13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5" s="8" t="str">
        <f>IF(salesTable[orderRef_final]&lt;&gt;"MISSING",salesTable[orderRef_final],"invalid")</f>
        <v>SUSPICIOUS</v>
      </c>
    </row>
    <row r="1366" spans="1:46" x14ac:dyDescent="0.3">
      <c r="A1366" t="s">
        <v>4819</v>
      </c>
      <c r="B1366" t="s">
        <v>889</v>
      </c>
      <c r="C1366" t="s">
        <v>1437</v>
      </c>
      <c r="D1366" t="s">
        <v>302</v>
      </c>
      <c r="E1366" t="s">
        <v>1988</v>
      </c>
      <c r="F1366" t="s">
        <v>23</v>
      </c>
      <c r="G1366" t="s">
        <v>191</v>
      </c>
      <c r="H1366" t="s">
        <v>278</v>
      </c>
      <c r="I1366" t="s">
        <v>241</v>
      </c>
      <c r="J1366" t="s">
        <v>393</v>
      </c>
      <c r="K1366" t="s">
        <v>84</v>
      </c>
      <c r="L1366" t="s">
        <v>338</v>
      </c>
      <c r="M1366" t="s">
        <v>74</v>
      </c>
      <c r="N1366">
        <v>1650</v>
      </c>
      <c r="O1366">
        <v>13200</v>
      </c>
      <c r="P1366" t="s">
        <v>4820</v>
      </c>
      <c r="Q1366" t="s">
        <v>4821</v>
      </c>
      <c r="R1366" t="s">
        <v>61</v>
      </c>
      <c r="S1366" t="str">
        <f>IF(salesTable[[#This Row],[Region]]="","MISSING",IFERROR(VLOOKUP(salesTable[[#This Row],[Region]],region_ref[],2,FALSE),TRIM(CLEAN(UPPER(salesTable[[#This Row],[Region]])))))</f>
        <v>HO</v>
      </c>
      <c r="T1366" t="str">
        <f>IF(salesTable[[#This Row],[CustomerType]]="","MISSING",IFERROR(VLOOKUP(salesTable[[#This Row],[CustomerType]],customerType_Ref[],2,FALSE),TRIM(CLEAN(UPPER(salesTable[[#This Row],[CustomerType]])))))</f>
        <v>BUSINESS</v>
      </c>
      <c r="U1366" t="str">
        <f>IF(salesTable[[#This Row],[SalesChannel]]="","MISSING",IFERROR(VLOOKUP(salesTable[[#This Row],[SalesChannel]],salesChannel_Ref[],2,FALSE),CLEAN(UPPER(TRIM(salesTable[SalesChannel])))))</f>
        <v>AGENT</v>
      </c>
      <c r="V136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66" s="8" t="str">
        <f>IF(salesTable[[#This Row],[ProductID]]="","MISSING",IFERROR(VLOOKUP(salesTable[[#This Row],[ProductID]],product_REF[],1,FALSE),"NO MATCH"))</f>
        <v>P004</v>
      </c>
      <c r="X1366" s="8" t="str">
        <f>CLEAN(UPPER(TRIM(IF(salesTable[[#This Row],[ProductID]]="","MISSING",IFERROR(VLOOKUP(salesTable[[#This Row],[ProductID]],product_REF[],2,FALSE),"NO MATCH")))))</f>
        <v>LASER PRINTER</v>
      </c>
      <c r="Y1366" t="str">
        <f>IFERROR(CLEAN(UPPER(TRIM(VLOOKUP(salesTable[[#This Row],[productID_Final]],product_REF[],3,FALSE)))),"NO MATCH")</f>
        <v>OFFICE SUPPLIES</v>
      </c>
      <c r="Z1366" s="8" t="str">
        <f>IF(salesTable[[#This Row],[productCategory_final]]=CLEAN(UPPER(TRIM(salesTable[ProductCategory]))),salesTable[[#This Row],[productCategory_final]],"MISMATCH")</f>
        <v>OFFICE SUPPLIES</v>
      </c>
      <c r="AA1366" s="8" t="str">
        <f>IF(salesTable[[#This Row],[CustomerID]]="","MISSING",IFERROR(VLOOKUP(salesTable[[#This Row],[CustomerID]],customer_REF[],1,FALSE),"NO MATCH"))</f>
        <v>C0392</v>
      </c>
      <c r="AB1366" t="str">
        <f>CLEAN(UPPER(TRIM(IF(salesTable[[#This Row],[FirstName]]="","MISSING",IFERROR(VLOOKUP(salesTable[[#This Row],[CustomerID_final]],customer_REF[],2,FALSE),"NO MATCH")))))</f>
        <v>AMA</v>
      </c>
      <c r="AC1366" s="8" t="str">
        <f>IF(salesTable[[#This Row],[customerFisrtName]]=CLEAN(UPPER(TRIM(salesTable[[#This Row],[customerFisrtName]]))),salesTable[[#This Row],[customerFisrtName]],"MISMATCH")</f>
        <v>AMA</v>
      </c>
      <c r="AD1366" t="str">
        <f>CLEAN(UPPER(TRIM(IF(salesTable[[#This Row],[LastName]]="","MISSING",IFERROR(VLOOKUP(salesTable[[#This Row],[CustomerID_final]],customer_REF[],3,FALSE),"NO MATCH")))))</f>
        <v>BADU</v>
      </c>
      <c r="AE1366" s="8" t="str">
        <f>IF(salesTable[[#This Row],[customerLastName]]=CLEAN(UPPER(TRIM(salesTable[[#This Row],[customerLastName]]))),salesTable[[#This Row],[customerLastName]],"MISMATCH")</f>
        <v>BADU</v>
      </c>
      <c r="AF1366" s="8" t="str">
        <f>IF(salesTable[[#This Row],[Phone]]="","MISSING",0&amp;RIGHT(TRIM(SUBSTITUTE(SUBSTITUTE(SUBSTITUTE(salesTable[[#This Row],[Phone]],"+","")," ",""),"-","")),9))</f>
        <v>0266741923</v>
      </c>
      <c r="AG1366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66" s="8">
        <f>IF(salesTable[[#This Row],[quantity_clean]]&gt;0,salesTable[[#This Row],[quantity_clean]],"INVALID")</f>
        <v>8</v>
      </c>
      <c r="AI136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66" s="8">
        <f>IF(salesTable[[#This Row],[unitPrice_clean]]&gt;0,salesTable[[#This Row],[unitPrice_clean]],"INVALID")</f>
        <v>1650</v>
      </c>
      <c r="AK1366">
        <f>IF(salesTable[[#This Row],[Revenue]]="","MISSING",VALUE(TRIM(SUBSTITUTE(SUBSTITUTE(salesTable[[#This Row],[Revenue]],",",""),"GH₵",""))))</f>
        <v>13200</v>
      </c>
      <c r="AL1366" s="8">
        <f>IFERROR(IF(ROUND(salesTable[[#This Row],[Quantity_final]]*salesTable[[#This Row],[UnitPrice_final]],2)=ROUND(salesTable[[#This Row],[revenue_clean]],2)=TRUE,salesTable[[#This Row],[revenue_clean]],"invalid"),"INVALID")</f>
        <v>13200</v>
      </c>
      <c r="AM1366" s="19">
        <f>IF(ISNUMBER(salesTable[[#This Row],[OrderDate]]),salesTable[[#This Row],[OrderDate]],IFERROR(DATEVALUE(CLEAN(TRIM(SUBSTITUTE(salesTable[[#This Row],[OrderDate]],".","/")))),"CHECK"))</f>
        <v>45789</v>
      </c>
      <c r="AN136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45789</v>
      </c>
      <c r="AO13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66" s="8" t="str">
        <f>CLEAN(PROPER(TRIM(salesTable[[#This Row],[Email]])))</f>
        <v>Ama.Badu53@Example.Com</v>
      </c>
      <c r="AR1366" s="8" t="str">
        <f>CLEAN(TRIM(salesTable[[#This Row],[SourceFile]]))</f>
        <v>Retail_POS_2025.csv</v>
      </c>
      <c r="AS13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6" s="8" t="str">
        <f>IF(salesTable[orderRef_final]&lt;&gt;"MISSING",salesTable[orderRef_final],"invalid")</f>
        <v>SUSPICIOUS</v>
      </c>
    </row>
    <row r="1367" spans="1:46" x14ac:dyDescent="0.3">
      <c r="A1367" t="s">
        <v>4822</v>
      </c>
      <c r="B1367" t="s">
        <v>4823</v>
      </c>
      <c r="C1367" t="s">
        <v>1038</v>
      </c>
      <c r="D1367" t="s">
        <v>80</v>
      </c>
      <c r="E1367" t="s">
        <v>129</v>
      </c>
      <c r="F1367" t="s">
        <v>108</v>
      </c>
      <c r="G1367" t="s">
        <v>239</v>
      </c>
      <c r="H1367" t="s">
        <v>240</v>
      </c>
      <c r="I1367" t="s">
        <v>279</v>
      </c>
      <c r="J1367" t="s">
        <v>27</v>
      </c>
      <c r="K1367" t="s">
        <v>84</v>
      </c>
      <c r="L1367" t="s">
        <v>165</v>
      </c>
      <c r="M1367">
        <v>12</v>
      </c>
      <c r="N1367">
        <v>980</v>
      </c>
      <c r="O1367">
        <v>11760</v>
      </c>
      <c r="P1367" t="s">
        <v>4824</v>
      </c>
      <c r="Q1367" t="s">
        <v>4825</v>
      </c>
      <c r="R1367" t="s">
        <v>157</v>
      </c>
      <c r="S1367" t="str">
        <f>IF(salesTable[[#This Row],[Region]]="","MISSING",IFERROR(VLOOKUP(salesTable[[#This Row],[Region]],region_ref[],2,FALSE),TRIM(CLEAN(UPPER(salesTable[[#This Row],[Region]])))))</f>
        <v>TAMALE</v>
      </c>
      <c r="T1367" t="str">
        <f>IF(salesTable[[#This Row],[CustomerType]]="","MISSING",IFERROR(VLOOKUP(salesTable[[#This Row],[CustomerType]],customerType_Ref[],2,FALSE),TRIM(CLEAN(UPPER(salesTable[[#This Row],[CustomerType]])))))</f>
        <v>GOVERNMENT</v>
      </c>
      <c r="U1367" t="str">
        <f>IF(salesTable[[#This Row],[SalesChannel]]="","MISSING",IFERROR(VLOOKUP(salesTable[[#This Row],[SalesChannel]],salesChannel_Ref[],2,FALSE),CLEAN(UPPER(TRIM(salesTable[SalesChannel])))))</f>
        <v>AGENT</v>
      </c>
      <c r="V136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67" s="8" t="str">
        <f>IF(salesTable[[#This Row],[ProductID]]="","MISSING",IFERROR(VLOOKUP(salesTable[[#This Row],[ProductID]],product_REF[],1,FALSE),"NO MATCH"))</f>
        <v>P009</v>
      </c>
      <c r="X1367" s="8" t="str">
        <f>CLEAN(UPPER(TRIM(IF(salesTable[[#This Row],[ProductID]]="","MISSING",IFERROR(VLOOKUP(salesTable[[#This Row],[ProductID]],product_REF[],2,FALSE),"NO MATCH")))))</f>
        <v>FILING CABINET</v>
      </c>
      <c r="Y1367" t="str">
        <f>IFERROR(CLEAN(UPPER(TRIM(VLOOKUP(salesTable[[#This Row],[productID_Final]],product_REF[],3,FALSE)))),"NO MATCH")</f>
        <v>OFFICE SUPPLIES</v>
      </c>
      <c r="Z1367" s="8" t="str">
        <f>IF(salesTable[[#This Row],[productCategory_final]]=CLEAN(UPPER(TRIM(salesTable[ProductCategory]))),salesTable[[#This Row],[productCategory_final]],"MISMATCH")</f>
        <v>OFFICE SUPPLIES</v>
      </c>
      <c r="AA1367" s="8" t="str">
        <f>IF(salesTable[[#This Row],[CustomerID]]="","MISSING",IFERROR(VLOOKUP(salesTable[[#This Row],[CustomerID]],customer_REF[],1,FALSE),"NO MATCH"))</f>
        <v>C0307</v>
      </c>
      <c r="AB1367" t="str">
        <f>CLEAN(UPPER(TRIM(IF(salesTable[[#This Row],[FirstName]]="","MISSING",IFERROR(VLOOKUP(salesTable[[#This Row],[CustomerID_final]],customer_REF[],2,FALSE),"NO MATCH")))))</f>
        <v>ADWOA</v>
      </c>
      <c r="AC1367" s="8" t="str">
        <f>IF(salesTable[[#This Row],[customerFisrtName]]=CLEAN(UPPER(TRIM(salesTable[[#This Row],[customerFisrtName]]))),salesTable[[#This Row],[customerFisrtName]],"MISMATCH")</f>
        <v>ADWOA</v>
      </c>
      <c r="AD1367" t="str">
        <f>CLEAN(UPPER(TRIM(IF(salesTable[[#This Row],[LastName]]="","MISSING",IFERROR(VLOOKUP(salesTable[[#This Row],[CustomerID_final]],customer_REF[],3,FALSE),"NO MATCH")))))</f>
        <v>BOATENG</v>
      </c>
      <c r="AE1367" s="8" t="str">
        <f>IF(salesTable[[#This Row],[customerLastName]]=CLEAN(UPPER(TRIM(salesTable[[#This Row],[customerLastName]]))),salesTable[[#This Row],[customerLastName]],"MISMATCH")</f>
        <v>BOATENG</v>
      </c>
      <c r="AF1367" s="8" t="str">
        <f>IF(salesTable[[#This Row],[Phone]]="","MISSING",0&amp;RIGHT(TRIM(SUBSTITUTE(SUBSTITUTE(SUBSTITUTE(salesTable[[#This Row],[Phone]],"+","")," ",""),"-","")),9))</f>
        <v>0595696742</v>
      </c>
      <c r="AG136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67" s="8">
        <f>IF(salesTable[[#This Row],[quantity_clean]]&gt;0,salesTable[[#This Row],[quantity_clean]],"INVALID")</f>
        <v>12</v>
      </c>
      <c r="AI136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67" s="8">
        <f>IF(salesTable[[#This Row],[unitPrice_clean]]&gt;0,salesTable[[#This Row],[unitPrice_clean]],"INVALID")</f>
        <v>980</v>
      </c>
      <c r="AK1367">
        <f>IF(salesTable[[#This Row],[Revenue]]="","MISSING",VALUE(TRIM(SUBSTITUTE(SUBSTITUTE(salesTable[[#This Row],[Revenue]],",",""),"GH₵",""))))</f>
        <v>11760</v>
      </c>
      <c r="AL1367" s="8">
        <f>IFERROR(IF(ROUND(salesTable[[#This Row],[Quantity_final]]*salesTable[[#This Row],[UnitPrice_final]],2)=ROUND(salesTable[[#This Row],[revenue_clean]],2)=TRUE,salesTable[[#This Row],[revenue_clean]],"invalid"),"INVALID")</f>
        <v>11760</v>
      </c>
      <c r="AM1367" s="19">
        <f>IF(ISNUMBER(salesTable[[#This Row],[OrderDate]]),salesTable[[#This Row],[OrderDate]],IFERROR(DATEVALUE(CLEAN(TRIM(SUBSTITUTE(salesTable[[#This Row],[OrderDate]],".","/")))),"CHECK"))</f>
        <v>45692</v>
      </c>
      <c r="AN136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45692</v>
      </c>
      <c r="AO13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67" s="8" t="str">
        <f>CLEAN(PROPER(TRIM(salesTable[[#This Row],[Email]])))</f>
        <v>Adwoa.Boateng38@Example.Com</v>
      </c>
      <c r="AR1367" s="8" t="str">
        <f>CLEAN(TRIM(salesTable[[#This Row],[SourceFile]]))</f>
        <v>Online_Sales_2025.xlsx</v>
      </c>
      <c r="AS13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7" s="8" t="str">
        <f>IF(salesTable[orderRef_final]&lt;&gt;"MISSING",salesTable[orderRef_final],"invalid")</f>
        <v>SUSPICIOUS</v>
      </c>
    </row>
    <row r="1368" spans="1:46" x14ac:dyDescent="0.3">
      <c r="A1368" t="s">
        <v>4837</v>
      </c>
      <c r="B1368" t="s">
        <v>4838</v>
      </c>
      <c r="C1368" t="s">
        <v>997</v>
      </c>
      <c r="D1368" t="s">
        <v>3545</v>
      </c>
      <c r="E1368" t="s">
        <v>190</v>
      </c>
      <c r="F1368" t="s">
        <v>23</v>
      </c>
      <c r="G1368" t="s">
        <v>142</v>
      </c>
      <c r="H1368" t="s">
        <v>143</v>
      </c>
      <c r="I1368" t="s">
        <v>131</v>
      </c>
      <c r="J1368" t="s">
        <v>27</v>
      </c>
      <c r="K1368" t="s">
        <v>539</v>
      </c>
      <c r="L1368" t="s">
        <v>111</v>
      </c>
      <c r="M1368" t="s">
        <v>726</v>
      </c>
      <c r="N1368">
        <v>420</v>
      </c>
      <c r="O1368">
        <v>1680</v>
      </c>
      <c r="P1368" t="s">
        <v>4839</v>
      </c>
      <c r="Q1368" t="s">
        <v>4840</v>
      </c>
      <c r="R1368" t="s">
        <v>61</v>
      </c>
      <c r="S1368" t="str">
        <f>IF(salesTable[[#This Row],[Region]]="","MISSING",IFERROR(VLOOKUP(salesTable[[#This Row],[Region]],region_ref[],2,FALSE),TRIM(CLEAN(UPPER(salesTable[[#This Row],[Region]])))))</f>
        <v>HO</v>
      </c>
      <c r="T1368" t="str">
        <f>IF(salesTable[[#This Row],[CustomerType]]="","MISSING",IFERROR(VLOOKUP(salesTable[[#This Row],[CustomerType]],customerType_Ref[],2,FALSE),TRIM(CLEAN(UPPER(salesTable[[#This Row],[CustomerType]])))))</f>
        <v>GOVERNMENT</v>
      </c>
      <c r="U1368" t="str">
        <f>IF(salesTable[[#This Row],[SalesChannel]]="","MISSING",IFERROR(VLOOKUP(salesTable[[#This Row],[SalesChannel]],salesChannel_Ref[],2,FALSE),CLEAN(UPPER(TRIM(salesTable[SalesChannel])))))</f>
        <v>AGENT</v>
      </c>
      <c r="V1368" t="str">
        <f>IF(salesTable[[#This Row],[PaymentMethod]]="","MISSING",IFERROR(VLOOKUP(salesTable[[#This Row],[PaymentMethod]],paymentMethod_REF[],2,FALSE), CLEAN(UPPER(TRIM(salesTable[[#This Row],[PaymentMethod]])))))</f>
        <v>CARD</v>
      </c>
      <c r="W1368" s="8" t="str">
        <f>IF(salesTable[[#This Row],[ProductID]]="","MISSING",IFERROR(VLOOKUP(salesTable[[#This Row],[ProductID]],product_REF[],1,FALSE),"NO MATCH"))</f>
        <v>P003</v>
      </c>
      <c r="X1368" s="8" t="str">
        <f>CLEAN(UPPER(TRIM(IF(salesTable[[#This Row],[ProductID]]="","MISSING",IFERROR(VLOOKUP(salesTable[[#This Row],[ProductID]],product_REF[],2,FALSE),"NO MATCH")))))</f>
        <v>WIRELESS HEADSET</v>
      </c>
      <c r="Y1368" t="str">
        <f>IFERROR(CLEAN(UPPER(TRIM(VLOOKUP(salesTable[[#This Row],[productID_Final]],product_REF[],3,FALSE)))),"NO MATCH")</f>
        <v>ELECTRONICS</v>
      </c>
      <c r="Z1368" s="8" t="str">
        <f>IF(salesTable[[#This Row],[productCategory_final]]=CLEAN(UPPER(TRIM(salesTable[ProductCategory]))),salesTable[[#This Row],[productCategory_final]],"MISMATCH")</f>
        <v>ELECTRONICS</v>
      </c>
      <c r="AA1368" s="8" t="str">
        <f>IF(salesTable[[#This Row],[CustomerID]]="","MISSING",IFERROR(VLOOKUP(salesTable[[#This Row],[CustomerID]],customer_REF[],1,FALSE),"NO MATCH"))</f>
        <v>C0243</v>
      </c>
      <c r="AB1368" t="str">
        <f>CLEAN(UPPER(TRIM(IF(salesTable[[#This Row],[FirstName]]="","MISSING",IFERROR(VLOOKUP(salesTable[[#This Row],[CustomerID_final]],customer_REF[],2,FALSE),"NO MATCH")))))</f>
        <v>KOJO</v>
      </c>
      <c r="AC1368" s="8" t="str">
        <f>IF(salesTable[[#This Row],[customerFisrtName]]=CLEAN(UPPER(TRIM(salesTable[[#This Row],[customerFisrtName]]))),salesTable[[#This Row],[customerFisrtName]],"MISMATCH")</f>
        <v>KOJO</v>
      </c>
      <c r="AD1368" t="str">
        <f>CLEAN(UPPER(TRIM(IF(salesTable[[#This Row],[LastName]]="","MISSING",IFERROR(VLOOKUP(salesTable[[#This Row],[CustomerID_final]],customer_REF[],3,FALSE),"NO MATCH")))))</f>
        <v>ASARE</v>
      </c>
      <c r="AE1368" s="8" t="str">
        <f>IF(salesTable[[#This Row],[customerLastName]]=CLEAN(UPPER(TRIM(salesTable[[#This Row],[customerLastName]]))),salesTable[[#This Row],[customerLastName]],"MISMATCH")</f>
        <v>ASARE</v>
      </c>
      <c r="AF1368" s="8" t="str">
        <f>IF(salesTable[[#This Row],[Phone]]="","MISSING",0&amp;RIGHT(TRIM(SUBSTITUTE(SUBSTITUTE(SUBSTITUTE(salesTable[[#This Row],[Phone]],"+","")," ",""),"-","")),9))</f>
        <v>0279458014</v>
      </c>
      <c r="AG1368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68" s="8">
        <f>IF(salesTable[[#This Row],[quantity_clean]]&gt;0,salesTable[[#This Row],[quantity_clean]],"INVALID")</f>
        <v>4</v>
      </c>
      <c r="AI1368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368" s="8">
        <f>IF(salesTable[[#This Row],[unitPrice_clean]]&gt;0,salesTable[[#This Row],[unitPrice_clean]],"INVALID")</f>
        <v>420</v>
      </c>
      <c r="AK1368">
        <f>IF(salesTable[[#This Row],[Revenue]]="","MISSING",VALUE(TRIM(SUBSTITUTE(SUBSTITUTE(salesTable[[#This Row],[Revenue]],",",""),"GH₵",""))))</f>
        <v>1680</v>
      </c>
      <c r="AL1368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1368" s="19">
        <f>IF(ISNUMBER(salesTable[[#This Row],[OrderDate]]),salesTable[[#This Row],[OrderDate]],IFERROR(DATEVALUE(CLEAN(TRIM(SUBSTITUTE(salesTable[[#This Row],[OrderDate]],".","/")))),"CHECK"))</f>
        <v>45881</v>
      </c>
      <c r="AN13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45881</v>
      </c>
      <c r="AO13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68" s="8" t="str">
        <f>CLEAN(PROPER(TRIM(salesTable[[#This Row],[Email]])))</f>
        <v>Kojo.Asare79Example.Com</v>
      </c>
      <c r="AR1368" s="8" t="str">
        <f>CLEAN(TRIM(salesTable[[#This Row],[SourceFile]]))</f>
        <v>Retail_POS_2025.csv</v>
      </c>
      <c r="AS13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8" s="8" t="str">
        <f>IF(salesTable[orderRef_final]&lt;&gt;"MISSING",salesTable[orderRef_final],"invalid")</f>
        <v>SUSPICIOUS</v>
      </c>
    </row>
    <row r="1369" spans="1:46" x14ac:dyDescent="0.3">
      <c r="A1369" t="s">
        <v>4847</v>
      </c>
      <c r="B1369" t="s">
        <v>4848</v>
      </c>
      <c r="C1369" t="s">
        <v>1065</v>
      </c>
      <c r="D1369" t="s">
        <v>2026</v>
      </c>
      <c r="E1369" t="s">
        <v>508</v>
      </c>
      <c r="F1369" t="s">
        <v>108</v>
      </c>
      <c r="G1369" t="s">
        <v>239</v>
      </c>
      <c r="H1369" t="s">
        <v>417</v>
      </c>
      <c r="I1369" t="s">
        <v>279</v>
      </c>
      <c r="J1369" t="s">
        <v>337</v>
      </c>
      <c r="K1369" t="s">
        <v>72</v>
      </c>
      <c r="L1369" t="s">
        <v>502</v>
      </c>
      <c r="M1369">
        <v>5</v>
      </c>
      <c r="N1369">
        <v>980</v>
      </c>
      <c r="O1369">
        <v>4900</v>
      </c>
      <c r="P1369" t="s">
        <v>4849</v>
      </c>
      <c r="Q1369" t="s">
        <v>4850</v>
      </c>
      <c r="R1369" t="s">
        <v>61</v>
      </c>
      <c r="S1369" t="str">
        <f>IF(salesTable[[#This Row],[Region]]="","MISSING",IFERROR(VLOOKUP(salesTable[[#This Row],[Region]],region_ref[],2,FALSE),TRIM(CLEAN(UPPER(salesTable[[#This Row],[Region]])))))</f>
        <v>TAMALE</v>
      </c>
      <c r="T1369" t="str">
        <f>IF(salesTable[[#This Row],[CustomerType]]="","MISSING",IFERROR(VLOOKUP(salesTable[[#This Row],[CustomerType]],customerType_Ref[],2,FALSE),TRIM(CLEAN(UPPER(salesTable[[#This Row],[CustomerType]])))))</f>
        <v>INDIVIDUAL</v>
      </c>
      <c r="U1369" t="str">
        <f>IF(salesTable[[#This Row],[SalesChannel]]="","MISSING",IFERROR(VLOOKUP(salesTable[[#This Row],[SalesChannel]],salesChannel_Ref[],2,FALSE),CLEAN(UPPER(TRIM(salesTable[SalesChannel])))))</f>
        <v>IN-STORE</v>
      </c>
      <c r="V1369" t="str">
        <f>IF(salesTable[[#This Row],[PaymentMethod]]="","MISSING",IFERROR(VLOOKUP(salesTable[[#This Row],[PaymentMethod]],paymentMethod_REF[],2,FALSE), CLEAN(UPPER(TRIM(salesTable[[#This Row],[PaymentMethod]])))))</f>
        <v>CASH</v>
      </c>
      <c r="W1369" s="8" t="str">
        <f>IF(salesTable[[#This Row],[ProductID]]="","MISSING",IFERROR(VLOOKUP(salesTable[[#This Row],[ProductID]],product_REF[],1,FALSE),"NO MATCH"))</f>
        <v>P009</v>
      </c>
      <c r="X1369" s="8" t="str">
        <f>CLEAN(UPPER(TRIM(IF(salesTable[[#This Row],[ProductID]]="","MISSING",IFERROR(VLOOKUP(salesTable[[#This Row],[ProductID]],product_REF[],2,FALSE),"NO MATCH")))))</f>
        <v>FILING CABINET</v>
      </c>
      <c r="Y1369" t="str">
        <f>IFERROR(CLEAN(UPPER(TRIM(VLOOKUP(salesTable[[#This Row],[productID_Final]],product_REF[],3,FALSE)))),"NO MATCH")</f>
        <v>OFFICE SUPPLIES</v>
      </c>
      <c r="Z1369" s="8" t="str">
        <f>IF(salesTable[[#This Row],[productCategory_final]]=CLEAN(UPPER(TRIM(salesTable[ProductCategory]))),salesTable[[#This Row],[productCategory_final]],"MISMATCH")</f>
        <v>OFFICE SUPPLIES</v>
      </c>
      <c r="AA1369" s="8" t="str">
        <f>IF(salesTable[[#This Row],[CustomerID]]="","MISSING",IFERROR(VLOOKUP(salesTable[[#This Row],[CustomerID]],customer_REF[],1,FALSE),"NO MATCH"))</f>
        <v>C0101</v>
      </c>
      <c r="AB1369" t="str">
        <f>CLEAN(UPPER(TRIM(IF(salesTable[[#This Row],[FirstName]]="","MISSING",IFERROR(VLOOKUP(salesTable[[#This Row],[CustomerID_final]],customer_REF[],2,FALSE),"NO MATCH")))))</f>
        <v>YAW</v>
      </c>
      <c r="AC1369" s="8" t="str">
        <f>IF(salesTable[[#This Row],[customerFisrtName]]=CLEAN(UPPER(TRIM(salesTable[[#This Row],[customerFisrtName]]))),salesTable[[#This Row],[customerFisrtName]],"MISMATCH")</f>
        <v>YAW</v>
      </c>
      <c r="AD1369" t="str">
        <f>CLEAN(UPPER(TRIM(IF(salesTable[[#This Row],[LastName]]="","MISSING",IFERROR(VLOOKUP(salesTable[[#This Row],[CustomerID_final]],customer_REF[],3,FALSE),"NO MATCH")))))</f>
        <v>BADU</v>
      </c>
      <c r="AE1369" s="8" t="str">
        <f>IF(salesTable[[#This Row],[customerLastName]]=CLEAN(UPPER(TRIM(salesTable[[#This Row],[customerLastName]]))),salesTable[[#This Row],[customerLastName]],"MISMATCH")</f>
        <v>BADU</v>
      </c>
      <c r="AF1369" s="8" t="str">
        <f>IF(salesTable[[#This Row],[Phone]]="","MISSING",0&amp;RIGHT(TRIM(SUBSTITUTE(SUBSTITUTE(SUBSTITUTE(salesTable[[#This Row],[Phone]],"+","")," ",""),"-","")),9))</f>
        <v>0249355633</v>
      </c>
      <c r="AG136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69" s="8">
        <f>IF(salesTable[[#This Row],[quantity_clean]]&gt;0,salesTable[[#This Row],[quantity_clean]],"INVALID")</f>
        <v>5</v>
      </c>
      <c r="AI136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69" s="8">
        <f>IF(salesTable[[#This Row],[unitPrice_clean]]&gt;0,salesTable[[#This Row],[unitPrice_clean]],"INVALID")</f>
        <v>980</v>
      </c>
      <c r="AK1369">
        <f>IF(salesTable[[#This Row],[Revenue]]="","MISSING",VALUE(TRIM(SUBSTITUTE(SUBSTITUTE(salesTable[[#This Row],[Revenue]],",",""),"GH₵",""))))</f>
        <v>4900</v>
      </c>
      <c r="AL1369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1369" s="19">
        <f>IF(ISNUMBER(salesTable[[#This Row],[OrderDate]]),salesTable[[#This Row],[OrderDate]],IFERROR(DATEVALUE(CLEAN(TRIM(SUBSTITUTE(salesTable[[#This Row],[OrderDate]],".","/")))),"CHECK"))</f>
        <v>45915</v>
      </c>
      <c r="AN13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45915</v>
      </c>
      <c r="AO13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69" s="8" t="str">
        <f>CLEAN(PROPER(TRIM(salesTable[[#This Row],[Email]])))</f>
        <v>Yaw.Badu51@Example.Com</v>
      </c>
      <c r="AR1369" s="8" t="str">
        <f>CLEAN(TRIM(salesTable[[#This Row],[SourceFile]]))</f>
        <v>Retail_POS_2025.csv</v>
      </c>
      <c r="AS13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69" s="8" t="str">
        <f>IF(salesTable[orderRef_final]&lt;&gt;"MISSING",salesTable[orderRef_final],"invalid")</f>
        <v>SUSPICIOUS</v>
      </c>
    </row>
    <row r="1370" spans="1:46" x14ac:dyDescent="0.3">
      <c r="A1370" t="s">
        <v>4854</v>
      </c>
      <c r="B1370" t="s">
        <v>4855</v>
      </c>
      <c r="C1370" t="s">
        <v>1801</v>
      </c>
      <c r="D1370" t="s">
        <v>1304</v>
      </c>
      <c r="E1370" t="s">
        <v>22</v>
      </c>
      <c r="F1370" t="s">
        <v>1078</v>
      </c>
      <c r="G1370" t="s">
        <v>53</v>
      </c>
      <c r="H1370" t="s">
        <v>287</v>
      </c>
      <c r="I1370" t="s">
        <v>96</v>
      </c>
      <c r="J1370" t="s">
        <v>337</v>
      </c>
      <c r="K1370" t="s">
        <v>72</v>
      </c>
      <c r="L1370" t="s">
        <v>1386</v>
      </c>
      <c r="M1370">
        <v>12</v>
      </c>
      <c r="N1370">
        <v>180</v>
      </c>
      <c r="O1370">
        <v>2160</v>
      </c>
      <c r="P1370" t="s">
        <v>4856</v>
      </c>
      <c r="Q1370" t="s">
        <v>4857</v>
      </c>
      <c r="R1370" t="s">
        <v>61</v>
      </c>
      <c r="S1370" t="str">
        <f>IF(salesTable[[#This Row],[Region]]="","MISSING",IFERROR(VLOOKUP(salesTable[[#This Row],[Region]],region_ref[],2,FALSE),TRIM(CLEAN(UPPER(salesTable[[#This Row],[Region]])))))</f>
        <v>TAMALE</v>
      </c>
      <c r="T1370" t="str">
        <f>IF(salesTable[[#This Row],[CustomerType]]="","MISSING",IFERROR(VLOOKUP(salesTable[[#This Row],[CustomerType]],customerType_Ref[],2,FALSE),TRIM(CLEAN(UPPER(salesTable[[#This Row],[CustomerType]])))))</f>
        <v>INDIVIDUAL</v>
      </c>
      <c r="U1370" t="str">
        <f>IF(salesTable[[#This Row],[SalesChannel]]="","MISSING",IFERROR(VLOOKUP(salesTable[[#This Row],[SalesChannel]],salesChannel_Ref[],2,FALSE),CLEAN(UPPER(TRIM(salesTable[SalesChannel])))))</f>
        <v>IN-STORE</v>
      </c>
      <c r="V137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70" s="8" t="str">
        <f>IF(salesTable[[#This Row],[ProductID]]="","MISSING",IFERROR(VLOOKUP(salesTable[[#This Row],[ProductID]],product_REF[],1,FALSE),"NO MATCH"))</f>
        <v>P007</v>
      </c>
      <c r="X1370" s="8" t="str">
        <f>CLEAN(UPPER(TRIM(IF(salesTable[[#This Row],[ProductID]]="","MISSING",IFERROR(VLOOKUP(salesTable[[#This Row],[ProductID]],product_REF[],2,FALSE),"NO MATCH")))))</f>
        <v>COTTON SHIRT</v>
      </c>
      <c r="Y1370" t="str">
        <f>IFERROR(CLEAN(UPPER(TRIM(VLOOKUP(salesTable[[#This Row],[productID_Final]],product_REF[],3,FALSE)))),"NO MATCH")</f>
        <v>CLOTHING</v>
      </c>
      <c r="Z1370" s="8" t="str">
        <f>IF(salesTable[[#This Row],[productCategory_final]]=CLEAN(UPPER(TRIM(salesTable[ProductCategory]))),salesTable[[#This Row],[productCategory_final]],"MISMATCH")</f>
        <v>CLOTHING</v>
      </c>
      <c r="AA1370" s="8" t="str">
        <f>IF(salesTable[[#This Row],[CustomerID]]="","MISSING",IFERROR(VLOOKUP(salesTable[[#This Row],[CustomerID]],customer_REF[],1,FALSE),"NO MATCH"))</f>
        <v>C0365</v>
      </c>
      <c r="AB1370" t="str">
        <f>CLEAN(UPPER(TRIM(IF(salesTable[[#This Row],[FirstName]]="","MISSING",IFERROR(VLOOKUP(salesTable[[#This Row],[CustomerID_final]],customer_REF[],2,FALSE),"NO MATCH")))))</f>
        <v>ABENA</v>
      </c>
      <c r="AC1370" s="8" t="str">
        <f>IF(salesTable[[#This Row],[customerFisrtName]]=CLEAN(UPPER(TRIM(salesTable[[#This Row],[customerFisrtName]]))),salesTable[[#This Row],[customerFisrtName]],"MISMATCH")</f>
        <v>ABENA</v>
      </c>
      <c r="AD1370" t="str">
        <f>CLEAN(UPPER(TRIM(IF(salesTable[[#This Row],[LastName]]="","MISSING",IFERROR(VLOOKUP(salesTable[[#This Row],[CustomerID_final]],customer_REF[],3,FALSE),"NO MATCH")))))</f>
        <v>ARTHUR</v>
      </c>
      <c r="AE1370" s="8" t="str">
        <f>IF(salesTable[[#This Row],[customerLastName]]=CLEAN(UPPER(TRIM(salesTable[[#This Row],[customerLastName]]))),salesTable[[#This Row],[customerLastName]],"MISMATCH")</f>
        <v>ARTHUR</v>
      </c>
      <c r="AF1370" s="8" t="str">
        <f>IF(salesTable[[#This Row],[Phone]]="","MISSING",0&amp;RIGHT(TRIM(SUBSTITUTE(SUBSTITUTE(SUBSTITUTE(salesTable[[#This Row],[Phone]],"+","")," ",""),"-","")),9))</f>
        <v>0595808007</v>
      </c>
      <c r="AG1370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70" s="8">
        <f>IF(salesTable[[#This Row],[quantity_clean]]&gt;0,salesTable[[#This Row],[quantity_clean]],"INVALID")</f>
        <v>12</v>
      </c>
      <c r="AI137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70" s="8">
        <f>IF(salesTable[[#This Row],[unitPrice_clean]]&gt;0,salesTable[[#This Row],[unitPrice_clean]],"INVALID")</f>
        <v>180</v>
      </c>
      <c r="AK1370">
        <f>IF(salesTable[[#This Row],[Revenue]]="","MISSING",VALUE(TRIM(SUBSTITUTE(SUBSTITUTE(salesTable[[#This Row],[Revenue]],",",""),"GH₵",""))))</f>
        <v>2160</v>
      </c>
      <c r="AL1370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1370" s="19" t="str">
        <f>IF(ISNUMBER(salesTable[[#This Row],[OrderDate]]),salesTable[[#This Row],[OrderDate]],IFERROR(DATEVALUE(CLEAN(TRIM(SUBSTITUTE(salesTable[[#This Row],[OrderDate]],".","/")))),"CHECK"))</f>
        <v>CHECK</v>
      </c>
      <c r="AN137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70" s="8" t="str">
        <f>CLEAN(PROPER(TRIM(salesTable[[#This Row],[Email]])))</f>
        <v>Abena.Arthur8@Example.Com</v>
      </c>
      <c r="AR1370" s="8" t="str">
        <f>CLEAN(TRIM(salesTable[[#This Row],[SourceFile]]))</f>
        <v>Retail_POS_2025.csv</v>
      </c>
      <c r="AS13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0" s="8" t="str">
        <f>IF(salesTable[orderRef_final]&lt;&gt;"MISSING",salesTable[orderRef_final],"invalid")</f>
        <v>SUSPICIOUS</v>
      </c>
    </row>
    <row r="1371" spans="1:46" x14ac:dyDescent="0.3">
      <c r="A1371" t="s">
        <v>4861</v>
      </c>
      <c r="B1371" t="s">
        <v>4862</v>
      </c>
      <c r="C1371" t="s">
        <v>64</v>
      </c>
      <c r="D1371" t="s">
        <v>65</v>
      </c>
      <c r="E1371" t="s">
        <v>190</v>
      </c>
      <c r="F1371" t="s">
        <v>108</v>
      </c>
      <c r="G1371" t="s">
        <v>239</v>
      </c>
      <c r="H1371" t="s">
        <v>1221</v>
      </c>
      <c r="I1371" t="s">
        <v>527</v>
      </c>
      <c r="J1371" t="s">
        <v>83</v>
      </c>
      <c r="K1371" t="s">
        <v>84</v>
      </c>
      <c r="L1371" t="s">
        <v>111</v>
      </c>
      <c r="M1371" t="s">
        <v>145</v>
      </c>
      <c r="N1371">
        <v>980</v>
      </c>
      <c r="O1371">
        <v>4900</v>
      </c>
      <c r="P1371" t="s">
        <v>4863</v>
      </c>
      <c r="Q1371" t="s">
        <v>4864</v>
      </c>
      <c r="R1371" t="s">
        <v>32</v>
      </c>
      <c r="S1371" t="str">
        <f>IF(salesTable[[#This Row],[Region]]="","MISSING",IFERROR(VLOOKUP(salesTable[[#This Row],[Region]],region_ref[],2,FALSE),TRIM(CLEAN(UPPER(salesTable[[#This Row],[Region]])))))</f>
        <v>TAMALE</v>
      </c>
      <c r="T1371" t="str">
        <f>IF(salesTable[[#This Row],[CustomerType]]="","MISSING",IFERROR(VLOOKUP(salesTable[[#This Row],[CustomerType]],customerType_Ref[],2,FALSE),TRIM(CLEAN(UPPER(salesTable[[#This Row],[CustomerType]])))))</f>
        <v>INDIVIDUAL</v>
      </c>
      <c r="U1371" t="str">
        <f>IF(salesTable[[#This Row],[SalesChannel]]="","MISSING",IFERROR(VLOOKUP(salesTable[[#This Row],[SalesChannel]],salesChannel_Ref[],2,FALSE),CLEAN(UPPER(TRIM(salesTable[SalesChannel])))))</f>
        <v>AGENT</v>
      </c>
      <c r="V1371" t="str">
        <f>IF(salesTable[[#This Row],[PaymentMethod]]="","MISSING",IFERROR(VLOOKUP(salesTable[[#This Row],[PaymentMethod]],paymentMethod_REF[],2,FALSE), CLEAN(UPPER(TRIM(salesTable[[#This Row],[PaymentMethod]])))))</f>
        <v>CARD</v>
      </c>
      <c r="W1371" s="8" t="str">
        <f>IF(salesTable[[#This Row],[ProductID]]="","MISSING",IFERROR(VLOOKUP(salesTable[[#This Row],[ProductID]],product_REF[],1,FALSE),"NO MATCH"))</f>
        <v>P009</v>
      </c>
      <c r="X1371" s="8" t="str">
        <f>CLEAN(UPPER(TRIM(IF(salesTable[[#This Row],[ProductID]]="","MISSING",IFERROR(VLOOKUP(salesTable[[#This Row],[ProductID]],product_REF[],2,FALSE),"NO MATCH")))))</f>
        <v>FILING CABINET</v>
      </c>
      <c r="Y1371" t="str">
        <f>IFERROR(CLEAN(UPPER(TRIM(VLOOKUP(salesTable[[#This Row],[productID_Final]],product_REF[],3,FALSE)))),"NO MATCH")</f>
        <v>OFFICE SUPPLIES</v>
      </c>
      <c r="Z1371" s="8" t="str">
        <f>IF(salesTable[[#This Row],[productCategory_final]]=CLEAN(UPPER(TRIM(salesTable[ProductCategory]))),salesTable[[#This Row],[productCategory_final]],"MISMATCH")</f>
        <v>OFFICE SUPPLIES</v>
      </c>
      <c r="AA1371" s="8" t="str">
        <f>IF(salesTable[[#This Row],[CustomerID]]="","MISSING",IFERROR(VLOOKUP(salesTable[[#This Row],[CustomerID]],customer_REF[],1,FALSE),"NO MATCH"))</f>
        <v>C0282</v>
      </c>
      <c r="AB1371" t="str">
        <f>CLEAN(UPPER(TRIM(IF(salesTable[[#This Row],[FirstName]]="","MISSING",IFERROR(VLOOKUP(salesTable[[#This Row],[CustomerID_final]],customer_REF[],2,FALSE),"NO MATCH")))))</f>
        <v>NAA</v>
      </c>
      <c r="AC1371" s="8" t="str">
        <f>IF(salesTable[[#This Row],[customerFisrtName]]=CLEAN(UPPER(TRIM(salesTable[[#This Row],[customerFisrtName]]))),salesTable[[#This Row],[customerFisrtName]],"MISMATCH")</f>
        <v>NAA</v>
      </c>
      <c r="AD1371" t="str">
        <f>CLEAN(UPPER(TRIM(IF(salesTable[[#This Row],[LastName]]="","MISSING",IFERROR(VLOOKUP(salesTable[[#This Row],[CustomerID_final]],customer_REF[],3,FALSE),"NO MATCH")))))</f>
        <v>ASARE</v>
      </c>
      <c r="AE1371" s="8" t="str">
        <f>IF(salesTable[[#This Row],[customerLastName]]=CLEAN(UPPER(TRIM(salesTable[[#This Row],[customerLastName]]))),salesTable[[#This Row],[customerLastName]],"MISMATCH")</f>
        <v>ASARE</v>
      </c>
      <c r="AF1371" s="8" t="str">
        <f>IF(salesTable[[#This Row],[Phone]]="","MISSING",0&amp;RIGHT(TRIM(SUBSTITUTE(SUBSTITUTE(SUBSTITUTE(salesTable[[#This Row],[Phone]],"+","")," ",""),"-","")),9))</f>
        <v>0545536011</v>
      </c>
      <c r="AG137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71" s="8">
        <f>IF(salesTable[[#This Row],[quantity_clean]]&gt;0,salesTable[[#This Row],[quantity_clean]],"INVALID")</f>
        <v>5</v>
      </c>
      <c r="AI137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71" s="8">
        <f>IF(salesTable[[#This Row],[unitPrice_clean]]&gt;0,salesTable[[#This Row],[unitPrice_clean]],"INVALID")</f>
        <v>980</v>
      </c>
      <c r="AK1371">
        <f>IF(salesTable[[#This Row],[Revenue]]="","MISSING",VALUE(TRIM(SUBSTITUTE(SUBSTITUTE(salesTable[[#This Row],[Revenue]],",",""),"GH₵",""))))</f>
        <v>4900</v>
      </c>
      <c r="AL1371" s="8">
        <f>IFERROR(IF(ROUND(salesTable[[#This Row],[Quantity_final]]*salesTable[[#This Row],[UnitPrice_final]],2)=ROUND(salesTable[[#This Row],[revenue_clean]],2)=TRUE,salesTable[[#This Row],[revenue_clean]],"invalid"),"INVALID")</f>
        <v>4900</v>
      </c>
      <c r="AM1371" s="19" t="str">
        <f>IF(ISNUMBER(salesTable[[#This Row],[OrderDate]]),salesTable[[#This Row],[OrderDate]],IFERROR(DATEVALUE(CLEAN(TRIM(SUBSTITUTE(salesTable[[#This Row],[OrderDate]],".","/")))),"CHECK"))</f>
        <v>CHECK</v>
      </c>
      <c r="AN137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71" s="8" t="str">
        <f>CLEAN(PROPER(TRIM(salesTable[[#This Row],[Email]])))</f>
        <v>Naa.Asare91@Example.Com</v>
      </c>
      <c r="AR1371" s="8" t="str">
        <f>CLEAN(TRIM(salesTable[[#This Row],[SourceFile]]))</f>
        <v>Agent_App_2025.csv</v>
      </c>
      <c r="AS13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1" s="8" t="str">
        <f>IF(salesTable[orderRef_final]&lt;&gt;"MISSING",salesTable[orderRef_final],"invalid")</f>
        <v>SUSPICIOUS</v>
      </c>
    </row>
    <row r="1372" spans="1:46" x14ac:dyDescent="0.3">
      <c r="A1372" t="s">
        <v>4865</v>
      </c>
      <c r="B1372" t="s">
        <v>4866</v>
      </c>
      <c r="C1372" t="s">
        <v>389</v>
      </c>
      <c r="D1372" t="s">
        <v>1106</v>
      </c>
      <c r="E1372" t="s">
        <v>1601</v>
      </c>
      <c r="F1372" t="s">
        <v>352</v>
      </c>
      <c r="G1372" t="s">
        <v>191</v>
      </c>
      <c r="H1372" t="s">
        <v>757</v>
      </c>
      <c r="I1372" t="s">
        <v>279</v>
      </c>
      <c r="J1372" t="s">
        <v>221</v>
      </c>
      <c r="K1372" t="s">
        <v>921</v>
      </c>
      <c r="L1372" t="s">
        <v>565</v>
      </c>
      <c r="M1372" t="s">
        <v>99</v>
      </c>
      <c r="N1372">
        <v>1650</v>
      </c>
      <c r="O1372">
        <v>18150</v>
      </c>
      <c r="P1372" t="s">
        <v>4867</v>
      </c>
      <c r="Q1372" t="s">
        <v>4868</v>
      </c>
      <c r="R1372" t="s">
        <v>157</v>
      </c>
      <c r="S1372" t="str">
        <f>IF(salesTable[[#This Row],[Region]]="","MISSING",IFERROR(VLOOKUP(salesTable[[#This Row],[Region]],region_ref[],2,FALSE),TRIM(CLEAN(UPPER(salesTable[[#This Row],[Region]])))))</f>
        <v>TAMALE</v>
      </c>
      <c r="T1372" t="str">
        <f>IF(salesTable[[#This Row],[CustomerType]]="","MISSING",IFERROR(VLOOKUP(salesTable[[#This Row],[CustomerType]],customerType_Ref[],2,FALSE),TRIM(CLEAN(UPPER(salesTable[[#This Row],[CustomerType]])))))</f>
        <v>INDIVIDUAL</v>
      </c>
      <c r="U1372" t="str">
        <f>IF(salesTable[[#This Row],[SalesChannel]]="","MISSING",IFERROR(VLOOKUP(salesTable[[#This Row],[SalesChannel]],salesChannel_Ref[],2,FALSE),CLEAN(UPPER(TRIM(salesTable[SalesChannel])))))</f>
        <v>MOBILE APP</v>
      </c>
      <c r="V1372" t="str">
        <f>IF(salesTable[[#This Row],[PaymentMethod]]="","MISSING",IFERROR(VLOOKUP(salesTable[[#This Row],[PaymentMethod]],paymentMethod_REF[],2,FALSE), CLEAN(UPPER(TRIM(salesTable[[#This Row],[PaymentMethod]])))))</f>
        <v>CARD</v>
      </c>
      <c r="W1372" s="8" t="str">
        <f>IF(salesTable[[#This Row],[ProductID]]="","MISSING",IFERROR(VLOOKUP(salesTable[[#This Row],[ProductID]],product_REF[],1,FALSE),"NO MATCH"))</f>
        <v>P004</v>
      </c>
      <c r="X1372" s="8" t="str">
        <f>CLEAN(UPPER(TRIM(IF(salesTable[[#This Row],[ProductID]]="","MISSING",IFERROR(VLOOKUP(salesTable[[#This Row],[ProductID]],product_REF[],2,FALSE),"NO MATCH")))))</f>
        <v>LASER PRINTER</v>
      </c>
      <c r="Y1372" t="str">
        <f>IFERROR(CLEAN(UPPER(TRIM(VLOOKUP(salesTable[[#This Row],[productID_Final]],product_REF[],3,FALSE)))),"NO MATCH")</f>
        <v>OFFICE SUPPLIES</v>
      </c>
      <c r="Z1372" s="8" t="str">
        <f>IF(salesTable[[#This Row],[productCategory_final]]=CLEAN(UPPER(TRIM(salesTable[ProductCategory]))),salesTable[[#This Row],[productCategory_final]],"MISMATCH")</f>
        <v>OFFICE SUPPLIES</v>
      </c>
      <c r="AA1372" s="8" t="str">
        <f>IF(salesTable[[#This Row],[CustomerID]]="","MISSING",IFERROR(VLOOKUP(salesTable[[#This Row],[CustomerID]],customer_REF[],1,FALSE),"NO MATCH"))</f>
        <v>C0295</v>
      </c>
      <c r="AB1372" t="str">
        <f>CLEAN(UPPER(TRIM(IF(salesTable[[#This Row],[FirstName]]="","MISSING",IFERROR(VLOOKUP(salesTable[[#This Row],[CustomerID_final]],customer_REF[],2,FALSE),"NO MATCH")))))</f>
        <v>ADWOA</v>
      </c>
      <c r="AC1372" s="8" t="str">
        <f>IF(salesTable[[#This Row],[customerFisrtName]]=CLEAN(UPPER(TRIM(salesTable[[#This Row],[customerFisrtName]]))),salesTable[[#This Row],[customerFisrtName]],"MISMATCH")</f>
        <v>ADWOA</v>
      </c>
      <c r="AD1372" t="str">
        <f>CLEAN(UPPER(TRIM(IF(salesTable[[#This Row],[LastName]]="","MISSING",IFERROR(VLOOKUP(salesTable[[#This Row],[CustomerID_final]],customer_REF[],3,FALSE),"NO MATCH")))))</f>
        <v>ANTWI</v>
      </c>
      <c r="AE1372" s="8" t="str">
        <f>IF(salesTable[[#This Row],[customerLastName]]=CLEAN(UPPER(TRIM(salesTable[[#This Row],[customerLastName]]))),salesTable[[#This Row],[customerLastName]],"MISMATCH")</f>
        <v>ANTWI</v>
      </c>
      <c r="AF1372" s="8" t="str">
        <f>IF(salesTable[[#This Row],[Phone]]="","MISSING",0&amp;RIGHT(TRIM(SUBSTITUTE(SUBSTITUTE(SUBSTITUTE(salesTable[[#This Row],[Phone]],"+","")," ",""),"-","")),9))</f>
        <v>0247379021</v>
      </c>
      <c r="AG137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72" s="8">
        <f>IF(salesTable[[#This Row],[quantity_clean]]&gt;0,salesTable[[#This Row],[quantity_clean]],"INVALID")</f>
        <v>11</v>
      </c>
      <c r="AI137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72" s="8">
        <f>IF(salesTable[[#This Row],[unitPrice_clean]]&gt;0,salesTable[[#This Row],[unitPrice_clean]],"INVALID")</f>
        <v>1650</v>
      </c>
      <c r="AK1372">
        <f>IF(salesTable[[#This Row],[Revenue]]="","MISSING",VALUE(TRIM(SUBSTITUTE(SUBSTITUTE(salesTable[[#This Row],[Revenue]],",",""),"GH₵",""))))</f>
        <v>18150</v>
      </c>
      <c r="AL1372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1372" s="19">
        <f>IF(ISNUMBER(salesTable[[#This Row],[OrderDate]]),salesTable[[#This Row],[OrderDate]],IFERROR(DATEVALUE(CLEAN(TRIM(SUBSTITUTE(salesTable[[#This Row],[OrderDate]],".","/")))),"CHECK"))</f>
        <v>45876</v>
      </c>
      <c r="AN137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45876</v>
      </c>
      <c r="AO13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72" s="8" t="str">
        <f>CLEAN(PROPER(TRIM(salesTable[[#This Row],[Email]])))</f>
        <v>Adwoa.Antwi15@Example.Com</v>
      </c>
      <c r="AR1372" s="8" t="str">
        <f>CLEAN(TRIM(salesTable[[#This Row],[SourceFile]]))</f>
        <v>Online_Sales_2025.xlsx</v>
      </c>
      <c r="AS13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2" s="8" t="str">
        <f>IF(salesTable[orderRef_final]&lt;&gt;"MISSING",salesTable[orderRef_final],"invalid")</f>
        <v>SUSPICIOUS</v>
      </c>
    </row>
    <row r="1373" spans="1:46" x14ac:dyDescent="0.3">
      <c r="A1373" t="s">
        <v>4869</v>
      </c>
      <c r="B1373" t="s">
        <v>4870</v>
      </c>
      <c r="C1373" t="s">
        <v>558</v>
      </c>
      <c r="D1373" t="s">
        <v>423</v>
      </c>
      <c r="E1373" t="s">
        <v>647</v>
      </c>
      <c r="F1373" t="s">
        <v>4145</v>
      </c>
      <c r="G1373" t="s">
        <v>142</v>
      </c>
      <c r="H1373" t="s">
        <v>143</v>
      </c>
      <c r="I1373" t="s">
        <v>26</v>
      </c>
      <c r="J1373" t="s">
        <v>97</v>
      </c>
      <c r="K1373" t="s">
        <v>98</v>
      </c>
      <c r="L1373" t="s">
        <v>182</v>
      </c>
      <c r="M1373" t="s">
        <v>726</v>
      </c>
      <c r="N1373">
        <v>420</v>
      </c>
      <c r="O1373">
        <v>1680</v>
      </c>
      <c r="P1373" t="s">
        <v>4871</v>
      </c>
      <c r="Q1373" t="s">
        <v>168</v>
      </c>
      <c r="R1373" t="s">
        <v>32</v>
      </c>
      <c r="S1373" t="str">
        <f>IF(salesTable[[#This Row],[Region]]="","MISSING",IFERROR(VLOOKUP(salesTable[[#This Row],[Region]],region_ref[],2,FALSE),TRIM(CLEAN(UPPER(salesTable[[#This Row],[Region]])))))</f>
        <v>HO</v>
      </c>
      <c r="T1373" t="str">
        <f>IF(salesTable[[#This Row],[CustomerType]]="","MISSING",IFERROR(VLOOKUP(salesTable[[#This Row],[CustomerType]],customerType_Ref[],2,FALSE),TRIM(CLEAN(UPPER(salesTable[[#This Row],[CustomerType]])))))</f>
        <v>BUSINESS</v>
      </c>
      <c r="U1373" t="str">
        <f>IF(salesTable[[#This Row],[SalesChannel]]="","MISSING",IFERROR(VLOOKUP(salesTable[[#This Row],[SalesChannel]],salesChannel_Ref[],2,FALSE),CLEAN(UPPER(TRIM(salesTable[SalesChannel])))))</f>
        <v>MOBILE APP</v>
      </c>
      <c r="V1373" t="str">
        <f>IF(salesTable[[#This Row],[PaymentMethod]]="","MISSING",IFERROR(VLOOKUP(salesTable[[#This Row],[PaymentMethod]],paymentMethod_REF[],2,FALSE), CLEAN(UPPER(TRIM(salesTable[[#This Row],[PaymentMethod]])))))</f>
        <v>CASH</v>
      </c>
      <c r="W1373" s="8" t="str">
        <f>IF(salesTable[[#This Row],[ProductID]]="","MISSING",IFERROR(VLOOKUP(salesTable[[#This Row],[ProductID]],product_REF[],1,FALSE),"NO MATCH"))</f>
        <v>P003</v>
      </c>
      <c r="X1373" s="8" t="str">
        <f>CLEAN(UPPER(TRIM(IF(salesTable[[#This Row],[ProductID]]="","MISSING",IFERROR(VLOOKUP(salesTable[[#This Row],[ProductID]],product_REF[],2,FALSE),"NO MATCH")))))</f>
        <v>WIRELESS HEADSET</v>
      </c>
      <c r="Y1373" t="str">
        <f>IFERROR(CLEAN(UPPER(TRIM(VLOOKUP(salesTable[[#This Row],[productID_Final]],product_REF[],3,FALSE)))),"NO MATCH")</f>
        <v>ELECTRONICS</v>
      </c>
      <c r="Z1373" s="8" t="str">
        <f>IF(salesTable[[#This Row],[productCategory_final]]=CLEAN(UPPER(TRIM(salesTable[ProductCategory]))),salesTable[[#This Row],[productCategory_final]],"MISMATCH")</f>
        <v>ELECTRONICS</v>
      </c>
      <c r="AA1373" s="8" t="str">
        <f>IF(salesTable[[#This Row],[CustomerID]]="","MISSING",IFERROR(VLOOKUP(salesTable[[#This Row],[CustomerID]],customer_REF[],1,FALSE),"NO MATCH"))</f>
        <v>C0290</v>
      </c>
      <c r="AB1373" t="str">
        <f>CLEAN(UPPER(TRIM(IF(salesTable[[#This Row],[FirstName]]="","MISSING",IFERROR(VLOOKUP(salesTable[[#This Row],[CustomerID_final]],customer_REF[],2,FALSE),"NO MATCH")))))</f>
        <v>AMA</v>
      </c>
      <c r="AC1373" s="8" t="str">
        <f>IF(salesTable[[#This Row],[customerFisrtName]]=CLEAN(UPPER(TRIM(salesTable[[#This Row],[customerFisrtName]]))),salesTable[[#This Row],[customerFisrtName]],"MISMATCH")</f>
        <v>AMA</v>
      </c>
      <c r="AD1373" t="str">
        <f>CLEAN(UPPER(TRIM(IF(salesTable[[#This Row],[LastName]]="","MISSING",IFERROR(VLOOKUP(salesTable[[#This Row],[CustomerID_final]],customer_REF[],3,FALSE),"NO MATCH")))))</f>
        <v>ADDO</v>
      </c>
      <c r="AE1373" s="8" t="str">
        <f>IF(salesTable[[#This Row],[customerLastName]]=CLEAN(UPPER(TRIM(salesTable[[#This Row],[customerLastName]]))),salesTable[[#This Row],[customerLastName]],"MISMATCH")</f>
        <v>ADDO</v>
      </c>
      <c r="AF1373" s="8" t="str">
        <f>IF(salesTable[[#This Row],[Phone]]="","MISSING",0&amp;RIGHT(TRIM(SUBSTITUTE(SUBSTITUTE(SUBSTITUTE(salesTable[[#This Row],[Phone]],"+","")," ",""),"-","")),9))</f>
        <v>0249755612</v>
      </c>
      <c r="AG137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73" s="8">
        <f>IF(salesTable[[#This Row],[quantity_clean]]&gt;0,salesTable[[#This Row],[quantity_clean]],"INVALID")</f>
        <v>4</v>
      </c>
      <c r="AI137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373" s="8">
        <f>IF(salesTable[[#This Row],[unitPrice_clean]]&gt;0,salesTable[[#This Row],[unitPrice_clean]],"INVALID")</f>
        <v>420</v>
      </c>
      <c r="AK1373">
        <f>IF(salesTable[[#This Row],[Revenue]]="","MISSING",VALUE(TRIM(SUBSTITUTE(SUBSTITUTE(salesTable[[#This Row],[Revenue]],",",""),"GH₵",""))))</f>
        <v>1680</v>
      </c>
      <c r="AL1373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1373" s="19">
        <f>IF(ISNUMBER(salesTable[[#This Row],[OrderDate]]),salesTable[[#This Row],[OrderDate]],IFERROR(DATEVALUE(CLEAN(TRIM(SUBSTITUTE(salesTable[[#This Row],[OrderDate]],".","/")))),"CHECK"))</f>
        <v>46377</v>
      </c>
      <c r="AN137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73" s="8" t="str">
        <f>CLEAN(PROPER(TRIM(salesTable[[#This Row],[Email]])))</f>
        <v>Ama.Addo5@Example.Com</v>
      </c>
      <c r="AR1373" s="8" t="str">
        <f>CLEAN(TRIM(salesTable[[#This Row],[SourceFile]]))</f>
        <v>Agent_App_2025.csv</v>
      </c>
      <c r="AS13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3" s="8" t="str">
        <f>IF(salesTable[orderRef_final]&lt;&gt;"MISSING",salesTable[orderRef_final],"invalid")</f>
        <v>SUSPICIOUS</v>
      </c>
    </row>
    <row r="1374" spans="1:46" x14ac:dyDescent="0.3">
      <c r="A1374" t="s">
        <v>4880</v>
      </c>
      <c r="B1374" t="s">
        <v>4881</v>
      </c>
      <c r="C1374" t="s">
        <v>2570</v>
      </c>
      <c r="D1374" t="s">
        <v>172</v>
      </c>
      <c r="E1374" t="s">
        <v>93</v>
      </c>
      <c r="F1374" t="s">
        <v>108</v>
      </c>
      <c r="G1374" t="s">
        <v>162</v>
      </c>
      <c r="H1374" t="s">
        <v>163</v>
      </c>
      <c r="I1374" t="s">
        <v>110</v>
      </c>
      <c r="J1374" t="s">
        <v>305</v>
      </c>
      <c r="K1374" t="s">
        <v>1385</v>
      </c>
      <c r="L1374" t="s">
        <v>775</v>
      </c>
      <c r="M1374">
        <v>1</v>
      </c>
      <c r="N1374" t="s">
        <v>354</v>
      </c>
      <c r="O1374">
        <v>620</v>
      </c>
      <c r="P1374" t="s">
        <v>4882</v>
      </c>
      <c r="Q1374" t="s">
        <v>4883</v>
      </c>
      <c r="R1374" t="s">
        <v>32</v>
      </c>
      <c r="S1374" t="str">
        <f>IF(salesTable[[#This Row],[Region]]="","MISSING",IFERROR(VLOOKUP(salesTable[[#This Row],[Region]],region_ref[],2,FALSE),TRIM(CLEAN(UPPER(salesTable[[#This Row],[Region]])))))</f>
        <v>TAMALE</v>
      </c>
      <c r="T1374" t="str">
        <f>IF(salesTable[[#This Row],[CustomerType]]="","MISSING",IFERROR(VLOOKUP(salesTable[[#This Row],[CustomerType]],customerType_Ref[],2,FALSE),TRIM(CLEAN(UPPER(salesTable[[#This Row],[CustomerType]])))))</f>
        <v>GOVERNMENT</v>
      </c>
      <c r="U1374" t="str">
        <f>IF(salesTable[[#This Row],[SalesChannel]]="","MISSING",IFERROR(VLOOKUP(salesTable[[#This Row],[SalesChannel]],salesChannel_Ref[],2,FALSE),CLEAN(UPPER(TRIM(salesTable[SalesChannel])))))</f>
        <v>MOBILE APP</v>
      </c>
      <c r="V1374" t="str">
        <f>IF(salesTable[[#This Row],[PaymentMethod]]="","MISSING",IFERROR(VLOOKUP(salesTable[[#This Row],[PaymentMethod]],paymentMethod_REF[],2,FALSE), CLEAN(UPPER(TRIM(salesTable[[#This Row],[PaymentMethod]])))))</f>
        <v>CARD</v>
      </c>
      <c r="W1374" s="8" t="str">
        <f>IF(salesTable[[#This Row],[ProductID]]="","MISSING",IFERROR(VLOOKUP(salesTable[[#This Row],[ProductID]],product_REF[],1,FALSE),"NO MATCH"))</f>
        <v>P012</v>
      </c>
      <c r="X1374" s="8" t="str">
        <f>CLEAN(UPPER(TRIM(IF(salesTable[[#This Row],[ProductID]]="","MISSING",IFERROR(VLOOKUP(salesTable[[#This Row],[ProductID]],product_REF[],2,FALSE),"NO MATCH")))))</f>
        <v>BLENDER PLUS</v>
      </c>
      <c r="Y1374" t="str">
        <f>IFERROR(CLEAN(UPPER(TRIM(VLOOKUP(salesTable[[#This Row],[productID_Final]],product_REF[],3,FALSE)))),"NO MATCH")</f>
        <v>HOME APPLIANCES</v>
      </c>
      <c r="Z1374" s="8" t="str">
        <f>IF(salesTable[[#This Row],[productCategory_final]]=CLEAN(UPPER(TRIM(salesTable[ProductCategory]))),salesTable[[#This Row],[productCategory_final]],"MISMATCH")</f>
        <v>HOME APPLIANCES</v>
      </c>
      <c r="AA1374" s="8" t="str">
        <f>IF(salesTable[[#This Row],[CustomerID]]="","MISSING",IFERROR(VLOOKUP(salesTable[[#This Row],[CustomerID]],customer_REF[],1,FALSE),"NO MATCH"))</f>
        <v>C0155</v>
      </c>
      <c r="AB1374" t="str">
        <f>CLEAN(UPPER(TRIM(IF(salesTable[[#This Row],[FirstName]]="","MISSING",IFERROR(VLOOKUP(salesTable[[#This Row],[CustomerID_final]],customer_REF[],2,FALSE),"NO MATCH")))))</f>
        <v>DANIEL</v>
      </c>
      <c r="AC1374" s="8" t="str">
        <f>IF(salesTable[[#This Row],[customerFisrtName]]=CLEAN(UPPER(TRIM(salesTable[[#This Row],[customerFisrtName]]))),salesTable[[#This Row],[customerFisrtName]],"MISMATCH")</f>
        <v>DANIEL</v>
      </c>
      <c r="AD1374" t="str">
        <f>CLEAN(UPPER(TRIM(IF(salesTable[[#This Row],[LastName]]="","MISSING",IFERROR(VLOOKUP(salesTable[[#This Row],[CustomerID_final]],customer_REF[],3,FALSE),"NO MATCH")))))</f>
        <v>BADU</v>
      </c>
      <c r="AE1374" s="8" t="str">
        <f>IF(salesTable[[#This Row],[customerLastName]]=CLEAN(UPPER(TRIM(salesTable[[#This Row],[customerLastName]]))),salesTable[[#This Row],[customerLastName]],"MISMATCH")</f>
        <v>BADU</v>
      </c>
      <c r="AF1374" s="8" t="str">
        <f>IF(salesTable[[#This Row],[Phone]]="","MISSING",0&amp;RIGHT(TRIM(SUBSTITUTE(SUBSTITUTE(SUBSTITUTE(salesTable[[#This Row],[Phone]],"+","")," ",""),"-","")),9))</f>
        <v>0558835172</v>
      </c>
      <c r="AG1374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74" s="8">
        <f>IF(salesTable[[#This Row],[quantity_clean]]&gt;0,salesTable[[#This Row],[quantity_clean]],"INVALID")</f>
        <v>1</v>
      </c>
      <c r="AI1374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374" s="8">
        <f>IF(salesTable[[#This Row],[unitPrice_clean]]&gt;0,salesTable[[#This Row],[unitPrice_clean]],"INVALID")</f>
        <v>620</v>
      </c>
      <c r="AK1374">
        <f>IF(salesTable[[#This Row],[Revenue]]="","MISSING",VALUE(TRIM(SUBSTITUTE(SUBSTITUTE(salesTable[[#This Row],[Revenue]],",",""),"GH₵",""))))</f>
        <v>620</v>
      </c>
      <c r="AL1374" s="8">
        <f>IFERROR(IF(ROUND(salesTable[[#This Row],[Quantity_final]]*salesTable[[#This Row],[UnitPrice_final]],2)=ROUND(salesTable[[#This Row],[revenue_clean]],2)=TRUE,salesTable[[#This Row],[revenue_clean]],"invalid"),"INVALID")</f>
        <v>620</v>
      </c>
      <c r="AM1374" s="19">
        <f>IF(ISNUMBER(salesTable[[#This Row],[OrderDate]]),salesTable[[#This Row],[OrderDate]],IFERROR(DATEVALUE(CLEAN(TRIM(SUBSTITUTE(salesTable[[#This Row],[OrderDate]],".","/")))),"CHECK"))</f>
        <v>45717</v>
      </c>
      <c r="AN137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45717</v>
      </c>
      <c r="AO13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74" s="8" t="str">
        <f>CLEAN(PROPER(TRIM(salesTable[[#This Row],[Email]])))</f>
        <v>Daniel.Badu9@Example.Com</v>
      </c>
      <c r="AR1374" s="8" t="str">
        <f>CLEAN(TRIM(salesTable[[#This Row],[SourceFile]]))</f>
        <v>Agent_App_2025.csv</v>
      </c>
      <c r="AS13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4" s="8" t="str">
        <f>IF(salesTable[orderRef_final]&lt;&gt;"MISSING",salesTable[orderRef_final],"invalid")</f>
        <v>SUSPICIOUS</v>
      </c>
    </row>
    <row r="1375" spans="1:46" x14ac:dyDescent="0.3">
      <c r="A1375" t="s">
        <v>4908</v>
      </c>
      <c r="B1375" t="s">
        <v>2931</v>
      </c>
      <c r="C1375" t="s">
        <v>3729</v>
      </c>
      <c r="D1375" t="s">
        <v>432</v>
      </c>
      <c r="E1375" t="s">
        <v>22</v>
      </c>
      <c r="F1375" t="s">
        <v>23</v>
      </c>
      <c r="G1375" t="s">
        <v>24</v>
      </c>
      <c r="H1375" t="s">
        <v>769</v>
      </c>
      <c r="I1375" t="s">
        <v>220</v>
      </c>
      <c r="J1375" t="s">
        <v>685</v>
      </c>
      <c r="K1375" t="s">
        <v>57</v>
      </c>
      <c r="L1375" t="s">
        <v>58</v>
      </c>
      <c r="M1375">
        <v>12</v>
      </c>
      <c r="N1375">
        <v>4200</v>
      </c>
      <c r="O1375">
        <v>50400</v>
      </c>
      <c r="P1375" t="s">
        <v>4909</v>
      </c>
      <c r="Q1375" t="s">
        <v>4910</v>
      </c>
      <c r="R1375" t="s">
        <v>157</v>
      </c>
      <c r="S1375" t="str">
        <f>IF(salesTable[[#This Row],[Region]]="","MISSING",IFERROR(VLOOKUP(salesTable[[#This Row],[Region]],region_ref[],2,FALSE),TRIM(CLEAN(UPPER(salesTable[[#This Row],[Region]])))))</f>
        <v>HO</v>
      </c>
      <c r="T1375" t="str">
        <f>IF(salesTable[[#This Row],[CustomerType]]="","MISSING",IFERROR(VLOOKUP(salesTable[[#This Row],[CustomerType]],customerType_Ref[],2,FALSE),TRIM(CLEAN(UPPER(salesTable[[#This Row],[CustomerType]])))))</f>
        <v>BUSINESS</v>
      </c>
      <c r="U1375" t="str">
        <f>IF(salesTable[[#This Row],[SalesChannel]]="","MISSING",IFERROR(VLOOKUP(salesTable[[#This Row],[SalesChannel]],salesChannel_Ref[],2,FALSE),CLEAN(UPPER(TRIM(salesTable[SalesChannel])))))</f>
        <v>ONLINE</v>
      </c>
      <c r="V137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75" s="8" t="str">
        <f>IF(salesTable[[#This Row],[ProductID]]="","MISSING",IFERROR(VLOOKUP(salesTable[[#This Row],[ProductID]],product_REF[],1,FALSE),"NO MATCH"))</f>
        <v>P001</v>
      </c>
      <c r="X1375" s="8" t="str">
        <f>CLEAN(UPPER(TRIM(IF(salesTable[[#This Row],[ProductID]]="","MISSING",IFERROR(VLOOKUP(salesTable[[#This Row],[ProductID]],product_REF[],2,FALSE),"NO MATCH")))))</f>
        <v>LAPTOP PRO 14</v>
      </c>
      <c r="Y1375" t="str">
        <f>IFERROR(CLEAN(UPPER(TRIM(VLOOKUP(salesTable[[#This Row],[productID_Final]],product_REF[],3,FALSE)))),"NO MATCH")</f>
        <v>ELECTRONICS</v>
      </c>
      <c r="Z1375" s="8" t="str">
        <f>IF(salesTable[[#This Row],[productCategory_final]]=CLEAN(UPPER(TRIM(salesTable[ProductCategory]))),salesTable[[#This Row],[productCategory_final]],"MISMATCH")</f>
        <v>ELECTRONICS</v>
      </c>
      <c r="AA1375" s="8" t="str">
        <f>IF(salesTable[[#This Row],[CustomerID]]="","MISSING",IFERROR(VLOOKUP(salesTable[[#This Row],[CustomerID]],customer_REF[],1,FALSE),"NO MATCH"))</f>
        <v>C0147</v>
      </c>
      <c r="AB1375" t="str">
        <f>CLEAN(UPPER(TRIM(IF(salesTable[[#This Row],[FirstName]]="","MISSING",IFERROR(VLOOKUP(salesTable[[#This Row],[CustomerID_final]],customer_REF[],2,FALSE),"NO MATCH")))))</f>
        <v>ABENA</v>
      </c>
      <c r="AC1375" s="8" t="str">
        <f>IF(salesTable[[#This Row],[customerFisrtName]]=CLEAN(UPPER(TRIM(salesTable[[#This Row],[customerFisrtName]]))),salesTable[[#This Row],[customerFisrtName]],"MISMATCH")</f>
        <v>ABENA</v>
      </c>
      <c r="AD1375" t="str">
        <f>CLEAN(UPPER(TRIM(IF(salesTable[[#This Row],[LastName]]="","MISSING",IFERROR(VLOOKUP(salesTable[[#This Row],[CustomerID_final]],customer_REF[],3,FALSE),"NO MATCH")))))</f>
        <v>ARTHUR</v>
      </c>
      <c r="AE1375" s="8" t="str">
        <f>IF(salesTable[[#This Row],[customerLastName]]=CLEAN(UPPER(TRIM(salesTable[[#This Row],[customerLastName]]))),salesTable[[#This Row],[customerLastName]],"MISMATCH")</f>
        <v>ARTHUR</v>
      </c>
      <c r="AF1375" s="8" t="str">
        <f>IF(salesTable[[#This Row],[Phone]]="","MISSING",0&amp;RIGHT(TRIM(SUBSTITUTE(SUBSTITUTE(SUBSTITUTE(salesTable[[#This Row],[Phone]],"+","")," ",""),"-","")),9))</f>
        <v>0248131867</v>
      </c>
      <c r="AG1375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75" s="8">
        <f>IF(salesTable[[#This Row],[quantity_clean]]&gt;0,salesTable[[#This Row],[quantity_clean]],"INVALID")</f>
        <v>12</v>
      </c>
      <c r="AI1375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75" s="8">
        <f>IF(salesTable[[#This Row],[unitPrice_clean]]&gt;0,salesTable[[#This Row],[unitPrice_clean]],"INVALID")</f>
        <v>4200</v>
      </c>
      <c r="AK1375">
        <f>IF(salesTable[[#This Row],[Revenue]]="","MISSING",VALUE(TRIM(SUBSTITUTE(SUBSTITUTE(salesTable[[#This Row],[Revenue]],",",""),"GH₵",""))))</f>
        <v>50400</v>
      </c>
      <c r="AL1375" s="8">
        <f>IFERROR(IF(ROUND(salesTable[[#This Row],[Quantity_final]]*salesTable[[#This Row],[UnitPrice_final]],2)=ROUND(salesTable[[#This Row],[revenue_clean]],2)=TRUE,salesTable[[#This Row],[revenue_clean]],"invalid"),"INVALID")</f>
        <v>50400</v>
      </c>
      <c r="AM1375" s="19" t="str">
        <f>IF(ISNUMBER(salesTable[[#This Row],[OrderDate]]),salesTable[[#This Row],[OrderDate]],IFERROR(DATEVALUE(CLEAN(TRIM(SUBSTITUTE(salesTable[[#This Row],[OrderDate]],".","/")))),"CHECK"))</f>
        <v>CHECK</v>
      </c>
      <c r="AN137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75" s="8" t="str">
        <f>CLEAN(PROPER(TRIM(salesTable[[#This Row],[Email]])))</f>
        <v>Abena.Arthur91@Example.Com</v>
      </c>
      <c r="AR1375" s="8" t="str">
        <f>CLEAN(TRIM(salesTable[[#This Row],[SourceFile]]))</f>
        <v>Online_Sales_2025.xlsx</v>
      </c>
      <c r="AS13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5" s="8" t="str">
        <f>IF(salesTable[orderRef_final]&lt;&gt;"MISSING",salesTable[orderRef_final],"invalid")</f>
        <v>SUSPICIOUS</v>
      </c>
    </row>
    <row r="1376" spans="1:46" x14ac:dyDescent="0.3">
      <c r="A1376" t="s">
        <v>4925</v>
      </c>
      <c r="B1376" t="s">
        <v>4926</v>
      </c>
      <c r="C1376" t="s">
        <v>4927</v>
      </c>
      <c r="D1376" t="s">
        <v>516</v>
      </c>
      <c r="E1376" t="s">
        <v>140</v>
      </c>
      <c r="F1376" t="s">
        <v>108</v>
      </c>
      <c r="G1376" t="s">
        <v>142</v>
      </c>
      <c r="H1376" t="s">
        <v>143</v>
      </c>
      <c r="I1376" t="s">
        <v>41</v>
      </c>
      <c r="J1376" t="s">
        <v>27</v>
      </c>
      <c r="K1376" t="s">
        <v>72</v>
      </c>
      <c r="L1376" t="s">
        <v>165</v>
      </c>
      <c r="M1376" t="s">
        <v>202</v>
      </c>
      <c r="N1376">
        <v>420</v>
      </c>
      <c r="O1376">
        <v>1260</v>
      </c>
      <c r="P1376" t="s">
        <v>4928</v>
      </c>
      <c r="Q1376" t="s">
        <v>4929</v>
      </c>
      <c r="R1376" t="s">
        <v>32</v>
      </c>
      <c r="S1376" t="str">
        <f>IF(salesTable[[#This Row],[Region]]="","MISSING",IFERROR(VLOOKUP(salesTable[[#This Row],[Region]],region_ref[],2,FALSE),TRIM(CLEAN(UPPER(salesTable[[#This Row],[Region]])))))</f>
        <v>TAMALE</v>
      </c>
      <c r="T1376" t="str">
        <f>IF(salesTable[[#This Row],[CustomerType]]="","MISSING",IFERROR(VLOOKUP(salesTable[[#This Row],[CustomerType]],customerType_Ref[],2,FALSE),TRIM(CLEAN(UPPER(salesTable[[#This Row],[CustomerType]])))))</f>
        <v>GOVERNMENT</v>
      </c>
      <c r="U1376" t="str">
        <f>IF(salesTable[[#This Row],[SalesChannel]]="","MISSING",IFERROR(VLOOKUP(salesTable[[#This Row],[SalesChannel]],salesChannel_Ref[],2,FALSE),CLEAN(UPPER(TRIM(salesTable[SalesChannel])))))</f>
        <v>IN-STORE</v>
      </c>
      <c r="V137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76" s="8" t="str">
        <f>IF(salesTable[[#This Row],[ProductID]]="","MISSING",IFERROR(VLOOKUP(salesTable[[#This Row],[ProductID]],product_REF[],1,FALSE),"NO MATCH"))</f>
        <v>P003</v>
      </c>
      <c r="X1376" s="8" t="str">
        <f>CLEAN(UPPER(TRIM(IF(salesTable[[#This Row],[ProductID]]="","MISSING",IFERROR(VLOOKUP(salesTable[[#This Row],[ProductID]],product_REF[],2,FALSE),"NO MATCH")))))</f>
        <v>WIRELESS HEADSET</v>
      </c>
      <c r="Y1376" t="str">
        <f>IFERROR(CLEAN(UPPER(TRIM(VLOOKUP(salesTable[[#This Row],[productID_Final]],product_REF[],3,FALSE)))),"NO MATCH")</f>
        <v>ELECTRONICS</v>
      </c>
      <c r="Z1376" s="8" t="str">
        <f>IF(salesTable[[#This Row],[productCategory_final]]=CLEAN(UPPER(TRIM(salesTable[ProductCategory]))),salesTable[[#This Row],[productCategory_final]],"MISMATCH")</f>
        <v>MISMATCH</v>
      </c>
      <c r="AA1376" s="8" t="str">
        <f>IF(salesTable[[#This Row],[CustomerID]]="","MISSING",IFERROR(VLOOKUP(salesTable[[#This Row],[CustomerID]],customer_REF[],1,FALSE),"NO MATCH"))</f>
        <v>C0115</v>
      </c>
      <c r="AB1376" t="str">
        <f>CLEAN(UPPER(TRIM(IF(salesTable[[#This Row],[FirstName]]="","MISSING",IFERROR(VLOOKUP(salesTable[[#This Row],[CustomerID_final]],customer_REF[],2,FALSE),"NO MATCH")))))</f>
        <v>AKOSUA</v>
      </c>
      <c r="AC1376" s="8" t="str">
        <f>IF(salesTable[[#This Row],[customerFisrtName]]=CLEAN(UPPER(TRIM(salesTable[[#This Row],[customerFisrtName]]))),salesTable[[#This Row],[customerFisrtName]],"MISMATCH")</f>
        <v>AKOSUA</v>
      </c>
      <c r="AD1376" t="str">
        <f>CLEAN(UPPER(TRIM(IF(salesTable[[#This Row],[LastName]]="","MISSING",IFERROR(VLOOKUP(salesTable[[#This Row],[CustomerID_final]],customer_REF[],3,FALSE),"NO MATCH")))))</f>
        <v>OWUSU</v>
      </c>
      <c r="AE1376" s="8" t="str">
        <f>IF(salesTable[[#This Row],[customerLastName]]=CLEAN(UPPER(TRIM(salesTable[[#This Row],[customerLastName]]))),salesTable[[#This Row],[customerLastName]],"MISMATCH")</f>
        <v>OWUSU</v>
      </c>
      <c r="AF1376" s="8" t="str">
        <f>IF(salesTable[[#This Row],[Phone]]="","MISSING",0&amp;RIGHT(TRIM(SUBSTITUTE(SUBSTITUTE(SUBSTITUTE(salesTable[[#This Row],[Phone]],"+","")," ",""),"-","")),9))</f>
        <v>0596126550</v>
      </c>
      <c r="AG1376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76" s="8">
        <f>IF(salesTable[[#This Row],[quantity_clean]]&gt;0,salesTable[[#This Row],[quantity_clean]],"INVALID")</f>
        <v>3</v>
      </c>
      <c r="AI1376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376" s="8">
        <f>IF(salesTable[[#This Row],[unitPrice_clean]]&gt;0,salesTable[[#This Row],[unitPrice_clean]],"INVALID")</f>
        <v>420</v>
      </c>
      <c r="AK1376">
        <f>IF(salesTable[[#This Row],[Revenue]]="","MISSING",VALUE(TRIM(SUBSTITUTE(SUBSTITUTE(salesTable[[#This Row],[Revenue]],",",""),"GH₵",""))))</f>
        <v>1260</v>
      </c>
      <c r="AL1376" s="8">
        <f>IFERROR(IF(ROUND(salesTable[[#This Row],[Quantity_final]]*salesTable[[#This Row],[UnitPrice_final]],2)=ROUND(salesTable[[#This Row],[revenue_clean]],2)=TRUE,salesTable[[#This Row],[revenue_clean]],"invalid"),"INVALID")</f>
        <v>1260</v>
      </c>
      <c r="AM1376" s="19">
        <f>IF(ISNUMBER(salesTable[[#This Row],[OrderDate]]),salesTable[[#This Row],[OrderDate]],IFERROR(DATEVALUE(CLEAN(TRIM(SUBSTITUTE(salesTable[[#This Row],[OrderDate]],".","/")))),"CHECK"))</f>
        <v>45867</v>
      </c>
      <c r="AN137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45867</v>
      </c>
      <c r="AO13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76" s="8" t="str">
        <f>CLEAN(PROPER(TRIM(salesTable[[#This Row],[Email]])))</f>
        <v>Akosua.Owusu21@Example.Com</v>
      </c>
      <c r="AR1376" s="8" t="str">
        <f>CLEAN(TRIM(salesTable[[#This Row],[SourceFile]]))</f>
        <v>Agent_App_2025.csv</v>
      </c>
      <c r="AS13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6" s="8" t="str">
        <f>IF(salesTable[orderRef_final]&lt;&gt;"MISSING",salesTable[orderRef_final],"invalid")</f>
        <v>SUSPICIOUS</v>
      </c>
    </row>
    <row r="1377" spans="1:46" x14ac:dyDescent="0.3">
      <c r="A1377" t="s">
        <v>4930</v>
      </c>
      <c r="B1377" t="s">
        <v>1135</v>
      </c>
      <c r="C1377" t="s">
        <v>2871</v>
      </c>
      <c r="D1377" t="s">
        <v>80</v>
      </c>
      <c r="E1377" t="s">
        <v>2147</v>
      </c>
      <c r="F1377" t="s">
        <v>4145</v>
      </c>
      <c r="G1377" t="s">
        <v>303</v>
      </c>
      <c r="H1377" t="s">
        <v>399</v>
      </c>
      <c r="I1377" t="s">
        <v>684</v>
      </c>
      <c r="J1377" t="s">
        <v>27</v>
      </c>
      <c r="K1377" t="s">
        <v>1087</v>
      </c>
      <c r="L1377" t="s">
        <v>58</v>
      </c>
      <c r="M1377">
        <v>3</v>
      </c>
      <c r="N1377">
        <v>2350</v>
      </c>
      <c r="O1377">
        <v>7050</v>
      </c>
      <c r="P1377" t="s">
        <v>4931</v>
      </c>
      <c r="Q1377" t="s">
        <v>4932</v>
      </c>
      <c r="R1377" t="s">
        <v>32</v>
      </c>
      <c r="S1377" t="str">
        <f>IF(salesTable[[#This Row],[Region]]="","MISSING",IFERROR(VLOOKUP(salesTable[[#This Row],[Region]],region_ref[],2,FALSE),TRIM(CLEAN(UPPER(salesTable[[#This Row],[Region]])))))</f>
        <v>HO</v>
      </c>
      <c r="T1377" t="str">
        <f>IF(salesTable[[#This Row],[CustomerType]]="","MISSING",IFERROR(VLOOKUP(salesTable[[#This Row],[CustomerType]],customerType_Ref[],2,FALSE),TRIM(CLEAN(UPPER(salesTable[[#This Row],[CustomerType]])))))</f>
        <v>GOVERNMENT</v>
      </c>
      <c r="U1377" t="str">
        <f>IF(salesTable[[#This Row],[SalesChannel]]="","MISSING",IFERROR(VLOOKUP(salesTable[[#This Row],[SalesChannel]],salesChannel_Ref[],2,FALSE),CLEAN(UPPER(TRIM(salesTable[SalesChannel])))))</f>
        <v>AGENT</v>
      </c>
      <c r="V137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77" s="8" t="str">
        <f>IF(salesTable[[#This Row],[ProductID]]="","MISSING",IFERROR(VLOOKUP(salesTable[[#This Row],[ProductID]],product_REF[],1,FALSE),"NO MATCH"))</f>
        <v>P011</v>
      </c>
      <c r="X1377" s="8" t="str">
        <f>CLEAN(UPPER(TRIM(IF(salesTable[[#This Row],[ProductID]]="","MISSING",IFERROR(VLOOKUP(salesTable[[#This Row],[ProductID]],product_REF[],2,FALSE),"NO MATCH")))))</f>
        <v>EXECUTIVE DESK</v>
      </c>
      <c r="Y1377" t="str">
        <f>IFERROR(CLEAN(UPPER(TRIM(VLOOKUP(salesTable[[#This Row],[productID_Final]],product_REF[],3,FALSE)))),"NO MATCH")</f>
        <v>FURNITURE</v>
      </c>
      <c r="Z1377" s="8" t="str">
        <f>IF(salesTable[[#This Row],[productCategory_final]]=CLEAN(UPPER(TRIM(salesTable[ProductCategory]))),salesTable[[#This Row],[productCategory_final]],"MISMATCH")</f>
        <v>FURNITURE</v>
      </c>
      <c r="AA1377" s="8" t="str">
        <f>IF(salesTable[[#This Row],[CustomerID]]="","MISSING",IFERROR(VLOOKUP(salesTable[[#This Row],[CustomerID]],customer_REF[],1,FALSE),"NO MATCH"))</f>
        <v>C0318</v>
      </c>
      <c r="AB1377" t="str">
        <f>CLEAN(UPPER(TRIM(IF(salesTable[[#This Row],[FirstName]]="","MISSING",IFERROR(VLOOKUP(salesTable[[#This Row],[CustomerID_final]],customer_REF[],2,FALSE),"NO MATCH")))))</f>
        <v>ADWOA</v>
      </c>
      <c r="AC1377" s="8" t="str">
        <f>IF(salesTable[[#This Row],[customerFisrtName]]=CLEAN(UPPER(TRIM(salesTable[[#This Row],[customerFisrtName]]))),salesTable[[#This Row],[customerFisrtName]],"MISMATCH")</f>
        <v>ADWOA</v>
      </c>
      <c r="AD1377" t="str">
        <f>CLEAN(UPPER(TRIM(IF(salesTable[[#This Row],[LastName]]="","MISSING",IFERROR(VLOOKUP(salesTable[[#This Row],[CustomerID_final]],customer_REF[],3,FALSE),"NO MATCH")))))</f>
        <v>OWUSU</v>
      </c>
      <c r="AE1377" s="8" t="str">
        <f>IF(salesTable[[#This Row],[customerLastName]]=CLEAN(UPPER(TRIM(salesTable[[#This Row],[customerLastName]]))),salesTable[[#This Row],[customerLastName]],"MISMATCH")</f>
        <v>OWUSU</v>
      </c>
      <c r="AF1377" s="8" t="str">
        <f>IF(salesTable[[#This Row],[Phone]]="","MISSING",0&amp;RIGHT(TRIM(SUBSTITUTE(SUBSTITUTE(SUBSTITUTE(salesTable[[#This Row],[Phone]],"+","")," ",""),"-","")),9))</f>
        <v>0269259384</v>
      </c>
      <c r="AG137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77" s="8">
        <f>IF(salesTable[[#This Row],[quantity_clean]]&gt;0,salesTable[[#This Row],[quantity_clean]],"INVALID")</f>
        <v>3</v>
      </c>
      <c r="AI1377">
        <f>IF(OR(salesTable[[#This Row],[UnitPrice]]="",salesTable[[#This Row],[UnitPrice]]="N/A",salesTable[[#This Row],[UnitPrice]]="unknown"),"INVALID",VALUE(TRIM(SUBSTITUTE(SUBSTITUTE(salesTable[[#This Row],[UnitPrice]],",",""),"GH₵",""))))</f>
        <v>2350</v>
      </c>
      <c r="AJ1377" s="8">
        <f>IF(salesTable[[#This Row],[unitPrice_clean]]&gt;0,salesTable[[#This Row],[unitPrice_clean]],"INVALID")</f>
        <v>2350</v>
      </c>
      <c r="AK1377">
        <f>IF(salesTable[[#This Row],[Revenue]]="","MISSING",VALUE(TRIM(SUBSTITUTE(SUBSTITUTE(salesTable[[#This Row],[Revenue]],",",""),"GH₵",""))))</f>
        <v>7050</v>
      </c>
      <c r="AL1377" s="8">
        <f>IFERROR(IF(ROUND(salesTable[[#This Row],[Quantity_final]]*salesTable[[#This Row],[UnitPrice_final]],2)=ROUND(salesTable[[#This Row],[revenue_clean]],2)=TRUE,salesTable[[#This Row],[revenue_clean]],"invalid"),"INVALID")</f>
        <v>7050</v>
      </c>
      <c r="AM1377" s="19" t="str">
        <f>IF(ISNUMBER(salesTable[[#This Row],[OrderDate]]),salesTable[[#This Row],[OrderDate]],IFERROR(DATEVALUE(CLEAN(TRIM(SUBSTITUTE(salesTable[[#This Row],[OrderDate]],".","/")))),"CHECK"))</f>
        <v>CHECK</v>
      </c>
      <c r="AN137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77" s="8" t="str">
        <f>CLEAN(PROPER(TRIM(salesTable[[#This Row],[Email]])))</f>
        <v>Adwoa.Owusu77@Example.Com</v>
      </c>
      <c r="AR1377" s="8" t="str">
        <f>CLEAN(TRIM(salesTable[[#This Row],[SourceFile]]))</f>
        <v>Agent_App_2025.csv</v>
      </c>
      <c r="AS13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7" s="8" t="str">
        <f>IF(salesTable[orderRef_final]&lt;&gt;"MISSING",salesTable[orderRef_final],"invalid")</f>
        <v>SUSPICIOUS</v>
      </c>
    </row>
    <row r="1378" spans="1:46" x14ac:dyDescent="0.3">
      <c r="A1378" t="s">
        <v>4933</v>
      </c>
      <c r="B1378" t="s">
        <v>4934</v>
      </c>
      <c r="C1378" t="s">
        <v>431</v>
      </c>
      <c r="D1378" t="s">
        <v>366</v>
      </c>
      <c r="E1378" t="s">
        <v>190</v>
      </c>
      <c r="F1378" t="s">
        <v>2405</v>
      </c>
      <c r="G1378" t="s">
        <v>191</v>
      </c>
      <c r="H1378" t="s">
        <v>278</v>
      </c>
      <c r="I1378" t="s">
        <v>279</v>
      </c>
      <c r="J1378" t="s">
        <v>337</v>
      </c>
      <c r="K1378" t="s">
        <v>72</v>
      </c>
      <c r="L1378" t="s">
        <v>182</v>
      </c>
      <c r="M1378">
        <v>1</v>
      </c>
      <c r="N1378">
        <v>1650</v>
      </c>
      <c r="O1378">
        <v>1650</v>
      </c>
      <c r="P1378" t="s">
        <v>4935</v>
      </c>
      <c r="Q1378" t="s">
        <v>4936</v>
      </c>
      <c r="R1378" t="s">
        <v>46</v>
      </c>
      <c r="S1378" t="str">
        <f>IF(salesTable[[#This Row],[Region]]="","MISSING",IFERROR(VLOOKUP(salesTable[[#This Row],[Region]],region_ref[],2,FALSE),TRIM(CLEAN(UPPER(salesTable[[#This Row],[Region]])))))</f>
        <v>HO</v>
      </c>
      <c r="T1378" t="str">
        <f>IF(salesTable[[#This Row],[CustomerType]]="","MISSING",IFERROR(VLOOKUP(salesTable[[#This Row],[CustomerType]],customerType_Ref[],2,FALSE),TRIM(CLEAN(UPPER(salesTable[[#This Row],[CustomerType]])))))</f>
        <v>INDIVIDUAL</v>
      </c>
      <c r="U1378" t="str">
        <f>IF(salesTable[[#This Row],[SalesChannel]]="","MISSING",IFERROR(VLOOKUP(salesTable[[#This Row],[SalesChannel]],salesChannel_Ref[],2,FALSE),CLEAN(UPPER(TRIM(salesTable[SalesChannel])))))</f>
        <v>IN-STORE</v>
      </c>
      <c r="V1378" t="str">
        <f>IF(salesTable[[#This Row],[PaymentMethod]]="","MISSING",IFERROR(VLOOKUP(salesTable[[#This Row],[PaymentMethod]],paymentMethod_REF[],2,FALSE), CLEAN(UPPER(TRIM(salesTable[[#This Row],[PaymentMethod]])))))</f>
        <v>CASH</v>
      </c>
      <c r="W1378" s="8" t="str">
        <f>IF(salesTable[[#This Row],[ProductID]]="","MISSING",IFERROR(VLOOKUP(salesTable[[#This Row],[ProductID]],product_REF[],1,FALSE),"NO MATCH"))</f>
        <v>P004</v>
      </c>
      <c r="X1378" s="8" t="str">
        <f>CLEAN(UPPER(TRIM(IF(salesTable[[#This Row],[ProductID]]="","MISSING",IFERROR(VLOOKUP(salesTable[[#This Row],[ProductID]],product_REF[],2,FALSE),"NO MATCH")))))</f>
        <v>LASER PRINTER</v>
      </c>
      <c r="Y1378" t="str">
        <f>IFERROR(CLEAN(UPPER(TRIM(VLOOKUP(salesTable[[#This Row],[productID_Final]],product_REF[],3,FALSE)))),"NO MATCH")</f>
        <v>OFFICE SUPPLIES</v>
      </c>
      <c r="Z1378" s="8" t="str">
        <f>IF(salesTable[[#This Row],[productCategory_final]]=CLEAN(UPPER(TRIM(salesTable[ProductCategory]))),salesTable[[#This Row],[productCategory_final]],"MISMATCH")</f>
        <v>OFFICE SUPPLIES</v>
      </c>
      <c r="AA1378" s="8" t="str">
        <f>IF(salesTable[[#This Row],[CustomerID]]="","MISSING",IFERROR(VLOOKUP(salesTable[[#This Row],[CustomerID]],customer_REF[],1,FALSE),"NO MATCH"))</f>
        <v>C0323</v>
      </c>
      <c r="AB1378" t="str">
        <f>CLEAN(UPPER(TRIM(IF(salesTable[[#This Row],[FirstName]]="","MISSING",IFERROR(VLOOKUP(salesTable[[#This Row],[CustomerID_final]],customer_REF[],2,FALSE),"NO MATCH")))))</f>
        <v>ABENA</v>
      </c>
      <c r="AC1378" s="8" t="str">
        <f>IF(salesTable[[#This Row],[customerFisrtName]]=CLEAN(UPPER(TRIM(salesTable[[#This Row],[customerFisrtName]]))),salesTable[[#This Row],[customerFisrtName]],"MISMATCH")</f>
        <v>ABENA</v>
      </c>
      <c r="AD1378" t="str">
        <f>CLEAN(UPPER(TRIM(IF(salesTable[[#This Row],[LastName]]="","MISSING",IFERROR(VLOOKUP(salesTable[[#This Row],[CustomerID_final]],customer_REF[],3,FALSE),"NO MATCH")))))</f>
        <v>ASARE</v>
      </c>
      <c r="AE1378" s="8" t="str">
        <f>IF(salesTable[[#This Row],[customerLastName]]=CLEAN(UPPER(TRIM(salesTable[[#This Row],[customerLastName]]))),salesTable[[#This Row],[customerLastName]],"MISMATCH")</f>
        <v>ASARE</v>
      </c>
      <c r="AF1378" s="8" t="str">
        <f>IF(salesTable[[#This Row],[Phone]]="","MISSING",0&amp;RIGHT(TRIM(SUBSTITUTE(SUBSTITUTE(SUBSTITUTE(salesTable[[#This Row],[Phone]],"+","")," ",""),"-","")),9))</f>
        <v>0242303626</v>
      </c>
      <c r="AG1378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78" s="8">
        <f>IF(salesTable[[#This Row],[quantity_clean]]&gt;0,salesTable[[#This Row],[quantity_clean]],"INVALID")</f>
        <v>1</v>
      </c>
      <c r="AI137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78" s="8">
        <f>IF(salesTable[[#This Row],[unitPrice_clean]]&gt;0,salesTable[[#This Row],[unitPrice_clean]],"INVALID")</f>
        <v>1650</v>
      </c>
      <c r="AK1378">
        <f>IF(salesTable[[#This Row],[Revenue]]="","MISSING",VALUE(TRIM(SUBSTITUTE(SUBSTITUTE(salesTable[[#This Row],[Revenue]],",",""),"GH₵",""))))</f>
        <v>1650</v>
      </c>
      <c r="AL1378" s="8">
        <f>IFERROR(IF(ROUND(salesTable[[#This Row],[Quantity_final]]*salesTable[[#This Row],[UnitPrice_final]],2)=ROUND(salesTable[[#This Row],[revenue_clean]],2)=TRUE,salesTable[[#This Row],[revenue_clean]],"invalid"),"INVALID")</f>
        <v>1650</v>
      </c>
      <c r="AM1378" s="19">
        <f>IF(ISNUMBER(salesTable[[#This Row],[OrderDate]]),salesTable[[#This Row],[OrderDate]],IFERROR(DATEVALUE(CLEAN(TRIM(SUBSTITUTE(salesTable[[#This Row],[OrderDate]],".","/")))),"CHECK"))</f>
        <v>45700</v>
      </c>
      <c r="AN137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45700</v>
      </c>
      <c r="AO13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78" s="8" t="str">
        <f>CLEAN(PROPER(TRIM(salesTable[[#This Row],[Email]])))</f>
        <v>Abena.Asare78@Example.Com</v>
      </c>
      <c r="AR1378" s="8" t="str">
        <f>CLEAN(TRIM(salesTable[[#This Row],[SourceFile]]))</f>
        <v>Mobile_App_Export.csv</v>
      </c>
      <c r="AS13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8" s="8" t="str">
        <f>IF(salesTable[orderRef_final]&lt;&gt;"MISSING",salesTable[orderRef_final],"invalid")</f>
        <v>SUSPICIOUS</v>
      </c>
    </row>
    <row r="1379" spans="1:46" x14ac:dyDescent="0.3">
      <c r="A1379" t="s">
        <v>4937</v>
      </c>
      <c r="B1379" t="s">
        <v>4938</v>
      </c>
      <c r="C1379" t="s">
        <v>1163</v>
      </c>
      <c r="D1379" t="s">
        <v>50</v>
      </c>
      <c r="E1379" t="s">
        <v>140</v>
      </c>
      <c r="F1379" t="s">
        <v>108</v>
      </c>
      <c r="G1379" t="s">
        <v>120</v>
      </c>
      <c r="H1379" t="s">
        <v>683</v>
      </c>
      <c r="I1379" t="s">
        <v>41</v>
      </c>
      <c r="J1379" t="s">
        <v>27</v>
      </c>
      <c r="K1379" t="s">
        <v>98</v>
      </c>
      <c r="L1379" t="s">
        <v>165</v>
      </c>
      <c r="M1379" t="s">
        <v>212</v>
      </c>
      <c r="N1379">
        <v>850</v>
      </c>
      <c r="O1379">
        <v>8500</v>
      </c>
      <c r="P1379" t="s">
        <v>4939</v>
      </c>
      <c r="Q1379" t="s">
        <v>4940</v>
      </c>
      <c r="R1379" t="s">
        <v>32</v>
      </c>
      <c r="S1379" t="str">
        <f>IF(salesTable[[#This Row],[Region]]="","MISSING",IFERROR(VLOOKUP(salesTable[[#This Row],[Region]],region_ref[],2,FALSE),TRIM(CLEAN(UPPER(salesTable[[#This Row],[Region]])))))</f>
        <v>TAMALE</v>
      </c>
      <c r="T1379" t="str">
        <f>IF(salesTable[[#This Row],[CustomerType]]="","MISSING",IFERROR(VLOOKUP(salesTable[[#This Row],[CustomerType]],customerType_Ref[],2,FALSE),TRIM(CLEAN(UPPER(salesTable[[#This Row],[CustomerType]])))))</f>
        <v>GOVERNMENT</v>
      </c>
      <c r="U1379" t="str">
        <f>IF(salesTable[[#This Row],[SalesChannel]]="","MISSING",IFERROR(VLOOKUP(salesTable[[#This Row],[SalesChannel]],salesChannel_Ref[],2,FALSE),CLEAN(UPPER(TRIM(salesTable[SalesChannel])))))</f>
        <v>MOBILE APP</v>
      </c>
      <c r="V137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79" s="8" t="str">
        <f>IF(salesTable[[#This Row],[ProductID]]="","MISSING",IFERROR(VLOOKUP(salesTable[[#This Row],[ProductID]],product_REF[],1,FALSE),"NO MATCH"))</f>
        <v>P002</v>
      </c>
      <c r="X1379" s="8" t="str">
        <f>CLEAN(UPPER(TRIM(IF(salesTable[[#This Row],[ProductID]]="","MISSING",IFERROR(VLOOKUP(salesTable[[#This Row],[ProductID]],product_REF[],2,FALSE),"NO MATCH")))))</f>
        <v>OFFICE CHAIR</v>
      </c>
      <c r="Y1379" t="str">
        <f>IFERROR(CLEAN(UPPER(TRIM(VLOOKUP(salesTable[[#This Row],[productID_Final]],product_REF[],3,FALSE)))),"NO MATCH")</f>
        <v>FURNITURE</v>
      </c>
      <c r="Z1379" s="8" t="str">
        <f>IF(salesTable[[#This Row],[productCategory_final]]=CLEAN(UPPER(TRIM(salesTable[ProductCategory]))),salesTable[[#This Row],[productCategory_final]],"MISMATCH")</f>
        <v>FURNITURE</v>
      </c>
      <c r="AA1379" s="8" t="str">
        <f>IF(salesTable[[#This Row],[CustomerID]]="","MISSING",IFERROR(VLOOKUP(salesTable[[#This Row],[CustomerID]],customer_REF[],1,FALSE),"NO MATCH"))</f>
        <v>C0312</v>
      </c>
      <c r="AB1379" t="str">
        <f>CLEAN(UPPER(TRIM(IF(salesTable[[#This Row],[FirstName]]="","MISSING",IFERROR(VLOOKUP(salesTable[[#This Row],[CustomerID_final]],customer_REF[],2,FALSE),"NO MATCH")))))</f>
        <v>AKOSUA</v>
      </c>
      <c r="AC1379" s="8" t="str">
        <f>IF(salesTable[[#This Row],[customerFisrtName]]=CLEAN(UPPER(TRIM(salesTable[[#This Row],[customerFisrtName]]))),salesTable[[#This Row],[customerFisrtName]],"MISMATCH")</f>
        <v>AKOSUA</v>
      </c>
      <c r="AD1379" t="str">
        <f>CLEAN(UPPER(TRIM(IF(salesTable[[#This Row],[LastName]]="","MISSING",IFERROR(VLOOKUP(salesTable[[#This Row],[CustomerID_final]],customer_REF[],3,FALSE),"NO MATCH")))))</f>
        <v>OWUSU</v>
      </c>
      <c r="AE1379" s="8" t="str">
        <f>IF(salesTable[[#This Row],[customerLastName]]=CLEAN(UPPER(TRIM(salesTable[[#This Row],[customerLastName]]))),salesTable[[#This Row],[customerLastName]],"MISMATCH")</f>
        <v>OWUSU</v>
      </c>
      <c r="AF1379" s="8" t="str">
        <f>IF(salesTable[[#This Row],[Phone]]="","MISSING",0&amp;RIGHT(TRIM(SUBSTITUTE(SUBSTITUTE(SUBSTITUTE(salesTable[[#This Row],[Phone]],"+","")," ",""),"-","")),9))</f>
        <v>0243941797</v>
      </c>
      <c r="AG137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79" s="8">
        <f>IF(salesTable[[#This Row],[quantity_clean]]&gt;0,salesTable[[#This Row],[quantity_clean]],"INVALID")</f>
        <v>10</v>
      </c>
      <c r="AI1379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79" s="8">
        <f>IF(salesTable[[#This Row],[unitPrice_clean]]&gt;0,salesTable[[#This Row],[unitPrice_clean]],"INVALID")</f>
        <v>850</v>
      </c>
      <c r="AK1379">
        <f>IF(salesTable[[#This Row],[Revenue]]="","MISSING",VALUE(TRIM(SUBSTITUTE(SUBSTITUTE(salesTable[[#This Row],[Revenue]],",",""),"GH₵",""))))</f>
        <v>8500</v>
      </c>
      <c r="AL1379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1379" s="19">
        <f>IF(ISNUMBER(salesTable[[#This Row],[OrderDate]]),salesTable[[#This Row],[OrderDate]],IFERROR(DATEVALUE(CLEAN(TRIM(SUBSTITUTE(salesTable[[#This Row],[OrderDate]],".","/")))),"CHECK"))</f>
        <v>45960</v>
      </c>
      <c r="AN137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45960</v>
      </c>
      <c r="AO13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79" s="8" t="str">
        <f>CLEAN(PROPER(TRIM(salesTable[[#This Row],[Email]])))</f>
        <v>Akosua.Owusu90@Example.Com</v>
      </c>
      <c r="AR1379" s="8" t="str">
        <f>CLEAN(TRIM(salesTable[[#This Row],[SourceFile]]))</f>
        <v>Agent_App_2025.csv</v>
      </c>
      <c r="AS13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79" s="8" t="str">
        <f>IF(salesTable[orderRef_final]&lt;&gt;"MISSING",salesTable[orderRef_final],"invalid")</f>
        <v>SUSPICIOUS</v>
      </c>
    </row>
    <row r="1380" spans="1:46" x14ac:dyDescent="0.3">
      <c r="A1380" t="s">
        <v>4941</v>
      </c>
      <c r="B1380" t="s">
        <v>4942</v>
      </c>
      <c r="C1380" t="s">
        <v>3561</v>
      </c>
      <c r="D1380" t="s">
        <v>139</v>
      </c>
      <c r="E1380" t="s">
        <v>37</v>
      </c>
      <c r="F1380" t="s">
        <v>108</v>
      </c>
      <c r="G1380" t="s">
        <v>191</v>
      </c>
      <c r="H1380" t="s">
        <v>278</v>
      </c>
      <c r="I1380" t="s">
        <v>193</v>
      </c>
      <c r="J1380" t="s">
        <v>393</v>
      </c>
      <c r="K1380" t="s">
        <v>98</v>
      </c>
      <c r="L1380" t="s">
        <v>43</v>
      </c>
      <c r="M1380">
        <v>11</v>
      </c>
      <c r="N1380" t="s">
        <v>3640</v>
      </c>
      <c r="O1380">
        <v>18150</v>
      </c>
      <c r="P1380" t="s">
        <v>4943</v>
      </c>
      <c r="Q1380" t="s">
        <v>4944</v>
      </c>
      <c r="R1380" t="s">
        <v>157</v>
      </c>
      <c r="S1380" t="str">
        <f>IF(salesTable[[#This Row],[Region]]="","MISSING",IFERROR(VLOOKUP(salesTable[[#This Row],[Region]],region_ref[],2,FALSE),TRIM(CLEAN(UPPER(salesTable[[#This Row],[Region]])))))</f>
        <v>TAMALE</v>
      </c>
      <c r="T1380" t="str">
        <f>IF(salesTable[[#This Row],[CustomerType]]="","MISSING",IFERROR(VLOOKUP(salesTable[[#This Row],[CustomerType]],customerType_Ref[],2,FALSE),TRIM(CLEAN(UPPER(salesTable[[#This Row],[CustomerType]])))))</f>
        <v>BUSINESS</v>
      </c>
      <c r="U1380" t="str">
        <f>IF(salesTable[[#This Row],[SalesChannel]]="","MISSING",IFERROR(VLOOKUP(salesTable[[#This Row],[SalesChannel]],salesChannel_Ref[],2,FALSE),CLEAN(UPPER(TRIM(salesTable[SalesChannel])))))</f>
        <v>MOBILE APP</v>
      </c>
      <c r="V138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80" s="8" t="str">
        <f>IF(salesTable[[#This Row],[ProductID]]="","MISSING",IFERROR(VLOOKUP(salesTable[[#This Row],[ProductID]],product_REF[],1,FALSE),"NO MATCH"))</f>
        <v>P004</v>
      </c>
      <c r="X1380" s="8" t="str">
        <f>CLEAN(UPPER(TRIM(IF(salesTable[[#This Row],[ProductID]]="","MISSING",IFERROR(VLOOKUP(salesTable[[#This Row],[ProductID]],product_REF[],2,FALSE),"NO MATCH")))))</f>
        <v>LASER PRINTER</v>
      </c>
      <c r="Y1380" t="str">
        <f>IFERROR(CLEAN(UPPER(TRIM(VLOOKUP(salesTable[[#This Row],[productID_Final]],product_REF[],3,FALSE)))),"NO MATCH")</f>
        <v>OFFICE SUPPLIES</v>
      </c>
      <c r="Z1380" s="8" t="str">
        <f>IF(salesTable[[#This Row],[productCategory_final]]=CLEAN(UPPER(TRIM(salesTable[ProductCategory]))),salesTable[[#This Row],[productCategory_final]],"MISMATCH")</f>
        <v>OFFICE SUPPLIES</v>
      </c>
      <c r="AA1380" s="8" t="str">
        <f>IF(salesTable[[#This Row],[CustomerID]]="","MISSING",IFERROR(VLOOKUP(salesTable[[#This Row],[CustomerID]],customer_REF[],1,FALSE),"NO MATCH"))</f>
        <v>C0110</v>
      </c>
      <c r="AB1380" t="str">
        <f>CLEAN(UPPER(TRIM(IF(salesTable[[#This Row],[FirstName]]="","MISSING",IFERROR(VLOOKUP(salesTable[[#This Row],[CustomerID_final]],customer_REF[],2,FALSE),"NO MATCH")))))</f>
        <v>KOFI</v>
      </c>
      <c r="AC1380" s="8" t="str">
        <f>IF(salesTable[[#This Row],[customerFisrtName]]=CLEAN(UPPER(TRIM(salesTable[[#This Row],[customerFisrtName]]))),salesTable[[#This Row],[customerFisrtName]],"MISMATCH")</f>
        <v>KOFI</v>
      </c>
      <c r="AD1380" t="str">
        <f>CLEAN(UPPER(TRIM(IF(salesTable[[#This Row],[LastName]]="","MISSING",IFERROR(VLOOKUP(salesTable[[#This Row],[CustomerID_final]],customer_REF[],3,FALSE),"NO MATCH")))))</f>
        <v>ANTWI</v>
      </c>
      <c r="AE1380" s="8" t="str">
        <f>IF(salesTable[[#This Row],[customerLastName]]=CLEAN(UPPER(TRIM(salesTable[[#This Row],[customerLastName]]))),salesTable[[#This Row],[customerLastName]],"MISMATCH")</f>
        <v>ANTWI</v>
      </c>
      <c r="AF1380" s="8" t="str">
        <f>IF(salesTable[[#This Row],[Phone]]="","MISSING",0&amp;RIGHT(TRIM(SUBSTITUTE(SUBSTITUTE(SUBSTITUTE(salesTable[[#This Row],[Phone]],"+","")," ",""),"-","")),9))</f>
        <v>0549202911</v>
      </c>
      <c r="AG138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80" s="8">
        <f>IF(salesTable[[#This Row],[quantity_clean]]&gt;0,salesTable[[#This Row],[quantity_clean]],"INVALID")</f>
        <v>11</v>
      </c>
      <c r="AI1380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80" s="8">
        <f>IF(salesTable[[#This Row],[unitPrice_clean]]&gt;0,salesTable[[#This Row],[unitPrice_clean]],"INVALID")</f>
        <v>1650</v>
      </c>
      <c r="AK1380">
        <f>IF(salesTable[[#This Row],[Revenue]]="","MISSING",VALUE(TRIM(SUBSTITUTE(SUBSTITUTE(salesTable[[#This Row],[Revenue]],",",""),"GH₵",""))))</f>
        <v>18150</v>
      </c>
      <c r="AL1380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1380" s="19">
        <f>IF(ISNUMBER(salesTable[[#This Row],[OrderDate]]),salesTable[[#This Row],[OrderDate]],IFERROR(DATEVALUE(CLEAN(TRIM(SUBSTITUTE(salesTable[[#This Row],[OrderDate]],".","/")))),"CHECK"))</f>
        <v>46042</v>
      </c>
      <c r="AN138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0" s="8" t="str">
        <f>CLEAN(PROPER(TRIM(salesTable[[#This Row],[Email]])))</f>
        <v>Kofi.Antwi18@Example.Com</v>
      </c>
      <c r="AR1380" s="8" t="str">
        <f>CLEAN(TRIM(salesTable[[#This Row],[SourceFile]]))</f>
        <v>Online_Sales_2025.xlsx</v>
      </c>
      <c r="AS13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0" s="8" t="str">
        <f>IF(salesTable[orderRef_final]&lt;&gt;"MISSING",salesTable[orderRef_final],"invalid")</f>
        <v>SUSPICIOUS</v>
      </c>
    </row>
    <row r="1381" spans="1:46" x14ac:dyDescent="0.3">
      <c r="A1381" t="s">
        <v>4945</v>
      </c>
      <c r="B1381" t="s">
        <v>4946</v>
      </c>
      <c r="C1381" t="s">
        <v>1676</v>
      </c>
      <c r="D1381" t="s">
        <v>3545</v>
      </c>
      <c r="E1381" t="s">
        <v>161</v>
      </c>
      <c r="F1381" t="s">
        <v>23</v>
      </c>
      <c r="G1381" t="s">
        <v>142</v>
      </c>
      <c r="H1381" t="s">
        <v>143</v>
      </c>
      <c r="I1381" t="s">
        <v>313</v>
      </c>
      <c r="J1381" t="s">
        <v>83</v>
      </c>
      <c r="K1381" t="s">
        <v>98</v>
      </c>
      <c r="L1381" t="s">
        <v>565</v>
      </c>
      <c r="M1381">
        <v>4</v>
      </c>
      <c r="N1381">
        <v>420</v>
      </c>
      <c r="O1381">
        <v>1680</v>
      </c>
      <c r="P1381" t="s">
        <v>4947</v>
      </c>
      <c r="Q1381" t="s">
        <v>4948</v>
      </c>
      <c r="R1381" t="s">
        <v>46</v>
      </c>
      <c r="S1381" t="str">
        <f>IF(salesTable[[#This Row],[Region]]="","MISSING",IFERROR(VLOOKUP(salesTable[[#This Row],[Region]],region_ref[],2,FALSE),TRIM(CLEAN(UPPER(salesTable[[#This Row],[Region]])))))</f>
        <v>HO</v>
      </c>
      <c r="T1381" t="str">
        <f>IF(salesTable[[#This Row],[CustomerType]]="","MISSING",IFERROR(VLOOKUP(salesTable[[#This Row],[CustomerType]],customerType_Ref[],2,FALSE),TRIM(CLEAN(UPPER(salesTable[[#This Row],[CustomerType]])))))</f>
        <v>INDIVIDUAL</v>
      </c>
      <c r="U1381" t="str">
        <f>IF(salesTable[[#This Row],[SalesChannel]]="","MISSING",IFERROR(VLOOKUP(salesTable[[#This Row],[SalesChannel]],salesChannel_Ref[],2,FALSE),CLEAN(UPPER(TRIM(salesTable[SalesChannel])))))</f>
        <v>MOBILE APP</v>
      </c>
      <c r="V1381" t="str">
        <f>IF(salesTable[[#This Row],[PaymentMethod]]="","MISSING",IFERROR(VLOOKUP(salesTable[[#This Row],[PaymentMethod]],paymentMethod_REF[],2,FALSE), CLEAN(UPPER(TRIM(salesTable[[#This Row],[PaymentMethod]])))))</f>
        <v>CARD</v>
      </c>
      <c r="W1381" s="8" t="str">
        <f>IF(salesTable[[#This Row],[ProductID]]="","MISSING",IFERROR(VLOOKUP(salesTable[[#This Row],[ProductID]],product_REF[],1,FALSE),"NO MATCH"))</f>
        <v>P003</v>
      </c>
      <c r="X1381" s="8" t="str">
        <f>CLEAN(UPPER(TRIM(IF(salesTable[[#This Row],[ProductID]]="","MISSING",IFERROR(VLOOKUP(salesTable[[#This Row],[ProductID]],product_REF[],2,FALSE),"NO MATCH")))))</f>
        <v>WIRELESS HEADSET</v>
      </c>
      <c r="Y1381" t="str">
        <f>IFERROR(CLEAN(UPPER(TRIM(VLOOKUP(salesTable[[#This Row],[productID_Final]],product_REF[],3,FALSE)))),"NO MATCH")</f>
        <v>ELECTRONICS</v>
      </c>
      <c r="Z1381" s="8" t="str">
        <f>IF(salesTable[[#This Row],[productCategory_final]]=CLEAN(UPPER(TRIM(salesTable[ProductCategory]))),salesTable[[#This Row],[productCategory_final]],"MISMATCH")</f>
        <v>ELECTRONICS</v>
      </c>
      <c r="AA1381" s="8" t="str">
        <f>IF(salesTable[[#This Row],[CustomerID]]="","MISSING",IFERROR(VLOOKUP(salesTable[[#This Row],[CustomerID]],customer_REF[],1,FALSE),"NO MATCH"))</f>
        <v>C0052</v>
      </c>
      <c r="AB1381" t="str">
        <f>CLEAN(UPPER(TRIM(IF(salesTable[[#This Row],[FirstName]]="","MISSING",IFERROR(VLOOKUP(salesTable[[#This Row],[CustomerID_final]],customer_REF[],2,FALSE),"NO MATCH")))))</f>
        <v>KOJO</v>
      </c>
      <c r="AC1381" s="8" t="str">
        <f>IF(salesTable[[#This Row],[customerFisrtName]]=CLEAN(UPPER(TRIM(salesTable[[#This Row],[customerFisrtName]]))),salesTable[[#This Row],[customerFisrtName]],"MISMATCH")</f>
        <v>KOJO</v>
      </c>
      <c r="AD1381" t="str">
        <f>CLEAN(UPPER(TRIM(IF(salesTable[[#This Row],[LastName]]="","MISSING",IFERROR(VLOOKUP(salesTable[[#This Row],[CustomerID_final]],customer_REF[],3,FALSE),"NO MATCH")))))</f>
        <v>ADDO</v>
      </c>
      <c r="AE1381" s="8" t="str">
        <f>IF(salesTable[[#This Row],[customerLastName]]=CLEAN(UPPER(TRIM(salesTable[[#This Row],[customerLastName]]))),salesTable[[#This Row],[customerLastName]],"MISMATCH")</f>
        <v>ADDO</v>
      </c>
      <c r="AF1381" s="8" t="str">
        <f>IF(salesTable[[#This Row],[Phone]]="","MISSING",0&amp;RIGHT(TRIM(SUBSTITUTE(SUBSTITUTE(SUBSTITUTE(salesTable[[#This Row],[Phone]],"+","")," ",""),"-","")),9))</f>
        <v>0247060795</v>
      </c>
      <c r="AG1381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81" s="8">
        <f>IF(salesTable[[#This Row],[quantity_clean]]&gt;0,salesTable[[#This Row],[quantity_clean]],"INVALID")</f>
        <v>4</v>
      </c>
      <c r="AI138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381" s="8">
        <f>IF(salesTable[[#This Row],[unitPrice_clean]]&gt;0,salesTable[[#This Row],[unitPrice_clean]],"INVALID")</f>
        <v>420</v>
      </c>
      <c r="AK1381">
        <f>IF(salesTable[[#This Row],[Revenue]]="","MISSING",VALUE(TRIM(SUBSTITUTE(SUBSTITUTE(salesTable[[#This Row],[Revenue]],",",""),"GH₵",""))))</f>
        <v>1680</v>
      </c>
      <c r="AL1381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1381" s="19" t="str">
        <f>IF(ISNUMBER(salesTable[[#This Row],[OrderDate]]),salesTable[[#This Row],[OrderDate]],IFERROR(DATEVALUE(CLEAN(TRIM(SUBSTITUTE(salesTable[[#This Row],[OrderDate]],".","/")))),"CHECK"))</f>
        <v>CHECK</v>
      </c>
      <c r="AN138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81" s="8" t="str">
        <f>CLEAN(PROPER(TRIM(salesTable[[#This Row],[Email]])))</f>
        <v>Kojo.Addo44@Example.Com</v>
      </c>
      <c r="AR1381" s="8" t="str">
        <f>CLEAN(TRIM(salesTable[[#This Row],[SourceFile]]))</f>
        <v>Mobile_App_Export.csv</v>
      </c>
      <c r="AS13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1" s="8" t="str">
        <f>IF(salesTable[orderRef_final]&lt;&gt;"MISSING",salesTable[orderRef_final],"invalid")</f>
        <v>SUSPICIOUS</v>
      </c>
    </row>
    <row r="1382" spans="1:46" x14ac:dyDescent="0.3">
      <c r="A1382" t="s">
        <v>4953</v>
      </c>
      <c r="B1382" t="s">
        <v>4954</v>
      </c>
      <c r="C1382" t="s">
        <v>4676</v>
      </c>
      <c r="D1382" t="s">
        <v>516</v>
      </c>
      <c r="E1382" t="s">
        <v>107</v>
      </c>
      <c r="F1382" t="s">
        <v>957</v>
      </c>
      <c r="G1382" t="s">
        <v>68</v>
      </c>
      <c r="H1382" t="s">
        <v>109</v>
      </c>
      <c r="I1382" t="s">
        <v>110</v>
      </c>
      <c r="J1382" t="s">
        <v>27</v>
      </c>
      <c r="K1382" t="s">
        <v>57</v>
      </c>
      <c r="L1382" t="s">
        <v>165</v>
      </c>
      <c r="M1382">
        <v>2</v>
      </c>
      <c r="N1382">
        <v>-3600</v>
      </c>
      <c r="O1382">
        <v>7200</v>
      </c>
      <c r="P1382" t="s">
        <v>4955</v>
      </c>
      <c r="Q1382" t="s">
        <v>4956</v>
      </c>
      <c r="R1382" t="s">
        <v>61</v>
      </c>
      <c r="S1382" t="str">
        <f>IF(salesTable[[#This Row],[Region]]="","MISSING",IFERROR(VLOOKUP(salesTable[[#This Row],[Region]],region_ref[],2,FALSE),TRIM(CLEAN(UPPER(salesTable[[#This Row],[Region]])))))</f>
        <v>TAMALE</v>
      </c>
      <c r="T1382" t="str">
        <f>IF(salesTable[[#This Row],[CustomerType]]="","MISSING",IFERROR(VLOOKUP(salesTable[[#This Row],[CustomerType]],customerType_Ref[],2,FALSE),TRIM(CLEAN(UPPER(salesTable[[#This Row],[CustomerType]])))))</f>
        <v>GOVERNMENT</v>
      </c>
      <c r="U1382" t="str">
        <f>IF(salesTable[[#This Row],[SalesChannel]]="","MISSING",IFERROR(VLOOKUP(salesTable[[#This Row],[SalesChannel]],salesChannel_Ref[],2,FALSE),CLEAN(UPPER(TRIM(salesTable[SalesChannel])))))</f>
        <v>ONLINE</v>
      </c>
      <c r="V138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82" s="8" t="str">
        <f>IF(salesTable[[#This Row],[ProductID]]="","MISSING",IFERROR(VLOOKUP(salesTable[[#This Row],[ProductID]],product_REF[],1,FALSE),"NO MATCH"))</f>
        <v>P010</v>
      </c>
      <c r="X1382" s="8" t="str">
        <f>CLEAN(UPPER(TRIM(IF(salesTable[[#This Row],[ProductID]]="","MISSING",IFERROR(VLOOKUP(salesTable[[#This Row],[ProductID]],product_REF[],2,FALSE),"NO MATCH")))))</f>
        <v>AIR CONDITIONER</v>
      </c>
      <c r="Y1382" t="str">
        <f>IFERROR(CLEAN(UPPER(TRIM(VLOOKUP(salesTable[[#This Row],[productID_Final]],product_REF[],3,FALSE)))),"NO MATCH")</f>
        <v>HOME APPLIANCES</v>
      </c>
      <c r="Z1382" s="8" t="str">
        <f>IF(salesTable[[#This Row],[productCategory_final]]=CLEAN(UPPER(TRIM(salesTable[ProductCategory]))),salesTable[[#This Row],[productCategory_final]],"MISMATCH")</f>
        <v>HOME APPLIANCES</v>
      </c>
      <c r="AA1382" s="8" t="str">
        <f>IF(salesTable[[#This Row],[CustomerID]]="","MISSING",IFERROR(VLOOKUP(salesTable[[#This Row],[CustomerID]],customer_REF[],1,FALSE),"NO MATCH"))</f>
        <v>C0063</v>
      </c>
      <c r="AB1382" t="str">
        <f>CLEAN(UPPER(TRIM(IF(salesTable[[#This Row],[FirstName]]="","MISSING",IFERROR(VLOOKUP(salesTable[[#This Row],[CustomerID_final]],customer_REF[],2,FALSE),"NO MATCH")))))</f>
        <v>AKOSUA</v>
      </c>
      <c r="AC1382" s="8" t="str">
        <f>IF(salesTable[[#This Row],[customerFisrtName]]=CLEAN(UPPER(TRIM(salesTable[[#This Row],[customerFisrtName]]))),salesTable[[#This Row],[customerFisrtName]],"MISMATCH")</f>
        <v>AKOSUA</v>
      </c>
      <c r="AD1382" t="str">
        <f>CLEAN(UPPER(TRIM(IF(salesTable[[#This Row],[LastName]]="","MISSING",IFERROR(VLOOKUP(salesTable[[#This Row],[CustomerID_final]],customer_REF[],3,FALSE),"NO MATCH")))))</f>
        <v>BADU</v>
      </c>
      <c r="AE1382" s="8" t="str">
        <f>IF(salesTable[[#This Row],[customerLastName]]=CLEAN(UPPER(TRIM(salesTable[[#This Row],[customerLastName]]))),salesTable[[#This Row],[customerLastName]],"MISMATCH")</f>
        <v>BADU</v>
      </c>
      <c r="AF1382" s="8" t="str">
        <f>IF(salesTable[[#This Row],[Phone]]="","MISSING",0&amp;RIGHT(TRIM(SUBSTITUTE(SUBSTITUTE(SUBSTITUTE(salesTable[[#This Row],[Phone]],"+","")," ",""),"-","")),9))</f>
        <v>0502918754</v>
      </c>
      <c r="AG138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382" s="8">
        <f>IF(salesTable[[#This Row],[quantity_clean]]&gt;0,salesTable[[#This Row],[quantity_clean]],"INVALID")</f>
        <v>2</v>
      </c>
      <c r="AI1382">
        <f>IF(OR(salesTable[[#This Row],[UnitPrice]]="",salesTable[[#This Row],[UnitPrice]]="N/A",salesTable[[#This Row],[UnitPrice]]="unknown"),"INVALID",VALUE(TRIM(SUBSTITUTE(SUBSTITUTE(salesTable[[#This Row],[UnitPrice]],",",""),"GH₵",""))))</f>
        <v>-3600</v>
      </c>
      <c r="AJ1382" s="8" t="str">
        <f>IF(salesTable[[#This Row],[unitPrice_clean]]&gt;0,salesTable[[#This Row],[unitPrice_clean]],"INVALID")</f>
        <v>INVALID</v>
      </c>
      <c r="AK1382">
        <f>IF(salesTable[[#This Row],[Revenue]]="","MISSING",VALUE(TRIM(SUBSTITUTE(SUBSTITUTE(salesTable[[#This Row],[Revenue]],",",""),"GH₵",""))))</f>
        <v>7200</v>
      </c>
      <c r="AL1382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82" s="19">
        <f>IF(ISNUMBER(salesTable[[#This Row],[OrderDate]]),salesTable[[#This Row],[OrderDate]],IFERROR(DATEVALUE(CLEAN(TRIM(SUBSTITUTE(salesTable[[#This Row],[OrderDate]],".","/")))),"CHECK"))</f>
        <v>45758</v>
      </c>
      <c r="AN13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45758</v>
      </c>
      <c r="AO13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2" s="8" t="str">
        <f>CLEAN(PROPER(TRIM(salesTable[[#This Row],[Email]])))</f>
        <v>Akosua.Badu55@Example.Com</v>
      </c>
      <c r="AR1382" s="8" t="str">
        <f>CLEAN(TRIM(salesTable[[#This Row],[SourceFile]]))</f>
        <v>Retail_POS_2025.csv</v>
      </c>
      <c r="AS13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2" s="8" t="str">
        <f>IF(salesTable[orderRef_final]&lt;&gt;"MISSING",salesTable[orderRef_final],"invalid")</f>
        <v>SUSPICIOUS</v>
      </c>
    </row>
    <row r="1383" spans="1:46" x14ac:dyDescent="0.3">
      <c r="A1383" t="s">
        <v>4961</v>
      </c>
      <c r="B1383" t="s">
        <v>4962</v>
      </c>
      <c r="C1383" t="s">
        <v>3648</v>
      </c>
      <c r="D1383" t="s">
        <v>172</v>
      </c>
      <c r="E1383" t="s">
        <v>237</v>
      </c>
      <c r="F1383" t="s">
        <v>352</v>
      </c>
      <c r="G1383" t="s">
        <v>239</v>
      </c>
      <c r="H1383" t="s">
        <v>240</v>
      </c>
      <c r="I1383" t="s">
        <v>279</v>
      </c>
      <c r="J1383" t="s">
        <v>27</v>
      </c>
      <c r="K1383" t="s">
        <v>84</v>
      </c>
      <c r="L1383" t="s">
        <v>58</v>
      </c>
      <c r="M1383" t="s">
        <v>726</v>
      </c>
      <c r="N1383">
        <v>980</v>
      </c>
      <c r="O1383">
        <v>3920</v>
      </c>
      <c r="P1383" t="s">
        <v>4963</v>
      </c>
      <c r="Q1383" t="s">
        <v>4960</v>
      </c>
      <c r="R1383" t="s">
        <v>32</v>
      </c>
      <c r="S1383" t="str">
        <f>IF(salesTable[[#This Row],[Region]]="","MISSING",IFERROR(VLOOKUP(salesTable[[#This Row],[Region]],region_ref[],2,FALSE),TRIM(CLEAN(UPPER(salesTable[[#This Row],[Region]])))))</f>
        <v>TAMALE</v>
      </c>
      <c r="T1383" t="str">
        <f>IF(salesTable[[#This Row],[CustomerType]]="","MISSING",IFERROR(VLOOKUP(salesTable[[#This Row],[CustomerType]],customerType_Ref[],2,FALSE),TRIM(CLEAN(UPPER(salesTable[[#This Row],[CustomerType]])))))</f>
        <v>GOVERNMENT</v>
      </c>
      <c r="U1383" t="str">
        <f>IF(salesTable[[#This Row],[SalesChannel]]="","MISSING",IFERROR(VLOOKUP(salesTable[[#This Row],[SalesChannel]],salesChannel_Ref[],2,FALSE),CLEAN(UPPER(TRIM(salesTable[SalesChannel])))))</f>
        <v>AGENT</v>
      </c>
      <c r="V138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83" s="8" t="str">
        <f>IF(salesTable[[#This Row],[ProductID]]="","MISSING",IFERROR(VLOOKUP(salesTable[[#This Row],[ProductID]],product_REF[],1,FALSE),"NO MATCH"))</f>
        <v>P009</v>
      </c>
      <c r="X1383" s="8" t="str">
        <f>CLEAN(UPPER(TRIM(IF(salesTable[[#This Row],[ProductID]]="","MISSING",IFERROR(VLOOKUP(salesTable[[#This Row],[ProductID]],product_REF[],2,FALSE),"NO MATCH")))))</f>
        <v>FILING CABINET</v>
      </c>
      <c r="Y1383" t="str">
        <f>IFERROR(CLEAN(UPPER(TRIM(VLOOKUP(salesTable[[#This Row],[productID_Final]],product_REF[],3,FALSE)))),"NO MATCH")</f>
        <v>OFFICE SUPPLIES</v>
      </c>
      <c r="Z1383" s="8" t="str">
        <f>IF(salesTable[[#This Row],[productCategory_final]]=CLEAN(UPPER(TRIM(salesTable[ProductCategory]))),salesTable[[#This Row],[productCategory_final]],"MISMATCH")</f>
        <v>OFFICE SUPPLIES</v>
      </c>
      <c r="AA1383" s="8" t="str">
        <f>IF(salesTable[[#This Row],[CustomerID]]="","MISSING",IFERROR(VLOOKUP(salesTable[[#This Row],[CustomerID]],customer_REF[],1,FALSE),"NO MATCH"))</f>
        <v>C0176</v>
      </c>
      <c r="AB1383" t="str">
        <f>CLEAN(UPPER(TRIM(IF(salesTable[[#This Row],[FirstName]]="","MISSING",IFERROR(VLOOKUP(salesTable[[#This Row],[CustomerID_final]],customer_REF[],2,FALSE),"NO MATCH")))))</f>
        <v>DANIEL</v>
      </c>
      <c r="AC1383" s="8" t="str">
        <f>IF(salesTable[[#This Row],[customerFisrtName]]=CLEAN(UPPER(TRIM(salesTable[[#This Row],[customerFisrtName]]))),salesTable[[#This Row],[customerFisrtName]],"MISMATCH")</f>
        <v>DANIEL</v>
      </c>
      <c r="AD1383" t="str">
        <f>CLEAN(UPPER(TRIM(IF(salesTable[[#This Row],[LastName]]="","MISSING",IFERROR(VLOOKUP(salesTable[[#This Row],[CustomerID_final]],customer_REF[],3,FALSE),"NO MATCH")))))</f>
        <v>APPIAH</v>
      </c>
      <c r="AE1383" s="8" t="str">
        <f>IF(salesTable[[#This Row],[customerLastName]]=CLEAN(UPPER(TRIM(salesTable[[#This Row],[customerLastName]]))),salesTable[[#This Row],[customerLastName]],"MISMATCH")</f>
        <v>APPIAH</v>
      </c>
      <c r="AF1383" s="8" t="str">
        <f>IF(salesTable[[#This Row],[Phone]]="","MISSING",0&amp;RIGHT(TRIM(SUBSTITUTE(SUBSTITUTE(SUBSTITUTE(salesTable[[#This Row],[Phone]],"+","")," ",""),"-","")),9))</f>
        <v>0598909324</v>
      </c>
      <c r="AG138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383" s="8">
        <f>IF(salesTable[[#This Row],[quantity_clean]]&gt;0,salesTable[[#This Row],[quantity_clean]],"INVALID")</f>
        <v>4</v>
      </c>
      <c r="AI138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383" s="8">
        <f>IF(salesTable[[#This Row],[unitPrice_clean]]&gt;0,salesTable[[#This Row],[unitPrice_clean]],"INVALID")</f>
        <v>980</v>
      </c>
      <c r="AK1383">
        <f>IF(salesTable[[#This Row],[Revenue]]="","MISSING",VALUE(TRIM(SUBSTITUTE(SUBSTITUTE(salesTable[[#This Row],[Revenue]],",",""),"GH₵",""))))</f>
        <v>3920</v>
      </c>
      <c r="AL1383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1383" s="19">
        <f>IF(ISNUMBER(salesTable[[#This Row],[OrderDate]]),salesTable[[#This Row],[OrderDate]],IFERROR(DATEVALUE(CLEAN(TRIM(SUBSTITUTE(salesTable[[#This Row],[OrderDate]],".","/")))),"CHECK"))</f>
        <v>46379</v>
      </c>
      <c r="AN138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3" s="8" t="str">
        <f>CLEAN(PROPER(TRIM(salesTable[[#This Row],[Email]])))</f>
        <v>Daniel.Appiah17@Example.Com</v>
      </c>
      <c r="AR1383" s="8" t="str">
        <f>CLEAN(TRIM(salesTable[[#This Row],[SourceFile]]))</f>
        <v>Agent_App_2025.csv</v>
      </c>
      <c r="AS13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3" s="8" t="str">
        <f>IF(salesTable[orderRef_final]&lt;&gt;"MISSING",salesTable[orderRef_final],"invalid")</f>
        <v>SUSPICIOUS</v>
      </c>
    </row>
    <row r="1384" spans="1:46" x14ac:dyDescent="0.3">
      <c r="A1384" t="s">
        <v>4975</v>
      </c>
      <c r="B1384" t="s">
        <v>3809</v>
      </c>
      <c r="C1384" t="s">
        <v>2186</v>
      </c>
      <c r="D1384" t="s">
        <v>271</v>
      </c>
      <c r="E1384" t="s">
        <v>140</v>
      </c>
      <c r="F1384" t="s">
        <v>108</v>
      </c>
      <c r="G1384" t="s">
        <v>24</v>
      </c>
      <c r="H1384" t="s">
        <v>434</v>
      </c>
      <c r="I1384" t="s">
        <v>220</v>
      </c>
      <c r="J1384" t="s">
        <v>83</v>
      </c>
      <c r="K1384" t="s">
        <v>84</v>
      </c>
      <c r="L1384" t="s">
        <v>165</v>
      </c>
      <c r="M1384">
        <v>11</v>
      </c>
      <c r="N1384">
        <v>4200</v>
      </c>
      <c r="O1384">
        <v>46200</v>
      </c>
      <c r="P1384" t="s">
        <v>4976</v>
      </c>
      <c r="Q1384" t="s">
        <v>4977</v>
      </c>
      <c r="R1384" t="s">
        <v>61</v>
      </c>
      <c r="S1384" t="str">
        <f>IF(salesTable[[#This Row],[Region]]="","MISSING",IFERROR(VLOOKUP(salesTable[[#This Row],[Region]],region_ref[],2,FALSE),TRIM(CLEAN(UPPER(salesTable[[#This Row],[Region]])))))</f>
        <v>TAMALE</v>
      </c>
      <c r="T1384" t="str">
        <f>IF(salesTable[[#This Row],[CustomerType]]="","MISSING",IFERROR(VLOOKUP(salesTable[[#This Row],[CustomerType]],customerType_Ref[],2,FALSE),TRIM(CLEAN(UPPER(salesTable[[#This Row],[CustomerType]])))))</f>
        <v>INDIVIDUAL</v>
      </c>
      <c r="U1384" t="str">
        <f>IF(salesTable[[#This Row],[SalesChannel]]="","MISSING",IFERROR(VLOOKUP(salesTable[[#This Row],[SalesChannel]],salesChannel_Ref[],2,FALSE),CLEAN(UPPER(TRIM(salesTable[SalesChannel])))))</f>
        <v>AGENT</v>
      </c>
      <c r="V138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84" s="8" t="str">
        <f>IF(salesTable[[#This Row],[ProductID]]="","MISSING",IFERROR(VLOOKUP(salesTable[[#This Row],[ProductID]],product_REF[],1,FALSE),"NO MATCH"))</f>
        <v>P001</v>
      </c>
      <c r="X1384" s="8" t="str">
        <f>CLEAN(UPPER(TRIM(IF(salesTable[[#This Row],[ProductID]]="","MISSING",IFERROR(VLOOKUP(salesTable[[#This Row],[ProductID]],product_REF[],2,FALSE),"NO MATCH")))))</f>
        <v>LAPTOP PRO 14</v>
      </c>
      <c r="Y1384" t="str">
        <f>IFERROR(CLEAN(UPPER(TRIM(VLOOKUP(salesTable[[#This Row],[productID_Final]],product_REF[],3,FALSE)))),"NO MATCH")</f>
        <v>ELECTRONICS</v>
      </c>
      <c r="Z1384" s="8" t="str">
        <f>IF(salesTable[[#This Row],[productCategory_final]]=CLEAN(UPPER(TRIM(salesTable[ProductCategory]))),salesTable[[#This Row],[productCategory_final]],"MISMATCH")</f>
        <v>ELECTRONICS</v>
      </c>
      <c r="AA1384" s="8" t="str">
        <f>IF(salesTable[[#This Row],[CustomerID]]="","MISSING",IFERROR(VLOOKUP(salesTable[[#This Row],[CustomerID]],customer_REF[],1,FALSE),"NO MATCH"))</f>
        <v>C0380</v>
      </c>
      <c r="AB1384" t="str">
        <f>CLEAN(UPPER(TRIM(IF(salesTable[[#This Row],[FirstName]]="","MISSING",IFERROR(VLOOKUP(salesTable[[#This Row],[CustomerID_final]],customer_REF[],2,FALSE),"NO MATCH")))))</f>
        <v>MICHAEL</v>
      </c>
      <c r="AC1384" s="8" t="str">
        <f>IF(salesTable[[#This Row],[customerFisrtName]]=CLEAN(UPPER(TRIM(salesTable[[#This Row],[customerFisrtName]]))),salesTable[[#This Row],[customerFisrtName]],"MISMATCH")</f>
        <v>MICHAEL</v>
      </c>
      <c r="AD1384" t="str">
        <f>CLEAN(UPPER(TRIM(IF(salesTable[[#This Row],[LastName]]="","MISSING",IFERROR(VLOOKUP(salesTable[[#This Row],[CustomerID_final]],customer_REF[],3,FALSE),"NO MATCH")))))</f>
        <v>OWUSU</v>
      </c>
      <c r="AE1384" s="8" t="str">
        <f>IF(salesTable[[#This Row],[customerLastName]]=CLEAN(UPPER(TRIM(salesTable[[#This Row],[customerLastName]]))),salesTable[[#This Row],[customerLastName]],"MISMATCH")</f>
        <v>OWUSU</v>
      </c>
      <c r="AF1384" s="8" t="str">
        <f>IF(salesTable[[#This Row],[Phone]]="","MISSING",0&amp;RIGHT(TRIM(SUBSTITUTE(SUBSTITUTE(SUBSTITUTE(salesTable[[#This Row],[Phone]],"+","")," ",""),"-","")),9))</f>
        <v>0268204316</v>
      </c>
      <c r="AG1384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84" s="8">
        <f>IF(salesTable[[#This Row],[quantity_clean]]&gt;0,salesTable[[#This Row],[quantity_clean]],"INVALID")</f>
        <v>11</v>
      </c>
      <c r="AI138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384" s="8">
        <f>IF(salesTable[[#This Row],[unitPrice_clean]]&gt;0,salesTable[[#This Row],[unitPrice_clean]],"INVALID")</f>
        <v>4200</v>
      </c>
      <c r="AK1384">
        <f>IF(salesTable[[#This Row],[Revenue]]="","MISSING",VALUE(TRIM(SUBSTITUTE(SUBSTITUTE(salesTable[[#This Row],[Revenue]],",",""),"GH₵",""))))</f>
        <v>46200</v>
      </c>
      <c r="AL1384" s="8">
        <f>IFERROR(IF(ROUND(salesTable[[#This Row],[Quantity_final]]*salesTable[[#This Row],[UnitPrice_final]],2)=ROUND(salesTable[[#This Row],[revenue_clean]],2)=TRUE,salesTable[[#This Row],[revenue_clean]],"invalid"),"INVALID")</f>
        <v>46200</v>
      </c>
      <c r="AM1384" s="19">
        <f>IF(ISNUMBER(salesTable[[#This Row],[OrderDate]]),salesTable[[#This Row],[OrderDate]],IFERROR(DATEVALUE(CLEAN(TRIM(SUBSTITUTE(salesTable[[#This Row],[OrderDate]],".","/")))),"CHECK"))</f>
        <v>45715</v>
      </c>
      <c r="AN13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45715</v>
      </c>
      <c r="AO13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4" s="8" t="str">
        <f>CLEAN(PROPER(TRIM(salesTable[[#This Row],[Email]])))</f>
        <v>Michael.Owusu84@Example.Com</v>
      </c>
      <c r="AR1384" s="8" t="str">
        <f>CLEAN(TRIM(salesTable[[#This Row],[SourceFile]]))</f>
        <v>Retail_POS_2025.csv</v>
      </c>
      <c r="AS13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4" s="8" t="str">
        <f>IF(salesTable[orderRef_final]&lt;&gt;"MISSING",salesTable[orderRef_final],"invalid")</f>
        <v>SUSPICIOUS</v>
      </c>
    </row>
    <row r="1385" spans="1:46" x14ac:dyDescent="0.3">
      <c r="A1385" t="s">
        <v>4979</v>
      </c>
      <c r="B1385" t="s">
        <v>4980</v>
      </c>
      <c r="C1385" t="s">
        <v>1318</v>
      </c>
      <c r="D1385" t="s">
        <v>139</v>
      </c>
      <c r="E1385" t="s">
        <v>51</v>
      </c>
      <c r="F1385" t="s">
        <v>108</v>
      </c>
      <c r="G1385" t="s">
        <v>303</v>
      </c>
      <c r="H1385" t="s">
        <v>399</v>
      </c>
      <c r="I1385" t="s">
        <v>1005</v>
      </c>
      <c r="J1385" t="s">
        <v>393</v>
      </c>
      <c r="K1385" t="s">
        <v>84</v>
      </c>
      <c r="L1385" t="s">
        <v>451</v>
      </c>
      <c r="M1385">
        <v>3</v>
      </c>
      <c r="N1385" t="s">
        <v>1978</v>
      </c>
      <c r="O1385">
        <v>7200</v>
      </c>
      <c r="P1385" t="s">
        <v>4981</v>
      </c>
      <c r="Q1385" t="s">
        <v>4982</v>
      </c>
      <c r="R1385" t="s">
        <v>61</v>
      </c>
      <c r="S1385" t="str">
        <f>IF(salesTable[[#This Row],[Region]]="","MISSING",IFERROR(VLOOKUP(salesTable[[#This Row],[Region]],region_ref[],2,FALSE),TRIM(CLEAN(UPPER(salesTable[[#This Row],[Region]])))))</f>
        <v>TAMALE</v>
      </c>
      <c r="T1385" t="str">
        <f>IF(salesTable[[#This Row],[CustomerType]]="","MISSING",IFERROR(VLOOKUP(salesTable[[#This Row],[CustomerType]],customerType_Ref[],2,FALSE),TRIM(CLEAN(UPPER(salesTable[[#This Row],[CustomerType]])))))</f>
        <v>BUSINESS</v>
      </c>
      <c r="U1385" t="str">
        <f>IF(salesTable[[#This Row],[SalesChannel]]="","MISSING",IFERROR(VLOOKUP(salesTable[[#This Row],[SalesChannel]],salesChannel_Ref[],2,FALSE),CLEAN(UPPER(TRIM(salesTable[SalesChannel])))))</f>
        <v>AGENT</v>
      </c>
      <c r="V138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85" s="8" t="str">
        <f>IF(salesTable[[#This Row],[ProductID]]="","MISSING",IFERROR(VLOOKUP(salesTable[[#This Row],[ProductID]],product_REF[],1,FALSE),"NO MATCH"))</f>
        <v>P011</v>
      </c>
      <c r="X1385" s="8" t="str">
        <f>CLEAN(UPPER(TRIM(IF(salesTable[[#This Row],[ProductID]]="","MISSING",IFERROR(VLOOKUP(salesTable[[#This Row],[ProductID]],product_REF[],2,FALSE),"NO MATCH")))))</f>
        <v>EXECUTIVE DESK</v>
      </c>
      <c r="Y1385" t="str">
        <f>IFERROR(CLEAN(UPPER(TRIM(VLOOKUP(salesTable[[#This Row],[productID_Final]],product_REF[],3,FALSE)))),"NO MATCH")</f>
        <v>FURNITURE</v>
      </c>
      <c r="Z1385" s="8" t="str">
        <f>IF(salesTable[[#This Row],[productCategory_final]]=CLEAN(UPPER(TRIM(salesTable[ProductCategory]))),salesTable[[#This Row],[productCategory_final]],"MISMATCH")</f>
        <v>FURNITURE</v>
      </c>
      <c r="AA1385" s="8" t="str">
        <f>IF(salesTable[[#This Row],[CustomerID]]="","MISSING",IFERROR(VLOOKUP(salesTable[[#This Row],[CustomerID]],customer_REF[],1,FALSE),"NO MATCH"))</f>
        <v>C0105</v>
      </c>
      <c r="AB1385" t="str">
        <f>CLEAN(UPPER(TRIM(IF(salesTable[[#This Row],[FirstName]]="","MISSING",IFERROR(VLOOKUP(salesTable[[#This Row],[CustomerID_final]],customer_REF[],2,FALSE),"NO MATCH")))))</f>
        <v>KOFI</v>
      </c>
      <c r="AC1385" s="8" t="str">
        <f>IF(salesTable[[#This Row],[customerFisrtName]]=CLEAN(UPPER(TRIM(salesTable[[#This Row],[customerFisrtName]]))),salesTable[[#This Row],[customerFisrtName]],"MISMATCH")</f>
        <v>KOFI</v>
      </c>
      <c r="AD1385" t="str">
        <f>CLEAN(UPPER(TRIM(IF(salesTable[[#This Row],[LastName]]="","MISSING",IFERROR(VLOOKUP(salesTable[[#This Row],[CustomerID_final]],customer_REF[],3,FALSE),"NO MATCH")))))</f>
        <v>MENSAH</v>
      </c>
      <c r="AE1385" s="8" t="str">
        <f>IF(salesTable[[#This Row],[customerLastName]]=CLEAN(UPPER(TRIM(salesTable[[#This Row],[customerLastName]]))),salesTable[[#This Row],[customerLastName]],"MISMATCH")</f>
        <v>MENSAH</v>
      </c>
      <c r="AF1385" s="8" t="str">
        <f>IF(salesTable[[#This Row],[Phone]]="","MISSING",0&amp;RIGHT(TRIM(SUBSTITUTE(SUBSTITUTE(SUBSTITUTE(salesTable[[#This Row],[Phone]],"+","")," ",""),"-","")),9))</f>
        <v>0509670075</v>
      </c>
      <c r="AG138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385" s="8">
        <f>IF(salesTable[[#This Row],[quantity_clean]]&gt;0,salesTable[[#This Row],[quantity_clean]],"INVALID")</f>
        <v>3</v>
      </c>
      <c r="AI138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85" s="8">
        <f>IF(salesTable[[#This Row],[unitPrice_clean]]&gt;0,salesTable[[#This Row],[unitPrice_clean]],"INVALID")</f>
        <v>2400</v>
      </c>
      <c r="AK1385">
        <f>IF(salesTable[[#This Row],[Revenue]]="","MISSING",VALUE(TRIM(SUBSTITUTE(SUBSTITUTE(salesTable[[#This Row],[Revenue]],",",""),"GH₵",""))))</f>
        <v>7200</v>
      </c>
      <c r="AL1385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385" s="19">
        <f>IF(ISNUMBER(salesTable[[#This Row],[OrderDate]]),salesTable[[#This Row],[OrderDate]],IFERROR(DATEVALUE(CLEAN(TRIM(SUBSTITUTE(salesTable[[#This Row],[OrderDate]],".","/")))),"CHECK"))</f>
        <v>45690</v>
      </c>
      <c r="AN13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45690</v>
      </c>
      <c r="AO13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5" s="8" t="str">
        <f>CLEAN(PROPER(TRIM(salesTable[[#This Row],[Email]])))</f>
        <v>Kofi.Mensah48@Example.Com</v>
      </c>
      <c r="AR1385" s="8" t="str">
        <f>CLEAN(TRIM(salesTable[[#This Row],[SourceFile]]))</f>
        <v>Retail_POS_2025.csv</v>
      </c>
      <c r="AS13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5" s="8" t="str">
        <f>IF(salesTable[orderRef_final]&lt;&gt;"MISSING",salesTable[orderRef_final],"invalid")</f>
        <v>SUSPICIOUS</v>
      </c>
    </row>
    <row r="1386" spans="1:46" x14ac:dyDescent="0.3">
      <c r="A1386" t="s">
        <v>4983</v>
      </c>
      <c r="B1386" t="s">
        <v>4984</v>
      </c>
      <c r="C1386" t="s">
        <v>961</v>
      </c>
      <c r="D1386" t="s">
        <v>366</v>
      </c>
      <c r="E1386" t="s">
        <v>255</v>
      </c>
      <c r="F1386" t="s">
        <v>23</v>
      </c>
      <c r="G1386" t="s">
        <v>81</v>
      </c>
      <c r="H1386" t="s">
        <v>853</v>
      </c>
      <c r="I1386" t="s">
        <v>110</v>
      </c>
      <c r="J1386" t="s">
        <v>97</v>
      </c>
      <c r="K1386" t="s">
        <v>57</v>
      </c>
      <c r="L1386" t="s">
        <v>502</v>
      </c>
      <c r="M1386" t="s">
        <v>1522</v>
      </c>
      <c r="N1386">
        <v>1250</v>
      </c>
      <c r="O1386">
        <v>7500</v>
      </c>
      <c r="P1386" t="s">
        <v>4985</v>
      </c>
      <c r="Q1386" t="s">
        <v>4986</v>
      </c>
      <c r="R1386" t="s">
        <v>46</v>
      </c>
      <c r="S1386" t="str">
        <f>IF(salesTable[[#This Row],[Region]]="","MISSING",IFERROR(VLOOKUP(salesTable[[#This Row],[Region]],region_ref[],2,FALSE),TRIM(CLEAN(UPPER(salesTable[[#This Row],[Region]])))))</f>
        <v>HO</v>
      </c>
      <c r="T1386" t="str">
        <f>IF(salesTable[[#This Row],[CustomerType]]="","MISSING",IFERROR(VLOOKUP(salesTable[[#This Row],[CustomerType]],customerType_Ref[],2,FALSE),TRIM(CLEAN(UPPER(salesTable[[#This Row],[CustomerType]])))))</f>
        <v>BUSINESS</v>
      </c>
      <c r="U1386" t="str">
        <f>IF(salesTable[[#This Row],[SalesChannel]]="","MISSING",IFERROR(VLOOKUP(salesTable[[#This Row],[SalesChannel]],salesChannel_Ref[],2,FALSE),CLEAN(UPPER(TRIM(salesTable[SalesChannel])))))</f>
        <v>ONLINE</v>
      </c>
      <c r="V1386" t="str">
        <f>IF(salesTable[[#This Row],[PaymentMethod]]="","MISSING",IFERROR(VLOOKUP(salesTable[[#This Row],[PaymentMethod]],paymentMethod_REF[],2,FALSE), CLEAN(UPPER(TRIM(salesTable[[#This Row],[PaymentMethod]])))))</f>
        <v>CASH</v>
      </c>
      <c r="W1386" s="8" t="str">
        <f>IF(salesTable[[#This Row],[ProductID]]="","MISSING",IFERROR(VLOOKUP(salesTable[[#This Row],[ProductID]],product_REF[],1,FALSE),"NO MATCH"))</f>
        <v>P008</v>
      </c>
      <c r="X1386" s="8" t="str">
        <f>CLEAN(UPPER(TRIM(IF(salesTable[[#This Row],[ProductID]]="","MISSING",IFERROR(VLOOKUP(salesTable[[#This Row],[ProductID]],product_REF[],2,FALSE),"NO MATCH")))))</f>
        <v>MICROWAVE 25L</v>
      </c>
      <c r="Y1386" t="str">
        <f>IFERROR(CLEAN(UPPER(TRIM(VLOOKUP(salesTable[[#This Row],[productID_Final]],product_REF[],3,FALSE)))),"NO MATCH")</f>
        <v>HOME APPLIANCES</v>
      </c>
      <c r="Z1386" s="8" t="str">
        <f>IF(salesTable[[#This Row],[productCategory_final]]=CLEAN(UPPER(TRIM(salesTable[ProductCategory]))),salesTable[[#This Row],[productCategory_final]],"MISMATCH")</f>
        <v>HOME APPLIANCES</v>
      </c>
      <c r="AA1386" s="8" t="str">
        <f>IF(salesTable[[#This Row],[CustomerID]]="","MISSING",IFERROR(VLOOKUP(salesTable[[#This Row],[CustomerID]],customer_REF[],1,FALSE),"NO MATCH"))</f>
        <v>C0053</v>
      </c>
      <c r="AB1386" t="str">
        <f>CLEAN(UPPER(TRIM(IF(salesTable[[#This Row],[FirstName]]="","MISSING",IFERROR(VLOOKUP(salesTable[[#This Row],[CustomerID_final]],customer_REF[],2,FALSE),"NO MATCH")))))</f>
        <v>ABENA</v>
      </c>
      <c r="AC1386" s="8" t="str">
        <f>IF(salesTable[[#This Row],[customerFisrtName]]=CLEAN(UPPER(TRIM(salesTable[[#This Row],[customerFisrtName]]))),salesTable[[#This Row],[customerFisrtName]],"MISMATCH")</f>
        <v>ABENA</v>
      </c>
      <c r="AD1386" t="str">
        <f>CLEAN(UPPER(TRIM(IF(salesTable[[#This Row],[LastName]]="","MISSING",IFERROR(VLOOKUP(salesTable[[#This Row],[CustomerID_final]],customer_REF[],3,FALSE),"NO MATCH")))))</f>
        <v>OWUSU</v>
      </c>
      <c r="AE1386" s="8" t="str">
        <f>IF(salesTable[[#This Row],[customerLastName]]=CLEAN(UPPER(TRIM(salesTable[[#This Row],[customerLastName]]))),salesTable[[#This Row],[customerLastName]],"MISMATCH")</f>
        <v>OWUSU</v>
      </c>
      <c r="AF1386" s="8" t="str">
        <f>IF(salesTable[[#This Row],[Phone]]="","MISSING",0&amp;RIGHT(TRIM(SUBSTITUTE(SUBSTITUTE(SUBSTITUTE(salesTable[[#This Row],[Phone]],"+","")," ",""),"-","")),9))</f>
        <v>0549305348</v>
      </c>
      <c r="AG1386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386" s="8">
        <f>IF(salesTable[[#This Row],[quantity_clean]]&gt;0,salesTable[[#This Row],[quantity_clean]],"INVALID")</f>
        <v>6</v>
      </c>
      <c r="AI1386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386" s="8">
        <f>IF(salesTable[[#This Row],[unitPrice_clean]]&gt;0,salesTable[[#This Row],[unitPrice_clean]],"INVALID")</f>
        <v>1250</v>
      </c>
      <c r="AK1386">
        <f>IF(salesTable[[#This Row],[Revenue]]="","MISSING",VALUE(TRIM(SUBSTITUTE(SUBSTITUTE(salesTable[[#This Row],[Revenue]],",",""),"GH₵",""))))</f>
        <v>7500</v>
      </c>
      <c r="AL1386" s="8">
        <f>IFERROR(IF(ROUND(salesTable[[#This Row],[Quantity_final]]*salesTable[[#This Row],[UnitPrice_final]],2)=ROUND(salesTable[[#This Row],[revenue_clean]],2)=TRUE,salesTable[[#This Row],[revenue_clean]],"invalid"),"INVALID")</f>
        <v>7500</v>
      </c>
      <c r="AM1386" s="19">
        <f>IF(ISNUMBER(salesTable[[#This Row],[OrderDate]]),salesTable[[#This Row],[OrderDate]],IFERROR(DATEVALUE(CLEAN(TRIM(SUBSTITUTE(salesTable[[#This Row],[OrderDate]],".","/")))),"CHECK"))</f>
        <v>45858</v>
      </c>
      <c r="AN13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45858</v>
      </c>
      <c r="AO13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86" s="8" t="str">
        <f>CLEAN(PROPER(TRIM(salesTable[[#This Row],[Email]])))</f>
        <v>Abena.Owusu71@Example.Com</v>
      </c>
      <c r="AR1386" s="8" t="str">
        <f>CLEAN(TRIM(salesTable[[#This Row],[SourceFile]]))</f>
        <v>Mobile_App_Export.csv</v>
      </c>
      <c r="AS13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6" s="8" t="str">
        <f>IF(salesTable[orderRef_final]&lt;&gt;"MISSING",salesTable[orderRef_final],"invalid")</f>
        <v>SUSPICIOUS</v>
      </c>
    </row>
    <row r="1387" spans="1:46" x14ac:dyDescent="0.3">
      <c r="A1387" t="s">
        <v>4989</v>
      </c>
      <c r="B1387" t="s">
        <v>3378</v>
      </c>
      <c r="C1387" t="s">
        <v>180</v>
      </c>
      <c r="D1387" t="s">
        <v>172</v>
      </c>
      <c r="E1387" t="s">
        <v>933</v>
      </c>
      <c r="F1387" t="s">
        <v>424</v>
      </c>
      <c r="G1387" t="s">
        <v>68</v>
      </c>
      <c r="H1387" t="s">
        <v>109</v>
      </c>
      <c r="I1387" t="s">
        <v>110</v>
      </c>
      <c r="J1387" t="s">
        <v>27</v>
      </c>
      <c r="K1387" t="s">
        <v>758</v>
      </c>
      <c r="L1387" t="s">
        <v>58</v>
      </c>
      <c r="M1387">
        <v>1</v>
      </c>
      <c r="N1387">
        <v>3600</v>
      </c>
      <c r="O1387">
        <v>3600</v>
      </c>
      <c r="P1387" t="s">
        <v>4990</v>
      </c>
      <c r="Q1387" t="s">
        <v>4991</v>
      </c>
      <c r="R1387" t="s">
        <v>46</v>
      </c>
      <c r="S1387" t="str">
        <f>IF(salesTable[[#This Row],[Region]]="","MISSING",IFERROR(VLOOKUP(salesTable[[#This Row],[Region]],region_ref[],2,FALSE),TRIM(CLEAN(UPPER(salesTable[[#This Row],[Region]])))))</f>
        <v>HO</v>
      </c>
      <c r="T1387" t="str">
        <f>IF(salesTable[[#This Row],[CustomerType]]="","MISSING",IFERROR(VLOOKUP(salesTable[[#This Row],[CustomerType]],customerType_Ref[],2,FALSE),TRIM(CLEAN(UPPER(salesTable[[#This Row],[CustomerType]])))))</f>
        <v>GOVERNMENT</v>
      </c>
      <c r="U1387" t="str">
        <f>IF(salesTable[[#This Row],[SalesChannel]]="","MISSING",IFERROR(VLOOKUP(salesTable[[#This Row],[SalesChannel]],salesChannel_Ref[],2,FALSE),CLEAN(UPPER(TRIM(salesTable[SalesChannel])))))</f>
        <v>ONLINE</v>
      </c>
      <c r="V13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87" s="8" t="str">
        <f>IF(salesTable[[#This Row],[ProductID]]="","MISSING",IFERROR(VLOOKUP(salesTable[[#This Row],[ProductID]],product_REF[],1,FALSE),"NO MATCH"))</f>
        <v>P010</v>
      </c>
      <c r="X1387" s="8" t="str">
        <f>CLEAN(UPPER(TRIM(IF(salesTable[[#This Row],[ProductID]]="","MISSING",IFERROR(VLOOKUP(salesTable[[#This Row],[ProductID]],product_REF[],2,FALSE),"NO MATCH")))))</f>
        <v>AIR CONDITIONER</v>
      </c>
      <c r="Y1387" t="str">
        <f>IFERROR(CLEAN(UPPER(TRIM(VLOOKUP(salesTable[[#This Row],[productID_Final]],product_REF[],3,FALSE)))),"NO MATCH")</f>
        <v>HOME APPLIANCES</v>
      </c>
      <c r="Z1387" s="8" t="str">
        <f>IF(salesTable[[#This Row],[productCategory_final]]=CLEAN(UPPER(TRIM(salesTable[ProductCategory]))),salesTable[[#This Row],[productCategory_final]],"MISMATCH")</f>
        <v>HOME APPLIANCES</v>
      </c>
      <c r="AA1387" s="8" t="str">
        <f>IF(salesTable[[#This Row],[CustomerID]]="","MISSING",IFERROR(VLOOKUP(salesTable[[#This Row],[CustomerID]],customer_REF[],1,FALSE),"NO MATCH"))</f>
        <v>C0124</v>
      </c>
      <c r="AB1387" t="str">
        <f>CLEAN(UPPER(TRIM(IF(salesTable[[#This Row],[FirstName]]="","MISSING",IFERROR(VLOOKUP(salesTable[[#This Row],[CustomerID_final]],customer_REF[],2,FALSE),"NO MATCH")))))</f>
        <v>DANIEL</v>
      </c>
      <c r="AC1387" s="8" t="str">
        <f>IF(salesTable[[#This Row],[customerFisrtName]]=CLEAN(UPPER(TRIM(salesTable[[#This Row],[customerFisrtName]]))),salesTable[[#This Row],[customerFisrtName]],"MISMATCH")</f>
        <v>DANIEL</v>
      </c>
      <c r="AD1387" t="str">
        <f>CLEAN(UPPER(TRIM(IF(salesTable[[#This Row],[LastName]]="","MISSING",IFERROR(VLOOKUP(salesTable[[#This Row],[CustomerID_final]],customer_REF[],3,FALSE),"NO MATCH")))))</f>
        <v>ARTHUR</v>
      </c>
      <c r="AE1387" s="8" t="str">
        <f>IF(salesTable[[#This Row],[customerLastName]]=CLEAN(UPPER(TRIM(salesTable[[#This Row],[customerLastName]]))),salesTable[[#This Row],[customerLastName]],"MISMATCH")</f>
        <v>ARTHUR</v>
      </c>
      <c r="AF1387" s="8" t="str">
        <f>IF(salesTable[[#This Row],[Phone]]="","MISSING",0&amp;RIGHT(TRIM(SUBSTITUTE(SUBSTITUTE(SUBSTITUTE(salesTable[[#This Row],[Phone]],"+","")," ",""),"-","")),9))</f>
        <v>0263101816</v>
      </c>
      <c r="AG138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87" s="8">
        <f>IF(salesTable[[#This Row],[quantity_clean]]&gt;0,salesTable[[#This Row],[quantity_clean]],"INVALID")</f>
        <v>1</v>
      </c>
      <c r="AI1387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387" s="8">
        <f>IF(salesTable[[#This Row],[unitPrice_clean]]&gt;0,salesTable[[#This Row],[unitPrice_clean]],"INVALID")</f>
        <v>3600</v>
      </c>
      <c r="AK1387">
        <f>IF(salesTable[[#This Row],[Revenue]]="","MISSING",VALUE(TRIM(SUBSTITUTE(SUBSTITUTE(salesTable[[#This Row],[Revenue]],",",""),"GH₵",""))))</f>
        <v>3600</v>
      </c>
      <c r="AL1387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1387" s="19">
        <f>IF(ISNUMBER(salesTable[[#This Row],[OrderDate]]),salesTable[[#This Row],[OrderDate]],IFERROR(DATEVALUE(CLEAN(TRIM(SUBSTITUTE(salesTable[[#This Row],[OrderDate]],".","/")))),"CHECK"))</f>
        <v>45716</v>
      </c>
      <c r="AN13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45716</v>
      </c>
      <c r="AO13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87" s="8" t="str">
        <f>CLEAN(PROPER(TRIM(salesTable[[#This Row],[Email]])))</f>
        <v>Daniel.Arthur89@Example.Com</v>
      </c>
      <c r="AR1387" s="8" t="str">
        <f>CLEAN(TRIM(salesTable[[#This Row],[SourceFile]]))</f>
        <v>Mobile_App_Export.csv</v>
      </c>
      <c r="AS13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7" s="8" t="str">
        <f>IF(salesTable[orderRef_final]&lt;&gt;"MISSING",salesTable[orderRef_final],"invalid")</f>
        <v>SUSPICIOUS</v>
      </c>
    </row>
    <row r="1388" spans="1:46" x14ac:dyDescent="0.3">
      <c r="A1388" t="s">
        <v>4997</v>
      </c>
      <c r="B1388" t="s">
        <v>2072</v>
      </c>
      <c r="C1388" t="s">
        <v>1391</v>
      </c>
      <c r="D1388" t="s">
        <v>172</v>
      </c>
      <c r="E1388" t="s">
        <v>22</v>
      </c>
      <c r="F1388" t="s">
        <v>108</v>
      </c>
      <c r="G1388" t="s">
        <v>53</v>
      </c>
      <c r="H1388" t="s">
        <v>95</v>
      </c>
      <c r="I1388" t="s">
        <v>96</v>
      </c>
      <c r="J1388" t="s">
        <v>83</v>
      </c>
      <c r="K1388" t="s">
        <v>57</v>
      </c>
      <c r="L1388" t="s">
        <v>353</v>
      </c>
      <c r="M1388">
        <v>12</v>
      </c>
      <c r="N1388">
        <v>180</v>
      </c>
      <c r="O1388">
        <v>2160</v>
      </c>
      <c r="P1388" t="s">
        <v>4998</v>
      </c>
      <c r="Q1388" t="s">
        <v>4999</v>
      </c>
      <c r="R1388" t="s">
        <v>61</v>
      </c>
      <c r="S1388" t="str">
        <f>IF(salesTable[[#This Row],[Region]]="","MISSING",IFERROR(VLOOKUP(salesTable[[#This Row],[Region]],region_ref[],2,FALSE),TRIM(CLEAN(UPPER(salesTable[[#This Row],[Region]])))))</f>
        <v>TAMALE</v>
      </c>
      <c r="T1388" t="str">
        <f>IF(salesTable[[#This Row],[CustomerType]]="","MISSING",IFERROR(VLOOKUP(salesTable[[#This Row],[CustomerType]],customerType_Ref[],2,FALSE),TRIM(CLEAN(UPPER(salesTable[[#This Row],[CustomerType]])))))</f>
        <v>INDIVIDUAL</v>
      </c>
      <c r="U1388" t="str">
        <f>IF(salesTable[[#This Row],[SalesChannel]]="","MISSING",IFERROR(VLOOKUP(salesTable[[#This Row],[SalesChannel]],salesChannel_Ref[],2,FALSE),CLEAN(UPPER(TRIM(salesTable[SalesChannel])))))</f>
        <v>ONLINE</v>
      </c>
      <c r="V1388" t="str">
        <f>IF(salesTable[[#This Row],[PaymentMethod]]="","MISSING",IFERROR(VLOOKUP(salesTable[[#This Row],[PaymentMethod]],paymentMethod_REF[],2,FALSE), CLEAN(UPPER(TRIM(salesTable[[#This Row],[PaymentMethod]])))))</f>
        <v>CASH</v>
      </c>
      <c r="W1388" s="8" t="str">
        <f>IF(salesTable[[#This Row],[ProductID]]="","MISSING",IFERROR(VLOOKUP(salesTable[[#This Row],[ProductID]],product_REF[],1,FALSE),"NO MATCH"))</f>
        <v>P007</v>
      </c>
      <c r="X1388" s="8" t="str">
        <f>CLEAN(UPPER(TRIM(IF(salesTable[[#This Row],[ProductID]]="","MISSING",IFERROR(VLOOKUP(salesTable[[#This Row],[ProductID]],product_REF[],2,FALSE),"NO MATCH")))))</f>
        <v>COTTON SHIRT</v>
      </c>
      <c r="Y1388" t="str">
        <f>IFERROR(CLEAN(UPPER(TRIM(VLOOKUP(salesTable[[#This Row],[productID_Final]],product_REF[],3,FALSE)))),"NO MATCH")</f>
        <v>CLOTHING</v>
      </c>
      <c r="Z1388" s="8" t="str">
        <f>IF(salesTable[[#This Row],[productCategory_final]]=CLEAN(UPPER(TRIM(salesTable[ProductCategory]))),salesTable[[#This Row],[productCategory_final]],"MISMATCH")</f>
        <v>CLOTHING</v>
      </c>
      <c r="AA1388" s="8" t="str">
        <f>IF(salesTable[[#This Row],[CustomerID]]="","MISSING",IFERROR(VLOOKUP(salesTable[[#This Row],[CustomerID]],customer_REF[],1,FALSE),"NO MATCH"))</f>
        <v>C0082</v>
      </c>
      <c r="AB1388" t="str">
        <f>CLEAN(UPPER(TRIM(IF(salesTable[[#This Row],[FirstName]]="","MISSING",IFERROR(VLOOKUP(salesTable[[#This Row],[CustomerID_final]],customer_REF[],2,FALSE),"NO MATCH")))))</f>
        <v>DANIEL</v>
      </c>
      <c r="AC1388" s="8" t="str">
        <f>IF(salesTable[[#This Row],[customerFisrtName]]=CLEAN(UPPER(TRIM(salesTable[[#This Row],[customerFisrtName]]))),salesTable[[#This Row],[customerFisrtName]],"MISMATCH")</f>
        <v>DANIEL</v>
      </c>
      <c r="AD1388" t="str">
        <f>CLEAN(UPPER(TRIM(IF(salesTable[[#This Row],[LastName]]="","MISSING",IFERROR(VLOOKUP(salesTable[[#This Row],[CustomerID_final]],customer_REF[],3,FALSE),"NO MATCH")))))</f>
        <v>ARTHUR</v>
      </c>
      <c r="AE1388" s="8" t="str">
        <f>IF(salesTable[[#This Row],[customerLastName]]=CLEAN(UPPER(TRIM(salesTable[[#This Row],[customerLastName]]))),salesTable[[#This Row],[customerLastName]],"MISMATCH")</f>
        <v>ARTHUR</v>
      </c>
      <c r="AF1388" s="8" t="str">
        <f>IF(salesTable[[#This Row],[Phone]]="","MISSING",0&amp;RIGHT(TRIM(SUBSTITUTE(SUBSTITUTE(SUBSTITUTE(salesTable[[#This Row],[Phone]],"+","")," ",""),"-","")),9))</f>
        <v>0543384711</v>
      </c>
      <c r="AG138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388" s="8">
        <f>IF(salesTable[[#This Row],[quantity_clean]]&gt;0,salesTable[[#This Row],[quantity_clean]],"INVALID")</f>
        <v>12</v>
      </c>
      <c r="AI1388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88" s="8">
        <f>IF(salesTable[[#This Row],[unitPrice_clean]]&gt;0,salesTable[[#This Row],[unitPrice_clean]],"INVALID")</f>
        <v>180</v>
      </c>
      <c r="AK1388">
        <f>IF(salesTable[[#This Row],[Revenue]]="","MISSING",VALUE(TRIM(SUBSTITUTE(SUBSTITUTE(salesTable[[#This Row],[Revenue]],",",""),"GH₵",""))))</f>
        <v>2160</v>
      </c>
      <c r="AL1388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1388" s="19">
        <f>IF(ISNUMBER(salesTable[[#This Row],[OrderDate]]),salesTable[[#This Row],[OrderDate]],IFERROR(DATEVALUE(CLEAN(TRIM(SUBSTITUTE(salesTable[[#This Row],[OrderDate]],".","/")))),"CHECK"))</f>
        <v>45718</v>
      </c>
      <c r="AN13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45718</v>
      </c>
      <c r="AO13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8" s="8" t="str">
        <f>CLEAN(PROPER(TRIM(salesTable[[#This Row],[Email]])))</f>
        <v>Daniel.Arthur86@Example.Com</v>
      </c>
      <c r="AR1388" s="8" t="str">
        <f>CLEAN(TRIM(salesTable[[#This Row],[SourceFile]]))</f>
        <v>Retail_POS_2025.csv</v>
      </c>
      <c r="AS13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8" s="8" t="str">
        <f>IF(salesTable[orderRef_final]&lt;&gt;"MISSING",salesTable[orderRef_final],"invalid")</f>
        <v>SUSPICIOUS</v>
      </c>
    </row>
    <row r="1389" spans="1:46" x14ac:dyDescent="0.3">
      <c r="A1389" t="s">
        <v>5008</v>
      </c>
      <c r="B1389" t="s">
        <v>5009</v>
      </c>
      <c r="C1389" t="s">
        <v>463</v>
      </c>
      <c r="D1389" t="s">
        <v>432</v>
      </c>
      <c r="E1389" t="s">
        <v>129</v>
      </c>
      <c r="F1389" t="s">
        <v>108</v>
      </c>
      <c r="G1389" t="s">
        <v>191</v>
      </c>
      <c r="H1389" t="s">
        <v>757</v>
      </c>
      <c r="I1389" t="s">
        <v>279</v>
      </c>
      <c r="J1389" t="s">
        <v>83</v>
      </c>
      <c r="K1389" t="s">
        <v>57</v>
      </c>
      <c r="L1389" t="s">
        <v>111</v>
      </c>
      <c r="M1389">
        <v>5</v>
      </c>
      <c r="N1389" t="s">
        <v>3640</v>
      </c>
      <c r="O1389">
        <v>8250</v>
      </c>
      <c r="P1389" t="s">
        <v>5010</v>
      </c>
      <c r="Q1389" t="s">
        <v>5011</v>
      </c>
      <c r="R1389" t="s">
        <v>157</v>
      </c>
      <c r="S1389" t="str">
        <f>IF(salesTable[[#This Row],[Region]]="","MISSING",IFERROR(VLOOKUP(salesTable[[#This Row],[Region]],region_ref[],2,FALSE),TRIM(CLEAN(UPPER(salesTable[[#This Row],[Region]])))))</f>
        <v>TAMALE</v>
      </c>
      <c r="T1389" t="str">
        <f>IF(salesTable[[#This Row],[CustomerType]]="","MISSING",IFERROR(VLOOKUP(salesTable[[#This Row],[CustomerType]],customerType_Ref[],2,FALSE),TRIM(CLEAN(UPPER(salesTable[[#This Row],[CustomerType]])))))</f>
        <v>INDIVIDUAL</v>
      </c>
      <c r="U1389" t="str">
        <f>IF(salesTable[[#This Row],[SalesChannel]]="","MISSING",IFERROR(VLOOKUP(salesTable[[#This Row],[SalesChannel]],salesChannel_Ref[],2,FALSE),CLEAN(UPPER(TRIM(salesTable[SalesChannel])))))</f>
        <v>ONLINE</v>
      </c>
      <c r="V1389" t="str">
        <f>IF(salesTable[[#This Row],[PaymentMethod]]="","MISSING",IFERROR(VLOOKUP(salesTable[[#This Row],[PaymentMethod]],paymentMethod_REF[],2,FALSE), CLEAN(UPPER(TRIM(salesTable[[#This Row],[PaymentMethod]])))))</f>
        <v>CARD</v>
      </c>
      <c r="W1389" s="8" t="str">
        <f>IF(salesTable[[#This Row],[ProductID]]="","MISSING",IFERROR(VLOOKUP(salesTable[[#This Row],[ProductID]],product_REF[],1,FALSE),"NO MATCH"))</f>
        <v>P004</v>
      </c>
      <c r="X1389" s="8" t="str">
        <f>CLEAN(UPPER(TRIM(IF(salesTable[[#This Row],[ProductID]]="","MISSING",IFERROR(VLOOKUP(salesTable[[#This Row],[ProductID]],product_REF[],2,FALSE),"NO MATCH")))))</f>
        <v>LASER PRINTER</v>
      </c>
      <c r="Y1389" t="str">
        <f>IFERROR(CLEAN(UPPER(TRIM(VLOOKUP(salesTable[[#This Row],[productID_Final]],product_REF[],3,FALSE)))),"NO MATCH")</f>
        <v>OFFICE SUPPLIES</v>
      </c>
      <c r="Z1389" s="8" t="str">
        <f>IF(salesTable[[#This Row],[productCategory_final]]=CLEAN(UPPER(TRIM(salesTable[ProductCategory]))),salesTable[[#This Row],[productCategory_final]],"MISMATCH")</f>
        <v>OFFICE SUPPLIES</v>
      </c>
      <c r="AA1389" s="8" t="str">
        <f>IF(salesTable[[#This Row],[CustomerID]]="","MISSING",IFERROR(VLOOKUP(salesTable[[#This Row],[CustomerID]],customer_REF[],1,FALSE),"NO MATCH"))</f>
        <v>C0278</v>
      </c>
      <c r="AB1389" t="str">
        <f>CLEAN(UPPER(TRIM(IF(salesTable[[#This Row],[FirstName]]="","MISSING",IFERROR(VLOOKUP(salesTable[[#This Row],[CustomerID_final]],customer_REF[],2,FALSE),"NO MATCH")))))</f>
        <v>ABENA</v>
      </c>
      <c r="AC1389" s="8" t="str">
        <f>IF(salesTable[[#This Row],[customerFisrtName]]=CLEAN(UPPER(TRIM(salesTable[[#This Row],[customerFisrtName]]))),salesTable[[#This Row],[customerFisrtName]],"MISMATCH")</f>
        <v>ABENA</v>
      </c>
      <c r="AD1389" t="str">
        <f>CLEAN(UPPER(TRIM(IF(salesTable[[#This Row],[LastName]]="","MISSING",IFERROR(VLOOKUP(salesTable[[#This Row],[CustomerID_final]],customer_REF[],3,FALSE),"NO MATCH")))))</f>
        <v>BOATENG</v>
      </c>
      <c r="AE1389" s="8" t="str">
        <f>IF(salesTable[[#This Row],[customerLastName]]=CLEAN(UPPER(TRIM(salesTable[[#This Row],[customerLastName]]))),salesTable[[#This Row],[customerLastName]],"MISMATCH")</f>
        <v>BOATENG</v>
      </c>
      <c r="AF1389" s="8" t="str">
        <f>IF(salesTable[[#This Row],[Phone]]="","MISSING",0&amp;RIGHT(TRIM(SUBSTITUTE(SUBSTITUTE(SUBSTITUTE(salesTable[[#This Row],[Phone]],"+","")," ",""),"-","")),9))</f>
        <v>0554725478</v>
      </c>
      <c r="AG138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89" s="8">
        <f>IF(salesTable[[#This Row],[quantity_clean]]&gt;0,salesTable[[#This Row],[quantity_clean]],"INVALID")</f>
        <v>5</v>
      </c>
      <c r="AI1389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89" s="8">
        <f>IF(salesTable[[#This Row],[unitPrice_clean]]&gt;0,salesTable[[#This Row],[unitPrice_clean]],"INVALID")</f>
        <v>1650</v>
      </c>
      <c r="AK1389">
        <f>IF(salesTable[[#This Row],[Revenue]]="","MISSING",VALUE(TRIM(SUBSTITUTE(SUBSTITUTE(salesTable[[#This Row],[Revenue]],",",""),"GH₵",""))))</f>
        <v>8250</v>
      </c>
      <c r="AL1389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1389" s="19" t="str">
        <f>IF(ISNUMBER(salesTable[[#This Row],[OrderDate]]),salesTable[[#This Row],[OrderDate]],IFERROR(DATEVALUE(CLEAN(TRIM(SUBSTITUTE(salesTable[[#This Row],[OrderDate]],".","/")))),"CHECK"))</f>
        <v>CHECK</v>
      </c>
      <c r="AN138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89" s="8" t="str">
        <f>CLEAN(PROPER(TRIM(salesTable[[#This Row],[Email]])))</f>
        <v>Abena.Boateng12@Example.Com</v>
      </c>
      <c r="AR1389" s="8" t="str">
        <f>CLEAN(TRIM(salesTable[[#This Row],[SourceFile]]))</f>
        <v>Online_Sales_2025.xlsx</v>
      </c>
      <c r="AS13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89" s="8" t="str">
        <f>IF(salesTable[orderRef_final]&lt;&gt;"MISSING",salesTable[orderRef_final],"invalid")</f>
        <v>SUSPICIOUS</v>
      </c>
    </row>
    <row r="1390" spans="1:46" x14ac:dyDescent="0.3">
      <c r="A1390" t="s">
        <v>5015</v>
      </c>
      <c r="B1390" t="s">
        <v>5016</v>
      </c>
      <c r="C1390" t="s">
        <v>1368</v>
      </c>
      <c r="D1390" t="s">
        <v>1369</v>
      </c>
      <c r="E1390" t="s">
        <v>93</v>
      </c>
      <c r="F1390" t="s">
        <v>311</v>
      </c>
      <c r="G1390" t="s">
        <v>39</v>
      </c>
      <c r="H1390" t="s">
        <v>336</v>
      </c>
      <c r="I1390" t="s">
        <v>374</v>
      </c>
      <c r="J1390" t="s">
        <v>97</v>
      </c>
      <c r="K1390" t="s">
        <v>72</v>
      </c>
      <c r="L1390" t="s">
        <v>58</v>
      </c>
      <c r="M1390">
        <v>-1</v>
      </c>
      <c r="N1390">
        <v>1900</v>
      </c>
      <c r="O1390">
        <v>22800</v>
      </c>
      <c r="P1390" t="s">
        <v>5017</v>
      </c>
      <c r="Q1390" t="s">
        <v>5018</v>
      </c>
      <c r="R1390" t="s">
        <v>32</v>
      </c>
      <c r="S1390" t="str">
        <f>IF(salesTable[[#This Row],[Region]]="","MISSING",IFERROR(VLOOKUP(salesTable[[#This Row],[Region]],region_ref[],2,FALSE),TRIM(CLEAN(UPPER(salesTable[[#This Row],[Region]])))))</f>
        <v>HO</v>
      </c>
      <c r="T1390" t="str">
        <f>IF(salesTable[[#This Row],[CustomerType]]="","MISSING",IFERROR(VLOOKUP(salesTable[[#This Row],[CustomerType]],customerType_Ref[],2,FALSE),TRIM(CLEAN(UPPER(salesTable[[#This Row],[CustomerType]])))))</f>
        <v>BUSINESS</v>
      </c>
      <c r="U1390" t="str">
        <f>IF(salesTable[[#This Row],[SalesChannel]]="","MISSING",IFERROR(VLOOKUP(salesTable[[#This Row],[SalesChannel]],salesChannel_Ref[],2,FALSE),CLEAN(UPPER(TRIM(salesTable[SalesChannel])))))</f>
        <v>IN-STORE</v>
      </c>
      <c r="V139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390" s="8" t="str">
        <f>IF(salesTable[[#This Row],[ProductID]]="","MISSING",IFERROR(VLOOKUP(salesTable[[#This Row],[ProductID]],product_REF[],1,FALSE),"NO MATCH"))</f>
        <v>P006</v>
      </c>
      <c r="X1390" s="8" t="str">
        <f>CLEAN(UPPER(TRIM(IF(salesTable[[#This Row],[ProductID]]="","MISSING",IFERROR(VLOOKUP(salesTable[[#This Row],[ProductID]],product_REF[],2,FALSE),"NO MATCH")))))</f>
        <v>STANDING DESK</v>
      </c>
      <c r="Y1390" t="str">
        <f>IFERROR(CLEAN(UPPER(TRIM(VLOOKUP(salesTable[[#This Row],[productID_Final]],product_REF[],3,FALSE)))),"NO MATCH")</f>
        <v>FURNITURE</v>
      </c>
      <c r="Z1390" s="8" t="str">
        <f>IF(salesTable[[#This Row],[productCategory_final]]=CLEAN(UPPER(TRIM(salesTable[ProductCategory]))),salesTable[[#This Row],[productCategory_final]],"MISMATCH")</f>
        <v>FURNITURE</v>
      </c>
      <c r="AA1390" s="8" t="str">
        <f>IF(salesTable[[#This Row],[CustomerID]]="","MISSING",IFERROR(VLOOKUP(salesTable[[#This Row],[CustomerID]],customer_REF[],1,FALSE),"NO MATCH"))</f>
        <v>C0041</v>
      </c>
      <c r="AB1390" t="str">
        <f>CLEAN(UPPER(TRIM(IF(salesTable[[#This Row],[FirstName]]="","MISSING",IFERROR(VLOOKUP(salesTable[[#This Row],[CustomerID_final]],customer_REF[],2,FALSE),"NO MATCH")))))</f>
        <v>ESI</v>
      </c>
      <c r="AC1390" s="8" t="str">
        <f>IF(salesTable[[#This Row],[customerFisrtName]]=CLEAN(UPPER(TRIM(salesTable[[#This Row],[customerFisrtName]]))),salesTable[[#This Row],[customerFisrtName]],"MISMATCH")</f>
        <v>ESI</v>
      </c>
      <c r="AD1390" t="str">
        <f>CLEAN(UPPER(TRIM(IF(salesTable[[#This Row],[LastName]]="","MISSING",IFERROR(VLOOKUP(salesTable[[#This Row],[CustomerID_final]],customer_REF[],3,FALSE),"NO MATCH")))))</f>
        <v>BADU</v>
      </c>
      <c r="AE1390" s="8" t="str">
        <f>IF(salesTable[[#This Row],[customerLastName]]=CLEAN(UPPER(TRIM(salesTable[[#This Row],[customerLastName]]))),salesTable[[#This Row],[customerLastName]],"MISMATCH")</f>
        <v>BADU</v>
      </c>
      <c r="AF1390" s="8" t="str">
        <f>IF(salesTable[[#This Row],[Phone]]="","MISSING",0&amp;RIGHT(TRIM(SUBSTITUTE(SUBSTITUTE(SUBSTITUTE(salesTable[[#This Row],[Phone]],"+","")," ",""),"-","")),9))</f>
        <v>0271929133</v>
      </c>
      <c r="AG1390">
        <f>IF(OR(salesTable[[#This Row],[Quantity]]="",salesTable[[#This Row],[Quantity]]="N/A",salesTable[[#This Row],[Quantity]]="abc"),"INVALID",VALUE(TRIM(SUBSTITUTE(SUBSTITUTE(salesTable[[#This Row],[Quantity]],",",""),"GH₵",""))))</f>
        <v>-1</v>
      </c>
      <c r="AH1390" s="8" t="str">
        <f>IF(salesTable[[#This Row],[quantity_clean]]&gt;0,salesTable[[#This Row],[quantity_clean]],"INVALID")</f>
        <v>INVALID</v>
      </c>
      <c r="AI139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90" s="8">
        <f>IF(salesTable[[#This Row],[unitPrice_clean]]&gt;0,salesTable[[#This Row],[unitPrice_clean]],"INVALID")</f>
        <v>1900</v>
      </c>
      <c r="AK1390">
        <f>IF(salesTable[[#This Row],[Revenue]]="","MISSING",VALUE(TRIM(SUBSTITUTE(SUBSTITUTE(salesTable[[#This Row],[Revenue]],",",""),"GH₵",""))))</f>
        <v>22800</v>
      </c>
      <c r="AL1390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390" s="19">
        <f>IF(ISNUMBER(salesTable[[#This Row],[OrderDate]]),salesTable[[#This Row],[OrderDate]],IFERROR(DATEVALUE(CLEAN(TRIM(SUBSTITUTE(salesTable[[#This Row],[OrderDate]],".","/")))),"CHECK"))</f>
        <v>45971</v>
      </c>
      <c r="AN139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45971</v>
      </c>
      <c r="AO13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90" s="8" t="str">
        <f>CLEAN(PROPER(TRIM(salesTable[[#This Row],[Email]])))</f>
        <v>Esi.Badu54@Example.Com</v>
      </c>
      <c r="AR1390" s="8" t="str">
        <f>CLEAN(TRIM(salesTable[[#This Row],[SourceFile]]))</f>
        <v>Agent_App_2025.csv</v>
      </c>
      <c r="AS13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0" s="8" t="str">
        <f>IF(salesTable[orderRef_final]&lt;&gt;"MISSING",salesTable[orderRef_final],"invalid")</f>
        <v>SUSPICIOUS</v>
      </c>
    </row>
    <row r="1391" spans="1:46" x14ac:dyDescent="0.3">
      <c r="A1391" t="s">
        <v>5048</v>
      </c>
      <c r="B1391" t="s">
        <v>3478</v>
      </c>
      <c r="C1391" t="s">
        <v>2768</v>
      </c>
      <c r="D1391" t="s">
        <v>271</v>
      </c>
      <c r="E1391" t="s">
        <v>140</v>
      </c>
      <c r="F1391" t="s">
        <v>108</v>
      </c>
      <c r="G1391" t="s">
        <v>53</v>
      </c>
      <c r="H1391" t="s">
        <v>95</v>
      </c>
      <c r="I1391" t="s">
        <v>96</v>
      </c>
      <c r="J1391" t="s">
        <v>305</v>
      </c>
      <c r="K1391" t="s">
        <v>57</v>
      </c>
      <c r="L1391" t="s">
        <v>182</v>
      </c>
      <c r="M1391">
        <v>9</v>
      </c>
      <c r="N1391" t="s">
        <v>2054</v>
      </c>
      <c r="O1391">
        <v>1620</v>
      </c>
      <c r="P1391" t="s">
        <v>5049</v>
      </c>
      <c r="Q1391" t="s">
        <v>2822</v>
      </c>
      <c r="R1391" t="s">
        <v>157</v>
      </c>
      <c r="S1391" t="str">
        <f>IF(salesTable[[#This Row],[Region]]="","MISSING",IFERROR(VLOOKUP(salesTable[[#This Row],[Region]],region_ref[],2,FALSE),TRIM(CLEAN(UPPER(salesTable[[#This Row],[Region]])))))</f>
        <v>TAMALE</v>
      </c>
      <c r="T1391" t="str">
        <f>IF(salesTable[[#This Row],[CustomerType]]="","MISSING",IFERROR(VLOOKUP(salesTable[[#This Row],[CustomerType]],customerType_Ref[],2,FALSE),TRIM(CLEAN(UPPER(salesTable[[#This Row],[CustomerType]])))))</f>
        <v>GOVERNMENT</v>
      </c>
      <c r="U1391" t="str">
        <f>IF(salesTable[[#This Row],[SalesChannel]]="","MISSING",IFERROR(VLOOKUP(salesTable[[#This Row],[SalesChannel]],salesChannel_Ref[],2,FALSE),CLEAN(UPPER(TRIM(salesTable[SalesChannel])))))</f>
        <v>ONLINE</v>
      </c>
      <c r="V1391" t="str">
        <f>IF(salesTable[[#This Row],[PaymentMethod]]="","MISSING",IFERROR(VLOOKUP(salesTable[[#This Row],[PaymentMethod]],paymentMethod_REF[],2,FALSE), CLEAN(UPPER(TRIM(salesTable[[#This Row],[PaymentMethod]])))))</f>
        <v>CASH</v>
      </c>
      <c r="W1391" s="8" t="str">
        <f>IF(salesTable[[#This Row],[ProductID]]="","MISSING",IFERROR(VLOOKUP(salesTable[[#This Row],[ProductID]],product_REF[],1,FALSE),"NO MATCH"))</f>
        <v>P007</v>
      </c>
      <c r="X1391" s="8" t="str">
        <f>CLEAN(UPPER(TRIM(IF(salesTable[[#This Row],[ProductID]]="","MISSING",IFERROR(VLOOKUP(salesTable[[#This Row],[ProductID]],product_REF[],2,FALSE),"NO MATCH")))))</f>
        <v>COTTON SHIRT</v>
      </c>
      <c r="Y1391" t="str">
        <f>IFERROR(CLEAN(UPPER(TRIM(VLOOKUP(salesTable[[#This Row],[productID_Final]],product_REF[],3,FALSE)))),"NO MATCH")</f>
        <v>CLOTHING</v>
      </c>
      <c r="Z1391" s="8" t="str">
        <f>IF(salesTable[[#This Row],[productCategory_final]]=CLEAN(UPPER(TRIM(salesTable[ProductCategory]))),salesTable[[#This Row],[productCategory_final]],"MISMATCH")</f>
        <v>CLOTHING</v>
      </c>
      <c r="AA1391" s="8" t="str">
        <f>IF(salesTable[[#This Row],[CustomerID]]="","MISSING",IFERROR(VLOOKUP(salesTable[[#This Row],[CustomerID]],customer_REF[],1,FALSE),"NO MATCH"))</f>
        <v>C0193</v>
      </c>
      <c r="AB1391" t="str">
        <f>CLEAN(UPPER(TRIM(IF(salesTable[[#This Row],[FirstName]]="","MISSING",IFERROR(VLOOKUP(salesTable[[#This Row],[CustomerID_final]],customer_REF[],2,FALSE),"NO MATCH")))))</f>
        <v>MICHAEL</v>
      </c>
      <c r="AC1391" s="8" t="str">
        <f>IF(salesTable[[#This Row],[customerFisrtName]]=CLEAN(UPPER(TRIM(salesTable[[#This Row],[customerFisrtName]]))),salesTable[[#This Row],[customerFisrtName]],"MISMATCH")</f>
        <v>MICHAEL</v>
      </c>
      <c r="AD1391" t="str">
        <f>CLEAN(UPPER(TRIM(IF(salesTable[[#This Row],[LastName]]="","MISSING",IFERROR(VLOOKUP(salesTable[[#This Row],[CustomerID_final]],customer_REF[],3,FALSE),"NO MATCH")))))</f>
        <v>OWUSU</v>
      </c>
      <c r="AE1391" s="8" t="str">
        <f>IF(salesTable[[#This Row],[customerLastName]]=CLEAN(UPPER(TRIM(salesTable[[#This Row],[customerLastName]]))),salesTable[[#This Row],[customerLastName]],"MISMATCH")</f>
        <v>OWUSU</v>
      </c>
      <c r="AF1391" s="8" t="str">
        <f>IF(salesTable[[#This Row],[Phone]]="","MISSING",0&amp;RIGHT(TRIM(SUBSTITUTE(SUBSTITUTE(SUBSTITUTE(salesTable[[#This Row],[Phone]],"+","")," ",""),"-","")),9))</f>
        <v>0265730522</v>
      </c>
      <c r="AG139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391" s="8">
        <f>IF(salesTable[[#This Row],[quantity_clean]]&gt;0,salesTable[[#This Row],[quantity_clean]],"INVALID")</f>
        <v>9</v>
      </c>
      <c r="AI1391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391" s="8">
        <f>IF(salesTable[[#This Row],[unitPrice_clean]]&gt;0,salesTable[[#This Row],[unitPrice_clean]],"INVALID")</f>
        <v>180</v>
      </c>
      <c r="AK1391">
        <f>IF(salesTable[[#This Row],[Revenue]]="","MISSING",VALUE(TRIM(SUBSTITUTE(SUBSTITUTE(salesTable[[#This Row],[Revenue]],",",""),"GH₵",""))))</f>
        <v>1620</v>
      </c>
      <c r="AL1391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1391" s="19">
        <f>IF(ISNUMBER(salesTable[[#This Row],[OrderDate]]),salesTable[[#This Row],[OrderDate]],IFERROR(DATEVALUE(CLEAN(TRIM(SUBSTITUTE(salesTable[[#This Row],[OrderDate]],".","/")))),"CHECK"))</f>
        <v>45843</v>
      </c>
      <c r="AN13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45843</v>
      </c>
      <c r="AO13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91" s="8" t="str">
        <f>CLEAN(PROPER(TRIM(salesTable[[#This Row],[Email]])))</f>
        <v>Michael.Owusu38@Example.Com</v>
      </c>
      <c r="AR1391" s="8" t="str">
        <f>CLEAN(TRIM(salesTable[[#This Row],[SourceFile]]))</f>
        <v>Online_Sales_2025.xlsx</v>
      </c>
      <c r="AS13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1" s="8" t="str">
        <f>IF(salesTable[orderRef_final]&lt;&gt;"MISSING",salesTable[orderRef_final],"invalid")</f>
        <v>SUSPICIOUS</v>
      </c>
    </row>
    <row r="1392" spans="1:46" x14ac:dyDescent="0.3">
      <c r="A1392" t="s">
        <v>5056</v>
      </c>
      <c r="B1392" t="s">
        <v>5057</v>
      </c>
      <c r="C1392" t="s">
        <v>1614</v>
      </c>
      <c r="D1392" t="s">
        <v>743</v>
      </c>
      <c r="E1392" t="s">
        <v>978</v>
      </c>
      <c r="F1392" t="s">
        <v>23</v>
      </c>
      <c r="G1392" t="s">
        <v>191</v>
      </c>
      <c r="H1392" t="s">
        <v>278</v>
      </c>
      <c r="I1392" t="s">
        <v>193</v>
      </c>
      <c r="J1392" t="s">
        <v>27</v>
      </c>
      <c r="K1392" t="s">
        <v>72</v>
      </c>
      <c r="L1392" t="s">
        <v>165</v>
      </c>
      <c r="M1392">
        <v>5</v>
      </c>
      <c r="N1392">
        <v>1650</v>
      </c>
      <c r="O1392">
        <v>8250</v>
      </c>
      <c r="P1392" t="s">
        <v>5058</v>
      </c>
      <c r="Q1392" t="s">
        <v>5059</v>
      </c>
      <c r="R1392" t="s">
        <v>32</v>
      </c>
      <c r="S1392" t="str">
        <f>IF(salesTable[[#This Row],[Region]]="","MISSING",IFERROR(VLOOKUP(salesTable[[#This Row],[Region]],region_ref[],2,FALSE),TRIM(CLEAN(UPPER(salesTable[[#This Row],[Region]])))))</f>
        <v>HO</v>
      </c>
      <c r="T1392" t="str">
        <f>IF(salesTable[[#This Row],[CustomerType]]="","MISSING",IFERROR(VLOOKUP(salesTable[[#This Row],[CustomerType]],customerType_Ref[],2,FALSE),TRIM(CLEAN(UPPER(salesTable[[#This Row],[CustomerType]])))))</f>
        <v>GOVERNMENT</v>
      </c>
      <c r="U1392" t="str">
        <f>IF(salesTable[[#This Row],[SalesChannel]]="","MISSING",IFERROR(VLOOKUP(salesTable[[#This Row],[SalesChannel]],salesChannel_Ref[],2,FALSE),CLEAN(UPPER(TRIM(salesTable[SalesChannel])))))</f>
        <v>IN-STORE</v>
      </c>
      <c r="V139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92" s="8" t="str">
        <f>IF(salesTable[[#This Row],[ProductID]]="","MISSING",IFERROR(VLOOKUP(salesTable[[#This Row],[ProductID]],product_REF[],1,FALSE),"NO MATCH"))</f>
        <v>P004</v>
      </c>
      <c r="X1392" s="8" t="str">
        <f>CLEAN(UPPER(TRIM(IF(salesTable[[#This Row],[ProductID]]="","MISSING",IFERROR(VLOOKUP(salesTable[[#This Row],[ProductID]],product_REF[],2,FALSE),"NO MATCH")))))</f>
        <v>LASER PRINTER</v>
      </c>
      <c r="Y1392" t="str">
        <f>IFERROR(CLEAN(UPPER(TRIM(VLOOKUP(salesTable[[#This Row],[productID_Final]],product_REF[],3,FALSE)))),"NO MATCH")</f>
        <v>OFFICE SUPPLIES</v>
      </c>
      <c r="Z1392" s="8" t="str">
        <f>IF(salesTable[[#This Row],[productCategory_final]]=CLEAN(UPPER(TRIM(salesTable[ProductCategory]))),salesTable[[#This Row],[productCategory_final]],"MISMATCH")</f>
        <v>OFFICE SUPPLIES</v>
      </c>
      <c r="AA1392" s="8" t="str">
        <f>IF(salesTable[[#This Row],[CustomerID]]="","MISSING",IFERROR(VLOOKUP(salesTable[[#This Row],[CustomerID]],customer_REF[],1,FALSE),"NO MATCH"))</f>
        <v>C0029</v>
      </c>
      <c r="AB1392" t="str">
        <f>CLEAN(UPPER(TRIM(IF(salesTable[[#This Row],[FirstName]]="","MISSING",IFERROR(VLOOKUP(salesTable[[#This Row],[CustomerID_final]],customer_REF[],2,FALSE),"NO MATCH")))))</f>
        <v>ESI</v>
      </c>
      <c r="AC1392" s="8" t="str">
        <f>IF(salesTable[[#This Row],[customerFisrtName]]=CLEAN(UPPER(TRIM(salesTable[[#This Row],[customerFisrtName]]))),salesTable[[#This Row],[customerFisrtName]],"MISMATCH")</f>
        <v>ESI</v>
      </c>
      <c r="AD1392" t="str">
        <f>CLEAN(UPPER(TRIM(IF(salesTable[[#This Row],[LastName]]="","MISSING",IFERROR(VLOOKUP(salesTable[[#This Row],[CustomerID_final]],customer_REF[],3,FALSE),"NO MATCH")))))</f>
        <v>MENSAH</v>
      </c>
      <c r="AE1392" s="8" t="str">
        <f>IF(salesTable[[#This Row],[customerLastName]]=CLEAN(UPPER(TRIM(salesTable[[#This Row],[customerLastName]]))),salesTable[[#This Row],[customerLastName]],"MISMATCH")</f>
        <v>MENSAH</v>
      </c>
      <c r="AF1392" s="8" t="str">
        <f>IF(salesTable[[#This Row],[Phone]]="","MISSING",0&amp;RIGHT(TRIM(SUBSTITUTE(SUBSTITUTE(SUBSTITUTE(salesTable[[#This Row],[Phone]],"+","")," ",""),"-","")),9))</f>
        <v>0507359387</v>
      </c>
      <c r="AG1392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92" s="8">
        <f>IF(salesTable[[#This Row],[quantity_clean]]&gt;0,salesTable[[#This Row],[quantity_clean]],"INVALID")</f>
        <v>5</v>
      </c>
      <c r="AI139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92" s="8">
        <f>IF(salesTable[[#This Row],[unitPrice_clean]]&gt;0,salesTable[[#This Row],[unitPrice_clean]],"INVALID")</f>
        <v>1650</v>
      </c>
      <c r="AK1392">
        <f>IF(salesTable[[#This Row],[Revenue]]="","MISSING",VALUE(TRIM(SUBSTITUTE(SUBSTITUTE(salesTable[[#This Row],[Revenue]],",",""),"GH₵",""))))</f>
        <v>8250</v>
      </c>
      <c r="AL1392" s="8">
        <f>IFERROR(IF(ROUND(salesTable[[#This Row],[Quantity_final]]*salesTable[[#This Row],[UnitPrice_final]],2)=ROUND(salesTable[[#This Row],[revenue_clean]],2)=TRUE,salesTable[[#This Row],[revenue_clean]],"invalid"),"INVALID")</f>
        <v>8250</v>
      </c>
      <c r="AM1392" s="19">
        <f>IF(ISNUMBER(salesTable[[#This Row],[OrderDate]]),salesTable[[#This Row],[OrderDate]],IFERROR(DATEVALUE(CLEAN(TRIM(SUBSTITUTE(salesTable[[#This Row],[OrderDate]],".","/")))),"CHECK"))</f>
        <v>45819</v>
      </c>
      <c r="AN139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45819</v>
      </c>
      <c r="AO13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92" s="8" t="str">
        <f>CLEAN(PROPER(TRIM(salesTable[[#This Row],[Email]])))</f>
        <v>Esi.Mensah69@Example.Com</v>
      </c>
      <c r="AR1392" s="8" t="str">
        <f>CLEAN(TRIM(salesTable[[#This Row],[SourceFile]]))</f>
        <v>Agent_App_2025.csv</v>
      </c>
      <c r="AS13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2" s="8" t="str">
        <f>IF(salesTable[orderRef_final]&lt;&gt;"MISSING",salesTable[orderRef_final],"invalid")</f>
        <v>SUSPICIOUS</v>
      </c>
    </row>
    <row r="1393" spans="1:46" x14ac:dyDescent="0.3">
      <c r="A1393" t="s">
        <v>5064</v>
      </c>
      <c r="B1393" t="s">
        <v>5065</v>
      </c>
      <c r="C1393" t="s">
        <v>756</v>
      </c>
      <c r="D1393" t="s">
        <v>271</v>
      </c>
      <c r="E1393" t="s">
        <v>647</v>
      </c>
      <c r="F1393" t="s">
        <v>23</v>
      </c>
      <c r="G1393" t="s">
        <v>303</v>
      </c>
      <c r="H1393" t="s">
        <v>399</v>
      </c>
      <c r="I1393" t="s">
        <v>41</v>
      </c>
      <c r="J1393" t="s">
        <v>83</v>
      </c>
      <c r="K1393" t="s">
        <v>84</v>
      </c>
      <c r="L1393" t="s">
        <v>182</v>
      </c>
      <c r="M1393">
        <v>8</v>
      </c>
      <c r="N1393">
        <v>2400</v>
      </c>
      <c r="O1393">
        <v>19200</v>
      </c>
      <c r="P1393" t="s">
        <v>5066</v>
      </c>
      <c r="Q1393" t="s">
        <v>5067</v>
      </c>
      <c r="R1393" t="s">
        <v>157</v>
      </c>
      <c r="S1393" t="str">
        <f>IF(salesTable[[#This Row],[Region]]="","MISSING",IFERROR(VLOOKUP(salesTable[[#This Row],[Region]],region_ref[],2,FALSE),TRIM(CLEAN(UPPER(salesTable[[#This Row],[Region]])))))</f>
        <v>HO</v>
      </c>
      <c r="T1393" t="str">
        <f>IF(salesTable[[#This Row],[CustomerType]]="","MISSING",IFERROR(VLOOKUP(salesTable[[#This Row],[CustomerType]],customerType_Ref[],2,FALSE),TRIM(CLEAN(UPPER(salesTable[[#This Row],[CustomerType]])))))</f>
        <v>INDIVIDUAL</v>
      </c>
      <c r="U1393" t="str">
        <f>IF(salesTable[[#This Row],[SalesChannel]]="","MISSING",IFERROR(VLOOKUP(salesTable[[#This Row],[SalesChannel]],salesChannel_Ref[],2,FALSE),CLEAN(UPPER(TRIM(salesTable[SalesChannel])))))</f>
        <v>AGENT</v>
      </c>
      <c r="V1393" t="str">
        <f>IF(salesTable[[#This Row],[PaymentMethod]]="","MISSING",IFERROR(VLOOKUP(salesTable[[#This Row],[PaymentMethod]],paymentMethod_REF[],2,FALSE), CLEAN(UPPER(TRIM(salesTable[[#This Row],[PaymentMethod]])))))</f>
        <v>CASH</v>
      </c>
      <c r="W1393" s="8" t="str">
        <f>IF(salesTable[[#This Row],[ProductID]]="","MISSING",IFERROR(VLOOKUP(salesTable[[#This Row],[ProductID]],product_REF[],1,FALSE),"NO MATCH"))</f>
        <v>P011</v>
      </c>
      <c r="X1393" s="8" t="str">
        <f>CLEAN(UPPER(TRIM(IF(salesTable[[#This Row],[ProductID]]="","MISSING",IFERROR(VLOOKUP(salesTable[[#This Row],[ProductID]],product_REF[],2,FALSE),"NO MATCH")))))</f>
        <v>EXECUTIVE DESK</v>
      </c>
      <c r="Y1393" t="str">
        <f>IFERROR(CLEAN(UPPER(TRIM(VLOOKUP(salesTable[[#This Row],[productID_Final]],product_REF[],3,FALSE)))),"NO MATCH")</f>
        <v>FURNITURE</v>
      </c>
      <c r="Z1393" s="8" t="str">
        <f>IF(salesTable[[#This Row],[productCategory_final]]=CLEAN(UPPER(TRIM(salesTable[ProductCategory]))),salesTable[[#This Row],[productCategory_final]],"MISMATCH")</f>
        <v>FURNITURE</v>
      </c>
      <c r="AA1393" s="8" t="str">
        <f>IF(salesTable[[#This Row],[CustomerID]]="","MISSING",IFERROR(VLOOKUP(salesTable[[#This Row],[CustomerID]],customer_REF[],1,FALSE),"NO MATCH"))</f>
        <v>C0158</v>
      </c>
      <c r="AB1393" t="str">
        <f>CLEAN(UPPER(TRIM(IF(salesTable[[#This Row],[FirstName]]="","MISSING",IFERROR(VLOOKUP(salesTable[[#This Row],[CustomerID_final]],customer_REF[],2,FALSE),"NO MATCH")))))</f>
        <v>MICHAEL</v>
      </c>
      <c r="AC1393" s="8" t="str">
        <f>IF(salesTable[[#This Row],[customerFisrtName]]=CLEAN(UPPER(TRIM(salesTable[[#This Row],[customerFisrtName]]))),salesTable[[#This Row],[customerFisrtName]],"MISMATCH")</f>
        <v>MICHAEL</v>
      </c>
      <c r="AD1393" t="str">
        <f>CLEAN(UPPER(TRIM(IF(salesTable[[#This Row],[LastName]]="","MISSING",IFERROR(VLOOKUP(salesTable[[#This Row],[CustomerID_final]],customer_REF[],3,FALSE),"NO MATCH")))))</f>
        <v>ADDO</v>
      </c>
      <c r="AE1393" s="8" t="str">
        <f>IF(salesTable[[#This Row],[customerLastName]]=CLEAN(UPPER(TRIM(salesTable[[#This Row],[customerLastName]]))),salesTable[[#This Row],[customerLastName]],"MISMATCH")</f>
        <v>ADDO</v>
      </c>
      <c r="AF1393" s="8" t="str">
        <f>IF(salesTable[[#This Row],[Phone]]="","MISSING",0&amp;RIGHT(TRIM(SUBSTITUTE(SUBSTITUTE(SUBSTITUTE(salesTable[[#This Row],[Phone]],"+","")," ",""),"-","")),9))</f>
        <v>0553514070</v>
      </c>
      <c r="AG1393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393" s="8">
        <f>IF(salesTable[[#This Row],[quantity_clean]]&gt;0,salesTable[[#This Row],[quantity_clean]],"INVALID")</f>
        <v>8</v>
      </c>
      <c r="AI139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93" s="8">
        <f>IF(salesTable[[#This Row],[unitPrice_clean]]&gt;0,salesTable[[#This Row],[unitPrice_clean]],"INVALID")</f>
        <v>2400</v>
      </c>
      <c r="AK1393">
        <f>IF(salesTable[[#This Row],[Revenue]]="","MISSING",VALUE(TRIM(SUBSTITUTE(SUBSTITUTE(salesTable[[#This Row],[Revenue]],",",""),"GH₵",""))))</f>
        <v>19200</v>
      </c>
      <c r="AL1393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393" s="19">
        <f>IF(ISNUMBER(salesTable[[#This Row],[OrderDate]]),salesTable[[#This Row],[OrderDate]],IFERROR(DATEVALUE(CLEAN(TRIM(SUBSTITUTE(salesTable[[#This Row],[OrderDate]],".","/")))),"CHECK"))</f>
        <v>46144</v>
      </c>
      <c r="AN139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93" s="8" t="str">
        <f>CLEAN(PROPER(TRIM(salesTable[[#This Row],[Email]])))</f>
        <v>Michael.Addo60@Example.Com</v>
      </c>
      <c r="AR1393" s="8" t="str">
        <f>CLEAN(TRIM(salesTable[[#This Row],[SourceFile]]))</f>
        <v>Online_Sales_2025.xlsx</v>
      </c>
      <c r="AS13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3" s="8" t="str">
        <f>IF(salesTable[orderRef_final]&lt;&gt;"MISSING",salesTable[orderRef_final],"invalid")</f>
        <v>SUSPICIOUS</v>
      </c>
    </row>
    <row r="1394" spans="1:46" x14ac:dyDescent="0.3">
      <c r="A1394" t="s">
        <v>5070</v>
      </c>
      <c r="B1394" t="s">
        <v>5071</v>
      </c>
      <c r="C1394" t="s">
        <v>365</v>
      </c>
      <c r="D1394" t="s">
        <v>366</v>
      </c>
      <c r="E1394" t="s">
        <v>140</v>
      </c>
      <c r="F1394" t="s">
        <v>108</v>
      </c>
      <c r="G1394" t="s">
        <v>218</v>
      </c>
      <c r="H1394" t="s">
        <v>3941</v>
      </c>
      <c r="I1394" t="s">
        <v>26</v>
      </c>
      <c r="J1394" t="s">
        <v>97</v>
      </c>
      <c r="K1394" t="s">
        <v>624</v>
      </c>
      <c r="L1394" t="s">
        <v>182</v>
      </c>
      <c r="M1394" t="s">
        <v>698</v>
      </c>
      <c r="N1394">
        <v>2800</v>
      </c>
      <c r="O1394">
        <v>2800</v>
      </c>
      <c r="P1394" t="s">
        <v>5072</v>
      </c>
      <c r="Q1394" t="s">
        <v>5073</v>
      </c>
      <c r="R1394" t="s">
        <v>32</v>
      </c>
      <c r="S1394" t="str">
        <f>IF(salesTable[[#This Row],[Region]]="","MISSING",IFERROR(VLOOKUP(salesTable[[#This Row],[Region]],region_ref[],2,FALSE),TRIM(CLEAN(UPPER(salesTable[[#This Row],[Region]])))))</f>
        <v>TAMALE</v>
      </c>
      <c r="T1394" t="str">
        <f>IF(salesTable[[#This Row],[CustomerType]]="","MISSING",IFERROR(VLOOKUP(salesTable[[#This Row],[CustomerType]],customerType_Ref[],2,FALSE),TRIM(CLEAN(UPPER(salesTable[[#This Row],[CustomerType]])))))</f>
        <v>BUSINESS</v>
      </c>
      <c r="U1394" t="str">
        <f>IF(salesTable[[#This Row],[SalesChannel]]="","MISSING",IFERROR(VLOOKUP(salesTable[[#This Row],[SalesChannel]],salesChannel_Ref[],2,FALSE),CLEAN(UPPER(TRIM(salesTable[SalesChannel])))))</f>
        <v>IN-STORE</v>
      </c>
      <c r="V1394" t="str">
        <f>IF(salesTable[[#This Row],[PaymentMethod]]="","MISSING",IFERROR(VLOOKUP(salesTable[[#This Row],[PaymentMethod]],paymentMethod_REF[],2,FALSE), CLEAN(UPPER(TRIM(salesTable[[#This Row],[PaymentMethod]])))))</f>
        <v>CASH</v>
      </c>
      <c r="W1394" s="8" t="str">
        <f>IF(salesTable[[#This Row],[ProductID]]="","MISSING",IFERROR(VLOOKUP(salesTable[[#This Row],[ProductID]],product_REF[],1,FALSE),"NO MATCH"))</f>
        <v>P005</v>
      </c>
      <c r="X1394" s="8" t="str">
        <f>CLEAN(UPPER(TRIM(IF(salesTable[[#This Row],[ProductID]]="","MISSING",IFERROR(VLOOKUP(salesTable[[#This Row],[ProductID]],product_REF[],2,FALSE),"NO MATCH")))))</f>
        <v>SMARTPHONE X</v>
      </c>
      <c r="Y1394" t="str">
        <f>IFERROR(CLEAN(UPPER(TRIM(VLOOKUP(salesTable[[#This Row],[productID_Final]],product_REF[],3,FALSE)))),"NO MATCH")</f>
        <v>ELECTRONICS</v>
      </c>
      <c r="Z1394" s="8" t="str">
        <f>IF(salesTable[[#This Row],[productCategory_final]]=CLEAN(UPPER(TRIM(salesTable[ProductCategory]))),salesTable[[#This Row],[productCategory_final]],"MISMATCH")</f>
        <v>ELECTRONICS</v>
      </c>
      <c r="AA1394" s="8" t="str">
        <f>IF(salesTable[[#This Row],[CustomerID]]="","MISSING",IFERROR(VLOOKUP(salesTable[[#This Row],[CustomerID]],customer_REF[],1,FALSE),"NO MATCH"))</f>
        <v>C0129</v>
      </c>
      <c r="AB1394" t="str">
        <f>CLEAN(UPPER(TRIM(IF(salesTable[[#This Row],[FirstName]]="","MISSING",IFERROR(VLOOKUP(salesTable[[#This Row],[CustomerID_final]],customer_REF[],2,FALSE),"NO MATCH")))))</f>
        <v>ABENA</v>
      </c>
      <c r="AC1394" s="8" t="str">
        <f>IF(salesTable[[#This Row],[customerFisrtName]]=CLEAN(UPPER(TRIM(salesTable[[#This Row],[customerFisrtName]]))),salesTable[[#This Row],[customerFisrtName]],"MISMATCH")</f>
        <v>ABENA</v>
      </c>
      <c r="AD1394" t="str">
        <f>CLEAN(UPPER(TRIM(IF(salesTable[[#This Row],[LastName]]="","MISSING",IFERROR(VLOOKUP(salesTable[[#This Row],[CustomerID_final]],customer_REF[],3,FALSE),"NO MATCH")))))</f>
        <v>OWUSU</v>
      </c>
      <c r="AE1394" s="8" t="str">
        <f>IF(salesTable[[#This Row],[customerLastName]]=CLEAN(UPPER(TRIM(salesTable[[#This Row],[customerLastName]]))),salesTable[[#This Row],[customerLastName]],"MISMATCH")</f>
        <v>OWUSU</v>
      </c>
      <c r="AF1394" s="8" t="str">
        <f>IF(salesTable[[#This Row],[Phone]]="","MISSING",0&amp;RIGHT(TRIM(SUBSTITUTE(SUBSTITUTE(SUBSTITUTE(salesTable[[#This Row],[Phone]],"+","")," ",""),"-","")),9))</f>
        <v>0506442779</v>
      </c>
      <c r="AG1394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394" s="8">
        <f>IF(salesTable[[#This Row],[quantity_clean]]&gt;0,salesTable[[#This Row],[quantity_clean]],"INVALID")</f>
        <v>1</v>
      </c>
      <c r="AI1394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394" s="8">
        <f>IF(salesTable[[#This Row],[unitPrice_clean]]&gt;0,salesTable[[#This Row],[unitPrice_clean]],"INVALID")</f>
        <v>2800</v>
      </c>
      <c r="AK1394">
        <f>IF(salesTable[[#This Row],[Revenue]]="","MISSING",VALUE(TRIM(SUBSTITUTE(SUBSTITUTE(salesTable[[#This Row],[Revenue]],",",""),"GH₵",""))))</f>
        <v>2800</v>
      </c>
      <c r="AL1394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1394" s="19">
        <f>IF(ISNUMBER(salesTable[[#This Row],[OrderDate]]),salesTable[[#This Row],[OrderDate]],IFERROR(DATEVALUE(CLEAN(TRIM(SUBSTITUTE(salesTable[[#This Row],[OrderDate]],".","/")))),"CHECK"))</f>
        <v>45918</v>
      </c>
      <c r="AN13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45918</v>
      </c>
      <c r="AO13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94" s="8" t="str">
        <f>CLEAN(PROPER(TRIM(salesTable[[#This Row],[Email]])))</f>
        <v>Abena.Owusu69@Example.Con</v>
      </c>
      <c r="AR1394" s="8" t="str">
        <f>CLEAN(TRIM(salesTable[[#This Row],[SourceFile]]))</f>
        <v>Agent_App_2025.csv</v>
      </c>
      <c r="AS13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4" s="8" t="str">
        <f>IF(salesTable[orderRef_final]&lt;&gt;"MISSING",salesTable[orderRef_final],"invalid")</f>
        <v>SUSPICIOUS</v>
      </c>
    </row>
    <row r="1395" spans="1:46" x14ac:dyDescent="0.3">
      <c r="A1395" t="s">
        <v>5074</v>
      </c>
      <c r="B1395" t="s">
        <v>5075</v>
      </c>
      <c r="C1395" t="s">
        <v>1413</v>
      </c>
      <c r="D1395" t="s">
        <v>65</v>
      </c>
      <c r="E1395" t="s">
        <v>140</v>
      </c>
      <c r="F1395" t="s">
        <v>424</v>
      </c>
      <c r="G1395" t="s">
        <v>120</v>
      </c>
      <c r="H1395" t="s">
        <v>121</v>
      </c>
      <c r="I1395" t="s">
        <v>122</v>
      </c>
      <c r="J1395" t="s">
        <v>27</v>
      </c>
      <c r="K1395" t="s">
        <v>72</v>
      </c>
      <c r="L1395" t="s">
        <v>675</v>
      </c>
      <c r="M1395" t="s">
        <v>2182</v>
      </c>
      <c r="N1395">
        <v>850</v>
      </c>
      <c r="O1395">
        <v>8500</v>
      </c>
      <c r="P1395" t="s">
        <v>5076</v>
      </c>
      <c r="Q1395" t="s">
        <v>5077</v>
      </c>
      <c r="R1395" t="s">
        <v>46</v>
      </c>
      <c r="S1395" t="str">
        <f>IF(salesTable[[#This Row],[Region]]="","MISSING",IFERROR(VLOOKUP(salesTable[[#This Row],[Region]],region_ref[],2,FALSE),TRIM(CLEAN(UPPER(salesTable[[#This Row],[Region]])))))</f>
        <v>HO</v>
      </c>
      <c r="T1395" t="str">
        <f>IF(salesTable[[#This Row],[CustomerType]]="","MISSING",IFERROR(VLOOKUP(salesTable[[#This Row],[CustomerType]],customerType_Ref[],2,FALSE),TRIM(CLEAN(UPPER(salesTable[[#This Row],[CustomerType]])))))</f>
        <v>GOVERNMENT</v>
      </c>
      <c r="U1395" t="str">
        <f>IF(salesTable[[#This Row],[SalesChannel]]="","MISSING",IFERROR(VLOOKUP(salesTable[[#This Row],[SalesChannel]],salesChannel_Ref[],2,FALSE),CLEAN(UPPER(TRIM(salesTable[SalesChannel])))))</f>
        <v>IN-STORE</v>
      </c>
      <c r="V139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95" s="8" t="str">
        <f>IF(salesTable[[#This Row],[ProductID]]="","MISSING",IFERROR(VLOOKUP(salesTable[[#This Row],[ProductID]],product_REF[],1,FALSE),"NO MATCH"))</f>
        <v>P002</v>
      </c>
      <c r="X1395" s="8" t="str">
        <f>CLEAN(UPPER(TRIM(IF(salesTable[[#This Row],[ProductID]]="","MISSING",IFERROR(VLOOKUP(salesTable[[#This Row],[ProductID]],product_REF[],2,FALSE),"NO MATCH")))))</f>
        <v>OFFICE CHAIR</v>
      </c>
      <c r="Y1395" t="str">
        <f>IFERROR(CLEAN(UPPER(TRIM(VLOOKUP(salesTable[[#This Row],[productID_Final]],product_REF[],3,FALSE)))),"NO MATCH")</f>
        <v>FURNITURE</v>
      </c>
      <c r="Z1395" s="8" t="str">
        <f>IF(salesTable[[#This Row],[productCategory_final]]=CLEAN(UPPER(TRIM(salesTable[ProductCategory]))),salesTable[[#This Row],[productCategory_final]],"MISMATCH")</f>
        <v>FURNITURE</v>
      </c>
      <c r="AA1395" s="8" t="str">
        <f>IF(salesTable[[#This Row],[CustomerID]]="","MISSING",IFERROR(VLOOKUP(salesTable[[#This Row],[CustomerID]],customer_REF[],1,FALSE),"NO MATCH"))</f>
        <v>C0236</v>
      </c>
      <c r="AB1395" t="str">
        <f>CLEAN(UPPER(TRIM(IF(salesTable[[#This Row],[FirstName]]="","MISSING",IFERROR(VLOOKUP(salesTable[[#This Row],[CustomerID_final]],customer_REF[],2,FALSE),"NO MATCH")))))</f>
        <v>NAA</v>
      </c>
      <c r="AC1395" s="8" t="str">
        <f>IF(salesTable[[#This Row],[customerFisrtName]]=CLEAN(UPPER(TRIM(salesTable[[#This Row],[customerFisrtName]]))),salesTable[[#This Row],[customerFisrtName]],"MISMATCH")</f>
        <v>NAA</v>
      </c>
      <c r="AD1395" t="str">
        <f>CLEAN(UPPER(TRIM(IF(salesTable[[#This Row],[LastName]]="","MISSING",IFERROR(VLOOKUP(salesTable[[#This Row],[CustomerID_final]],customer_REF[],3,FALSE),"NO MATCH")))))</f>
        <v>OWUSU</v>
      </c>
      <c r="AE1395" s="8" t="str">
        <f>IF(salesTable[[#This Row],[customerLastName]]=CLEAN(UPPER(TRIM(salesTable[[#This Row],[customerLastName]]))),salesTable[[#This Row],[customerLastName]],"MISMATCH")</f>
        <v>OWUSU</v>
      </c>
      <c r="AF1395" s="8" t="str">
        <f>IF(salesTable[[#This Row],[Phone]]="","MISSING",0&amp;RIGHT(TRIM(SUBSTITUTE(SUBSTITUTE(SUBSTITUTE(salesTable[[#This Row],[Phone]],"+","")," ",""),"-","")),9))</f>
        <v>0201936401</v>
      </c>
      <c r="AG139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395" s="8">
        <f>IF(salesTable[[#This Row],[quantity_clean]]&gt;0,salesTable[[#This Row],[quantity_clean]],"INVALID")</f>
        <v>10</v>
      </c>
      <c r="AI1395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395" s="8">
        <f>IF(salesTable[[#This Row],[unitPrice_clean]]&gt;0,salesTable[[#This Row],[unitPrice_clean]],"INVALID")</f>
        <v>850</v>
      </c>
      <c r="AK1395">
        <f>IF(salesTable[[#This Row],[Revenue]]="","MISSING",VALUE(TRIM(SUBSTITUTE(SUBSTITUTE(salesTable[[#This Row],[Revenue]],",",""),"GH₵",""))))</f>
        <v>8500</v>
      </c>
      <c r="AL1395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1395" s="19">
        <f>IF(ISNUMBER(salesTable[[#This Row],[OrderDate]]),salesTable[[#This Row],[OrderDate]],IFERROR(DATEVALUE(CLEAN(TRIM(SUBSTITUTE(salesTable[[#This Row],[OrderDate]],".","/")))),"CHECK"))</f>
        <v>45753</v>
      </c>
      <c r="AN139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45753</v>
      </c>
      <c r="AO13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95" s="8" t="str">
        <f>CLEAN(PROPER(TRIM(salesTable[[#This Row],[Email]])))</f>
        <v>Naa.Owusu17@Example.Com</v>
      </c>
      <c r="AR1395" s="8" t="str">
        <f>CLEAN(TRIM(salesTable[[#This Row],[SourceFile]]))</f>
        <v>Mobile_App_Export.csv</v>
      </c>
      <c r="AS13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5" s="8" t="str">
        <f>IF(salesTable[orderRef_final]&lt;&gt;"MISSING",salesTable[orderRef_final],"invalid")</f>
        <v>SUSPICIOUS</v>
      </c>
    </row>
    <row r="1396" spans="1:46" x14ac:dyDescent="0.3">
      <c r="A1396" t="s">
        <v>5078</v>
      </c>
      <c r="B1396" t="s">
        <v>5079</v>
      </c>
      <c r="C1396" t="s">
        <v>1417</v>
      </c>
      <c r="D1396" t="s">
        <v>743</v>
      </c>
      <c r="E1396" t="s">
        <v>237</v>
      </c>
      <c r="F1396" t="s">
        <v>4145</v>
      </c>
      <c r="G1396" t="s">
        <v>191</v>
      </c>
      <c r="H1396" t="s">
        <v>278</v>
      </c>
      <c r="I1396" t="s">
        <v>2345</v>
      </c>
      <c r="J1396" t="s">
        <v>685</v>
      </c>
      <c r="K1396" t="s">
        <v>98</v>
      </c>
      <c r="L1396" t="s">
        <v>165</v>
      </c>
      <c r="M1396">
        <v>11</v>
      </c>
      <c r="N1396">
        <v>1650</v>
      </c>
      <c r="O1396">
        <v>18150</v>
      </c>
      <c r="P1396" t="s">
        <v>5080</v>
      </c>
      <c r="Q1396" t="s">
        <v>5081</v>
      </c>
      <c r="R1396" t="s">
        <v>46</v>
      </c>
      <c r="S1396" t="str">
        <f>IF(salesTable[[#This Row],[Region]]="","MISSING",IFERROR(VLOOKUP(salesTable[[#This Row],[Region]],region_ref[],2,FALSE),TRIM(CLEAN(UPPER(salesTable[[#This Row],[Region]])))))</f>
        <v>HO</v>
      </c>
      <c r="T1396" t="str">
        <f>IF(salesTable[[#This Row],[CustomerType]]="","MISSING",IFERROR(VLOOKUP(salesTable[[#This Row],[CustomerType]],customerType_Ref[],2,FALSE),TRIM(CLEAN(UPPER(salesTable[[#This Row],[CustomerType]])))))</f>
        <v>BUSINESS</v>
      </c>
      <c r="U1396" t="str">
        <f>IF(salesTable[[#This Row],[SalesChannel]]="","MISSING",IFERROR(VLOOKUP(salesTable[[#This Row],[SalesChannel]],salesChannel_Ref[],2,FALSE),CLEAN(UPPER(TRIM(salesTable[SalesChannel])))))</f>
        <v>MOBILE APP</v>
      </c>
      <c r="V139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96" s="8" t="str">
        <f>IF(salesTable[[#This Row],[ProductID]]="","MISSING",IFERROR(VLOOKUP(salesTable[[#This Row],[ProductID]],product_REF[],1,FALSE),"NO MATCH"))</f>
        <v>P004</v>
      </c>
      <c r="X1396" s="8" t="str">
        <f>CLEAN(UPPER(TRIM(IF(salesTable[[#This Row],[ProductID]]="","MISSING",IFERROR(VLOOKUP(salesTable[[#This Row],[ProductID]],product_REF[],2,FALSE),"NO MATCH")))))</f>
        <v>LASER PRINTER</v>
      </c>
      <c r="Y1396" t="str">
        <f>IFERROR(CLEAN(UPPER(TRIM(VLOOKUP(salesTable[[#This Row],[productID_Final]],product_REF[],3,FALSE)))),"NO MATCH")</f>
        <v>OFFICE SUPPLIES</v>
      </c>
      <c r="Z1396" s="8" t="str">
        <f>IF(salesTable[[#This Row],[productCategory_final]]=CLEAN(UPPER(TRIM(salesTable[ProductCategory]))),salesTable[[#This Row],[productCategory_final]],"MISMATCH")</f>
        <v>OFFICE SUPPLIES</v>
      </c>
      <c r="AA1396" s="8" t="str">
        <f>IF(salesTable[[#This Row],[CustomerID]]="","MISSING",IFERROR(VLOOKUP(salesTable[[#This Row],[CustomerID]],customer_REF[],1,FALSE),"NO MATCH"))</f>
        <v>C0245</v>
      </c>
      <c r="AB1396" t="str">
        <f>CLEAN(UPPER(TRIM(IF(salesTable[[#This Row],[FirstName]]="","MISSING",IFERROR(VLOOKUP(salesTable[[#This Row],[CustomerID_final]],customer_REF[],2,FALSE),"NO MATCH")))))</f>
        <v>ESI</v>
      </c>
      <c r="AC1396" s="8" t="str">
        <f>IF(salesTable[[#This Row],[customerFisrtName]]=CLEAN(UPPER(TRIM(salesTable[[#This Row],[customerFisrtName]]))),salesTable[[#This Row],[customerFisrtName]],"MISMATCH")</f>
        <v>ESI</v>
      </c>
      <c r="AD1396" t="str">
        <f>CLEAN(UPPER(TRIM(IF(salesTable[[#This Row],[LastName]]="","MISSING",IFERROR(VLOOKUP(salesTable[[#This Row],[CustomerID_final]],customer_REF[],3,FALSE),"NO MATCH")))))</f>
        <v>APPIAH</v>
      </c>
      <c r="AE1396" s="8" t="str">
        <f>IF(salesTable[[#This Row],[customerLastName]]=CLEAN(UPPER(TRIM(salesTable[[#This Row],[customerLastName]]))),salesTable[[#This Row],[customerLastName]],"MISMATCH")</f>
        <v>APPIAH</v>
      </c>
      <c r="AF1396" s="8" t="str">
        <f>IF(salesTable[[#This Row],[Phone]]="","MISSING",0&amp;RIGHT(TRIM(SUBSTITUTE(SUBSTITUTE(SUBSTITUTE(salesTable[[#This Row],[Phone]],"+","")," ",""),"-","")),9))</f>
        <v>0201559455</v>
      </c>
      <c r="AG1396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96" s="8">
        <f>IF(salesTable[[#This Row],[quantity_clean]]&gt;0,salesTable[[#This Row],[quantity_clean]],"INVALID")</f>
        <v>11</v>
      </c>
      <c r="AI1396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396" s="8">
        <f>IF(salesTable[[#This Row],[unitPrice_clean]]&gt;0,salesTable[[#This Row],[unitPrice_clean]],"INVALID")</f>
        <v>1650</v>
      </c>
      <c r="AK1396">
        <f>IF(salesTable[[#This Row],[Revenue]]="","MISSING",VALUE(TRIM(SUBSTITUTE(SUBSTITUTE(salesTable[[#This Row],[Revenue]],",",""),"GH₵",""))))</f>
        <v>18150</v>
      </c>
      <c r="AL1396" s="8">
        <f>IFERROR(IF(ROUND(salesTable[[#This Row],[Quantity_final]]*salesTable[[#This Row],[UnitPrice_final]],2)=ROUND(salesTable[[#This Row],[revenue_clean]],2)=TRUE,salesTable[[#This Row],[revenue_clean]],"invalid"),"INVALID")</f>
        <v>18150</v>
      </c>
      <c r="AM1396" s="19" t="str">
        <f>IF(ISNUMBER(salesTable[[#This Row],[OrderDate]]),salesTable[[#This Row],[OrderDate]],IFERROR(DATEVALUE(CLEAN(TRIM(SUBSTITUTE(salesTable[[#This Row],[OrderDate]],".","/")))),"CHECK"))</f>
        <v>CHECK</v>
      </c>
      <c r="AN139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96" s="8" t="str">
        <f>CLEAN(PROPER(TRIM(salesTable[[#This Row],[Email]])))</f>
        <v>Esi.Appiah76@Example.Com</v>
      </c>
      <c r="AR1396" s="8" t="str">
        <f>CLEAN(TRIM(salesTable[[#This Row],[SourceFile]]))</f>
        <v>Mobile_App_Export.csv</v>
      </c>
      <c r="AS13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6" s="8" t="str">
        <f>IF(salesTable[orderRef_final]&lt;&gt;"MISSING",salesTable[orderRef_final],"invalid")</f>
        <v>SUSPICIOUS</v>
      </c>
    </row>
    <row r="1397" spans="1:46" x14ac:dyDescent="0.3">
      <c r="A1397" t="s">
        <v>5122</v>
      </c>
      <c r="B1397" t="s">
        <v>5123</v>
      </c>
      <c r="C1397" t="s">
        <v>1077</v>
      </c>
      <c r="D1397" t="s">
        <v>36</v>
      </c>
      <c r="E1397" t="s">
        <v>2135</v>
      </c>
      <c r="F1397" t="s">
        <v>352</v>
      </c>
      <c r="G1397" t="s">
        <v>39</v>
      </c>
      <c r="H1397" t="s">
        <v>5124</v>
      </c>
      <c r="I1397" t="s">
        <v>1005</v>
      </c>
      <c r="J1397" t="s">
        <v>221</v>
      </c>
      <c r="K1397" t="s">
        <v>98</v>
      </c>
      <c r="L1397" t="s">
        <v>182</v>
      </c>
      <c r="M1397" t="s">
        <v>2802</v>
      </c>
      <c r="N1397" t="s">
        <v>1072</v>
      </c>
      <c r="O1397">
        <v>20900</v>
      </c>
      <c r="P1397" t="s">
        <v>5125</v>
      </c>
      <c r="Q1397" t="s">
        <v>5126</v>
      </c>
      <c r="R1397" t="s">
        <v>61</v>
      </c>
      <c r="S1397" t="str">
        <f>IF(salesTable[[#This Row],[Region]]="","MISSING",IFERROR(VLOOKUP(salesTable[[#This Row],[Region]],region_ref[],2,FALSE),TRIM(CLEAN(UPPER(salesTable[[#This Row],[Region]])))))</f>
        <v>TAMALE</v>
      </c>
      <c r="T1397" t="str">
        <f>IF(salesTable[[#This Row],[CustomerType]]="","MISSING",IFERROR(VLOOKUP(salesTable[[#This Row],[CustomerType]],customerType_Ref[],2,FALSE),TRIM(CLEAN(UPPER(salesTable[[#This Row],[CustomerType]])))))</f>
        <v>INDIVIDUAL</v>
      </c>
      <c r="U1397" t="str">
        <f>IF(salesTable[[#This Row],[SalesChannel]]="","MISSING",IFERROR(VLOOKUP(salesTable[[#This Row],[SalesChannel]],salesChannel_Ref[],2,FALSE),CLEAN(UPPER(TRIM(salesTable[SalesChannel])))))</f>
        <v>MOBILE APP</v>
      </c>
      <c r="V1397" t="str">
        <f>IF(salesTable[[#This Row],[PaymentMethod]]="","MISSING",IFERROR(VLOOKUP(salesTable[[#This Row],[PaymentMethod]],paymentMethod_REF[],2,FALSE), CLEAN(UPPER(TRIM(salesTable[[#This Row],[PaymentMethod]])))))</f>
        <v>CASH</v>
      </c>
      <c r="W1397" s="8" t="str">
        <f>IF(salesTable[[#This Row],[ProductID]]="","MISSING",IFERROR(VLOOKUP(salesTable[[#This Row],[ProductID]],product_REF[],1,FALSE),"NO MATCH"))</f>
        <v>P006</v>
      </c>
      <c r="X1397" s="8" t="str">
        <f>CLEAN(UPPER(TRIM(IF(salesTable[[#This Row],[ProductID]]="","MISSING",IFERROR(VLOOKUP(salesTable[[#This Row],[ProductID]],product_REF[],2,FALSE),"NO MATCH")))))</f>
        <v>STANDING DESK</v>
      </c>
      <c r="Y1397" t="str">
        <f>IFERROR(CLEAN(UPPER(TRIM(VLOOKUP(salesTable[[#This Row],[productID_Final]],product_REF[],3,FALSE)))),"NO MATCH")</f>
        <v>FURNITURE</v>
      </c>
      <c r="Z1397" s="8" t="str">
        <f>IF(salesTable[[#This Row],[productCategory_final]]=CLEAN(UPPER(TRIM(salesTable[ProductCategory]))),salesTable[[#This Row],[productCategory_final]],"MISMATCH")</f>
        <v>FURNITURE</v>
      </c>
      <c r="AA1397" s="8" t="str">
        <f>IF(salesTable[[#This Row],[CustomerID]]="","MISSING",IFERROR(VLOOKUP(salesTable[[#This Row],[CustomerID]],customer_REF[],1,FALSE),"NO MATCH"))</f>
        <v>C0370</v>
      </c>
      <c r="AB1397" t="str">
        <f>CLEAN(UPPER(TRIM(IF(salesTable[[#This Row],[FirstName]]="","MISSING",IFERROR(VLOOKUP(salesTable[[#This Row],[CustomerID_final]],customer_REF[],2,FALSE),"NO MATCH")))))</f>
        <v>AKOSUA</v>
      </c>
      <c r="AC1397" s="8" t="str">
        <f>IF(salesTable[[#This Row],[customerFisrtName]]=CLEAN(UPPER(TRIM(salesTable[[#This Row],[customerFisrtName]]))),salesTable[[#This Row],[customerFisrtName]],"MISMATCH")</f>
        <v>AKOSUA</v>
      </c>
      <c r="AD1397" t="str">
        <f>CLEAN(UPPER(TRIM(IF(salesTable[[#This Row],[LastName]]="","MISSING",IFERROR(VLOOKUP(salesTable[[#This Row],[CustomerID_final]],customer_REF[],3,FALSE),"NO MATCH")))))</f>
        <v>BOATENG</v>
      </c>
      <c r="AE1397" s="8" t="str">
        <f>IF(salesTable[[#This Row],[customerLastName]]=CLEAN(UPPER(TRIM(salesTable[[#This Row],[customerLastName]]))),salesTable[[#This Row],[customerLastName]],"MISMATCH")</f>
        <v>BOATENG</v>
      </c>
      <c r="AF1397" s="8" t="str">
        <f>IF(salesTable[[#This Row],[Phone]]="","MISSING",0&amp;RIGHT(TRIM(SUBSTITUTE(SUBSTITUTE(SUBSTITUTE(salesTable[[#This Row],[Phone]],"+","")," ",""),"-","")),9))</f>
        <v>0596702263</v>
      </c>
      <c r="AG1397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97" s="8">
        <f>IF(salesTable[[#This Row],[quantity_clean]]&gt;0,salesTable[[#This Row],[quantity_clean]],"INVALID")</f>
        <v>11</v>
      </c>
      <c r="AI139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97" s="8">
        <f>IF(salesTable[[#This Row],[unitPrice_clean]]&gt;0,salesTable[[#This Row],[unitPrice_clean]],"INVALID")</f>
        <v>1900</v>
      </c>
      <c r="AK1397">
        <f>IF(salesTable[[#This Row],[Revenue]]="","MISSING",VALUE(TRIM(SUBSTITUTE(SUBSTITUTE(salesTable[[#This Row],[Revenue]],",",""),"GH₵",""))))</f>
        <v>20900</v>
      </c>
      <c r="AL1397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1397" s="19" t="str">
        <f>IF(ISNUMBER(salesTable[[#This Row],[OrderDate]]),salesTable[[#This Row],[OrderDate]],IFERROR(DATEVALUE(CLEAN(TRIM(SUBSTITUTE(salesTable[[#This Row],[OrderDate]],".","/")))),"CHECK"))</f>
        <v>CHECK</v>
      </c>
      <c r="AN139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397" s="8" t="str">
        <f>CLEAN(PROPER(TRIM(salesTable[[#This Row],[Email]])))</f>
        <v>Akosua.Boateng37@Example.Com</v>
      </c>
      <c r="AR1397" s="8" t="str">
        <f>CLEAN(TRIM(salesTable[[#This Row],[SourceFile]]))</f>
        <v>Retail_POS_2025.csv</v>
      </c>
      <c r="AS13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7" s="8" t="str">
        <f>IF(salesTable[orderRef_final]&lt;&gt;"MISSING",salesTable[orderRef_final],"invalid")</f>
        <v>SUSPICIOUS</v>
      </c>
    </row>
    <row r="1398" spans="1:46" x14ac:dyDescent="0.3">
      <c r="A1398" t="s">
        <v>1511</v>
      </c>
      <c r="B1398" t="s">
        <v>4881</v>
      </c>
      <c r="C1398" t="s">
        <v>925</v>
      </c>
      <c r="D1398" t="s">
        <v>50</v>
      </c>
      <c r="E1398" t="s">
        <v>173</v>
      </c>
      <c r="F1398" t="s">
        <v>238</v>
      </c>
      <c r="G1398" t="s">
        <v>39</v>
      </c>
      <c r="H1398" t="s">
        <v>336</v>
      </c>
      <c r="I1398" t="s">
        <v>374</v>
      </c>
      <c r="J1398" t="s">
        <v>393</v>
      </c>
      <c r="K1398" t="s">
        <v>57</v>
      </c>
      <c r="L1398" t="s">
        <v>165</v>
      </c>
      <c r="M1398" t="s">
        <v>2308</v>
      </c>
      <c r="N1398">
        <v>1900</v>
      </c>
      <c r="O1398">
        <v>20900</v>
      </c>
      <c r="P1398" t="s">
        <v>5130</v>
      </c>
      <c r="Q1398" t="s">
        <v>5131</v>
      </c>
      <c r="R1398" t="s">
        <v>32</v>
      </c>
      <c r="S1398" t="str">
        <f>IF(salesTable[[#This Row],[Region]]="","MISSING",IFERROR(VLOOKUP(salesTable[[#This Row],[Region]],region_ref[],2,FALSE),TRIM(CLEAN(UPPER(salesTable[[#This Row],[Region]])))))</f>
        <v>TAKORADI</v>
      </c>
      <c r="T1398" t="str">
        <f>IF(salesTable[[#This Row],[CustomerType]]="","MISSING",IFERROR(VLOOKUP(salesTable[[#This Row],[CustomerType]],customerType_Ref[],2,FALSE),TRIM(CLEAN(UPPER(salesTable[[#This Row],[CustomerType]])))))</f>
        <v>BUSINESS</v>
      </c>
      <c r="U1398" t="str">
        <f>IF(salesTable[[#This Row],[SalesChannel]]="","MISSING",IFERROR(VLOOKUP(salesTable[[#This Row],[SalesChannel]],salesChannel_Ref[],2,FALSE),CLEAN(UPPER(TRIM(salesTable[SalesChannel])))))</f>
        <v>ONLINE</v>
      </c>
      <c r="V139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398" s="8" t="str">
        <f>IF(salesTable[[#This Row],[ProductID]]="","MISSING",IFERROR(VLOOKUP(salesTable[[#This Row],[ProductID]],product_REF[],1,FALSE),"NO MATCH"))</f>
        <v>P006</v>
      </c>
      <c r="X1398" s="8" t="str">
        <f>CLEAN(UPPER(TRIM(IF(salesTable[[#This Row],[ProductID]]="","MISSING",IFERROR(VLOOKUP(salesTable[[#This Row],[ProductID]],product_REF[],2,FALSE),"NO MATCH")))))</f>
        <v>STANDING DESK</v>
      </c>
      <c r="Y1398" t="str">
        <f>IFERROR(CLEAN(UPPER(TRIM(VLOOKUP(salesTable[[#This Row],[productID_Final]],product_REF[],3,FALSE)))),"NO MATCH")</f>
        <v>FURNITURE</v>
      </c>
      <c r="Z1398" s="8" t="str">
        <f>IF(salesTable[[#This Row],[productCategory_final]]=CLEAN(UPPER(TRIM(salesTable[ProductCategory]))),salesTable[[#This Row],[productCategory_final]],"MISMATCH")</f>
        <v>FURNITURE</v>
      </c>
      <c r="AA1398" s="8" t="str">
        <f>IF(salesTable[[#This Row],[CustomerID]]="","MISSING",IFERROR(VLOOKUP(salesTable[[#This Row],[CustomerID]],customer_REF[],1,FALSE),"NO MATCH"))</f>
        <v>C0354</v>
      </c>
      <c r="AB1398" t="str">
        <f>CLEAN(UPPER(TRIM(IF(salesTable[[#This Row],[FirstName]]="","MISSING",IFERROR(VLOOKUP(salesTable[[#This Row],[CustomerID_final]],customer_REF[],2,FALSE),"NO MATCH")))))</f>
        <v>AKOSUA</v>
      </c>
      <c r="AC1398" s="8" t="str">
        <f>IF(salesTable[[#This Row],[customerFisrtName]]=CLEAN(UPPER(TRIM(salesTable[[#This Row],[customerFisrtName]]))),salesTable[[#This Row],[customerFisrtName]],"MISMATCH")</f>
        <v>AKOSUA</v>
      </c>
      <c r="AD1398" t="str">
        <f>CLEAN(UPPER(TRIM(IF(salesTable[[#This Row],[LastName]]="","MISSING",IFERROR(VLOOKUP(salesTable[[#This Row],[CustomerID_final]],customer_REF[],3,FALSE),"NO MATCH")))))</f>
        <v>OSEI</v>
      </c>
      <c r="AE1398" s="8" t="str">
        <f>IF(salesTable[[#This Row],[customerLastName]]=CLEAN(UPPER(TRIM(salesTable[[#This Row],[customerLastName]]))),salesTable[[#This Row],[customerLastName]],"MISMATCH")</f>
        <v>OSEI</v>
      </c>
      <c r="AF1398" s="8" t="str">
        <f>IF(salesTable[[#This Row],[Phone]]="","MISSING",0&amp;RIGHT(TRIM(SUBSTITUTE(SUBSTITUTE(SUBSTITUTE(salesTable[[#This Row],[Phone]],"+","")," ",""),"-","")),9))</f>
        <v>0504660106</v>
      </c>
      <c r="AG139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398" s="8">
        <f>IF(salesTable[[#This Row],[quantity_clean]]&gt;0,salesTable[[#This Row],[quantity_clean]],"INVALID")</f>
        <v>11</v>
      </c>
      <c r="AI1398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398" s="8">
        <f>IF(salesTable[[#This Row],[unitPrice_clean]]&gt;0,salesTable[[#This Row],[unitPrice_clean]],"INVALID")</f>
        <v>1900</v>
      </c>
      <c r="AK1398">
        <f>IF(salesTable[[#This Row],[Revenue]]="","MISSING",VALUE(TRIM(SUBSTITUTE(SUBSTITUTE(salesTable[[#This Row],[Revenue]],",",""),"GH₵",""))))</f>
        <v>20900</v>
      </c>
      <c r="AL1398" s="8">
        <f>IFERROR(IF(ROUND(salesTable[[#This Row],[Quantity_final]]*salesTable[[#This Row],[UnitPrice_final]],2)=ROUND(salesTable[[#This Row],[revenue_clean]],2)=TRUE,salesTable[[#This Row],[revenue_clean]],"invalid"),"INVALID")</f>
        <v>20900</v>
      </c>
      <c r="AM1398" s="19">
        <f>IF(ISNUMBER(salesTable[[#This Row],[OrderDate]]),salesTable[[#This Row],[OrderDate]],IFERROR(DATEVALUE(CLEAN(TRIM(SUBSTITUTE(salesTable[[#This Row],[OrderDate]],".","/")))),"CHECK"))</f>
        <v>45717</v>
      </c>
      <c r="AN13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45717</v>
      </c>
      <c r="AO13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TAK</v>
      </c>
      <c r="AQ1398" s="8" t="str">
        <f>CLEAN(PROPER(TRIM(salesTable[[#This Row],[Email]])))</f>
        <v>Akosua.Osei31@Example.Com</v>
      </c>
      <c r="AR1398" s="8" t="str">
        <f>CLEAN(TRIM(salesTable[[#This Row],[SourceFile]]))</f>
        <v>Agent_App_2025.csv</v>
      </c>
      <c r="AS13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8" s="8" t="str">
        <f>IF(salesTable[orderRef_final]&lt;&gt;"MISSING",salesTable[orderRef_final],"invalid")</f>
        <v>SUSPICIOUS</v>
      </c>
    </row>
    <row r="1399" spans="1:46" x14ac:dyDescent="0.3">
      <c r="A1399" t="s">
        <v>5139</v>
      </c>
      <c r="B1399" t="s">
        <v>5140</v>
      </c>
      <c r="C1399" t="s">
        <v>2201</v>
      </c>
      <c r="D1399" t="s">
        <v>992</v>
      </c>
      <c r="E1399" t="s">
        <v>2410</v>
      </c>
      <c r="F1399" t="s">
        <v>23</v>
      </c>
      <c r="G1399" t="s">
        <v>303</v>
      </c>
      <c r="H1399" t="s">
        <v>1004</v>
      </c>
      <c r="I1399" t="s">
        <v>41</v>
      </c>
      <c r="J1399" t="s">
        <v>492</v>
      </c>
      <c r="K1399" t="s">
        <v>288</v>
      </c>
      <c r="L1399" t="s">
        <v>565</v>
      </c>
      <c r="M1399">
        <v>5</v>
      </c>
      <c r="N1399">
        <v>2400</v>
      </c>
      <c r="O1399">
        <v>12000</v>
      </c>
      <c r="P1399" t="s">
        <v>5141</v>
      </c>
      <c r="Q1399" t="s">
        <v>5142</v>
      </c>
      <c r="R1399" t="s">
        <v>157</v>
      </c>
      <c r="S1399" t="str">
        <f>IF(salesTable[[#This Row],[Region]]="","MISSING",IFERROR(VLOOKUP(salesTable[[#This Row],[Region]],region_ref[],2,FALSE),TRIM(CLEAN(UPPER(salesTable[[#This Row],[Region]])))))</f>
        <v>HO</v>
      </c>
      <c r="T1399" t="str">
        <f>IF(salesTable[[#This Row],[CustomerType]]="","MISSING",IFERROR(VLOOKUP(salesTable[[#This Row],[CustomerType]],customerType_Ref[],2,FALSE),TRIM(CLEAN(UPPER(salesTable[[#This Row],[CustomerType]])))))</f>
        <v>BUSINESS</v>
      </c>
      <c r="U1399" t="str">
        <f>IF(salesTable[[#This Row],[SalesChannel]]="","MISSING",IFERROR(VLOOKUP(salesTable[[#This Row],[SalesChannel]],salesChannel_Ref[],2,FALSE),CLEAN(UPPER(TRIM(salesTable[SalesChannel])))))</f>
        <v>AGENT</v>
      </c>
      <c r="V1399" t="str">
        <f>IF(salesTable[[#This Row],[PaymentMethod]]="","MISSING",IFERROR(VLOOKUP(salesTable[[#This Row],[PaymentMethod]],paymentMethod_REF[],2,FALSE), CLEAN(UPPER(TRIM(salesTable[[#This Row],[PaymentMethod]])))))</f>
        <v>CARD</v>
      </c>
      <c r="W1399" s="8" t="str">
        <f>IF(salesTable[[#This Row],[ProductID]]="","MISSING",IFERROR(VLOOKUP(salesTable[[#This Row],[ProductID]],product_REF[],1,FALSE),"NO MATCH"))</f>
        <v>P011</v>
      </c>
      <c r="X1399" s="8" t="str">
        <f>CLEAN(UPPER(TRIM(IF(salesTable[[#This Row],[ProductID]]="","MISSING",IFERROR(VLOOKUP(salesTable[[#This Row],[ProductID]],product_REF[],2,FALSE),"NO MATCH")))))</f>
        <v>EXECUTIVE DESK</v>
      </c>
      <c r="Y1399" t="str">
        <f>IFERROR(CLEAN(UPPER(TRIM(VLOOKUP(salesTable[[#This Row],[productID_Final]],product_REF[],3,FALSE)))),"NO MATCH")</f>
        <v>FURNITURE</v>
      </c>
      <c r="Z1399" s="8" t="str">
        <f>IF(salesTable[[#This Row],[productCategory_final]]=CLEAN(UPPER(TRIM(salesTable[ProductCategory]))),salesTable[[#This Row],[productCategory_final]],"MISMATCH")</f>
        <v>FURNITURE</v>
      </c>
      <c r="AA1399" s="8" t="str">
        <f>IF(salesTable[[#This Row],[CustomerID]]="","MISSING",IFERROR(VLOOKUP(salesTable[[#This Row],[CustomerID]],customer_REF[],1,FALSE),"NO MATCH"))</f>
        <v>C0196</v>
      </c>
      <c r="AB1399" t="str">
        <f>CLEAN(UPPER(TRIM(IF(salesTable[[#This Row],[FirstName]]="","MISSING",IFERROR(VLOOKUP(salesTable[[#This Row],[CustomerID_final]],customer_REF[],2,FALSE),"NO MATCH")))))</f>
        <v>KWAME</v>
      </c>
      <c r="AC1399" s="8" t="str">
        <f>IF(salesTable[[#This Row],[customerFisrtName]]=CLEAN(UPPER(TRIM(salesTable[[#This Row],[customerFisrtName]]))),salesTable[[#This Row],[customerFisrtName]],"MISMATCH")</f>
        <v>KWAME</v>
      </c>
      <c r="AD1399" t="str">
        <f>CLEAN(UPPER(TRIM(IF(salesTable[[#This Row],[LastName]]="","MISSING",IFERROR(VLOOKUP(salesTable[[#This Row],[CustomerID_final]],customer_REF[],3,FALSE),"NO MATCH")))))</f>
        <v>OSEI</v>
      </c>
      <c r="AE1399" s="8" t="str">
        <f>IF(salesTable[[#This Row],[customerLastName]]=CLEAN(UPPER(TRIM(salesTable[[#This Row],[customerLastName]]))),salesTable[[#This Row],[customerLastName]],"MISMATCH")</f>
        <v>OSEI</v>
      </c>
      <c r="AF1399" s="8" t="str">
        <f>IF(salesTable[[#This Row],[Phone]]="","MISSING",0&amp;RIGHT(TRIM(SUBSTITUTE(SUBSTITUTE(SUBSTITUTE(salesTable[[#This Row],[Phone]],"+","")," ",""),"-","")),9))</f>
        <v>0597535129</v>
      </c>
      <c r="AG1399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399" s="8">
        <f>IF(salesTable[[#This Row],[quantity_clean]]&gt;0,salesTable[[#This Row],[quantity_clean]],"INVALID")</f>
        <v>5</v>
      </c>
      <c r="AI139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399" s="8">
        <f>IF(salesTable[[#This Row],[unitPrice_clean]]&gt;0,salesTable[[#This Row],[unitPrice_clean]],"INVALID")</f>
        <v>2400</v>
      </c>
      <c r="AK1399">
        <f>IF(salesTable[[#This Row],[Revenue]]="","MISSING",VALUE(TRIM(SUBSTITUTE(SUBSTITUTE(salesTable[[#This Row],[Revenue]],",",""),"GH₵",""))))</f>
        <v>12000</v>
      </c>
      <c r="AL1399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1399" s="19">
        <f>IF(ISNUMBER(salesTable[[#This Row],[OrderDate]]),salesTable[[#This Row],[OrderDate]],IFERROR(DATEVALUE(CLEAN(TRIM(SUBSTITUTE(salesTable[[#This Row],[OrderDate]],".","/")))),"CHECK"))</f>
        <v>45436</v>
      </c>
      <c r="AN139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3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3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399" s="8" t="str">
        <f>CLEAN(PROPER(TRIM(salesTable[[#This Row],[Email]])))</f>
        <v>Kwame.Osei44@Example.Com</v>
      </c>
      <c r="AR1399" s="8" t="str">
        <f>CLEAN(TRIM(salesTable[[#This Row],[SourceFile]]))</f>
        <v>Online_Sales_2025.xlsx</v>
      </c>
      <c r="AS13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399" s="8" t="str">
        <f>IF(salesTable[orderRef_final]&lt;&gt;"MISSING",salesTable[orderRef_final],"invalid")</f>
        <v>SUSPICIOUS</v>
      </c>
    </row>
    <row r="1400" spans="1:46" x14ac:dyDescent="0.3">
      <c r="A1400" t="s">
        <v>5155</v>
      </c>
      <c r="B1400" t="s">
        <v>5156</v>
      </c>
      <c r="C1400" t="s">
        <v>64</v>
      </c>
      <c r="D1400" t="s">
        <v>65</v>
      </c>
      <c r="E1400" t="s">
        <v>190</v>
      </c>
      <c r="G1400" t="s">
        <v>81</v>
      </c>
      <c r="H1400" t="s">
        <v>425</v>
      </c>
      <c r="I1400" t="s">
        <v>110</v>
      </c>
      <c r="J1400" t="s">
        <v>249</v>
      </c>
      <c r="K1400" t="s">
        <v>57</v>
      </c>
      <c r="L1400" t="s">
        <v>165</v>
      </c>
      <c r="M1400">
        <v>5</v>
      </c>
      <c r="N1400">
        <v>1250</v>
      </c>
      <c r="O1400">
        <v>6250</v>
      </c>
      <c r="P1400" t="s">
        <v>5157</v>
      </c>
      <c r="Q1400" t="s">
        <v>4178</v>
      </c>
      <c r="R1400" t="s">
        <v>46</v>
      </c>
      <c r="S1400" t="str">
        <f>IF(salesTable[[#This Row],[Region]]="","MISSING",IFERROR(VLOOKUP(salesTable[[#This Row],[Region]],region_ref[],2,FALSE),TRIM(CLEAN(UPPER(salesTable[[#This Row],[Region]])))))</f>
        <v>MISSING</v>
      </c>
      <c r="T1400" t="str">
        <f>IF(salesTable[[#This Row],[CustomerType]]="","MISSING",IFERROR(VLOOKUP(salesTable[[#This Row],[CustomerType]],customerType_Ref[],2,FALSE),TRIM(CLEAN(UPPER(salesTable[[#This Row],[CustomerType]])))))</f>
        <v>GOVERNMENT</v>
      </c>
      <c r="U1400" t="str">
        <f>IF(salesTable[[#This Row],[SalesChannel]]="","MISSING",IFERROR(VLOOKUP(salesTable[[#This Row],[SalesChannel]],salesChannel_Ref[],2,FALSE),CLEAN(UPPER(TRIM(salesTable[SalesChannel])))))</f>
        <v>ONLINE</v>
      </c>
      <c r="V140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00" s="8" t="str">
        <f>IF(salesTable[[#This Row],[ProductID]]="","MISSING",IFERROR(VLOOKUP(salesTable[[#This Row],[ProductID]],product_REF[],1,FALSE),"NO MATCH"))</f>
        <v>P008</v>
      </c>
      <c r="X1400" s="8" t="str">
        <f>CLEAN(UPPER(TRIM(IF(salesTable[[#This Row],[ProductID]]="","MISSING",IFERROR(VLOOKUP(salesTable[[#This Row],[ProductID]],product_REF[],2,FALSE),"NO MATCH")))))</f>
        <v>MICROWAVE 25L</v>
      </c>
      <c r="Y1400" t="str">
        <f>IFERROR(CLEAN(UPPER(TRIM(VLOOKUP(salesTable[[#This Row],[productID_Final]],product_REF[],3,FALSE)))),"NO MATCH")</f>
        <v>HOME APPLIANCES</v>
      </c>
      <c r="Z1400" s="8" t="str">
        <f>IF(salesTable[[#This Row],[productCategory_final]]=CLEAN(UPPER(TRIM(salesTable[ProductCategory]))),salesTable[[#This Row],[productCategory_final]],"MISMATCH")</f>
        <v>HOME APPLIANCES</v>
      </c>
      <c r="AA1400" s="8" t="str">
        <f>IF(salesTable[[#This Row],[CustomerID]]="","MISSING",IFERROR(VLOOKUP(salesTable[[#This Row],[CustomerID]],customer_REF[],1,FALSE),"NO MATCH"))</f>
        <v>C0282</v>
      </c>
      <c r="AB1400" t="str">
        <f>CLEAN(UPPER(TRIM(IF(salesTable[[#This Row],[FirstName]]="","MISSING",IFERROR(VLOOKUP(salesTable[[#This Row],[CustomerID_final]],customer_REF[],2,FALSE),"NO MATCH")))))</f>
        <v>NAA</v>
      </c>
      <c r="AC1400" s="8" t="str">
        <f>IF(salesTable[[#This Row],[customerFisrtName]]=CLEAN(UPPER(TRIM(salesTable[[#This Row],[customerFisrtName]]))),salesTable[[#This Row],[customerFisrtName]],"MISMATCH")</f>
        <v>NAA</v>
      </c>
      <c r="AD1400" t="str">
        <f>CLEAN(UPPER(TRIM(IF(salesTable[[#This Row],[LastName]]="","MISSING",IFERROR(VLOOKUP(salesTable[[#This Row],[CustomerID_final]],customer_REF[],3,FALSE),"NO MATCH")))))</f>
        <v>ASARE</v>
      </c>
      <c r="AE1400" s="8" t="str">
        <f>IF(salesTable[[#This Row],[customerLastName]]=CLEAN(UPPER(TRIM(salesTable[[#This Row],[customerLastName]]))),salesTable[[#This Row],[customerLastName]],"MISMATCH")</f>
        <v>ASARE</v>
      </c>
      <c r="AF1400" s="8" t="str">
        <f>IF(salesTable[[#This Row],[Phone]]="","MISSING",0&amp;RIGHT(TRIM(SUBSTITUTE(SUBSTITUTE(SUBSTITUTE(salesTable[[#This Row],[Phone]],"+","")," ",""),"-","")),9))</f>
        <v>0548932909</v>
      </c>
      <c r="AG1400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00" s="8">
        <f>IF(salesTable[[#This Row],[quantity_clean]]&gt;0,salesTable[[#This Row],[quantity_clean]],"INVALID")</f>
        <v>5</v>
      </c>
      <c r="AI1400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400" s="8">
        <f>IF(salesTable[[#This Row],[unitPrice_clean]]&gt;0,salesTable[[#This Row],[unitPrice_clean]],"INVALID")</f>
        <v>1250</v>
      </c>
      <c r="AK1400">
        <f>IF(salesTable[[#This Row],[Revenue]]="","MISSING",VALUE(TRIM(SUBSTITUTE(SUBSTITUTE(salesTable[[#This Row],[Revenue]],",",""),"GH₵",""))))</f>
        <v>6250</v>
      </c>
      <c r="AL1400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1400" s="19">
        <f>IF(ISNUMBER(salesTable[[#This Row],[OrderDate]]),salesTable[[#This Row],[OrderDate]],IFERROR(DATEVALUE(CLEAN(TRIM(SUBSTITUTE(salesTable[[#This Row],[OrderDate]],".","/")))),"CHECK"))</f>
        <v>45626</v>
      </c>
      <c r="AN140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400" s="8" t="str">
        <f>CLEAN(PROPER(TRIM(salesTable[[#This Row],[Email]])))</f>
        <v>Naa.Asare41@Example.Com</v>
      </c>
      <c r="AR1400" s="8" t="str">
        <f>CLEAN(TRIM(salesTable[[#This Row],[SourceFile]]))</f>
        <v>Mobile_App_Export.csv</v>
      </c>
      <c r="AS14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0" s="8" t="str">
        <f>IF(salesTable[orderRef_final]&lt;&gt;"MISSING",salesTable[orderRef_final],"invalid")</f>
        <v>SUSPICIOUS</v>
      </c>
    </row>
    <row r="1401" spans="1:46" x14ac:dyDescent="0.3">
      <c r="A1401" t="s">
        <v>5177</v>
      </c>
      <c r="B1401" t="s">
        <v>5178</v>
      </c>
      <c r="C1401" t="s">
        <v>2005</v>
      </c>
      <c r="D1401" t="s">
        <v>470</v>
      </c>
      <c r="E1401" t="s">
        <v>190</v>
      </c>
      <c r="F1401" t="s">
        <v>108</v>
      </c>
      <c r="G1401" t="s">
        <v>24</v>
      </c>
      <c r="H1401" t="s">
        <v>434</v>
      </c>
      <c r="I1401" t="s">
        <v>26</v>
      </c>
      <c r="J1401" t="s">
        <v>97</v>
      </c>
      <c r="K1401" t="s">
        <v>98</v>
      </c>
      <c r="L1401" t="s">
        <v>85</v>
      </c>
      <c r="M1401">
        <v>9</v>
      </c>
      <c r="N1401">
        <v>4100</v>
      </c>
      <c r="O1401">
        <v>36900</v>
      </c>
      <c r="P1401" t="s">
        <v>5179</v>
      </c>
      <c r="Q1401" t="s">
        <v>5180</v>
      </c>
      <c r="R1401" t="s">
        <v>157</v>
      </c>
      <c r="S1401" t="str">
        <f>IF(salesTable[[#This Row],[Region]]="","MISSING",IFERROR(VLOOKUP(salesTable[[#This Row],[Region]],region_ref[],2,FALSE),TRIM(CLEAN(UPPER(salesTable[[#This Row],[Region]])))))</f>
        <v>TAMALE</v>
      </c>
      <c r="T1401" t="str">
        <f>IF(salesTable[[#This Row],[CustomerType]]="","MISSING",IFERROR(VLOOKUP(salesTable[[#This Row],[CustomerType]],customerType_Ref[],2,FALSE),TRIM(CLEAN(UPPER(salesTable[[#This Row],[CustomerType]])))))</f>
        <v>BUSINESS</v>
      </c>
      <c r="U1401" t="str">
        <f>IF(salesTable[[#This Row],[SalesChannel]]="","MISSING",IFERROR(VLOOKUP(salesTable[[#This Row],[SalesChannel]],salesChannel_Ref[],2,FALSE),CLEAN(UPPER(TRIM(salesTable[SalesChannel])))))</f>
        <v>MOBILE APP</v>
      </c>
      <c r="V140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01" s="8" t="str">
        <f>IF(salesTable[[#This Row],[ProductID]]="","MISSING",IFERROR(VLOOKUP(salesTable[[#This Row],[ProductID]],product_REF[],1,FALSE),"NO MATCH"))</f>
        <v>P001</v>
      </c>
      <c r="X1401" s="8" t="str">
        <f>CLEAN(UPPER(TRIM(IF(salesTable[[#This Row],[ProductID]]="","MISSING",IFERROR(VLOOKUP(salesTable[[#This Row],[ProductID]],product_REF[],2,FALSE),"NO MATCH")))))</f>
        <v>LAPTOP PRO 14</v>
      </c>
      <c r="Y1401" t="str">
        <f>IFERROR(CLEAN(UPPER(TRIM(VLOOKUP(salesTable[[#This Row],[productID_Final]],product_REF[],3,FALSE)))),"NO MATCH")</f>
        <v>ELECTRONICS</v>
      </c>
      <c r="Z1401" s="8" t="str">
        <f>IF(salesTable[[#This Row],[productCategory_final]]=CLEAN(UPPER(TRIM(salesTable[ProductCategory]))),salesTable[[#This Row],[productCategory_final]],"MISMATCH")</f>
        <v>ELECTRONICS</v>
      </c>
      <c r="AA1401" s="8" t="str">
        <f>IF(salesTable[[#This Row],[CustomerID]]="","MISSING",IFERROR(VLOOKUP(salesTable[[#This Row],[CustomerID]],customer_REF[],1,FALSE),"NO MATCH"))</f>
        <v>C0300</v>
      </c>
      <c r="AB1401" t="str">
        <f>CLEAN(UPPER(TRIM(IF(salesTable[[#This Row],[FirstName]]="","MISSING",IFERROR(VLOOKUP(salesTable[[#This Row],[CustomerID_final]],customer_REF[],2,FALSE),"NO MATCH")))))</f>
        <v>DANIEL</v>
      </c>
      <c r="AC1401" s="8" t="str">
        <f>IF(salesTable[[#This Row],[customerFisrtName]]=CLEAN(UPPER(TRIM(salesTable[[#This Row],[customerFisrtName]]))),salesTable[[#This Row],[customerFisrtName]],"MISMATCH")</f>
        <v>DANIEL</v>
      </c>
      <c r="AD1401" t="str">
        <f>CLEAN(UPPER(TRIM(IF(salesTable[[#This Row],[LastName]]="","MISSING",IFERROR(VLOOKUP(salesTable[[#This Row],[CustomerID_final]],customer_REF[],3,FALSE),"NO MATCH")))))</f>
        <v>ASARE</v>
      </c>
      <c r="AE1401" s="8" t="str">
        <f>IF(salesTable[[#This Row],[customerLastName]]=CLEAN(UPPER(TRIM(salesTable[[#This Row],[customerLastName]]))),salesTable[[#This Row],[customerLastName]],"MISMATCH")</f>
        <v>ASARE</v>
      </c>
      <c r="AF1401" s="8" t="str">
        <f>IF(salesTable[[#This Row],[Phone]]="","MISSING",0&amp;RIGHT(TRIM(SUBSTITUTE(SUBSTITUTE(SUBSTITUTE(salesTable[[#This Row],[Phone]],"+","")," ",""),"-","")),9))</f>
        <v>0503946880</v>
      </c>
      <c r="AG1401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401" s="8">
        <f>IF(salesTable[[#This Row],[quantity_clean]]&gt;0,salesTable[[#This Row],[quantity_clean]],"INVALID")</f>
        <v>9</v>
      </c>
      <c r="AI1401">
        <f>IF(OR(salesTable[[#This Row],[UnitPrice]]="",salesTable[[#This Row],[UnitPrice]]="N/A",salesTable[[#This Row],[UnitPrice]]="unknown"),"INVALID",VALUE(TRIM(SUBSTITUTE(SUBSTITUTE(salesTable[[#This Row],[UnitPrice]],",",""),"GH₵",""))))</f>
        <v>4100</v>
      </c>
      <c r="AJ1401" s="8">
        <f>IF(salesTable[[#This Row],[unitPrice_clean]]&gt;0,salesTable[[#This Row],[unitPrice_clean]],"INVALID")</f>
        <v>4100</v>
      </c>
      <c r="AK1401">
        <f>IF(salesTable[[#This Row],[Revenue]]="","MISSING",VALUE(TRIM(SUBSTITUTE(SUBSTITUTE(salesTable[[#This Row],[Revenue]],",",""),"GH₵",""))))</f>
        <v>36900</v>
      </c>
      <c r="AL1401" s="8">
        <f>IFERROR(IF(ROUND(salesTable[[#This Row],[Quantity_final]]*salesTable[[#This Row],[UnitPrice_final]],2)=ROUND(salesTable[[#This Row],[revenue_clean]],2)=TRUE,salesTable[[#This Row],[revenue_clean]],"invalid"),"INVALID")</f>
        <v>36900</v>
      </c>
      <c r="AM1401" s="19">
        <f>IF(ISNUMBER(salesTable[[#This Row],[OrderDate]]),salesTable[[#This Row],[OrderDate]],IFERROR(DATEVALUE(CLEAN(TRIM(SUBSTITUTE(salesTable[[#This Row],[OrderDate]],".","/")))),"CHECK"))</f>
        <v>45789</v>
      </c>
      <c r="AN14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45789</v>
      </c>
      <c r="AO14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01" s="8" t="str">
        <f>CLEAN(PROPER(TRIM(salesTable[[#This Row],[Email]])))</f>
        <v>Daniel.Asare86@Example.Com</v>
      </c>
      <c r="AR1401" s="8" t="str">
        <f>CLEAN(TRIM(salesTable[[#This Row],[SourceFile]]))</f>
        <v>Online_Sales_2025.xlsx</v>
      </c>
      <c r="AS14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1" s="8" t="str">
        <f>IF(salesTable[orderRef_final]&lt;&gt;"MISSING",salesTable[orderRef_final],"invalid")</f>
        <v>SUSPICIOUS</v>
      </c>
    </row>
    <row r="1402" spans="1:46" x14ac:dyDescent="0.3">
      <c r="A1402" t="s">
        <v>5190</v>
      </c>
      <c r="B1402" t="s">
        <v>5191</v>
      </c>
      <c r="C1402" t="s">
        <v>2965</v>
      </c>
      <c r="D1402" t="s">
        <v>21</v>
      </c>
      <c r="E1402" t="s">
        <v>93</v>
      </c>
      <c r="F1402" t="s">
        <v>311</v>
      </c>
      <c r="G1402" t="s">
        <v>303</v>
      </c>
      <c r="H1402" t="s">
        <v>399</v>
      </c>
      <c r="I1402" t="s">
        <v>41</v>
      </c>
      <c r="J1402" t="s">
        <v>249</v>
      </c>
      <c r="K1402" t="s">
        <v>84</v>
      </c>
      <c r="L1402" t="s">
        <v>799</v>
      </c>
      <c r="M1402">
        <v>3</v>
      </c>
      <c r="N1402">
        <v>2400</v>
      </c>
      <c r="O1402">
        <v>7200</v>
      </c>
      <c r="P1402" t="s">
        <v>5192</v>
      </c>
      <c r="Q1402" t="s">
        <v>5193</v>
      </c>
      <c r="R1402" t="s">
        <v>32</v>
      </c>
      <c r="S1402" t="str">
        <f>IF(salesTable[[#This Row],[Region]]="","MISSING",IFERROR(VLOOKUP(salesTable[[#This Row],[Region]],region_ref[],2,FALSE),TRIM(CLEAN(UPPER(salesTable[[#This Row],[Region]])))))</f>
        <v>HO</v>
      </c>
      <c r="T1402" t="str">
        <f>IF(salesTable[[#This Row],[CustomerType]]="","MISSING",IFERROR(VLOOKUP(salesTable[[#This Row],[CustomerType]],customerType_Ref[],2,FALSE),TRIM(CLEAN(UPPER(salesTable[[#This Row],[CustomerType]])))))</f>
        <v>GOVERNMENT</v>
      </c>
      <c r="U1402" t="str">
        <f>IF(salesTable[[#This Row],[SalesChannel]]="","MISSING",IFERROR(VLOOKUP(salesTable[[#This Row],[SalesChannel]],salesChannel_Ref[],2,FALSE),CLEAN(UPPER(TRIM(salesTable[SalesChannel])))))</f>
        <v>AGENT</v>
      </c>
      <c r="V1402" t="str">
        <f>IF(salesTable[[#This Row],[PaymentMethod]]="","MISSING",IFERROR(VLOOKUP(salesTable[[#This Row],[PaymentMethod]],paymentMethod_REF[],2,FALSE), CLEAN(UPPER(TRIM(salesTable[[#This Row],[PaymentMethod]])))))</f>
        <v>CASH</v>
      </c>
      <c r="W1402" s="8" t="str">
        <f>IF(salesTable[[#This Row],[ProductID]]="","MISSING",IFERROR(VLOOKUP(salesTable[[#This Row],[ProductID]],product_REF[],1,FALSE),"NO MATCH"))</f>
        <v>P011</v>
      </c>
      <c r="X1402" s="8" t="str">
        <f>CLEAN(UPPER(TRIM(IF(salesTable[[#This Row],[ProductID]]="","MISSING",IFERROR(VLOOKUP(salesTable[[#This Row],[ProductID]],product_REF[],2,FALSE),"NO MATCH")))))</f>
        <v>EXECUTIVE DESK</v>
      </c>
      <c r="Y1402" t="str">
        <f>IFERROR(CLEAN(UPPER(TRIM(VLOOKUP(salesTable[[#This Row],[productID_Final]],product_REF[],3,FALSE)))),"NO MATCH")</f>
        <v>FURNITURE</v>
      </c>
      <c r="Z1402" s="8" t="str">
        <f>IF(salesTable[[#This Row],[productCategory_final]]=CLEAN(UPPER(TRIM(salesTable[ProductCategory]))),salesTable[[#This Row],[productCategory_final]],"MISMATCH")</f>
        <v>FURNITURE</v>
      </c>
      <c r="AA1402" s="8" t="str">
        <f>IF(salesTable[[#This Row],[CustomerID]]="","MISSING",IFERROR(VLOOKUP(salesTable[[#This Row],[CustomerID]],customer_REF[],1,FALSE),"NO MATCH"))</f>
        <v>C0060</v>
      </c>
      <c r="AB1402" t="str">
        <f>CLEAN(UPPER(TRIM(IF(salesTable[[#This Row],[FirstName]]="","MISSING",IFERROR(VLOOKUP(salesTable[[#This Row],[CustomerID_final]],customer_REF[],2,FALSE),"NO MATCH")))))</f>
        <v>KOJO</v>
      </c>
      <c r="AC1402" s="8" t="str">
        <f>IF(salesTable[[#This Row],[customerFisrtName]]=CLEAN(UPPER(TRIM(salesTable[[#This Row],[customerFisrtName]]))),salesTable[[#This Row],[customerFisrtName]],"MISMATCH")</f>
        <v>KOJO</v>
      </c>
      <c r="AD1402" t="str">
        <f>CLEAN(UPPER(TRIM(IF(salesTable[[#This Row],[LastName]]="","MISSING",IFERROR(VLOOKUP(salesTable[[#This Row],[CustomerID_final]],customer_REF[],3,FALSE),"NO MATCH")))))</f>
        <v>BADU</v>
      </c>
      <c r="AE1402" s="8" t="str">
        <f>IF(salesTable[[#This Row],[customerLastName]]=CLEAN(UPPER(TRIM(salesTable[[#This Row],[customerLastName]]))),salesTable[[#This Row],[customerLastName]],"MISMATCH")</f>
        <v>BADU</v>
      </c>
      <c r="AF1402" s="8" t="str">
        <f>IF(salesTable[[#This Row],[Phone]]="","MISSING",0&amp;RIGHT(TRIM(SUBSTITUTE(SUBSTITUTE(SUBSTITUTE(salesTable[[#This Row],[Phone]],"+","")," ",""),"-","")),9))</f>
        <v>0201684443</v>
      </c>
      <c r="AG140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02" s="8">
        <f>IF(salesTable[[#This Row],[quantity_clean]]&gt;0,salesTable[[#This Row],[quantity_clean]],"INVALID")</f>
        <v>3</v>
      </c>
      <c r="AI140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02" s="8">
        <f>IF(salesTable[[#This Row],[unitPrice_clean]]&gt;0,salesTable[[#This Row],[unitPrice_clean]],"INVALID")</f>
        <v>2400</v>
      </c>
      <c r="AK1402">
        <f>IF(salesTable[[#This Row],[Revenue]]="","MISSING",VALUE(TRIM(SUBSTITUTE(SUBSTITUTE(salesTable[[#This Row],[Revenue]],",",""),"GH₵",""))))</f>
        <v>7200</v>
      </c>
      <c r="AL1402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402" s="19">
        <f>IF(ISNUMBER(salesTable[[#This Row],[OrderDate]]),salesTable[[#This Row],[OrderDate]],IFERROR(DATEVALUE(CLEAN(TRIM(SUBSTITUTE(salesTable[[#This Row],[OrderDate]],".","/")))),"CHECK"))</f>
        <v>45995</v>
      </c>
      <c r="AN140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45995</v>
      </c>
      <c r="AO140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02" s="8" t="str">
        <f>CLEAN(PROPER(TRIM(salesTable[[#This Row],[Email]])))</f>
        <v>Kojo.Badu53@Example.Com</v>
      </c>
      <c r="AR1402" s="8" t="str">
        <f>CLEAN(TRIM(salesTable[[#This Row],[SourceFile]]))</f>
        <v>Agent_App_2025.csv</v>
      </c>
      <c r="AS140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2" s="8" t="str">
        <f>IF(salesTable[orderRef_final]&lt;&gt;"MISSING",salesTable[orderRef_final],"invalid")</f>
        <v>SUSPICIOUS</v>
      </c>
    </row>
    <row r="1403" spans="1:46" x14ac:dyDescent="0.3">
      <c r="A1403" t="s">
        <v>5234</v>
      </c>
      <c r="B1403" t="s">
        <v>5235</v>
      </c>
      <c r="C1403" t="s">
        <v>1431</v>
      </c>
      <c r="D1403" t="s">
        <v>92</v>
      </c>
      <c r="E1403" t="s">
        <v>93</v>
      </c>
      <c r="F1403" t="s">
        <v>457</v>
      </c>
      <c r="G1403" t="s">
        <v>39</v>
      </c>
      <c r="H1403" t="s">
        <v>1122</v>
      </c>
      <c r="I1403" t="s">
        <v>41</v>
      </c>
      <c r="J1403" t="s">
        <v>97</v>
      </c>
      <c r="K1403" t="s">
        <v>98</v>
      </c>
      <c r="L1403" t="s">
        <v>111</v>
      </c>
      <c r="M1403">
        <v>3</v>
      </c>
      <c r="N1403" t="s">
        <v>133</v>
      </c>
      <c r="O1403">
        <v>5700</v>
      </c>
      <c r="P1403" t="s">
        <v>5236</v>
      </c>
      <c r="Q1403" t="s">
        <v>1991</v>
      </c>
      <c r="R1403" t="s">
        <v>46</v>
      </c>
      <c r="S1403" t="str">
        <f>IF(salesTable[[#This Row],[Region]]="","MISSING",IFERROR(VLOOKUP(salesTable[[#This Row],[Region]],region_ref[],2,FALSE),TRIM(CLEAN(UPPER(salesTable[[#This Row],[Region]])))))</f>
        <v>HO</v>
      </c>
      <c r="T1403" t="str">
        <f>IF(salesTable[[#This Row],[CustomerType]]="","MISSING",IFERROR(VLOOKUP(salesTable[[#This Row],[CustomerType]],customerType_Ref[],2,FALSE),TRIM(CLEAN(UPPER(salesTable[[#This Row],[CustomerType]])))))</f>
        <v>BUSINESS</v>
      </c>
      <c r="U1403" t="str">
        <f>IF(salesTable[[#This Row],[SalesChannel]]="","MISSING",IFERROR(VLOOKUP(salesTable[[#This Row],[SalesChannel]],salesChannel_Ref[],2,FALSE),CLEAN(UPPER(TRIM(salesTable[SalesChannel])))))</f>
        <v>MOBILE APP</v>
      </c>
      <c r="V1403" t="str">
        <f>IF(salesTable[[#This Row],[PaymentMethod]]="","MISSING",IFERROR(VLOOKUP(salesTable[[#This Row],[PaymentMethod]],paymentMethod_REF[],2,FALSE), CLEAN(UPPER(TRIM(salesTable[[#This Row],[PaymentMethod]])))))</f>
        <v>CARD</v>
      </c>
      <c r="W1403" s="8" t="str">
        <f>IF(salesTable[[#This Row],[ProductID]]="","MISSING",IFERROR(VLOOKUP(salesTable[[#This Row],[ProductID]],product_REF[],1,FALSE),"NO MATCH"))</f>
        <v>P006</v>
      </c>
      <c r="X1403" s="8" t="str">
        <f>CLEAN(UPPER(TRIM(IF(salesTable[[#This Row],[ProductID]]="","MISSING",IFERROR(VLOOKUP(salesTable[[#This Row],[ProductID]],product_REF[],2,FALSE),"NO MATCH")))))</f>
        <v>STANDING DESK</v>
      </c>
      <c r="Y1403" t="str">
        <f>IFERROR(CLEAN(UPPER(TRIM(VLOOKUP(salesTable[[#This Row],[productID_Final]],product_REF[],3,FALSE)))),"NO MATCH")</f>
        <v>FURNITURE</v>
      </c>
      <c r="Z1403" s="8" t="str">
        <f>IF(salesTable[[#This Row],[productCategory_final]]=CLEAN(UPPER(TRIM(salesTable[ProductCategory]))),salesTable[[#This Row],[productCategory_final]],"MISMATCH")</f>
        <v>FURNITURE</v>
      </c>
      <c r="AA1403" s="8" t="str">
        <f>IF(salesTable[[#This Row],[CustomerID]]="","MISSING",IFERROR(VLOOKUP(salesTable[[#This Row],[CustomerID]],customer_REF[],1,FALSE),"NO MATCH"))</f>
        <v>C0206</v>
      </c>
      <c r="AB1403" t="str">
        <f>CLEAN(UPPER(TRIM(IF(salesTable[[#This Row],[FirstName]]="","MISSING",IFERROR(VLOOKUP(salesTable[[#This Row],[CustomerID_final]],customer_REF[],2,FALSE),"NO MATCH")))))</f>
        <v>AMA</v>
      </c>
      <c r="AC1403" s="8" t="str">
        <f>IF(salesTable[[#This Row],[customerFisrtName]]=CLEAN(UPPER(TRIM(salesTable[[#This Row],[customerFisrtName]]))),salesTable[[#This Row],[customerFisrtName]],"MISMATCH")</f>
        <v>AMA</v>
      </c>
      <c r="AD1403" t="str">
        <f>CLEAN(UPPER(TRIM(IF(salesTable[[#This Row],[LastName]]="","MISSING",IFERROR(VLOOKUP(salesTable[[#This Row],[CustomerID_final]],customer_REF[],3,FALSE),"NO MATCH")))))</f>
        <v>BADU</v>
      </c>
      <c r="AE1403" s="8" t="str">
        <f>IF(salesTable[[#This Row],[customerLastName]]=CLEAN(UPPER(TRIM(salesTable[[#This Row],[customerLastName]]))),salesTable[[#This Row],[customerLastName]],"MISMATCH")</f>
        <v>BADU</v>
      </c>
      <c r="AF1403" s="8" t="str">
        <f>IF(salesTable[[#This Row],[Phone]]="","MISSING",0&amp;RIGHT(TRIM(SUBSTITUTE(SUBSTITUTE(SUBSTITUTE(salesTable[[#This Row],[Phone]],"+","")," ",""),"-","")),9))</f>
        <v>0599643470</v>
      </c>
      <c r="AG1403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03" s="8">
        <f>IF(salesTable[[#This Row],[quantity_clean]]&gt;0,salesTable[[#This Row],[quantity_clean]],"INVALID")</f>
        <v>3</v>
      </c>
      <c r="AI1403" t="str">
        <f>IF(OR(salesTable[[#This Row],[UnitPrice]]="",salesTable[[#This Row],[UnitPrice]]="N/A",salesTable[[#This Row],[UnitPrice]]="unknown"),"INVALID",VALUE(TRIM(SUBSTITUTE(SUBSTITUTE(salesTable[[#This Row],[UnitPrice]],",",""),"GH₵",""))))</f>
        <v>INVALID</v>
      </c>
      <c r="AJ1403" s="8" t="str">
        <f>IF(salesTable[[#This Row],[unitPrice_clean]]&gt;0,salesTable[[#This Row],[unitPrice_clean]],"INVALID")</f>
        <v>INVALID</v>
      </c>
      <c r="AK1403">
        <f>IF(salesTable[[#This Row],[Revenue]]="","MISSING",VALUE(TRIM(SUBSTITUTE(SUBSTITUTE(salesTable[[#This Row],[Revenue]],",",""),"GH₵",""))))</f>
        <v>5700</v>
      </c>
      <c r="AL1403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03" s="19">
        <f>IF(ISNUMBER(salesTable[[#This Row],[OrderDate]]),salesTable[[#This Row],[OrderDate]],IFERROR(DATEVALUE(CLEAN(TRIM(SUBSTITUTE(salesTable[[#This Row],[OrderDate]],".","/")))),"CHECK"))</f>
        <v>46061</v>
      </c>
      <c r="AN140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0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03" s="8" t="str">
        <f>CLEAN(PROPER(TRIM(salesTable[[#This Row],[Email]])))</f>
        <v>Ama.Badu90@Example.Com</v>
      </c>
      <c r="AR1403" s="8" t="str">
        <f>CLEAN(TRIM(salesTable[[#This Row],[SourceFile]]))</f>
        <v>Mobile_App_Export.csv</v>
      </c>
      <c r="AS140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3" s="8" t="str">
        <f>IF(salesTable[orderRef_final]&lt;&gt;"MISSING",salesTable[orderRef_final],"invalid")</f>
        <v>SUSPICIOUS</v>
      </c>
    </row>
    <row r="1404" spans="1:46" x14ac:dyDescent="0.3">
      <c r="A1404" t="s">
        <v>5250</v>
      </c>
      <c r="B1404" t="s">
        <v>5025</v>
      </c>
      <c r="C1404" t="s">
        <v>768</v>
      </c>
      <c r="D1404" t="s">
        <v>172</v>
      </c>
      <c r="E1404" t="s">
        <v>37</v>
      </c>
      <c r="F1404" t="s">
        <v>1718</v>
      </c>
      <c r="G1404" t="s">
        <v>239</v>
      </c>
      <c r="H1404" t="s">
        <v>1221</v>
      </c>
      <c r="I1404" t="s">
        <v>279</v>
      </c>
      <c r="J1404" t="s">
        <v>83</v>
      </c>
      <c r="K1404" t="s">
        <v>257</v>
      </c>
      <c r="L1404" t="s">
        <v>85</v>
      </c>
      <c r="M1404" t="s">
        <v>607</v>
      </c>
      <c r="N1404" t="s">
        <v>242</v>
      </c>
      <c r="O1404">
        <v>1960</v>
      </c>
      <c r="P1404" t="s">
        <v>5251</v>
      </c>
      <c r="Q1404" t="s">
        <v>5252</v>
      </c>
      <c r="R1404" t="s">
        <v>157</v>
      </c>
      <c r="S1404" t="str">
        <f>IF(salesTable[[#This Row],[Region]]="","MISSING",IFERROR(VLOOKUP(salesTable[[#This Row],[Region]],region_ref[],2,FALSE),TRIM(CLEAN(UPPER(salesTable[[#This Row],[Region]])))))</f>
        <v>TAMALE</v>
      </c>
      <c r="T1404" t="str">
        <f>IF(salesTable[[#This Row],[CustomerType]]="","MISSING",IFERROR(VLOOKUP(salesTable[[#This Row],[CustomerType]],customerType_Ref[],2,FALSE),TRIM(CLEAN(UPPER(salesTable[[#This Row],[CustomerType]])))))</f>
        <v>INDIVIDUAL</v>
      </c>
      <c r="U1404" t="str">
        <f>IF(salesTable[[#This Row],[SalesChannel]]="","MISSING",IFERROR(VLOOKUP(salesTable[[#This Row],[SalesChannel]],salesChannel_Ref[],2,FALSE),CLEAN(UPPER(TRIM(salesTable[SalesChannel])))))</f>
        <v>ONLINE</v>
      </c>
      <c r="V140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04" s="8" t="str">
        <f>IF(salesTable[[#This Row],[ProductID]]="","MISSING",IFERROR(VLOOKUP(salesTable[[#This Row],[ProductID]],product_REF[],1,FALSE),"NO MATCH"))</f>
        <v>P009</v>
      </c>
      <c r="X1404" s="8" t="str">
        <f>CLEAN(UPPER(TRIM(IF(salesTable[[#This Row],[ProductID]]="","MISSING",IFERROR(VLOOKUP(salesTable[[#This Row],[ProductID]],product_REF[],2,FALSE),"NO MATCH")))))</f>
        <v>FILING CABINET</v>
      </c>
      <c r="Y1404" t="str">
        <f>IFERROR(CLEAN(UPPER(TRIM(VLOOKUP(salesTable[[#This Row],[productID_Final]],product_REF[],3,FALSE)))),"NO MATCH")</f>
        <v>OFFICE SUPPLIES</v>
      </c>
      <c r="Z1404" s="8" t="str">
        <f>IF(salesTable[[#This Row],[productCategory_final]]=CLEAN(UPPER(TRIM(salesTable[ProductCategory]))),salesTable[[#This Row],[productCategory_final]],"MISMATCH")</f>
        <v>OFFICE SUPPLIES</v>
      </c>
      <c r="AA1404" s="8" t="str">
        <f>IF(salesTable[[#This Row],[CustomerID]]="","MISSING",IFERROR(VLOOKUP(salesTable[[#This Row],[CustomerID]],customer_REF[],1,FALSE),"NO MATCH"))</f>
        <v>C0015</v>
      </c>
      <c r="AB1404" t="str">
        <f>CLEAN(UPPER(TRIM(IF(salesTable[[#This Row],[FirstName]]="","MISSING",IFERROR(VLOOKUP(salesTable[[#This Row],[CustomerID_final]],customer_REF[],2,FALSE),"NO MATCH")))))</f>
        <v>DANIEL</v>
      </c>
      <c r="AC1404" s="8" t="str">
        <f>IF(salesTable[[#This Row],[customerFisrtName]]=CLEAN(UPPER(TRIM(salesTable[[#This Row],[customerFisrtName]]))),salesTable[[#This Row],[customerFisrtName]],"MISMATCH")</f>
        <v>DANIEL</v>
      </c>
      <c r="AD1404" t="str">
        <f>CLEAN(UPPER(TRIM(IF(salesTable[[#This Row],[LastName]]="","MISSING",IFERROR(VLOOKUP(salesTable[[#This Row],[CustomerID_final]],customer_REF[],3,FALSE),"NO MATCH")))))</f>
        <v>ANTWI</v>
      </c>
      <c r="AE1404" s="8" t="str">
        <f>IF(salesTable[[#This Row],[customerLastName]]=CLEAN(UPPER(TRIM(salesTable[[#This Row],[customerLastName]]))),salesTable[[#This Row],[customerLastName]],"MISMATCH")</f>
        <v>ANTWI</v>
      </c>
      <c r="AF1404" s="8" t="str">
        <f>IF(salesTable[[#This Row],[Phone]]="","MISSING",0&amp;RIGHT(TRIM(SUBSTITUTE(SUBSTITUTE(SUBSTITUTE(salesTable[[#This Row],[Phone]],"+","")," ",""),"-","")),9))</f>
        <v>0244394976</v>
      </c>
      <c r="AG140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04" s="8">
        <f>IF(salesTable[[#This Row],[quantity_clean]]&gt;0,salesTable[[#This Row],[quantity_clean]],"INVALID")</f>
        <v>2</v>
      </c>
      <c r="AI140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04" s="8">
        <f>IF(salesTable[[#This Row],[unitPrice_clean]]&gt;0,salesTable[[#This Row],[unitPrice_clean]],"INVALID")</f>
        <v>980</v>
      </c>
      <c r="AK1404">
        <f>IF(salesTable[[#This Row],[Revenue]]="","MISSING",VALUE(TRIM(SUBSTITUTE(SUBSTITUTE(salesTable[[#This Row],[Revenue]],",",""),"GH₵",""))))</f>
        <v>1960</v>
      </c>
      <c r="AL1404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1404" s="19">
        <f>IF(ISNUMBER(salesTable[[#This Row],[OrderDate]]),salesTable[[#This Row],[OrderDate]],IFERROR(DATEVALUE(CLEAN(TRIM(SUBSTITUTE(salesTable[[#This Row],[OrderDate]],".","/")))),"CHECK"))</f>
        <v>45807</v>
      </c>
      <c r="AN140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45807</v>
      </c>
      <c r="AO140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04" s="8" t="str">
        <f>CLEAN(PROPER(TRIM(salesTable[[#This Row],[Email]])))</f>
        <v>Daniel.Antwi51@Example.Com</v>
      </c>
      <c r="AR1404" s="8" t="str">
        <f>CLEAN(TRIM(salesTable[[#This Row],[SourceFile]]))</f>
        <v>Online_Sales_2025.xlsx</v>
      </c>
      <c r="AS140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4" s="8" t="str">
        <f>IF(salesTable[orderRef_final]&lt;&gt;"MISSING",salesTable[orderRef_final],"invalid")</f>
        <v>SUSPICIOUS</v>
      </c>
    </row>
    <row r="1405" spans="1:46" x14ac:dyDescent="0.3">
      <c r="A1405" t="s">
        <v>5257</v>
      </c>
      <c r="B1405" t="s">
        <v>3014</v>
      </c>
      <c r="C1405" t="s">
        <v>1447</v>
      </c>
      <c r="D1405" t="s">
        <v>151</v>
      </c>
      <c r="E1405" t="s">
        <v>173</v>
      </c>
      <c r="F1405" t="s">
        <v>108</v>
      </c>
      <c r="G1405" t="s">
        <v>218</v>
      </c>
      <c r="H1405" t="s">
        <v>312</v>
      </c>
      <c r="I1405" t="s">
        <v>26</v>
      </c>
      <c r="J1405" t="s">
        <v>97</v>
      </c>
      <c r="K1405" t="s">
        <v>72</v>
      </c>
      <c r="L1405" t="s">
        <v>182</v>
      </c>
      <c r="M1405" t="s">
        <v>133</v>
      </c>
      <c r="N1405">
        <v>2850</v>
      </c>
      <c r="O1405">
        <v>8550</v>
      </c>
      <c r="P1405" t="s">
        <v>5258</v>
      </c>
      <c r="Q1405" t="s">
        <v>5142</v>
      </c>
      <c r="R1405" t="s">
        <v>157</v>
      </c>
      <c r="S1405" t="str">
        <f>IF(salesTable[[#This Row],[Region]]="","MISSING",IFERROR(VLOOKUP(salesTable[[#This Row],[Region]],region_ref[],2,FALSE),TRIM(CLEAN(UPPER(salesTable[[#This Row],[Region]])))))</f>
        <v>TAMALE</v>
      </c>
      <c r="T1405" t="str">
        <f>IF(salesTable[[#This Row],[CustomerType]]="","MISSING",IFERROR(VLOOKUP(salesTable[[#This Row],[CustomerType]],customerType_Ref[],2,FALSE),TRIM(CLEAN(UPPER(salesTable[[#This Row],[CustomerType]])))))</f>
        <v>BUSINESS</v>
      </c>
      <c r="U1405" t="str">
        <f>IF(salesTable[[#This Row],[SalesChannel]]="","MISSING",IFERROR(VLOOKUP(salesTable[[#This Row],[SalesChannel]],salesChannel_Ref[],2,FALSE),CLEAN(UPPER(TRIM(salesTable[SalesChannel])))))</f>
        <v>IN-STORE</v>
      </c>
      <c r="V1405" t="str">
        <f>IF(salesTable[[#This Row],[PaymentMethod]]="","MISSING",IFERROR(VLOOKUP(salesTable[[#This Row],[PaymentMethod]],paymentMethod_REF[],2,FALSE), CLEAN(UPPER(TRIM(salesTable[[#This Row],[PaymentMethod]])))))</f>
        <v>CASH</v>
      </c>
      <c r="W1405" s="8" t="str">
        <f>IF(salesTable[[#This Row],[ProductID]]="","MISSING",IFERROR(VLOOKUP(salesTable[[#This Row],[ProductID]],product_REF[],1,FALSE),"NO MATCH"))</f>
        <v>P005</v>
      </c>
      <c r="X1405" s="8" t="str">
        <f>CLEAN(UPPER(TRIM(IF(salesTable[[#This Row],[ProductID]]="","MISSING",IFERROR(VLOOKUP(salesTable[[#This Row],[ProductID]],product_REF[],2,FALSE),"NO MATCH")))))</f>
        <v>SMARTPHONE X</v>
      </c>
      <c r="Y1405" t="str">
        <f>IFERROR(CLEAN(UPPER(TRIM(VLOOKUP(salesTable[[#This Row],[productID_Final]],product_REF[],3,FALSE)))),"NO MATCH")</f>
        <v>ELECTRONICS</v>
      </c>
      <c r="Z1405" s="8" t="str">
        <f>IF(salesTable[[#This Row],[productCategory_final]]=CLEAN(UPPER(TRIM(salesTable[ProductCategory]))),salesTable[[#This Row],[productCategory_final]],"MISMATCH")</f>
        <v>ELECTRONICS</v>
      </c>
      <c r="AA1405" s="8" t="str">
        <f>IF(salesTable[[#This Row],[CustomerID]]="","MISSING",IFERROR(VLOOKUP(salesTable[[#This Row],[CustomerID]],customer_REF[],1,FALSE),"NO MATCH"))</f>
        <v>C0073</v>
      </c>
      <c r="AB1405" t="str">
        <f>CLEAN(UPPER(TRIM(IF(salesTable[[#This Row],[FirstName]]="","MISSING",IFERROR(VLOOKUP(salesTable[[#This Row],[CustomerID_final]],customer_REF[],2,FALSE),"NO MATCH")))))</f>
        <v>KWAME</v>
      </c>
      <c r="AC1405" s="8" t="str">
        <f>IF(salesTable[[#This Row],[customerFisrtName]]=CLEAN(UPPER(TRIM(salesTable[[#This Row],[customerFisrtName]]))),salesTable[[#This Row],[customerFisrtName]],"MISMATCH")</f>
        <v>KWAME</v>
      </c>
      <c r="AD1405" t="str">
        <f>CLEAN(UPPER(TRIM(IF(salesTable[[#This Row],[LastName]]="","MISSING",IFERROR(VLOOKUP(salesTable[[#This Row],[CustomerID_final]],customer_REF[],3,FALSE),"NO MATCH")))))</f>
        <v>OSEI</v>
      </c>
      <c r="AE1405" s="8" t="str">
        <f>IF(salesTable[[#This Row],[customerLastName]]=CLEAN(UPPER(TRIM(salesTable[[#This Row],[customerLastName]]))),salesTable[[#This Row],[customerLastName]],"MISMATCH")</f>
        <v>OSEI</v>
      </c>
      <c r="AF1405" s="8" t="str">
        <f>IF(salesTable[[#This Row],[Phone]]="","MISSING",0&amp;RIGHT(TRIM(SUBSTITUTE(SUBSTITUTE(SUBSTITUTE(salesTable[[#This Row],[Phone]],"+","")," ",""),"-","")),9))</f>
        <v>0264731151</v>
      </c>
      <c r="AG140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405" s="8" t="str">
        <f>IF(salesTable[[#This Row],[quantity_clean]]&gt;0,salesTable[[#This Row],[quantity_clean]],"INVALID")</f>
        <v>INVALID</v>
      </c>
      <c r="AI1405">
        <f>IF(OR(salesTable[[#This Row],[UnitPrice]]="",salesTable[[#This Row],[UnitPrice]]="N/A",salesTable[[#This Row],[UnitPrice]]="unknown"),"INVALID",VALUE(TRIM(SUBSTITUTE(SUBSTITUTE(salesTable[[#This Row],[UnitPrice]],",",""),"GH₵",""))))</f>
        <v>2850</v>
      </c>
      <c r="AJ1405" s="8">
        <f>IF(salesTable[[#This Row],[unitPrice_clean]]&gt;0,salesTable[[#This Row],[unitPrice_clean]],"INVALID")</f>
        <v>2850</v>
      </c>
      <c r="AK1405">
        <f>IF(salesTable[[#This Row],[Revenue]]="","MISSING",VALUE(TRIM(SUBSTITUTE(SUBSTITUTE(salesTable[[#This Row],[Revenue]],",",""),"GH₵",""))))</f>
        <v>8550</v>
      </c>
      <c r="AL140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05" s="19">
        <f>IF(ISNUMBER(salesTable[[#This Row],[OrderDate]]),salesTable[[#This Row],[OrderDate]],IFERROR(DATEVALUE(CLEAN(TRIM(SUBSTITUTE(salesTable[[#This Row],[OrderDate]],".","/")))),"CHECK"))</f>
        <v>45769</v>
      </c>
      <c r="AN140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45769</v>
      </c>
      <c r="AO140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05" s="8" t="str">
        <f>CLEAN(PROPER(TRIM(salesTable[[#This Row],[Email]])))</f>
        <v>Kwame.Osei44@Example.Com</v>
      </c>
      <c r="AR1405" s="8" t="str">
        <f>CLEAN(TRIM(salesTable[[#This Row],[SourceFile]]))</f>
        <v>Online_Sales_2025.xlsx</v>
      </c>
      <c r="AS140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5" s="8" t="str">
        <f>IF(salesTable[orderRef_final]&lt;&gt;"MISSING",salesTable[orderRef_final],"invalid")</f>
        <v>SUSPICIOUS</v>
      </c>
    </row>
    <row r="1406" spans="1:46" x14ac:dyDescent="0.3">
      <c r="A1406" t="s">
        <v>5259</v>
      </c>
      <c r="B1406" t="s">
        <v>5260</v>
      </c>
      <c r="C1406" t="s">
        <v>4276</v>
      </c>
      <c r="D1406" t="s">
        <v>271</v>
      </c>
      <c r="E1406" t="s">
        <v>37</v>
      </c>
      <c r="F1406" t="s">
        <v>23</v>
      </c>
      <c r="G1406" t="s">
        <v>120</v>
      </c>
      <c r="H1406" t="s">
        <v>683</v>
      </c>
      <c r="I1406" t="s">
        <v>41</v>
      </c>
      <c r="J1406" t="s">
        <v>83</v>
      </c>
      <c r="K1406" t="s">
        <v>84</v>
      </c>
      <c r="L1406" t="s">
        <v>165</v>
      </c>
      <c r="M1406">
        <v>2</v>
      </c>
      <c r="N1406">
        <v>850</v>
      </c>
      <c r="O1406">
        <v>1700</v>
      </c>
      <c r="P1406" t="s">
        <v>5261</v>
      </c>
      <c r="Q1406" t="s">
        <v>3867</v>
      </c>
      <c r="R1406" t="s">
        <v>32</v>
      </c>
      <c r="S1406" t="str">
        <f>IF(salesTable[[#This Row],[Region]]="","MISSING",IFERROR(VLOOKUP(salesTable[[#This Row],[Region]],region_ref[],2,FALSE),TRIM(CLEAN(UPPER(salesTable[[#This Row],[Region]])))))</f>
        <v>HO</v>
      </c>
      <c r="T1406" t="str">
        <f>IF(salesTable[[#This Row],[CustomerType]]="","MISSING",IFERROR(VLOOKUP(salesTable[[#This Row],[CustomerType]],customerType_Ref[],2,FALSE),TRIM(CLEAN(UPPER(salesTable[[#This Row],[CustomerType]])))))</f>
        <v>INDIVIDUAL</v>
      </c>
      <c r="U1406" t="str">
        <f>IF(salesTable[[#This Row],[SalesChannel]]="","MISSING",IFERROR(VLOOKUP(salesTable[[#This Row],[SalesChannel]],salesChannel_Ref[],2,FALSE),CLEAN(UPPER(TRIM(salesTable[SalesChannel])))))</f>
        <v>AGENT</v>
      </c>
      <c r="V140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06" s="8" t="str">
        <f>IF(salesTable[[#This Row],[ProductID]]="","MISSING",IFERROR(VLOOKUP(salesTable[[#This Row],[ProductID]],product_REF[],1,FALSE),"NO MATCH"))</f>
        <v>P002</v>
      </c>
      <c r="X1406" s="8" t="str">
        <f>CLEAN(UPPER(TRIM(IF(salesTable[[#This Row],[ProductID]]="","MISSING",IFERROR(VLOOKUP(salesTable[[#This Row],[ProductID]],product_REF[],2,FALSE),"NO MATCH")))))</f>
        <v>OFFICE CHAIR</v>
      </c>
      <c r="Y1406" t="str">
        <f>IFERROR(CLEAN(UPPER(TRIM(VLOOKUP(salesTable[[#This Row],[productID_Final]],product_REF[],3,FALSE)))),"NO MATCH")</f>
        <v>FURNITURE</v>
      </c>
      <c r="Z1406" s="8" t="str">
        <f>IF(salesTable[[#This Row],[productCategory_final]]=CLEAN(UPPER(TRIM(salesTable[ProductCategory]))),salesTable[[#This Row],[productCategory_final]],"MISMATCH")</f>
        <v>FURNITURE</v>
      </c>
      <c r="AA1406" s="8" t="str">
        <f>IF(salesTable[[#This Row],[CustomerID]]="","MISSING",IFERROR(VLOOKUP(salesTable[[#This Row],[CustomerID]],customer_REF[],1,FALSE),"NO MATCH"))</f>
        <v>C0177</v>
      </c>
      <c r="AB1406" t="str">
        <f>CLEAN(UPPER(TRIM(IF(salesTable[[#This Row],[FirstName]]="","MISSING",IFERROR(VLOOKUP(salesTable[[#This Row],[CustomerID_final]],customer_REF[],2,FALSE),"NO MATCH")))))</f>
        <v>MICHAEL</v>
      </c>
      <c r="AC1406" s="8" t="str">
        <f>IF(salesTable[[#This Row],[customerFisrtName]]=CLEAN(UPPER(TRIM(salesTable[[#This Row],[customerFisrtName]]))),salesTable[[#This Row],[customerFisrtName]],"MISMATCH")</f>
        <v>MICHAEL</v>
      </c>
      <c r="AD1406" t="str">
        <f>CLEAN(UPPER(TRIM(IF(salesTable[[#This Row],[LastName]]="","MISSING",IFERROR(VLOOKUP(salesTable[[#This Row],[CustomerID_final]],customer_REF[],3,FALSE),"NO MATCH")))))</f>
        <v>ANTWI</v>
      </c>
      <c r="AE1406" s="8" t="str">
        <f>IF(salesTable[[#This Row],[customerLastName]]=CLEAN(UPPER(TRIM(salesTable[[#This Row],[customerLastName]]))),salesTable[[#This Row],[customerLastName]],"MISMATCH")</f>
        <v>ANTWI</v>
      </c>
      <c r="AF1406" s="8" t="str">
        <f>IF(salesTable[[#This Row],[Phone]]="","MISSING",0&amp;RIGHT(TRIM(SUBSTITUTE(SUBSTITUTE(SUBSTITUTE(salesTable[[#This Row],[Phone]],"+","")," ",""),"-","")),9))</f>
        <v>0269033347</v>
      </c>
      <c r="AG140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06" s="8">
        <f>IF(salesTable[[#This Row],[quantity_clean]]&gt;0,salesTable[[#This Row],[quantity_clean]],"INVALID")</f>
        <v>2</v>
      </c>
      <c r="AI1406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06" s="8">
        <f>IF(salesTable[[#This Row],[unitPrice_clean]]&gt;0,salesTable[[#This Row],[unitPrice_clean]],"INVALID")</f>
        <v>850</v>
      </c>
      <c r="AK1406">
        <f>IF(salesTable[[#This Row],[Revenue]]="","MISSING",VALUE(TRIM(SUBSTITUTE(SUBSTITUTE(salesTable[[#This Row],[Revenue]],",",""),"GH₵",""))))</f>
        <v>1700</v>
      </c>
      <c r="AL1406" s="8">
        <f>IFERROR(IF(ROUND(salesTable[[#This Row],[Quantity_final]]*salesTable[[#This Row],[UnitPrice_final]],2)=ROUND(salesTable[[#This Row],[revenue_clean]],2)=TRUE,salesTable[[#This Row],[revenue_clean]],"invalid"),"INVALID")</f>
        <v>1700</v>
      </c>
      <c r="AM1406" s="19" t="str">
        <f>IF(ISNUMBER(salesTable[[#This Row],[OrderDate]]),salesTable[[#This Row],[OrderDate]],IFERROR(DATEVALUE(CLEAN(TRIM(SUBSTITUTE(salesTable[[#This Row],[OrderDate]],".","/")))),"CHECK"))</f>
        <v>CHECK</v>
      </c>
      <c r="AN140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0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06" s="8" t="str">
        <f>CLEAN(PROPER(TRIM(salesTable[[#This Row],[Email]])))</f>
        <v>Michael.Antwi34@Example.Com</v>
      </c>
      <c r="AR1406" s="8" t="str">
        <f>CLEAN(TRIM(salesTable[[#This Row],[SourceFile]]))</f>
        <v>Agent_App_2025.csv</v>
      </c>
      <c r="AS140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6" s="8" t="str">
        <f>IF(salesTable[orderRef_final]&lt;&gt;"MISSING",salesTable[orderRef_final],"invalid")</f>
        <v>SUSPICIOUS</v>
      </c>
    </row>
    <row r="1407" spans="1:46" x14ac:dyDescent="0.3">
      <c r="A1407" t="s">
        <v>5267</v>
      </c>
      <c r="B1407" t="s">
        <v>3763</v>
      </c>
      <c r="C1407" t="s">
        <v>2239</v>
      </c>
      <c r="D1407" t="s">
        <v>80</v>
      </c>
      <c r="E1407" t="s">
        <v>51</v>
      </c>
      <c r="F1407" t="s">
        <v>108</v>
      </c>
      <c r="G1407" t="s">
        <v>53</v>
      </c>
      <c r="H1407" t="s">
        <v>95</v>
      </c>
      <c r="I1407" t="s">
        <v>96</v>
      </c>
      <c r="J1407" t="s">
        <v>221</v>
      </c>
      <c r="K1407" t="s">
        <v>493</v>
      </c>
      <c r="L1407" t="s">
        <v>43</v>
      </c>
      <c r="M1407">
        <v>10</v>
      </c>
      <c r="N1407" t="s">
        <v>971</v>
      </c>
      <c r="O1407">
        <v>1800</v>
      </c>
      <c r="P1407" t="s">
        <v>5268</v>
      </c>
      <c r="Q1407" t="s">
        <v>5269</v>
      </c>
      <c r="R1407" t="s">
        <v>32</v>
      </c>
      <c r="S1407" t="str">
        <f>IF(salesTable[[#This Row],[Region]]="","MISSING",IFERROR(VLOOKUP(salesTable[[#This Row],[Region]],region_ref[],2,FALSE),TRIM(CLEAN(UPPER(salesTable[[#This Row],[Region]])))))</f>
        <v>TAMALE</v>
      </c>
      <c r="T1407" t="str">
        <f>IF(salesTable[[#This Row],[CustomerType]]="","MISSING",IFERROR(VLOOKUP(salesTable[[#This Row],[CustomerType]],customerType_Ref[],2,FALSE),TRIM(CLEAN(UPPER(salesTable[[#This Row],[CustomerType]])))))</f>
        <v>INDIVIDUAL</v>
      </c>
      <c r="U1407" t="str">
        <f>IF(salesTable[[#This Row],[SalesChannel]]="","MISSING",IFERROR(VLOOKUP(salesTable[[#This Row],[SalesChannel]],salesChannel_Ref[],2,FALSE),CLEAN(UPPER(TRIM(salesTable[SalesChannel])))))</f>
        <v>AGENT</v>
      </c>
      <c r="V140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07" s="8" t="str">
        <f>IF(salesTable[[#This Row],[ProductID]]="","MISSING",IFERROR(VLOOKUP(salesTable[[#This Row],[ProductID]],product_REF[],1,FALSE),"NO MATCH"))</f>
        <v>P007</v>
      </c>
      <c r="X1407" s="8" t="str">
        <f>CLEAN(UPPER(TRIM(IF(salesTable[[#This Row],[ProductID]]="","MISSING",IFERROR(VLOOKUP(salesTable[[#This Row],[ProductID]],product_REF[],2,FALSE),"NO MATCH")))))</f>
        <v>COTTON SHIRT</v>
      </c>
      <c r="Y1407" t="str">
        <f>IFERROR(CLEAN(UPPER(TRIM(VLOOKUP(salesTable[[#This Row],[productID_Final]],product_REF[],3,FALSE)))),"NO MATCH")</f>
        <v>CLOTHING</v>
      </c>
      <c r="Z1407" s="8" t="str">
        <f>IF(salesTable[[#This Row],[productCategory_final]]=CLEAN(UPPER(TRIM(salesTable[ProductCategory]))),salesTable[[#This Row],[productCategory_final]],"MISMATCH")</f>
        <v>CLOTHING</v>
      </c>
      <c r="AA1407" s="8" t="str">
        <f>IF(salesTable[[#This Row],[CustomerID]]="","MISSING",IFERROR(VLOOKUP(salesTable[[#This Row],[CustomerID]],customer_REF[],1,FALSE),"NO MATCH"))</f>
        <v>C0253</v>
      </c>
      <c r="AB1407" t="str">
        <f>CLEAN(UPPER(TRIM(IF(salesTable[[#This Row],[FirstName]]="","MISSING",IFERROR(VLOOKUP(salesTable[[#This Row],[CustomerID_final]],customer_REF[],2,FALSE),"NO MATCH")))))</f>
        <v>ADWOA</v>
      </c>
      <c r="AC1407" s="8" t="str">
        <f>IF(salesTable[[#This Row],[customerFisrtName]]=CLEAN(UPPER(TRIM(salesTable[[#This Row],[customerFisrtName]]))),salesTable[[#This Row],[customerFisrtName]],"MISMATCH")</f>
        <v>ADWOA</v>
      </c>
      <c r="AD1407" t="str">
        <f>CLEAN(UPPER(TRIM(IF(salesTable[[#This Row],[LastName]]="","MISSING",IFERROR(VLOOKUP(salesTable[[#This Row],[CustomerID_final]],customer_REF[],3,FALSE),"NO MATCH")))))</f>
        <v>MENSAH</v>
      </c>
      <c r="AE1407" s="8" t="str">
        <f>IF(salesTable[[#This Row],[customerLastName]]=CLEAN(UPPER(TRIM(salesTable[[#This Row],[customerLastName]]))),salesTable[[#This Row],[customerLastName]],"MISMATCH")</f>
        <v>MENSAH</v>
      </c>
      <c r="AF1407" s="8" t="str">
        <f>IF(salesTable[[#This Row],[Phone]]="","MISSING",0&amp;RIGHT(TRIM(SUBSTITUTE(SUBSTITUTE(SUBSTITUTE(salesTable[[#This Row],[Phone]],"+","")," ",""),"-","")),9))</f>
        <v>0543914407</v>
      </c>
      <c r="AG1407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07" s="8">
        <f>IF(salesTable[[#This Row],[quantity_clean]]&gt;0,salesTable[[#This Row],[quantity_clean]],"INVALID")</f>
        <v>10</v>
      </c>
      <c r="AI140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07" s="8">
        <f>IF(salesTable[[#This Row],[unitPrice_clean]]&gt;0,salesTable[[#This Row],[unitPrice_clean]],"INVALID")</f>
        <v>180</v>
      </c>
      <c r="AK1407">
        <f>IF(salesTable[[#This Row],[Revenue]]="","MISSING",VALUE(TRIM(SUBSTITUTE(SUBSTITUTE(salesTable[[#This Row],[Revenue]],",",""),"GH₵",""))))</f>
        <v>1800</v>
      </c>
      <c r="AL1407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1407" s="19">
        <f>IF(ISNUMBER(salesTable[[#This Row],[OrderDate]]),salesTable[[#This Row],[OrderDate]],IFERROR(DATEVALUE(CLEAN(TRIM(SUBSTITUTE(salesTable[[#This Row],[OrderDate]],".","/")))),"CHECK"))</f>
        <v>45772</v>
      </c>
      <c r="AN140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45772</v>
      </c>
      <c r="AO140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07" s="8" t="str">
        <f>CLEAN(PROPER(TRIM(salesTable[[#This Row],[Email]])))</f>
        <v>Adwoa.Mensah71@Example.Com</v>
      </c>
      <c r="AR1407" s="8" t="str">
        <f>CLEAN(TRIM(salesTable[[#This Row],[SourceFile]]))</f>
        <v>Agent_App_2025.csv</v>
      </c>
      <c r="AS140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7" s="8" t="str">
        <f>IF(salesTable[orderRef_final]&lt;&gt;"MISSING",salesTable[orderRef_final],"invalid")</f>
        <v>SUSPICIOUS</v>
      </c>
    </row>
    <row r="1408" spans="1:46" x14ac:dyDescent="0.3">
      <c r="A1408" t="s">
        <v>348</v>
      </c>
      <c r="B1408" t="s">
        <v>349</v>
      </c>
      <c r="C1408" t="s">
        <v>350</v>
      </c>
      <c r="D1408" t="s">
        <v>351</v>
      </c>
      <c r="E1408" t="s">
        <v>22</v>
      </c>
      <c r="F1408" t="s">
        <v>352</v>
      </c>
      <c r="G1408" t="s">
        <v>162</v>
      </c>
      <c r="H1408" t="s">
        <v>163</v>
      </c>
      <c r="I1408" t="s">
        <v>110</v>
      </c>
      <c r="J1408" t="s">
        <v>249</v>
      </c>
      <c r="K1408" t="s">
        <v>98</v>
      </c>
      <c r="L1408" t="s">
        <v>353</v>
      </c>
      <c r="M1408">
        <v>11</v>
      </c>
      <c r="N1408" t="s">
        <v>354</v>
      </c>
      <c r="O1408">
        <v>6820</v>
      </c>
      <c r="P1408" t="s">
        <v>355</v>
      </c>
      <c r="Q1408" t="s">
        <v>356</v>
      </c>
      <c r="R1408" t="s">
        <v>61</v>
      </c>
      <c r="S1408" t="str">
        <f>IF(salesTable[[#This Row],[Region]]="","MISSING",IFERROR(VLOOKUP(salesTable[[#This Row],[Region]],region_ref[],2,FALSE),TRIM(CLEAN(UPPER(salesTable[[#This Row],[Region]])))))</f>
        <v>TAMALE</v>
      </c>
      <c r="T1408" t="str">
        <f>IF(salesTable[[#This Row],[CustomerType]]="","MISSING",IFERROR(VLOOKUP(salesTable[[#This Row],[CustomerType]],customerType_Ref[],2,FALSE),TRIM(CLEAN(UPPER(salesTable[[#This Row],[CustomerType]])))))</f>
        <v>GOVERNMENT</v>
      </c>
      <c r="U1408" t="str">
        <f>IF(salesTable[[#This Row],[SalesChannel]]="","MISSING",IFERROR(VLOOKUP(salesTable[[#This Row],[SalesChannel]],salesChannel_Ref[],2,FALSE),CLEAN(UPPER(TRIM(salesTable[SalesChannel])))))</f>
        <v>MOBILE APP</v>
      </c>
      <c r="V1408" t="str">
        <f>IF(salesTable[[#This Row],[PaymentMethod]]="","MISSING",IFERROR(VLOOKUP(salesTable[[#This Row],[PaymentMethod]],paymentMethod_REF[],2,FALSE), CLEAN(UPPER(TRIM(salesTable[[#This Row],[PaymentMethod]])))))</f>
        <v>CASH</v>
      </c>
      <c r="W1408" s="8" t="str">
        <f>IF(salesTable[[#This Row],[ProductID]]="","MISSING",IFERROR(VLOOKUP(salesTable[[#This Row],[ProductID]],product_REF[],1,FALSE),"NO MATCH"))</f>
        <v>P012</v>
      </c>
      <c r="X1408" s="8" t="str">
        <f>CLEAN(UPPER(TRIM(IF(salesTable[[#This Row],[ProductID]]="","MISSING",IFERROR(VLOOKUP(salesTable[[#This Row],[ProductID]],product_REF[],2,FALSE),"NO MATCH")))))</f>
        <v>BLENDER PLUS</v>
      </c>
      <c r="Y1408" t="str">
        <f>IFERROR(CLEAN(UPPER(TRIM(VLOOKUP(salesTable[[#This Row],[productID_Final]],product_REF[],3,FALSE)))),"NO MATCH")</f>
        <v>HOME APPLIANCES</v>
      </c>
      <c r="Z1408" s="8" t="str">
        <f>IF(salesTable[[#This Row],[productCategory_final]]=CLEAN(UPPER(TRIM(salesTable[ProductCategory]))),salesTable[[#This Row],[productCategory_final]],"MISMATCH")</f>
        <v>HOME APPLIANCES</v>
      </c>
      <c r="AA1408" s="8" t="str">
        <f>IF(salesTable[[#This Row],[CustomerID]]="","MISSING",IFERROR(VLOOKUP(salesTable[[#This Row],[CustomerID]],customer_REF[],1,FALSE),"NO MATCH"))</f>
        <v>C0366</v>
      </c>
      <c r="AB1408" t="str">
        <f>CLEAN(UPPER(TRIM(IF(salesTable[[#This Row],[FirstName]]="","MISSING",IFERROR(VLOOKUP(salesTable[[#This Row],[CustomerID_final]],customer_REF[],2,FALSE),"NO MATCH")))))</f>
        <v>KWAME</v>
      </c>
      <c r="AC1408" s="8" t="str">
        <f>IF(salesTable[[#This Row],[customerFisrtName]]=CLEAN(UPPER(TRIM(salesTable[[#This Row],[customerFisrtName]]))),salesTable[[#This Row],[customerFisrtName]],"MISMATCH")</f>
        <v>KWAME</v>
      </c>
      <c r="AD1408" t="str">
        <f>CLEAN(UPPER(TRIM(IF(salesTable[[#This Row],[LastName]]="","MISSING",IFERROR(VLOOKUP(salesTable[[#This Row],[CustomerID_final]],customer_REF[],3,FALSE),"NO MATCH")))))</f>
        <v>ARTHUR</v>
      </c>
      <c r="AE1408" s="8" t="str">
        <f>IF(salesTable[[#This Row],[customerLastName]]=CLEAN(UPPER(TRIM(salesTable[[#This Row],[customerLastName]]))),salesTable[[#This Row],[customerLastName]],"MISMATCH")</f>
        <v>ARTHUR</v>
      </c>
      <c r="AF1408" s="8" t="str">
        <f>IF(salesTable[[#This Row],[Phone]]="","MISSING",0&amp;RIGHT(TRIM(SUBSTITUTE(SUBSTITUTE(SUBSTITUTE(salesTable[[#This Row],[Phone]],"+","")," ",""),"-","")),9))</f>
        <v>0549244951</v>
      </c>
      <c r="AG1408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408" s="8">
        <f>IF(salesTable[[#This Row],[quantity_clean]]&gt;0,salesTable[[#This Row],[quantity_clean]],"INVALID")</f>
        <v>11</v>
      </c>
      <c r="AI140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408" s="8">
        <f>IF(salesTable[[#This Row],[unitPrice_clean]]&gt;0,salesTable[[#This Row],[unitPrice_clean]],"INVALID")</f>
        <v>620</v>
      </c>
      <c r="AK1408">
        <f>IF(salesTable[[#This Row],[Revenue]]="","MISSING",VALUE(TRIM(SUBSTITUTE(SUBSTITUTE(salesTable[[#This Row],[Revenue]],",",""),"GH₵",""))))</f>
        <v>6820</v>
      </c>
      <c r="AL1408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1408" s="19">
        <f>IF(ISNUMBER(salesTable[[#This Row],[OrderDate]]),salesTable[[#This Row],[OrderDate]],IFERROR(DATEVALUE(CLEAN(TRIM(SUBSTITUTE(salesTable[[#This Row],[OrderDate]],".","/")))),"CHECK"))</f>
        <v>46372</v>
      </c>
      <c r="AN140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0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08" s="8" t="str">
        <f>CLEAN(PROPER(TRIM(salesTable[[#This Row],[Email]])))</f>
        <v>Kwame.Arthur1@Example.Com</v>
      </c>
      <c r="AR1408" s="8" t="str">
        <f>CLEAN(TRIM(salesTable[[#This Row],[SourceFile]]))</f>
        <v>Retail_POS_2025.csv</v>
      </c>
      <c r="AS140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8" s="8" t="str">
        <f>IF(salesTable[orderRef_final]&lt;&gt;"MISSING",salesTable[orderRef_final],"invalid")</f>
        <v>SUSPICIOUS</v>
      </c>
    </row>
    <row r="1409" spans="1:46" x14ac:dyDescent="0.3">
      <c r="A1409" t="s">
        <v>5277</v>
      </c>
      <c r="B1409" t="s">
        <v>3432</v>
      </c>
      <c r="C1409" t="s">
        <v>3832</v>
      </c>
      <c r="D1409" t="s">
        <v>92</v>
      </c>
      <c r="E1409" t="s">
        <v>667</v>
      </c>
      <c r="F1409" t="s">
        <v>352</v>
      </c>
      <c r="G1409" t="s">
        <v>239</v>
      </c>
      <c r="H1409" t="s">
        <v>240</v>
      </c>
      <c r="I1409" t="s">
        <v>279</v>
      </c>
      <c r="J1409" t="s">
        <v>97</v>
      </c>
      <c r="K1409" t="s">
        <v>257</v>
      </c>
      <c r="L1409" t="s">
        <v>165</v>
      </c>
      <c r="M1409" t="s">
        <v>133</v>
      </c>
      <c r="N1409">
        <v>980</v>
      </c>
      <c r="O1409">
        <v>3920</v>
      </c>
      <c r="P1409" t="s">
        <v>643</v>
      </c>
      <c r="Q1409" t="s">
        <v>5278</v>
      </c>
      <c r="R1409" t="s">
        <v>46</v>
      </c>
      <c r="S1409" t="str">
        <f>IF(salesTable[[#This Row],[Region]]="","MISSING",IFERROR(VLOOKUP(salesTable[[#This Row],[Region]],region_ref[],2,FALSE),TRIM(CLEAN(UPPER(salesTable[[#This Row],[Region]])))))</f>
        <v>TAMALE</v>
      </c>
      <c r="T1409" t="str">
        <f>IF(salesTable[[#This Row],[CustomerType]]="","MISSING",IFERROR(VLOOKUP(salesTable[[#This Row],[CustomerType]],customerType_Ref[],2,FALSE),TRIM(CLEAN(UPPER(salesTable[[#This Row],[CustomerType]])))))</f>
        <v>BUSINESS</v>
      </c>
      <c r="U1409" t="str">
        <f>IF(salesTable[[#This Row],[SalesChannel]]="","MISSING",IFERROR(VLOOKUP(salesTable[[#This Row],[SalesChannel]],salesChannel_Ref[],2,FALSE),CLEAN(UPPER(TRIM(salesTable[SalesChannel])))))</f>
        <v>ONLINE</v>
      </c>
      <c r="V140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09" s="8" t="str">
        <f>IF(salesTable[[#This Row],[ProductID]]="","MISSING",IFERROR(VLOOKUP(salesTable[[#This Row],[ProductID]],product_REF[],1,FALSE),"NO MATCH"))</f>
        <v>P009</v>
      </c>
      <c r="X1409" s="8" t="str">
        <f>CLEAN(UPPER(TRIM(IF(salesTable[[#This Row],[ProductID]]="","MISSING",IFERROR(VLOOKUP(salesTable[[#This Row],[ProductID]],product_REF[],2,FALSE),"NO MATCH")))))</f>
        <v>FILING CABINET</v>
      </c>
      <c r="Y1409" t="str">
        <f>IFERROR(CLEAN(UPPER(TRIM(VLOOKUP(salesTable[[#This Row],[productID_Final]],product_REF[],3,FALSE)))),"NO MATCH")</f>
        <v>OFFICE SUPPLIES</v>
      </c>
      <c r="Z1409" s="8" t="str">
        <f>IF(salesTable[[#This Row],[productCategory_final]]=CLEAN(UPPER(TRIM(salesTable[ProductCategory]))),salesTable[[#This Row],[productCategory_final]],"MISMATCH")</f>
        <v>OFFICE SUPPLIES</v>
      </c>
      <c r="AA1409" s="8" t="str">
        <f>IF(salesTable[[#This Row],[CustomerID]]="","MISSING",IFERROR(VLOOKUP(salesTable[[#This Row],[CustomerID]],customer_REF[],1,FALSE),"NO MATCH"))</f>
        <v>C0184</v>
      </c>
      <c r="AB1409" t="str">
        <f>CLEAN(UPPER(TRIM(IF(salesTable[[#This Row],[FirstName]]="","MISSING",IFERROR(VLOOKUP(salesTable[[#This Row],[CustomerID_final]],customer_REF[],2,FALSE),"NO MATCH")))))</f>
        <v>AMA</v>
      </c>
      <c r="AC1409" s="8" t="str">
        <f>IF(salesTable[[#This Row],[customerFisrtName]]=CLEAN(UPPER(TRIM(salesTable[[#This Row],[customerFisrtName]]))),salesTable[[#This Row],[customerFisrtName]],"MISMATCH")</f>
        <v>AMA</v>
      </c>
      <c r="AD1409" t="str">
        <f>CLEAN(UPPER(TRIM(IF(salesTable[[#This Row],[LastName]]="","MISSING",IFERROR(VLOOKUP(salesTable[[#This Row],[CustomerID_final]],customer_REF[],3,FALSE),"NO MATCH")))))</f>
        <v>OSEI</v>
      </c>
      <c r="AE1409" s="8" t="str">
        <f>IF(salesTable[[#This Row],[customerLastName]]=CLEAN(UPPER(TRIM(salesTable[[#This Row],[customerLastName]]))),salesTable[[#This Row],[customerLastName]],"MISMATCH")</f>
        <v>OSEI</v>
      </c>
      <c r="AF1409" s="8" t="str">
        <f>IF(salesTable[[#This Row],[Phone]]="","MISSING",0&amp;RIGHT(TRIM(SUBSTITUTE(SUBSTITUTE(SUBSTITUTE(salesTable[[#This Row],[Phone]],"+","")," ",""),"-","")),9))</f>
        <v>0241234567</v>
      </c>
      <c r="AG1409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409" s="8" t="str">
        <f>IF(salesTable[[#This Row],[quantity_clean]]&gt;0,salesTable[[#This Row],[quantity_clean]],"INVALID")</f>
        <v>INVALID</v>
      </c>
      <c r="AI1409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09" s="8">
        <f>IF(salesTable[[#This Row],[unitPrice_clean]]&gt;0,salesTable[[#This Row],[unitPrice_clean]],"INVALID")</f>
        <v>980</v>
      </c>
      <c r="AK1409">
        <f>IF(salesTable[[#This Row],[Revenue]]="","MISSING",VALUE(TRIM(SUBSTITUTE(SUBSTITUTE(salesTable[[#This Row],[Revenue]],",",""),"GH₵",""))))</f>
        <v>3920</v>
      </c>
      <c r="AL1409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09" s="19">
        <f>IF(ISNUMBER(salesTable[[#This Row],[OrderDate]]),salesTable[[#This Row],[OrderDate]],IFERROR(DATEVALUE(CLEAN(TRIM(SUBSTITUTE(salesTable[[#This Row],[OrderDate]],".","/")))),"CHECK"))</f>
        <v>45869</v>
      </c>
      <c r="AN140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45869</v>
      </c>
      <c r="AO140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0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09" s="8" t="str">
        <f>CLEAN(PROPER(TRIM(salesTable[[#This Row],[Email]])))</f>
        <v>Ama.Osei3@Example.Com</v>
      </c>
      <c r="AR1409" s="8" t="str">
        <f>CLEAN(TRIM(salesTable[[#This Row],[SourceFile]]))</f>
        <v>Mobile_App_Export.csv</v>
      </c>
      <c r="AS140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09" s="8" t="str">
        <f>IF(salesTable[orderRef_final]&lt;&gt;"MISSING",salesTable[orderRef_final],"invalid")</f>
        <v>SUSPICIOUS</v>
      </c>
    </row>
    <row r="1410" spans="1:46" x14ac:dyDescent="0.3">
      <c r="A1410" t="s">
        <v>5282</v>
      </c>
      <c r="B1410" t="s">
        <v>5283</v>
      </c>
      <c r="C1410" t="s">
        <v>456</v>
      </c>
      <c r="D1410" t="s">
        <v>80</v>
      </c>
      <c r="E1410" t="s">
        <v>956</v>
      </c>
      <c r="F1410" t="s">
        <v>23</v>
      </c>
      <c r="G1410" t="s">
        <v>53</v>
      </c>
      <c r="H1410" t="s">
        <v>95</v>
      </c>
      <c r="I1410" t="s">
        <v>96</v>
      </c>
      <c r="J1410" t="s">
        <v>510</v>
      </c>
      <c r="K1410" t="s">
        <v>84</v>
      </c>
      <c r="L1410" t="s">
        <v>111</v>
      </c>
      <c r="M1410" t="s">
        <v>1595</v>
      </c>
      <c r="N1410">
        <v>180</v>
      </c>
      <c r="O1410">
        <v>1980</v>
      </c>
      <c r="P1410" t="s">
        <v>5284</v>
      </c>
      <c r="Q1410" t="s">
        <v>5285</v>
      </c>
      <c r="R1410" t="s">
        <v>157</v>
      </c>
      <c r="S1410" t="str">
        <f>IF(salesTable[[#This Row],[Region]]="","MISSING",IFERROR(VLOOKUP(salesTable[[#This Row],[Region]],region_ref[],2,FALSE),TRIM(CLEAN(UPPER(salesTable[[#This Row],[Region]])))))</f>
        <v>HO</v>
      </c>
      <c r="T1410" t="str">
        <f>IF(salesTable[[#This Row],[CustomerType]]="","MISSING",IFERROR(VLOOKUP(salesTable[[#This Row],[CustomerType]],customerType_Ref[],2,FALSE),TRIM(CLEAN(UPPER(salesTable[[#This Row],[CustomerType]])))))</f>
        <v>BUSINESS</v>
      </c>
      <c r="U1410" t="str">
        <f>IF(salesTable[[#This Row],[SalesChannel]]="","MISSING",IFERROR(VLOOKUP(salesTable[[#This Row],[SalesChannel]],salesChannel_Ref[],2,FALSE),CLEAN(UPPER(TRIM(salesTable[SalesChannel])))))</f>
        <v>AGENT</v>
      </c>
      <c r="V1410" t="str">
        <f>IF(salesTable[[#This Row],[PaymentMethod]]="","MISSING",IFERROR(VLOOKUP(salesTable[[#This Row],[PaymentMethod]],paymentMethod_REF[],2,FALSE), CLEAN(UPPER(TRIM(salesTable[[#This Row],[PaymentMethod]])))))</f>
        <v>CARD</v>
      </c>
      <c r="W1410" s="8" t="str">
        <f>IF(salesTable[[#This Row],[ProductID]]="","MISSING",IFERROR(VLOOKUP(salesTable[[#This Row],[ProductID]],product_REF[],1,FALSE),"NO MATCH"))</f>
        <v>P007</v>
      </c>
      <c r="X1410" s="8" t="str">
        <f>CLEAN(UPPER(TRIM(IF(salesTable[[#This Row],[ProductID]]="","MISSING",IFERROR(VLOOKUP(salesTable[[#This Row],[ProductID]],product_REF[],2,FALSE),"NO MATCH")))))</f>
        <v>COTTON SHIRT</v>
      </c>
      <c r="Y1410" t="str">
        <f>IFERROR(CLEAN(UPPER(TRIM(VLOOKUP(salesTable[[#This Row],[productID_Final]],product_REF[],3,FALSE)))),"NO MATCH")</f>
        <v>CLOTHING</v>
      </c>
      <c r="Z1410" s="8" t="str">
        <f>IF(salesTable[[#This Row],[productCategory_final]]=CLEAN(UPPER(TRIM(salesTable[ProductCategory]))),salesTable[[#This Row],[productCategory_final]],"MISMATCH")</f>
        <v>CLOTHING</v>
      </c>
      <c r="AA1410" s="8" t="str">
        <f>IF(salesTable[[#This Row],[CustomerID]]="","MISSING",IFERROR(VLOOKUP(salesTable[[#This Row],[CustomerID]],customer_REF[],1,FALSE),"NO MATCH"))</f>
        <v>C0108</v>
      </c>
      <c r="AB1410" t="str">
        <f>CLEAN(UPPER(TRIM(IF(salesTable[[#This Row],[FirstName]]="","MISSING",IFERROR(VLOOKUP(salesTable[[#This Row],[CustomerID_final]],customer_REF[],2,FALSE),"NO MATCH")))))</f>
        <v>ADWOA</v>
      </c>
      <c r="AC1410" s="8" t="str">
        <f>IF(salesTable[[#This Row],[customerFisrtName]]=CLEAN(UPPER(TRIM(salesTable[[#This Row],[customerFisrtName]]))),salesTable[[#This Row],[customerFisrtName]],"MISMATCH")</f>
        <v>ADWOA</v>
      </c>
      <c r="AD1410" t="str">
        <f>CLEAN(UPPER(TRIM(IF(salesTable[[#This Row],[LastName]]="","MISSING",IFERROR(VLOOKUP(salesTable[[#This Row],[CustomerID_final]],customer_REF[],3,FALSE),"NO MATCH")))))</f>
        <v>ANTWI</v>
      </c>
      <c r="AE1410" s="8" t="str">
        <f>IF(salesTable[[#This Row],[customerLastName]]=CLEAN(UPPER(TRIM(salesTable[[#This Row],[customerLastName]]))),salesTable[[#This Row],[customerLastName]],"MISMATCH")</f>
        <v>ANTWI</v>
      </c>
      <c r="AF1410" s="8" t="str">
        <f>IF(salesTable[[#This Row],[Phone]]="","MISSING",0&amp;RIGHT(TRIM(SUBSTITUTE(SUBSTITUTE(SUBSTITUTE(salesTable[[#This Row],[Phone]],"+","")," ",""),"-","")),9))</f>
        <v>0597919263</v>
      </c>
      <c r="AG1410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410" s="8">
        <f>IF(salesTable[[#This Row],[quantity_clean]]&gt;0,salesTable[[#This Row],[quantity_clean]],"INVALID")</f>
        <v>11</v>
      </c>
      <c r="AI141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10" s="8">
        <f>IF(salesTable[[#This Row],[unitPrice_clean]]&gt;0,salesTable[[#This Row],[unitPrice_clean]],"INVALID")</f>
        <v>180</v>
      </c>
      <c r="AK1410">
        <f>IF(salesTable[[#This Row],[Revenue]]="","MISSING",VALUE(TRIM(SUBSTITUTE(SUBSTITUTE(salesTable[[#This Row],[Revenue]],",",""),"GH₵",""))))</f>
        <v>1980</v>
      </c>
      <c r="AL1410" s="8">
        <f>IFERROR(IF(ROUND(salesTable[[#This Row],[Quantity_final]]*salesTable[[#This Row],[UnitPrice_final]],2)=ROUND(salesTable[[#This Row],[revenue_clean]],2)=TRUE,salesTable[[#This Row],[revenue_clean]],"invalid"),"INVALID")</f>
        <v>1980</v>
      </c>
      <c r="AM1410" s="19">
        <f>IF(ISNUMBER(salesTable[[#This Row],[OrderDate]]),salesTable[[#This Row],[OrderDate]],IFERROR(DATEVALUE(CLEAN(TRIM(SUBSTITUTE(salesTable[[#This Row],[OrderDate]],".","/")))),"CHECK"))</f>
        <v>45972</v>
      </c>
      <c r="AN141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45972</v>
      </c>
      <c r="AO141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10" s="8" t="str">
        <f>CLEAN(PROPER(TRIM(salesTable[[#This Row],[Email]])))</f>
        <v>Adwoa.Antwi92Example.Com</v>
      </c>
      <c r="AR1410" s="8" t="str">
        <f>CLEAN(TRIM(salesTable[[#This Row],[SourceFile]]))</f>
        <v>Online_Sales_2025.xlsx</v>
      </c>
      <c r="AS141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0" s="8" t="str">
        <f>IF(salesTable[orderRef_final]&lt;&gt;"MISSING",salesTable[orderRef_final],"invalid")</f>
        <v>SUSPICIOUS</v>
      </c>
    </row>
    <row r="1411" spans="1:46" x14ac:dyDescent="0.3">
      <c r="A1411" t="s">
        <v>5286</v>
      </c>
      <c r="B1411" t="s">
        <v>5287</v>
      </c>
      <c r="C1411" t="s">
        <v>498</v>
      </c>
      <c r="D1411" t="s">
        <v>139</v>
      </c>
      <c r="E1411" t="s">
        <v>129</v>
      </c>
      <c r="F1411" t="s">
        <v>23</v>
      </c>
      <c r="G1411" t="s">
        <v>120</v>
      </c>
      <c r="H1411" t="s">
        <v>121</v>
      </c>
      <c r="I1411" t="s">
        <v>374</v>
      </c>
      <c r="J1411" t="s">
        <v>83</v>
      </c>
      <c r="K1411" t="s">
        <v>231</v>
      </c>
      <c r="L1411" t="s">
        <v>565</v>
      </c>
      <c r="M1411" t="s">
        <v>133</v>
      </c>
      <c r="N1411">
        <v>850</v>
      </c>
      <c r="O1411">
        <v>2550</v>
      </c>
      <c r="P1411" t="s">
        <v>5288</v>
      </c>
      <c r="Q1411" t="s">
        <v>5289</v>
      </c>
      <c r="R1411" t="s">
        <v>46</v>
      </c>
      <c r="S1411" t="str">
        <f>IF(salesTable[[#This Row],[Region]]="","MISSING",IFERROR(VLOOKUP(salesTable[[#This Row],[Region]],region_ref[],2,FALSE),TRIM(CLEAN(UPPER(salesTable[[#This Row],[Region]])))))</f>
        <v>HO</v>
      </c>
      <c r="T1411" t="str">
        <f>IF(salesTable[[#This Row],[CustomerType]]="","MISSING",IFERROR(VLOOKUP(salesTable[[#This Row],[CustomerType]],customerType_Ref[],2,FALSE),TRIM(CLEAN(UPPER(salesTable[[#This Row],[CustomerType]])))))</f>
        <v>INDIVIDUAL</v>
      </c>
      <c r="U1411" t="str">
        <f>IF(salesTable[[#This Row],[SalesChannel]]="","MISSING",IFERROR(VLOOKUP(salesTable[[#This Row],[SalesChannel]],salesChannel_Ref[],2,FALSE),CLEAN(UPPER(TRIM(salesTable[SalesChannel])))))</f>
        <v>ONLINE</v>
      </c>
      <c r="V1411" t="str">
        <f>IF(salesTable[[#This Row],[PaymentMethod]]="","MISSING",IFERROR(VLOOKUP(salesTable[[#This Row],[PaymentMethod]],paymentMethod_REF[],2,FALSE), CLEAN(UPPER(TRIM(salesTable[[#This Row],[PaymentMethod]])))))</f>
        <v>CARD</v>
      </c>
      <c r="W1411" s="8" t="str">
        <f>IF(salesTable[[#This Row],[ProductID]]="","MISSING",IFERROR(VLOOKUP(salesTable[[#This Row],[ProductID]],product_REF[],1,FALSE),"NO MATCH"))</f>
        <v>P002</v>
      </c>
      <c r="X1411" s="8" t="str">
        <f>CLEAN(UPPER(TRIM(IF(salesTable[[#This Row],[ProductID]]="","MISSING",IFERROR(VLOOKUP(salesTable[[#This Row],[ProductID]],product_REF[],2,FALSE),"NO MATCH")))))</f>
        <v>OFFICE CHAIR</v>
      </c>
      <c r="Y1411" t="str">
        <f>IFERROR(CLEAN(UPPER(TRIM(VLOOKUP(salesTable[[#This Row],[productID_Final]],product_REF[],3,FALSE)))),"NO MATCH")</f>
        <v>FURNITURE</v>
      </c>
      <c r="Z1411" s="8" t="str">
        <f>IF(salesTable[[#This Row],[productCategory_final]]=CLEAN(UPPER(TRIM(salesTable[ProductCategory]))),salesTable[[#This Row],[productCategory_final]],"MISMATCH")</f>
        <v>FURNITURE</v>
      </c>
      <c r="AA1411" s="8" t="str">
        <f>IF(salesTable[[#This Row],[CustomerID]]="","MISSING",IFERROR(VLOOKUP(salesTable[[#This Row],[CustomerID]],customer_REF[],1,FALSE),"NO MATCH"))</f>
        <v>C0107</v>
      </c>
      <c r="AB1411" t="str">
        <f>CLEAN(UPPER(TRIM(IF(salesTable[[#This Row],[FirstName]]="","MISSING",IFERROR(VLOOKUP(salesTable[[#This Row],[CustomerID_final]],customer_REF[],2,FALSE),"NO MATCH")))))</f>
        <v>KOFI</v>
      </c>
      <c r="AC1411" s="8" t="str">
        <f>IF(salesTable[[#This Row],[customerFisrtName]]=CLEAN(UPPER(TRIM(salesTable[[#This Row],[customerFisrtName]]))),salesTable[[#This Row],[customerFisrtName]],"MISMATCH")</f>
        <v>KOFI</v>
      </c>
      <c r="AD1411" t="str">
        <f>CLEAN(UPPER(TRIM(IF(salesTable[[#This Row],[LastName]]="","MISSING",IFERROR(VLOOKUP(salesTable[[#This Row],[CustomerID_final]],customer_REF[],3,FALSE),"NO MATCH")))))</f>
        <v>BOATENG</v>
      </c>
      <c r="AE1411" s="8" t="str">
        <f>IF(salesTable[[#This Row],[customerLastName]]=CLEAN(UPPER(TRIM(salesTable[[#This Row],[customerLastName]]))),salesTable[[#This Row],[customerLastName]],"MISMATCH")</f>
        <v>BOATENG</v>
      </c>
      <c r="AF1411" s="8" t="str">
        <f>IF(salesTable[[#This Row],[Phone]]="","MISSING",0&amp;RIGHT(TRIM(SUBSTITUTE(SUBSTITUTE(SUBSTITUTE(salesTable[[#This Row],[Phone]],"+","")," ",""),"-","")),9))</f>
        <v>0543806225</v>
      </c>
      <c r="AG1411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411" s="8" t="str">
        <f>IF(salesTable[[#This Row],[quantity_clean]]&gt;0,salesTable[[#This Row],[quantity_clean]],"INVALID")</f>
        <v>INVALID</v>
      </c>
      <c r="AI141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11" s="8">
        <f>IF(salesTable[[#This Row],[unitPrice_clean]]&gt;0,salesTable[[#This Row],[unitPrice_clean]],"INVALID")</f>
        <v>850</v>
      </c>
      <c r="AK1411">
        <f>IF(salesTable[[#This Row],[Revenue]]="","MISSING",VALUE(TRIM(SUBSTITUTE(SUBSTITUTE(salesTable[[#This Row],[Revenue]],",",""),"GH₵",""))))</f>
        <v>2550</v>
      </c>
      <c r="AL141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11" s="19">
        <f>IF(ISNUMBER(salesTable[[#This Row],[OrderDate]]),salesTable[[#This Row],[OrderDate]],IFERROR(DATEVALUE(CLEAN(TRIM(SUBSTITUTE(salesTable[[#This Row],[OrderDate]],".","/")))),"CHECK"))</f>
        <v>45845</v>
      </c>
      <c r="AN141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45845</v>
      </c>
      <c r="AO141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11" s="8" t="str">
        <f>CLEAN(PROPER(TRIM(salesTable[[#This Row],[Email]])))</f>
        <v>Kofi.Boateng42@Example.Com</v>
      </c>
      <c r="AR1411" s="8" t="str">
        <f>CLEAN(TRIM(salesTable[[#This Row],[SourceFile]]))</f>
        <v>Mobile_App_Export.csv</v>
      </c>
      <c r="AS141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1" s="8" t="str">
        <f>IF(salesTable[orderRef_final]&lt;&gt;"MISSING",salesTable[orderRef_final],"invalid")</f>
        <v>SUSPICIOUS</v>
      </c>
    </row>
    <row r="1412" spans="1:46" x14ac:dyDescent="0.3">
      <c r="A1412" t="s">
        <v>5305</v>
      </c>
      <c r="B1412" t="s">
        <v>2163</v>
      </c>
      <c r="C1412" t="s">
        <v>4417</v>
      </c>
      <c r="D1412" t="s">
        <v>139</v>
      </c>
      <c r="E1412" t="s">
        <v>647</v>
      </c>
      <c r="F1412" t="s">
        <v>2405</v>
      </c>
      <c r="G1412" t="s">
        <v>162</v>
      </c>
      <c r="H1412" t="s">
        <v>2854</v>
      </c>
      <c r="I1412" t="s">
        <v>110</v>
      </c>
      <c r="J1412" t="s">
        <v>27</v>
      </c>
      <c r="K1412" t="s">
        <v>72</v>
      </c>
      <c r="L1412" t="s">
        <v>165</v>
      </c>
      <c r="M1412">
        <v>1</v>
      </c>
      <c r="N1412" t="s">
        <v>1934</v>
      </c>
      <c r="O1412">
        <v>620</v>
      </c>
      <c r="P1412" t="s">
        <v>5306</v>
      </c>
      <c r="Q1412" t="s">
        <v>5307</v>
      </c>
      <c r="R1412" t="s">
        <v>46</v>
      </c>
      <c r="S1412" t="str">
        <f>IF(salesTable[[#This Row],[Region]]="","MISSING",IFERROR(VLOOKUP(salesTable[[#This Row],[Region]],region_ref[],2,FALSE),TRIM(CLEAN(UPPER(salesTable[[#This Row],[Region]])))))</f>
        <v>HO</v>
      </c>
      <c r="T1412" t="str">
        <f>IF(salesTable[[#This Row],[CustomerType]]="","MISSING",IFERROR(VLOOKUP(salesTable[[#This Row],[CustomerType]],customerType_Ref[],2,FALSE),TRIM(CLEAN(UPPER(salesTable[[#This Row],[CustomerType]])))))</f>
        <v>GOVERNMENT</v>
      </c>
      <c r="U1412" t="str">
        <f>IF(salesTable[[#This Row],[SalesChannel]]="","MISSING",IFERROR(VLOOKUP(salesTable[[#This Row],[SalesChannel]],salesChannel_Ref[],2,FALSE),CLEAN(UPPER(TRIM(salesTable[SalesChannel])))))</f>
        <v>IN-STORE</v>
      </c>
      <c r="V141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12" s="8" t="str">
        <f>IF(salesTable[[#This Row],[ProductID]]="","MISSING",IFERROR(VLOOKUP(salesTable[[#This Row],[ProductID]],product_REF[],1,FALSE),"NO MATCH"))</f>
        <v>P012</v>
      </c>
      <c r="X1412" s="8" t="str">
        <f>CLEAN(UPPER(TRIM(IF(salesTable[[#This Row],[ProductID]]="","MISSING",IFERROR(VLOOKUP(salesTable[[#This Row],[ProductID]],product_REF[],2,FALSE),"NO MATCH")))))</f>
        <v>BLENDER PLUS</v>
      </c>
      <c r="Y1412" t="str">
        <f>IFERROR(CLEAN(UPPER(TRIM(VLOOKUP(salesTable[[#This Row],[productID_Final]],product_REF[],3,FALSE)))),"NO MATCH")</f>
        <v>HOME APPLIANCES</v>
      </c>
      <c r="Z1412" s="8" t="str">
        <f>IF(salesTable[[#This Row],[productCategory_final]]=CLEAN(UPPER(TRIM(salesTable[ProductCategory]))),salesTable[[#This Row],[productCategory_final]],"MISMATCH")</f>
        <v>HOME APPLIANCES</v>
      </c>
      <c r="AA1412" s="8" t="str">
        <f>IF(salesTable[[#This Row],[CustomerID]]="","MISSING",IFERROR(VLOOKUP(salesTable[[#This Row],[CustomerID]],customer_REF[],1,FALSE),"NO MATCH"))</f>
        <v>C0043</v>
      </c>
      <c r="AB1412" t="str">
        <f>CLEAN(UPPER(TRIM(IF(salesTable[[#This Row],[FirstName]]="","MISSING",IFERROR(VLOOKUP(salesTable[[#This Row],[CustomerID_final]],customer_REF[],2,FALSE),"NO MATCH")))))</f>
        <v>KOFI</v>
      </c>
      <c r="AC1412" s="8" t="str">
        <f>IF(salesTable[[#This Row],[customerFisrtName]]=CLEAN(UPPER(TRIM(salesTable[[#This Row],[customerFisrtName]]))),salesTable[[#This Row],[customerFisrtName]],"MISMATCH")</f>
        <v>KOFI</v>
      </c>
      <c r="AD1412" t="str">
        <f>CLEAN(UPPER(TRIM(IF(salesTable[[#This Row],[LastName]]="","MISSING",IFERROR(VLOOKUP(salesTable[[#This Row],[CustomerID_final]],customer_REF[],3,FALSE),"NO MATCH")))))</f>
        <v>ADDO</v>
      </c>
      <c r="AE1412" s="8" t="str">
        <f>IF(salesTable[[#This Row],[customerLastName]]=CLEAN(UPPER(TRIM(salesTable[[#This Row],[customerLastName]]))),salesTable[[#This Row],[customerLastName]],"MISMATCH")</f>
        <v>ADDO</v>
      </c>
      <c r="AF1412" s="8" t="str">
        <f>IF(salesTable[[#This Row],[Phone]]="","MISSING",0&amp;RIGHT(TRIM(SUBSTITUTE(SUBSTITUTE(SUBSTITUTE(salesTable[[#This Row],[Phone]],"+","")," ",""),"-","")),9))</f>
        <v>0541348794</v>
      </c>
      <c r="AG1412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12" s="8">
        <f>IF(salesTable[[#This Row],[quantity_clean]]&gt;0,salesTable[[#This Row],[quantity_clean]],"INVALID")</f>
        <v>1</v>
      </c>
      <c r="AI1412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412" s="8">
        <f>IF(salesTable[[#This Row],[unitPrice_clean]]&gt;0,salesTable[[#This Row],[unitPrice_clean]],"INVALID")</f>
        <v>620</v>
      </c>
      <c r="AK1412">
        <f>IF(salesTable[[#This Row],[Revenue]]="","MISSING",VALUE(TRIM(SUBSTITUTE(SUBSTITUTE(salesTable[[#This Row],[Revenue]],",",""),"GH₵",""))))</f>
        <v>620</v>
      </c>
      <c r="AL1412" s="8">
        <f>IFERROR(IF(ROUND(salesTable[[#This Row],[Quantity_final]]*salesTable[[#This Row],[UnitPrice_final]],2)=ROUND(salesTable[[#This Row],[revenue_clean]],2)=TRUE,salesTable[[#This Row],[revenue_clean]],"invalid"),"INVALID")</f>
        <v>620</v>
      </c>
      <c r="AM1412" s="19">
        <f>IF(ISNUMBER(salesTable[[#This Row],[OrderDate]]),salesTable[[#This Row],[OrderDate]],IFERROR(DATEVALUE(CLEAN(TRIM(SUBSTITUTE(salesTable[[#This Row],[OrderDate]],".","/")))),"CHECK"))</f>
        <v>45977</v>
      </c>
      <c r="AN141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45977</v>
      </c>
      <c r="AO141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12" s="8" t="str">
        <f>CLEAN(PROPER(TRIM(salesTable[[#This Row],[Email]])))</f>
        <v>Kofi.Addo84@Example.Com</v>
      </c>
      <c r="AR1412" s="8" t="str">
        <f>CLEAN(TRIM(salesTable[[#This Row],[SourceFile]]))</f>
        <v>Mobile_App_Export.csv</v>
      </c>
      <c r="AS141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2" s="8" t="str">
        <f>IF(salesTable[orderRef_final]&lt;&gt;"MISSING",salesTable[orderRef_final],"invalid")</f>
        <v>SUSPICIOUS</v>
      </c>
    </row>
    <row r="1413" spans="1:46" x14ac:dyDescent="0.3">
      <c r="A1413" t="s">
        <v>5312</v>
      </c>
      <c r="B1413" t="s">
        <v>5313</v>
      </c>
      <c r="C1413" t="s">
        <v>1363</v>
      </c>
      <c r="D1413" t="s">
        <v>65</v>
      </c>
      <c r="E1413" t="s">
        <v>51</v>
      </c>
      <c r="F1413" t="s">
        <v>352</v>
      </c>
      <c r="G1413" t="s">
        <v>53</v>
      </c>
      <c r="H1413" t="s">
        <v>648</v>
      </c>
      <c r="I1413" t="s">
        <v>96</v>
      </c>
      <c r="J1413" t="s">
        <v>249</v>
      </c>
      <c r="K1413" t="s">
        <v>84</v>
      </c>
      <c r="L1413" t="s">
        <v>111</v>
      </c>
      <c r="M1413" t="s">
        <v>1222</v>
      </c>
      <c r="N1413">
        <v>180</v>
      </c>
      <c r="O1413">
        <v>900</v>
      </c>
      <c r="P1413" t="s">
        <v>5314</v>
      </c>
      <c r="Q1413" t="s">
        <v>5315</v>
      </c>
      <c r="R1413" t="s">
        <v>32</v>
      </c>
      <c r="S1413" t="str">
        <f>IF(salesTable[[#This Row],[Region]]="","MISSING",IFERROR(VLOOKUP(salesTable[[#This Row],[Region]],region_ref[],2,FALSE),TRIM(CLEAN(UPPER(salesTable[[#This Row],[Region]])))))</f>
        <v>TAMALE</v>
      </c>
      <c r="T1413" t="str">
        <f>IF(salesTable[[#This Row],[CustomerType]]="","MISSING",IFERROR(VLOOKUP(salesTable[[#This Row],[CustomerType]],customerType_Ref[],2,FALSE),TRIM(CLEAN(UPPER(salesTable[[#This Row],[CustomerType]])))))</f>
        <v>GOVERNMENT</v>
      </c>
      <c r="U1413" t="str">
        <f>IF(salesTable[[#This Row],[SalesChannel]]="","MISSING",IFERROR(VLOOKUP(salesTable[[#This Row],[SalesChannel]],salesChannel_Ref[],2,FALSE),CLEAN(UPPER(TRIM(salesTable[SalesChannel])))))</f>
        <v>AGENT</v>
      </c>
      <c r="V1413" t="str">
        <f>IF(salesTable[[#This Row],[PaymentMethod]]="","MISSING",IFERROR(VLOOKUP(salesTable[[#This Row],[PaymentMethod]],paymentMethod_REF[],2,FALSE), CLEAN(UPPER(TRIM(salesTable[[#This Row],[PaymentMethod]])))))</f>
        <v>CARD</v>
      </c>
      <c r="W1413" s="8" t="str">
        <f>IF(salesTable[[#This Row],[ProductID]]="","MISSING",IFERROR(VLOOKUP(salesTable[[#This Row],[ProductID]],product_REF[],1,FALSE),"NO MATCH"))</f>
        <v>P007</v>
      </c>
      <c r="X1413" s="8" t="str">
        <f>CLEAN(UPPER(TRIM(IF(salesTable[[#This Row],[ProductID]]="","MISSING",IFERROR(VLOOKUP(salesTable[[#This Row],[ProductID]],product_REF[],2,FALSE),"NO MATCH")))))</f>
        <v>COTTON SHIRT</v>
      </c>
      <c r="Y1413" t="str">
        <f>IFERROR(CLEAN(UPPER(TRIM(VLOOKUP(salesTable[[#This Row],[productID_Final]],product_REF[],3,FALSE)))),"NO MATCH")</f>
        <v>CLOTHING</v>
      </c>
      <c r="Z1413" s="8" t="str">
        <f>IF(salesTable[[#This Row],[productCategory_final]]=CLEAN(UPPER(TRIM(salesTable[ProductCategory]))),salesTable[[#This Row],[productCategory_final]],"MISMATCH")</f>
        <v>CLOTHING</v>
      </c>
      <c r="AA1413" s="8" t="str">
        <f>IF(salesTable[[#This Row],[CustomerID]]="","MISSING",IFERROR(VLOOKUP(salesTable[[#This Row],[CustomerID]],customer_REF[],1,FALSE),"NO MATCH"))</f>
        <v>C0027</v>
      </c>
      <c r="AB1413" t="str">
        <f>CLEAN(UPPER(TRIM(IF(salesTable[[#This Row],[FirstName]]="","MISSING",IFERROR(VLOOKUP(salesTable[[#This Row],[CustomerID_final]],customer_REF[],2,FALSE),"NO MATCH")))))</f>
        <v>NAA</v>
      </c>
      <c r="AC1413" s="8" t="str">
        <f>IF(salesTable[[#This Row],[customerFisrtName]]=CLEAN(UPPER(TRIM(salesTable[[#This Row],[customerFisrtName]]))),salesTable[[#This Row],[customerFisrtName]],"MISMATCH")</f>
        <v>NAA</v>
      </c>
      <c r="AD1413" t="str">
        <f>CLEAN(UPPER(TRIM(IF(salesTable[[#This Row],[LastName]]="","MISSING",IFERROR(VLOOKUP(salesTable[[#This Row],[CustomerID_final]],customer_REF[],3,FALSE),"NO MATCH")))))</f>
        <v>MENSAH</v>
      </c>
      <c r="AE1413" s="8" t="str">
        <f>IF(salesTable[[#This Row],[customerLastName]]=CLEAN(UPPER(TRIM(salesTable[[#This Row],[customerLastName]]))),salesTable[[#This Row],[customerLastName]],"MISMATCH")</f>
        <v>MENSAH</v>
      </c>
      <c r="AF1413" s="8" t="str">
        <f>IF(salesTable[[#This Row],[Phone]]="","MISSING",0&amp;RIGHT(TRIM(SUBSTITUTE(SUBSTITUTE(SUBSTITUTE(salesTable[[#This Row],[Phone]],"+","")," ",""),"-","")),9))</f>
        <v>0597118981</v>
      </c>
      <c r="AG141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13" s="8">
        <f>IF(salesTable[[#This Row],[quantity_clean]]&gt;0,salesTable[[#This Row],[quantity_clean]],"INVALID")</f>
        <v>5</v>
      </c>
      <c r="AI1413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13" s="8">
        <f>IF(salesTable[[#This Row],[unitPrice_clean]]&gt;0,salesTable[[#This Row],[unitPrice_clean]],"INVALID")</f>
        <v>180</v>
      </c>
      <c r="AK1413">
        <f>IF(salesTable[[#This Row],[Revenue]]="","MISSING",VALUE(TRIM(SUBSTITUTE(SUBSTITUTE(salesTable[[#This Row],[Revenue]],",",""),"GH₵",""))))</f>
        <v>900</v>
      </c>
      <c r="AL1413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1413" s="19">
        <f>IF(ISNUMBER(salesTable[[#This Row],[OrderDate]]),salesTable[[#This Row],[OrderDate]],IFERROR(DATEVALUE(CLEAN(TRIM(SUBSTITUTE(salesTable[[#This Row],[OrderDate]],".","/")))),"CHECK"))</f>
        <v>45888</v>
      </c>
      <c r="AN141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45888</v>
      </c>
      <c r="AO141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13" s="8" t="str">
        <f>CLEAN(PROPER(TRIM(salesTable[[#This Row],[Email]])))</f>
        <v>Naa.Mensah91@Example.Com</v>
      </c>
      <c r="AR1413" s="8" t="str">
        <f>CLEAN(TRIM(salesTable[[#This Row],[SourceFile]]))</f>
        <v>Agent_App_2025.csv</v>
      </c>
      <c r="AS141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3" s="8" t="str">
        <f>IF(salesTable[orderRef_final]&lt;&gt;"MISSING",salesTable[orderRef_final],"invalid")</f>
        <v>SUSPICIOUS</v>
      </c>
    </row>
    <row r="1414" spans="1:46" x14ac:dyDescent="0.3">
      <c r="A1414" t="s">
        <v>5316</v>
      </c>
      <c r="B1414" t="s">
        <v>5317</v>
      </c>
      <c r="C1414" t="s">
        <v>3561</v>
      </c>
      <c r="D1414" t="s">
        <v>139</v>
      </c>
      <c r="E1414" t="s">
        <v>37</v>
      </c>
      <c r="F1414" t="s">
        <v>108</v>
      </c>
      <c r="G1414" t="s">
        <v>191</v>
      </c>
      <c r="H1414" t="s">
        <v>278</v>
      </c>
      <c r="I1414" t="s">
        <v>279</v>
      </c>
      <c r="J1414" t="s">
        <v>2395</v>
      </c>
      <c r="K1414" t="s">
        <v>57</v>
      </c>
      <c r="L1414" t="s">
        <v>182</v>
      </c>
      <c r="M1414">
        <v>9</v>
      </c>
      <c r="N1414">
        <v>-1600</v>
      </c>
      <c r="O1414">
        <v>14400</v>
      </c>
      <c r="P1414" t="s">
        <v>5318</v>
      </c>
      <c r="Q1414" t="s">
        <v>5319</v>
      </c>
      <c r="R1414" t="s">
        <v>157</v>
      </c>
      <c r="S1414" t="str">
        <f>IF(salesTable[[#This Row],[Region]]="","MISSING",IFERROR(VLOOKUP(salesTable[[#This Row],[Region]],region_ref[],2,FALSE),TRIM(CLEAN(UPPER(salesTable[[#This Row],[Region]])))))</f>
        <v>TAMALE</v>
      </c>
      <c r="T1414" t="str">
        <f>IF(salesTable[[#This Row],[CustomerType]]="","MISSING",IFERROR(VLOOKUP(salesTable[[#This Row],[CustomerType]],customerType_Ref[],2,FALSE),TRIM(CLEAN(UPPER(salesTable[[#This Row],[CustomerType]])))))</f>
        <v>BUSINESS</v>
      </c>
      <c r="U1414" t="str">
        <f>IF(salesTable[[#This Row],[SalesChannel]]="","MISSING",IFERROR(VLOOKUP(salesTable[[#This Row],[SalesChannel]],salesChannel_Ref[],2,FALSE),CLEAN(UPPER(TRIM(salesTable[SalesChannel])))))</f>
        <v>ONLINE</v>
      </c>
      <c r="V1414" t="str">
        <f>IF(salesTable[[#This Row],[PaymentMethod]]="","MISSING",IFERROR(VLOOKUP(salesTable[[#This Row],[PaymentMethod]],paymentMethod_REF[],2,FALSE), CLEAN(UPPER(TRIM(salesTable[[#This Row],[PaymentMethod]])))))</f>
        <v>CASH</v>
      </c>
      <c r="W1414" s="8" t="str">
        <f>IF(salesTable[[#This Row],[ProductID]]="","MISSING",IFERROR(VLOOKUP(salesTable[[#This Row],[ProductID]],product_REF[],1,FALSE),"NO MATCH"))</f>
        <v>P004</v>
      </c>
      <c r="X1414" s="8" t="str">
        <f>CLEAN(UPPER(TRIM(IF(salesTable[[#This Row],[ProductID]]="","MISSING",IFERROR(VLOOKUP(salesTable[[#This Row],[ProductID]],product_REF[],2,FALSE),"NO MATCH")))))</f>
        <v>LASER PRINTER</v>
      </c>
      <c r="Y1414" t="str">
        <f>IFERROR(CLEAN(UPPER(TRIM(VLOOKUP(salesTable[[#This Row],[productID_Final]],product_REF[],3,FALSE)))),"NO MATCH")</f>
        <v>OFFICE SUPPLIES</v>
      </c>
      <c r="Z1414" s="8" t="str">
        <f>IF(salesTable[[#This Row],[productCategory_final]]=CLEAN(UPPER(TRIM(salesTable[ProductCategory]))),salesTable[[#This Row],[productCategory_final]],"MISMATCH")</f>
        <v>OFFICE SUPPLIES</v>
      </c>
      <c r="AA1414" s="8" t="str">
        <f>IF(salesTable[[#This Row],[CustomerID]]="","MISSING",IFERROR(VLOOKUP(salesTable[[#This Row],[CustomerID]],customer_REF[],1,FALSE),"NO MATCH"))</f>
        <v>C0110</v>
      </c>
      <c r="AB1414" t="str">
        <f>CLEAN(UPPER(TRIM(IF(salesTable[[#This Row],[FirstName]]="","MISSING",IFERROR(VLOOKUP(salesTable[[#This Row],[CustomerID_final]],customer_REF[],2,FALSE),"NO MATCH")))))</f>
        <v>KOFI</v>
      </c>
      <c r="AC1414" s="8" t="str">
        <f>IF(salesTable[[#This Row],[customerFisrtName]]=CLEAN(UPPER(TRIM(salesTable[[#This Row],[customerFisrtName]]))),salesTable[[#This Row],[customerFisrtName]],"MISMATCH")</f>
        <v>KOFI</v>
      </c>
      <c r="AD1414" t="str">
        <f>CLEAN(UPPER(TRIM(IF(salesTable[[#This Row],[LastName]]="","MISSING",IFERROR(VLOOKUP(salesTable[[#This Row],[CustomerID_final]],customer_REF[],3,FALSE),"NO MATCH")))))</f>
        <v>ANTWI</v>
      </c>
      <c r="AE1414" s="8" t="str">
        <f>IF(salesTable[[#This Row],[customerLastName]]=CLEAN(UPPER(TRIM(salesTable[[#This Row],[customerLastName]]))),salesTable[[#This Row],[customerLastName]],"MISMATCH")</f>
        <v>ANTWI</v>
      </c>
      <c r="AF1414" s="8" t="str">
        <f>IF(salesTable[[#This Row],[Phone]]="","MISSING",0&amp;RIGHT(TRIM(SUBSTITUTE(SUBSTITUTE(SUBSTITUTE(salesTable[[#This Row],[Phone]],"+","")," ",""),"-","")),9))</f>
        <v>0594300789</v>
      </c>
      <c r="AG1414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414" s="8">
        <f>IF(salesTable[[#This Row],[quantity_clean]]&gt;0,salesTable[[#This Row],[quantity_clean]],"INVALID")</f>
        <v>9</v>
      </c>
      <c r="AI1414">
        <f>IF(OR(salesTable[[#This Row],[UnitPrice]]="",salesTable[[#This Row],[UnitPrice]]="N/A",salesTable[[#This Row],[UnitPrice]]="unknown"),"INVALID",VALUE(TRIM(SUBSTITUTE(SUBSTITUTE(salesTable[[#This Row],[UnitPrice]],",",""),"GH₵",""))))</f>
        <v>-1600</v>
      </c>
      <c r="AJ1414" s="8" t="str">
        <f>IF(salesTable[[#This Row],[unitPrice_clean]]&gt;0,salesTable[[#This Row],[unitPrice_clean]],"INVALID")</f>
        <v>INVALID</v>
      </c>
      <c r="AK1414">
        <f>IF(salesTable[[#This Row],[Revenue]]="","MISSING",VALUE(TRIM(SUBSTITUTE(SUBSTITUTE(salesTable[[#This Row],[Revenue]],",",""),"GH₵",""))))</f>
        <v>14400</v>
      </c>
      <c r="AL1414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14" s="19">
        <f>IF(ISNUMBER(salesTable[[#This Row],[OrderDate]]),salesTable[[#This Row],[OrderDate]],IFERROR(DATEVALUE(CLEAN(TRIM(SUBSTITUTE(salesTable[[#This Row],[OrderDate]],".","/")))),"CHECK"))</f>
        <v>46012</v>
      </c>
      <c r="AN141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46012</v>
      </c>
      <c r="AO141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14" s="8" t="str">
        <f>CLEAN(PROPER(TRIM(salesTable[[#This Row],[Email]])))</f>
        <v>Kofi.Antwi10@Example.Com</v>
      </c>
      <c r="AR1414" s="8" t="str">
        <f>CLEAN(TRIM(salesTable[[#This Row],[SourceFile]]))</f>
        <v>Online_Sales_2025.xlsx</v>
      </c>
      <c r="AS141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4" s="8" t="str">
        <f>IF(salesTable[orderRef_final]&lt;&gt;"MISSING",salesTable[orderRef_final],"invalid")</f>
        <v>SUSPICIOUS</v>
      </c>
    </row>
    <row r="1415" spans="1:46" x14ac:dyDescent="0.3">
      <c r="A1415" t="s">
        <v>5323</v>
      </c>
      <c r="B1415" t="s">
        <v>2273</v>
      </c>
      <c r="C1415" t="s">
        <v>852</v>
      </c>
      <c r="D1415" t="s">
        <v>1158</v>
      </c>
      <c r="E1415" t="s">
        <v>682</v>
      </c>
      <c r="F1415" t="s">
        <v>352</v>
      </c>
      <c r="G1415" t="s">
        <v>81</v>
      </c>
      <c r="H1415" t="s">
        <v>82</v>
      </c>
      <c r="I1415" t="s">
        <v>491</v>
      </c>
      <c r="J1415" t="s">
        <v>27</v>
      </c>
      <c r="K1415" t="s">
        <v>84</v>
      </c>
      <c r="L1415" t="s">
        <v>111</v>
      </c>
      <c r="M1415" t="s">
        <v>145</v>
      </c>
      <c r="N1415">
        <v>1250</v>
      </c>
      <c r="O1415">
        <v>6250</v>
      </c>
      <c r="P1415" t="s">
        <v>5324</v>
      </c>
      <c r="Q1415" t="s">
        <v>5325</v>
      </c>
      <c r="R1415" t="s">
        <v>32</v>
      </c>
      <c r="S1415" t="str">
        <f>IF(salesTable[[#This Row],[Region]]="","MISSING",IFERROR(VLOOKUP(salesTable[[#This Row],[Region]],region_ref[],2,FALSE),TRIM(CLEAN(UPPER(salesTable[[#This Row],[Region]])))))</f>
        <v>TAMALE</v>
      </c>
      <c r="T1415" t="str">
        <f>IF(salesTable[[#This Row],[CustomerType]]="","MISSING",IFERROR(VLOOKUP(salesTable[[#This Row],[CustomerType]],customerType_Ref[],2,FALSE),TRIM(CLEAN(UPPER(salesTable[[#This Row],[CustomerType]])))))</f>
        <v>GOVERNMENT</v>
      </c>
      <c r="U1415" t="str">
        <f>IF(salesTable[[#This Row],[SalesChannel]]="","MISSING",IFERROR(VLOOKUP(salesTable[[#This Row],[SalesChannel]],salesChannel_Ref[],2,FALSE),CLEAN(UPPER(TRIM(salesTable[SalesChannel])))))</f>
        <v>AGENT</v>
      </c>
      <c r="V1415" t="str">
        <f>IF(salesTable[[#This Row],[PaymentMethod]]="","MISSING",IFERROR(VLOOKUP(salesTable[[#This Row],[PaymentMethod]],paymentMethod_REF[],2,FALSE), CLEAN(UPPER(TRIM(salesTable[[#This Row],[PaymentMethod]])))))</f>
        <v>CARD</v>
      </c>
      <c r="W1415" s="8" t="str">
        <f>IF(salesTable[[#This Row],[ProductID]]="","MISSING",IFERROR(VLOOKUP(salesTable[[#This Row],[ProductID]],product_REF[],1,FALSE),"NO MATCH"))</f>
        <v>P008</v>
      </c>
      <c r="X1415" s="8" t="str">
        <f>CLEAN(UPPER(TRIM(IF(salesTable[[#This Row],[ProductID]]="","MISSING",IFERROR(VLOOKUP(salesTable[[#This Row],[ProductID]],product_REF[],2,FALSE),"NO MATCH")))))</f>
        <v>MICROWAVE 25L</v>
      </c>
      <c r="Y1415" t="str">
        <f>IFERROR(CLEAN(UPPER(TRIM(VLOOKUP(salesTable[[#This Row],[productID_Final]],product_REF[],3,FALSE)))),"NO MATCH")</f>
        <v>HOME APPLIANCES</v>
      </c>
      <c r="Z1415" s="8" t="str">
        <f>IF(salesTable[[#This Row],[productCategory_final]]=CLEAN(UPPER(TRIM(salesTable[ProductCategory]))),salesTable[[#This Row],[productCategory_final]],"MISMATCH")</f>
        <v>HOME APPLIANCES</v>
      </c>
      <c r="AA1415" s="8" t="str">
        <f>IF(salesTable[[#This Row],[CustomerID]]="","MISSING",IFERROR(VLOOKUP(salesTable[[#This Row],[CustomerID]],customer_REF[],1,FALSE),"NO MATCH"))</f>
        <v>C0044</v>
      </c>
      <c r="AB1415" t="str">
        <f>CLEAN(UPPER(TRIM(IF(salesTable[[#This Row],[FirstName]]="","MISSING",IFERROR(VLOOKUP(salesTable[[#This Row],[CustomerID_final]],customer_REF[],2,FALSE),"NO MATCH")))))</f>
        <v>ABENA</v>
      </c>
      <c r="AC1415" s="8" t="str">
        <f>IF(salesTable[[#This Row],[customerFisrtName]]=CLEAN(UPPER(TRIM(salesTable[[#This Row],[customerFisrtName]]))),salesTable[[#This Row],[customerFisrtName]],"MISMATCH")</f>
        <v>ABENA</v>
      </c>
      <c r="AD1415" t="str">
        <f>CLEAN(UPPER(TRIM(IF(salesTable[[#This Row],[LastName]]="","MISSING",IFERROR(VLOOKUP(salesTable[[#This Row],[CustomerID_final]],customer_REF[],3,FALSE),"NO MATCH")))))</f>
        <v>BADU</v>
      </c>
      <c r="AE1415" s="8" t="str">
        <f>IF(salesTable[[#This Row],[customerLastName]]=CLEAN(UPPER(TRIM(salesTable[[#This Row],[customerLastName]]))),salesTable[[#This Row],[customerLastName]],"MISMATCH")</f>
        <v>BADU</v>
      </c>
      <c r="AF1415" s="8" t="str">
        <f>IF(salesTable[[#This Row],[Phone]]="","MISSING",0&amp;RIGHT(TRIM(SUBSTITUTE(SUBSTITUTE(SUBSTITUTE(salesTable[[#This Row],[Phone]],"+","")," ",""),"-","")),9))</f>
        <v>0501277008</v>
      </c>
      <c r="AG141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15" s="8">
        <f>IF(salesTable[[#This Row],[quantity_clean]]&gt;0,salesTable[[#This Row],[quantity_clean]],"INVALID")</f>
        <v>5</v>
      </c>
      <c r="AI1415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415" s="8">
        <f>IF(salesTable[[#This Row],[unitPrice_clean]]&gt;0,salesTable[[#This Row],[unitPrice_clean]],"INVALID")</f>
        <v>1250</v>
      </c>
      <c r="AK1415">
        <f>IF(salesTable[[#This Row],[Revenue]]="","MISSING",VALUE(TRIM(SUBSTITUTE(SUBSTITUTE(salesTable[[#This Row],[Revenue]],",",""),"GH₵",""))))</f>
        <v>6250</v>
      </c>
      <c r="AL1415" s="8">
        <f>IFERROR(IF(ROUND(salesTable[[#This Row],[Quantity_final]]*salesTable[[#This Row],[UnitPrice_final]],2)=ROUND(salesTable[[#This Row],[revenue_clean]],2)=TRUE,salesTable[[#This Row],[revenue_clean]],"invalid"),"INVALID")</f>
        <v>6250</v>
      </c>
      <c r="AM1415" s="19">
        <f>IF(ISNUMBER(salesTable[[#This Row],[OrderDate]]),salesTable[[#This Row],[OrderDate]],IFERROR(DATEVALUE(CLEAN(TRIM(SUBSTITUTE(salesTable[[#This Row],[OrderDate]],".","/")))),"CHECK"))</f>
        <v>45811</v>
      </c>
      <c r="AN141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45811</v>
      </c>
      <c r="AO141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15" s="8" t="str">
        <f>CLEAN(PROPER(TRIM(salesTable[[#This Row],[Email]])))</f>
        <v>Abena.Badu17@Example.Com</v>
      </c>
      <c r="AR1415" s="8" t="str">
        <f>CLEAN(TRIM(salesTable[[#This Row],[SourceFile]]))</f>
        <v>Agent_App_2025.csv</v>
      </c>
      <c r="AS141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5" s="8" t="str">
        <f>IF(salesTable[orderRef_final]&lt;&gt;"MISSING",salesTable[orderRef_final],"invalid")</f>
        <v>SUSPICIOUS</v>
      </c>
    </row>
    <row r="1416" spans="1:46" x14ac:dyDescent="0.3">
      <c r="A1416" t="s">
        <v>5330</v>
      </c>
      <c r="B1416" t="s">
        <v>5331</v>
      </c>
      <c r="C1416" t="s">
        <v>389</v>
      </c>
      <c r="D1416" t="s">
        <v>390</v>
      </c>
      <c r="E1416" t="s">
        <v>37</v>
      </c>
      <c r="F1416" t="s">
        <v>108</v>
      </c>
      <c r="G1416" t="s">
        <v>53</v>
      </c>
      <c r="H1416" t="s">
        <v>95</v>
      </c>
      <c r="I1416" t="s">
        <v>96</v>
      </c>
      <c r="J1416" t="s">
        <v>27</v>
      </c>
      <c r="K1416" t="s">
        <v>72</v>
      </c>
      <c r="L1416" t="s">
        <v>111</v>
      </c>
      <c r="M1416">
        <v>10</v>
      </c>
      <c r="N1416">
        <v>180</v>
      </c>
      <c r="O1416">
        <v>1800</v>
      </c>
      <c r="P1416" t="s">
        <v>5332</v>
      </c>
      <c r="Q1416" t="s">
        <v>5333</v>
      </c>
      <c r="R1416" t="s">
        <v>32</v>
      </c>
      <c r="S1416" t="str">
        <f>IF(salesTable[[#This Row],[Region]]="","MISSING",IFERROR(VLOOKUP(salesTable[[#This Row],[Region]],region_ref[],2,FALSE),TRIM(CLEAN(UPPER(salesTable[[#This Row],[Region]])))))</f>
        <v>TAMALE</v>
      </c>
      <c r="T1416" t="str">
        <f>IF(salesTable[[#This Row],[CustomerType]]="","MISSING",IFERROR(VLOOKUP(salesTable[[#This Row],[CustomerType]],customerType_Ref[],2,FALSE),TRIM(CLEAN(UPPER(salesTable[[#This Row],[CustomerType]])))))</f>
        <v>GOVERNMENT</v>
      </c>
      <c r="U1416" t="str">
        <f>IF(salesTable[[#This Row],[SalesChannel]]="","MISSING",IFERROR(VLOOKUP(salesTable[[#This Row],[SalesChannel]],salesChannel_Ref[],2,FALSE),CLEAN(UPPER(TRIM(salesTable[SalesChannel])))))</f>
        <v>IN-STORE</v>
      </c>
      <c r="V1416" t="str">
        <f>IF(salesTable[[#This Row],[PaymentMethod]]="","MISSING",IFERROR(VLOOKUP(salesTable[[#This Row],[PaymentMethod]],paymentMethod_REF[],2,FALSE), CLEAN(UPPER(TRIM(salesTable[[#This Row],[PaymentMethod]])))))</f>
        <v>CARD</v>
      </c>
      <c r="W1416" s="8" t="str">
        <f>IF(salesTable[[#This Row],[ProductID]]="","MISSING",IFERROR(VLOOKUP(salesTable[[#This Row],[ProductID]],product_REF[],1,FALSE),"NO MATCH"))</f>
        <v>P007</v>
      </c>
      <c r="X1416" s="8" t="str">
        <f>CLEAN(UPPER(TRIM(IF(salesTable[[#This Row],[ProductID]]="","MISSING",IFERROR(VLOOKUP(salesTable[[#This Row],[ProductID]],product_REF[],2,FALSE),"NO MATCH")))))</f>
        <v>COTTON SHIRT</v>
      </c>
      <c r="Y1416" t="str">
        <f>IFERROR(CLEAN(UPPER(TRIM(VLOOKUP(salesTable[[#This Row],[productID_Final]],product_REF[],3,FALSE)))),"NO MATCH")</f>
        <v>CLOTHING</v>
      </c>
      <c r="Z1416" s="8" t="str">
        <f>IF(salesTable[[#This Row],[productCategory_final]]=CLEAN(UPPER(TRIM(salesTable[ProductCategory]))),salesTable[[#This Row],[productCategory_final]],"MISMATCH")</f>
        <v>CLOTHING</v>
      </c>
      <c r="AA1416" s="8" t="str">
        <f>IF(salesTable[[#This Row],[CustomerID]]="","MISSING",IFERROR(VLOOKUP(salesTable[[#This Row],[CustomerID]],customer_REF[],1,FALSE),"NO MATCH"))</f>
        <v>C0295</v>
      </c>
      <c r="AB1416" t="str">
        <f>CLEAN(UPPER(TRIM(IF(salesTable[[#This Row],[FirstName]]="","MISSING",IFERROR(VLOOKUP(salesTable[[#This Row],[CustomerID_final]],customer_REF[],2,FALSE),"NO MATCH")))))</f>
        <v>ADWOA</v>
      </c>
      <c r="AC1416" s="8" t="str">
        <f>IF(salesTable[[#This Row],[customerFisrtName]]=CLEAN(UPPER(TRIM(salesTable[[#This Row],[customerFisrtName]]))),salesTable[[#This Row],[customerFisrtName]],"MISMATCH")</f>
        <v>ADWOA</v>
      </c>
      <c r="AD1416" t="str">
        <f>CLEAN(UPPER(TRIM(IF(salesTable[[#This Row],[LastName]]="","MISSING",IFERROR(VLOOKUP(salesTable[[#This Row],[CustomerID_final]],customer_REF[],3,FALSE),"NO MATCH")))))</f>
        <v>ANTWI</v>
      </c>
      <c r="AE1416" s="8" t="str">
        <f>IF(salesTable[[#This Row],[customerLastName]]=CLEAN(UPPER(TRIM(salesTable[[#This Row],[customerLastName]]))),salesTable[[#This Row],[customerLastName]],"MISMATCH")</f>
        <v>ANTWI</v>
      </c>
      <c r="AF1416" s="8" t="str">
        <f>IF(salesTable[[#This Row],[Phone]]="","MISSING",0&amp;RIGHT(TRIM(SUBSTITUTE(SUBSTITUTE(SUBSTITUTE(salesTable[[#This Row],[Phone]],"+","")," ",""),"-","")),9))</f>
        <v>0552077484</v>
      </c>
      <c r="AG141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16" s="8">
        <f>IF(salesTable[[#This Row],[quantity_clean]]&gt;0,salesTable[[#This Row],[quantity_clean]],"INVALID")</f>
        <v>10</v>
      </c>
      <c r="AI1416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16" s="8">
        <f>IF(salesTable[[#This Row],[unitPrice_clean]]&gt;0,salesTable[[#This Row],[unitPrice_clean]],"INVALID")</f>
        <v>180</v>
      </c>
      <c r="AK1416">
        <f>IF(salesTable[[#This Row],[Revenue]]="","MISSING",VALUE(TRIM(SUBSTITUTE(SUBSTITUTE(salesTable[[#This Row],[Revenue]],",",""),"GH₵",""))))</f>
        <v>1800</v>
      </c>
      <c r="AL1416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1416" s="19">
        <f>IF(ISNUMBER(salesTable[[#This Row],[OrderDate]]),salesTable[[#This Row],[OrderDate]],IFERROR(DATEVALUE(CLEAN(TRIM(SUBSTITUTE(salesTable[[#This Row],[OrderDate]],".","/")))),"CHECK"))</f>
        <v>45917</v>
      </c>
      <c r="AN141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45917</v>
      </c>
      <c r="AO141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16" s="8" t="str">
        <f>CLEAN(PROPER(TRIM(salesTable[[#This Row],[Email]])))</f>
        <v>Adwoa.Antwi77@Example.Com</v>
      </c>
      <c r="AR1416" s="8" t="str">
        <f>CLEAN(TRIM(salesTable[[#This Row],[SourceFile]]))</f>
        <v>Agent_App_2025.csv</v>
      </c>
      <c r="AS141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6" s="8" t="str">
        <f>IF(salesTable[orderRef_final]&lt;&gt;"MISSING",salesTable[orderRef_final],"invalid")</f>
        <v>SUSPICIOUS</v>
      </c>
    </row>
    <row r="1417" spans="1:46" x14ac:dyDescent="0.3">
      <c r="A1417" t="s">
        <v>5334</v>
      </c>
      <c r="B1417" t="s">
        <v>5335</v>
      </c>
      <c r="C1417" t="s">
        <v>1610</v>
      </c>
      <c r="D1417" t="s">
        <v>50</v>
      </c>
      <c r="E1417" t="s">
        <v>37</v>
      </c>
      <c r="F1417" t="s">
        <v>108</v>
      </c>
      <c r="G1417" t="s">
        <v>239</v>
      </c>
      <c r="H1417" t="s">
        <v>939</v>
      </c>
      <c r="I1417" t="s">
        <v>781</v>
      </c>
      <c r="J1417" t="s">
        <v>83</v>
      </c>
      <c r="K1417" t="s">
        <v>84</v>
      </c>
      <c r="L1417" t="s">
        <v>165</v>
      </c>
      <c r="M1417" t="s">
        <v>202</v>
      </c>
      <c r="N1417">
        <v>980</v>
      </c>
      <c r="O1417">
        <v>2940</v>
      </c>
      <c r="P1417" t="s">
        <v>5336</v>
      </c>
      <c r="Q1417" t="s">
        <v>5337</v>
      </c>
      <c r="R1417" t="s">
        <v>32</v>
      </c>
      <c r="S1417" t="str">
        <f>IF(salesTable[[#This Row],[Region]]="","MISSING",IFERROR(VLOOKUP(salesTable[[#This Row],[Region]],region_ref[],2,FALSE),TRIM(CLEAN(UPPER(salesTable[[#This Row],[Region]])))))</f>
        <v>TAMALE</v>
      </c>
      <c r="T1417" t="str">
        <f>IF(salesTable[[#This Row],[CustomerType]]="","MISSING",IFERROR(VLOOKUP(salesTable[[#This Row],[CustomerType]],customerType_Ref[],2,FALSE),TRIM(CLEAN(UPPER(salesTable[[#This Row],[CustomerType]])))))</f>
        <v>INDIVIDUAL</v>
      </c>
      <c r="U1417" t="str">
        <f>IF(salesTable[[#This Row],[SalesChannel]]="","MISSING",IFERROR(VLOOKUP(salesTable[[#This Row],[SalesChannel]],salesChannel_Ref[],2,FALSE),CLEAN(UPPER(TRIM(salesTable[SalesChannel])))))</f>
        <v>AGENT</v>
      </c>
      <c r="V1417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17" s="8" t="str">
        <f>IF(salesTable[[#This Row],[ProductID]]="","MISSING",IFERROR(VLOOKUP(salesTable[[#This Row],[ProductID]],product_REF[],1,FALSE),"NO MATCH"))</f>
        <v>P009</v>
      </c>
      <c r="X1417" s="8" t="str">
        <f>CLEAN(UPPER(TRIM(IF(salesTable[[#This Row],[ProductID]]="","MISSING",IFERROR(VLOOKUP(salesTable[[#This Row],[ProductID]],product_REF[],2,FALSE),"NO MATCH")))))</f>
        <v>FILING CABINET</v>
      </c>
      <c r="Y1417" t="str">
        <f>IFERROR(CLEAN(UPPER(TRIM(VLOOKUP(salesTable[[#This Row],[productID_Final]],product_REF[],3,FALSE)))),"NO MATCH")</f>
        <v>OFFICE SUPPLIES</v>
      </c>
      <c r="Z1417" s="8" t="str">
        <f>IF(salesTable[[#This Row],[productCategory_final]]=CLEAN(UPPER(TRIM(salesTable[ProductCategory]))),salesTable[[#This Row],[productCategory_final]],"MISMATCH")</f>
        <v>OFFICE SUPPLIES</v>
      </c>
      <c r="AA1417" s="8" t="str">
        <f>IF(salesTable[[#This Row],[CustomerID]]="","MISSING",IFERROR(VLOOKUP(salesTable[[#This Row],[CustomerID]],customer_REF[],1,FALSE),"NO MATCH"))</f>
        <v>C0389</v>
      </c>
      <c r="AB1417" t="str">
        <f>CLEAN(UPPER(TRIM(IF(salesTable[[#This Row],[FirstName]]="","MISSING",IFERROR(VLOOKUP(salesTable[[#This Row],[CustomerID_final]],customer_REF[],2,FALSE),"NO MATCH")))))</f>
        <v>AKOSUA</v>
      </c>
      <c r="AC1417" s="8" t="str">
        <f>IF(salesTable[[#This Row],[customerFisrtName]]=CLEAN(UPPER(TRIM(salesTable[[#This Row],[customerFisrtName]]))),salesTable[[#This Row],[customerFisrtName]],"MISMATCH")</f>
        <v>AKOSUA</v>
      </c>
      <c r="AD1417" t="str">
        <f>CLEAN(UPPER(TRIM(IF(salesTable[[#This Row],[LastName]]="","MISSING",IFERROR(VLOOKUP(salesTable[[#This Row],[CustomerID_final]],customer_REF[],3,FALSE),"NO MATCH")))))</f>
        <v>ANTWI</v>
      </c>
      <c r="AE1417" s="8" t="str">
        <f>IF(salesTable[[#This Row],[customerLastName]]=CLEAN(UPPER(TRIM(salesTable[[#This Row],[customerLastName]]))),salesTable[[#This Row],[customerLastName]],"MISMATCH")</f>
        <v>ANTWI</v>
      </c>
      <c r="AF1417" s="8" t="str">
        <f>IF(salesTable[[#This Row],[Phone]]="","MISSING",0&amp;RIGHT(TRIM(SUBSTITUTE(SUBSTITUTE(SUBSTITUTE(salesTable[[#This Row],[Phone]],"+","")," ",""),"-","")),9))</f>
        <v>0592717252</v>
      </c>
      <c r="AG141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17" s="8">
        <f>IF(salesTable[[#This Row],[quantity_clean]]&gt;0,salesTable[[#This Row],[quantity_clean]],"INVALID")</f>
        <v>3</v>
      </c>
      <c r="AI1417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17" s="8">
        <f>IF(salesTable[[#This Row],[unitPrice_clean]]&gt;0,salesTable[[#This Row],[unitPrice_clean]],"INVALID")</f>
        <v>980</v>
      </c>
      <c r="AK1417">
        <f>IF(salesTable[[#This Row],[Revenue]]="","MISSING",VALUE(TRIM(SUBSTITUTE(SUBSTITUTE(salesTable[[#This Row],[Revenue]],",",""),"GH₵",""))))</f>
        <v>2940</v>
      </c>
      <c r="AL1417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417" s="19">
        <f>IF(ISNUMBER(salesTable[[#This Row],[OrderDate]]),salesTable[[#This Row],[OrderDate]],IFERROR(DATEVALUE(CLEAN(TRIM(SUBSTITUTE(salesTable[[#This Row],[OrderDate]],".","/")))),"CHECK"))</f>
        <v>45931</v>
      </c>
      <c r="AN141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45931</v>
      </c>
      <c r="AO141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17" s="8" t="str">
        <f>CLEAN(PROPER(TRIM(salesTable[[#This Row],[Email]])))</f>
        <v>Akosua.Antwi9@Example.Com</v>
      </c>
      <c r="AR1417" s="8" t="str">
        <f>CLEAN(TRIM(salesTable[[#This Row],[SourceFile]]))</f>
        <v>Agent_App_2025.csv</v>
      </c>
      <c r="AS141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7" s="8" t="str">
        <f>IF(salesTable[orderRef_final]&lt;&gt;"MISSING",salesTable[orderRef_final],"invalid")</f>
        <v>SUSPICIOUS</v>
      </c>
    </row>
    <row r="1418" spans="1:46" x14ac:dyDescent="0.3">
      <c r="A1418" t="s">
        <v>5351</v>
      </c>
      <c r="B1418" t="s">
        <v>2453</v>
      </c>
      <c r="C1418" t="s">
        <v>5352</v>
      </c>
      <c r="D1418" t="s">
        <v>139</v>
      </c>
      <c r="E1418" t="s">
        <v>129</v>
      </c>
      <c r="F1418" t="s">
        <v>23</v>
      </c>
      <c r="G1418" t="s">
        <v>81</v>
      </c>
      <c r="H1418" t="s">
        <v>425</v>
      </c>
      <c r="I1418" t="s">
        <v>450</v>
      </c>
      <c r="J1418" t="s">
        <v>27</v>
      </c>
      <c r="K1418" t="s">
        <v>98</v>
      </c>
      <c r="L1418" t="s">
        <v>58</v>
      </c>
      <c r="M1418" t="s">
        <v>360</v>
      </c>
      <c r="N1418">
        <v>1250</v>
      </c>
      <c r="O1418">
        <v>11250</v>
      </c>
      <c r="P1418" t="s">
        <v>5353</v>
      </c>
      <c r="Q1418" t="s">
        <v>5354</v>
      </c>
      <c r="R1418" t="s">
        <v>61</v>
      </c>
      <c r="S1418" t="str">
        <f>IF(salesTable[[#This Row],[Region]]="","MISSING",IFERROR(VLOOKUP(salesTable[[#This Row],[Region]],region_ref[],2,FALSE),TRIM(CLEAN(UPPER(salesTable[[#This Row],[Region]])))))</f>
        <v>HO</v>
      </c>
      <c r="T1418" t="str">
        <f>IF(salesTable[[#This Row],[CustomerType]]="","MISSING",IFERROR(VLOOKUP(salesTable[[#This Row],[CustomerType]],customerType_Ref[],2,FALSE),TRIM(CLEAN(UPPER(salesTable[[#This Row],[CustomerType]])))))</f>
        <v>GOVERNMENT</v>
      </c>
      <c r="U1418" t="str">
        <f>IF(salesTable[[#This Row],[SalesChannel]]="","MISSING",IFERROR(VLOOKUP(salesTable[[#This Row],[SalesChannel]],salesChannel_Ref[],2,FALSE),CLEAN(UPPER(TRIM(salesTable[SalesChannel])))))</f>
        <v>MOBILE APP</v>
      </c>
      <c r="V141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18" s="8" t="str">
        <f>IF(salesTable[[#This Row],[ProductID]]="","MISSING",IFERROR(VLOOKUP(salesTable[[#This Row],[ProductID]],product_REF[],1,FALSE),"NO MATCH"))</f>
        <v>P008</v>
      </c>
      <c r="X1418" s="8" t="str">
        <f>CLEAN(UPPER(TRIM(IF(salesTable[[#This Row],[ProductID]]="","MISSING",IFERROR(VLOOKUP(salesTable[[#This Row],[ProductID]],product_REF[],2,FALSE),"NO MATCH")))))</f>
        <v>MICROWAVE 25L</v>
      </c>
      <c r="Y1418" t="str">
        <f>IFERROR(CLEAN(UPPER(TRIM(VLOOKUP(salesTable[[#This Row],[productID_Final]],product_REF[],3,FALSE)))),"NO MATCH")</f>
        <v>HOME APPLIANCES</v>
      </c>
      <c r="Z1418" s="8" t="str">
        <f>IF(salesTable[[#This Row],[productCategory_final]]=CLEAN(UPPER(TRIM(salesTable[ProductCategory]))),salesTable[[#This Row],[productCategory_final]],"MISMATCH")</f>
        <v>HOME APPLIANCES</v>
      </c>
      <c r="AA1418" s="8" t="str">
        <f>IF(salesTable[[#This Row],[CustomerID]]="","MISSING",IFERROR(VLOOKUP(salesTable[[#This Row],[CustomerID]],customer_REF[],1,FALSE),"NO MATCH"))</f>
        <v>C0226</v>
      </c>
      <c r="AB1418" t="str">
        <f>CLEAN(UPPER(TRIM(IF(salesTable[[#This Row],[FirstName]]="","MISSING",IFERROR(VLOOKUP(salesTable[[#This Row],[CustomerID_final]],customer_REF[],2,FALSE),"NO MATCH")))))</f>
        <v>KOFI</v>
      </c>
      <c r="AC1418" s="8" t="str">
        <f>IF(salesTable[[#This Row],[customerFisrtName]]=CLEAN(UPPER(TRIM(salesTable[[#This Row],[customerFisrtName]]))),salesTable[[#This Row],[customerFisrtName]],"MISMATCH")</f>
        <v>KOFI</v>
      </c>
      <c r="AD1418" t="str">
        <f>CLEAN(UPPER(TRIM(IF(salesTable[[#This Row],[LastName]]="","MISSING",IFERROR(VLOOKUP(salesTable[[#This Row],[CustomerID_final]],customer_REF[],3,FALSE),"NO MATCH")))))</f>
        <v>BOATENG</v>
      </c>
      <c r="AE1418" s="8" t="str">
        <f>IF(salesTable[[#This Row],[customerLastName]]=CLEAN(UPPER(TRIM(salesTable[[#This Row],[customerLastName]]))),salesTable[[#This Row],[customerLastName]],"MISMATCH")</f>
        <v>BOATENG</v>
      </c>
      <c r="AF1418" s="8" t="str">
        <f>IF(salesTable[[#This Row],[Phone]]="","MISSING",0&amp;RIGHT(TRIM(SUBSTITUTE(SUBSTITUTE(SUBSTITUTE(salesTable[[#This Row],[Phone]],"+","")," ",""),"-","")),9))</f>
        <v>0272056484</v>
      </c>
      <c r="AG1418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418" s="8">
        <f>IF(salesTable[[#This Row],[quantity_clean]]&gt;0,salesTable[[#This Row],[quantity_clean]],"INVALID")</f>
        <v>9</v>
      </c>
      <c r="AI1418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418" s="8">
        <f>IF(salesTable[[#This Row],[unitPrice_clean]]&gt;0,salesTable[[#This Row],[unitPrice_clean]],"INVALID")</f>
        <v>1250</v>
      </c>
      <c r="AK1418">
        <f>IF(salesTable[[#This Row],[Revenue]]="","MISSING",VALUE(TRIM(SUBSTITUTE(SUBSTITUTE(salesTable[[#This Row],[Revenue]],",",""),"GH₵",""))))</f>
        <v>11250</v>
      </c>
      <c r="AL1418" s="8">
        <f>IFERROR(IF(ROUND(salesTable[[#This Row],[Quantity_final]]*salesTable[[#This Row],[UnitPrice_final]],2)=ROUND(salesTable[[#This Row],[revenue_clean]],2)=TRUE,salesTable[[#This Row],[revenue_clean]],"invalid"),"INVALID")</f>
        <v>11250</v>
      </c>
      <c r="AM1418" s="19">
        <f>IF(ISNUMBER(salesTable[[#This Row],[OrderDate]]),salesTable[[#This Row],[OrderDate]],IFERROR(DATEVALUE(CLEAN(TRIM(SUBSTITUTE(salesTable[[#This Row],[OrderDate]],".","/")))),"CHECK"))</f>
        <v>45786</v>
      </c>
      <c r="AN141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45786</v>
      </c>
      <c r="AO141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18" s="8" t="str">
        <f>CLEAN(PROPER(TRIM(salesTable[[#This Row],[Email]])))</f>
        <v>Kofi.Boateng41@Example.Com</v>
      </c>
      <c r="AR1418" s="8" t="str">
        <f>CLEAN(TRIM(salesTable[[#This Row],[SourceFile]]))</f>
        <v>Retail_POS_2025.csv</v>
      </c>
      <c r="AS141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8" s="8" t="str">
        <f>IF(salesTable[orderRef_final]&lt;&gt;"MISSING",salesTable[orderRef_final],"invalid")</f>
        <v>SUSPICIOUS</v>
      </c>
    </row>
    <row r="1419" spans="1:46" x14ac:dyDescent="0.3">
      <c r="A1419" t="s">
        <v>5355</v>
      </c>
      <c r="B1419" t="s">
        <v>5356</v>
      </c>
      <c r="C1419" t="s">
        <v>526</v>
      </c>
      <c r="D1419" t="s">
        <v>793</v>
      </c>
      <c r="E1419" t="s">
        <v>161</v>
      </c>
      <c r="F1419" t="s">
        <v>424</v>
      </c>
      <c r="G1419" t="s">
        <v>53</v>
      </c>
      <c r="H1419" t="s">
        <v>95</v>
      </c>
      <c r="I1419" t="s">
        <v>96</v>
      </c>
      <c r="J1419" t="s">
        <v>97</v>
      </c>
      <c r="K1419" t="s">
        <v>57</v>
      </c>
      <c r="L1419" t="s">
        <v>222</v>
      </c>
      <c r="M1419" t="s">
        <v>577</v>
      </c>
      <c r="N1419" t="s">
        <v>3149</v>
      </c>
      <c r="O1419">
        <v>2160</v>
      </c>
      <c r="P1419" t="s">
        <v>5357</v>
      </c>
      <c r="Q1419" t="s">
        <v>5358</v>
      </c>
      <c r="R1419" t="s">
        <v>32</v>
      </c>
      <c r="S1419" t="str">
        <f>IF(salesTable[[#This Row],[Region]]="","MISSING",IFERROR(VLOOKUP(salesTable[[#This Row],[Region]],region_ref[],2,FALSE),TRIM(CLEAN(UPPER(salesTable[[#This Row],[Region]])))))</f>
        <v>HO</v>
      </c>
      <c r="T1419" t="str">
        <f>IF(salesTable[[#This Row],[CustomerType]]="","MISSING",IFERROR(VLOOKUP(salesTable[[#This Row],[CustomerType]],customerType_Ref[],2,FALSE),TRIM(CLEAN(UPPER(salesTable[[#This Row],[CustomerType]])))))</f>
        <v>BUSINESS</v>
      </c>
      <c r="U1419" t="str">
        <f>IF(salesTable[[#This Row],[SalesChannel]]="","MISSING",IFERROR(VLOOKUP(salesTable[[#This Row],[SalesChannel]],salesChannel_Ref[],2,FALSE),CLEAN(UPPER(TRIM(salesTable[SalesChannel])))))</f>
        <v>ONLINE</v>
      </c>
      <c r="V1419" t="str">
        <f>IF(salesTable[[#This Row],[PaymentMethod]]="","MISSING",IFERROR(VLOOKUP(salesTable[[#This Row],[PaymentMethod]],paymentMethod_REF[],2,FALSE), CLEAN(UPPER(TRIM(salesTable[[#This Row],[PaymentMethod]])))))</f>
        <v>CASH</v>
      </c>
      <c r="W1419" s="8" t="str">
        <f>IF(salesTable[[#This Row],[ProductID]]="","MISSING",IFERROR(VLOOKUP(salesTable[[#This Row],[ProductID]],product_REF[],1,FALSE),"NO MATCH"))</f>
        <v>P007</v>
      </c>
      <c r="X1419" s="8" t="str">
        <f>CLEAN(UPPER(TRIM(IF(salesTable[[#This Row],[ProductID]]="","MISSING",IFERROR(VLOOKUP(salesTable[[#This Row],[ProductID]],product_REF[],2,FALSE),"NO MATCH")))))</f>
        <v>COTTON SHIRT</v>
      </c>
      <c r="Y1419" t="str">
        <f>IFERROR(CLEAN(UPPER(TRIM(VLOOKUP(salesTable[[#This Row],[productID_Final]],product_REF[],3,FALSE)))),"NO MATCH")</f>
        <v>CLOTHING</v>
      </c>
      <c r="Z1419" s="8" t="str">
        <f>IF(salesTable[[#This Row],[productCategory_final]]=CLEAN(UPPER(TRIM(salesTable[ProductCategory]))),salesTable[[#This Row],[productCategory_final]],"MISMATCH")</f>
        <v>CLOTHING</v>
      </c>
      <c r="AA1419" s="8" t="str">
        <f>IF(salesTable[[#This Row],[CustomerID]]="","MISSING",IFERROR(VLOOKUP(salesTable[[#This Row],[CustomerID]],customer_REF[],1,FALSE),"NO MATCH"))</f>
        <v>C0171</v>
      </c>
      <c r="AB1419" t="str">
        <f>CLEAN(UPPER(TRIM(IF(salesTable[[#This Row],[FirstName]]="","MISSING",IFERROR(VLOOKUP(salesTable[[#This Row],[CustomerID_final]],customer_REF[],2,FALSE),"NO MATCH")))))</f>
        <v>AKOSUA</v>
      </c>
      <c r="AC1419" s="8" t="str">
        <f>IF(salesTable[[#This Row],[customerFisrtName]]=CLEAN(UPPER(TRIM(salesTable[[#This Row],[customerFisrtName]]))),salesTable[[#This Row],[customerFisrtName]],"MISMATCH")</f>
        <v>AKOSUA</v>
      </c>
      <c r="AD1419" t="str">
        <f>CLEAN(UPPER(TRIM(IF(salesTable[[#This Row],[LastName]]="","MISSING",IFERROR(VLOOKUP(salesTable[[#This Row],[CustomerID_final]],customer_REF[],3,FALSE),"NO MATCH")))))</f>
        <v>ADDO</v>
      </c>
      <c r="AE1419" s="8" t="str">
        <f>IF(salesTable[[#This Row],[customerLastName]]=CLEAN(UPPER(TRIM(salesTable[[#This Row],[customerLastName]]))),salesTable[[#This Row],[customerLastName]],"MISMATCH")</f>
        <v>ADDO</v>
      </c>
      <c r="AF1419" s="8" t="str">
        <f>IF(salesTable[[#This Row],[Phone]]="","MISSING",0&amp;RIGHT(TRIM(SUBSTITUTE(SUBSTITUTE(SUBSTITUTE(salesTable[[#This Row],[Phone]],"+","")," ",""),"-","")),9))</f>
        <v>0545831124</v>
      </c>
      <c r="AG1419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419" s="8">
        <f>IF(salesTable[[#This Row],[quantity_clean]]&gt;0,salesTable[[#This Row],[quantity_clean]],"INVALID")</f>
        <v>12</v>
      </c>
      <c r="AI1419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19" s="8">
        <f>IF(salesTable[[#This Row],[unitPrice_clean]]&gt;0,salesTable[[#This Row],[unitPrice_clean]],"INVALID")</f>
        <v>180</v>
      </c>
      <c r="AK1419">
        <f>IF(salesTable[[#This Row],[Revenue]]="","MISSING",VALUE(TRIM(SUBSTITUTE(SUBSTITUTE(salesTable[[#This Row],[Revenue]],",",""),"GH₵",""))))</f>
        <v>2160</v>
      </c>
      <c r="AL1419" s="8">
        <f>IFERROR(IF(ROUND(salesTable[[#This Row],[Quantity_final]]*salesTable[[#This Row],[UnitPrice_final]],2)=ROUND(salesTable[[#This Row],[revenue_clean]],2)=TRUE,salesTable[[#This Row],[revenue_clean]],"invalid"),"INVALID")</f>
        <v>2160</v>
      </c>
      <c r="AM1419" s="19">
        <f>IF(ISNUMBER(salesTable[[#This Row],[OrderDate]]),salesTable[[#This Row],[OrderDate]],IFERROR(DATEVALUE(CLEAN(TRIM(SUBSTITUTE(salesTable[[#This Row],[OrderDate]],".","/")))),"CHECK"))</f>
        <v>46306</v>
      </c>
      <c r="AN141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1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1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19" s="8" t="str">
        <f>CLEAN(PROPER(TRIM(salesTable[[#This Row],[Email]])))</f>
        <v>Akosua.Addo61@Example.Com</v>
      </c>
      <c r="AR1419" s="8" t="str">
        <f>CLEAN(TRIM(salesTable[[#This Row],[SourceFile]]))</f>
        <v>Agent_App_2025.csv</v>
      </c>
      <c r="AS141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19" s="8" t="str">
        <f>IF(salesTable[orderRef_final]&lt;&gt;"MISSING",salesTable[orderRef_final],"invalid")</f>
        <v>SUSPICIOUS</v>
      </c>
    </row>
    <row r="1420" spans="1:46" x14ac:dyDescent="0.3">
      <c r="A1420" t="s">
        <v>5376</v>
      </c>
      <c r="B1420" t="s">
        <v>5377</v>
      </c>
      <c r="C1420" t="s">
        <v>1846</v>
      </c>
      <c r="D1420" t="s">
        <v>1847</v>
      </c>
      <c r="E1420" t="s">
        <v>107</v>
      </c>
      <c r="F1420" t="s">
        <v>1718</v>
      </c>
      <c r="G1420" t="s">
        <v>303</v>
      </c>
      <c r="H1420" t="s">
        <v>320</v>
      </c>
      <c r="I1420" t="s">
        <v>41</v>
      </c>
      <c r="J1420" t="s">
        <v>864</v>
      </c>
      <c r="K1420" t="s">
        <v>98</v>
      </c>
      <c r="L1420" t="s">
        <v>4146</v>
      </c>
      <c r="M1420">
        <v>8</v>
      </c>
      <c r="N1420">
        <v>2400</v>
      </c>
      <c r="O1420">
        <v>19200</v>
      </c>
      <c r="P1420" t="s">
        <v>5378</v>
      </c>
      <c r="Q1420" t="s">
        <v>5379</v>
      </c>
      <c r="R1420" t="s">
        <v>46</v>
      </c>
      <c r="S1420" t="str">
        <f>IF(salesTable[[#This Row],[Region]]="","MISSING",IFERROR(VLOOKUP(salesTable[[#This Row],[Region]],region_ref[],2,FALSE),TRIM(CLEAN(UPPER(salesTable[[#This Row],[Region]])))))</f>
        <v>TAMALE</v>
      </c>
      <c r="T1420" t="str">
        <f>IF(salesTable[[#This Row],[CustomerType]]="","MISSING",IFERROR(VLOOKUP(salesTable[[#This Row],[CustomerType]],customerType_Ref[],2,FALSE),TRIM(CLEAN(UPPER(salesTable[[#This Row],[CustomerType]])))))</f>
        <v>INDIVIDUAL</v>
      </c>
      <c r="U1420" t="str">
        <f>IF(salesTable[[#This Row],[SalesChannel]]="","MISSING",IFERROR(VLOOKUP(salesTable[[#This Row],[SalesChannel]],salesChannel_Ref[],2,FALSE),CLEAN(UPPER(TRIM(salesTable[SalesChannel])))))</f>
        <v>MOBILE APP</v>
      </c>
      <c r="V142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0" s="8" t="str">
        <f>IF(salesTable[[#This Row],[ProductID]]="","MISSING",IFERROR(VLOOKUP(salesTable[[#This Row],[ProductID]],product_REF[],1,FALSE),"NO MATCH"))</f>
        <v>P011</v>
      </c>
      <c r="X1420" s="8" t="str">
        <f>CLEAN(UPPER(TRIM(IF(salesTable[[#This Row],[ProductID]]="","MISSING",IFERROR(VLOOKUP(salesTable[[#This Row],[ProductID]],product_REF[],2,FALSE),"NO MATCH")))))</f>
        <v>EXECUTIVE DESK</v>
      </c>
      <c r="Y1420" t="str">
        <f>IFERROR(CLEAN(UPPER(TRIM(VLOOKUP(salesTable[[#This Row],[productID_Final]],product_REF[],3,FALSE)))),"NO MATCH")</f>
        <v>FURNITURE</v>
      </c>
      <c r="Z1420" s="8" t="str">
        <f>IF(salesTable[[#This Row],[productCategory_final]]=CLEAN(UPPER(TRIM(salesTable[ProductCategory]))),salesTable[[#This Row],[productCategory_final]],"MISMATCH")</f>
        <v>FURNITURE</v>
      </c>
      <c r="AA1420" s="8" t="str">
        <f>IF(salesTable[[#This Row],[CustomerID]]="","MISSING",IFERROR(VLOOKUP(salesTable[[#This Row],[CustomerID]],customer_REF[],1,FALSE),"NO MATCH"))</f>
        <v>C0302</v>
      </c>
      <c r="AB1420" t="str">
        <f>CLEAN(UPPER(TRIM(IF(salesTable[[#This Row],[FirstName]]="","MISSING",IFERROR(VLOOKUP(salesTable[[#This Row],[CustomerID_final]],customer_REF[],2,FALSE),"NO MATCH")))))</f>
        <v>DANIEL</v>
      </c>
      <c r="AC1420" s="8" t="str">
        <f>IF(salesTable[[#This Row],[customerFisrtName]]=CLEAN(UPPER(TRIM(salesTable[[#This Row],[customerFisrtName]]))),salesTable[[#This Row],[customerFisrtName]],"MISMATCH")</f>
        <v>DANIEL</v>
      </c>
      <c r="AD1420" t="str">
        <f>CLEAN(UPPER(TRIM(IF(salesTable[[#This Row],[LastName]]="","MISSING",IFERROR(VLOOKUP(salesTable[[#This Row],[CustomerID_final]],customer_REF[],3,FALSE),"NO MATCH")))))</f>
        <v>BADU</v>
      </c>
      <c r="AE1420" s="8" t="str">
        <f>IF(salesTable[[#This Row],[customerLastName]]=CLEAN(UPPER(TRIM(salesTable[[#This Row],[customerLastName]]))),salesTable[[#This Row],[customerLastName]],"MISMATCH")</f>
        <v>BADU</v>
      </c>
      <c r="AF1420" s="8" t="str">
        <f>IF(salesTable[[#This Row],[Phone]]="","MISSING",0&amp;RIGHT(TRIM(SUBSTITUTE(SUBSTITUTE(SUBSTITUTE(salesTable[[#This Row],[Phone]],"+","")," ",""),"-","")),9))</f>
        <v>0261159467</v>
      </c>
      <c r="AG142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20" s="8">
        <f>IF(salesTable[[#This Row],[quantity_clean]]&gt;0,salesTable[[#This Row],[quantity_clean]],"INVALID")</f>
        <v>8</v>
      </c>
      <c r="AI142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20" s="8">
        <f>IF(salesTable[[#This Row],[unitPrice_clean]]&gt;0,salesTable[[#This Row],[unitPrice_clean]],"INVALID")</f>
        <v>2400</v>
      </c>
      <c r="AK1420">
        <f>IF(salesTable[[#This Row],[Revenue]]="","MISSING",VALUE(TRIM(SUBSTITUTE(SUBSTITUTE(salesTable[[#This Row],[Revenue]],",",""),"GH₵",""))))</f>
        <v>19200</v>
      </c>
      <c r="AL1420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420" s="19" t="str">
        <f>IF(ISNUMBER(salesTable[[#This Row],[OrderDate]]),salesTable[[#This Row],[OrderDate]],IFERROR(DATEVALUE(CLEAN(TRIM(SUBSTITUTE(salesTable[[#This Row],[OrderDate]],".","/")))),"CHECK"))</f>
        <v>CHECK</v>
      </c>
      <c r="AN142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0" s="8" t="str">
        <f>CLEAN(PROPER(TRIM(salesTable[[#This Row],[Email]])))</f>
        <v>Daniel.Badu29@Example.Com</v>
      </c>
      <c r="AR1420" s="8" t="str">
        <f>CLEAN(TRIM(salesTable[[#This Row],[SourceFile]]))</f>
        <v>Mobile_App_Export.csv</v>
      </c>
      <c r="AS142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0" s="8" t="str">
        <f>IF(salesTable[orderRef_final]&lt;&gt;"MISSING",salesTable[orderRef_final],"invalid")</f>
        <v>SUSPICIOUS</v>
      </c>
    </row>
    <row r="1421" spans="1:46" x14ac:dyDescent="0.3">
      <c r="A1421" t="s">
        <v>5380</v>
      </c>
      <c r="B1421" t="s">
        <v>5381</v>
      </c>
      <c r="C1421" t="s">
        <v>545</v>
      </c>
      <c r="D1421" t="s">
        <v>172</v>
      </c>
      <c r="E1421" t="s">
        <v>152</v>
      </c>
      <c r="F1421" t="s">
        <v>311</v>
      </c>
      <c r="G1421" t="s">
        <v>142</v>
      </c>
      <c r="H1421" t="s">
        <v>1261</v>
      </c>
      <c r="I1421" t="s">
        <v>26</v>
      </c>
      <c r="J1421" t="s">
        <v>510</v>
      </c>
      <c r="K1421" t="s">
        <v>458</v>
      </c>
      <c r="L1421" t="s">
        <v>58</v>
      </c>
      <c r="M1421">
        <v>1</v>
      </c>
      <c r="N1421">
        <v>420</v>
      </c>
      <c r="O1421">
        <v>420</v>
      </c>
      <c r="P1421" t="s">
        <v>5382</v>
      </c>
      <c r="Q1421" t="s">
        <v>2761</v>
      </c>
      <c r="R1421" t="s">
        <v>61</v>
      </c>
      <c r="S1421" t="str">
        <f>IF(salesTable[[#This Row],[Region]]="","MISSING",IFERROR(VLOOKUP(salesTable[[#This Row],[Region]],region_ref[],2,FALSE),TRIM(CLEAN(UPPER(salesTable[[#This Row],[Region]])))))</f>
        <v>HO</v>
      </c>
      <c r="T1421" t="str">
        <f>IF(salesTable[[#This Row],[CustomerType]]="","MISSING",IFERROR(VLOOKUP(salesTable[[#This Row],[CustomerType]],customerType_Ref[],2,FALSE),TRIM(CLEAN(UPPER(salesTable[[#This Row],[CustomerType]])))))</f>
        <v>BUSINESS</v>
      </c>
      <c r="U1421" t="str">
        <f>IF(salesTable[[#This Row],[SalesChannel]]="","MISSING",IFERROR(VLOOKUP(salesTable[[#This Row],[SalesChannel]],salesChannel_Ref[],2,FALSE),CLEAN(UPPER(TRIM(salesTable[SalesChannel])))))</f>
        <v>IN-STORE</v>
      </c>
      <c r="V1421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1" s="8" t="str">
        <f>IF(salesTable[[#This Row],[ProductID]]="","MISSING",IFERROR(VLOOKUP(salesTable[[#This Row],[ProductID]],product_REF[],1,FALSE),"NO MATCH"))</f>
        <v>P003</v>
      </c>
      <c r="X1421" s="8" t="str">
        <f>CLEAN(UPPER(TRIM(IF(salesTable[[#This Row],[ProductID]]="","MISSING",IFERROR(VLOOKUP(salesTable[[#This Row],[ProductID]],product_REF[],2,FALSE),"NO MATCH")))))</f>
        <v>WIRELESS HEADSET</v>
      </c>
      <c r="Y1421" t="str">
        <f>IFERROR(CLEAN(UPPER(TRIM(VLOOKUP(salesTable[[#This Row],[productID_Final]],product_REF[],3,FALSE)))),"NO MATCH")</f>
        <v>ELECTRONICS</v>
      </c>
      <c r="Z1421" s="8" t="str">
        <f>IF(salesTable[[#This Row],[productCategory_final]]=CLEAN(UPPER(TRIM(salesTable[ProductCategory]))),salesTable[[#This Row],[productCategory_final]],"MISMATCH")</f>
        <v>ELECTRONICS</v>
      </c>
      <c r="AA1421" s="8" t="str">
        <f>IF(salesTable[[#This Row],[CustomerID]]="","MISSING",IFERROR(VLOOKUP(salesTable[[#This Row],[CustomerID]],customer_REF[],1,FALSE),"NO MATCH"))</f>
        <v>C0375</v>
      </c>
      <c r="AB1421" t="str">
        <f>CLEAN(UPPER(TRIM(IF(salesTable[[#This Row],[FirstName]]="","MISSING",IFERROR(VLOOKUP(salesTable[[#This Row],[CustomerID_final]],customer_REF[],2,FALSE),"NO MATCH")))))</f>
        <v>DANIEL</v>
      </c>
      <c r="AC1421" s="8" t="str">
        <f>IF(salesTable[[#This Row],[customerFisrtName]]=CLEAN(UPPER(TRIM(salesTable[[#This Row],[customerFisrtName]]))),salesTable[[#This Row],[customerFisrtName]],"MISMATCH")</f>
        <v>DANIEL</v>
      </c>
      <c r="AD1421" t="str">
        <f>CLEAN(UPPER(TRIM(IF(salesTable[[#This Row],[LastName]]="","MISSING",IFERROR(VLOOKUP(salesTable[[#This Row],[CustomerID_final]],customer_REF[],3,FALSE),"NO MATCH")))))</f>
        <v>OWUSU</v>
      </c>
      <c r="AE1421" s="8" t="str">
        <f>IF(salesTable[[#This Row],[customerLastName]]=CLEAN(UPPER(TRIM(salesTable[[#This Row],[customerLastName]]))),salesTable[[#This Row],[customerLastName]],"MISMATCH")</f>
        <v>OWUSU</v>
      </c>
      <c r="AF1421" s="8" t="str">
        <f>IF(salesTable[[#This Row],[Phone]]="","MISSING",0&amp;RIGHT(TRIM(SUBSTITUTE(SUBSTITUTE(SUBSTITUTE(salesTable[[#This Row],[Phone]],"+","")," ",""),"-","")),9))</f>
        <v>0596712355</v>
      </c>
      <c r="AG1421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21" s="8">
        <f>IF(salesTable[[#This Row],[quantity_clean]]&gt;0,salesTable[[#This Row],[quantity_clean]],"INVALID")</f>
        <v>1</v>
      </c>
      <c r="AI142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421" s="8">
        <f>IF(salesTable[[#This Row],[unitPrice_clean]]&gt;0,salesTable[[#This Row],[unitPrice_clean]],"INVALID")</f>
        <v>420</v>
      </c>
      <c r="AK1421">
        <f>IF(salesTable[[#This Row],[Revenue]]="","MISSING",VALUE(TRIM(SUBSTITUTE(SUBSTITUTE(salesTable[[#This Row],[Revenue]],",",""),"GH₵",""))))</f>
        <v>420</v>
      </c>
      <c r="AL1421" s="8">
        <f>IFERROR(IF(ROUND(salesTable[[#This Row],[Quantity_final]]*salesTable[[#This Row],[UnitPrice_final]],2)=ROUND(salesTable[[#This Row],[revenue_clean]],2)=TRUE,salesTable[[#This Row],[revenue_clean]],"invalid"),"INVALID")</f>
        <v>420</v>
      </c>
      <c r="AM1421" s="19" t="str">
        <f>IF(ISNUMBER(salesTable[[#This Row],[OrderDate]]),salesTable[[#This Row],[OrderDate]],IFERROR(DATEVALUE(CLEAN(TRIM(SUBSTITUTE(salesTable[[#This Row],[OrderDate]],".","/")))),"CHECK"))</f>
        <v>CHECK</v>
      </c>
      <c r="AN142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21" s="8" t="str">
        <f>CLEAN(PROPER(TRIM(salesTable[[#This Row],[Email]])))</f>
        <v>Daniel.Owusu95@Example.Com</v>
      </c>
      <c r="AR1421" s="8" t="str">
        <f>CLEAN(TRIM(salesTable[[#This Row],[SourceFile]]))</f>
        <v>Retail_POS_2025.csv</v>
      </c>
      <c r="AS142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1" s="8" t="str">
        <f>IF(salesTable[orderRef_final]&lt;&gt;"MISSING",salesTable[orderRef_final],"invalid")</f>
        <v>SUSPICIOUS</v>
      </c>
    </row>
    <row r="1422" spans="1:46" x14ac:dyDescent="0.3">
      <c r="A1422" t="s">
        <v>5402</v>
      </c>
      <c r="B1422" t="s">
        <v>5403</v>
      </c>
      <c r="C1422" t="s">
        <v>601</v>
      </c>
      <c r="D1422" t="s">
        <v>92</v>
      </c>
      <c r="E1422" t="s">
        <v>1682</v>
      </c>
      <c r="F1422" t="s">
        <v>108</v>
      </c>
      <c r="G1422" t="s">
        <v>39</v>
      </c>
      <c r="H1422" t="s">
        <v>392</v>
      </c>
      <c r="I1422" t="s">
        <v>265</v>
      </c>
      <c r="J1422" t="s">
        <v>83</v>
      </c>
      <c r="K1422" t="s">
        <v>57</v>
      </c>
      <c r="L1422" t="s">
        <v>289</v>
      </c>
      <c r="M1422">
        <v>7</v>
      </c>
      <c r="N1422">
        <v>1900</v>
      </c>
      <c r="O1422">
        <v>13300</v>
      </c>
      <c r="P1422" t="s">
        <v>5404</v>
      </c>
      <c r="Q1422" t="s">
        <v>5405</v>
      </c>
      <c r="R1422" t="s">
        <v>46</v>
      </c>
      <c r="S1422" t="str">
        <f>IF(salesTable[[#This Row],[Region]]="","MISSING",IFERROR(VLOOKUP(salesTable[[#This Row],[Region]],region_ref[],2,FALSE),TRIM(CLEAN(UPPER(salesTable[[#This Row],[Region]])))))</f>
        <v>TAMALE</v>
      </c>
      <c r="T1422" t="str">
        <f>IF(salesTable[[#This Row],[CustomerType]]="","MISSING",IFERROR(VLOOKUP(salesTable[[#This Row],[CustomerType]],customerType_Ref[],2,FALSE),TRIM(CLEAN(UPPER(salesTable[[#This Row],[CustomerType]])))))</f>
        <v>INDIVIDUAL</v>
      </c>
      <c r="U1422" t="str">
        <f>IF(salesTable[[#This Row],[SalesChannel]]="","MISSING",IFERROR(VLOOKUP(salesTable[[#This Row],[SalesChannel]],salesChannel_Ref[],2,FALSE),CLEAN(UPPER(TRIM(salesTable[SalesChannel])))))</f>
        <v>ONLINE</v>
      </c>
      <c r="V142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2" s="8" t="str">
        <f>IF(salesTable[[#This Row],[ProductID]]="","MISSING",IFERROR(VLOOKUP(salesTable[[#This Row],[ProductID]],product_REF[],1,FALSE),"NO MATCH"))</f>
        <v>P006</v>
      </c>
      <c r="X1422" s="8" t="str">
        <f>CLEAN(UPPER(TRIM(IF(salesTable[[#This Row],[ProductID]]="","MISSING",IFERROR(VLOOKUP(salesTable[[#This Row],[ProductID]],product_REF[],2,FALSE),"NO MATCH")))))</f>
        <v>STANDING DESK</v>
      </c>
      <c r="Y1422" t="str">
        <f>IFERROR(CLEAN(UPPER(TRIM(VLOOKUP(salesTable[[#This Row],[productID_Final]],product_REF[],3,FALSE)))),"NO MATCH")</f>
        <v>FURNITURE</v>
      </c>
      <c r="Z1422" s="8" t="str">
        <f>IF(salesTable[[#This Row],[productCategory_final]]=CLEAN(UPPER(TRIM(salesTable[ProductCategory]))),salesTable[[#This Row],[productCategory_final]],"MISMATCH")</f>
        <v>FURNITURE</v>
      </c>
      <c r="AA1422" s="8" t="str">
        <f>IF(salesTable[[#This Row],[CustomerID]]="","MISSING",IFERROR(VLOOKUP(salesTable[[#This Row],[CustomerID]],customer_REF[],1,FALSE),"NO MATCH"))</f>
        <v>C0288</v>
      </c>
      <c r="AB1422" t="str">
        <f>CLEAN(UPPER(TRIM(IF(salesTable[[#This Row],[FirstName]]="","MISSING",IFERROR(VLOOKUP(salesTable[[#This Row],[CustomerID_final]],customer_REF[],2,FALSE),"NO MATCH")))))</f>
        <v>AMA</v>
      </c>
      <c r="AC1422" s="8" t="str">
        <f>IF(salesTable[[#This Row],[customerFisrtName]]=CLEAN(UPPER(TRIM(salesTable[[#This Row],[customerFisrtName]]))),salesTable[[#This Row],[customerFisrtName]],"MISMATCH")</f>
        <v>AMA</v>
      </c>
      <c r="AD1422" t="str">
        <f>CLEAN(UPPER(TRIM(IF(salesTable[[#This Row],[LastName]]="","MISSING",IFERROR(VLOOKUP(salesTable[[#This Row],[CustomerID_final]],customer_REF[],3,FALSE),"NO MATCH")))))</f>
        <v>ADDO</v>
      </c>
      <c r="AE1422" s="8" t="str">
        <f>IF(salesTable[[#This Row],[customerLastName]]=CLEAN(UPPER(TRIM(salesTable[[#This Row],[customerLastName]]))),salesTable[[#This Row],[customerLastName]],"MISMATCH")</f>
        <v>ADDO</v>
      </c>
      <c r="AF1422" s="8" t="str">
        <f>IF(salesTable[[#This Row],[Phone]]="","MISSING",0&amp;RIGHT(TRIM(SUBSTITUTE(SUBSTITUTE(SUBSTITUTE(salesTable[[#This Row],[Phone]],"+","")," ",""),"-","")),9))</f>
        <v>0555122888</v>
      </c>
      <c r="AG142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22" s="8">
        <f>IF(salesTable[[#This Row],[quantity_clean]]&gt;0,salesTable[[#This Row],[quantity_clean]],"INVALID")</f>
        <v>7</v>
      </c>
      <c r="AI1422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22" s="8">
        <f>IF(salesTable[[#This Row],[unitPrice_clean]]&gt;0,salesTable[[#This Row],[unitPrice_clean]],"INVALID")</f>
        <v>1900</v>
      </c>
      <c r="AK1422">
        <f>IF(salesTable[[#This Row],[Revenue]]="","MISSING",VALUE(TRIM(SUBSTITUTE(SUBSTITUTE(salesTable[[#This Row],[Revenue]],",",""),"GH₵",""))))</f>
        <v>13300</v>
      </c>
      <c r="AL1422" s="8">
        <f>IFERROR(IF(ROUND(salesTable[[#This Row],[Quantity_final]]*salesTable[[#This Row],[UnitPrice_final]],2)=ROUND(salesTable[[#This Row],[revenue_clean]],2)=TRUE,salesTable[[#This Row],[revenue_clean]],"invalid"),"INVALID")</f>
        <v>13300</v>
      </c>
      <c r="AM1422" s="19">
        <f>IF(ISNUMBER(salesTable[[#This Row],[OrderDate]]),salesTable[[#This Row],[OrderDate]],IFERROR(DATEVALUE(CLEAN(TRIM(SUBSTITUTE(salesTable[[#This Row],[OrderDate]],".","/")))),"CHECK"))</f>
        <v>45828</v>
      </c>
      <c r="AN142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45828</v>
      </c>
      <c r="AO142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2" s="8" t="str">
        <f>CLEAN(PROPER(TRIM(salesTable[[#This Row],[Email]])))</f>
        <v>Ama.Addo58@Example.Com</v>
      </c>
      <c r="AR1422" s="8" t="str">
        <f>CLEAN(TRIM(salesTable[[#This Row],[SourceFile]]))</f>
        <v>Mobile_App_Export.csv</v>
      </c>
      <c r="AS142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2" s="8" t="str">
        <f>IF(salesTable[orderRef_final]&lt;&gt;"MISSING",salesTable[orderRef_final],"invalid")</f>
        <v>SUSPICIOUS</v>
      </c>
    </row>
    <row r="1423" spans="1:46" x14ac:dyDescent="0.3">
      <c r="A1423" t="s">
        <v>5406</v>
      </c>
      <c r="B1423" t="s">
        <v>284</v>
      </c>
      <c r="C1423" t="s">
        <v>2969</v>
      </c>
      <c r="D1423" t="s">
        <v>106</v>
      </c>
      <c r="E1423" t="s">
        <v>51</v>
      </c>
      <c r="F1423" t="s">
        <v>108</v>
      </c>
      <c r="G1423" t="s">
        <v>142</v>
      </c>
      <c r="H1423" t="s">
        <v>143</v>
      </c>
      <c r="I1423" t="s">
        <v>26</v>
      </c>
      <c r="J1423" t="s">
        <v>56</v>
      </c>
      <c r="K1423" t="s">
        <v>72</v>
      </c>
      <c r="L1423" t="s">
        <v>165</v>
      </c>
      <c r="M1423">
        <v>4</v>
      </c>
      <c r="N1423">
        <v>420</v>
      </c>
      <c r="O1423">
        <v>1680</v>
      </c>
      <c r="P1423" t="s">
        <v>5407</v>
      </c>
      <c r="Q1423" t="s">
        <v>5408</v>
      </c>
      <c r="R1423" t="s">
        <v>61</v>
      </c>
      <c r="S1423" t="str">
        <f>IF(salesTable[[#This Row],[Region]]="","MISSING",IFERROR(VLOOKUP(salesTable[[#This Row],[Region]],region_ref[],2,FALSE),TRIM(CLEAN(UPPER(salesTable[[#This Row],[Region]])))))</f>
        <v>TAMALE</v>
      </c>
      <c r="T1423" t="str">
        <f>IF(salesTable[[#This Row],[CustomerType]]="","MISSING",IFERROR(VLOOKUP(salesTable[[#This Row],[CustomerType]],customerType_Ref[],2,FALSE),TRIM(CLEAN(UPPER(salesTable[[#This Row],[CustomerType]])))))</f>
        <v>GOVERNMENT</v>
      </c>
      <c r="U1423" t="str">
        <f>IF(salesTable[[#This Row],[SalesChannel]]="","MISSING",IFERROR(VLOOKUP(salesTable[[#This Row],[SalesChannel]],salesChannel_Ref[],2,FALSE),CLEAN(UPPER(TRIM(salesTable[SalesChannel])))))</f>
        <v>IN-STORE</v>
      </c>
      <c r="V142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23" s="8" t="str">
        <f>IF(salesTable[[#This Row],[ProductID]]="","MISSING",IFERROR(VLOOKUP(salesTable[[#This Row],[ProductID]],product_REF[],1,FALSE),"NO MATCH"))</f>
        <v>P003</v>
      </c>
      <c r="X1423" s="8" t="str">
        <f>CLEAN(UPPER(TRIM(IF(salesTable[[#This Row],[ProductID]]="","MISSING",IFERROR(VLOOKUP(salesTable[[#This Row],[ProductID]],product_REF[],2,FALSE),"NO MATCH")))))</f>
        <v>WIRELESS HEADSET</v>
      </c>
      <c r="Y1423" t="str">
        <f>IFERROR(CLEAN(UPPER(TRIM(VLOOKUP(salesTable[[#This Row],[productID_Final]],product_REF[],3,FALSE)))),"NO MATCH")</f>
        <v>ELECTRONICS</v>
      </c>
      <c r="Z1423" s="8" t="str">
        <f>IF(salesTable[[#This Row],[productCategory_final]]=CLEAN(UPPER(TRIM(salesTable[ProductCategory]))),salesTable[[#This Row],[productCategory_final]],"MISMATCH")</f>
        <v>ELECTRONICS</v>
      </c>
      <c r="AA1423" s="8" t="str">
        <f>IF(salesTable[[#This Row],[CustomerID]]="","MISSING",IFERROR(VLOOKUP(salesTable[[#This Row],[CustomerID]],customer_REF[],1,FALSE),"NO MATCH"))</f>
        <v>C0336</v>
      </c>
      <c r="AB1423" t="str">
        <f>CLEAN(UPPER(TRIM(IF(salesTable[[#This Row],[FirstName]]="","MISSING",IFERROR(VLOOKUP(salesTable[[#This Row],[CustomerID_final]],customer_REF[],2,FALSE),"NO MATCH")))))</f>
        <v>YAW</v>
      </c>
      <c r="AC1423" s="8" t="str">
        <f>IF(salesTable[[#This Row],[customerFisrtName]]=CLEAN(UPPER(TRIM(salesTable[[#This Row],[customerFisrtName]]))),salesTable[[#This Row],[customerFisrtName]],"MISMATCH")</f>
        <v>YAW</v>
      </c>
      <c r="AD1423" t="str">
        <f>CLEAN(UPPER(TRIM(IF(salesTable[[#This Row],[LastName]]="","MISSING",IFERROR(VLOOKUP(salesTable[[#This Row],[CustomerID_final]],customer_REF[],3,FALSE),"NO MATCH")))))</f>
        <v>MENSAH</v>
      </c>
      <c r="AE1423" s="8" t="str">
        <f>IF(salesTable[[#This Row],[customerLastName]]=CLEAN(UPPER(TRIM(salesTable[[#This Row],[customerLastName]]))),salesTable[[#This Row],[customerLastName]],"MISMATCH")</f>
        <v>MENSAH</v>
      </c>
      <c r="AF1423" s="8" t="str">
        <f>IF(salesTable[[#This Row],[Phone]]="","MISSING",0&amp;RIGHT(TRIM(SUBSTITUTE(SUBSTITUTE(SUBSTITUTE(salesTable[[#This Row],[Phone]],"+","")," ",""),"-","")),9))</f>
        <v>0277997121</v>
      </c>
      <c r="AG1423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23" s="8">
        <f>IF(salesTable[[#This Row],[quantity_clean]]&gt;0,salesTable[[#This Row],[quantity_clean]],"INVALID")</f>
        <v>4</v>
      </c>
      <c r="AI1423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423" s="8">
        <f>IF(salesTable[[#This Row],[unitPrice_clean]]&gt;0,salesTable[[#This Row],[unitPrice_clean]],"INVALID")</f>
        <v>420</v>
      </c>
      <c r="AK1423">
        <f>IF(salesTable[[#This Row],[Revenue]]="","MISSING",VALUE(TRIM(SUBSTITUTE(SUBSTITUTE(salesTable[[#This Row],[Revenue]],",",""),"GH₵",""))))</f>
        <v>1680</v>
      </c>
      <c r="AL1423" s="8">
        <f>IFERROR(IF(ROUND(salesTable[[#This Row],[Quantity_final]]*salesTable[[#This Row],[UnitPrice_final]],2)=ROUND(salesTable[[#This Row],[revenue_clean]],2)=TRUE,salesTable[[#This Row],[revenue_clean]],"invalid"),"INVALID")</f>
        <v>1680</v>
      </c>
      <c r="AM1423" s="19">
        <f>IF(ISNUMBER(salesTable[[#This Row],[OrderDate]]),salesTable[[#This Row],[OrderDate]],IFERROR(DATEVALUE(CLEAN(TRIM(SUBSTITUTE(salesTable[[#This Row],[OrderDate]],".","/")))),"CHECK"))</f>
        <v>45809</v>
      </c>
      <c r="AN142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45809</v>
      </c>
      <c r="AO142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3" s="8" t="str">
        <f>CLEAN(PROPER(TRIM(salesTable[[#This Row],[Email]])))</f>
        <v>Yaw.Mensah43@Example.Com</v>
      </c>
      <c r="AR1423" s="8" t="str">
        <f>CLEAN(TRIM(salesTable[[#This Row],[SourceFile]]))</f>
        <v>Retail_POS_2025.csv</v>
      </c>
      <c r="AS142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3" s="8" t="str">
        <f>IF(salesTable[orderRef_final]&lt;&gt;"MISSING",salesTable[orderRef_final],"invalid")</f>
        <v>SUSPICIOUS</v>
      </c>
    </row>
    <row r="1424" spans="1:46" x14ac:dyDescent="0.3">
      <c r="A1424" t="s">
        <v>5416</v>
      </c>
      <c r="B1424" t="s">
        <v>4055</v>
      </c>
      <c r="C1424" t="s">
        <v>4001</v>
      </c>
      <c r="D1424" t="s">
        <v>810</v>
      </c>
      <c r="E1424" t="s">
        <v>37</v>
      </c>
      <c r="F1424" t="s">
        <v>311</v>
      </c>
      <c r="G1424" t="s">
        <v>24</v>
      </c>
      <c r="H1424" t="s">
        <v>1537</v>
      </c>
      <c r="I1424" t="s">
        <v>26</v>
      </c>
      <c r="J1424" t="s">
        <v>97</v>
      </c>
      <c r="K1424" t="s">
        <v>84</v>
      </c>
      <c r="L1424" t="s">
        <v>58</v>
      </c>
      <c r="M1424">
        <v>5</v>
      </c>
      <c r="N1424">
        <v>4200</v>
      </c>
      <c r="O1424">
        <v>21000</v>
      </c>
      <c r="P1424" t="s">
        <v>5417</v>
      </c>
      <c r="Q1424" t="s">
        <v>5418</v>
      </c>
      <c r="R1424" t="s">
        <v>61</v>
      </c>
      <c r="S1424" t="str">
        <f>IF(salesTable[[#This Row],[Region]]="","MISSING",IFERROR(VLOOKUP(salesTable[[#This Row],[Region]],region_ref[],2,FALSE),TRIM(CLEAN(UPPER(salesTable[[#This Row],[Region]])))))</f>
        <v>HO</v>
      </c>
      <c r="T1424" t="str">
        <f>IF(salesTable[[#This Row],[CustomerType]]="","MISSING",IFERROR(VLOOKUP(salesTable[[#This Row],[CustomerType]],customerType_Ref[],2,FALSE),TRIM(CLEAN(UPPER(salesTable[[#This Row],[CustomerType]])))))</f>
        <v>BUSINESS</v>
      </c>
      <c r="U1424" t="str">
        <f>IF(salesTable[[#This Row],[SalesChannel]]="","MISSING",IFERROR(VLOOKUP(salesTable[[#This Row],[SalesChannel]],salesChannel_Ref[],2,FALSE),CLEAN(UPPER(TRIM(salesTable[SalesChannel])))))</f>
        <v>AGENT</v>
      </c>
      <c r="V142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4" s="8" t="str">
        <f>IF(salesTable[[#This Row],[ProductID]]="","MISSING",IFERROR(VLOOKUP(salesTable[[#This Row],[ProductID]],product_REF[],1,FALSE),"NO MATCH"))</f>
        <v>P001</v>
      </c>
      <c r="X1424" s="8" t="str">
        <f>CLEAN(UPPER(TRIM(IF(salesTable[[#This Row],[ProductID]]="","MISSING",IFERROR(VLOOKUP(salesTable[[#This Row],[ProductID]],product_REF[],2,FALSE),"NO MATCH")))))</f>
        <v>LAPTOP PRO 14</v>
      </c>
      <c r="Y1424" t="str">
        <f>IFERROR(CLEAN(UPPER(TRIM(VLOOKUP(salesTable[[#This Row],[productID_Final]],product_REF[],3,FALSE)))),"NO MATCH")</f>
        <v>ELECTRONICS</v>
      </c>
      <c r="Z1424" s="8" t="str">
        <f>IF(salesTable[[#This Row],[productCategory_final]]=CLEAN(UPPER(TRIM(salesTable[ProductCategory]))),salesTable[[#This Row],[productCategory_final]],"MISMATCH")</f>
        <v>ELECTRONICS</v>
      </c>
      <c r="AA1424" s="8" t="str">
        <f>IF(salesTable[[#This Row],[CustomerID]]="","MISSING",IFERROR(VLOOKUP(salesTable[[#This Row],[CustomerID]],customer_REF[],1,FALSE),"NO MATCH"))</f>
        <v>C0049</v>
      </c>
      <c r="AB1424" t="str">
        <f>CLEAN(UPPER(TRIM(IF(salesTable[[#This Row],[FirstName]]="","MISSING",IFERROR(VLOOKUP(salesTable[[#This Row],[CustomerID_final]],customer_REF[],2,FALSE),"NO MATCH")))))</f>
        <v>DANIEL</v>
      </c>
      <c r="AC1424" s="8" t="str">
        <f>IF(salesTable[[#This Row],[customerFisrtName]]=CLEAN(UPPER(TRIM(salesTable[[#This Row],[customerFisrtName]]))),salesTable[[#This Row],[customerFisrtName]],"MISMATCH")</f>
        <v>DANIEL</v>
      </c>
      <c r="AD1424" t="str">
        <f>CLEAN(UPPER(TRIM(IF(salesTable[[#This Row],[LastName]]="","MISSING",IFERROR(VLOOKUP(salesTable[[#This Row],[CustomerID_final]],customer_REF[],3,FALSE),"NO MATCH")))))</f>
        <v>ANTWI</v>
      </c>
      <c r="AE1424" s="8" t="str">
        <f>IF(salesTable[[#This Row],[customerLastName]]=CLEAN(UPPER(TRIM(salesTable[[#This Row],[customerLastName]]))),salesTable[[#This Row],[customerLastName]],"MISMATCH")</f>
        <v>ANTWI</v>
      </c>
      <c r="AF1424" s="8" t="str">
        <f>IF(salesTable[[#This Row],[Phone]]="","MISSING",0&amp;RIGHT(TRIM(SUBSTITUTE(SUBSTITUTE(SUBSTITUTE(salesTable[[#This Row],[Phone]],"+","")," ",""),"-","")),9))</f>
        <v>0557087795</v>
      </c>
      <c r="AG1424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24" s="8">
        <f>IF(salesTable[[#This Row],[quantity_clean]]&gt;0,salesTable[[#This Row],[quantity_clean]],"INVALID")</f>
        <v>5</v>
      </c>
      <c r="AI1424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424" s="8">
        <f>IF(salesTable[[#This Row],[unitPrice_clean]]&gt;0,salesTable[[#This Row],[unitPrice_clean]],"INVALID")</f>
        <v>4200</v>
      </c>
      <c r="AK1424">
        <f>IF(salesTable[[#This Row],[Revenue]]="","MISSING",VALUE(TRIM(SUBSTITUTE(SUBSTITUTE(salesTable[[#This Row],[Revenue]],",",""),"GH₵",""))))</f>
        <v>21000</v>
      </c>
      <c r="AL1424" s="8">
        <f>IFERROR(IF(ROUND(salesTable[[#This Row],[Quantity_final]]*salesTable[[#This Row],[UnitPrice_final]],2)=ROUND(salesTable[[#This Row],[revenue_clean]],2)=TRUE,salesTable[[#This Row],[revenue_clean]],"invalid"),"INVALID")</f>
        <v>21000</v>
      </c>
      <c r="AM1424" s="19">
        <f>IF(ISNUMBER(salesTable[[#This Row],[OrderDate]]),salesTable[[#This Row],[OrderDate]],IFERROR(DATEVALUE(CLEAN(TRIM(SUBSTITUTE(salesTable[[#This Row],[OrderDate]],".","/")))),"CHECK"))</f>
        <v>46342</v>
      </c>
      <c r="AN142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24" s="8" t="str">
        <f>CLEAN(PROPER(TRIM(salesTable[[#This Row],[Email]])))</f>
        <v>Daniel.Antwi8@Example.Com</v>
      </c>
      <c r="AR1424" s="8" t="str">
        <f>CLEAN(TRIM(salesTable[[#This Row],[SourceFile]]))</f>
        <v>Retail_POS_2025.csv</v>
      </c>
      <c r="AS142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4" s="8" t="str">
        <f>IF(salesTable[orderRef_final]&lt;&gt;"MISSING",salesTable[orderRef_final],"invalid")</f>
        <v>SUSPICIOUS</v>
      </c>
    </row>
    <row r="1425" spans="1:46" x14ac:dyDescent="0.3">
      <c r="A1425" t="s">
        <v>5429</v>
      </c>
      <c r="B1425" t="s">
        <v>5430</v>
      </c>
      <c r="C1425" t="s">
        <v>2969</v>
      </c>
      <c r="D1425" t="s">
        <v>106</v>
      </c>
      <c r="E1425" t="s">
        <v>1472</v>
      </c>
      <c r="F1425" t="s">
        <v>108</v>
      </c>
      <c r="G1425" t="s">
        <v>218</v>
      </c>
      <c r="H1425" t="s">
        <v>312</v>
      </c>
      <c r="I1425" t="s">
        <v>26</v>
      </c>
      <c r="J1425" t="s">
        <v>27</v>
      </c>
      <c r="K1425" t="s">
        <v>144</v>
      </c>
      <c r="L1425" t="s">
        <v>58</v>
      </c>
      <c r="M1425">
        <v>10</v>
      </c>
      <c r="N1425">
        <v>2800</v>
      </c>
      <c r="O1425">
        <v>28000</v>
      </c>
      <c r="P1425" t="s">
        <v>5431</v>
      </c>
      <c r="Q1425" t="s">
        <v>5432</v>
      </c>
      <c r="R1425" t="s">
        <v>61</v>
      </c>
      <c r="S1425" t="str">
        <f>IF(salesTable[[#This Row],[Region]]="","MISSING",IFERROR(VLOOKUP(salesTable[[#This Row],[Region]],region_ref[],2,FALSE),TRIM(CLEAN(UPPER(salesTable[[#This Row],[Region]])))))</f>
        <v>TAMALE</v>
      </c>
      <c r="T1425" t="str">
        <f>IF(salesTable[[#This Row],[CustomerType]]="","MISSING",IFERROR(VLOOKUP(salesTable[[#This Row],[CustomerType]],customerType_Ref[],2,FALSE),TRIM(CLEAN(UPPER(salesTable[[#This Row],[CustomerType]])))))</f>
        <v>GOVERNMENT</v>
      </c>
      <c r="U1425" t="str">
        <f>IF(salesTable[[#This Row],[SalesChannel]]="","MISSING",IFERROR(VLOOKUP(salesTable[[#This Row],[SalesChannel]],salesChannel_Ref[],2,FALSE),CLEAN(UPPER(TRIM(salesTable[SalesChannel])))))</f>
        <v>IN-STORE</v>
      </c>
      <c r="V1425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5" s="8" t="str">
        <f>IF(salesTable[[#This Row],[ProductID]]="","MISSING",IFERROR(VLOOKUP(salesTable[[#This Row],[ProductID]],product_REF[],1,FALSE),"NO MATCH"))</f>
        <v>P005</v>
      </c>
      <c r="X1425" s="8" t="str">
        <f>CLEAN(UPPER(TRIM(IF(salesTable[[#This Row],[ProductID]]="","MISSING",IFERROR(VLOOKUP(salesTable[[#This Row],[ProductID]],product_REF[],2,FALSE),"NO MATCH")))))</f>
        <v>SMARTPHONE X</v>
      </c>
      <c r="Y1425" t="str">
        <f>IFERROR(CLEAN(UPPER(TRIM(VLOOKUP(salesTable[[#This Row],[productID_Final]],product_REF[],3,FALSE)))),"NO MATCH")</f>
        <v>ELECTRONICS</v>
      </c>
      <c r="Z1425" s="8" t="str">
        <f>IF(salesTable[[#This Row],[productCategory_final]]=CLEAN(UPPER(TRIM(salesTable[ProductCategory]))),salesTable[[#This Row],[productCategory_final]],"MISMATCH")</f>
        <v>ELECTRONICS</v>
      </c>
      <c r="AA1425" s="8" t="str">
        <f>IF(salesTable[[#This Row],[CustomerID]]="","MISSING",IFERROR(VLOOKUP(salesTable[[#This Row],[CustomerID]],customer_REF[],1,FALSE),"NO MATCH"))</f>
        <v>C0336</v>
      </c>
      <c r="AB1425" t="str">
        <f>CLEAN(UPPER(TRIM(IF(salesTable[[#This Row],[FirstName]]="","MISSING",IFERROR(VLOOKUP(salesTable[[#This Row],[CustomerID_final]],customer_REF[],2,FALSE),"NO MATCH")))))</f>
        <v>YAW</v>
      </c>
      <c r="AC1425" s="8" t="str">
        <f>IF(salesTable[[#This Row],[customerFisrtName]]=CLEAN(UPPER(TRIM(salesTable[[#This Row],[customerFisrtName]]))),salesTable[[#This Row],[customerFisrtName]],"MISMATCH")</f>
        <v>YAW</v>
      </c>
      <c r="AD1425" t="str">
        <f>CLEAN(UPPER(TRIM(IF(salesTable[[#This Row],[LastName]]="","MISSING",IFERROR(VLOOKUP(salesTable[[#This Row],[CustomerID_final]],customer_REF[],3,FALSE),"NO MATCH")))))</f>
        <v>MENSAH</v>
      </c>
      <c r="AE1425" s="8" t="str">
        <f>IF(salesTable[[#This Row],[customerLastName]]=CLEAN(UPPER(TRIM(salesTable[[#This Row],[customerLastName]]))),salesTable[[#This Row],[customerLastName]],"MISMATCH")</f>
        <v>MENSAH</v>
      </c>
      <c r="AF1425" s="8" t="str">
        <f>IF(salesTable[[#This Row],[Phone]]="","MISSING",0&amp;RIGHT(TRIM(SUBSTITUTE(SUBSTITUTE(SUBSTITUTE(salesTable[[#This Row],[Phone]],"+","")," ",""),"-","")),9))</f>
        <v>0247081937</v>
      </c>
      <c r="AG142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25" s="8">
        <f>IF(salesTable[[#This Row],[quantity_clean]]&gt;0,salesTable[[#This Row],[quantity_clean]],"INVALID")</f>
        <v>10</v>
      </c>
      <c r="AI1425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425" s="8">
        <f>IF(salesTable[[#This Row],[unitPrice_clean]]&gt;0,salesTable[[#This Row],[unitPrice_clean]],"INVALID")</f>
        <v>2800</v>
      </c>
      <c r="AK1425">
        <f>IF(salesTable[[#This Row],[Revenue]]="","MISSING",VALUE(TRIM(SUBSTITUTE(SUBSTITUTE(salesTable[[#This Row],[Revenue]],",",""),"GH₵",""))))</f>
        <v>28000</v>
      </c>
      <c r="AL1425" s="8">
        <f>IFERROR(IF(ROUND(salesTable[[#This Row],[Quantity_final]]*salesTable[[#This Row],[UnitPrice_final]],2)=ROUND(salesTable[[#This Row],[revenue_clean]],2)=TRUE,salesTable[[#This Row],[revenue_clean]],"invalid"),"INVALID")</f>
        <v>28000</v>
      </c>
      <c r="AM1425" s="19">
        <f>IF(ISNUMBER(salesTable[[#This Row],[OrderDate]]),salesTable[[#This Row],[OrderDate]],IFERROR(DATEVALUE(CLEAN(TRIM(SUBSTITUTE(salesTable[[#This Row],[OrderDate]],".","/")))),"CHECK"))</f>
        <v>45990</v>
      </c>
      <c r="AN142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45990</v>
      </c>
      <c r="AO142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5" s="8" t="str">
        <f>CLEAN(PROPER(TRIM(salesTable[[#This Row],[Email]])))</f>
        <v>Yaw.Mensah33@Example.Com</v>
      </c>
      <c r="AR1425" s="8" t="str">
        <f>CLEAN(TRIM(salesTable[[#This Row],[SourceFile]]))</f>
        <v>Retail_POS_2025.csv</v>
      </c>
      <c r="AS142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5" s="8" t="str">
        <f>IF(salesTable[orderRef_final]&lt;&gt;"MISSING",salesTable[orderRef_final],"invalid")</f>
        <v>SUSPICIOUS</v>
      </c>
    </row>
    <row r="1426" spans="1:46" x14ac:dyDescent="0.3">
      <c r="A1426" t="s">
        <v>2864</v>
      </c>
      <c r="B1426" t="s">
        <v>5433</v>
      </c>
      <c r="C1426" t="s">
        <v>507</v>
      </c>
      <c r="D1426" t="s">
        <v>151</v>
      </c>
      <c r="E1426" t="s">
        <v>1988</v>
      </c>
      <c r="F1426" t="s">
        <v>352</v>
      </c>
      <c r="G1426" t="s">
        <v>191</v>
      </c>
      <c r="H1426" t="s">
        <v>278</v>
      </c>
      <c r="I1426" t="s">
        <v>241</v>
      </c>
      <c r="J1426" t="s">
        <v>249</v>
      </c>
      <c r="K1426" t="s">
        <v>84</v>
      </c>
      <c r="L1426" t="s">
        <v>58</v>
      </c>
      <c r="M1426">
        <v>2</v>
      </c>
      <c r="N1426">
        <v>-1650</v>
      </c>
      <c r="O1426">
        <v>3300</v>
      </c>
      <c r="P1426" t="s">
        <v>5434</v>
      </c>
      <c r="Q1426" t="s">
        <v>5435</v>
      </c>
      <c r="R1426" t="s">
        <v>157</v>
      </c>
      <c r="S1426" t="str">
        <f>IF(salesTable[[#This Row],[Region]]="","MISSING",IFERROR(VLOOKUP(salesTable[[#This Row],[Region]],region_ref[],2,FALSE),TRIM(CLEAN(UPPER(salesTable[[#This Row],[Region]])))))</f>
        <v>TAMALE</v>
      </c>
      <c r="T1426" t="str">
        <f>IF(salesTable[[#This Row],[CustomerType]]="","MISSING",IFERROR(VLOOKUP(salesTable[[#This Row],[CustomerType]],customerType_Ref[],2,FALSE),TRIM(CLEAN(UPPER(salesTable[[#This Row],[CustomerType]])))))</f>
        <v>GOVERNMENT</v>
      </c>
      <c r="U1426" t="str">
        <f>IF(salesTable[[#This Row],[SalesChannel]]="","MISSING",IFERROR(VLOOKUP(salesTable[[#This Row],[SalesChannel]],salesChannel_Ref[],2,FALSE),CLEAN(UPPER(TRIM(salesTable[SalesChannel])))))</f>
        <v>AGENT</v>
      </c>
      <c r="V1426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6" s="8" t="str">
        <f>IF(salesTable[[#This Row],[ProductID]]="","MISSING",IFERROR(VLOOKUP(salesTable[[#This Row],[ProductID]],product_REF[],1,FALSE),"NO MATCH"))</f>
        <v>P004</v>
      </c>
      <c r="X1426" s="8" t="str">
        <f>CLEAN(UPPER(TRIM(IF(salesTable[[#This Row],[ProductID]]="","MISSING",IFERROR(VLOOKUP(salesTable[[#This Row],[ProductID]],product_REF[],2,FALSE),"NO MATCH")))))</f>
        <v>LASER PRINTER</v>
      </c>
      <c r="Y1426" t="str">
        <f>IFERROR(CLEAN(UPPER(TRIM(VLOOKUP(salesTable[[#This Row],[productID_Final]],product_REF[],3,FALSE)))),"NO MATCH")</f>
        <v>OFFICE SUPPLIES</v>
      </c>
      <c r="Z1426" s="8" t="str">
        <f>IF(salesTable[[#This Row],[productCategory_final]]=CLEAN(UPPER(TRIM(salesTable[ProductCategory]))),salesTable[[#This Row],[productCategory_final]],"MISMATCH")</f>
        <v>OFFICE SUPPLIES</v>
      </c>
      <c r="AA1426" s="8" t="str">
        <f>IF(salesTable[[#This Row],[CustomerID]]="","MISSING",IFERROR(VLOOKUP(salesTable[[#This Row],[CustomerID]],customer_REF[],1,FALSE),"NO MATCH"))</f>
        <v>C0145</v>
      </c>
      <c r="AB1426" t="str">
        <f>CLEAN(UPPER(TRIM(IF(salesTable[[#This Row],[FirstName]]="","MISSING",IFERROR(VLOOKUP(salesTable[[#This Row],[CustomerID_final]],customer_REF[],2,FALSE),"NO MATCH")))))</f>
        <v>KWAME</v>
      </c>
      <c r="AC1426" s="8" t="str">
        <f>IF(salesTable[[#This Row],[customerFisrtName]]=CLEAN(UPPER(TRIM(salesTable[[#This Row],[customerFisrtName]]))),salesTable[[#This Row],[customerFisrtName]],"MISMATCH")</f>
        <v>KWAME</v>
      </c>
      <c r="AD1426" t="str">
        <f>CLEAN(UPPER(TRIM(IF(salesTable[[#This Row],[LastName]]="","MISSING",IFERROR(VLOOKUP(salesTable[[#This Row],[CustomerID_final]],customer_REF[],3,FALSE),"NO MATCH")))))</f>
        <v>BADU</v>
      </c>
      <c r="AE1426" s="8" t="str">
        <f>IF(salesTable[[#This Row],[customerLastName]]=CLEAN(UPPER(TRIM(salesTable[[#This Row],[customerLastName]]))),salesTable[[#This Row],[customerLastName]],"MISMATCH")</f>
        <v>BADU</v>
      </c>
      <c r="AF1426" s="8" t="str">
        <f>IF(salesTable[[#This Row],[Phone]]="","MISSING",0&amp;RIGHT(TRIM(SUBSTITUTE(SUBSTITUTE(SUBSTITUTE(salesTable[[#This Row],[Phone]],"+","")," ",""),"-","")),9))</f>
        <v>0274092612</v>
      </c>
      <c r="AG142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26" s="8">
        <f>IF(salesTable[[#This Row],[quantity_clean]]&gt;0,salesTable[[#This Row],[quantity_clean]],"INVALID")</f>
        <v>2</v>
      </c>
      <c r="AI1426">
        <f>IF(OR(salesTable[[#This Row],[UnitPrice]]="",salesTable[[#This Row],[UnitPrice]]="N/A",salesTable[[#This Row],[UnitPrice]]="unknown"),"INVALID",VALUE(TRIM(SUBSTITUTE(SUBSTITUTE(salesTable[[#This Row],[UnitPrice]],",",""),"GH₵",""))))</f>
        <v>-1650</v>
      </c>
      <c r="AJ1426" s="8" t="str">
        <f>IF(salesTable[[#This Row],[unitPrice_clean]]&gt;0,salesTable[[#This Row],[unitPrice_clean]],"INVALID")</f>
        <v>INVALID</v>
      </c>
      <c r="AK1426">
        <f>IF(salesTable[[#This Row],[Revenue]]="","MISSING",VALUE(TRIM(SUBSTITUTE(SUBSTITUTE(salesTable[[#This Row],[Revenue]],",",""),"GH₵",""))))</f>
        <v>3300</v>
      </c>
      <c r="AL1426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26" s="19">
        <f>IF(ISNUMBER(salesTable[[#This Row],[OrderDate]]),salesTable[[#This Row],[OrderDate]],IFERROR(DATEVALUE(CLEAN(TRIM(SUBSTITUTE(salesTable[[#This Row],[OrderDate]],".","/")))),"CHECK"))</f>
        <v>45366</v>
      </c>
      <c r="AN142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6" s="8" t="str">
        <f>CLEAN(PROPER(TRIM(salesTable[[#This Row],[Email]])))</f>
        <v>Kwame.Badu36@Example.Com</v>
      </c>
      <c r="AR1426" s="8" t="str">
        <f>CLEAN(TRIM(salesTable[[#This Row],[SourceFile]]))</f>
        <v>Online_Sales_2025.xlsx</v>
      </c>
      <c r="AS142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6" s="8" t="str">
        <f>IF(salesTable[orderRef_final]&lt;&gt;"MISSING",salesTable[orderRef_final],"invalid")</f>
        <v>SUSPICIOUS</v>
      </c>
    </row>
    <row r="1427" spans="1:46" x14ac:dyDescent="0.3">
      <c r="A1427" t="s">
        <v>5458</v>
      </c>
      <c r="B1427" t="s">
        <v>5459</v>
      </c>
      <c r="C1427" t="s">
        <v>612</v>
      </c>
      <c r="D1427" t="s">
        <v>80</v>
      </c>
      <c r="E1427" t="s">
        <v>161</v>
      </c>
      <c r="F1427" t="s">
        <v>352</v>
      </c>
      <c r="G1427" t="s">
        <v>303</v>
      </c>
      <c r="H1427" t="s">
        <v>320</v>
      </c>
      <c r="I1427" t="s">
        <v>41</v>
      </c>
      <c r="J1427" t="s">
        <v>83</v>
      </c>
      <c r="K1427" t="s">
        <v>72</v>
      </c>
      <c r="L1427" t="s">
        <v>43</v>
      </c>
      <c r="M1427">
        <v>7</v>
      </c>
      <c r="N1427" t="s">
        <v>1978</v>
      </c>
      <c r="O1427">
        <v>16800</v>
      </c>
      <c r="P1427" t="s">
        <v>5460</v>
      </c>
      <c r="Q1427" t="s">
        <v>5461</v>
      </c>
      <c r="R1427" t="s">
        <v>32</v>
      </c>
      <c r="S1427" t="str">
        <f>IF(salesTable[[#This Row],[Region]]="","MISSING",IFERROR(VLOOKUP(salesTable[[#This Row],[Region]],region_ref[],2,FALSE),TRIM(CLEAN(UPPER(salesTable[[#This Row],[Region]])))))</f>
        <v>TAMALE</v>
      </c>
      <c r="T1427" t="str">
        <f>IF(salesTable[[#This Row],[CustomerType]]="","MISSING",IFERROR(VLOOKUP(salesTable[[#This Row],[CustomerType]],customerType_Ref[],2,FALSE),TRIM(CLEAN(UPPER(salesTable[[#This Row],[CustomerType]])))))</f>
        <v>INDIVIDUAL</v>
      </c>
      <c r="U1427" t="str">
        <f>IF(salesTable[[#This Row],[SalesChannel]]="","MISSING",IFERROR(VLOOKUP(salesTable[[#This Row],[SalesChannel]],salesChannel_Ref[],2,FALSE),CLEAN(UPPER(TRIM(salesTable[SalesChannel])))))</f>
        <v>IN-STORE</v>
      </c>
      <c r="V142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27" s="8" t="str">
        <f>IF(salesTable[[#This Row],[ProductID]]="","MISSING",IFERROR(VLOOKUP(salesTable[[#This Row],[ProductID]],product_REF[],1,FALSE),"NO MATCH"))</f>
        <v>P011</v>
      </c>
      <c r="X1427" s="8" t="str">
        <f>CLEAN(UPPER(TRIM(IF(salesTable[[#This Row],[ProductID]]="","MISSING",IFERROR(VLOOKUP(salesTable[[#This Row],[ProductID]],product_REF[],2,FALSE),"NO MATCH")))))</f>
        <v>EXECUTIVE DESK</v>
      </c>
      <c r="Y1427" t="str">
        <f>IFERROR(CLEAN(UPPER(TRIM(VLOOKUP(salesTable[[#This Row],[productID_Final]],product_REF[],3,FALSE)))),"NO MATCH")</f>
        <v>FURNITURE</v>
      </c>
      <c r="Z1427" s="8" t="str">
        <f>IF(salesTable[[#This Row],[productCategory_final]]=CLEAN(UPPER(TRIM(salesTable[ProductCategory]))),salesTable[[#This Row],[productCategory_final]],"MISMATCH")</f>
        <v>FURNITURE</v>
      </c>
      <c r="AA1427" s="8" t="str">
        <f>IF(salesTable[[#This Row],[CustomerID]]="","MISSING",IFERROR(VLOOKUP(salesTable[[#This Row],[CustomerID]],customer_REF[],1,FALSE),"NO MATCH"))</f>
        <v>C0254</v>
      </c>
      <c r="AB1427" t="str">
        <f>CLEAN(UPPER(TRIM(IF(salesTable[[#This Row],[FirstName]]="","MISSING",IFERROR(VLOOKUP(salesTable[[#This Row],[CustomerID_final]],customer_REF[],2,FALSE),"NO MATCH")))))</f>
        <v>ADWOA</v>
      </c>
      <c r="AC1427" s="8" t="str">
        <f>IF(salesTable[[#This Row],[customerFisrtName]]=CLEAN(UPPER(TRIM(salesTable[[#This Row],[customerFisrtName]]))),salesTable[[#This Row],[customerFisrtName]],"MISMATCH")</f>
        <v>ADWOA</v>
      </c>
      <c r="AD1427" t="str">
        <f>CLEAN(UPPER(TRIM(IF(salesTable[[#This Row],[LastName]]="","MISSING",IFERROR(VLOOKUP(salesTable[[#This Row],[CustomerID_final]],customer_REF[],3,FALSE),"NO MATCH")))))</f>
        <v>ADDO</v>
      </c>
      <c r="AE1427" s="8" t="str">
        <f>IF(salesTable[[#This Row],[customerLastName]]=CLEAN(UPPER(TRIM(salesTable[[#This Row],[customerLastName]]))),salesTable[[#This Row],[customerLastName]],"MISMATCH")</f>
        <v>ADDO</v>
      </c>
      <c r="AF1427" s="8" t="str">
        <f>IF(salesTable[[#This Row],[Phone]]="","MISSING",0&amp;RIGHT(TRIM(SUBSTITUTE(SUBSTITUTE(SUBSTITUTE(salesTable[[#This Row],[Phone]],"+","")," ",""),"-","")),9))</f>
        <v>0598531354</v>
      </c>
      <c r="AG1427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27" s="8">
        <f>IF(salesTable[[#This Row],[quantity_clean]]&gt;0,salesTable[[#This Row],[quantity_clean]],"INVALID")</f>
        <v>7</v>
      </c>
      <c r="AI142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27" s="8">
        <f>IF(salesTable[[#This Row],[unitPrice_clean]]&gt;0,salesTable[[#This Row],[unitPrice_clean]],"INVALID")</f>
        <v>2400</v>
      </c>
      <c r="AK1427">
        <f>IF(salesTable[[#This Row],[Revenue]]="","MISSING",VALUE(TRIM(SUBSTITUTE(SUBSTITUTE(salesTable[[#This Row],[Revenue]],",",""),"GH₵",""))))</f>
        <v>16800</v>
      </c>
      <c r="AL1427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427" s="19">
        <f>IF(ISNUMBER(salesTable[[#This Row],[OrderDate]]),salesTable[[#This Row],[OrderDate]],IFERROR(DATEVALUE(CLEAN(TRIM(SUBSTITUTE(salesTable[[#This Row],[OrderDate]],".","/")))),"CHECK"))</f>
        <v>45817</v>
      </c>
      <c r="AN142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45817</v>
      </c>
      <c r="AO142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7" s="8" t="str">
        <f>CLEAN(PROPER(TRIM(salesTable[[#This Row],[Email]])))</f>
        <v>Adwoa.Addo91@Example.Com</v>
      </c>
      <c r="AR1427" s="8" t="str">
        <f>CLEAN(TRIM(salesTable[[#This Row],[SourceFile]]))</f>
        <v>Agent_App_2025.csv</v>
      </c>
      <c r="AS142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7" s="8" t="str">
        <f>IF(salesTable[orderRef_final]&lt;&gt;"MISSING",salesTable[orderRef_final],"invalid")</f>
        <v>SUSPICIOUS</v>
      </c>
    </row>
    <row r="1428" spans="1:46" x14ac:dyDescent="0.3">
      <c r="A1428" t="s">
        <v>5465</v>
      </c>
      <c r="B1428" t="s">
        <v>5466</v>
      </c>
      <c r="C1428" t="s">
        <v>285</v>
      </c>
      <c r="D1428" t="s">
        <v>80</v>
      </c>
      <c r="E1428" t="s">
        <v>37</v>
      </c>
      <c r="F1428" t="s">
        <v>108</v>
      </c>
      <c r="G1428" t="s">
        <v>303</v>
      </c>
      <c r="H1428" t="s">
        <v>1094</v>
      </c>
      <c r="I1428" t="s">
        <v>41</v>
      </c>
      <c r="J1428" t="s">
        <v>164</v>
      </c>
      <c r="K1428" t="s">
        <v>57</v>
      </c>
      <c r="L1428" t="s">
        <v>111</v>
      </c>
      <c r="M1428" t="s">
        <v>577</v>
      </c>
      <c r="N1428" t="s">
        <v>1006</v>
      </c>
      <c r="O1428">
        <v>28800</v>
      </c>
      <c r="P1428" t="s">
        <v>5467</v>
      </c>
      <c r="Q1428" t="s">
        <v>2580</v>
      </c>
      <c r="R1428" t="s">
        <v>46</v>
      </c>
      <c r="S1428" t="str">
        <f>IF(salesTable[[#This Row],[Region]]="","MISSING",IFERROR(VLOOKUP(salesTable[[#This Row],[Region]],region_ref[],2,FALSE),TRIM(CLEAN(UPPER(salesTable[[#This Row],[Region]])))))</f>
        <v>TAMALE</v>
      </c>
      <c r="T1428" t="str">
        <f>IF(salesTable[[#This Row],[CustomerType]]="","MISSING",IFERROR(VLOOKUP(salesTable[[#This Row],[CustomerType]],customerType_Ref[],2,FALSE),TRIM(CLEAN(UPPER(salesTable[[#This Row],[CustomerType]])))))</f>
        <v>INDIVIDUAL</v>
      </c>
      <c r="U1428" t="str">
        <f>IF(salesTable[[#This Row],[SalesChannel]]="","MISSING",IFERROR(VLOOKUP(salesTable[[#This Row],[SalesChannel]],salesChannel_Ref[],2,FALSE),CLEAN(UPPER(TRIM(salesTable[SalesChannel])))))</f>
        <v>ONLINE</v>
      </c>
      <c r="V1428" t="str">
        <f>IF(salesTable[[#This Row],[PaymentMethod]]="","MISSING",IFERROR(VLOOKUP(salesTable[[#This Row],[PaymentMethod]],paymentMethod_REF[],2,FALSE), CLEAN(UPPER(TRIM(salesTable[[#This Row],[PaymentMethod]])))))</f>
        <v>CARD</v>
      </c>
      <c r="W1428" s="8" t="str">
        <f>IF(salesTable[[#This Row],[ProductID]]="","MISSING",IFERROR(VLOOKUP(salesTable[[#This Row],[ProductID]],product_REF[],1,FALSE),"NO MATCH"))</f>
        <v>P011</v>
      </c>
      <c r="X1428" s="8" t="str">
        <f>CLEAN(UPPER(TRIM(IF(salesTable[[#This Row],[ProductID]]="","MISSING",IFERROR(VLOOKUP(salesTable[[#This Row],[ProductID]],product_REF[],2,FALSE),"NO MATCH")))))</f>
        <v>EXECUTIVE DESK</v>
      </c>
      <c r="Y1428" t="str">
        <f>IFERROR(CLEAN(UPPER(TRIM(VLOOKUP(salesTable[[#This Row],[productID_Final]],product_REF[],3,FALSE)))),"NO MATCH")</f>
        <v>FURNITURE</v>
      </c>
      <c r="Z1428" s="8" t="str">
        <f>IF(salesTable[[#This Row],[productCategory_final]]=CLEAN(UPPER(TRIM(salesTable[ProductCategory]))),salesTable[[#This Row],[productCategory_final]],"MISMATCH")</f>
        <v>FURNITURE</v>
      </c>
      <c r="AA1428" s="8" t="str">
        <f>IF(salesTable[[#This Row],[CustomerID]]="","MISSING",IFERROR(VLOOKUP(salesTable[[#This Row],[CustomerID]],customer_REF[],1,FALSE),"NO MATCH"))</f>
        <v>C0194</v>
      </c>
      <c r="AB1428" t="str">
        <f>CLEAN(UPPER(TRIM(IF(salesTable[[#This Row],[FirstName]]="","MISSING",IFERROR(VLOOKUP(salesTable[[#This Row],[CustomerID_final]],customer_REF[],2,FALSE),"NO MATCH")))))</f>
        <v>ADWOA</v>
      </c>
      <c r="AC1428" s="8" t="str">
        <f>IF(salesTable[[#This Row],[customerFisrtName]]=CLEAN(UPPER(TRIM(salesTable[[#This Row],[customerFisrtName]]))),salesTable[[#This Row],[customerFisrtName]],"MISMATCH")</f>
        <v>ADWOA</v>
      </c>
      <c r="AD1428" t="str">
        <f>CLEAN(UPPER(TRIM(IF(salesTable[[#This Row],[LastName]]="","MISSING",IFERROR(VLOOKUP(salesTable[[#This Row],[CustomerID_final]],customer_REF[],3,FALSE),"NO MATCH")))))</f>
        <v>ANTWI</v>
      </c>
      <c r="AE1428" s="8" t="str">
        <f>IF(salesTable[[#This Row],[customerLastName]]=CLEAN(UPPER(TRIM(salesTable[[#This Row],[customerLastName]]))),salesTable[[#This Row],[customerLastName]],"MISMATCH")</f>
        <v>ANTWI</v>
      </c>
      <c r="AF1428" s="8" t="str">
        <f>IF(salesTable[[#This Row],[Phone]]="","MISSING",0&amp;RIGHT(TRIM(SUBSTITUTE(SUBSTITUTE(SUBSTITUTE(salesTable[[#This Row],[Phone]],"+","")," ",""),"-","")),9))</f>
        <v>0261968903</v>
      </c>
      <c r="AG142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428" s="8">
        <f>IF(salesTable[[#This Row],[quantity_clean]]&gt;0,salesTable[[#This Row],[quantity_clean]],"INVALID")</f>
        <v>12</v>
      </c>
      <c r="AI142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28" s="8">
        <f>IF(salesTable[[#This Row],[unitPrice_clean]]&gt;0,salesTable[[#This Row],[unitPrice_clean]],"INVALID")</f>
        <v>2400</v>
      </c>
      <c r="AK1428">
        <f>IF(salesTable[[#This Row],[Revenue]]="","MISSING",VALUE(TRIM(SUBSTITUTE(SUBSTITUTE(salesTable[[#This Row],[Revenue]],",",""),"GH₵",""))))</f>
        <v>28800</v>
      </c>
      <c r="AL1428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428" s="19" t="str">
        <f>IF(ISNUMBER(salesTable[[#This Row],[OrderDate]]),salesTable[[#This Row],[OrderDate]],IFERROR(DATEVALUE(CLEAN(TRIM(SUBSTITUTE(salesTable[[#This Row],[OrderDate]],".","/")))),"CHECK"))</f>
        <v>CHECK</v>
      </c>
      <c r="AN142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8" s="8" t="str">
        <f>CLEAN(PROPER(TRIM(salesTable[[#This Row],[Email]])))</f>
        <v>Adwoa.Antwi7@Example.Com</v>
      </c>
      <c r="AR1428" s="8" t="str">
        <f>CLEAN(TRIM(salesTable[[#This Row],[SourceFile]]))</f>
        <v>Mobile_App_Export.csv</v>
      </c>
      <c r="AS142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8" s="8" t="str">
        <f>IF(salesTable[orderRef_final]&lt;&gt;"MISSING",salesTable[orderRef_final],"invalid")</f>
        <v>SUSPICIOUS</v>
      </c>
    </row>
    <row r="1429" spans="1:46" x14ac:dyDescent="0.3">
      <c r="A1429" t="s">
        <v>5481</v>
      </c>
      <c r="B1429" t="s">
        <v>5482</v>
      </c>
      <c r="C1429" t="s">
        <v>2172</v>
      </c>
      <c r="D1429" t="s">
        <v>641</v>
      </c>
      <c r="E1429" t="s">
        <v>173</v>
      </c>
      <c r="F1429" t="s">
        <v>108</v>
      </c>
      <c r="G1429" t="s">
        <v>162</v>
      </c>
      <c r="H1429" t="s">
        <v>163</v>
      </c>
      <c r="I1429" t="s">
        <v>110</v>
      </c>
      <c r="J1429" t="s">
        <v>27</v>
      </c>
      <c r="K1429" t="s">
        <v>84</v>
      </c>
      <c r="L1429" t="s">
        <v>182</v>
      </c>
      <c r="M1429">
        <v>7</v>
      </c>
      <c r="N1429">
        <v>620</v>
      </c>
      <c r="O1429">
        <v>4340</v>
      </c>
      <c r="P1429" t="s">
        <v>5483</v>
      </c>
      <c r="Q1429" t="s">
        <v>5484</v>
      </c>
      <c r="R1429" t="s">
        <v>46</v>
      </c>
      <c r="S1429" t="str">
        <f>IF(salesTable[[#This Row],[Region]]="","MISSING",IFERROR(VLOOKUP(salesTable[[#This Row],[Region]],region_ref[],2,FALSE),TRIM(CLEAN(UPPER(salesTable[[#This Row],[Region]])))))</f>
        <v>TAMALE</v>
      </c>
      <c r="T1429" t="str">
        <f>IF(salesTable[[#This Row],[CustomerType]]="","MISSING",IFERROR(VLOOKUP(salesTable[[#This Row],[CustomerType]],customerType_Ref[],2,FALSE),TRIM(CLEAN(UPPER(salesTable[[#This Row],[CustomerType]])))))</f>
        <v>GOVERNMENT</v>
      </c>
      <c r="U1429" t="str">
        <f>IF(salesTable[[#This Row],[SalesChannel]]="","MISSING",IFERROR(VLOOKUP(salesTable[[#This Row],[SalesChannel]],salesChannel_Ref[],2,FALSE),CLEAN(UPPER(TRIM(salesTable[SalesChannel])))))</f>
        <v>AGENT</v>
      </c>
      <c r="V1429" t="str">
        <f>IF(salesTable[[#This Row],[PaymentMethod]]="","MISSING",IFERROR(VLOOKUP(salesTable[[#This Row],[PaymentMethod]],paymentMethod_REF[],2,FALSE), CLEAN(UPPER(TRIM(salesTable[[#This Row],[PaymentMethod]])))))</f>
        <v>CASH</v>
      </c>
      <c r="W1429" s="8" t="str">
        <f>IF(salesTable[[#This Row],[ProductID]]="","MISSING",IFERROR(VLOOKUP(salesTable[[#This Row],[ProductID]],product_REF[],1,FALSE),"NO MATCH"))</f>
        <v>P012</v>
      </c>
      <c r="X1429" s="8" t="str">
        <f>CLEAN(UPPER(TRIM(IF(salesTable[[#This Row],[ProductID]]="","MISSING",IFERROR(VLOOKUP(salesTable[[#This Row],[ProductID]],product_REF[],2,FALSE),"NO MATCH")))))</f>
        <v>BLENDER PLUS</v>
      </c>
      <c r="Y1429" t="str">
        <f>IFERROR(CLEAN(UPPER(TRIM(VLOOKUP(salesTable[[#This Row],[productID_Final]],product_REF[],3,FALSE)))),"NO MATCH")</f>
        <v>HOME APPLIANCES</v>
      </c>
      <c r="Z1429" s="8" t="str">
        <f>IF(salesTable[[#This Row],[productCategory_final]]=CLEAN(UPPER(TRIM(salesTable[ProductCategory]))),salesTable[[#This Row],[productCategory_final]],"MISMATCH")</f>
        <v>HOME APPLIANCES</v>
      </c>
      <c r="AA1429" s="8" t="str">
        <f>IF(salesTable[[#This Row],[CustomerID]]="","MISSING",IFERROR(VLOOKUP(salesTable[[#This Row],[CustomerID]],customer_REF[],1,FALSE),"NO MATCH"))</f>
        <v>C0135</v>
      </c>
      <c r="AB1429" t="str">
        <f>CLEAN(UPPER(TRIM(IF(salesTable[[#This Row],[FirstName]]="","MISSING",IFERROR(VLOOKUP(salesTable[[#This Row],[CustomerID_final]],customer_REF[],2,FALSE),"NO MATCH")))))</f>
        <v>KOJO</v>
      </c>
      <c r="AC1429" s="8" t="str">
        <f>IF(salesTable[[#This Row],[customerFisrtName]]=CLEAN(UPPER(TRIM(salesTable[[#This Row],[customerFisrtName]]))),salesTable[[#This Row],[customerFisrtName]],"MISMATCH")</f>
        <v>KOJO</v>
      </c>
      <c r="AD1429" t="str">
        <f>CLEAN(UPPER(TRIM(IF(salesTable[[#This Row],[LastName]]="","MISSING",IFERROR(VLOOKUP(salesTable[[#This Row],[CustomerID_final]],customer_REF[],3,FALSE),"NO MATCH")))))</f>
        <v>OSEI</v>
      </c>
      <c r="AE1429" s="8" t="str">
        <f>IF(salesTable[[#This Row],[customerLastName]]=CLEAN(UPPER(TRIM(salesTable[[#This Row],[customerLastName]]))),salesTable[[#This Row],[customerLastName]],"MISMATCH")</f>
        <v>OSEI</v>
      </c>
      <c r="AF1429" s="8" t="str">
        <f>IF(salesTable[[#This Row],[Phone]]="","MISSING",0&amp;RIGHT(TRIM(SUBSTITUTE(SUBSTITUTE(SUBSTITUTE(salesTable[[#This Row],[Phone]],"+","")," ",""),"-","")),9))</f>
        <v>0269622376</v>
      </c>
      <c r="AG1429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29" s="8">
        <f>IF(salesTable[[#This Row],[quantity_clean]]&gt;0,salesTable[[#This Row],[quantity_clean]],"INVALID")</f>
        <v>7</v>
      </c>
      <c r="AI1429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429" s="8">
        <f>IF(salesTable[[#This Row],[unitPrice_clean]]&gt;0,salesTable[[#This Row],[unitPrice_clean]],"INVALID")</f>
        <v>620</v>
      </c>
      <c r="AK1429">
        <f>IF(salesTable[[#This Row],[Revenue]]="","MISSING",VALUE(TRIM(SUBSTITUTE(SUBSTITUTE(salesTable[[#This Row],[Revenue]],",",""),"GH₵",""))))</f>
        <v>4340</v>
      </c>
      <c r="AL1429" s="8">
        <f>IFERROR(IF(ROUND(salesTable[[#This Row],[Quantity_final]]*salesTable[[#This Row],[UnitPrice_final]],2)=ROUND(salesTable[[#This Row],[revenue_clean]],2)=TRUE,salesTable[[#This Row],[revenue_clean]],"invalid"),"INVALID")</f>
        <v>4340</v>
      </c>
      <c r="AM1429" s="19">
        <f>IF(ISNUMBER(salesTable[[#This Row],[OrderDate]]),salesTable[[#This Row],[OrderDate]],IFERROR(DATEVALUE(CLEAN(TRIM(SUBSTITUTE(salesTable[[#This Row],[OrderDate]],".","/")))),"CHECK"))</f>
        <v>46214</v>
      </c>
      <c r="AN142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2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2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29" s="8" t="str">
        <f>CLEAN(PROPER(TRIM(salesTable[[#This Row],[Email]])))</f>
        <v>Kojo.Osei11@Example.Com</v>
      </c>
      <c r="AR1429" s="8" t="str">
        <f>CLEAN(TRIM(salesTable[[#This Row],[SourceFile]]))</f>
        <v>Mobile_App_Export.csv</v>
      </c>
      <c r="AS142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29" s="8" t="str">
        <f>IF(salesTable[orderRef_final]&lt;&gt;"MISSING",salesTable[orderRef_final],"invalid")</f>
        <v>SUSPICIOUS</v>
      </c>
    </row>
    <row r="1430" spans="1:46" x14ac:dyDescent="0.3">
      <c r="A1430" t="s">
        <v>5494</v>
      </c>
      <c r="B1430" t="s">
        <v>3967</v>
      </c>
      <c r="C1430" t="s">
        <v>2130</v>
      </c>
      <c r="D1430" t="s">
        <v>992</v>
      </c>
      <c r="E1430" t="s">
        <v>173</v>
      </c>
      <c r="F1430" t="s">
        <v>23</v>
      </c>
      <c r="G1430" t="s">
        <v>120</v>
      </c>
      <c r="H1430" t="s">
        <v>121</v>
      </c>
      <c r="I1430" t="s">
        <v>41</v>
      </c>
      <c r="J1430" t="s">
        <v>83</v>
      </c>
      <c r="K1430" t="s">
        <v>72</v>
      </c>
      <c r="L1430" t="s">
        <v>1882</v>
      </c>
      <c r="M1430">
        <v>8</v>
      </c>
      <c r="N1430" t="s">
        <v>2750</v>
      </c>
      <c r="O1430">
        <v>6800</v>
      </c>
      <c r="P1430" t="s">
        <v>5495</v>
      </c>
      <c r="Q1430" t="s">
        <v>5496</v>
      </c>
      <c r="R1430" t="s">
        <v>32</v>
      </c>
      <c r="S1430" t="str">
        <f>IF(salesTable[[#This Row],[Region]]="","MISSING",IFERROR(VLOOKUP(salesTable[[#This Row],[Region]],region_ref[],2,FALSE),TRIM(CLEAN(UPPER(salesTable[[#This Row],[Region]])))))</f>
        <v>HO</v>
      </c>
      <c r="T1430" t="str">
        <f>IF(salesTable[[#This Row],[CustomerType]]="","MISSING",IFERROR(VLOOKUP(salesTable[[#This Row],[CustomerType]],customerType_Ref[],2,FALSE),TRIM(CLEAN(UPPER(salesTable[[#This Row],[CustomerType]])))))</f>
        <v>INDIVIDUAL</v>
      </c>
      <c r="U1430" t="str">
        <f>IF(salesTable[[#This Row],[SalesChannel]]="","MISSING",IFERROR(VLOOKUP(salesTable[[#This Row],[SalesChannel]],salesChannel_Ref[],2,FALSE),CLEAN(UPPER(TRIM(salesTable[SalesChannel])))))</f>
        <v>IN-STORE</v>
      </c>
      <c r="V1430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30" s="8" t="str">
        <f>IF(salesTable[[#This Row],[ProductID]]="","MISSING",IFERROR(VLOOKUP(salesTable[[#This Row],[ProductID]],product_REF[],1,FALSE),"NO MATCH"))</f>
        <v>P002</v>
      </c>
      <c r="X1430" s="8" t="str">
        <f>CLEAN(UPPER(TRIM(IF(salesTable[[#This Row],[ProductID]]="","MISSING",IFERROR(VLOOKUP(salesTable[[#This Row],[ProductID]],product_REF[],2,FALSE),"NO MATCH")))))</f>
        <v>OFFICE CHAIR</v>
      </c>
      <c r="Y1430" t="str">
        <f>IFERROR(CLEAN(UPPER(TRIM(VLOOKUP(salesTable[[#This Row],[productID_Final]],product_REF[],3,FALSE)))),"NO MATCH")</f>
        <v>FURNITURE</v>
      </c>
      <c r="Z1430" s="8" t="str">
        <f>IF(salesTable[[#This Row],[productCategory_final]]=CLEAN(UPPER(TRIM(salesTable[ProductCategory]))),salesTable[[#This Row],[productCategory_final]],"MISMATCH")</f>
        <v>FURNITURE</v>
      </c>
      <c r="AA1430" s="8" t="str">
        <f>IF(salesTable[[#This Row],[CustomerID]]="","MISSING",IFERROR(VLOOKUP(salesTable[[#This Row],[CustomerID]],customer_REF[],1,FALSE),"NO MATCH"))</f>
        <v>C0125</v>
      </c>
      <c r="AB1430" t="str">
        <f>CLEAN(UPPER(TRIM(IF(salesTable[[#This Row],[FirstName]]="","MISSING",IFERROR(VLOOKUP(salesTable[[#This Row],[CustomerID_final]],customer_REF[],2,FALSE),"NO MATCH")))))</f>
        <v>KWAME</v>
      </c>
      <c r="AC1430" s="8" t="str">
        <f>IF(salesTable[[#This Row],[customerFisrtName]]=CLEAN(UPPER(TRIM(salesTable[[#This Row],[customerFisrtName]]))),salesTable[[#This Row],[customerFisrtName]],"MISMATCH")</f>
        <v>KWAME</v>
      </c>
      <c r="AD1430" t="str">
        <f>CLEAN(UPPER(TRIM(IF(salesTable[[#This Row],[LastName]]="","MISSING",IFERROR(VLOOKUP(salesTable[[#This Row],[CustomerID_final]],customer_REF[],3,FALSE),"NO MATCH")))))</f>
        <v>OSEI</v>
      </c>
      <c r="AE1430" s="8" t="str">
        <f>IF(salesTable[[#This Row],[customerLastName]]=CLEAN(UPPER(TRIM(salesTable[[#This Row],[customerLastName]]))),salesTable[[#This Row],[customerLastName]],"MISMATCH")</f>
        <v>OSEI</v>
      </c>
      <c r="AF1430" s="8" t="str">
        <f>IF(salesTable[[#This Row],[Phone]]="","MISSING",0&amp;RIGHT(TRIM(SUBSTITUTE(SUBSTITUTE(SUBSTITUTE(salesTable[[#This Row],[Phone]],"+","")," ",""),"-","")),9))</f>
        <v>0594905176</v>
      </c>
      <c r="AG143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30" s="8">
        <f>IF(salesTable[[#This Row],[quantity_clean]]&gt;0,salesTable[[#This Row],[quantity_clean]],"INVALID")</f>
        <v>8</v>
      </c>
      <c r="AI1430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30" s="8">
        <f>IF(salesTable[[#This Row],[unitPrice_clean]]&gt;0,salesTable[[#This Row],[unitPrice_clean]],"INVALID")</f>
        <v>850</v>
      </c>
      <c r="AK1430">
        <f>IF(salesTable[[#This Row],[Revenue]]="","MISSING",VALUE(TRIM(SUBSTITUTE(SUBSTITUTE(salesTable[[#This Row],[Revenue]],",",""),"GH₵",""))))</f>
        <v>6800</v>
      </c>
      <c r="AL1430" s="8">
        <f>IFERROR(IF(ROUND(salesTable[[#This Row],[Quantity_final]]*salesTable[[#This Row],[UnitPrice_final]],2)=ROUND(salesTable[[#This Row],[revenue_clean]],2)=TRUE,salesTable[[#This Row],[revenue_clean]],"invalid"),"INVALID")</f>
        <v>6800</v>
      </c>
      <c r="AM1430" s="19">
        <f>IF(ISNUMBER(salesTable[[#This Row],[OrderDate]]),salesTable[[#This Row],[OrderDate]],IFERROR(DATEVALUE(CLEAN(TRIM(SUBSTITUTE(salesTable[[#This Row],[OrderDate]],".","/")))),"CHECK"))</f>
        <v>46017</v>
      </c>
      <c r="AN143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46017</v>
      </c>
      <c r="AO143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30" s="8" t="str">
        <f>CLEAN(PROPER(TRIM(salesTable[[#This Row],[Email]])))</f>
        <v>Kwame.Osei12@Example.Com</v>
      </c>
      <c r="AR1430" s="8" t="str">
        <f>CLEAN(TRIM(salesTable[[#This Row],[SourceFile]]))</f>
        <v>Agent_App_2025.csv</v>
      </c>
      <c r="AS143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0" s="8" t="str">
        <f>IF(salesTable[orderRef_final]&lt;&gt;"MISSING",salesTable[orderRef_final],"invalid")</f>
        <v>SUSPICIOUS</v>
      </c>
    </row>
    <row r="1431" spans="1:46" x14ac:dyDescent="0.3">
      <c r="A1431" t="s">
        <v>3397</v>
      </c>
      <c r="B1431" t="s">
        <v>5497</v>
      </c>
      <c r="C1431" t="s">
        <v>4322</v>
      </c>
      <c r="D1431" t="s">
        <v>80</v>
      </c>
      <c r="E1431" t="s">
        <v>173</v>
      </c>
      <c r="F1431" t="s">
        <v>311</v>
      </c>
      <c r="G1431" t="s">
        <v>39</v>
      </c>
      <c r="H1431" t="s">
        <v>40</v>
      </c>
      <c r="I1431" t="s">
        <v>41</v>
      </c>
      <c r="J1431" t="s">
        <v>97</v>
      </c>
      <c r="K1431" t="s">
        <v>72</v>
      </c>
      <c r="L1431" t="s">
        <v>182</v>
      </c>
      <c r="M1431" t="s">
        <v>383</v>
      </c>
      <c r="N1431">
        <v>1900</v>
      </c>
      <c r="O1431">
        <v>13500</v>
      </c>
      <c r="P1431" t="s">
        <v>5498</v>
      </c>
      <c r="Q1431" t="s">
        <v>5499</v>
      </c>
      <c r="R1431" t="s">
        <v>61</v>
      </c>
      <c r="S1431" t="str">
        <f>IF(salesTable[[#This Row],[Region]]="","MISSING",IFERROR(VLOOKUP(salesTable[[#This Row],[Region]],region_ref[],2,FALSE),TRIM(CLEAN(UPPER(salesTable[[#This Row],[Region]])))))</f>
        <v>HO</v>
      </c>
      <c r="T1431" t="str">
        <f>IF(salesTable[[#This Row],[CustomerType]]="","MISSING",IFERROR(VLOOKUP(salesTable[[#This Row],[CustomerType]],customerType_Ref[],2,FALSE),TRIM(CLEAN(UPPER(salesTable[[#This Row],[CustomerType]])))))</f>
        <v>BUSINESS</v>
      </c>
      <c r="U1431" t="str">
        <f>IF(salesTable[[#This Row],[SalesChannel]]="","MISSING",IFERROR(VLOOKUP(salesTable[[#This Row],[SalesChannel]],salesChannel_Ref[],2,FALSE),CLEAN(UPPER(TRIM(salesTable[SalesChannel])))))</f>
        <v>IN-STORE</v>
      </c>
      <c r="V1431" t="str">
        <f>IF(salesTable[[#This Row],[PaymentMethod]]="","MISSING",IFERROR(VLOOKUP(salesTable[[#This Row],[PaymentMethod]],paymentMethod_REF[],2,FALSE), CLEAN(UPPER(TRIM(salesTable[[#This Row],[PaymentMethod]])))))</f>
        <v>CASH</v>
      </c>
      <c r="W1431" s="8" t="str">
        <f>IF(salesTable[[#This Row],[ProductID]]="","MISSING",IFERROR(VLOOKUP(salesTable[[#This Row],[ProductID]],product_REF[],1,FALSE),"NO MATCH"))</f>
        <v>P006</v>
      </c>
      <c r="X1431" s="8" t="str">
        <f>CLEAN(UPPER(TRIM(IF(salesTable[[#This Row],[ProductID]]="","MISSING",IFERROR(VLOOKUP(salesTable[[#This Row],[ProductID]],product_REF[],2,FALSE),"NO MATCH")))))</f>
        <v>STANDING DESK</v>
      </c>
      <c r="Y1431" t="str">
        <f>IFERROR(CLEAN(UPPER(TRIM(VLOOKUP(salesTable[[#This Row],[productID_Final]],product_REF[],3,FALSE)))),"NO MATCH")</f>
        <v>FURNITURE</v>
      </c>
      <c r="Z1431" s="8" t="str">
        <f>IF(salesTable[[#This Row],[productCategory_final]]=CLEAN(UPPER(TRIM(salesTable[ProductCategory]))),salesTable[[#This Row],[productCategory_final]],"MISMATCH")</f>
        <v>FURNITURE</v>
      </c>
      <c r="AA1431" s="8" t="str">
        <f>IF(salesTable[[#This Row],[CustomerID]]="","MISSING",IFERROR(VLOOKUP(salesTable[[#This Row],[CustomerID]],customer_REF[],1,FALSE),"NO MATCH"))</f>
        <v>C0363</v>
      </c>
      <c r="AB1431" t="str">
        <f>CLEAN(UPPER(TRIM(IF(salesTable[[#This Row],[FirstName]]="","MISSING",IFERROR(VLOOKUP(salesTable[[#This Row],[CustomerID_final]],customer_REF[],2,FALSE),"NO MATCH")))))</f>
        <v>ADWOA</v>
      </c>
      <c r="AC1431" s="8" t="str">
        <f>IF(salesTable[[#This Row],[customerFisrtName]]=CLEAN(UPPER(TRIM(salesTable[[#This Row],[customerFisrtName]]))),salesTable[[#This Row],[customerFisrtName]],"MISMATCH")</f>
        <v>ADWOA</v>
      </c>
      <c r="AD1431" t="str">
        <f>CLEAN(UPPER(TRIM(IF(salesTable[[#This Row],[LastName]]="","MISSING",IFERROR(VLOOKUP(salesTable[[#This Row],[CustomerID_final]],customer_REF[],3,FALSE),"NO MATCH")))))</f>
        <v>OSEI</v>
      </c>
      <c r="AE1431" s="8" t="str">
        <f>IF(salesTable[[#This Row],[customerLastName]]=CLEAN(UPPER(TRIM(salesTable[[#This Row],[customerLastName]]))),salesTable[[#This Row],[customerLastName]],"MISMATCH")</f>
        <v>OSEI</v>
      </c>
      <c r="AF1431" s="8" t="str">
        <f>IF(salesTable[[#This Row],[Phone]]="","MISSING",0&amp;RIGHT(TRIM(SUBSTITUTE(SUBSTITUTE(SUBSTITUTE(salesTable[[#This Row],[Phone]],"+","")," ",""),"-","")),9))</f>
        <v>0273929817</v>
      </c>
      <c r="AG1431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31" s="8">
        <f>IF(salesTable[[#This Row],[quantity_clean]]&gt;0,salesTable[[#This Row],[quantity_clean]],"INVALID")</f>
        <v>7</v>
      </c>
      <c r="AI1431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31" s="8">
        <f>IF(salesTable[[#This Row],[unitPrice_clean]]&gt;0,salesTable[[#This Row],[unitPrice_clean]],"INVALID")</f>
        <v>1900</v>
      </c>
      <c r="AK1431">
        <f>IF(salesTable[[#This Row],[Revenue]]="","MISSING",VALUE(TRIM(SUBSTITUTE(SUBSTITUTE(salesTable[[#This Row],[Revenue]],",",""),"GH₵",""))))</f>
        <v>13500</v>
      </c>
      <c r="AL1431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31" s="19">
        <f>IF(ISNUMBER(salesTable[[#This Row],[OrderDate]]),salesTable[[#This Row],[OrderDate]],IFERROR(DATEVALUE(CLEAN(TRIM(SUBSTITUTE(salesTable[[#This Row],[OrderDate]],".","/")))),"CHECK"))</f>
        <v>46006</v>
      </c>
      <c r="AN143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46006</v>
      </c>
      <c r="AO143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31" s="8" t="str">
        <f>CLEAN(PROPER(TRIM(salesTable[[#This Row],[Email]])))</f>
        <v>Adwoa.Osei70@Example.Com</v>
      </c>
      <c r="AR1431" s="8" t="str">
        <f>CLEAN(TRIM(salesTable[[#This Row],[SourceFile]]))</f>
        <v>Retail_POS_2025.csv</v>
      </c>
      <c r="AS143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1" s="8" t="str">
        <f>IF(salesTable[orderRef_final]&lt;&gt;"MISSING",salesTable[orderRef_final],"invalid")</f>
        <v>SUSPICIOUS</v>
      </c>
    </row>
    <row r="1432" spans="1:46" x14ac:dyDescent="0.3">
      <c r="A1432" t="s">
        <v>5508</v>
      </c>
      <c r="B1432" t="s">
        <v>5509</v>
      </c>
      <c r="C1432" t="s">
        <v>961</v>
      </c>
      <c r="D1432" t="s">
        <v>366</v>
      </c>
      <c r="E1432" t="s">
        <v>140</v>
      </c>
      <c r="F1432" t="s">
        <v>1718</v>
      </c>
      <c r="G1432" t="s">
        <v>39</v>
      </c>
      <c r="H1432" t="s">
        <v>336</v>
      </c>
      <c r="I1432" t="s">
        <v>265</v>
      </c>
      <c r="J1432" t="s">
        <v>56</v>
      </c>
      <c r="K1432" t="s">
        <v>98</v>
      </c>
      <c r="L1432" t="s">
        <v>58</v>
      </c>
      <c r="M1432">
        <v>2</v>
      </c>
      <c r="N1432">
        <v>1800</v>
      </c>
      <c r="O1432">
        <v>3600</v>
      </c>
      <c r="P1432" t="s">
        <v>5510</v>
      </c>
      <c r="Q1432" t="s">
        <v>5511</v>
      </c>
      <c r="R1432" t="s">
        <v>61</v>
      </c>
      <c r="S1432" t="str">
        <f>IF(salesTable[[#This Row],[Region]]="","MISSING",IFERROR(VLOOKUP(salesTable[[#This Row],[Region]],region_ref[],2,FALSE),TRIM(CLEAN(UPPER(salesTable[[#This Row],[Region]])))))</f>
        <v>TAMALE</v>
      </c>
      <c r="T1432" t="str">
        <f>IF(salesTable[[#This Row],[CustomerType]]="","MISSING",IFERROR(VLOOKUP(salesTable[[#This Row],[CustomerType]],customerType_Ref[],2,FALSE),TRIM(CLEAN(UPPER(salesTable[[#This Row],[CustomerType]])))))</f>
        <v>GOVERNMENT</v>
      </c>
      <c r="U1432" t="str">
        <f>IF(salesTable[[#This Row],[SalesChannel]]="","MISSING",IFERROR(VLOOKUP(salesTable[[#This Row],[SalesChannel]],salesChannel_Ref[],2,FALSE),CLEAN(UPPER(TRIM(salesTable[SalesChannel])))))</f>
        <v>MOBILE APP</v>
      </c>
      <c r="V143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32" s="8" t="str">
        <f>IF(salesTable[[#This Row],[ProductID]]="","MISSING",IFERROR(VLOOKUP(salesTable[[#This Row],[ProductID]],product_REF[],1,FALSE),"NO MATCH"))</f>
        <v>P006</v>
      </c>
      <c r="X1432" s="8" t="str">
        <f>CLEAN(UPPER(TRIM(IF(salesTable[[#This Row],[ProductID]]="","MISSING",IFERROR(VLOOKUP(salesTable[[#This Row],[ProductID]],product_REF[],2,FALSE),"NO MATCH")))))</f>
        <v>STANDING DESK</v>
      </c>
      <c r="Y1432" t="str">
        <f>IFERROR(CLEAN(UPPER(TRIM(VLOOKUP(salesTable[[#This Row],[productID_Final]],product_REF[],3,FALSE)))),"NO MATCH")</f>
        <v>FURNITURE</v>
      </c>
      <c r="Z1432" s="8" t="str">
        <f>IF(salesTable[[#This Row],[productCategory_final]]=CLEAN(UPPER(TRIM(salesTable[ProductCategory]))),salesTable[[#This Row],[productCategory_final]],"MISMATCH")</f>
        <v>FURNITURE</v>
      </c>
      <c r="AA1432" s="8" t="str">
        <f>IF(salesTable[[#This Row],[CustomerID]]="","MISSING",IFERROR(VLOOKUP(salesTable[[#This Row],[CustomerID]],customer_REF[],1,FALSE),"NO MATCH"))</f>
        <v>C0053</v>
      </c>
      <c r="AB1432" t="str">
        <f>CLEAN(UPPER(TRIM(IF(salesTable[[#This Row],[FirstName]]="","MISSING",IFERROR(VLOOKUP(salesTable[[#This Row],[CustomerID_final]],customer_REF[],2,FALSE),"NO MATCH")))))</f>
        <v>ABENA</v>
      </c>
      <c r="AC1432" s="8" t="str">
        <f>IF(salesTable[[#This Row],[customerFisrtName]]=CLEAN(UPPER(TRIM(salesTable[[#This Row],[customerFisrtName]]))),salesTable[[#This Row],[customerFisrtName]],"MISMATCH")</f>
        <v>ABENA</v>
      </c>
      <c r="AD1432" t="str">
        <f>CLEAN(UPPER(TRIM(IF(salesTable[[#This Row],[LastName]]="","MISSING",IFERROR(VLOOKUP(salesTable[[#This Row],[CustomerID_final]],customer_REF[],3,FALSE),"NO MATCH")))))</f>
        <v>OWUSU</v>
      </c>
      <c r="AE1432" s="8" t="str">
        <f>IF(salesTable[[#This Row],[customerLastName]]=CLEAN(UPPER(TRIM(salesTable[[#This Row],[customerLastName]]))),salesTable[[#This Row],[customerLastName]],"MISMATCH")</f>
        <v>OWUSU</v>
      </c>
      <c r="AF1432" s="8" t="str">
        <f>IF(salesTable[[#This Row],[Phone]]="","MISSING",0&amp;RIGHT(TRIM(SUBSTITUTE(SUBSTITUTE(SUBSTITUTE(salesTable[[#This Row],[Phone]],"+","")," ",""),"-","")),9))</f>
        <v>0205211814</v>
      </c>
      <c r="AG143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32" s="8">
        <f>IF(salesTable[[#This Row],[quantity_clean]]&gt;0,salesTable[[#This Row],[quantity_clean]],"INVALID")</f>
        <v>2</v>
      </c>
      <c r="AI1432">
        <f>IF(OR(salesTable[[#This Row],[UnitPrice]]="",salesTable[[#This Row],[UnitPrice]]="N/A",salesTable[[#This Row],[UnitPrice]]="unknown"),"INVALID",VALUE(TRIM(SUBSTITUTE(SUBSTITUTE(salesTable[[#This Row],[UnitPrice]],",",""),"GH₵",""))))</f>
        <v>1800</v>
      </c>
      <c r="AJ1432" s="8">
        <f>IF(salesTable[[#This Row],[unitPrice_clean]]&gt;0,salesTable[[#This Row],[unitPrice_clean]],"INVALID")</f>
        <v>1800</v>
      </c>
      <c r="AK1432">
        <f>IF(salesTable[[#This Row],[Revenue]]="","MISSING",VALUE(TRIM(SUBSTITUTE(SUBSTITUTE(salesTable[[#This Row],[Revenue]],",",""),"GH₵",""))))</f>
        <v>3600</v>
      </c>
      <c r="AL1432" s="8">
        <f>IFERROR(IF(ROUND(salesTable[[#This Row],[Quantity_final]]*salesTable[[#This Row],[UnitPrice_final]],2)=ROUND(salesTable[[#This Row],[revenue_clean]],2)=TRUE,salesTable[[#This Row],[revenue_clean]],"invalid"),"INVALID")</f>
        <v>3600</v>
      </c>
      <c r="AM1432" s="19">
        <f>IF(ISNUMBER(salesTable[[#This Row],[OrderDate]]),salesTable[[#This Row],[OrderDate]],IFERROR(DATEVALUE(CLEAN(TRIM(SUBSTITUTE(salesTable[[#This Row],[OrderDate]],".","/")))),"CHECK"))</f>
        <v>45939</v>
      </c>
      <c r="AN143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45939</v>
      </c>
      <c r="AO143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32" s="8" t="str">
        <f>CLEAN(PROPER(TRIM(salesTable[[#This Row],[Email]])))</f>
        <v>Abena.Owusu9@Example.Com</v>
      </c>
      <c r="AR1432" s="8" t="str">
        <f>CLEAN(TRIM(salesTable[[#This Row],[SourceFile]]))</f>
        <v>Retail_POS_2025.csv</v>
      </c>
      <c r="AS143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2" s="8" t="str">
        <f>IF(salesTable[orderRef_final]&lt;&gt;"MISSING",salesTable[orderRef_final],"invalid")</f>
        <v>SUSPICIOUS</v>
      </c>
    </row>
    <row r="1433" spans="1:46" x14ac:dyDescent="0.3">
      <c r="A1433" t="s">
        <v>5519</v>
      </c>
      <c r="B1433" t="s">
        <v>3732</v>
      </c>
      <c r="C1433" t="s">
        <v>4100</v>
      </c>
      <c r="D1433" t="s">
        <v>743</v>
      </c>
      <c r="E1433" t="s">
        <v>190</v>
      </c>
      <c r="F1433" t="s">
        <v>108</v>
      </c>
      <c r="G1433" t="s">
        <v>218</v>
      </c>
      <c r="H1433" t="s">
        <v>312</v>
      </c>
      <c r="I1433" t="s">
        <v>26</v>
      </c>
      <c r="J1433" t="s">
        <v>337</v>
      </c>
      <c r="K1433" t="s">
        <v>57</v>
      </c>
      <c r="L1433" t="s">
        <v>111</v>
      </c>
      <c r="M1433" t="s">
        <v>846</v>
      </c>
      <c r="N1433" t="s">
        <v>1698</v>
      </c>
      <c r="O1433">
        <v>2800</v>
      </c>
      <c r="P1433" t="s">
        <v>5520</v>
      </c>
      <c r="Q1433" t="s">
        <v>5521</v>
      </c>
      <c r="R1433" t="s">
        <v>61</v>
      </c>
      <c r="S1433" t="str">
        <f>IF(salesTable[[#This Row],[Region]]="","MISSING",IFERROR(VLOOKUP(salesTable[[#This Row],[Region]],region_ref[],2,FALSE),TRIM(CLEAN(UPPER(salesTable[[#This Row],[Region]])))))</f>
        <v>TAMALE</v>
      </c>
      <c r="T1433" t="str">
        <f>IF(salesTable[[#This Row],[CustomerType]]="","MISSING",IFERROR(VLOOKUP(salesTable[[#This Row],[CustomerType]],customerType_Ref[],2,FALSE),TRIM(CLEAN(UPPER(salesTable[[#This Row],[CustomerType]])))))</f>
        <v>INDIVIDUAL</v>
      </c>
      <c r="U1433" t="str">
        <f>IF(salesTable[[#This Row],[SalesChannel]]="","MISSING",IFERROR(VLOOKUP(salesTable[[#This Row],[SalesChannel]],salesChannel_Ref[],2,FALSE),CLEAN(UPPER(TRIM(salesTable[SalesChannel])))))</f>
        <v>ONLINE</v>
      </c>
      <c r="V1433" t="str">
        <f>IF(salesTable[[#This Row],[PaymentMethod]]="","MISSING",IFERROR(VLOOKUP(salesTable[[#This Row],[PaymentMethod]],paymentMethod_REF[],2,FALSE), CLEAN(UPPER(TRIM(salesTable[[#This Row],[PaymentMethod]])))))</f>
        <v>CARD</v>
      </c>
      <c r="W1433" s="8" t="str">
        <f>IF(salesTable[[#This Row],[ProductID]]="","MISSING",IFERROR(VLOOKUP(salesTable[[#This Row],[ProductID]],product_REF[],1,FALSE),"NO MATCH"))</f>
        <v>P005</v>
      </c>
      <c r="X1433" s="8" t="str">
        <f>CLEAN(UPPER(TRIM(IF(salesTable[[#This Row],[ProductID]]="","MISSING",IFERROR(VLOOKUP(salesTable[[#This Row],[ProductID]],product_REF[],2,FALSE),"NO MATCH")))))</f>
        <v>SMARTPHONE X</v>
      </c>
      <c r="Y1433" t="str">
        <f>IFERROR(CLEAN(UPPER(TRIM(VLOOKUP(salesTable[[#This Row],[productID_Final]],product_REF[],3,FALSE)))),"NO MATCH")</f>
        <v>ELECTRONICS</v>
      </c>
      <c r="Z1433" s="8" t="str">
        <f>IF(salesTable[[#This Row],[productCategory_final]]=CLEAN(UPPER(TRIM(salesTable[ProductCategory]))),salesTable[[#This Row],[productCategory_final]],"MISMATCH")</f>
        <v>ELECTRONICS</v>
      </c>
      <c r="AA1433" s="8" t="str">
        <f>IF(salesTable[[#This Row],[CustomerID]]="","MISSING",IFERROR(VLOOKUP(salesTable[[#This Row],[CustomerID]],customer_REF[],1,FALSE),"NO MATCH"))</f>
        <v>C0381</v>
      </c>
      <c r="AB1433" t="str">
        <f>CLEAN(UPPER(TRIM(IF(salesTable[[#This Row],[FirstName]]="","MISSING",IFERROR(VLOOKUP(salesTable[[#This Row],[CustomerID_final]],customer_REF[],2,FALSE),"NO MATCH")))))</f>
        <v>ESI</v>
      </c>
      <c r="AC1433" s="8" t="str">
        <f>IF(salesTable[[#This Row],[customerFisrtName]]=CLEAN(UPPER(TRIM(salesTable[[#This Row],[customerFisrtName]]))),salesTable[[#This Row],[customerFisrtName]],"MISMATCH")</f>
        <v>ESI</v>
      </c>
      <c r="AD1433" t="str">
        <f>CLEAN(UPPER(TRIM(IF(salesTable[[#This Row],[LastName]]="","MISSING",IFERROR(VLOOKUP(salesTable[[#This Row],[CustomerID_final]],customer_REF[],3,FALSE),"NO MATCH")))))</f>
        <v>ASARE</v>
      </c>
      <c r="AE1433" s="8" t="str">
        <f>IF(salesTable[[#This Row],[customerLastName]]=CLEAN(UPPER(TRIM(salesTable[[#This Row],[customerLastName]]))),salesTable[[#This Row],[customerLastName]],"MISMATCH")</f>
        <v>ASARE</v>
      </c>
      <c r="AF1433" s="8" t="str">
        <f>IF(salesTable[[#This Row],[Phone]]="","MISSING",0&amp;RIGHT(TRIM(SUBSTITUTE(SUBSTITUTE(SUBSTITUTE(salesTable[[#This Row],[Phone]],"+","")," ",""),"-","")),9))</f>
        <v>0247518731</v>
      </c>
      <c r="AG143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33" s="8">
        <f>IF(salesTable[[#This Row],[quantity_clean]]&gt;0,salesTable[[#This Row],[quantity_clean]],"INVALID")</f>
        <v>1</v>
      </c>
      <c r="AI1433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433" s="8">
        <f>IF(salesTable[[#This Row],[unitPrice_clean]]&gt;0,salesTable[[#This Row],[unitPrice_clean]],"INVALID")</f>
        <v>2800</v>
      </c>
      <c r="AK1433">
        <f>IF(salesTable[[#This Row],[Revenue]]="","MISSING",VALUE(TRIM(SUBSTITUTE(SUBSTITUTE(salesTable[[#This Row],[Revenue]],",",""),"GH₵",""))))</f>
        <v>2800</v>
      </c>
      <c r="AL1433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1433" s="19" t="str">
        <f>IF(ISNUMBER(salesTable[[#This Row],[OrderDate]]),salesTable[[#This Row],[OrderDate]],IFERROR(DATEVALUE(CLEAN(TRIM(SUBSTITUTE(salesTable[[#This Row],[OrderDate]],".","/")))),"CHECK"))</f>
        <v>CHECK</v>
      </c>
      <c r="AN143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3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33" s="8" t="str">
        <f>CLEAN(PROPER(TRIM(salesTable[[#This Row],[Email]])))</f>
        <v>Esi.Asare83@Example.Com</v>
      </c>
      <c r="AR1433" s="8" t="str">
        <f>CLEAN(TRIM(salesTable[[#This Row],[SourceFile]]))</f>
        <v>Retail_POS_2025.csv</v>
      </c>
      <c r="AS143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3" s="8" t="str">
        <f>IF(salesTable[orderRef_final]&lt;&gt;"MISSING",salesTable[orderRef_final],"invalid")</f>
        <v>SUSPICIOUS</v>
      </c>
    </row>
    <row r="1434" spans="1:46" x14ac:dyDescent="0.3">
      <c r="A1434" t="s">
        <v>5554</v>
      </c>
      <c r="B1434" t="s">
        <v>5555</v>
      </c>
      <c r="C1434" t="s">
        <v>1462</v>
      </c>
      <c r="D1434" t="s">
        <v>475</v>
      </c>
      <c r="E1434" t="s">
        <v>140</v>
      </c>
      <c r="F1434" t="s">
        <v>108</v>
      </c>
      <c r="G1434" t="s">
        <v>53</v>
      </c>
      <c r="H1434" t="s">
        <v>95</v>
      </c>
      <c r="I1434" t="s">
        <v>96</v>
      </c>
      <c r="J1434" t="s">
        <v>685</v>
      </c>
      <c r="K1434" t="s">
        <v>98</v>
      </c>
      <c r="L1434" t="s">
        <v>182</v>
      </c>
      <c r="M1434">
        <v>10</v>
      </c>
      <c r="N1434">
        <v>180</v>
      </c>
      <c r="O1434">
        <v>1800</v>
      </c>
      <c r="P1434" t="s">
        <v>5556</v>
      </c>
      <c r="Q1434" t="s">
        <v>5557</v>
      </c>
      <c r="R1434" t="s">
        <v>61</v>
      </c>
      <c r="S1434" t="str">
        <f>IF(salesTable[[#This Row],[Region]]="","MISSING",IFERROR(VLOOKUP(salesTable[[#This Row],[Region]],region_ref[],2,FALSE),TRIM(CLEAN(UPPER(salesTable[[#This Row],[Region]])))))</f>
        <v>TAMALE</v>
      </c>
      <c r="T1434" t="str">
        <f>IF(salesTable[[#This Row],[CustomerType]]="","MISSING",IFERROR(VLOOKUP(salesTable[[#This Row],[CustomerType]],customerType_Ref[],2,FALSE),TRIM(CLEAN(UPPER(salesTable[[#This Row],[CustomerType]])))))</f>
        <v>BUSINESS</v>
      </c>
      <c r="U1434" t="str">
        <f>IF(salesTable[[#This Row],[SalesChannel]]="","MISSING",IFERROR(VLOOKUP(salesTable[[#This Row],[SalesChannel]],salesChannel_Ref[],2,FALSE),CLEAN(UPPER(TRIM(salesTable[SalesChannel])))))</f>
        <v>MOBILE APP</v>
      </c>
      <c r="V1434" t="str">
        <f>IF(salesTable[[#This Row],[PaymentMethod]]="","MISSING",IFERROR(VLOOKUP(salesTable[[#This Row],[PaymentMethod]],paymentMethod_REF[],2,FALSE), CLEAN(UPPER(TRIM(salesTable[[#This Row],[PaymentMethod]])))))</f>
        <v>CASH</v>
      </c>
      <c r="W1434" s="8" t="str">
        <f>IF(salesTable[[#This Row],[ProductID]]="","MISSING",IFERROR(VLOOKUP(salesTable[[#This Row],[ProductID]],product_REF[],1,FALSE),"NO MATCH"))</f>
        <v>P007</v>
      </c>
      <c r="X1434" s="8" t="str">
        <f>CLEAN(UPPER(TRIM(IF(salesTable[[#This Row],[ProductID]]="","MISSING",IFERROR(VLOOKUP(salesTable[[#This Row],[ProductID]],product_REF[],2,FALSE),"NO MATCH")))))</f>
        <v>COTTON SHIRT</v>
      </c>
      <c r="Y1434" t="str">
        <f>IFERROR(CLEAN(UPPER(TRIM(VLOOKUP(salesTable[[#This Row],[productID_Final]],product_REF[],3,FALSE)))),"NO MATCH")</f>
        <v>CLOTHING</v>
      </c>
      <c r="Z1434" s="8" t="str">
        <f>IF(salesTable[[#This Row],[productCategory_final]]=CLEAN(UPPER(TRIM(salesTable[ProductCategory]))),salesTable[[#This Row],[productCategory_final]],"MISMATCH")</f>
        <v>CLOTHING</v>
      </c>
      <c r="AA1434" s="8" t="str">
        <f>IF(salesTable[[#This Row],[CustomerID]]="","MISSING",IFERROR(VLOOKUP(salesTable[[#This Row],[CustomerID]],customer_REF[],1,FALSE),"NO MATCH"))</f>
        <v>C0150</v>
      </c>
      <c r="AB1434" t="str">
        <f>CLEAN(UPPER(TRIM(IF(salesTable[[#This Row],[FirstName]]="","MISSING",IFERROR(VLOOKUP(salesTable[[#This Row],[CustomerID_final]],customer_REF[],2,FALSE),"NO MATCH")))))</f>
        <v>NAA</v>
      </c>
      <c r="AC1434" s="8" t="str">
        <f>IF(salesTable[[#This Row],[customerFisrtName]]=CLEAN(UPPER(TRIM(salesTable[[#This Row],[customerFisrtName]]))),salesTable[[#This Row],[customerFisrtName]],"MISMATCH")</f>
        <v>NAA</v>
      </c>
      <c r="AD1434" t="str">
        <f>CLEAN(UPPER(TRIM(IF(salesTable[[#This Row],[LastName]]="","MISSING",IFERROR(VLOOKUP(salesTable[[#This Row],[CustomerID_final]],customer_REF[],3,FALSE),"NO MATCH")))))</f>
        <v>OWUSU</v>
      </c>
      <c r="AE1434" s="8" t="str">
        <f>IF(salesTable[[#This Row],[customerLastName]]=CLEAN(UPPER(TRIM(salesTable[[#This Row],[customerLastName]]))),salesTable[[#This Row],[customerLastName]],"MISMATCH")</f>
        <v>OWUSU</v>
      </c>
      <c r="AF1434" s="8" t="str">
        <f>IF(salesTable[[#This Row],[Phone]]="","MISSING",0&amp;RIGHT(TRIM(SUBSTITUTE(SUBSTITUTE(SUBSTITUTE(salesTable[[#This Row],[Phone]],"+","")," ",""),"-","")),9))</f>
        <v>0279721847</v>
      </c>
      <c r="AG1434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34" s="8">
        <f>IF(salesTable[[#This Row],[quantity_clean]]&gt;0,salesTable[[#This Row],[quantity_clean]],"INVALID")</f>
        <v>10</v>
      </c>
      <c r="AI1434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34" s="8">
        <f>IF(salesTable[[#This Row],[unitPrice_clean]]&gt;0,salesTable[[#This Row],[unitPrice_clean]],"INVALID")</f>
        <v>180</v>
      </c>
      <c r="AK1434">
        <f>IF(salesTable[[#This Row],[Revenue]]="","MISSING",VALUE(TRIM(SUBSTITUTE(SUBSTITUTE(salesTable[[#This Row],[Revenue]],",",""),"GH₵",""))))</f>
        <v>1800</v>
      </c>
      <c r="AL1434" s="8">
        <f>IFERROR(IF(ROUND(salesTable[[#This Row],[Quantity_final]]*salesTable[[#This Row],[UnitPrice_final]],2)=ROUND(salesTable[[#This Row],[revenue_clean]],2)=TRUE,salesTable[[#This Row],[revenue_clean]],"invalid"),"INVALID")</f>
        <v>1800</v>
      </c>
      <c r="AM1434" s="19" t="str">
        <f>IF(ISNUMBER(salesTable[[#This Row],[OrderDate]]),salesTable[[#This Row],[OrderDate]],IFERROR(DATEVALUE(CLEAN(TRIM(SUBSTITUTE(salesTable[[#This Row],[OrderDate]],".","/")))),"CHECK"))</f>
        <v>CHECK</v>
      </c>
      <c r="AN143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3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34" s="8" t="str">
        <f>CLEAN(PROPER(TRIM(salesTable[[#This Row],[Email]])))</f>
        <v>Naa.Owusu92@Example.Com</v>
      </c>
      <c r="AR1434" s="8" t="str">
        <f>CLEAN(TRIM(salesTable[[#This Row],[SourceFile]]))</f>
        <v>Retail_POS_2025.csv</v>
      </c>
      <c r="AS143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4" s="8" t="str">
        <f>IF(salesTable[orderRef_final]&lt;&gt;"MISSING",salesTable[orderRef_final],"invalid")</f>
        <v>SUSPICIOUS</v>
      </c>
    </row>
    <row r="1435" spans="1:46" x14ac:dyDescent="0.3">
      <c r="A1435" t="s">
        <v>5572</v>
      </c>
      <c r="B1435" t="s">
        <v>5573</v>
      </c>
      <c r="C1435" t="s">
        <v>612</v>
      </c>
      <c r="D1435" t="s">
        <v>80</v>
      </c>
      <c r="E1435" t="s">
        <v>161</v>
      </c>
      <c r="F1435" t="s">
        <v>2405</v>
      </c>
      <c r="G1435" t="s">
        <v>142</v>
      </c>
      <c r="H1435" t="s">
        <v>143</v>
      </c>
      <c r="I1435" t="s">
        <v>26</v>
      </c>
      <c r="J1435" t="s">
        <v>492</v>
      </c>
      <c r="K1435" t="s">
        <v>98</v>
      </c>
      <c r="L1435" t="s">
        <v>182</v>
      </c>
      <c r="M1435">
        <v>10</v>
      </c>
      <c r="N1435">
        <v>420</v>
      </c>
      <c r="O1435">
        <v>4200</v>
      </c>
      <c r="P1435" t="s">
        <v>5574</v>
      </c>
      <c r="Q1435" t="s">
        <v>5575</v>
      </c>
      <c r="R1435" t="s">
        <v>61</v>
      </c>
      <c r="S1435" t="str">
        <f>IF(salesTable[[#This Row],[Region]]="","MISSING",IFERROR(VLOOKUP(salesTable[[#This Row],[Region]],region_ref[],2,FALSE),TRIM(CLEAN(UPPER(salesTable[[#This Row],[Region]])))))</f>
        <v>HO</v>
      </c>
      <c r="T1435" t="str">
        <f>IF(salesTable[[#This Row],[CustomerType]]="","MISSING",IFERROR(VLOOKUP(salesTable[[#This Row],[CustomerType]],customerType_Ref[],2,FALSE),TRIM(CLEAN(UPPER(salesTable[[#This Row],[CustomerType]])))))</f>
        <v>BUSINESS</v>
      </c>
      <c r="U1435" t="str">
        <f>IF(salesTable[[#This Row],[SalesChannel]]="","MISSING",IFERROR(VLOOKUP(salesTable[[#This Row],[SalesChannel]],salesChannel_Ref[],2,FALSE),CLEAN(UPPER(TRIM(salesTable[SalesChannel])))))</f>
        <v>MOBILE APP</v>
      </c>
      <c r="V1435" t="str">
        <f>IF(salesTable[[#This Row],[PaymentMethod]]="","MISSING",IFERROR(VLOOKUP(salesTable[[#This Row],[PaymentMethod]],paymentMethod_REF[],2,FALSE), CLEAN(UPPER(TRIM(salesTable[[#This Row],[PaymentMethod]])))))</f>
        <v>CASH</v>
      </c>
      <c r="W1435" s="8" t="str">
        <f>IF(salesTable[[#This Row],[ProductID]]="","MISSING",IFERROR(VLOOKUP(salesTable[[#This Row],[ProductID]],product_REF[],1,FALSE),"NO MATCH"))</f>
        <v>P003</v>
      </c>
      <c r="X1435" s="8" t="str">
        <f>CLEAN(UPPER(TRIM(IF(salesTable[[#This Row],[ProductID]]="","MISSING",IFERROR(VLOOKUP(salesTable[[#This Row],[ProductID]],product_REF[],2,FALSE),"NO MATCH")))))</f>
        <v>WIRELESS HEADSET</v>
      </c>
      <c r="Y1435" t="str">
        <f>IFERROR(CLEAN(UPPER(TRIM(VLOOKUP(salesTable[[#This Row],[productID_Final]],product_REF[],3,FALSE)))),"NO MATCH")</f>
        <v>ELECTRONICS</v>
      </c>
      <c r="Z1435" s="8" t="str">
        <f>IF(salesTable[[#This Row],[productCategory_final]]=CLEAN(UPPER(TRIM(salesTable[ProductCategory]))),salesTable[[#This Row],[productCategory_final]],"MISMATCH")</f>
        <v>ELECTRONICS</v>
      </c>
      <c r="AA1435" s="8" t="str">
        <f>IF(salesTable[[#This Row],[CustomerID]]="","MISSING",IFERROR(VLOOKUP(salesTable[[#This Row],[CustomerID]],customer_REF[],1,FALSE),"NO MATCH"))</f>
        <v>C0254</v>
      </c>
      <c r="AB1435" t="str">
        <f>CLEAN(UPPER(TRIM(IF(salesTable[[#This Row],[FirstName]]="","MISSING",IFERROR(VLOOKUP(salesTable[[#This Row],[CustomerID_final]],customer_REF[],2,FALSE),"NO MATCH")))))</f>
        <v>ADWOA</v>
      </c>
      <c r="AC1435" s="8" t="str">
        <f>IF(salesTable[[#This Row],[customerFisrtName]]=CLEAN(UPPER(TRIM(salesTable[[#This Row],[customerFisrtName]]))),salesTable[[#This Row],[customerFisrtName]],"MISMATCH")</f>
        <v>ADWOA</v>
      </c>
      <c r="AD1435" t="str">
        <f>CLEAN(UPPER(TRIM(IF(salesTable[[#This Row],[LastName]]="","MISSING",IFERROR(VLOOKUP(salesTable[[#This Row],[CustomerID_final]],customer_REF[],3,FALSE),"NO MATCH")))))</f>
        <v>ADDO</v>
      </c>
      <c r="AE1435" s="8" t="str">
        <f>IF(salesTable[[#This Row],[customerLastName]]=CLEAN(UPPER(TRIM(salesTable[[#This Row],[customerLastName]]))),salesTable[[#This Row],[customerLastName]],"MISMATCH")</f>
        <v>ADDO</v>
      </c>
      <c r="AF1435" s="8" t="str">
        <f>IF(salesTable[[#This Row],[Phone]]="","MISSING",0&amp;RIGHT(TRIM(SUBSTITUTE(SUBSTITUTE(SUBSTITUTE(salesTable[[#This Row],[Phone]],"+","")," ",""),"-","")),9))</f>
        <v>0541268934</v>
      </c>
      <c r="AG143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35" s="8">
        <f>IF(salesTable[[#This Row],[quantity_clean]]&gt;0,salesTable[[#This Row],[quantity_clean]],"INVALID")</f>
        <v>10</v>
      </c>
      <c r="AI1435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435" s="8">
        <f>IF(salesTable[[#This Row],[unitPrice_clean]]&gt;0,salesTable[[#This Row],[unitPrice_clean]],"INVALID")</f>
        <v>420</v>
      </c>
      <c r="AK1435">
        <f>IF(salesTable[[#This Row],[Revenue]]="","MISSING",VALUE(TRIM(SUBSTITUTE(SUBSTITUTE(salesTable[[#This Row],[Revenue]],",",""),"GH₵",""))))</f>
        <v>4200</v>
      </c>
      <c r="AL1435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435" s="19">
        <f>IF(ISNUMBER(salesTable[[#This Row],[OrderDate]]),salesTable[[#This Row],[OrderDate]],IFERROR(DATEVALUE(CLEAN(TRIM(SUBSTITUTE(salesTable[[#This Row],[OrderDate]],".","/")))),"CHECK"))</f>
        <v>45703</v>
      </c>
      <c r="AN143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45703</v>
      </c>
      <c r="AO143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35" s="8" t="str">
        <f>CLEAN(PROPER(TRIM(salesTable[[#This Row],[Email]])))</f>
        <v>Adwoa.Addo30@Example.Com</v>
      </c>
      <c r="AR1435" s="8" t="str">
        <f>CLEAN(TRIM(salesTable[[#This Row],[SourceFile]]))</f>
        <v>Retail_POS_2025.csv</v>
      </c>
      <c r="AS143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5" s="8" t="str">
        <f>IF(salesTable[orderRef_final]&lt;&gt;"MISSING",salesTable[orderRef_final],"invalid")</f>
        <v>SUSPICIOUS</v>
      </c>
    </row>
    <row r="1436" spans="1:46" x14ac:dyDescent="0.3">
      <c r="A1436" t="s">
        <v>5580</v>
      </c>
      <c r="B1436" t="s">
        <v>2409</v>
      </c>
      <c r="C1436" t="s">
        <v>1593</v>
      </c>
      <c r="D1436" t="s">
        <v>3545</v>
      </c>
      <c r="E1436" t="s">
        <v>1003</v>
      </c>
      <c r="F1436" t="s">
        <v>108</v>
      </c>
      <c r="G1436" t="s">
        <v>218</v>
      </c>
      <c r="H1436" t="s">
        <v>3094</v>
      </c>
      <c r="I1436" t="s">
        <v>131</v>
      </c>
      <c r="J1436" t="s">
        <v>83</v>
      </c>
      <c r="K1436" t="s">
        <v>72</v>
      </c>
      <c r="L1436" t="s">
        <v>165</v>
      </c>
      <c r="M1436" t="s">
        <v>145</v>
      </c>
      <c r="N1436">
        <v>2800</v>
      </c>
      <c r="O1436">
        <v>14000</v>
      </c>
      <c r="P1436" t="s">
        <v>5581</v>
      </c>
      <c r="Q1436" t="s">
        <v>5582</v>
      </c>
      <c r="R1436" t="s">
        <v>61</v>
      </c>
      <c r="S1436" t="str">
        <f>IF(salesTable[[#This Row],[Region]]="","MISSING",IFERROR(VLOOKUP(salesTable[[#This Row],[Region]],region_ref[],2,FALSE),TRIM(CLEAN(UPPER(salesTable[[#This Row],[Region]])))))</f>
        <v>TAMALE</v>
      </c>
      <c r="T1436" t="str">
        <f>IF(salesTable[[#This Row],[CustomerType]]="","MISSING",IFERROR(VLOOKUP(salesTable[[#This Row],[CustomerType]],customerType_Ref[],2,FALSE),TRIM(CLEAN(UPPER(salesTable[[#This Row],[CustomerType]])))))</f>
        <v>INDIVIDUAL</v>
      </c>
      <c r="U1436" t="str">
        <f>IF(salesTable[[#This Row],[SalesChannel]]="","MISSING",IFERROR(VLOOKUP(salesTable[[#This Row],[SalesChannel]],salesChannel_Ref[],2,FALSE),CLEAN(UPPER(TRIM(salesTable[SalesChannel])))))</f>
        <v>IN-STORE</v>
      </c>
      <c r="V143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36" s="8" t="str">
        <f>IF(salesTable[[#This Row],[ProductID]]="","MISSING",IFERROR(VLOOKUP(salesTable[[#This Row],[ProductID]],product_REF[],1,FALSE),"NO MATCH"))</f>
        <v>P005</v>
      </c>
      <c r="X1436" s="8" t="str">
        <f>CLEAN(UPPER(TRIM(IF(salesTable[[#This Row],[ProductID]]="","MISSING",IFERROR(VLOOKUP(salesTable[[#This Row],[ProductID]],product_REF[],2,FALSE),"NO MATCH")))))</f>
        <v>SMARTPHONE X</v>
      </c>
      <c r="Y1436" t="str">
        <f>IFERROR(CLEAN(UPPER(TRIM(VLOOKUP(salesTable[[#This Row],[productID_Final]],product_REF[],3,FALSE)))),"NO MATCH")</f>
        <v>ELECTRONICS</v>
      </c>
      <c r="Z1436" s="8" t="str">
        <f>IF(salesTable[[#This Row],[productCategory_final]]=CLEAN(UPPER(TRIM(salesTable[ProductCategory]))),salesTable[[#This Row],[productCategory_final]],"MISMATCH")</f>
        <v>ELECTRONICS</v>
      </c>
      <c r="AA1436" s="8" t="str">
        <f>IF(salesTable[[#This Row],[CustomerID]]="","MISSING",IFERROR(VLOOKUP(salesTable[[#This Row],[CustomerID]],customer_REF[],1,FALSE),"NO MATCH"))</f>
        <v>C0374</v>
      </c>
      <c r="AB1436" t="str">
        <f>CLEAN(UPPER(TRIM(IF(salesTable[[#This Row],[FirstName]]="","MISSING",IFERROR(VLOOKUP(salesTable[[#This Row],[CustomerID_final]],customer_REF[],2,FALSE),"NO MATCH")))))</f>
        <v>KOJO</v>
      </c>
      <c r="AC1436" s="8" t="str">
        <f>IF(salesTable[[#This Row],[customerFisrtName]]=CLEAN(UPPER(TRIM(salesTable[[#This Row],[customerFisrtName]]))),salesTable[[#This Row],[customerFisrtName]],"MISMATCH")</f>
        <v>KOJO</v>
      </c>
      <c r="AD1436" t="str">
        <f>CLEAN(UPPER(TRIM(IF(salesTable[[#This Row],[LastName]]="","MISSING",IFERROR(VLOOKUP(salesTable[[#This Row],[CustomerID_final]],customer_REF[],3,FALSE),"NO MATCH")))))</f>
        <v>ARTHUR</v>
      </c>
      <c r="AE1436" s="8" t="str">
        <f>IF(salesTable[[#This Row],[customerLastName]]=CLEAN(UPPER(TRIM(salesTable[[#This Row],[customerLastName]]))),salesTable[[#This Row],[customerLastName]],"MISMATCH")</f>
        <v>ARTHUR</v>
      </c>
      <c r="AF1436" s="8" t="str">
        <f>IF(salesTable[[#This Row],[Phone]]="","MISSING",0&amp;RIGHT(TRIM(SUBSTITUTE(SUBSTITUTE(SUBSTITUTE(salesTable[[#This Row],[Phone]],"+","")," ",""),"-","")),9))</f>
        <v>0591925623</v>
      </c>
      <c r="AG1436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36" s="8">
        <f>IF(salesTable[[#This Row],[quantity_clean]]&gt;0,salesTable[[#This Row],[quantity_clean]],"INVALID")</f>
        <v>5</v>
      </c>
      <c r="AI143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436" s="8">
        <f>IF(salesTable[[#This Row],[unitPrice_clean]]&gt;0,salesTable[[#This Row],[unitPrice_clean]],"INVALID")</f>
        <v>2800</v>
      </c>
      <c r="AK1436">
        <f>IF(salesTable[[#This Row],[Revenue]]="","MISSING",VALUE(TRIM(SUBSTITUTE(SUBSTITUTE(salesTable[[#This Row],[Revenue]],",",""),"GH₵",""))))</f>
        <v>14000</v>
      </c>
      <c r="AL1436" s="8">
        <f>IFERROR(IF(ROUND(salesTable[[#This Row],[Quantity_final]]*salesTable[[#This Row],[UnitPrice_final]],2)=ROUND(salesTable[[#This Row],[revenue_clean]],2)=TRUE,salesTable[[#This Row],[revenue_clean]],"invalid"),"INVALID")</f>
        <v>14000</v>
      </c>
      <c r="AM1436" s="19">
        <f>IF(ISNUMBER(salesTable[[#This Row],[OrderDate]]),salesTable[[#This Row],[OrderDate]],IFERROR(DATEVALUE(CLEAN(TRIM(SUBSTITUTE(salesTable[[#This Row],[OrderDate]],".","/")))),"CHECK"))</f>
        <v>45711</v>
      </c>
      <c r="AN143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45711</v>
      </c>
      <c r="AO143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36" s="8" t="str">
        <f>CLEAN(PROPER(TRIM(salesTable[[#This Row],[Email]])))</f>
        <v>Kojo.Arthur44@Example.Com</v>
      </c>
      <c r="AR1436" s="8" t="str">
        <f>CLEAN(TRIM(salesTable[[#This Row],[SourceFile]]))</f>
        <v>Retail_POS_2025.csv</v>
      </c>
      <c r="AS143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6" s="8" t="str">
        <f>IF(salesTable[orderRef_final]&lt;&gt;"MISSING",salesTable[orderRef_final],"invalid")</f>
        <v>SUSPICIOUS</v>
      </c>
    </row>
    <row r="1437" spans="1:46" x14ac:dyDescent="0.3">
      <c r="A1437" t="s">
        <v>5621</v>
      </c>
      <c r="B1437" t="s">
        <v>5622</v>
      </c>
      <c r="C1437" t="s">
        <v>1542</v>
      </c>
      <c r="D1437" t="s">
        <v>65</v>
      </c>
      <c r="E1437" t="s">
        <v>508</v>
      </c>
      <c r="F1437" t="s">
        <v>108</v>
      </c>
      <c r="G1437" t="s">
        <v>39</v>
      </c>
      <c r="H1437" t="s">
        <v>336</v>
      </c>
      <c r="I1437" t="s">
        <v>41</v>
      </c>
      <c r="J1437" t="s">
        <v>337</v>
      </c>
      <c r="K1437" t="s">
        <v>98</v>
      </c>
      <c r="L1437" t="s">
        <v>338</v>
      </c>
      <c r="M1437">
        <v>5</v>
      </c>
      <c r="N1437" t="s">
        <v>511</v>
      </c>
      <c r="O1437">
        <v>9500</v>
      </c>
      <c r="P1437" t="s">
        <v>5623</v>
      </c>
      <c r="Q1437" t="s">
        <v>5624</v>
      </c>
      <c r="R1437" t="s">
        <v>32</v>
      </c>
      <c r="S1437" t="str">
        <f>IF(salesTable[[#This Row],[Region]]="","MISSING",IFERROR(VLOOKUP(salesTable[[#This Row],[Region]],region_ref[],2,FALSE),TRIM(CLEAN(UPPER(salesTable[[#This Row],[Region]])))))</f>
        <v>TAMALE</v>
      </c>
      <c r="T1437" t="str">
        <f>IF(salesTable[[#This Row],[CustomerType]]="","MISSING",IFERROR(VLOOKUP(salesTable[[#This Row],[CustomerType]],customerType_Ref[],2,FALSE),TRIM(CLEAN(UPPER(salesTable[[#This Row],[CustomerType]])))))</f>
        <v>INDIVIDUAL</v>
      </c>
      <c r="U1437" t="str">
        <f>IF(salesTable[[#This Row],[SalesChannel]]="","MISSING",IFERROR(VLOOKUP(salesTable[[#This Row],[SalesChannel]],salesChannel_Ref[],2,FALSE),CLEAN(UPPER(TRIM(salesTable[SalesChannel])))))</f>
        <v>MOBILE APP</v>
      </c>
      <c r="V143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37" s="8" t="str">
        <f>IF(salesTable[[#This Row],[ProductID]]="","MISSING",IFERROR(VLOOKUP(salesTable[[#This Row],[ProductID]],product_REF[],1,FALSE),"NO MATCH"))</f>
        <v>P006</v>
      </c>
      <c r="X1437" s="8" t="str">
        <f>CLEAN(UPPER(TRIM(IF(salesTable[[#This Row],[ProductID]]="","MISSING",IFERROR(VLOOKUP(salesTable[[#This Row],[ProductID]],product_REF[],2,FALSE),"NO MATCH")))))</f>
        <v>STANDING DESK</v>
      </c>
      <c r="Y1437" t="str">
        <f>IFERROR(CLEAN(UPPER(TRIM(VLOOKUP(salesTable[[#This Row],[productID_Final]],product_REF[],3,FALSE)))),"NO MATCH")</f>
        <v>FURNITURE</v>
      </c>
      <c r="Z1437" s="8" t="str">
        <f>IF(salesTable[[#This Row],[productCategory_final]]=CLEAN(UPPER(TRIM(salesTable[ProductCategory]))),salesTable[[#This Row],[productCategory_final]],"MISMATCH")</f>
        <v>FURNITURE</v>
      </c>
      <c r="AA1437" s="8" t="str">
        <f>IF(salesTable[[#This Row],[CustomerID]]="","MISSING",IFERROR(VLOOKUP(salesTable[[#This Row],[CustomerID]],customer_REF[],1,FALSE),"NO MATCH"))</f>
        <v>C0093</v>
      </c>
      <c r="AB1437" t="str">
        <f>CLEAN(UPPER(TRIM(IF(salesTable[[#This Row],[FirstName]]="","MISSING",IFERROR(VLOOKUP(salesTable[[#This Row],[CustomerID_final]],customer_REF[],2,FALSE),"NO MATCH")))))</f>
        <v>NAA</v>
      </c>
      <c r="AC1437" s="8" t="str">
        <f>IF(salesTable[[#This Row],[customerFisrtName]]=CLEAN(UPPER(TRIM(salesTable[[#This Row],[customerFisrtName]]))),salesTable[[#This Row],[customerFisrtName]],"MISMATCH")</f>
        <v>NAA</v>
      </c>
      <c r="AD1437" t="str">
        <f>CLEAN(UPPER(TRIM(IF(salesTable[[#This Row],[LastName]]="","MISSING",IFERROR(VLOOKUP(salesTable[[#This Row],[CustomerID_final]],customer_REF[],3,FALSE),"NO MATCH")))))</f>
        <v>BADU</v>
      </c>
      <c r="AE1437" s="8" t="str">
        <f>IF(salesTable[[#This Row],[customerLastName]]=CLEAN(UPPER(TRIM(salesTable[[#This Row],[customerLastName]]))),salesTable[[#This Row],[customerLastName]],"MISMATCH")</f>
        <v>BADU</v>
      </c>
      <c r="AF1437" s="8" t="str">
        <f>IF(salesTable[[#This Row],[Phone]]="","MISSING",0&amp;RIGHT(TRIM(SUBSTITUTE(SUBSTITUTE(SUBSTITUTE(salesTable[[#This Row],[Phone]],"+","")," ",""),"-","")),9))</f>
        <v>0205454917</v>
      </c>
      <c r="AG1437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37" s="8">
        <f>IF(salesTable[[#This Row],[quantity_clean]]&gt;0,salesTable[[#This Row],[quantity_clean]],"INVALID")</f>
        <v>5</v>
      </c>
      <c r="AI143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37" s="8">
        <f>IF(salesTable[[#This Row],[unitPrice_clean]]&gt;0,salesTable[[#This Row],[unitPrice_clean]],"INVALID")</f>
        <v>1900</v>
      </c>
      <c r="AK1437">
        <f>IF(salesTable[[#This Row],[Revenue]]="","MISSING",VALUE(TRIM(SUBSTITUTE(SUBSTITUTE(salesTable[[#This Row],[Revenue]],",",""),"GH₵",""))))</f>
        <v>9500</v>
      </c>
      <c r="AL1437" s="8">
        <f>IFERROR(IF(ROUND(salesTable[[#This Row],[Quantity_final]]*salesTable[[#This Row],[UnitPrice_final]],2)=ROUND(salesTable[[#This Row],[revenue_clean]],2)=TRUE,salesTable[[#This Row],[revenue_clean]],"invalid"),"INVALID")</f>
        <v>9500</v>
      </c>
      <c r="AM1437" s="19">
        <f>IF(ISNUMBER(salesTable[[#This Row],[OrderDate]]),salesTable[[#This Row],[OrderDate]],IFERROR(DATEVALUE(CLEAN(TRIM(SUBSTITUTE(salesTable[[#This Row],[OrderDate]],".","/")))),"CHECK"))</f>
        <v>45762</v>
      </c>
      <c r="AN143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45762</v>
      </c>
      <c r="AO143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37" s="8" t="str">
        <f>CLEAN(PROPER(TRIM(salesTable[[#This Row],[Email]])))</f>
        <v>Naa.Badu80@Example.Com</v>
      </c>
      <c r="AR1437" s="8" t="str">
        <f>CLEAN(TRIM(salesTable[[#This Row],[SourceFile]]))</f>
        <v>Agent_App_2025.csv</v>
      </c>
      <c r="AS143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7" s="8" t="str">
        <f>IF(salesTable[orderRef_final]&lt;&gt;"MISSING",salesTable[orderRef_final],"invalid")</f>
        <v>SUSPICIOUS</v>
      </c>
    </row>
    <row r="1438" spans="1:46" x14ac:dyDescent="0.3">
      <c r="A1438" t="s">
        <v>5634</v>
      </c>
      <c r="B1438" t="s">
        <v>4380</v>
      </c>
      <c r="C1438" t="s">
        <v>2073</v>
      </c>
      <c r="D1438" t="s">
        <v>905</v>
      </c>
      <c r="E1438" t="s">
        <v>190</v>
      </c>
      <c r="F1438" t="s">
        <v>108</v>
      </c>
      <c r="G1438" t="s">
        <v>142</v>
      </c>
      <c r="H1438" t="s">
        <v>143</v>
      </c>
      <c r="I1438" t="s">
        <v>131</v>
      </c>
      <c r="J1438" t="s">
        <v>249</v>
      </c>
      <c r="K1438" t="s">
        <v>174</v>
      </c>
      <c r="L1438" t="s">
        <v>165</v>
      </c>
      <c r="M1438">
        <v>10</v>
      </c>
      <c r="N1438">
        <v>-420</v>
      </c>
      <c r="O1438">
        <v>4200</v>
      </c>
      <c r="P1438" t="s">
        <v>5635</v>
      </c>
      <c r="Q1438" t="s">
        <v>5636</v>
      </c>
      <c r="R1438" t="s">
        <v>32</v>
      </c>
      <c r="S1438" t="str">
        <f>IF(salesTable[[#This Row],[Region]]="","MISSING",IFERROR(VLOOKUP(salesTable[[#This Row],[Region]],region_ref[],2,FALSE),TRIM(CLEAN(UPPER(salesTable[[#This Row],[Region]])))))</f>
        <v>TAMALE</v>
      </c>
      <c r="T1438" t="str">
        <f>IF(salesTable[[#This Row],[CustomerType]]="","MISSING",IFERROR(VLOOKUP(salesTable[[#This Row],[CustomerType]],customerType_Ref[],2,FALSE),TRIM(CLEAN(UPPER(salesTable[[#This Row],[CustomerType]])))))</f>
        <v>GOVERNMENT</v>
      </c>
      <c r="U1438" t="str">
        <f>IF(salesTable[[#This Row],[SalesChannel]]="","MISSING",IFERROR(VLOOKUP(salesTable[[#This Row],[SalesChannel]],salesChannel_Ref[],2,FALSE),CLEAN(UPPER(TRIM(salesTable[SalesChannel])))))</f>
        <v>IN-STORE</v>
      </c>
      <c r="V143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38" s="8" t="str">
        <f>IF(salesTable[[#This Row],[ProductID]]="","MISSING",IFERROR(VLOOKUP(salesTable[[#This Row],[ProductID]],product_REF[],1,FALSE),"NO MATCH"))</f>
        <v>P003</v>
      </c>
      <c r="X1438" s="8" t="str">
        <f>CLEAN(UPPER(TRIM(IF(salesTable[[#This Row],[ProductID]]="","MISSING",IFERROR(VLOOKUP(salesTable[[#This Row],[ProductID]],product_REF[],2,FALSE),"NO MATCH")))))</f>
        <v>WIRELESS HEADSET</v>
      </c>
      <c r="Y1438" t="str">
        <f>IFERROR(CLEAN(UPPER(TRIM(VLOOKUP(salesTable[[#This Row],[productID_Final]],product_REF[],3,FALSE)))),"NO MATCH")</f>
        <v>ELECTRONICS</v>
      </c>
      <c r="Z1438" s="8" t="str">
        <f>IF(salesTable[[#This Row],[productCategory_final]]=CLEAN(UPPER(TRIM(salesTable[ProductCategory]))),salesTable[[#This Row],[productCategory_final]],"MISMATCH")</f>
        <v>ELECTRONICS</v>
      </c>
      <c r="AA1438" s="8" t="str">
        <f>IF(salesTable[[#This Row],[CustomerID]]="","MISSING",IFERROR(VLOOKUP(salesTable[[#This Row],[CustomerID]],customer_REF[],1,FALSE),"NO MATCH"))</f>
        <v>C0102</v>
      </c>
      <c r="AB1438" t="str">
        <f>CLEAN(UPPER(TRIM(IF(salesTable[[#This Row],[FirstName]]="","MISSING",IFERROR(VLOOKUP(salesTable[[#This Row],[CustomerID_final]],customer_REF[],2,FALSE),"NO MATCH")))))</f>
        <v>KOFI</v>
      </c>
      <c r="AC1438" s="8" t="str">
        <f>IF(salesTable[[#This Row],[customerFisrtName]]=CLEAN(UPPER(TRIM(salesTable[[#This Row],[customerFisrtName]]))),salesTable[[#This Row],[customerFisrtName]],"MISMATCH")</f>
        <v>KOFI</v>
      </c>
      <c r="AD1438" t="str">
        <f>CLEAN(UPPER(TRIM(IF(salesTable[[#This Row],[LastName]]="","MISSING",IFERROR(VLOOKUP(salesTable[[#This Row],[CustomerID_final]],customer_REF[],3,FALSE),"NO MATCH")))))</f>
        <v>ASARE</v>
      </c>
      <c r="AE1438" s="8" t="str">
        <f>IF(salesTable[[#This Row],[customerLastName]]=CLEAN(UPPER(TRIM(salesTable[[#This Row],[customerLastName]]))),salesTable[[#This Row],[customerLastName]],"MISMATCH")</f>
        <v>ASARE</v>
      </c>
      <c r="AF1438" s="8" t="str">
        <f>IF(salesTable[[#This Row],[Phone]]="","MISSING",0&amp;RIGHT(TRIM(SUBSTITUTE(SUBSTITUTE(SUBSTITUTE(salesTable[[#This Row],[Phone]],"+","")," ",""),"-","")),9))</f>
        <v>0507185374</v>
      </c>
      <c r="AG143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38" s="8">
        <f>IF(salesTable[[#This Row],[quantity_clean]]&gt;0,salesTable[[#This Row],[quantity_clean]],"INVALID")</f>
        <v>10</v>
      </c>
      <c r="AI1438">
        <f>IF(OR(salesTable[[#This Row],[UnitPrice]]="",salesTable[[#This Row],[UnitPrice]]="N/A",salesTable[[#This Row],[UnitPrice]]="unknown"),"INVALID",VALUE(TRIM(SUBSTITUTE(SUBSTITUTE(salesTable[[#This Row],[UnitPrice]],",",""),"GH₵",""))))</f>
        <v>-420</v>
      </c>
      <c r="AJ1438" s="8" t="str">
        <f>IF(salesTable[[#This Row],[unitPrice_clean]]&gt;0,salesTable[[#This Row],[unitPrice_clean]],"INVALID")</f>
        <v>INVALID</v>
      </c>
      <c r="AK1438">
        <f>IF(salesTable[[#This Row],[Revenue]]="","MISSING",VALUE(TRIM(SUBSTITUTE(SUBSTITUTE(salesTable[[#This Row],[Revenue]],",",""),"GH₵",""))))</f>
        <v>4200</v>
      </c>
      <c r="AL1438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38" s="19">
        <f>IF(ISNUMBER(salesTable[[#This Row],[OrderDate]]),salesTable[[#This Row],[OrderDate]],IFERROR(DATEVALUE(CLEAN(TRIM(SUBSTITUTE(salesTable[[#This Row],[OrderDate]],".","/")))),"CHECK"))</f>
        <v>45805</v>
      </c>
      <c r="AN143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45805</v>
      </c>
      <c r="AO143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38" s="8" t="str">
        <f>CLEAN(PROPER(TRIM(salesTable[[#This Row],[Email]])))</f>
        <v>Kofi.Asare24@Example.Com</v>
      </c>
      <c r="AR1438" s="8" t="str">
        <f>CLEAN(TRIM(salesTable[[#This Row],[SourceFile]]))</f>
        <v>Agent_App_2025.csv</v>
      </c>
      <c r="AS143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8" s="8" t="str">
        <f>IF(salesTable[orderRef_final]&lt;&gt;"MISSING",salesTable[orderRef_final],"invalid")</f>
        <v>SUSPICIOUS</v>
      </c>
    </row>
    <row r="1439" spans="1:46" x14ac:dyDescent="0.3">
      <c r="A1439" t="s">
        <v>5656</v>
      </c>
      <c r="B1439" t="s">
        <v>5657</v>
      </c>
      <c r="C1439" t="s">
        <v>2159</v>
      </c>
      <c r="D1439" t="s">
        <v>793</v>
      </c>
      <c r="E1439" t="s">
        <v>173</v>
      </c>
      <c r="F1439" t="s">
        <v>2405</v>
      </c>
      <c r="G1439" t="s">
        <v>303</v>
      </c>
      <c r="H1439" t="s">
        <v>1094</v>
      </c>
      <c r="I1439" t="s">
        <v>41</v>
      </c>
      <c r="J1439" t="s">
        <v>27</v>
      </c>
      <c r="K1439" t="s">
        <v>57</v>
      </c>
      <c r="L1439" t="s">
        <v>165</v>
      </c>
      <c r="M1439" t="s">
        <v>1522</v>
      </c>
      <c r="N1439">
        <v>2400</v>
      </c>
      <c r="O1439">
        <v>14400</v>
      </c>
      <c r="P1439" t="s">
        <v>5658</v>
      </c>
      <c r="Q1439" t="s">
        <v>5659</v>
      </c>
      <c r="R1439" t="s">
        <v>46</v>
      </c>
      <c r="S1439" t="str">
        <f>IF(salesTable[[#This Row],[Region]]="","MISSING",IFERROR(VLOOKUP(salesTable[[#This Row],[Region]],region_ref[],2,FALSE),TRIM(CLEAN(UPPER(salesTable[[#This Row],[Region]])))))</f>
        <v>HO</v>
      </c>
      <c r="T1439" t="str">
        <f>IF(salesTable[[#This Row],[CustomerType]]="","MISSING",IFERROR(VLOOKUP(salesTable[[#This Row],[CustomerType]],customerType_Ref[],2,FALSE),TRIM(CLEAN(UPPER(salesTable[[#This Row],[CustomerType]])))))</f>
        <v>GOVERNMENT</v>
      </c>
      <c r="U1439" t="str">
        <f>IF(salesTable[[#This Row],[SalesChannel]]="","MISSING",IFERROR(VLOOKUP(salesTable[[#This Row],[SalesChannel]],salesChannel_Ref[],2,FALSE),CLEAN(UPPER(TRIM(salesTable[SalesChannel])))))</f>
        <v>ONLINE</v>
      </c>
      <c r="V143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39" s="8" t="str">
        <f>IF(salesTable[[#This Row],[ProductID]]="","MISSING",IFERROR(VLOOKUP(salesTable[[#This Row],[ProductID]],product_REF[],1,FALSE),"NO MATCH"))</f>
        <v>P011</v>
      </c>
      <c r="X1439" s="8" t="str">
        <f>CLEAN(UPPER(TRIM(IF(salesTable[[#This Row],[ProductID]]="","MISSING",IFERROR(VLOOKUP(salesTable[[#This Row],[ProductID]],product_REF[],2,FALSE),"NO MATCH")))))</f>
        <v>EXECUTIVE DESK</v>
      </c>
      <c r="Y1439" t="str">
        <f>IFERROR(CLEAN(UPPER(TRIM(VLOOKUP(salesTable[[#This Row],[productID_Final]],product_REF[],3,FALSE)))),"NO MATCH")</f>
        <v>FURNITURE</v>
      </c>
      <c r="Z1439" s="8" t="str">
        <f>IF(salesTable[[#This Row],[productCategory_final]]=CLEAN(UPPER(TRIM(salesTable[ProductCategory]))),salesTable[[#This Row],[productCategory_final]],"MISMATCH")</f>
        <v>FURNITURE</v>
      </c>
      <c r="AA1439" s="8" t="str">
        <f>IF(salesTable[[#This Row],[CustomerID]]="","MISSING",IFERROR(VLOOKUP(salesTable[[#This Row],[CustomerID]],customer_REF[],1,FALSE),"NO MATCH"))</f>
        <v>C0141</v>
      </c>
      <c r="AB1439" t="str">
        <f>CLEAN(UPPER(TRIM(IF(salesTable[[#This Row],[FirstName]]="","MISSING",IFERROR(VLOOKUP(salesTable[[#This Row],[CustomerID_final]],customer_REF[],2,FALSE),"NO MATCH")))))</f>
        <v>AKOSUA</v>
      </c>
      <c r="AC1439" s="8" t="str">
        <f>IF(salesTable[[#This Row],[customerFisrtName]]=CLEAN(UPPER(TRIM(salesTable[[#This Row],[customerFisrtName]]))),salesTable[[#This Row],[customerFisrtName]],"MISMATCH")</f>
        <v>AKOSUA</v>
      </c>
      <c r="AD1439" t="str">
        <f>CLEAN(UPPER(TRIM(IF(salesTable[[#This Row],[LastName]]="","MISSING",IFERROR(VLOOKUP(salesTable[[#This Row],[CustomerID_final]],customer_REF[],3,FALSE),"NO MATCH")))))</f>
        <v>OSEI</v>
      </c>
      <c r="AE1439" s="8" t="str">
        <f>IF(salesTable[[#This Row],[customerLastName]]=CLEAN(UPPER(TRIM(salesTable[[#This Row],[customerLastName]]))),salesTable[[#This Row],[customerLastName]],"MISMATCH")</f>
        <v>OSEI</v>
      </c>
      <c r="AF1439" s="8" t="str">
        <f>IF(salesTable[[#This Row],[Phone]]="","MISSING",0&amp;RIGHT(TRIM(SUBSTITUTE(SUBSTITUTE(SUBSTITUTE(salesTable[[#This Row],[Phone]],"+","")," ",""),"-","")),9))</f>
        <v>0209898971</v>
      </c>
      <c r="AG1439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439" s="8">
        <f>IF(salesTable[[#This Row],[quantity_clean]]&gt;0,salesTable[[#This Row],[quantity_clean]],"INVALID")</f>
        <v>6</v>
      </c>
      <c r="AI1439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39" s="8">
        <f>IF(salesTable[[#This Row],[unitPrice_clean]]&gt;0,salesTable[[#This Row],[unitPrice_clean]],"INVALID")</f>
        <v>2400</v>
      </c>
      <c r="AK1439">
        <f>IF(salesTable[[#This Row],[Revenue]]="","MISSING",VALUE(TRIM(SUBSTITUTE(SUBSTITUTE(salesTable[[#This Row],[Revenue]],",",""),"GH₵",""))))</f>
        <v>14400</v>
      </c>
      <c r="AL1439" s="8">
        <f>IFERROR(IF(ROUND(salesTable[[#This Row],[Quantity_final]]*salesTable[[#This Row],[UnitPrice_final]],2)=ROUND(salesTable[[#This Row],[revenue_clean]],2)=TRUE,salesTable[[#This Row],[revenue_clean]],"invalid"),"INVALID")</f>
        <v>14400</v>
      </c>
      <c r="AM1439" s="19">
        <f>IF(ISNUMBER(salesTable[[#This Row],[OrderDate]]),salesTable[[#This Row],[OrderDate]],IFERROR(DATEVALUE(CLEAN(TRIM(SUBSTITUTE(salesTable[[#This Row],[OrderDate]],".","/")))),"CHECK"))</f>
        <v>45951</v>
      </c>
      <c r="AN143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45951</v>
      </c>
      <c r="AO143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3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39" s="8" t="str">
        <f>CLEAN(PROPER(TRIM(salesTable[[#This Row],[Email]])))</f>
        <v>Akosua.Osei61@Example.Com</v>
      </c>
      <c r="AR1439" s="8" t="str">
        <f>CLEAN(TRIM(salesTable[[#This Row],[SourceFile]]))</f>
        <v>Mobile_App_Export.csv</v>
      </c>
      <c r="AS143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39" s="8" t="str">
        <f>IF(salesTable[orderRef_final]&lt;&gt;"MISSING",salesTable[orderRef_final],"invalid")</f>
        <v>SUSPICIOUS</v>
      </c>
    </row>
    <row r="1440" spans="1:46" x14ac:dyDescent="0.3">
      <c r="A1440" t="s">
        <v>5660</v>
      </c>
      <c r="B1440" t="s">
        <v>5661</v>
      </c>
      <c r="C1440" t="s">
        <v>1742</v>
      </c>
      <c r="D1440" t="s">
        <v>271</v>
      </c>
      <c r="E1440" t="s">
        <v>161</v>
      </c>
      <c r="F1440" t="s">
        <v>23</v>
      </c>
      <c r="G1440" t="s">
        <v>218</v>
      </c>
      <c r="H1440" t="s">
        <v>1179</v>
      </c>
      <c r="I1440" t="s">
        <v>26</v>
      </c>
      <c r="J1440" t="s">
        <v>83</v>
      </c>
      <c r="K1440" t="s">
        <v>42</v>
      </c>
      <c r="L1440" t="s">
        <v>58</v>
      </c>
      <c r="M1440" t="s">
        <v>74</v>
      </c>
      <c r="N1440">
        <v>2800</v>
      </c>
      <c r="O1440">
        <v>22400</v>
      </c>
      <c r="P1440" t="s">
        <v>5662</v>
      </c>
      <c r="Q1440" t="s">
        <v>5663</v>
      </c>
      <c r="R1440" t="s">
        <v>157</v>
      </c>
      <c r="S1440" t="str">
        <f>IF(salesTable[[#This Row],[Region]]="","MISSING",IFERROR(VLOOKUP(salesTable[[#This Row],[Region]],region_ref[],2,FALSE),TRIM(CLEAN(UPPER(salesTable[[#This Row],[Region]])))))</f>
        <v>HO</v>
      </c>
      <c r="T1440" t="str">
        <f>IF(salesTable[[#This Row],[CustomerType]]="","MISSING",IFERROR(VLOOKUP(salesTable[[#This Row],[CustomerType]],customerType_Ref[],2,FALSE),TRIM(CLEAN(UPPER(salesTable[[#This Row],[CustomerType]])))))</f>
        <v>INDIVIDUAL</v>
      </c>
      <c r="U1440" t="str">
        <f>IF(salesTable[[#This Row],[SalesChannel]]="","MISSING",IFERROR(VLOOKUP(salesTable[[#This Row],[SalesChannel]],salesChannel_Ref[],2,FALSE),CLEAN(UPPER(TRIM(salesTable[SalesChannel])))))</f>
        <v>ONLINE</v>
      </c>
      <c r="V144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40" s="8" t="str">
        <f>IF(salesTable[[#This Row],[ProductID]]="","MISSING",IFERROR(VLOOKUP(salesTable[[#This Row],[ProductID]],product_REF[],1,FALSE),"NO MATCH"))</f>
        <v>P005</v>
      </c>
      <c r="X1440" s="8" t="str">
        <f>CLEAN(UPPER(TRIM(IF(salesTable[[#This Row],[ProductID]]="","MISSING",IFERROR(VLOOKUP(salesTable[[#This Row],[ProductID]],product_REF[],2,FALSE),"NO MATCH")))))</f>
        <v>SMARTPHONE X</v>
      </c>
      <c r="Y1440" t="str">
        <f>IFERROR(CLEAN(UPPER(TRIM(VLOOKUP(salesTable[[#This Row],[productID_Final]],product_REF[],3,FALSE)))),"NO MATCH")</f>
        <v>ELECTRONICS</v>
      </c>
      <c r="Z1440" s="8" t="str">
        <f>IF(salesTable[[#This Row],[productCategory_final]]=CLEAN(UPPER(TRIM(salesTable[ProductCategory]))),salesTable[[#This Row],[productCategory_final]],"MISMATCH")</f>
        <v>ELECTRONICS</v>
      </c>
      <c r="AA1440" s="8" t="str">
        <f>IF(salesTable[[#This Row],[CustomerID]]="","MISSING",IFERROR(VLOOKUP(salesTable[[#This Row],[CustomerID]],customer_REF[],1,FALSE),"NO MATCH"))</f>
        <v>C0048</v>
      </c>
      <c r="AB1440" t="str">
        <f>CLEAN(UPPER(TRIM(IF(salesTable[[#This Row],[FirstName]]="","MISSING",IFERROR(VLOOKUP(salesTable[[#This Row],[CustomerID_final]],customer_REF[],2,FALSE),"NO MATCH")))))</f>
        <v>MICHAEL</v>
      </c>
      <c r="AC1440" s="8" t="str">
        <f>IF(salesTable[[#This Row],[customerFisrtName]]=CLEAN(UPPER(TRIM(salesTable[[#This Row],[customerFisrtName]]))),salesTable[[#This Row],[customerFisrtName]],"MISMATCH")</f>
        <v>MICHAEL</v>
      </c>
      <c r="AD1440" t="str">
        <f>CLEAN(UPPER(TRIM(IF(salesTable[[#This Row],[LastName]]="","MISSING",IFERROR(VLOOKUP(salesTable[[#This Row],[CustomerID_final]],customer_REF[],3,FALSE),"NO MATCH")))))</f>
        <v>ADDO</v>
      </c>
      <c r="AE1440" s="8" t="str">
        <f>IF(salesTable[[#This Row],[customerLastName]]=CLEAN(UPPER(TRIM(salesTable[[#This Row],[customerLastName]]))),salesTable[[#This Row],[customerLastName]],"MISMATCH")</f>
        <v>ADDO</v>
      </c>
      <c r="AF1440" s="8" t="str">
        <f>IF(salesTable[[#This Row],[Phone]]="","MISSING",0&amp;RIGHT(TRIM(SUBSTITUTE(SUBSTITUTE(SUBSTITUTE(salesTable[[#This Row],[Phone]],"+","")," ",""),"-","")),9))</f>
        <v>0543892499</v>
      </c>
      <c r="AG144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40" s="8">
        <f>IF(salesTable[[#This Row],[quantity_clean]]&gt;0,salesTable[[#This Row],[quantity_clean]],"INVALID")</f>
        <v>8</v>
      </c>
      <c r="AI144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440" s="8">
        <f>IF(salesTable[[#This Row],[unitPrice_clean]]&gt;0,salesTable[[#This Row],[unitPrice_clean]],"INVALID")</f>
        <v>2800</v>
      </c>
      <c r="AK1440">
        <f>IF(salesTable[[#This Row],[Revenue]]="","MISSING",VALUE(TRIM(SUBSTITUTE(SUBSTITUTE(salesTable[[#This Row],[Revenue]],",",""),"GH₵",""))))</f>
        <v>22400</v>
      </c>
      <c r="AL1440" s="8">
        <f>IFERROR(IF(ROUND(salesTable[[#This Row],[Quantity_final]]*salesTable[[#This Row],[UnitPrice_final]],2)=ROUND(salesTable[[#This Row],[revenue_clean]],2)=TRUE,salesTable[[#This Row],[revenue_clean]],"invalid"),"INVALID")</f>
        <v>22400</v>
      </c>
      <c r="AM1440" s="19" t="str">
        <f>IF(ISNUMBER(salesTable[[#This Row],[OrderDate]]),salesTable[[#This Row],[OrderDate]],IFERROR(DATEVALUE(CLEAN(TRIM(SUBSTITUTE(salesTable[[#This Row],[OrderDate]],".","/")))),"CHECK"))</f>
        <v>CHECK</v>
      </c>
      <c r="AN144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4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0" s="8" t="str">
        <f>CLEAN(PROPER(TRIM(salesTable[[#This Row],[Email]])))</f>
        <v>Michael.Addo37@Example.Com</v>
      </c>
      <c r="AR1440" s="8" t="str">
        <f>CLEAN(TRIM(salesTable[[#This Row],[SourceFile]]))</f>
        <v>Online_Sales_2025.xlsx</v>
      </c>
      <c r="AS144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0" s="8" t="str">
        <f>IF(salesTable[orderRef_final]&lt;&gt;"MISSING",salesTable[orderRef_final],"invalid")</f>
        <v>SUSPICIOUS</v>
      </c>
    </row>
    <row r="1441" spans="1:46" x14ac:dyDescent="0.3">
      <c r="A1441" t="s">
        <v>5664</v>
      </c>
      <c r="B1441" t="s">
        <v>862</v>
      </c>
      <c r="C1441" t="s">
        <v>1687</v>
      </c>
      <c r="D1441" t="s">
        <v>992</v>
      </c>
      <c r="E1441" t="s">
        <v>37</v>
      </c>
      <c r="F1441" t="s">
        <v>23</v>
      </c>
      <c r="G1441" t="s">
        <v>120</v>
      </c>
      <c r="H1441" t="s">
        <v>121</v>
      </c>
      <c r="I1441" t="s">
        <v>41</v>
      </c>
      <c r="J1441" t="s">
        <v>272</v>
      </c>
      <c r="K1441" t="s">
        <v>72</v>
      </c>
      <c r="L1441" t="s">
        <v>165</v>
      </c>
      <c r="M1441" t="s">
        <v>1522</v>
      </c>
      <c r="N1441">
        <v>850</v>
      </c>
      <c r="O1441">
        <v>5100</v>
      </c>
      <c r="P1441" t="s">
        <v>5665</v>
      </c>
      <c r="Q1441" t="s">
        <v>5666</v>
      </c>
      <c r="R1441" t="s">
        <v>32</v>
      </c>
      <c r="S1441" t="str">
        <f>IF(salesTable[[#This Row],[Region]]="","MISSING",IFERROR(VLOOKUP(salesTable[[#This Row],[Region]],region_ref[],2,FALSE),TRIM(CLEAN(UPPER(salesTable[[#This Row],[Region]])))))</f>
        <v>HO</v>
      </c>
      <c r="T1441" t="str">
        <f>IF(salesTable[[#This Row],[CustomerType]]="","MISSING",IFERROR(VLOOKUP(salesTable[[#This Row],[CustomerType]],customerType_Ref[],2,FALSE),TRIM(CLEAN(UPPER(salesTable[[#This Row],[CustomerType]])))))</f>
        <v>GOVERNMENT</v>
      </c>
      <c r="U1441" t="str">
        <f>IF(salesTable[[#This Row],[SalesChannel]]="","MISSING",IFERROR(VLOOKUP(salesTable[[#This Row],[SalesChannel]],salesChannel_Ref[],2,FALSE),CLEAN(UPPER(TRIM(salesTable[SalesChannel])))))</f>
        <v>IN-STORE</v>
      </c>
      <c r="V144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41" s="8" t="str">
        <f>IF(salesTable[[#This Row],[ProductID]]="","MISSING",IFERROR(VLOOKUP(salesTable[[#This Row],[ProductID]],product_REF[],1,FALSE),"NO MATCH"))</f>
        <v>P002</v>
      </c>
      <c r="X1441" s="8" t="str">
        <f>CLEAN(UPPER(TRIM(IF(salesTable[[#This Row],[ProductID]]="","MISSING",IFERROR(VLOOKUP(salesTable[[#This Row],[ProductID]],product_REF[],2,FALSE),"NO MATCH")))))</f>
        <v>OFFICE CHAIR</v>
      </c>
      <c r="Y1441" t="str">
        <f>IFERROR(CLEAN(UPPER(TRIM(VLOOKUP(salesTable[[#This Row],[productID_Final]],product_REF[],3,FALSE)))),"NO MATCH")</f>
        <v>FURNITURE</v>
      </c>
      <c r="Z1441" s="8" t="str">
        <f>IF(salesTable[[#This Row],[productCategory_final]]=CLEAN(UPPER(TRIM(salesTable[ProductCategory]))),salesTable[[#This Row],[productCategory_final]],"MISMATCH")</f>
        <v>FURNITURE</v>
      </c>
      <c r="AA1441" s="8" t="str">
        <f>IF(salesTable[[#This Row],[CustomerID]]="","MISSING",IFERROR(VLOOKUP(salesTable[[#This Row],[CustomerID]],customer_REF[],1,FALSE),"NO MATCH"))</f>
        <v>C0377</v>
      </c>
      <c r="AB1441" t="str">
        <f>CLEAN(UPPER(TRIM(IF(salesTable[[#This Row],[FirstName]]="","MISSING",IFERROR(VLOOKUP(salesTable[[#This Row],[CustomerID_final]],customer_REF[],2,FALSE),"NO MATCH")))))</f>
        <v>KWAME</v>
      </c>
      <c r="AC1441" s="8" t="str">
        <f>IF(salesTable[[#This Row],[customerFisrtName]]=CLEAN(UPPER(TRIM(salesTable[[#This Row],[customerFisrtName]]))),salesTable[[#This Row],[customerFisrtName]],"MISMATCH")</f>
        <v>KWAME</v>
      </c>
      <c r="AD1441" t="str">
        <f>CLEAN(UPPER(TRIM(IF(salesTable[[#This Row],[LastName]]="","MISSING",IFERROR(VLOOKUP(salesTable[[#This Row],[CustomerID_final]],customer_REF[],3,FALSE),"NO MATCH")))))</f>
        <v>ANTWI</v>
      </c>
      <c r="AE1441" s="8" t="str">
        <f>IF(salesTable[[#This Row],[customerLastName]]=CLEAN(UPPER(TRIM(salesTable[[#This Row],[customerLastName]]))),salesTable[[#This Row],[customerLastName]],"MISMATCH")</f>
        <v>ANTWI</v>
      </c>
      <c r="AF1441" s="8" t="str">
        <f>IF(salesTable[[#This Row],[Phone]]="","MISSING",0&amp;RIGHT(TRIM(SUBSTITUTE(SUBSTITUTE(SUBSTITUTE(salesTable[[#This Row],[Phone]],"+","")," ",""),"-","")),9))</f>
        <v>0249994715</v>
      </c>
      <c r="AG1441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441" s="8">
        <f>IF(salesTable[[#This Row],[quantity_clean]]&gt;0,salesTable[[#This Row],[quantity_clean]],"INVALID")</f>
        <v>6</v>
      </c>
      <c r="AI1441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41" s="8">
        <f>IF(salesTable[[#This Row],[unitPrice_clean]]&gt;0,salesTable[[#This Row],[unitPrice_clean]],"INVALID")</f>
        <v>850</v>
      </c>
      <c r="AK1441">
        <f>IF(salesTable[[#This Row],[Revenue]]="","MISSING",VALUE(TRIM(SUBSTITUTE(SUBSTITUTE(salesTable[[#This Row],[Revenue]],",",""),"GH₵",""))))</f>
        <v>5100</v>
      </c>
      <c r="AL1441" s="8">
        <f>IFERROR(IF(ROUND(salesTable[[#This Row],[Quantity_final]]*salesTable[[#This Row],[UnitPrice_final]],2)=ROUND(salesTable[[#This Row],[revenue_clean]],2)=TRUE,salesTable[[#This Row],[revenue_clean]],"invalid"),"INVALID")</f>
        <v>5100</v>
      </c>
      <c r="AM1441" s="19">
        <f>IF(ISNUMBER(salesTable[[#This Row],[OrderDate]]),salesTable[[#This Row],[OrderDate]],IFERROR(DATEVALUE(CLEAN(TRIM(SUBSTITUTE(salesTable[[#This Row],[OrderDate]],".","/")))),"CHECK"))</f>
        <v>45906</v>
      </c>
      <c r="AN144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45906</v>
      </c>
      <c r="AO144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1" s="8" t="str">
        <f>CLEAN(PROPER(TRIM(salesTable[[#This Row],[Email]])))</f>
        <v>Kwame.Antwi60@Example.Com</v>
      </c>
      <c r="AR1441" s="8" t="str">
        <f>CLEAN(TRIM(salesTable[[#This Row],[SourceFile]]))</f>
        <v>Agent_App_2025.csv</v>
      </c>
      <c r="AS144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1" s="8" t="str">
        <f>IF(salesTable[orderRef_final]&lt;&gt;"MISSING",salesTable[orderRef_final],"invalid")</f>
        <v>SUSPICIOUS</v>
      </c>
    </row>
    <row r="1442" spans="1:46" x14ac:dyDescent="0.3">
      <c r="A1442" t="s">
        <v>5674</v>
      </c>
      <c r="B1442" t="s">
        <v>5675</v>
      </c>
      <c r="C1442" t="s">
        <v>3720</v>
      </c>
      <c r="D1442" t="s">
        <v>21</v>
      </c>
      <c r="E1442" t="s">
        <v>129</v>
      </c>
      <c r="F1442" t="s">
        <v>23</v>
      </c>
      <c r="G1442" t="s">
        <v>239</v>
      </c>
      <c r="H1442" t="s">
        <v>2249</v>
      </c>
      <c r="I1442" t="s">
        <v>279</v>
      </c>
      <c r="J1442" t="s">
        <v>83</v>
      </c>
      <c r="K1442" t="s">
        <v>624</v>
      </c>
      <c r="L1442" t="s">
        <v>165</v>
      </c>
      <c r="M1442">
        <v>8</v>
      </c>
      <c r="N1442" t="s">
        <v>4078</v>
      </c>
      <c r="O1442">
        <v>7840</v>
      </c>
      <c r="P1442" t="s">
        <v>5676</v>
      </c>
      <c r="Q1442" t="s">
        <v>5677</v>
      </c>
      <c r="R1442" t="s">
        <v>157</v>
      </c>
      <c r="S1442" t="str">
        <f>IF(salesTable[[#This Row],[Region]]="","MISSING",IFERROR(VLOOKUP(salesTable[[#This Row],[Region]],region_ref[],2,FALSE),TRIM(CLEAN(UPPER(salesTable[[#This Row],[Region]])))))</f>
        <v>HO</v>
      </c>
      <c r="T1442" t="str">
        <f>IF(salesTable[[#This Row],[CustomerType]]="","MISSING",IFERROR(VLOOKUP(salesTable[[#This Row],[CustomerType]],customerType_Ref[],2,FALSE),TRIM(CLEAN(UPPER(salesTable[[#This Row],[CustomerType]])))))</f>
        <v>INDIVIDUAL</v>
      </c>
      <c r="U1442" t="str">
        <f>IF(salesTable[[#This Row],[SalesChannel]]="","MISSING",IFERROR(VLOOKUP(salesTable[[#This Row],[SalesChannel]],salesChannel_Ref[],2,FALSE),CLEAN(UPPER(TRIM(salesTable[SalesChannel])))))</f>
        <v>IN-STORE</v>
      </c>
      <c r="V144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42" s="8" t="str">
        <f>IF(salesTable[[#This Row],[ProductID]]="","MISSING",IFERROR(VLOOKUP(salesTable[[#This Row],[ProductID]],product_REF[],1,FALSE),"NO MATCH"))</f>
        <v>P009</v>
      </c>
      <c r="X1442" s="8" t="str">
        <f>CLEAN(UPPER(TRIM(IF(salesTable[[#This Row],[ProductID]]="","MISSING",IFERROR(VLOOKUP(salesTable[[#This Row],[ProductID]],product_REF[],2,FALSE),"NO MATCH")))))</f>
        <v>FILING CABINET</v>
      </c>
      <c r="Y1442" t="str">
        <f>IFERROR(CLEAN(UPPER(TRIM(VLOOKUP(salesTable[[#This Row],[productID_Final]],product_REF[],3,FALSE)))),"NO MATCH")</f>
        <v>OFFICE SUPPLIES</v>
      </c>
      <c r="Z1442" s="8" t="str">
        <f>IF(salesTable[[#This Row],[productCategory_final]]=CLEAN(UPPER(TRIM(salesTable[ProductCategory]))),salesTable[[#This Row],[productCategory_final]],"MISMATCH")</f>
        <v>OFFICE SUPPLIES</v>
      </c>
      <c r="AA1442" s="8" t="str">
        <f>IF(salesTable[[#This Row],[CustomerID]]="","MISSING",IFERROR(VLOOKUP(salesTable[[#This Row],[CustomerID]],customer_REF[],1,FALSE),"NO MATCH"))</f>
        <v>C0014</v>
      </c>
      <c r="AB1442" t="str">
        <f>CLEAN(UPPER(TRIM(IF(salesTable[[#This Row],[FirstName]]="","MISSING",IFERROR(VLOOKUP(salesTable[[#This Row],[CustomerID_final]],customer_REF[],2,FALSE),"NO MATCH")))))</f>
        <v>KOJO</v>
      </c>
      <c r="AC1442" s="8" t="str">
        <f>IF(salesTable[[#This Row],[customerFisrtName]]=CLEAN(UPPER(TRIM(salesTable[[#This Row],[customerFisrtName]]))),salesTable[[#This Row],[customerFisrtName]],"MISMATCH")</f>
        <v>KOJO</v>
      </c>
      <c r="AD1442" t="str">
        <f>CLEAN(UPPER(TRIM(IF(salesTable[[#This Row],[LastName]]="","MISSING",IFERROR(VLOOKUP(salesTable[[#This Row],[CustomerID_final]],customer_REF[],3,FALSE),"NO MATCH")))))</f>
        <v>BOATENG</v>
      </c>
      <c r="AE1442" s="8" t="str">
        <f>IF(salesTable[[#This Row],[customerLastName]]=CLEAN(UPPER(TRIM(salesTable[[#This Row],[customerLastName]]))),salesTable[[#This Row],[customerLastName]],"MISMATCH")</f>
        <v>BOATENG</v>
      </c>
      <c r="AF1442" s="8" t="str">
        <f>IF(salesTable[[#This Row],[Phone]]="","MISSING",0&amp;RIGHT(TRIM(SUBSTITUTE(SUBSTITUTE(SUBSTITUTE(salesTable[[#This Row],[Phone]],"+","")," ",""),"-","")),9))</f>
        <v>0209007649</v>
      </c>
      <c r="AG144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42" s="8">
        <f>IF(salesTable[[#This Row],[quantity_clean]]&gt;0,salesTable[[#This Row],[quantity_clean]],"INVALID")</f>
        <v>8</v>
      </c>
      <c r="AI144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42" s="8">
        <f>IF(salesTable[[#This Row],[unitPrice_clean]]&gt;0,salesTable[[#This Row],[unitPrice_clean]],"INVALID")</f>
        <v>980</v>
      </c>
      <c r="AK1442">
        <f>IF(salesTable[[#This Row],[Revenue]]="","MISSING",VALUE(TRIM(SUBSTITUTE(SUBSTITUTE(salesTable[[#This Row],[Revenue]],",",""),"GH₵",""))))</f>
        <v>7840</v>
      </c>
      <c r="AL1442" s="8">
        <f>IFERROR(IF(ROUND(salesTable[[#This Row],[Quantity_final]]*salesTable[[#This Row],[UnitPrice_final]],2)=ROUND(salesTable[[#This Row],[revenue_clean]],2)=TRUE,salesTable[[#This Row],[revenue_clean]],"invalid"),"INVALID")</f>
        <v>7840</v>
      </c>
      <c r="AM1442" s="19">
        <f>IF(ISNUMBER(salesTable[[#This Row],[OrderDate]]),salesTable[[#This Row],[OrderDate]],IFERROR(DATEVALUE(CLEAN(TRIM(SUBSTITUTE(salesTable[[#This Row],[OrderDate]],".","/")))),"CHECK"))</f>
        <v>46124</v>
      </c>
      <c r="AN144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4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2" s="8" t="str">
        <f>CLEAN(PROPER(TRIM(salesTable[[#This Row],[Email]])))</f>
        <v>Kojo.Boateng47@Example.Com</v>
      </c>
      <c r="AR1442" s="8" t="str">
        <f>CLEAN(TRIM(salesTable[[#This Row],[SourceFile]]))</f>
        <v>Online_Sales_2025.xlsx</v>
      </c>
      <c r="AS144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2" s="8" t="str">
        <f>IF(salesTable[orderRef_final]&lt;&gt;"MISSING",salesTable[orderRef_final],"invalid")</f>
        <v>SUSPICIOUS</v>
      </c>
    </row>
    <row r="1443" spans="1:46" x14ac:dyDescent="0.3">
      <c r="A1443" t="s">
        <v>5685</v>
      </c>
      <c r="B1443" t="s">
        <v>5686</v>
      </c>
      <c r="C1443" t="s">
        <v>589</v>
      </c>
      <c r="D1443" t="s">
        <v>139</v>
      </c>
      <c r="E1443" t="s">
        <v>190</v>
      </c>
      <c r="F1443" t="s">
        <v>23</v>
      </c>
      <c r="G1443" t="s">
        <v>303</v>
      </c>
      <c r="H1443" t="s">
        <v>399</v>
      </c>
      <c r="I1443" t="s">
        <v>41</v>
      </c>
      <c r="J1443" t="s">
        <v>83</v>
      </c>
      <c r="K1443" t="s">
        <v>84</v>
      </c>
      <c r="L1443" t="s">
        <v>165</v>
      </c>
      <c r="M1443">
        <v>10</v>
      </c>
      <c r="N1443">
        <v>2400</v>
      </c>
      <c r="O1443">
        <v>24000</v>
      </c>
      <c r="P1443" t="s">
        <v>5687</v>
      </c>
      <c r="Q1443" t="s">
        <v>5688</v>
      </c>
      <c r="R1443" t="s">
        <v>46</v>
      </c>
      <c r="S1443" t="str">
        <f>IF(salesTable[[#This Row],[Region]]="","MISSING",IFERROR(VLOOKUP(salesTable[[#This Row],[Region]],region_ref[],2,FALSE),TRIM(CLEAN(UPPER(salesTable[[#This Row],[Region]])))))</f>
        <v>HO</v>
      </c>
      <c r="T1443" t="str">
        <f>IF(salesTable[[#This Row],[CustomerType]]="","MISSING",IFERROR(VLOOKUP(salesTable[[#This Row],[CustomerType]],customerType_Ref[],2,FALSE),TRIM(CLEAN(UPPER(salesTable[[#This Row],[CustomerType]])))))</f>
        <v>INDIVIDUAL</v>
      </c>
      <c r="U1443" t="str">
        <f>IF(salesTable[[#This Row],[SalesChannel]]="","MISSING",IFERROR(VLOOKUP(salesTable[[#This Row],[SalesChannel]],salesChannel_Ref[],2,FALSE),CLEAN(UPPER(TRIM(salesTable[SalesChannel])))))</f>
        <v>AGENT</v>
      </c>
      <c r="V144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43" s="8" t="str">
        <f>IF(salesTable[[#This Row],[ProductID]]="","MISSING",IFERROR(VLOOKUP(salesTable[[#This Row],[ProductID]],product_REF[],1,FALSE),"NO MATCH"))</f>
        <v>P011</v>
      </c>
      <c r="X1443" s="8" t="str">
        <f>CLEAN(UPPER(TRIM(IF(salesTable[[#This Row],[ProductID]]="","MISSING",IFERROR(VLOOKUP(salesTable[[#This Row],[ProductID]],product_REF[],2,FALSE),"NO MATCH")))))</f>
        <v>EXECUTIVE DESK</v>
      </c>
      <c r="Y1443" t="str">
        <f>IFERROR(CLEAN(UPPER(TRIM(VLOOKUP(salesTable[[#This Row],[productID_Final]],product_REF[],3,FALSE)))),"NO MATCH")</f>
        <v>FURNITURE</v>
      </c>
      <c r="Z1443" s="8" t="str">
        <f>IF(salesTable[[#This Row],[productCategory_final]]=CLEAN(UPPER(TRIM(salesTable[ProductCategory]))),salesTable[[#This Row],[productCategory_final]],"MISMATCH")</f>
        <v>FURNITURE</v>
      </c>
      <c r="AA1443" s="8" t="str">
        <f>IF(salesTable[[#This Row],[CustomerID]]="","MISSING",IFERROR(VLOOKUP(salesTable[[#This Row],[CustomerID]],customer_REF[],1,FALSE),"NO MATCH"))</f>
        <v>C0321</v>
      </c>
      <c r="AB1443" t="str">
        <f>CLEAN(UPPER(TRIM(IF(salesTable[[#This Row],[FirstName]]="","MISSING",IFERROR(VLOOKUP(salesTable[[#This Row],[CustomerID_final]],customer_REF[],2,FALSE),"NO MATCH")))))</f>
        <v>KOFI</v>
      </c>
      <c r="AC1443" s="8" t="str">
        <f>IF(salesTable[[#This Row],[customerFisrtName]]=CLEAN(UPPER(TRIM(salesTable[[#This Row],[customerFisrtName]]))),salesTable[[#This Row],[customerFisrtName]],"MISMATCH")</f>
        <v>KOFI</v>
      </c>
      <c r="AD1443" t="str">
        <f>CLEAN(UPPER(TRIM(IF(salesTable[[#This Row],[LastName]]="","MISSING",IFERROR(VLOOKUP(salesTable[[#This Row],[CustomerID_final]],customer_REF[],3,FALSE),"NO MATCH")))))</f>
        <v>ASARE</v>
      </c>
      <c r="AE1443" s="8" t="str">
        <f>IF(salesTable[[#This Row],[customerLastName]]=CLEAN(UPPER(TRIM(salesTable[[#This Row],[customerLastName]]))),salesTable[[#This Row],[customerLastName]],"MISMATCH")</f>
        <v>ASARE</v>
      </c>
      <c r="AF1443" s="8" t="str">
        <f>IF(salesTable[[#This Row],[Phone]]="","MISSING",0&amp;RIGHT(TRIM(SUBSTITUTE(SUBSTITUTE(SUBSTITUTE(salesTable[[#This Row],[Phone]],"+","")," ",""),"-","")),9))</f>
        <v>0546427349</v>
      </c>
      <c r="AG144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43" s="8">
        <f>IF(salesTable[[#This Row],[quantity_clean]]&gt;0,salesTable[[#This Row],[quantity_clean]],"INVALID")</f>
        <v>10</v>
      </c>
      <c r="AI144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43" s="8">
        <f>IF(salesTable[[#This Row],[unitPrice_clean]]&gt;0,salesTable[[#This Row],[unitPrice_clean]],"INVALID")</f>
        <v>2400</v>
      </c>
      <c r="AK1443">
        <f>IF(salesTable[[#This Row],[Revenue]]="","MISSING",VALUE(TRIM(SUBSTITUTE(SUBSTITUTE(salesTable[[#This Row],[Revenue]],",",""),"GH₵",""))))</f>
        <v>24000</v>
      </c>
      <c r="AL1443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1443" s="19">
        <f>IF(ISNUMBER(salesTable[[#This Row],[OrderDate]]),salesTable[[#This Row],[OrderDate]],IFERROR(DATEVALUE(CLEAN(TRIM(SUBSTITUTE(salesTable[[#This Row],[OrderDate]],".","/")))),"CHECK"))</f>
        <v>45905</v>
      </c>
      <c r="AN144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45905</v>
      </c>
      <c r="AO144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3" s="8" t="str">
        <f>CLEAN(PROPER(TRIM(salesTable[[#This Row],[Email]])))</f>
        <v>Kofi.Asare57Example.Com</v>
      </c>
      <c r="AR1443" s="8" t="str">
        <f>CLEAN(TRIM(salesTable[[#This Row],[SourceFile]]))</f>
        <v>Mobile_App_Export.csv</v>
      </c>
      <c r="AS144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3" s="8" t="str">
        <f>IF(salesTable[orderRef_final]&lt;&gt;"MISSING",salesTable[orderRef_final],"invalid")</f>
        <v>SUSPICIOUS</v>
      </c>
    </row>
    <row r="1444" spans="1:46" x14ac:dyDescent="0.3">
      <c r="A1444" t="s">
        <v>5705</v>
      </c>
      <c r="B1444" t="s">
        <v>5706</v>
      </c>
      <c r="C1444" t="s">
        <v>1639</v>
      </c>
      <c r="D1444" t="s">
        <v>65</v>
      </c>
      <c r="E1444" t="s">
        <v>1640</v>
      </c>
      <c r="F1444" t="s">
        <v>457</v>
      </c>
      <c r="G1444" t="s">
        <v>239</v>
      </c>
      <c r="H1444" t="s">
        <v>240</v>
      </c>
      <c r="I1444" t="s">
        <v>2345</v>
      </c>
      <c r="J1444" t="s">
        <v>27</v>
      </c>
      <c r="K1444" t="s">
        <v>57</v>
      </c>
      <c r="L1444" t="s">
        <v>182</v>
      </c>
      <c r="M1444" t="s">
        <v>607</v>
      </c>
      <c r="N1444">
        <v>980</v>
      </c>
      <c r="O1444">
        <v>1960</v>
      </c>
      <c r="P1444" t="s">
        <v>5707</v>
      </c>
      <c r="Q1444" t="s">
        <v>5708</v>
      </c>
      <c r="R1444" t="s">
        <v>32</v>
      </c>
      <c r="S1444" t="str">
        <f>IF(salesTable[[#This Row],[Region]]="","MISSING",IFERROR(VLOOKUP(salesTable[[#This Row],[Region]],region_ref[],2,FALSE),TRIM(CLEAN(UPPER(salesTable[[#This Row],[Region]])))))</f>
        <v>HO</v>
      </c>
      <c r="T1444" t="str">
        <f>IF(salesTable[[#This Row],[CustomerType]]="","MISSING",IFERROR(VLOOKUP(salesTable[[#This Row],[CustomerType]],customerType_Ref[],2,FALSE),TRIM(CLEAN(UPPER(salesTable[[#This Row],[CustomerType]])))))</f>
        <v>GOVERNMENT</v>
      </c>
      <c r="U1444" t="str">
        <f>IF(salesTable[[#This Row],[SalesChannel]]="","MISSING",IFERROR(VLOOKUP(salesTable[[#This Row],[SalesChannel]],salesChannel_Ref[],2,FALSE),CLEAN(UPPER(TRIM(salesTable[SalesChannel])))))</f>
        <v>ONLINE</v>
      </c>
      <c r="V1444" t="str">
        <f>IF(salesTable[[#This Row],[PaymentMethod]]="","MISSING",IFERROR(VLOOKUP(salesTable[[#This Row],[PaymentMethod]],paymentMethod_REF[],2,FALSE), CLEAN(UPPER(TRIM(salesTable[[#This Row],[PaymentMethod]])))))</f>
        <v>CASH</v>
      </c>
      <c r="W1444" s="8" t="str">
        <f>IF(salesTable[[#This Row],[ProductID]]="","MISSING",IFERROR(VLOOKUP(salesTable[[#This Row],[ProductID]],product_REF[],1,FALSE),"NO MATCH"))</f>
        <v>P009</v>
      </c>
      <c r="X1444" s="8" t="str">
        <f>CLEAN(UPPER(TRIM(IF(salesTable[[#This Row],[ProductID]]="","MISSING",IFERROR(VLOOKUP(salesTable[[#This Row],[ProductID]],product_REF[],2,FALSE),"NO MATCH")))))</f>
        <v>FILING CABINET</v>
      </c>
      <c r="Y1444" t="str">
        <f>IFERROR(CLEAN(UPPER(TRIM(VLOOKUP(salesTable[[#This Row],[productID_Final]],product_REF[],3,FALSE)))),"NO MATCH")</f>
        <v>OFFICE SUPPLIES</v>
      </c>
      <c r="Z1444" s="8" t="str">
        <f>IF(salesTable[[#This Row],[productCategory_final]]=CLEAN(UPPER(TRIM(salesTable[ProductCategory]))),salesTable[[#This Row],[productCategory_final]],"MISMATCH")</f>
        <v>OFFICE SUPPLIES</v>
      </c>
      <c r="AA1444" s="8" t="str">
        <f>IF(salesTable[[#This Row],[CustomerID]]="","MISSING",IFERROR(VLOOKUP(salesTable[[#This Row],[CustomerID]],customer_REF[],1,FALSE),"NO MATCH"))</f>
        <v>C0230</v>
      </c>
      <c r="AB1444" t="str">
        <f>CLEAN(UPPER(TRIM(IF(salesTable[[#This Row],[FirstName]]="","MISSING",IFERROR(VLOOKUP(salesTable[[#This Row],[CustomerID_final]],customer_REF[],2,FALSE),"NO MATCH")))))</f>
        <v>NAA</v>
      </c>
      <c r="AC1444" s="8" t="str">
        <f>IF(salesTable[[#This Row],[customerFisrtName]]=CLEAN(UPPER(TRIM(salesTable[[#This Row],[customerFisrtName]]))),salesTable[[#This Row],[customerFisrtName]],"MISMATCH")</f>
        <v>NAA</v>
      </c>
      <c r="AD1444" t="str">
        <f>CLEAN(UPPER(TRIM(IF(salesTable[[#This Row],[LastName]]="","MISSING",IFERROR(VLOOKUP(salesTable[[#This Row],[CustomerID_final]],customer_REF[],3,FALSE),"NO MATCH")))))</f>
        <v>APPIAH</v>
      </c>
      <c r="AE1444" s="8" t="str">
        <f>IF(salesTable[[#This Row],[customerLastName]]=CLEAN(UPPER(TRIM(salesTable[[#This Row],[customerLastName]]))),salesTable[[#This Row],[customerLastName]],"MISMATCH")</f>
        <v>APPIAH</v>
      </c>
      <c r="AF1444" s="8" t="str">
        <f>IF(salesTable[[#This Row],[Phone]]="","MISSING",0&amp;RIGHT(TRIM(SUBSTITUTE(SUBSTITUTE(SUBSTITUTE(salesTable[[#This Row],[Phone]],"+","")," ",""),"-","")),9))</f>
        <v>0241652141</v>
      </c>
      <c r="AG1444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44" s="8">
        <f>IF(salesTable[[#This Row],[quantity_clean]]&gt;0,salesTable[[#This Row],[quantity_clean]],"INVALID")</f>
        <v>2</v>
      </c>
      <c r="AI1444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44" s="8">
        <f>IF(salesTable[[#This Row],[unitPrice_clean]]&gt;0,salesTable[[#This Row],[unitPrice_clean]],"INVALID")</f>
        <v>980</v>
      </c>
      <c r="AK1444">
        <f>IF(salesTable[[#This Row],[Revenue]]="","MISSING",VALUE(TRIM(SUBSTITUTE(SUBSTITUTE(salesTable[[#This Row],[Revenue]],",",""),"GH₵",""))))</f>
        <v>1960</v>
      </c>
      <c r="AL1444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1444" s="19" t="str">
        <f>IF(ISNUMBER(salesTable[[#This Row],[OrderDate]]),salesTable[[#This Row],[OrderDate]],IFERROR(DATEVALUE(CLEAN(TRIM(SUBSTITUTE(salesTable[[#This Row],[OrderDate]],".","/")))),"CHECK"))</f>
        <v>CHECK</v>
      </c>
      <c r="AN144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4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4" s="8" t="str">
        <f>CLEAN(PROPER(TRIM(salesTable[[#This Row],[Email]])))</f>
        <v>Naa.Appiah68@Example.Com</v>
      </c>
      <c r="AR1444" s="8" t="str">
        <f>CLEAN(TRIM(salesTable[[#This Row],[SourceFile]]))</f>
        <v>Agent_App_2025.csv</v>
      </c>
      <c r="AS144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4" s="8" t="str">
        <f>IF(salesTable[orderRef_final]&lt;&gt;"MISSING",salesTable[orderRef_final],"invalid")</f>
        <v>SUSPICIOUS</v>
      </c>
    </row>
    <row r="1445" spans="1:46" x14ac:dyDescent="0.3">
      <c r="A1445" t="s">
        <v>5720</v>
      </c>
      <c r="B1445" t="s">
        <v>5721</v>
      </c>
      <c r="C1445" t="s">
        <v>301</v>
      </c>
      <c r="D1445" t="s">
        <v>92</v>
      </c>
      <c r="E1445" t="s">
        <v>161</v>
      </c>
      <c r="F1445" t="s">
        <v>23</v>
      </c>
      <c r="G1445" t="s">
        <v>53</v>
      </c>
      <c r="H1445" t="s">
        <v>648</v>
      </c>
      <c r="I1445" t="s">
        <v>96</v>
      </c>
      <c r="J1445" t="s">
        <v>305</v>
      </c>
      <c r="K1445" t="s">
        <v>57</v>
      </c>
      <c r="L1445" t="s">
        <v>111</v>
      </c>
      <c r="M1445">
        <v>5</v>
      </c>
      <c r="N1445">
        <v>180</v>
      </c>
      <c r="O1445">
        <v>900</v>
      </c>
      <c r="P1445" t="s">
        <v>5722</v>
      </c>
      <c r="Q1445" t="s">
        <v>5723</v>
      </c>
      <c r="R1445" t="s">
        <v>32</v>
      </c>
      <c r="S1445" t="str">
        <f>IF(salesTable[[#This Row],[Region]]="","MISSING",IFERROR(VLOOKUP(salesTable[[#This Row],[Region]],region_ref[],2,FALSE),TRIM(CLEAN(UPPER(salesTable[[#This Row],[Region]])))))</f>
        <v>HO</v>
      </c>
      <c r="T1445" t="str">
        <f>IF(salesTable[[#This Row],[CustomerType]]="","MISSING",IFERROR(VLOOKUP(salesTable[[#This Row],[CustomerType]],customerType_Ref[],2,FALSE),TRIM(CLEAN(UPPER(salesTable[[#This Row],[CustomerType]])))))</f>
        <v>GOVERNMENT</v>
      </c>
      <c r="U1445" t="str">
        <f>IF(salesTable[[#This Row],[SalesChannel]]="","MISSING",IFERROR(VLOOKUP(salesTable[[#This Row],[SalesChannel]],salesChannel_Ref[],2,FALSE),CLEAN(UPPER(TRIM(salesTable[SalesChannel])))))</f>
        <v>ONLINE</v>
      </c>
      <c r="V1445" t="str">
        <f>IF(salesTable[[#This Row],[PaymentMethod]]="","MISSING",IFERROR(VLOOKUP(salesTable[[#This Row],[PaymentMethod]],paymentMethod_REF[],2,FALSE), CLEAN(UPPER(TRIM(salesTable[[#This Row],[PaymentMethod]])))))</f>
        <v>CARD</v>
      </c>
      <c r="W1445" s="8" t="str">
        <f>IF(salesTable[[#This Row],[ProductID]]="","MISSING",IFERROR(VLOOKUP(salesTable[[#This Row],[ProductID]],product_REF[],1,FALSE),"NO MATCH"))</f>
        <v>P007</v>
      </c>
      <c r="X1445" s="8" t="str">
        <f>CLEAN(UPPER(TRIM(IF(salesTable[[#This Row],[ProductID]]="","MISSING",IFERROR(VLOOKUP(salesTable[[#This Row],[ProductID]],product_REF[],2,FALSE),"NO MATCH")))))</f>
        <v>COTTON SHIRT</v>
      </c>
      <c r="Y1445" t="str">
        <f>IFERROR(CLEAN(UPPER(TRIM(VLOOKUP(salesTable[[#This Row],[productID_Final]],product_REF[],3,FALSE)))),"NO MATCH")</f>
        <v>CLOTHING</v>
      </c>
      <c r="Z1445" s="8" t="str">
        <f>IF(salesTable[[#This Row],[productCategory_final]]=CLEAN(UPPER(TRIM(salesTable[ProductCategory]))),salesTable[[#This Row],[productCategory_final]],"MISMATCH")</f>
        <v>CLOTHING</v>
      </c>
      <c r="AA1445" s="8" t="str">
        <f>IF(salesTable[[#This Row],[CustomerID]]="","MISSING",IFERROR(VLOOKUP(salesTable[[#This Row],[CustomerID]],customer_REF[],1,FALSE),"NO MATCH"))</f>
        <v>C0248</v>
      </c>
      <c r="AB1445" t="str">
        <f>CLEAN(UPPER(TRIM(IF(salesTable[[#This Row],[FirstName]]="","MISSING",IFERROR(VLOOKUP(salesTable[[#This Row],[CustomerID_final]],customer_REF[],2,FALSE),"NO MATCH")))))</f>
        <v>AMA</v>
      </c>
      <c r="AC1445" s="8" t="str">
        <f>IF(salesTable[[#This Row],[customerFisrtName]]=CLEAN(UPPER(TRIM(salesTable[[#This Row],[customerFisrtName]]))),salesTable[[#This Row],[customerFisrtName]],"MISMATCH")</f>
        <v>AMA</v>
      </c>
      <c r="AD1445" t="str">
        <f>CLEAN(UPPER(TRIM(IF(salesTable[[#This Row],[LastName]]="","MISSING",IFERROR(VLOOKUP(salesTable[[#This Row],[CustomerID_final]],customer_REF[],3,FALSE),"NO MATCH")))))</f>
        <v>ADDO</v>
      </c>
      <c r="AE1445" s="8" t="str">
        <f>IF(salesTable[[#This Row],[customerLastName]]=CLEAN(UPPER(TRIM(salesTable[[#This Row],[customerLastName]]))),salesTable[[#This Row],[customerLastName]],"MISMATCH")</f>
        <v>ADDO</v>
      </c>
      <c r="AF1445" s="8" t="str">
        <f>IF(salesTable[[#This Row],[Phone]]="","MISSING",0&amp;RIGHT(TRIM(SUBSTITUTE(SUBSTITUTE(SUBSTITUTE(salesTable[[#This Row],[Phone]],"+","")," ",""),"-","")),9))</f>
        <v>0274490450</v>
      </c>
      <c r="AG1445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45" s="8">
        <f>IF(salesTable[[#This Row],[quantity_clean]]&gt;0,salesTable[[#This Row],[quantity_clean]],"INVALID")</f>
        <v>5</v>
      </c>
      <c r="AI144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45" s="8">
        <f>IF(salesTable[[#This Row],[unitPrice_clean]]&gt;0,salesTable[[#This Row],[unitPrice_clean]],"INVALID")</f>
        <v>180</v>
      </c>
      <c r="AK1445">
        <f>IF(salesTable[[#This Row],[Revenue]]="","MISSING",VALUE(TRIM(SUBSTITUTE(SUBSTITUTE(salesTable[[#This Row],[Revenue]],",",""),"GH₵",""))))</f>
        <v>900</v>
      </c>
      <c r="AL1445" s="8">
        <f>IFERROR(IF(ROUND(salesTable[[#This Row],[Quantity_final]]*salesTable[[#This Row],[UnitPrice_final]],2)=ROUND(salesTable[[#This Row],[revenue_clean]],2)=TRUE,salesTable[[#This Row],[revenue_clean]],"invalid"),"INVALID")</f>
        <v>900</v>
      </c>
      <c r="AM1445" s="19">
        <f>IF(ISNUMBER(salesTable[[#This Row],[OrderDate]]),salesTable[[#This Row],[OrderDate]],IFERROR(DATEVALUE(CLEAN(TRIM(SUBSTITUTE(salesTable[[#This Row],[OrderDate]],".","/")))),"CHECK"))</f>
        <v>45716</v>
      </c>
      <c r="AN144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45716</v>
      </c>
      <c r="AO144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5" s="8" t="str">
        <f>CLEAN(PROPER(TRIM(salesTable[[#This Row],[Email]])))</f>
        <v>Ama.Addo62@Example.Com</v>
      </c>
      <c r="AR1445" s="8" t="str">
        <f>CLEAN(TRIM(salesTable[[#This Row],[SourceFile]]))</f>
        <v>Agent_App_2025.csv</v>
      </c>
      <c r="AS144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5" s="8" t="str">
        <f>IF(salesTable[orderRef_final]&lt;&gt;"MISSING",salesTable[orderRef_final],"invalid")</f>
        <v>SUSPICIOUS</v>
      </c>
    </row>
    <row r="1446" spans="1:46" x14ac:dyDescent="0.3">
      <c r="A1446" t="s">
        <v>3520</v>
      </c>
      <c r="B1446" t="s">
        <v>5573</v>
      </c>
      <c r="C1446" t="s">
        <v>1111</v>
      </c>
      <c r="D1446" t="s">
        <v>743</v>
      </c>
      <c r="E1446" t="s">
        <v>161</v>
      </c>
      <c r="F1446" t="s">
        <v>108</v>
      </c>
      <c r="G1446" t="s">
        <v>218</v>
      </c>
      <c r="H1446" t="s">
        <v>3346</v>
      </c>
      <c r="I1446" t="s">
        <v>26</v>
      </c>
      <c r="J1446" t="s">
        <v>97</v>
      </c>
      <c r="K1446" t="s">
        <v>72</v>
      </c>
      <c r="L1446" t="s">
        <v>165</v>
      </c>
      <c r="M1446" t="s">
        <v>596</v>
      </c>
      <c r="N1446">
        <v>2750</v>
      </c>
      <c r="O1446">
        <v>5500</v>
      </c>
      <c r="P1446" t="s">
        <v>5724</v>
      </c>
      <c r="Q1446" t="s">
        <v>5725</v>
      </c>
      <c r="R1446" t="s">
        <v>32</v>
      </c>
      <c r="S1446" t="str">
        <f>IF(salesTable[[#This Row],[Region]]="","MISSING",IFERROR(VLOOKUP(salesTable[[#This Row],[Region]],region_ref[],2,FALSE),TRIM(CLEAN(UPPER(salesTable[[#This Row],[Region]])))))</f>
        <v>TAMALE</v>
      </c>
      <c r="T1446" t="str">
        <f>IF(salesTable[[#This Row],[CustomerType]]="","MISSING",IFERROR(VLOOKUP(salesTable[[#This Row],[CustomerType]],customerType_Ref[],2,FALSE),TRIM(CLEAN(UPPER(salesTable[[#This Row],[CustomerType]])))))</f>
        <v>BUSINESS</v>
      </c>
      <c r="U1446" t="str">
        <f>IF(salesTable[[#This Row],[SalesChannel]]="","MISSING",IFERROR(VLOOKUP(salesTable[[#This Row],[SalesChannel]],salesChannel_Ref[],2,FALSE),CLEAN(UPPER(TRIM(salesTable[SalesChannel])))))</f>
        <v>IN-STORE</v>
      </c>
      <c r="V1446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46" s="8" t="str">
        <f>IF(salesTable[[#This Row],[ProductID]]="","MISSING",IFERROR(VLOOKUP(salesTable[[#This Row],[ProductID]],product_REF[],1,FALSE),"NO MATCH"))</f>
        <v>P005</v>
      </c>
      <c r="X1446" s="8" t="str">
        <f>CLEAN(UPPER(TRIM(IF(salesTable[[#This Row],[ProductID]]="","MISSING",IFERROR(VLOOKUP(salesTable[[#This Row],[ProductID]],product_REF[],2,FALSE),"NO MATCH")))))</f>
        <v>SMARTPHONE X</v>
      </c>
      <c r="Y1446" t="str">
        <f>IFERROR(CLEAN(UPPER(TRIM(VLOOKUP(salesTable[[#This Row],[productID_Final]],product_REF[],3,FALSE)))),"NO MATCH")</f>
        <v>ELECTRONICS</v>
      </c>
      <c r="Z1446" s="8" t="str">
        <f>IF(salesTable[[#This Row],[productCategory_final]]=CLEAN(UPPER(TRIM(salesTable[ProductCategory]))),salesTable[[#This Row],[productCategory_final]],"MISMATCH")</f>
        <v>ELECTRONICS</v>
      </c>
      <c r="AA1446" s="8" t="str">
        <f>IF(salesTable[[#This Row],[CustomerID]]="","MISSING",IFERROR(VLOOKUP(salesTable[[#This Row],[CustomerID]],customer_REF[],1,FALSE),"NO MATCH"))</f>
        <v>C0161</v>
      </c>
      <c r="AB1446" t="str">
        <f>CLEAN(UPPER(TRIM(IF(salesTable[[#This Row],[FirstName]]="","MISSING",IFERROR(VLOOKUP(salesTable[[#This Row],[CustomerID_final]],customer_REF[],2,FALSE),"NO MATCH")))))</f>
        <v>ESI</v>
      </c>
      <c r="AC1446" s="8" t="str">
        <f>IF(salesTable[[#This Row],[customerFisrtName]]=CLEAN(UPPER(TRIM(salesTable[[#This Row],[customerFisrtName]]))),salesTable[[#This Row],[customerFisrtName]],"MISMATCH")</f>
        <v>ESI</v>
      </c>
      <c r="AD1446" t="str">
        <f>CLEAN(UPPER(TRIM(IF(salesTable[[#This Row],[LastName]]="","MISSING",IFERROR(VLOOKUP(salesTable[[#This Row],[CustomerID_final]],customer_REF[],3,FALSE),"NO MATCH")))))</f>
        <v>ADDO</v>
      </c>
      <c r="AE1446" s="8" t="str">
        <f>IF(salesTable[[#This Row],[customerLastName]]=CLEAN(UPPER(TRIM(salesTable[[#This Row],[customerLastName]]))),salesTable[[#This Row],[customerLastName]],"MISMATCH")</f>
        <v>ADDO</v>
      </c>
      <c r="AF1446" s="8" t="str">
        <f>IF(salesTable[[#This Row],[Phone]]="","MISSING",0&amp;RIGHT(TRIM(SUBSTITUTE(SUBSTITUTE(SUBSTITUTE(salesTable[[#This Row],[Phone]],"+","")," ",""),"-","")),9))</f>
        <v>0503487867</v>
      </c>
      <c r="AG1446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46" s="8">
        <f>IF(salesTable[[#This Row],[quantity_clean]]&gt;0,salesTable[[#This Row],[quantity_clean]],"INVALID")</f>
        <v>2</v>
      </c>
      <c r="AI1446">
        <f>IF(OR(salesTable[[#This Row],[UnitPrice]]="",salesTable[[#This Row],[UnitPrice]]="N/A",salesTable[[#This Row],[UnitPrice]]="unknown"),"INVALID",VALUE(TRIM(SUBSTITUTE(SUBSTITUTE(salesTable[[#This Row],[UnitPrice]],",",""),"GH₵",""))))</f>
        <v>2750</v>
      </c>
      <c r="AJ1446" s="8">
        <f>IF(salesTable[[#This Row],[unitPrice_clean]]&gt;0,salesTable[[#This Row],[unitPrice_clean]],"INVALID")</f>
        <v>2750</v>
      </c>
      <c r="AK1446">
        <f>IF(salesTable[[#This Row],[Revenue]]="","MISSING",VALUE(TRIM(SUBSTITUTE(SUBSTITUTE(salesTable[[#This Row],[Revenue]],",",""),"GH₵",""))))</f>
        <v>5500</v>
      </c>
      <c r="AL1446" s="8">
        <f>IFERROR(IF(ROUND(salesTable[[#This Row],[Quantity_final]]*salesTable[[#This Row],[UnitPrice_final]],2)=ROUND(salesTable[[#This Row],[revenue_clean]],2)=TRUE,salesTable[[#This Row],[revenue_clean]],"invalid"),"INVALID")</f>
        <v>5500</v>
      </c>
      <c r="AM1446" s="19">
        <f>IF(ISNUMBER(salesTable[[#This Row],[OrderDate]]),salesTable[[#This Row],[OrderDate]],IFERROR(DATEVALUE(CLEAN(TRIM(SUBSTITUTE(salesTable[[#This Row],[OrderDate]],".","/")))),"CHECK"))</f>
        <v>45703</v>
      </c>
      <c r="AN144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45703</v>
      </c>
      <c r="AO144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46" s="8" t="str">
        <f>CLEAN(PROPER(TRIM(salesTable[[#This Row],[Email]])))</f>
        <v>Esi.Addo11@Example.Com</v>
      </c>
      <c r="AR1446" s="8" t="str">
        <f>CLEAN(TRIM(salesTable[[#This Row],[SourceFile]]))</f>
        <v>Agent_App_2025.csv</v>
      </c>
      <c r="AS144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6" s="8" t="str">
        <f>IF(salesTable[orderRef_final]&lt;&gt;"MISSING",salesTable[orderRef_final],"invalid")</f>
        <v>SUSPICIOUS</v>
      </c>
    </row>
    <row r="1447" spans="1:46" x14ac:dyDescent="0.3">
      <c r="A1447" t="s">
        <v>5730</v>
      </c>
      <c r="B1447" t="s">
        <v>4565</v>
      </c>
      <c r="C1447" t="s">
        <v>1742</v>
      </c>
      <c r="D1447" t="s">
        <v>271</v>
      </c>
      <c r="E1447" t="s">
        <v>118</v>
      </c>
      <c r="F1447" t="s">
        <v>23</v>
      </c>
      <c r="G1447" t="s">
        <v>191</v>
      </c>
      <c r="H1447" t="s">
        <v>278</v>
      </c>
      <c r="I1447" t="s">
        <v>279</v>
      </c>
      <c r="J1447" t="s">
        <v>685</v>
      </c>
      <c r="K1447" t="s">
        <v>98</v>
      </c>
      <c r="L1447" t="s">
        <v>182</v>
      </c>
      <c r="M1447" t="s">
        <v>133</v>
      </c>
      <c r="N1447">
        <v>1650</v>
      </c>
      <c r="O1447">
        <v>9900</v>
      </c>
      <c r="P1447" t="s">
        <v>5731</v>
      </c>
      <c r="Q1447" t="s">
        <v>5732</v>
      </c>
      <c r="R1447" t="s">
        <v>157</v>
      </c>
      <c r="S1447" t="str">
        <f>IF(salesTable[[#This Row],[Region]]="","MISSING",IFERROR(VLOOKUP(salesTable[[#This Row],[Region]],region_ref[],2,FALSE),TRIM(CLEAN(UPPER(salesTable[[#This Row],[Region]])))))</f>
        <v>HO</v>
      </c>
      <c r="T1447" t="str">
        <f>IF(salesTable[[#This Row],[CustomerType]]="","MISSING",IFERROR(VLOOKUP(salesTable[[#This Row],[CustomerType]],customerType_Ref[],2,FALSE),TRIM(CLEAN(UPPER(salesTable[[#This Row],[CustomerType]])))))</f>
        <v>BUSINESS</v>
      </c>
      <c r="U1447" t="str">
        <f>IF(salesTable[[#This Row],[SalesChannel]]="","MISSING",IFERROR(VLOOKUP(salesTable[[#This Row],[SalesChannel]],salesChannel_Ref[],2,FALSE),CLEAN(UPPER(TRIM(salesTable[SalesChannel])))))</f>
        <v>MOBILE APP</v>
      </c>
      <c r="V1447" t="str">
        <f>IF(salesTable[[#This Row],[PaymentMethod]]="","MISSING",IFERROR(VLOOKUP(salesTable[[#This Row],[PaymentMethod]],paymentMethod_REF[],2,FALSE), CLEAN(UPPER(TRIM(salesTable[[#This Row],[PaymentMethod]])))))</f>
        <v>CASH</v>
      </c>
      <c r="W1447" s="8" t="str">
        <f>IF(salesTable[[#This Row],[ProductID]]="","MISSING",IFERROR(VLOOKUP(salesTable[[#This Row],[ProductID]],product_REF[],1,FALSE),"NO MATCH"))</f>
        <v>P004</v>
      </c>
      <c r="X1447" s="8" t="str">
        <f>CLEAN(UPPER(TRIM(IF(salesTable[[#This Row],[ProductID]]="","MISSING",IFERROR(VLOOKUP(salesTable[[#This Row],[ProductID]],product_REF[],2,FALSE),"NO MATCH")))))</f>
        <v>LASER PRINTER</v>
      </c>
      <c r="Y1447" t="str">
        <f>IFERROR(CLEAN(UPPER(TRIM(VLOOKUP(salesTable[[#This Row],[productID_Final]],product_REF[],3,FALSE)))),"NO MATCH")</f>
        <v>OFFICE SUPPLIES</v>
      </c>
      <c r="Z1447" s="8" t="str">
        <f>IF(salesTable[[#This Row],[productCategory_final]]=CLEAN(UPPER(TRIM(salesTable[ProductCategory]))),salesTable[[#This Row],[productCategory_final]],"MISMATCH")</f>
        <v>OFFICE SUPPLIES</v>
      </c>
      <c r="AA1447" s="8" t="str">
        <f>IF(salesTable[[#This Row],[CustomerID]]="","MISSING",IFERROR(VLOOKUP(salesTable[[#This Row],[CustomerID]],customer_REF[],1,FALSE),"NO MATCH"))</f>
        <v>C0048</v>
      </c>
      <c r="AB1447" t="str">
        <f>CLEAN(UPPER(TRIM(IF(salesTable[[#This Row],[FirstName]]="","MISSING",IFERROR(VLOOKUP(salesTable[[#This Row],[CustomerID_final]],customer_REF[],2,FALSE),"NO MATCH")))))</f>
        <v>MICHAEL</v>
      </c>
      <c r="AC1447" s="8" t="str">
        <f>IF(salesTable[[#This Row],[customerFisrtName]]=CLEAN(UPPER(TRIM(salesTable[[#This Row],[customerFisrtName]]))),salesTable[[#This Row],[customerFisrtName]],"MISMATCH")</f>
        <v>MICHAEL</v>
      </c>
      <c r="AD1447" t="str">
        <f>CLEAN(UPPER(TRIM(IF(salesTable[[#This Row],[LastName]]="","MISSING",IFERROR(VLOOKUP(salesTable[[#This Row],[CustomerID_final]],customer_REF[],3,FALSE),"NO MATCH")))))</f>
        <v>ADDO</v>
      </c>
      <c r="AE1447" s="8" t="str">
        <f>IF(salesTable[[#This Row],[customerLastName]]=CLEAN(UPPER(TRIM(salesTable[[#This Row],[customerLastName]]))),salesTable[[#This Row],[customerLastName]],"MISMATCH")</f>
        <v>ADDO</v>
      </c>
      <c r="AF1447" s="8" t="str">
        <f>IF(salesTable[[#This Row],[Phone]]="","MISSING",0&amp;RIGHT(TRIM(SUBSTITUTE(SUBSTITUTE(SUBSTITUTE(salesTable[[#This Row],[Phone]],"+","")," ",""),"-","")),9))</f>
        <v>0507354866</v>
      </c>
      <c r="AG1447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447" s="8" t="str">
        <f>IF(salesTable[[#This Row],[quantity_clean]]&gt;0,salesTable[[#This Row],[quantity_clean]],"INVALID")</f>
        <v>INVALID</v>
      </c>
      <c r="AI1447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447" s="8">
        <f>IF(salesTable[[#This Row],[unitPrice_clean]]&gt;0,salesTable[[#This Row],[unitPrice_clean]],"INVALID")</f>
        <v>1650</v>
      </c>
      <c r="AK1447">
        <f>IF(salesTable[[#This Row],[Revenue]]="","MISSING",VALUE(TRIM(SUBSTITUTE(SUBSTITUTE(salesTable[[#This Row],[Revenue]],",",""),"GH₵",""))))</f>
        <v>9900</v>
      </c>
      <c r="AL1447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47" s="19">
        <f>IF(ISNUMBER(salesTable[[#This Row],[OrderDate]]),salesTable[[#This Row],[OrderDate]],IFERROR(DATEVALUE(CLEAN(TRIM(SUBSTITUTE(salesTable[[#This Row],[OrderDate]],".","/")))),"CHECK"))</f>
        <v>45909</v>
      </c>
      <c r="AN144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45909</v>
      </c>
      <c r="AO144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7" s="8" t="str">
        <f>CLEAN(PROPER(TRIM(salesTable[[#This Row],[Email]])))</f>
        <v>Michael.Addo72@Example.Com</v>
      </c>
      <c r="AR1447" s="8" t="str">
        <f>CLEAN(TRIM(salesTable[[#This Row],[SourceFile]]))</f>
        <v>Online_Sales_2025.xlsx</v>
      </c>
      <c r="AS144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7" s="8" t="str">
        <f>IF(salesTable[orderRef_final]&lt;&gt;"MISSING",salesTable[orderRef_final],"invalid")</f>
        <v>SUSPICIOUS</v>
      </c>
    </row>
    <row r="1448" spans="1:46" x14ac:dyDescent="0.3">
      <c r="A1448" t="s">
        <v>5733</v>
      </c>
      <c r="B1448" t="s">
        <v>5734</v>
      </c>
      <c r="C1448" t="s">
        <v>4262</v>
      </c>
      <c r="D1448" t="s">
        <v>1857</v>
      </c>
      <c r="E1448" t="s">
        <v>190</v>
      </c>
      <c r="F1448" t="s">
        <v>108</v>
      </c>
      <c r="G1448" t="s">
        <v>218</v>
      </c>
      <c r="H1448" t="s">
        <v>312</v>
      </c>
      <c r="I1448" t="s">
        <v>26</v>
      </c>
      <c r="J1448" t="s">
        <v>97</v>
      </c>
      <c r="K1448" t="s">
        <v>321</v>
      </c>
      <c r="L1448" t="s">
        <v>58</v>
      </c>
      <c r="M1448">
        <v>6</v>
      </c>
      <c r="N1448">
        <v>2800</v>
      </c>
      <c r="O1448">
        <v>16800</v>
      </c>
      <c r="P1448" t="s">
        <v>5735</v>
      </c>
      <c r="Q1448" t="s">
        <v>5736</v>
      </c>
      <c r="R1448" t="s">
        <v>61</v>
      </c>
      <c r="S1448" t="str">
        <f>IF(salesTable[[#This Row],[Region]]="","MISSING",IFERROR(VLOOKUP(salesTable[[#This Row],[Region]],region_ref[],2,FALSE),TRIM(CLEAN(UPPER(salesTable[[#This Row],[Region]])))))</f>
        <v>TAMALE</v>
      </c>
      <c r="T1448" t="str">
        <f>IF(salesTable[[#This Row],[CustomerType]]="","MISSING",IFERROR(VLOOKUP(salesTable[[#This Row],[CustomerType]],customerType_Ref[],2,FALSE),TRIM(CLEAN(UPPER(salesTable[[#This Row],[CustomerType]])))))</f>
        <v>BUSINESS</v>
      </c>
      <c r="U1448" t="str">
        <f>IF(salesTable[[#This Row],[SalesChannel]]="","MISSING",IFERROR(VLOOKUP(salesTable[[#This Row],[SalesChannel]],salesChannel_Ref[],2,FALSE),CLEAN(UPPER(TRIM(salesTable[SalesChannel])))))</f>
        <v>ONLINE</v>
      </c>
      <c r="V144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48" s="8" t="str">
        <f>IF(salesTable[[#This Row],[ProductID]]="","MISSING",IFERROR(VLOOKUP(salesTable[[#This Row],[ProductID]],product_REF[],1,FALSE),"NO MATCH"))</f>
        <v>P005</v>
      </c>
      <c r="X1448" s="8" t="str">
        <f>CLEAN(UPPER(TRIM(IF(salesTable[[#This Row],[ProductID]]="","MISSING",IFERROR(VLOOKUP(salesTable[[#This Row],[ProductID]],product_REF[],2,FALSE),"NO MATCH")))))</f>
        <v>SMARTPHONE X</v>
      </c>
      <c r="Y1448" t="str">
        <f>IFERROR(CLEAN(UPPER(TRIM(VLOOKUP(salesTable[[#This Row],[productID_Final]],product_REF[],3,FALSE)))),"NO MATCH")</f>
        <v>ELECTRONICS</v>
      </c>
      <c r="Z1448" s="8" t="str">
        <f>IF(salesTable[[#This Row],[productCategory_final]]=CLEAN(UPPER(TRIM(salesTable[ProductCategory]))),salesTable[[#This Row],[productCategory_final]],"MISMATCH")</f>
        <v>ELECTRONICS</v>
      </c>
      <c r="AA1448" s="8" t="str">
        <f>IF(salesTable[[#This Row],[CustomerID]]="","MISSING",IFERROR(VLOOKUP(salesTable[[#This Row],[CustomerID]],customer_REF[],1,FALSE),"NO MATCH"))</f>
        <v>C0367</v>
      </c>
      <c r="AB1448" t="str">
        <f>CLEAN(UPPER(TRIM(IF(salesTable[[#This Row],[FirstName]]="","MISSING",IFERROR(VLOOKUP(salesTable[[#This Row],[CustomerID_final]],customer_REF[],2,FALSE),"NO MATCH")))))</f>
        <v>KOJO</v>
      </c>
      <c r="AC1448" s="8" t="str">
        <f>IF(salesTable[[#This Row],[customerFisrtName]]=CLEAN(UPPER(TRIM(salesTable[[#This Row],[customerFisrtName]]))),salesTable[[#This Row],[customerFisrtName]],"MISMATCH")</f>
        <v>KOJO</v>
      </c>
      <c r="AD1448" t="str">
        <f>CLEAN(UPPER(TRIM(IF(salesTable[[#This Row],[LastName]]="","MISSING",IFERROR(VLOOKUP(salesTable[[#This Row],[CustomerID_final]],customer_REF[],3,FALSE),"NO MATCH")))))</f>
        <v>ASARE</v>
      </c>
      <c r="AE1448" s="8" t="str">
        <f>IF(salesTable[[#This Row],[customerLastName]]=CLEAN(UPPER(TRIM(salesTable[[#This Row],[customerLastName]]))),salesTable[[#This Row],[customerLastName]],"MISMATCH")</f>
        <v>ASARE</v>
      </c>
      <c r="AF1448" s="8" t="str">
        <f>IF(salesTable[[#This Row],[Phone]]="","MISSING",0&amp;RIGHT(TRIM(SUBSTITUTE(SUBSTITUTE(SUBSTITUTE(salesTable[[#This Row],[Phone]],"+","")," ",""),"-","")),9))</f>
        <v>0551742590</v>
      </c>
      <c r="AG1448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448" s="8">
        <f>IF(salesTable[[#This Row],[quantity_clean]]&gt;0,salesTable[[#This Row],[quantity_clean]],"INVALID")</f>
        <v>6</v>
      </c>
      <c r="AI1448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448" s="8">
        <f>IF(salesTable[[#This Row],[unitPrice_clean]]&gt;0,salesTable[[#This Row],[unitPrice_clean]],"INVALID")</f>
        <v>2800</v>
      </c>
      <c r="AK1448">
        <f>IF(salesTable[[#This Row],[Revenue]]="","MISSING",VALUE(TRIM(SUBSTITUTE(SUBSTITUTE(salesTable[[#This Row],[Revenue]],",",""),"GH₵",""))))</f>
        <v>16800</v>
      </c>
      <c r="AL1448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448" s="19">
        <f>IF(ISNUMBER(salesTable[[#This Row],[OrderDate]]),salesTable[[#This Row],[OrderDate]],IFERROR(DATEVALUE(CLEAN(TRIM(SUBSTITUTE(salesTable[[#This Row],[OrderDate]],".","/")))),"CHECK"))</f>
        <v>46070</v>
      </c>
      <c r="AN144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4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48" s="8" t="str">
        <f>CLEAN(PROPER(TRIM(salesTable[[#This Row],[Email]])))</f>
        <v>Kojo.Asare70@Example.Com</v>
      </c>
      <c r="AR1448" s="8" t="str">
        <f>CLEAN(TRIM(salesTable[[#This Row],[SourceFile]]))</f>
        <v>Retail_POS_2025.csv</v>
      </c>
      <c r="AS144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8" s="8" t="str">
        <f>IF(salesTable[orderRef_final]&lt;&gt;"MISSING",salesTable[orderRef_final],"invalid")</f>
        <v>SUSPICIOUS</v>
      </c>
    </row>
    <row r="1449" spans="1:46" x14ac:dyDescent="0.3">
      <c r="A1449" t="s">
        <v>5737</v>
      </c>
      <c r="B1449" t="s">
        <v>3443</v>
      </c>
      <c r="C1449" t="s">
        <v>1077</v>
      </c>
      <c r="D1449" t="s">
        <v>36</v>
      </c>
      <c r="E1449" t="s">
        <v>2135</v>
      </c>
      <c r="F1449" t="s">
        <v>311</v>
      </c>
      <c r="G1449" t="s">
        <v>81</v>
      </c>
      <c r="H1449" t="s">
        <v>425</v>
      </c>
      <c r="I1449" t="s">
        <v>70</v>
      </c>
      <c r="J1449" t="s">
        <v>83</v>
      </c>
      <c r="K1449" t="s">
        <v>84</v>
      </c>
      <c r="L1449" t="s">
        <v>111</v>
      </c>
      <c r="M1449">
        <v>10</v>
      </c>
      <c r="N1449" t="s">
        <v>540</v>
      </c>
      <c r="O1449">
        <v>12500</v>
      </c>
      <c r="P1449" t="s">
        <v>5738</v>
      </c>
      <c r="Q1449" t="s">
        <v>5739</v>
      </c>
      <c r="R1449" t="s">
        <v>61</v>
      </c>
      <c r="S1449" t="str">
        <f>IF(salesTable[[#This Row],[Region]]="","MISSING",IFERROR(VLOOKUP(salesTable[[#This Row],[Region]],region_ref[],2,FALSE),TRIM(CLEAN(UPPER(salesTable[[#This Row],[Region]])))))</f>
        <v>HO</v>
      </c>
      <c r="T1449" t="str">
        <f>IF(salesTable[[#This Row],[CustomerType]]="","MISSING",IFERROR(VLOOKUP(salesTable[[#This Row],[CustomerType]],customerType_Ref[],2,FALSE),TRIM(CLEAN(UPPER(salesTable[[#This Row],[CustomerType]])))))</f>
        <v>INDIVIDUAL</v>
      </c>
      <c r="U1449" t="str">
        <f>IF(salesTable[[#This Row],[SalesChannel]]="","MISSING",IFERROR(VLOOKUP(salesTable[[#This Row],[SalesChannel]],salesChannel_Ref[],2,FALSE),CLEAN(UPPER(TRIM(salesTable[SalesChannel])))))</f>
        <v>AGENT</v>
      </c>
      <c r="V1449" t="str">
        <f>IF(salesTable[[#This Row],[PaymentMethod]]="","MISSING",IFERROR(VLOOKUP(salesTable[[#This Row],[PaymentMethod]],paymentMethod_REF[],2,FALSE), CLEAN(UPPER(TRIM(salesTable[[#This Row],[PaymentMethod]])))))</f>
        <v>CARD</v>
      </c>
      <c r="W1449" s="8" t="str">
        <f>IF(salesTable[[#This Row],[ProductID]]="","MISSING",IFERROR(VLOOKUP(salesTable[[#This Row],[ProductID]],product_REF[],1,FALSE),"NO MATCH"))</f>
        <v>P008</v>
      </c>
      <c r="X1449" s="8" t="str">
        <f>CLEAN(UPPER(TRIM(IF(salesTable[[#This Row],[ProductID]]="","MISSING",IFERROR(VLOOKUP(salesTable[[#This Row],[ProductID]],product_REF[],2,FALSE),"NO MATCH")))))</f>
        <v>MICROWAVE 25L</v>
      </c>
      <c r="Y1449" t="str">
        <f>IFERROR(CLEAN(UPPER(TRIM(VLOOKUP(salesTable[[#This Row],[productID_Final]],product_REF[],3,FALSE)))),"NO MATCH")</f>
        <v>HOME APPLIANCES</v>
      </c>
      <c r="Z1449" s="8" t="str">
        <f>IF(salesTable[[#This Row],[productCategory_final]]=CLEAN(UPPER(TRIM(salesTable[ProductCategory]))),salesTable[[#This Row],[productCategory_final]],"MISMATCH")</f>
        <v>HOME APPLIANCES</v>
      </c>
      <c r="AA1449" s="8" t="str">
        <f>IF(salesTable[[#This Row],[CustomerID]]="","MISSING",IFERROR(VLOOKUP(salesTable[[#This Row],[CustomerID]],customer_REF[],1,FALSE),"NO MATCH"))</f>
        <v>C0370</v>
      </c>
      <c r="AB1449" t="str">
        <f>CLEAN(UPPER(TRIM(IF(salesTable[[#This Row],[FirstName]]="","MISSING",IFERROR(VLOOKUP(salesTable[[#This Row],[CustomerID_final]],customer_REF[],2,FALSE),"NO MATCH")))))</f>
        <v>AKOSUA</v>
      </c>
      <c r="AC1449" s="8" t="str">
        <f>IF(salesTable[[#This Row],[customerFisrtName]]=CLEAN(UPPER(TRIM(salesTable[[#This Row],[customerFisrtName]]))),salesTable[[#This Row],[customerFisrtName]],"MISMATCH")</f>
        <v>AKOSUA</v>
      </c>
      <c r="AD1449" t="str">
        <f>CLEAN(UPPER(TRIM(IF(salesTable[[#This Row],[LastName]]="","MISSING",IFERROR(VLOOKUP(salesTable[[#This Row],[CustomerID_final]],customer_REF[],3,FALSE),"NO MATCH")))))</f>
        <v>BOATENG</v>
      </c>
      <c r="AE1449" s="8" t="str">
        <f>IF(salesTable[[#This Row],[customerLastName]]=CLEAN(UPPER(TRIM(salesTable[[#This Row],[customerLastName]]))),salesTable[[#This Row],[customerLastName]],"MISMATCH")</f>
        <v>BOATENG</v>
      </c>
      <c r="AF1449" s="8" t="str">
        <f>IF(salesTable[[#This Row],[Phone]]="","MISSING",0&amp;RIGHT(TRIM(SUBSTITUTE(SUBSTITUTE(SUBSTITUTE(salesTable[[#This Row],[Phone]],"+","")," ",""),"-","")),9))</f>
        <v>0245561220</v>
      </c>
      <c r="AG144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49" s="8">
        <f>IF(salesTable[[#This Row],[quantity_clean]]&gt;0,salesTable[[#This Row],[quantity_clean]],"INVALID")</f>
        <v>10</v>
      </c>
      <c r="AI1449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449" s="8">
        <f>IF(salesTable[[#This Row],[unitPrice_clean]]&gt;0,salesTable[[#This Row],[unitPrice_clean]],"INVALID")</f>
        <v>1250</v>
      </c>
      <c r="AK1449">
        <f>IF(salesTable[[#This Row],[Revenue]]="","MISSING",VALUE(TRIM(SUBSTITUTE(SUBSTITUTE(salesTable[[#This Row],[Revenue]],",",""),"GH₵",""))))</f>
        <v>12500</v>
      </c>
      <c r="AL1449" s="8">
        <f>IFERROR(IF(ROUND(salesTable[[#This Row],[Quantity_final]]*salesTable[[#This Row],[UnitPrice_final]],2)=ROUND(salesTable[[#This Row],[revenue_clean]],2)=TRUE,salesTable[[#This Row],[revenue_clean]],"invalid"),"INVALID")</f>
        <v>12500</v>
      </c>
      <c r="AM1449" s="19">
        <f>IF(ISNUMBER(salesTable[[#This Row],[OrderDate]]),salesTable[[#This Row],[OrderDate]],IFERROR(DATEVALUE(CLEAN(TRIM(SUBSTITUTE(salesTable[[#This Row],[OrderDate]],".","/")))),"CHECK"))</f>
        <v>45938</v>
      </c>
      <c r="AN144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45938</v>
      </c>
      <c r="AO144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4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49" s="8" t="str">
        <f>CLEAN(PROPER(TRIM(salesTable[[#This Row],[Email]])))</f>
        <v>Akosua.Boateng62@Example.Com</v>
      </c>
      <c r="AR1449" s="8" t="str">
        <f>CLEAN(TRIM(salesTable[[#This Row],[SourceFile]]))</f>
        <v>Retail_POS_2025.csv</v>
      </c>
      <c r="AS144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49" s="8" t="str">
        <f>IF(salesTable[orderRef_final]&lt;&gt;"MISSING",salesTable[orderRef_final],"invalid")</f>
        <v>SUSPICIOUS</v>
      </c>
    </row>
    <row r="1450" spans="1:46" x14ac:dyDescent="0.3">
      <c r="A1450" t="s">
        <v>5757</v>
      </c>
      <c r="B1450" t="s">
        <v>5758</v>
      </c>
      <c r="C1450" t="s">
        <v>2059</v>
      </c>
      <c r="D1450" t="s">
        <v>21</v>
      </c>
      <c r="E1450" t="s">
        <v>140</v>
      </c>
      <c r="F1450" t="s">
        <v>23</v>
      </c>
      <c r="G1450" t="s">
        <v>303</v>
      </c>
      <c r="H1450" t="s">
        <v>399</v>
      </c>
      <c r="I1450" t="s">
        <v>41</v>
      </c>
      <c r="J1450" t="s">
        <v>305</v>
      </c>
      <c r="K1450" t="s">
        <v>98</v>
      </c>
      <c r="L1450" t="s">
        <v>182</v>
      </c>
      <c r="M1450">
        <v>10</v>
      </c>
      <c r="N1450">
        <v>2400</v>
      </c>
      <c r="O1450">
        <v>24000</v>
      </c>
      <c r="P1450" t="s">
        <v>5759</v>
      </c>
      <c r="Q1450" t="s">
        <v>5760</v>
      </c>
      <c r="R1450" t="s">
        <v>32</v>
      </c>
      <c r="S1450" t="str">
        <f>IF(salesTable[[#This Row],[Region]]="","MISSING",IFERROR(VLOOKUP(salesTable[[#This Row],[Region]],region_ref[],2,FALSE),TRIM(CLEAN(UPPER(salesTable[[#This Row],[Region]])))))</f>
        <v>HO</v>
      </c>
      <c r="T1450" t="str">
        <f>IF(salesTable[[#This Row],[CustomerType]]="","MISSING",IFERROR(VLOOKUP(salesTable[[#This Row],[CustomerType]],customerType_Ref[],2,FALSE),TRIM(CLEAN(UPPER(salesTable[[#This Row],[CustomerType]])))))</f>
        <v>GOVERNMENT</v>
      </c>
      <c r="U1450" t="str">
        <f>IF(salesTable[[#This Row],[SalesChannel]]="","MISSING",IFERROR(VLOOKUP(salesTable[[#This Row],[SalesChannel]],salesChannel_Ref[],2,FALSE),CLEAN(UPPER(TRIM(salesTable[SalesChannel])))))</f>
        <v>MOBILE APP</v>
      </c>
      <c r="V1450" t="str">
        <f>IF(salesTable[[#This Row],[PaymentMethod]]="","MISSING",IFERROR(VLOOKUP(salesTable[[#This Row],[PaymentMethod]],paymentMethod_REF[],2,FALSE), CLEAN(UPPER(TRIM(salesTable[[#This Row],[PaymentMethod]])))))</f>
        <v>CASH</v>
      </c>
      <c r="W1450" s="8" t="str">
        <f>IF(salesTable[[#This Row],[ProductID]]="","MISSING",IFERROR(VLOOKUP(salesTable[[#This Row],[ProductID]],product_REF[],1,FALSE),"NO MATCH"))</f>
        <v>P011</v>
      </c>
      <c r="X1450" s="8" t="str">
        <f>CLEAN(UPPER(TRIM(IF(salesTable[[#This Row],[ProductID]]="","MISSING",IFERROR(VLOOKUP(salesTable[[#This Row],[ProductID]],product_REF[],2,FALSE),"NO MATCH")))))</f>
        <v>EXECUTIVE DESK</v>
      </c>
      <c r="Y1450" t="str">
        <f>IFERROR(CLEAN(UPPER(TRIM(VLOOKUP(salesTable[[#This Row],[productID_Final]],product_REF[],3,FALSE)))),"NO MATCH")</f>
        <v>FURNITURE</v>
      </c>
      <c r="Z1450" s="8" t="str">
        <f>IF(salesTable[[#This Row],[productCategory_final]]=CLEAN(UPPER(TRIM(salesTable[ProductCategory]))),salesTable[[#This Row],[productCategory_final]],"MISMATCH")</f>
        <v>FURNITURE</v>
      </c>
      <c r="AA1450" s="8" t="str">
        <f>IF(salesTable[[#This Row],[CustomerID]]="","MISSING",IFERROR(VLOOKUP(salesTable[[#This Row],[CustomerID]],customer_REF[],1,FALSE),"NO MATCH"))</f>
        <v>C0376</v>
      </c>
      <c r="AB1450" t="str">
        <f>CLEAN(UPPER(TRIM(IF(salesTable[[#This Row],[FirstName]]="","MISSING",IFERROR(VLOOKUP(salesTable[[#This Row],[CustomerID_final]],customer_REF[],2,FALSE),"NO MATCH")))))</f>
        <v>KOJO</v>
      </c>
      <c r="AC1450" s="8" t="str">
        <f>IF(salesTable[[#This Row],[customerFisrtName]]=CLEAN(UPPER(TRIM(salesTable[[#This Row],[customerFisrtName]]))),salesTable[[#This Row],[customerFisrtName]],"MISMATCH")</f>
        <v>KOJO</v>
      </c>
      <c r="AD1450" t="str">
        <f>CLEAN(UPPER(TRIM(IF(salesTable[[#This Row],[LastName]]="","MISSING",IFERROR(VLOOKUP(salesTable[[#This Row],[CustomerID_final]],customer_REF[],3,FALSE),"NO MATCH")))))</f>
        <v>OWUSU</v>
      </c>
      <c r="AE1450" s="8" t="str">
        <f>IF(salesTable[[#This Row],[customerLastName]]=CLEAN(UPPER(TRIM(salesTable[[#This Row],[customerLastName]]))),salesTable[[#This Row],[customerLastName]],"MISMATCH")</f>
        <v>OWUSU</v>
      </c>
      <c r="AF1450" s="8" t="str">
        <f>IF(salesTable[[#This Row],[Phone]]="","MISSING",0&amp;RIGHT(TRIM(SUBSTITUTE(SUBSTITUTE(SUBSTITUTE(salesTable[[#This Row],[Phone]],"+","")," ",""),"-","")),9))</f>
        <v>0265459930</v>
      </c>
      <c r="AG1450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50" s="8">
        <f>IF(salesTable[[#This Row],[quantity_clean]]&gt;0,salesTable[[#This Row],[quantity_clean]],"INVALID")</f>
        <v>10</v>
      </c>
      <c r="AI1450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50" s="8">
        <f>IF(salesTable[[#This Row],[unitPrice_clean]]&gt;0,salesTable[[#This Row],[unitPrice_clean]],"INVALID")</f>
        <v>2400</v>
      </c>
      <c r="AK1450">
        <f>IF(salesTable[[#This Row],[Revenue]]="","MISSING",VALUE(TRIM(SUBSTITUTE(SUBSTITUTE(salesTable[[#This Row],[Revenue]],",",""),"GH₵",""))))</f>
        <v>24000</v>
      </c>
      <c r="AL1450" s="8">
        <f>IFERROR(IF(ROUND(salesTable[[#This Row],[Quantity_final]]*salesTable[[#This Row],[UnitPrice_final]],2)=ROUND(salesTable[[#This Row],[revenue_clean]],2)=TRUE,salesTable[[#This Row],[revenue_clean]],"invalid"),"INVALID")</f>
        <v>24000</v>
      </c>
      <c r="AM1450" s="19" t="str">
        <f>IF(ISNUMBER(salesTable[[#This Row],[OrderDate]]),salesTable[[#This Row],[OrderDate]],IFERROR(DATEVALUE(CLEAN(TRIM(SUBSTITUTE(salesTable[[#This Row],[OrderDate]],".","/")))),"CHECK"))</f>
        <v>CHECK</v>
      </c>
      <c r="AN145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5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50" s="8" t="str">
        <f>CLEAN(PROPER(TRIM(salesTable[[#This Row],[Email]])))</f>
        <v>Kojo.Owusu97@Example.Com</v>
      </c>
      <c r="AR1450" s="8" t="str">
        <f>CLEAN(TRIM(salesTable[[#This Row],[SourceFile]]))</f>
        <v>Agent_App_2025.csv</v>
      </c>
      <c r="AS145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0" s="8" t="str">
        <f>IF(salesTable[orderRef_final]&lt;&gt;"MISSING",salesTable[orderRef_final],"invalid")</f>
        <v>SUSPICIOUS</v>
      </c>
    </row>
    <row r="1451" spans="1:46" x14ac:dyDescent="0.3">
      <c r="A1451" t="s">
        <v>5774</v>
      </c>
      <c r="B1451" t="s">
        <v>5775</v>
      </c>
      <c r="C1451" t="s">
        <v>852</v>
      </c>
      <c r="D1451" t="s">
        <v>366</v>
      </c>
      <c r="E1451" t="s">
        <v>93</v>
      </c>
      <c r="F1451" t="s">
        <v>23</v>
      </c>
      <c r="G1451" t="s">
        <v>68</v>
      </c>
      <c r="H1451" t="s">
        <v>109</v>
      </c>
      <c r="I1451" t="s">
        <v>110</v>
      </c>
      <c r="J1451" t="s">
        <v>305</v>
      </c>
      <c r="K1451" t="s">
        <v>98</v>
      </c>
      <c r="L1451" t="s">
        <v>182</v>
      </c>
      <c r="M1451">
        <v>11</v>
      </c>
      <c r="N1451">
        <v>3600</v>
      </c>
      <c r="O1451">
        <v>39600</v>
      </c>
      <c r="P1451" t="s">
        <v>5776</v>
      </c>
      <c r="Q1451" t="s">
        <v>4035</v>
      </c>
      <c r="R1451" t="s">
        <v>46</v>
      </c>
      <c r="S1451" t="str">
        <f>IF(salesTable[[#This Row],[Region]]="","MISSING",IFERROR(VLOOKUP(salesTable[[#This Row],[Region]],region_ref[],2,FALSE),TRIM(CLEAN(UPPER(salesTable[[#This Row],[Region]])))))</f>
        <v>HO</v>
      </c>
      <c r="T1451" t="str">
        <f>IF(salesTable[[#This Row],[CustomerType]]="","MISSING",IFERROR(VLOOKUP(salesTable[[#This Row],[CustomerType]],customerType_Ref[],2,FALSE),TRIM(CLEAN(UPPER(salesTable[[#This Row],[CustomerType]])))))</f>
        <v>GOVERNMENT</v>
      </c>
      <c r="U1451" t="str">
        <f>IF(salesTable[[#This Row],[SalesChannel]]="","MISSING",IFERROR(VLOOKUP(salesTable[[#This Row],[SalesChannel]],salesChannel_Ref[],2,FALSE),CLEAN(UPPER(TRIM(salesTable[SalesChannel])))))</f>
        <v>MOBILE APP</v>
      </c>
      <c r="V1451" t="str">
        <f>IF(salesTable[[#This Row],[PaymentMethod]]="","MISSING",IFERROR(VLOOKUP(salesTable[[#This Row],[PaymentMethod]],paymentMethod_REF[],2,FALSE), CLEAN(UPPER(TRIM(salesTable[[#This Row],[PaymentMethod]])))))</f>
        <v>CASH</v>
      </c>
      <c r="W1451" s="8" t="str">
        <f>IF(salesTable[[#This Row],[ProductID]]="","MISSING",IFERROR(VLOOKUP(salesTable[[#This Row],[ProductID]],product_REF[],1,FALSE),"NO MATCH"))</f>
        <v>P010</v>
      </c>
      <c r="X1451" s="8" t="str">
        <f>CLEAN(UPPER(TRIM(IF(salesTable[[#This Row],[ProductID]]="","MISSING",IFERROR(VLOOKUP(salesTable[[#This Row],[ProductID]],product_REF[],2,FALSE),"NO MATCH")))))</f>
        <v>AIR CONDITIONER</v>
      </c>
      <c r="Y1451" t="str">
        <f>IFERROR(CLEAN(UPPER(TRIM(VLOOKUP(salesTable[[#This Row],[productID_Final]],product_REF[],3,FALSE)))),"NO MATCH")</f>
        <v>HOME APPLIANCES</v>
      </c>
      <c r="Z1451" s="8" t="str">
        <f>IF(salesTable[[#This Row],[productCategory_final]]=CLEAN(UPPER(TRIM(salesTable[ProductCategory]))),salesTable[[#This Row],[productCategory_final]],"MISMATCH")</f>
        <v>HOME APPLIANCES</v>
      </c>
      <c r="AA1451" s="8" t="str">
        <f>IF(salesTable[[#This Row],[CustomerID]]="","MISSING",IFERROR(VLOOKUP(salesTable[[#This Row],[CustomerID]],customer_REF[],1,FALSE),"NO MATCH"))</f>
        <v>C0044</v>
      </c>
      <c r="AB1451" t="str">
        <f>CLEAN(UPPER(TRIM(IF(salesTable[[#This Row],[FirstName]]="","MISSING",IFERROR(VLOOKUP(salesTable[[#This Row],[CustomerID_final]],customer_REF[],2,FALSE),"NO MATCH")))))</f>
        <v>ABENA</v>
      </c>
      <c r="AC1451" s="8" t="str">
        <f>IF(salesTable[[#This Row],[customerFisrtName]]=CLEAN(UPPER(TRIM(salesTable[[#This Row],[customerFisrtName]]))),salesTable[[#This Row],[customerFisrtName]],"MISMATCH")</f>
        <v>ABENA</v>
      </c>
      <c r="AD1451" t="str">
        <f>CLEAN(UPPER(TRIM(IF(salesTable[[#This Row],[LastName]]="","MISSING",IFERROR(VLOOKUP(salesTable[[#This Row],[CustomerID_final]],customer_REF[],3,FALSE),"NO MATCH")))))</f>
        <v>BADU</v>
      </c>
      <c r="AE1451" s="8" t="str">
        <f>IF(salesTable[[#This Row],[customerLastName]]=CLEAN(UPPER(TRIM(salesTable[[#This Row],[customerLastName]]))),salesTable[[#This Row],[customerLastName]],"MISMATCH")</f>
        <v>BADU</v>
      </c>
      <c r="AF1451" s="8" t="str">
        <f>IF(salesTable[[#This Row],[Phone]]="","MISSING",0&amp;RIGHT(TRIM(SUBSTITUTE(SUBSTITUTE(SUBSTITUTE(salesTable[[#This Row],[Phone]],"+","")," ",""),"-","")),9))</f>
        <v>0507550958</v>
      </c>
      <c r="AG145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451" s="8">
        <f>IF(salesTable[[#This Row],[quantity_clean]]&gt;0,salesTable[[#This Row],[quantity_clean]],"INVALID")</f>
        <v>11</v>
      </c>
      <c r="AI1451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451" s="8">
        <f>IF(salesTable[[#This Row],[unitPrice_clean]]&gt;0,salesTable[[#This Row],[unitPrice_clean]],"INVALID")</f>
        <v>3600</v>
      </c>
      <c r="AK1451">
        <f>IF(salesTable[[#This Row],[Revenue]]="","MISSING",VALUE(TRIM(SUBSTITUTE(SUBSTITUTE(salesTable[[#This Row],[Revenue]],",",""),"GH₵",""))))</f>
        <v>39600</v>
      </c>
      <c r="AL1451" s="8">
        <f>IFERROR(IF(ROUND(salesTable[[#This Row],[Quantity_final]]*salesTable[[#This Row],[UnitPrice_final]],2)=ROUND(salesTable[[#This Row],[revenue_clean]],2)=TRUE,salesTable[[#This Row],[revenue_clean]],"invalid"),"INVALID")</f>
        <v>39600</v>
      </c>
      <c r="AM1451" s="19">
        <f>IF(ISNUMBER(salesTable[[#This Row],[OrderDate]]),salesTable[[#This Row],[OrderDate]],IFERROR(DATEVALUE(CLEAN(TRIM(SUBSTITUTE(salesTable[[#This Row],[OrderDate]],".","/")))),"CHECK"))</f>
        <v>45872</v>
      </c>
      <c r="AN145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45872</v>
      </c>
      <c r="AO145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51" s="8" t="str">
        <f>CLEAN(PROPER(TRIM(salesTable[[#This Row],[Email]])))</f>
        <v>Abena.Badu62@Example.Com</v>
      </c>
      <c r="AR1451" s="8" t="str">
        <f>CLEAN(TRIM(salesTable[[#This Row],[SourceFile]]))</f>
        <v>Mobile_App_Export.csv</v>
      </c>
      <c r="AS145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1" s="8" t="str">
        <f>IF(salesTable[orderRef_final]&lt;&gt;"MISSING",salesTable[orderRef_final],"invalid")</f>
        <v>SUSPICIOUS</v>
      </c>
    </row>
    <row r="1452" spans="1:46" x14ac:dyDescent="0.3">
      <c r="A1452" t="s">
        <v>5777</v>
      </c>
      <c r="B1452" t="s">
        <v>5778</v>
      </c>
      <c r="C1452" t="s">
        <v>2960</v>
      </c>
      <c r="D1452" t="s">
        <v>366</v>
      </c>
      <c r="E1452" t="s">
        <v>1093</v>
      </c>
      <c r="F1452" t="s">
        <v>108</v>
      </c>
      <c r="G1452" t="s">
        <v>239</v>
      </c>
      <c r="H1452" t="s">
        <v>240</v>
      </c>
      <c r="I1452" t="s">
        <v>279</v>
      </c>
      <c r="J1452" t="s">
        <v>27</v>
      </c>
      <c r="K1452" t="s">
        <v>98</v>
      </c>
      <c r="L1452" t="s">
        <v>58</v>
      </c>
      <c r="M1452">
        <v>2</v>
      </c>
      <c r="N1452">
        <v>980</v>
      </c>
      <c r="O1452">
        <v>1960</v>
      </c>
      <c r="P1452" t="s">
        <v>5779</v>
      </c>
      <c r="Q1452" t="s">
        <v>5780</v>
      </c>
      <c r="R1452" t="s">
        <v>157</v>
      </c>
      <c r="S1452" t="str">
        <f>IF(salesTable[[#This Row],[Region]]="","MISSING",IFERROR(VLOOKUP(salesTable[[#This Row],[Region]],region_ref[],2,FALSE),TRIM(CLEAN(UPPER(salesTable[[#This Row],[Region]])))))</f>
        <v>TAMALE</v>
      </c>
      <c r="T1452" t="str">
        <f>IF(salesTable[[#This Row],[CustomerType]]="","MISSING",IFERROR(VLOOKUP(salesTable[[#This Row],[CustomerType]],customerType_Ref[],2,FALSE),TRIM(CLEAN(UPPER(salesTable[[#This Row],[CustomerType]])))))</f>
        <v>GOVERNMENT</v>
      </c>
      <c r="U1452" t="str">
        <f>IF(salesTable[[#This Row],[SalesChannel]]="","MISSING",IFERROR(VLOOKUP(salesTable[[#This Row],[SalesChannel]],salesChannel_Ref[],2,FALSE),CLEAN(UPPER(TRIM(salesTable[SalesChannel])))))</f>
        <v>MOBILE APP</v>
      </c>
      <c r="V1452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52" s="8" t="str">
        <f>IF(salesTable[[#This Row],[ProductID]]="","MISSING",IFERROR(VLOOKUP(salesTable[[#This Row],[ProductID]],product_REF[],1,FALSE),"NO MATCH"))</f>
        <v>P009</v>
      </c>
      <c r="X1452" s="8" t="str">
        <f>CLEAN(UPPER(TRIM(IF(salesTable[[#This Row],[ProductID]]="","MISSING",IFERROR(VLOOKUP(salesTable[[#This Row],[ProductID]],product_REF[],2,FALSE),"NO MATCH")))))</f>
        <v>FILING CABINET</v>
      </c>
      <c r="Y1452" t="str">
        <f>IFERROR(CLEAN(UPPER(TRIM(VLOOKUP(salesTable[[#This Row],[productID_Final]],product_REF[],3,FALSE)))),"NO MATCH")</f>
        <v>OFFICE SUPPLIES</v>
      </c>
      <c r="Z1452" s="8" t="str">
        <f>IF(salesTable[[#This Row],[productCategory_final]]=CLEAN(UPPER(TRIM(salesTable[ProductCategory]))),salesTable[[#This Row],[productCategory_final]],"MISMATCH")</f>
        <v>OFFICE SUPPLIES</v>
      </c>
      <c r="AA1452" s="8" t="str">
        <f>IF(salesTable[[#This Row],[CustomerID]]="","MISSING",IFERROR(VLOOKUP(salesTable[[#This Row],[CustomerID]],customer_REF[],1,FALSE),"NO MATCH"))</f>
        <v>C0207</v>
      </c>
      <c r="AB1452" t="str">
        <f>CLEAN(UPPER(TRIM(IF(salesTable[[#This Row],[FirstName]]="","MISSING",IFERROR(VLOOKUP(salesTable[[#This Row],[CustomerID_final]],customer_REF[],2,FALSE),"NO MATCH")))))</f>
        <v>ABENA</v>
      </c>
      <c r="AC1452" s="8" t="str">
        <f>IF(salesTable[[#This Row],[customerFisrtName]]=CLEAN(UPPER(TRIM(salesTable[[#This Row],[customerFisrtName]]))),salesTable[[#This Row],[customerFisrtName]],"MISMATCH")</f>
        <v>ABENA</v>
      </c>
      <c r="AD1452" t="str">
        <f>CLEAN(UPPER(TRIM(IF(salesTable[[#This Row],[LastName]]="","MISSING",IFERROR(VLOOKUP(salesTable[[#This Row],[CustomerID_final]],customer_REF[],3,FALSE),"NO MATCH")))))</f>
        <v>ADDO</v>
      </c>
      <c r="AE1452" s="8" t="str">
        <f>IF(salesTable[[#This Row],[customerLastName]]=CLEAN(UPPER(TRIM(salesTable[[#This Row],[customerLastName]]))),salesTable[[#This Row],[customerLastName]],"MISMATCH")</f>
        <v>ADDO</v>
      </c>
      <c r="AF1452" s="8" t="str">
        <f>IF(salesTable[[#This Row],[Phone]]="","MISSING",0&amp;RIGHT(TRIM(SUBSTITUTE(SUBSTITUTE(SUBSTITUTE(salesTable[[#This Row],[Phone]],"+","")," ",""),"-","")),9))</f>
        <v>0206511178</v>
      </c>
      <c r="AG1452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52" s="8">
        <f>IF(salesTable[[#This Row],[quantity_clean]]&gt;0,salesTable[[#This Row],[quantity_clean]],"INVALID")</f>
        <v>2</v>
      </c>
      <c r="AI1452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52" s="8">
        <f>IF(salesTable[[#This Row],[unitPrice_clean]]&gt;0,salesTable[[#This Row],[unitPrice_clean]],"INVALID")</f>
        <v>980</v>
      </c>
      <c r="AK1452">
        <f>IF(salesTable[[#This Row],[Revenue]]="","MISSING",VALUE(TRIM(SUBSTITUTE(SUBSTITUTE(salesTable[[#This Row],[Revenue]],",",""),"GH₵",""))))</f>
        <v>1960</v>
      </c>
      <c r="AL1452" s="8">
        <f>IFERROR(IF(ROUND(salesTable[[#This Row],[Quantity_final]]*salesTable[[#This Row],[UnitPrice_final]],2)=ROUND(salesTable[[#This Row],[revenue_clean]],2)=TRUE,salesTable[[#This Row],[revenue_clean]],"invalid"),"INVALID")</f>
        <v>1960</v>
      </c>
      <c r="AM1452" s="19" t="str">
        <f>IF(ISNUMBER(salesTable[[#This Row],[OrderDate]]),salesTable[[#This Row],[OrderDate]],IFERROR(DATEVALUE(CLEAN(TRIM(SUBSTITUTE(salesTable[[#This Row],[OrderDate]],".","/")))),"CHECK"))</f>
        <v>CHECK</v>
      </c>
      <c r="AN145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5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52" s="8" t="str">
        <f>CLEAN(PROPER(TRIM(salesTable[[#This Row],[Email]])))</f>
        <v>Abena.Addo59Example.Com</v>
      </c>
      <c r="AR1452" s="8" t="str">
        <f>CLEAN(TRIM(salesTable[[#This Row],[SourceFile]]))</f>
        <v>Online_Sales_2025.xlsx</v>
      </c>
      <c r="AS145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2" s="8" t="str">
        <f>IF(salesTable[orderRef_final]&lt;&gt;"MISSING",salesTable[orderRef_final],"invalid")</f>
        <v>SUSPICIOUS</v>
      </c>
    </row>
    <row r="1453" spans="1:46" x14ac:dyDescent="0.3">
      <c r="A1453" t="s">
        <v>1125</v>
      </c>
      <c r="B1453" t="s">
        <v>2158</v>
      </c>
      <c r="C1453" t="s">
        <v>1177</v>
      </c>
      <c r="D1453" t="s">
        <v>106</v>
      </c>
      <c r="E1453" t="s">
        <v>93</v>
      </c>
      <c r="F1453" t="s">
        <v>38</v>
      </c>
      <c r="G1453" t="s">
        <v>120</v>
      </c>
      <c r="H1453" t="s">
        <v>751</v>
      </c>
      <c r="I1453" t="s">
        <v>684</v>
      </c>
      <c r="J1453" t="s">
        <v>221</v>
      </c>
      <c r="K1453" t="s">
        <v>144</v>
      </c>
      <c r="L1453" t="s">
        <v>675</v>
      </c>
      <c r="M1453">
        <v>10</v>
      </c>
      <c r="N1453">
        <v>850</v>
      </c>
      <c r="O1453">
        <v>8500</v>
      </c>
      <c r="P1453" t="s">
        <v>5796</v>
      </c>
      <c r="Q1453" t="s">
        <v>5797</v>
      </c>
      <c r="R1453" t="s">
        <v>157</v>
      </c>
      <c r="S1453" t="str">
        <f>IF(salesTable[[#This Row],[Region]]="","MISSING",IFERROR(VLOOKUP(salesTable[[#This Row],[Region]],region_ref[],2,FALSE),TRIM(CLEAN(UPPER(salesTable[[#This Row],[Region]])))))</f>
        <v>KUMASI</v>
      </c>
      <c r="T1453" t="str">
        <f>IF(salesTable[[#This Row],[CustomerType]]="","MISSING",IFERROR(VLOOKUP(salesTable[[#This Row],[CustomerType]],customerType_Ref[],2,FALSE),TRIM(CLEAN(UPPER(salesTable[[#This Row],[CustomerType]])))))</f>
        <v>INDIVIDUAL</v>
      </c>
      <c r="U1453" t="str">
        <f>IF(salesTable[[#This Row],[SalesChannel]]="","MISSING",IFERROR(VLOOKUP(salesTable[[#This Row],[SalesChannel]],salesChannel_Ref[],2,FALSE),CLEAN(UPPER(TRIM(salesTable[SalesChannel])))))</f>
        <v>IN-STORE</v>
      </c>
      <c r="V1453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53" s="8" t="str">
        <f>IF(salesTable[[#This Row],[ProductID]]="","MISSING",IFERROR(VLOOKUP(salesTable[[#This Row],[ProductID]],product_REF[],1,FALSE),"NO MATCH"))</f>
        <v>P002</v>
      </c>
      <c r="X1453" s="8" t="str">
        <f>CLEAN(UPPER(TRIM(IF(salesTable[[#This Row],[ProductID]]="","MISSING",IFERROR(VLOOKUP(salesTable[[#This Row],[ProductID]],product_REF[],2,FALSE),"NO MATCH")))))</f>
        <v>OFFICE CHAIR</v>
      </c>
      <c r="Y1453" t="str">
        <f>IFERROR(CLEAN(UPPER(TRIM(VLOOKUP(salesTable[[#This Row],[productID_Final]],product_REF[],3,FALSE)))),"NO MATCH")</f>
        <v>FURNITURE</v>
      </c>
      <c r="Z1453" s="8" t="str">
        <f>IF(salesTable[[#This Row],[productCategory_final]]=CLEAN(UPPER(TRIM(salesTable[ProductCategory]))),salesTable[[#This Row],[productCategory_final]],"MISMATCH")</f>
        <v>FURNITURE</v>
      </c>
      <c r="AA1453" s="8" t="str">
        <f>IF(salesTable[[#This Row],[CustomerID]]="","MISSING",IFERROR(VLOOKUP(salesTable[[#This Row],[CustomerID]],customer_REF[],1,FALSE),"NO MATCH"))</f>
        <v>C0346</v>
      </c>
      <c r="AB1453" t="str">
        <f>CLEAN(UPPER(TRIM(IF(salesTable[[#This Row],[FirstName]]="","MISSING",IFERROR(VLOOKUP(salesTable[[#This Row],[CustomerID_final]],customer_REF[],2,FALSE),"NO MATCH")))))</f>
        <v>YAW</v>
      </c>
      <c r="AC1453" s="8" t="str">
        <f>IF(salesTable[[#This Row],[customerFisrtName]]=CLEAN(UPPER(TRIM(salesTable[[#This Row],[customerFisrtName]]))),salesTable[[#This Row],[customerFisrtName]],"MISMATCH")</f>
        <v>YAW</v>
      </c>
      <c r="AD1453" t="str">
        <f>CLEAN(UPPER(TRIM(IF(salesTable[[#This Row],[LastName]]="","MISSING",IFERROR(VLOOKUP(salesTable[[#This Row],[CustomerID_final]],customer_REF[],3,FALSE),"NO MATCH")))))</f>
        <v>BADU</v>
      </c>
      <c r="AE1453" s="8" t="str">
        <f>IF(salesTable[[#This Row],[customerLastName]]=CLEAN(UPPER(TRIM(salesTable[[#This Row],[customerLastName]]))),salesTable[[#This Row],[customerLastName]],"MISMATCH")</f>
        <v>BADU</v>
      </c>
      <c r="AF1453" s="8" t="str">
        <f>IF(salesTable[[#This Row],[Phone]]="","MISSING",0&amp;RIGHT(TRIM(SUBSTITUTE(SUBSTITUTE(SUBSTITUTE(salesTable[[#This Row],[Phone]],"+","")," ",""),"-","")),9))</f>
        <v>0266662901</v>
      </c>
      <c r="AG145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53" s="8">
        <f>IF(salesTable[[#This Row],[quantity_clean]]&gt;0,salesTable[[#This Row],[quantity_clean]],"INVALID")</f>
        <v>10</v>
      </c>
      <c r="AI1453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53" s="8">
        <f>IF(salesTable[[#This Row],[unitPrice_clean]]&gt;0,salesTable[[#This Row],[unitPrice_clean]],"INVALID")</f>
        <v>850</v>
      </c>
      <c r="AK1453">
        <f>IF(salesTable[[#This Row],[Revenue]]="","MISSING",VALUE(TRIM(SUBSTITUTE(SUBSTITUTE(salesTable[[#This Row],[Revenue]],",",""),"GH₵",""))))</f>
        <v>8500</v>
      </c>
      <c r="AL1453" s="8">
        <f>IFERROR(IF(ROUND(salesTable[[#This Row],[Quantity_final]]*salesTable[[#This Row],[UnitPrice_final]],2)=ROUND(salesTable[[#This Row],[revenue_clean]],2)=TRUE,salesTable[[#This Row],[revenue_clean]],"invalid"),"INVALID")</f>
        <v>8500</v>
      </c>
      <c r="AM1453" s="19">
        <f>IF(ISNUMBER(salesTable[[#This Row],[OrderDate]]),salesTable[[#This Row],[OrderDate]],IFERROR(DATEVALUE(CLEAN(TRIM(SUBSTITUTE(salesTable[[#This Row],[OrderDate]],".","/")))),"CHECK"))</f>
        <v>45722</v>
      </c>
      <c r="AN1453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45722</v>
      </c>
      <c r="AO145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KUM</v>
      </c>
      <c r="AQ1453" s="8" t="str">
        <f>CLEAN(PROPER(TRIM(salesTable[[#This Row],[Email]])))</f>
        <v>Yaw.Badu56@Example.Com</v>
      </c>
      <c r="AR1453" s="8" t="str">
        <f>CLEAN(TRIM(salesTable[[#This Row],[SourceFile]]))</f>
        <v>Online_Sales_2025.xlsx</v>
      </c>
      <c r="AS145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3" s="8" t="str">
        <f>IF(salesTable[orderRef_final]&lt;&gt;"MISSING",salesTable[orderRef_final],"invalid")</f>
        <v>SUSPICIOUS</v>
      </c>
    </row>
    <row r="1454" spans="1:46" x14ac:dyDescent="0.3">
      <c r="A1454" t="s">
        <v>5798</v>
      </c>
      <c r="B1454" t="s">
        <v>5799</v>
      </c>
      <c r="C1454" t="s">
        <v>2005</v>
      </c>
      <c r="D1454" t="s">
        <v>380</v>
      </c>
      <c r="E1454" t="s">
        <v>190</v>
      </c>
      <c r="F1454" t="s">
        <v>23</v>
      </c>
      <c r="G1454" t="s">
        <v>39</v>
      </c>
      <c r="H1454" t="s">
        <v>1122</v>
      </c>
      <c r="I1454" t="s">
        <v>41</v>
      </c>
      <c r="J1454" t="s">
        <v>492</v>
      </c>
      <c r="K1454" t="s">
        <v>84</v>
      </c>
      <c r="L1454" t="s">
        <v>58</v>
      </c>
      <c r="M1454">
        <v>3</v>
      </c>
      <c r="N1454" t="s">
        <v>1704</v>
      </c>
      <c r="O1454">
        <v>5700</v>
      </c>
      <c r="P1454" t="s">
        <v>5800</v>
      </c>
      <c r="Q1454" t="s">
        <v>5801</v>
      </c>
      <c r="R1454" t="s">
        <v>46</v>
      </c>
      <c r="S1454" t="str">
        <f>IF(salesTable[[#This Row],[Region]]="","MISSING",IFERROR(VLOOKUP(salesTable[[#This Row],[Region]],region_ref[],2,FALSE),TRIM(CLEAN(UPPER(salesTable[[#This Row],[Region]])))))</f>
        <v>HO</v>
      </c>
      <c r="T1454" t="str">
        <f>IF(salesTable[[#This Row],[CustomerType]]="","MISSING",IFERROR(VLOOKUP(salesTable[[#This Row],[CustomerType]],customerType_Ref[],2,FALSE),TRIM(CLEAN(UPPER(salesTable[[#This Row],[CustomerType]])))))</f>
        <v>BUSINESS</v>
      </c>
      <c r="U1454" t="str">
        <f>IF(salesTable[[#This Row],[SalesChannel]]="","MISSING",IFERROR(VLOOKUP(salesTable[[#This Row],[SalesChannel]],salesChannel_Ref[],2,FALSE),CLEAN(UPPER(TRIM(salesTable[SalesChannel])))))</f>
        <v>AGENT</v>
      </c>
      <c r="V145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54" s="8" t="str">
        <f>IF(salesTable[[#This Row],[ProductID]]="","MISSING",IFERROR(VLOOKUP(salesTable[[#This Row],[ProductID]],product_REF[],1,FALSE),"NO MATCH"))</f>
        <v>P006</v>
      </c>
      <c r="X1454" s="8" t="str">
        <f>CLEAN(UPPER(TRIM(IF(salesTable[[#This Row],[ProductID]]="","MISSING",IFERROR(VLOOKUP(salesTable[[#This Row],[ProductID]],product_REF[],2,FALSE),"NO MATCH")))))</f>
        <v>STANDING DESK</v>
      </c>
      <c r="Y1454" t="str">
        <f>IFERROR(CLEAN(UPPER(TRIM(VLOOKUP(salesTable[[#This Row],[productID_Final]],product_REF[],3,FALSE)))),"NO MATCH")</f>
        <v>FURNITURE</v>
      </c>
      <c r="Z1454" s="8" t="str">
        <f>IF(salesTable[[#This Row],[productCategory_final]]=CLEAN(UPPER(TRIM(salesTable[ProductCategory]))),salesTable[[#This Row],[productCategory_final]],"MISMATCH")</f>
        <v>FURNITURE</v>
      </c>
      <c r="AA1454" s="8" t="str">
        <f>IF(salesTable[[#This Row],[CustomerID]]="","MISSING",IFERROR(VLOOKUP(salesTable[[#This Row],[CustomerID]],customer_REF[],1,FALSE),"NO MATCH"))</f>
        <v>C0300</v>
      </c>
      <c r="AB1454" t="str">
        <f>CLEAN(UPPER(TRIM(IF(salesTable[[#This Row],[FirstName]]="","MISSING",IFERROR(VLOOKUP(salesTable[[#This Row],[CustomerID_final]],customer_REF[],2,FALSE),"NO MATCH")))))</f>
        <v>DANIEL</v>
      </c>
      <c r="AC1454" s="8" t="str">
        <f>IF(salesTable[[#This Row],[customerFisrtName]]=CLEAN(UPPER(TRIM(salesTable[[#This Row],[customerFisrtName]]))),salesTable[[#This Row],[customerFisrtName]],"MISMATCH")</f>
        <v>DANIEL</v>
      </c>
      <c r="AD1454" t="str">
        <f>CLEAN(UPPER(TRIM(IF(salesTable[[#This Row],[LastName]]="","MISSING",IFERROR(VLOOKUP(salesTable[[#This Row],[CustomerID_final]],customer_REF[],3,FALSE),"NO MATCH")))))</f>
        <v>ASARE</v>
      </c>
      <c r="AE1454" s="8" t="str">
        <f>IF(salesTable[[#This Row],[customerLastName]]=CLEAN(UPPER(TRIM(salesTable[[#This Row],[customerLastName]]))),salesTable[[#This Row],[customerLastName]],"MISMATCH")</f>
        <v>ASARE</v>
      </c>
      <c r="AF1454" s="8" t="str">
        <f>IF(salesTable[[#This Row],[Phone]]="","MISSING",0&amp;RIGHT(TRIM(SUBSTITUTE(SUBSTITUTE(SUBSTITUTE(salesTable[[#This Row],[Phone]],"+","")," ",""),"-","")),9))</f>
        <v>0595375238</v>
      </c>
      <c r="AG1454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54" s="8">
        <f>IF(salesTable[[#This Row],[quantity_clean]]&gt;0,salesTable[[#This Row],[quantity_clean]],"INVALID")</f>
        <v>3</v>
      </c>
      <c r="AI1454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54" s="8">
        <f>IF(salesTable[[#This Row],[unitPrice_clean]]&gt;0,salesTable[[#This Row],[unitPrice_clean]],"INVALID")</f>
        <v>1900</v>
      </c>
      <c r="AK1454">
        <f>IF(salesTable[[#This Row],[Revenue]]="","MISSING",VALUE(TRIM(SUBSTITUTE(SUBSTITUTE(salesTable[[#This Row],[Revenue]],",",""),"GH₵",""))))</f>
        <v>5700</v>
      </c>
      <c r="AL1454" s="8">
        <f>IFERROR(IF(ROUND(salesTable[[#This Row],[Quantity_final]]*salesTable[[#This Row],[UnitPrice_final]],2)=ROUND(salesTable[[#This Row],[revenue_clean]],2)=TRUE,salesTable[[#This Row],[revenue_clean]],"invalid"),"INVALID")</f>
        <v>5700</v>
      </c>
      <c r="AM1454" s="19">
        <f>IF(ISNUMBER(salesTable[[#This Row],[OrderDate]]),salesTable[[#This Row],[OrderDate]],IFERROR(DATEVALUE(CLEAN(TRIM(SUBSTITUTE(salesTable[[#This Row],[OrderDate]],".","/")))),"CHECK"))</f>
        <v>45732</v>
      </c>
      <c r="AN145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45732</v>
      </c>
      <c r="AO145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54" s="8" t="str">
        <f>CLEAN(PROPER(TRIM(salesTable[[#This Row],[Email]])))</f>
        <v>Daniel.Asare94@Example.Com</v>
      </c>
      <c r="AR1454" s="8" t="str">
        <f>CLEAN(TRIM(salesTable[[#This Row],[SourceFile]]))</f>
        <v>Mobile_App_Export.csv</v>
      </c>
      <c r="AS145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4" s="8" t="str">
        <f>IF(salesTable[orderRef_final]&lt;&gt;"MISSING",salesTable[orderRef_final],"invalid")</f>
        <v>SUSPICIOUS</v>
      </c>
    </row>
    <row r="1455" spans="1:46" x14ac:dyDescent="0.3">
      <c r="A1455" t="s">
        <v>5811</v>
      </c>
      <c r="B1455" t="s">
        <v>5812</v>
      </c>
      <c r="C1455" t="s">
        <v>1610</v>
      </c>
      <c r="D1455" t="s">
        <v>1756</v>
      </c>
      <c r="E1455" t="s">
        <v>956</v>
      </c>
      <c r="F1455" t="s">
        <v>23</v>
      </c>
      <c r="G1455" t="s">
        <v>191</v>
      </c>
      <c r="H1455" t="s">
        <v>278</v>
      </c>
      <c r="I1455" t="s">
        <v>279</v>
      </c>
      <c r="J1455" t="s">
        <v>97</v>
      </c>
      <c r="K1455" t="s">
        <v>57</v>
      </c>
      <c r="L1455" t="s">
        <v>165</v>
      </c>
      <c r="M1455">
        <v>3</v>
      </c>
      <c r="N1455">
        <v>1650</v>
      </c>
      <c r="O1455">
        <v>4950</v>
      </c>
      <c r="P1455" t="s">
        <v>5813</v>
      </c>
      <c r="Q1455" t="s">
        <v>5814</v>
      </c>
      <c r="R1455" t="s">
        <v>157</v>
      </c>
      <c r="S1455" t="str">
        <f>IF(salesTable[[#This Row],[Region]]="","MISSING",IFERROR(VLOOKUP(salesTable[[#This Row],[Region]],region_ref[],2,FALSE),TRIM(CLEAN(UPPER(salesTable[[#This Row],[Region]])))))</f>
        <v>HO</v>
      </c>
      <c r="T1455" t="str">
        <f>IF(salesTable[[#This Row],[CustomerType]]="","MISSING",IFERROR(VLOOKUP(salesTable[[#This Row],[CustomerType]],customerType_Ref[],2,FALSE),TRIM(CLEAN(UPPER(salesTable[[#This Row],[CustomerType]])))))</f>
        <v>BUSINESS</v>
      </c>
      <c r="U1455" t="str">
        <f>IF(salesTable[[#This Row],[SalesChannel]]="","MISSING",IFERROR(VLOOKUP(salesTable[[#This Row],[SalesChannel]],salesChannel_Ref[],2,FALSE),CLEAN(UPPER(TRIM(salesTable[SalesChannel])))))</f>
        <v>ONLINE</v>
      </c>
      <c r="V1455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55" s="8" t="str">
        <f>IF(salesTable[[#This Row],[ProductID]]="","MISSING",IFERROR(VLOOKUP(salesTable[[#This Row],[ProductID]],product_REF[],1,FALSE),"NO MATCH"))</f>
        <v>P004</v>
      </c>
      <c r="X1455" s="8" t="str">
        <f>CLEAN(UPPER(TRIM(IF(salesTable[[#This Row],[ProductID]]="","MISSING",IFERROR(VLOOKUP(salesTable[[#This Row],[ProductID]],product_REF[],2,FALSE),"NO MATCH")))))</f>
        <v>LASER PRINTER</v>
      </c>
      <c r="Y1455" t="str">
        <f>IFERROR(CLEAN(UPPER(TRIM(VLOOKUP(salesTable[[#This Row],[productID_Final]],product_REF[],3,FALSE)))),"NO MATCH")</f>
        <v>OFFICE SUPPLIES</v>
      </c>
      <c r="Z1455" s="8" t="str">
        <f>IF(salesTable[[#This Row],[productCategory_final]]=CLEAN(UPPER(TRIM(salesTable[ProductCategory]))),salesTable[[#This Row],[productCategory_final]],"MISMATCH")</f>
        <v>OFFICE SUPPLIES</v>
      </c>
      <c r="AA1455" s="8" t="str">
        <f>IF(salesTable[[#This Row],[CustomerID]]="","MISSING",IFERROR(VLOOKUP(salesTable[[#This Row],[CustomerID]],customer_REF[],1,FALSE),"NO MATCH"))</f>
        <v>C0389</v>
      </c>
      <c r="AB1455" t="str">
        <f>CLEAN(UPPER(TRIM(IF(salesTable[[#This Row],[FirstName]]="","MISSING",IFERROR(VLOOKUP(salesTable[[#This Row],[CustomerID_final]],customer_REF[],2,FALSE),"NO MATCH")))))</f>
        <v>AKOSUA</v>
      </c>
      <c r="AC1455" s="8" t="str">
        <f>IF(salesTable[[#This Row],[customerFisrtName]]=CLEAN(UPPER(TRIM(salesTable[[#This Row],[customerFisrtName]]))),salesTable[[#This Row],[customerFisrtName]],"MISMATCH")</f>
        <v>AKOSUA</v>
      </c>
      <c r="AD1455" t="str">
        <f>CLEAN(UPPER(TRIM(IF(salesTable[[#This Row],[LastName]]="","MISSING",IFERROR(VLOOKUP(salesTable[[#This Row],[CustomerID_final]],customer_REF[],3,FALSE),"NO MATCH")))))</f>
        <v>ANTWI</v>
      </c>
      <c r="AE1455" s="8" t="str">
        <f>IF(salesTable[[#This Row],[customerLastName]]=CLEAN(UPPER(TRIM(salesTable[[#This Row],[customerLastName]]))),salesTable[[#This Row],[customerLastName]],"MISMATCH")</f>
        <v>ANTWI</v>
      </c>
      <c r="AF1455" s="8" t="str">
        <f>IF(salesTable[[#This Row],[Phone]]="","MISSING",0&amp;RIGHT(TRIM(SUBSTITUTE(SUBSTITUTE(SUBSTITUTE(salesTable[[#This Row],[Phone]],"+","")," ",""),"-","")),9))</f>
        <v>0279791868</v>
      </c>
      <c r="AG145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55" s="8">
        <f>IF(salesTable[[#This Row],[quantity_clean]]&gt;0,salesTable[[#This Row],[quantity_clean]],"INVALID")</f>
        <v>3</v>
      </c>
      <c r="AI1455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455" s="8">
        <f>IF(salesTable[[#This Row],[unitPrice_clean]]&gt;0,salesTable[[#This Row],[unitPrice_clean]],"INVALID")</f>
        <v>1650</v>
      </c>
      <c r="AK1455">
        <f>IF(salesTable[[#This Row],[Revenue]]="","MISSING",VALUE(TRIM(SUBSTITUTE(SUBSTITUTE(salesTable[[#This Row],[Revenue]],",",""),"GH₵",""))))</f>
        <v>4950</v>
      </c>
      <c r="AL1455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1455" s="19" t="str">
        <f>IF(ISNUMBER(salesTable[[#This Row],[OrderDate]]),salesTable[[#This Row],[OrderDate]],IFERROR(DATEVALUE(CLEAN(TRIM(SUBSTITUTE(salesTable[[#This Row],[OrderDate]],".","/")))),"CHECK"))</f>
        <v>CHECK</v>
      </c>
      <c r="AN145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5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55" s="8" t="str">
        <f>CLEAN(PROPER(TRIM(salesTable[[#This Row],[Email]])))</f>
        <v>Akosua.Antwi48@Example.Com</v>
      </c>
      <c r="AR1455" s="8" t="str">
        <f>CLEAN(TRIM(salesTable[[#This Row],[SourceFile]]))</f>
        <v>Online_Sales_2025.xlsx</v>
      </c>
      <c r="AS145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5" s="8" t="str">
        <f>IF(salesTable[orderRef_final]&lt;&gt;"MISSING",salesTable[orderRef_final],"invalid")</f>
        <v>SUSPICIOUS</v>
      </c>
    </row>
    <row r="1456" spans="1:46" x14ac:dyDescent="0.3">
      <c r="A1456" t="s">
        <v>5817</v>
      </c>
      <c r="B1456" t="s">
        <v>5818</v>
      </c>
      <c r="C1456" t="s">
        <v>1656</v>
      </c>
      <c r="D1456" t="s">
        <v>65</v>
      </c>
      <c r="E1456" t="s">
        <v>51</v>
      </c>
      <c r="F1456" t="s">
        <v>108</v>
      </c>
      <c r="G1456" t="s">
        <v>39</v>
      </c>
      <c r="H1456" t="s">
        <v>336</v>
      </c>
      <c r="I1456" t="s">
        <v>374</v>
      </c>
      <c r="J1456" t="s">
        <v>685</v>
      </c>
      <c r="K1456" t="s">
        <v>72</v>
      </c>
      <c r="L1456" t="s">
        <v>1023</v>
      </c>
      <c r="M1456">
        <v>4</v>
      </c>
      <c r="N1456">
        <v>1900</v>
      </c>
      <c r="O1456">
        <v>7600</v>
      </c>
      <c r="P1456" t="s">
        <v>5819</v>
      </c>
      <c r="Q1456" t="s">
        <v>5820</v>
      </c>
      <c r="R1456" t="s">
        <v>61</v>
      </c>
      <c r="S1456" t="str">
        <f>IF(salesTable[[#This Row],[Region]]="","MISSING",IFERROR(VLOOKUP(salesTable[[#This Row],[Region]],region_ref[],2,FALSE),TRIM(CLEAN(UPPER(salesTable[[#This Row],[Region]])))))</f>
        <v>TAMALE</v>
      </c>
      <c r="T1456" t="str">
        <f>IF(salesTable[[#This Row],[CustomerType]]="","MISSING",IFERROR(VLOOKUP(salesTable[[#This Row],[CustomerType]],customerType_Ref[],2,FALSE),TRIM(CLEAN(UPPER(salesTable[[#This Row],[CustomerType]])))))</f>
        <v>BUSINESS</v>
      </c>
      <c r="U1456" t="str">
        <f>IF(salesTable[[#This Row],[SalesChannel]]="","MISSING",IFERROR(VLOOKUP(salesTable[[#This Row],[SalesChannel]],salesChannel_Ref[],2,FALSE),CLEAN(UPPER(TRIM(salesTable[SalesChannel])))))</f>
        <v>IN-STORE</v>
      </c>
      <c r="V1456" t="str">
        <f>IF(salesTable[[#This Row],[PaymentMethod]]="","MISSING",IFERROR(VLOOKUP(salesTable[[#This Row],[PaymentMethod]],paymentMethod_REF[],2,FALSE), CLEAN(UPPER(TRIM(salesTable[[#This Row],[PaymentMethod]])))))</f>
        <v>CARD</v>
      </c>
      <c r="W1456" s="8" t="str">
        <f>IF(salesTable[[#This Row],[ProductID]]="","MISSING",IFERROR(VLOOKUP(salesTable[[#This Row],[ProductID]],product_REF[],1,FALSE),"NO MATCH"))</f>
        <v>P006</v>
      </c>
      <c r="X1456" s="8" t="str">
        <f>CLEAN(UPPER(TRIM(IF(salesTable[[#This Row],[ProductID]]="","MISSING",IFERROR(VLOOKUP(salesTable[[#This Row],[ProductID]],product_REF[],2,FALSE),"NO MATCH")))))</f>
        <v>STANDING DESK</v>
      </c>
      <c r="Y1456" t="str">
        <f>IFERROR(CLEAN(UPPER(TRIM(VLOOKUP(salesTable[[#This Row],[productID_Final]],product_REF[],3,FALSE)))),"NO MATCH")</f>
        <v>FURNITURE</v>
      </c>
      <c r="Z1456" s="8" t="str">
        <f>IF(salesTable[[#This Row],[productCategory_final]]=CLEAN(UPPER(TRIM(salesTable[ProductCategory]))),salesTable[[#This Row],[productCategory_final]],"MISMATCH")</f>
        <v>FURNITURE</v>
      </c>
      <c r="AA1456" s="8" t="str">
        <f>IF(salesTable[[#This Row],[CustomerID]]="","MISSING",IFERROR(VLOOKUP(salesTable[[#This Row],[CustomerID]],customer_REF[],1,FALSE),"NO MATCH"))</f>
        <v>C0169</v>
      </c>
      <c r="AB1456" t="str">
        <f>CLEAN(UPPER(TRIM(IF(salesTable[[#This Row],[FirstName]]="","MISSING",IFERROR(VLOOKUP(salesTable[[#This Row],[CustomerID_final]],customer_REF[],2,FALSE),"NO MATCH")))))</f>
        <v>NAA</v>
      </c>
      <c r="AC1456" s="8" t="str">
        <f>IF(salesTable[[#This Row],[customerFisrtName]]=CLEAN(UPPER(TRIM(salesTable[[#This Row],[customerFisrtName]]))),salesTable[[#This Row],[customerFisrtName]],"MISMATCH")</f>
        <v>NAA</v>
      </c>
      <c r="AD1456" t="str">
        <f>CLEAN(UPPER(TRIM(IF(salesTable[[#This Row],[LastName]]="","MISSING",IFERROR(VLOOKUP(salesTable[[#This Row],[CustomerID_final]],customer_REF[],3,FALSE),"NO MATCH")))))</f>
        <v>MENSAH</v>
      </c>
      <c r="AE1456" s="8" t="str">
        <f>IF(salesTable[[#This Row],[customerLastName]]=CLEAN(UPPER(TRIM(salesTable[[#This Row],[customerLastName]]))),salesTable[[#This Row],[customerLastName]],"MISMATCH")</f>
        <v>MENSAH</v>
      </c>
      <c r="AF1456" s="8" t="str">
        <f>IF(salesTable[[#This Row],[Phone]]="","MISSING",0&amp;RIGHT(TRIM(SUBSTITUTE(SUBSTITUTE(SUBSTITUTE(salesTable[[#This Row],[Phone]],"+","")," ",""),"-","")),9))</f>
        <v>0244290662</v>
      </c>
      <c r="AG145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56" s="8">
        <f>IF(salesTable[[#This Row],[quantity_clean]]&gt;0,salesTable[[#This Row],[quantity_clean]],"INVALID")</f>
        <v>4</v>
      </c>
      <c r="AI1456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56" s="8">
        <f>IF(salesTable[[#This Row],[unitPrice_clean]]&gt;0,salesTable[[#This Row],[unitPrice_clean]],"INVALID")</f>
        <v>1900</v>
      </c>
      <c r="AK1456">
        <f>IF(salesTable[[#This Row],[Revenue]]="","MISSING",VALUE(TRIM(SUBSTITUTE(SUBSTITUTE(salesTable[[#This Row],[Revenue]],",",""),"GH₵",""))))</f>
        <v>7600</v>
      </c>
      <c r="AL1456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1456" s="19">
        <f>IF(ISNUMBER(salesTable[[#This Row],[OrderDate]]),salesTable[[#This Row],[OrderDate]],IFERROR(DATEVALUE(CLEAN(TRIM(SUBSTITUTE(salesTable[[#This Row],[OrderDate]],".","/")))),"CHECK"))</f>
        <v>46242</v>
      </c>
      <c r="AN145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5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56" s="8" t="str">
        <f>CLEAN(PROPER(TRIM(salesTable[[#This Row],[Email]])))</f>
        <v>Naa.Mensah1@Example.Com</v>
      </c>
      <c r="AR1456" s="8" t="str">
        <f>CLEAN(TRIM(salesTable[[#This Row],[SourceFile]]))</f>
        <v>Retail_POS_2025.csv</v>
      </c>
      <c r="AS145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6" s="8" t="str">
        <f>IF(salesTable[orderRef_final]&lt;&gt;"MISSING",salesTable[orderRef_final],"invalid")</f>
        <v>SUSPICIOUS</v>
      </c>
    </row>
    <row r="1457" spans="1:46" x14ac:dyDescent="0.3">
      <c r="A1457" t="s">
        <v>5828</v>
      </c>
      <c r="B1457" t="s">
        <v>5829</v>
      </c>
      <c r="C1457" t="s">
        <v>4790</v>
      </c>
      <c r="D1457" t="s">
        <v>106</v>
      </c>
      <c r="E1457" t="s">
        <v>933</v>
      </c>
      <c r="F1457" t="s">
        <v>108</v>
      </c>
      <c r="G1457" t="s">
        <v>162</v>
      </c>
      <c r="H1457" t="s">
        <v>163</v>
      </c>
      <c r="I1457" t="s">
        <v>110</v>
      </c>
      <c r="J1457" t="s">
        <v>71</v>
      </c>
      <c r="K1457" t="s">
        <v>458</v>
      </c>
      <c r="L1457" t="s">
        <v>111</v>
      </c>
      <c r="M1457">
        <v>12</v>
      </c>
      <c r="N1457">
        <v>720</v>
      </c>
      <c r="O1457">
        <v>8640</v>
      </c>
      <c r="P1457" t="s">
        <v>5830</v>
      </c>
      <c r="Q1457" t="s">
        <v>5831</v>
      </c>
      <c r="R1457" t="s">
        <v>32</v>
      </c>
      <c r="S1457" t="str">
        <f>IF(salesTable[[#This Row],[Region]]="","MISSING",IFERROR(VLOOKUP(salesTable[[#This Row],[Region]],region_ref[],2,FALSE),TRIM(CLEAN(UPPER(salesTable[[#This Row],[Region]])))))</f>
        <v>TAMALE</v>
      </c>
      <c r="T1457" t="str">
        <f>IF(salesTable[[#This Row],[CustomerType]]="","MISSING",IFERROR(VLOOKUP(salesTable[[#This Row],[CustomerType]],customerType_Ref[],2,FALSE),TRIM(CLEAN(UPPER(salesTable[[#This Row],[CustomerType]])))))</f>
        <v>INDIVIDUAL</v>
      </c>
      <c r="U1457" t="str">
        <f>IF(salesTable[[#This Row],[SalesChannel]]="","MISSING",IFERROR(VLOOKUP(salesTable[[#This Row],[SalesChannel]],salesChannel_Ref[],2,FALSE),CLEAN(UPPER(TRIM(salesTable[SalesChannel])))))</f>
        <v>IN-STORE</v>
      </c>
      <c r="V1457" t="str">
        <f>IF(salesTable[[#This Row],[PaymentMethod]]="","MISSING",IFERROR(VLOOKUP(salesTable[[#This Row],[PaymentMethod]],paymentMethod_REF[],2,FALSE), CLEAN(UPPER(TRIM(salesTable[[#This Row],[PaymentMethod]])))))</f>
        <v>CARD</v>
      </c>
      <c r="W1457" s="8" t="str">
        <f>IF(salesTable[[#This Row],[ProductID]]="","MISSING",IFERROR(VLOOKUP(salesTable[[#This Row],[ProductID]],product_REF[],1,FALSE),"NO MATCH"))</f>
        <v>P012</v>
      </c>
      <c r="X1457" s="8" t="str">
        <f>CLEAN(UPPER(TRIM(IF(salesTable[[#This Row],[ProductID]]="","MISSING",IFERROR(VLOOKUP(salesTable[[#This Row],[ProductID]],product_REF[],2,FALSE),"NO MATCH")))))</f>
        <v>BLENDER PLUS</v>
      </c>
      <c r="Y1457" t="str">
        <f>IFERROR(CLEAN(UPPER(TRIM(VLOOKUP(salesTable[[#This Row],[productID_Final]],product_REF[],3,FALSE)))),"NO MATCH")</f>
        <v>HOME APPLIANCES</v>
      </c>
      <c r="Z1457" s="8" t="str">
        <f>IF(salesTable[[#This Row],[productCategory_final]]=CLEAN(UPPER(TRIM(salesTable[ProductCategory]))),salesTable[[#This Row],[productCategory_final]],"MISMATCH")</f>
        <v>HOME APPLIANCES</v>
      </c>
      <c r="AA1457" s="8" t="str">
        <f>IF(salesTable[[#This Row],[CustomerID]]="","MISSING",IFERROR(VLOOKUP(salesTable[[#This Row],[CustomerID]],customer_REF[],1,FALSE),"NO MATCH"))</f>
        <v>C0324</v>
      </c>
      <c r="AB1457" t="str">
        <f>CLEAN(UPPER(TRIM(IF(salesTable[[#This Row],[FirstName]]="","MISSING",IFERROR(VLOOKUP(salesTable[[#This Row],[CustomerID_final]],customer_REF[],2,FALSE),"NO MATCH")))))</f>
        <v>YAW</v>
      </c>
      <c r="AC1457" s="8" t="str">
        <f>IF(salesTable[[#This Row],[customerFisrtName]]=CLEAN(UPPER(TRIM(salesTable[[#This Row],[customerFisrtName]]))),salesTable[[#This Row],[customerFisrtName]],"MISMATCH")</f>
        <v>YAW</v>
      </c>
      <c r="AD1457" t="str">
        <f>CLEAN(UPPER(TRIM(IF(salesTable[[#This Row],[LastName]]="","MISSING",IFERROR(VLOOKUP(salesTable[[#This Row],[CustomerID_final]],customer_REF[],3,FALSE),"NO MATCH")))))</f>
        <v>ARTHUR</v>
      </c>
      <c r="AE1457" s="8" t="str">
        <f>IF(salesTable[[#This Row],[customerLastName]]=CLEAN(UPPER(TRIM(salesTable[[#This Row],[customerLastName]]))),salesTable[[#This Row],[customerLastName]],"MISMATCH")</f>
        <v>ARTHUR</v>
      </c>
      <c r="AF1457" s="8" t="str">
        <f>IF(salesTable[[#This Row],[Phone]]="","MISSING",0&amp;RIGHT(TRIM(SUBSTITUTE(SUBSTITUTE(SUBSTITUTE(salesTable[[#This Row],[Phone]],"+","")," ",""),"-","")),9))</f>
        <v>0558775374</v>
      </c>
      <c r="AG1457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457" s="8">
        <f>IF(salesTable[[#This Row],[quantity_clean]]&gt;0,salesTable[[#This Row],[quantity_clean]],"INVALID")</f>
        <v>12</v>
      </c>
      <c r="AI1457">
        <f>IF(OR(salesTable[[#This Row],[UnitPrice]]="",salesTable[[#This Row],[UnitPrice]]="N/A",salesTable[[#This Row],[UnitPrice]]="unknown"),"INVALID",VALUE(TRIM(SUBSTITUTE(SUBSTITUTE(salesTable[[#This Row],[UnitPrice]],",",""),"GH₵",""))))</f>
        <v>720</v>
      </c>
      <c r="AJ1457" s="8">
        <f>IF(salesTable[[#This Row],[unitPrice_clean]]&gt;0,salesTable[[#This Row],[unitPrice_clean]],"INVALID")</f>
        <v>720</v>
      </c>
      <c r="AK1457">
        <f>IF(salesTable[[#This Row],[Revenue]]="","MISSING",VALUE(TRIM(SUBSTITUTE(SUBSTITUTE(salesTable[[#This Row],[Revenue]],",",""),"GH₵",""))))</f>
        <v>8640</v>
      </c>
      <c r="AL1457" s="8">
        <f>IFERROR(IF(ROUND(salesTable[[#This Row],[Quantity_final]]*salesTable[[#This Row],[UnitPrice_final]],2)=ROUND(salesTable[[#This Row],[revenue_clean]],2)=TRUE,salesTable[[#This Row],[revenue_clean]],"invalid"),"INVALID")</f>
        <v>8640</v>
      </c>
      <c r="AM1457" s="19">
        <f>IF(ISNUMBER(salesTable[[#This Row],[OrderDate]]),salesTable[[#This Row],[OrderDate]],IFERROR(DATEVALUE(CLEAN(TRIM(SUBSTITUTE(salesTable[[#This Row],[OrderDate]],".","/")))),"CHECK"))</f>
        <v>45930</v>
      </c>
      <c r="AN145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45930</v>
      </c>
      <c r="AO145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57" s="8" t="str">
        <f>CLEAN(PROPER(TRIM(salesTable[[#This Row],[Email]])))</f>
        <v>Yaw.Arthur85@Example.Com</v>
      </c>
      <c r="AR1457" s="8" t="str">
        <f>CLEAN(TRIM(salesTable[[#This Row],[SourceFile]]))</f>
        <v>Agent_App_2025.csv</v>
      </c>
      <c r="AS145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7" s="8" t="str">
        <f>IF(salesTable[orderRef_final]&lt;&gt;"MISSING",salesTable[orderRef_final],"invalid")</f>
        <v>SUSPICIOUS</v>
      </c>
    </row>
    <row r="1458" spans="1:46" x14ac:dyDescent="0.3">
      <c r="A1458" t="s">
        <v>4679</v>
      </c>
      <c r="B1458" t="s">
        <v>4680</v>
      </c>
      <c r="C1458" t="s">
        <v>410</v>
      </c>
      <c r="D1458" t="s">
        <v>65</v>
      </c>
      <c r="E1458" t="s">
        <v>190</v>
      </c>
      <c r="F1458" t="s">
        <v>108</v>
      </c>
      <c r="G1458" t="s">
        <v>303</v>
      </c>
      <c r="H1458" t="s">
        <v>399</v>
      </c>
      <c r="I1458" t="s">
        <v>41</v>
      </c>
      <c r="J1458" t="s">
        <v>221</v>
      </c>
      <c r="K1458" t="s">
        <v>458</v>
      </c>
      <c r="L1458" t="s">
        <v>58</v>
      </c>
      <c r="M1458">
        <v>3</v>
      </c>
      <c r="N1458" t="s">
        <v>1978</v>
      </c>
      <c r="O1458">
        <v>7200</v>
      </c>
      <c r="P1458" t="s">
        <v>4681</v>
      </c>
      <c r="Q1458" t="s">
        <v>4682</v>
      </c>
      <c r="R1458" t="s">
        <v>61</v>
      </c>
      <c r="S1458" t="str">
        <f>IF(salesTable[[#This Row],[Region]]="","MISSING",IFERROR(VLOOKUP(salesTable[[#This Row],[Region]],region_ref[],2,FALSE),TRIM(CLEAN(UPPER(salesTable[[#This Row],[Region]])))))</f>
        <v>TAMALE</v>
      </c>
      <c r="T1458" t="str">
        <f>IF(salesTable[[#This Row],[CustomerType]]="","MISSING",IFERROR(VLOOKUP(salesTable[[#This Row],[CustomerType]],customerType_Ref[],2,FALSE),TRIM(CLEAN(UPPER(salesTable[[#This Row],[CustomerType]])))))</f>
        <v>INDIVIDUAL</v>
      </c>
      <c r="U1458" t="str">
        <f>IF(salesTable[[#This Row],[SalesChannel]]="","MISSING",IFERROR(VLOOKUP(salesTable[[#This Row],[SalesChannel]],salesChannel_Ref[],2,FALSE),CLEAN(UPPER(TRIM(salesTable[SalesChannel])))))</f>
        <v>IN-STORE</v>
      </c>
      <c r="V145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58" s="8" t="str">
        <f>IF(salesTable[[#This Row],[ProductID]]="","MISSING",IFERROR(VLOOKUP(salesTable[[#This Row],[ProductID]],product_REF[],1,FALSE),"NO MATCH"))</f>
        <v>P011</v>
      </c>
      <c r="X1458" s="8" t="str">
        <f>CLEAN(UPPER(TRIM(IF(salesTable[[#This Row],[ProductID]]="","MISSING",IFERROR(VLOOKUP(salesTable[[#This Row],[ProductID]],product_REF[],2,FALSE),"NO MATCH")))))</f>
        <v>EXECUTIVE DESK</v>
      </c>
      <c r="Y1458" t="str">
        <f>IFERROR(CLEAN(UPPER(TRIM(VLOOKUP(salesTable[[#This Row],[productID_Final]],product_REF[],3,FALSE)))),"NO MATCH")</f>
        <v>FURNITURE</v>
      </c>
      <c r="Z1458" s="8" t="str">
        <f>IF(salesTable[[#This Row],[productCategory_final]]=CLEAN(UPPER(TRIM(salesTable[ProductCategory]))),salesTable[[#This Row],[productCategory_final]],"MISMATCH")</f>
        <v>FURNITURE</v>
      </c>
      <c r="AA1458" s="8" t="str">
        <f>IF(salesTable[[#This Row],[CustomerID]]="","MISSING",IFERROR(VLOOKUP(salesTable[[#This Row],[CustomerID]],customer_REF[],1,FALSE),"NO MATCH"))</f>
        <v>C0371</v>
      </c>
      <c r="AB1458" t="str">
        <f>CLEAN(UPPER(TRIM(IF(salesTable[[#This Row],[FirstName]]="","MISSING",IFERROR(VLOOKUP(salesTable[[#This Row],[CustomerID_final]],customer_REF[],2,FALSE),"NO MATCH")))))</f>
        <v>NAA</v>
      </c>
      <c r="AC1458" s="8" t="str">
        <f>IF(salesTable[[#This Row],[customerFisrtName]]=CLEAN(UPPER(TRIM(salesTable[[#This Row],[customerFisrtName]]))),salesTable[[#This Row],[customerFisrtName]],"MISMATCH")</f>
        <v>NAA</v>
      </c>
      <c r="AD1458" t="str">
        <f>CLEAN(UPPER(TRIM(IF(salesTable[[#This Row],[LastName]]="","MISSING",IFERROR(VLOOKUP(salesTable[[#This Row],[CustomerID_final]],customer_REF[],3,FALSE),"NO MATCH")))))</f>
        <v>ASARE</v>
      </c>
      <c r="AE1458" s="8" t="str">
        <f>IF(salesTable[[#This Row],[customerLastName]]=CLEAN(UPPER(TRIM(salesTable[[#This Row],[customerLastName]]))),salesTable[[#This Row],[customerLastName]],"MISMATCH")</f>
        <v>ASARE</v>
      </c>
      <c r="AF1458" s="8" t="str">
        <f>IF(salesTable[[#This Row],[Phone]]="","MISSING",0&amp;RIGHT(TRIM(SUBSTITUTE(SUBSTITUTE(SUBSTITUTE(salesTable[[#This Row],[Phone]],"+","")," ",""),"-","")),9))</f>
        <v>0269823297</v>
      </c>
      <c r="AG1458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58" s="8">
        <f>IF(salesTable[[#This Row],[quantity_clean]]&gt;0,salesTable[[#This Row],[quantity_clean]],"INVALID")</f>
        <v>3</v>
      </c>
      <c r="AI145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58" s="8">
        <f>IF(salesTable[[#This Row],[unitPrice_clean]]&gt;0,salesTable[[#This Row],[unitPrice_clean]],"INVALID")</f>
        <v>2400</v>
      </c>
      <c r="AK1458">
        <f>IF(salesTable[[#This Row],[Revenue]]="","MISSING",VALUE(TRIM(SUBSTITUTE(SUBSTITUTE(salesTable[[#This Row],[Revenue]],",",""),"GH₵",""))))</f>
        <v>7200</v>
      </c>
      <c r="AL1458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458" s="19">
        <f>IF(ISNUMBER(salesTable[[#This Row],[OrderDate]]),salesTable[[#This Row],[OrderDate]],IFERROR(DATEVALUE(CLEAN(TRIM(SUBSTITUTE(salesTable[[#This Row],[OrderDate]],".","/")))),"CHECK"))</f>
        <v>45789</v>
      </c>
      <c r="AN145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45789</v>
      </c>
      <c r="AO145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58" s="8" t="str">
        <f>CLEAN(PROPER(TRIM(salesTable[[#This Row],[Email]])))</f>
        <v>Naa.Asare67Example.Com</v>
      </c>
      <c r="AR1458" s="8" t="str">
        <f>CLEAN(TRIM(salesTable[[#This Row],[SourceFile]]))</f>
        <v>Retail_POS_2025.csv</v>
      </c>
      <c r="AS145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8" s="8" t="str">
        <f>IF(salesTable[orderRef_final]&lt;&gt;"MISSING",salesTable[orderRef_final],"invalid")</f>
        <v>SUSPICIOUS</v>
      </c>
    </row>
    <row r="1459" spans="1:46" x14ac:dyDescent="0.3">
      <c r="A1459" t="s">
        <v>5852</v>
      </c>
      <c r="B1459" t="s">
        <v>3817</v>
      </c>
      <c r="C1459" t="s">
        <v>2834</v>
      </c>
      <c r="D1459" t="s">
        <v>151</v>
      </c>
      <c r="E1459" t="s">
        <v>381</v>
      </c>
      <c r="F1459" t="s">
        <v>1594</v>
      </c>
      <c r="G1459" t="s">
        <v>24</v>
      </c>
      <c r="H1459" t="s">
        <v>434</v>
      </c>
      <c r="I1459" t="s">
        <v>26</v>
      </c>
      <c r="J1459" t="s">
        <v>27</v>
      </c>
      <c r="K1459" t="s">
        <v>57</v>
      </c>
      <c r="L1459" t="s">
        <v>29</v>
      </c>
      <c r="M1459">
        <v>9</v>
      </c>
      <c r="N1459" t="s">
        <v>3756</v>
      </c>
      <c r="O1459">
        <v>37800</v>
      </c>
      <c r="P1459" t="s">
        <v>5853</v>
      </c>
      <c r="Q1459" t="s">
        <v>5854</v>
      </c>
      <c r="R1459" t="s">
        <v>46</v>
      </c>
      <c r="S1459" t="str">
        <f>IF(salesTable[[#This Row],[Region]]="","MISSING",IFERROR(VLOOKUP(salesTable[[#This Row],[Region]],region_ref[],2,FALSE),TRIM(CLEAN(UPPER(salesTable[[#This Row],[Region]])))))</f>
        <v>TAMALE</v>
      </c>
      <c r="T1459" t="str">
        <f>IF(salesTable[[#This Row],[CustomerType]]="","MISSING",IFERROR(VLOOKUP(salesTable[[#This Row],[CustomerType]],customerType_Ref[],2,FALSE),TRIM(CLEAN(UPPER(salesTable[[#This Row],[CustomerType]])))))</f>
        <v>GOVERNMENT</v>
      </c>
      <c r="U1459" t="str">
        <f>IF(salesTable[[#This Row],[SalesChannel]]="","MISSING",IFERROR(VLOOKUP(salesTable[[#This Row],[SalesChannel]],salesChannel_Ref[],2,FALSE),CLEAN(UPPER(TRIM(salesTable[SalesChannel])))))</f>
        <v>ONLINE</v>
      </c>
      <c r="V145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59" s="8" t="str">
        <f>IF(salesTable[[#This Row],[ProductID]]="","MISSING",IFERROR(VLOOKUP(salesTable[[#This Row],[ProductID]],product_REF[],1,FALSE),"NO MATCH"))</f>
        <v>P001</v>
      </c>
      <c r="X1459" s="8" t="str">
        <f>CLEAN(UPPER(TRIM(IF(salesTable[[#This Row],[ProductID]]="","MISSING",IFERROR(VLOOKUP(salesTable[[#This Row],[ProductID]],product_REF[],2,FALSE),"NO MATCH")))))</f>
        <v>LAPTOP PRO 14</v>
      </c>
      <c r="Y1459" t="str">
        <f>IFERROR(CLEAN(UPPER(TRIM(VLOOKUP(salesTable[[#This Row],[productID_Final]],product_REF[],3,FALSE)))),"NO MATCH")</f>
        <v>ELECTRONICS</v>
      </c>
      <c r="Z1459" s="8" t="str">
        <f>IF(salesTable[[#This Row],[productCategory_final]]=CLEAN(UPPER(TRIM(salesTable[ProductCategory]))),salesTable[[#This Row],[productCategory_final]],"MISMATCH")</f>
        <v>ELECTRONICS</v>
      </c>
      <c r="AA1459" s="8" t="str">
        <f>IF(salesTable[[#This Row],[CustomerID]]="","MISSING",IFERROR(VLOOKUP(salesTable[[#This Row],[CustomerID]],customer_REF[],1,FALSE),"NO MATCH"))</f>
        <v>C0002</v>
      </c>
      <c r="AB1459" t="str">
        <f>CLEAN(UPPER(TRIM(IF(salesTable[[#This Row],[FirstName]]="","MISSING",IFERROR(VLOOKUP(salesTable[[#This Row],[CustomerID_final]],customer_REF[],2,FALSE),"NO MATCH")))))</f>
        <v>KWAME</v>
      </c>
      <c r="AC1459" s="8" t="str">
        <f>IF(salesTable[[#This Row],[customerFisrtName]]=CLEAN(UPPER(TRIM(salesTable[[#This Row],[customerFisrtName]]))),salesTable[[#This Row],[customerFisrtName]],"MISMATCH")</f>
        <v>KWAME</v>
      </c>
      <c r="AD1459" t="str">
        <f>CLEAN(UPPER(TRIM(IF(salesTable[[#This Row],[LastName]]="","MISSING",IFERROR(VLOOKUP(salesTable[[#This Row],[CustomerID_final]],customer_REF[],3,FALSE),"NO MATCH")))))</f>
        <v>MENSAH</v>
      </c>
      <c r="AE1459" s="8" t="str">
        <f>IF(salesTable[[#This Row],[customerLastName]]=CLEAN(UPPER(TRIM(salesTable[[#This Row],[customerLastName]]))),salesTable[[#This Row],[customerLastName]],"MISMATCH")</f>
        <v>MENSAH</v>
      </c>
      <c r="AF1459" s="8" t="str">
        <f>IF(salesTable[[#This Row],[Phone]]="","MISSING",0&amp;RIGHT(TRIM(SUBSTITUTE(SUBSTITUTE(SUBSTITUTE(salesTable[[#This Row],[Phone]],"+","")," ",""),"-","")),9))</f>
        <v>0596203478</v>
      </c>
      <c r="AG1459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459" s="8">
        <f>IF(salesTable[[#This Row],[quantity_clean]]&gt;0,salesTable[[#This Row],[quantity_clean]],"INVALID")</f>
        <v>9</v>
      </c>
      <c r="AI145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459" s="8">
        <f>IF(salesTable[[#This Row],[unitPrice_clean]]&gt;0,salesTable[[#This Row],[unitPrice_clean]],"INVALID")</f>
        <v>4200</v>
      </c>
      <c r="AK1459">
        <f>IF(salesTable[[#This Row],[Revenue]]="","MISSING",VALUE(TRIM(SUBSTITUTE(SUBSTITUTE(salesTable[[#This Row],[Revenue]],",",""),"GH₵",""))))</f>
        <v>37800</v>
      </c>
      <c r="AL1459" s="8">
        <f>IFERROR(IF(ROUND(salesTable[[#This Row],[Quantity_final]]*salesTable[[#This Row],[UnitPrice_final]],2)=ROUND(salesTable[[#This Row],[revenue_clean]],2)=TRUE,salesTable[[#This Row],[revenue_clean]],"invalid"),"INVALID")</f>
        <v>37800</v>
      </c>
      <c r="AM1459" s="19">
        <f>IF(ISNUMBER(salesTable[[#This Row],[OrderDate]]),salesTable[[#This Row],[OrderDate]],IFERROR(DATEVALUE(CLEAN(TRIM(SUBSTITUTE(salesTable[[#This Row],[OrderDate]],".","/")))),"CHECK"))</f>
        <v>45965</v>
      </c>
      <c r="AN145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45965</v>
      </c>
      <c r="AO145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5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59" s="8" t="str">
        <f>CLEAN(PROPER(TRIM(salesTable[[#This Row],[Email]])))</f>
        <v>Kwame.Mensah91@Example.Com</v>
      </c>
      <c r="AR1459" s="8" t="str">
        <f>CLEAN(TRIM(salesTable[[#This Row],[SourceFile]]))</f>
        <v>Mobile_App_Export.csv</v>
      </c>
      <c r="AS145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59" s="8" t="str">
        <f>IF(salesTable[orderRef_final]&lt;&gt;"MISSING",salesTable[orderRef_final],"invalid")</f>
        <v>SUSPICIOUS</v>
      </c>
    </row>
    <row r="1460" spans="1:46" x14ac:dyDescent="0.3">
      <c r="A1460" t="s">
        <v>5859</v>
      </c>
      <c r="B1460" t="s">
        <v>2523</v>
      </c>
      <c r="C1460" t="s">
        <v>2049</v>
      </c>
      <c r="D1460" t="s">
        <v>271</v>
      </c>
      <c r="E1460" t="s">
        <v>1628</v>
      </c>
      <c r="F1460" t="s">
        <v>108</v>
      </c>
      <c r="G1460" t="s">
        <v>24</v>
      </c>
      <c r="H1460" t="s">
        <v>2102</v>
      </c>
      <c r="I1460" t="s">
        <v>26</v>
      </c>
      <c r="J1460" t="s">
        <v>27</v>
      </c>
      <c r="K1460" t="s">
        <v>321</v>
      </c>
      <c r="L1460" t="s">
        <v>1023</v>
      </c>
      <c r="M1460">
        <v>7</v>
      </c>
      <c r="N1460">
        <v>4200</v>
      </c>
      <c r="O1460">
        <v>29400</v>
      </c>
      <c r="P1460" t="s">
        <v>5860</v>
      </c>
      <c r="Q1460" t="s">
        <v>5861</v>
      </c>
      <c r="R1460" t="s">
        <v>157</v>
      </c>
      <c r="S1460" t="str">
        <f>IF(salesTable[[#This Row],[Region]]="","MISSING",IFERROR(VLOOKUP(salesTable[[#This Row],[Region]],region_ref[],2,FALSE),TRIM(CLEAN(UPPER(salesTable[[#This Row],[Region]])))))</f>
        <v>TAMALE</v>
      </c>
      <c r="T1460" t="str">
        <f>IF(salesTable[[#This Row],[CustomerType]]="","MISSING",IFERROR(VLOOKUP(salesTable[[#This Row],[CustomerType]],customerType_Ref[],2,FALSE),TRIM(CLEAN(UPPER(salesTable[[#This Row],[CustomerType]])))))</f>
        <v>GOVERNMENT</v>
      </c>
      <c r="U1460" t="str">
        <f>IF(salesTable[[#This Row],[SalesChannel]]="","MISSING",IFERROR(VLOOKUP(salesTable[[#This Row],[SalesChannel]],salesChannel_Ref[],2,FALSE),CLEAN(UPPER(TRIM(salesTable[SalesChannel])))))</f>
        <v>ONLINE</v>
      </c>
      <c r="V1460" t="str">
        <f>IF(salesTable[[#This Row],[PaymentMethod]]="","MISSING",IFERROR(VLOOKUP(salesTable[[#This Row],[PaymentMethod]],paymentMethod_REF[],2,FALSE), CLEAN(UPPER(TRIM(salesTable[[#This Row],[PaymentMethod]])))))</f>
        <v>CARD</v>
      </c>
      <c r="W1460" s="8" t="str">
        <f>IF(salesTable[[#This Row],[ProductID]]="","MISSING",IFERROR(VLOOKUP(salesTable[[#This Row],[ProductID]],product_REF[],1,FALSE),"NO MATCH"))</f>
        <v>P001</v>
      </c>
      <c r="X1460" s="8" t="str">
        <f>CLEAN(UPPER(TRIM(IF(salesTable[[#This Row],[ProductID]]="","MISSING",IFERROR(VLOOKUP(salesTable[[#This Row],[ProductID]],product_REF[],2,FALSE),"NO MATCH")))))</f>
        <v>LAPTOP PRO 14</v>
      </c>
      <c r="Y1460" t="str">
        <f>IFERROR(CLEAN(UPPER(TRIM(VLOOKUP(salesTable[[#This Row],[productID_Final]],product_REF[],3,FALSE)))),"NO MATCH")</f>
        <v>ELECTRONICS</v>
      </c>
      <c r="Z1460" s="8" t="str">
        <f>IF(salesTable[[#This Row],[productCategory_final]]=CLEAN(UPPER(TRIM(salesTable[ProductCategory]))),salesTable[[#This Row],[productCategory_final]],"MISMATCH")</f>
        <v>ELECTRONICS</v>
      </c>
      <c r="AA1460" s="8" t="str">
        <f>IF(salesTable[[#This Row],[CustomerID]]="","MISSING",IFERROR(VLOOKUP(salesTable[[#This Row],[CustomerID]],customer_REF[],1,FALSE),"NO MATCH"))</f>
        <v>C0400</v>
      </c>
      <c r="AB1460" t="str">
        <f>CLEAN(UPPER(TRIM(IF(salesTable[[#This Row],[FirstName]]="","MISSING",IFERROR(VLOOKUP(salesTable[[#This Row],[CustomerID_final]],customer_REF[],2,FALSE),"NO MATCH")))))</f>
        <v>MICHAEL</v>
      </c>
      <c r="AC1460" s="8" t="str">
        <f>IF(salesTable[[#This Row],[customerFisrtName]]=CLEAN(UPPER(TRIM(salesTable[[#This Row],[customerFisrtName]]))),salesTable[[#This Row],[customerFisrtName]],"MISMATCH")</f>
        <v>MICHAEL</v>
      </c>
      <c r="AD1460" t="str">
        <f>CLEAN(UPPER(TRIM(IF(salesTable[[#This Row],[LastName]]="","MISSING",IFERROR(VLOOKUP(salesTable[[#This Row],[CustomerID_final]],customer_REF[],3,FALSE),"NO MATCH")))))</f>
        <v>ASARE</v>
      </c>
      <c r="AE1460" s="8" t="str">
        <f>IF(salesTable[[#This Row],[customerLastName]]=CLEAN(UPPER(TRIM(salesTable[[#This Row],[customerLastName]]))),salesTable[[#This Row],[customerLastName]],"MISMATCH")</f>
        <v>ASARE</v>
      </c>
      <c r="AF1460" s="8" t="str">
        <f>IF(salesTable[[#This Row],[Phone]]="","MISSING",0&amp;RIGHT(TRIM(SUBSTITUTE(SUBSTITUTE(SUBSTITUTE(salesTable[[#This Row],[Phone]],"+","")," ",""),"-","")),9))</f>
        <v>0595695914</v>
      </c>
      <c r="AG1460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60" s="8">
        <f>IF(salesTable[[#This Row],[quantity_clean]]&gt;0,salesTable[[#This Row],[quantity_clean]],"INVALID")</f>
        <v>7</v>
      </c>
      <c r="AI146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460" s="8">
        <f>IF(salesTable[[#This Row],[unitPrice_clean]]&gt;0,salesTable[[#This Row],[unitPrice_clean]],"INVALID")</f>
        <v>4200</v>
      </c>
      <c r="AK1460">
        <f>IF(salesTable[[#This Row],[Revenue]]="","MISSING",VALUE(TRIM(SUBSTITUTE(SUBSTITUTE(salesTable[[#This Row],[Revenue]],",",""),"GH₵",""))))</f>
        <v>29400</v>
      </c>
      <c r="AL1460" s="8">
        <f>IFERROR(IF(ROUND(salesTable[[#This Row],[Quantity_final]]*salesTable[[#This Row],[UnitPrice_final]],2)=ROUND(salesTable[[#This Row],[revenue_clean]],2)=TRUE,salesTable[[#This Row],[revenue_clean]],"invalid"),"INVALID")</f>
        <v>29400</v>
      </c>
      <c r="AM1460" s="19">
        <f>IF(ISNUMBER(salesTable[[#This Row],[OrderDate]]),salesTable[[#This Row],[OrderDate]],IFERROR(DATEVALUE(CLEAN(TRIM(SUBSTITUTE(salesTable[[#This Row],[OrderDate]],".","/")))),"CHECK"))</f>
        <v>45925</v>
      </c>
      <c r="AN146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45925</v>
      </c>
      <c r="AO146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60" s="8" t="str">
        <f>CLEAN(PROPER(TRIM(salesTable[[#This Row],[Email]])))</f>
        <v>Michael.Asare27@Example.Com</v>
      </c>
      <c r="AR1460" s="8" t="str">
        <f>CLEAN(TRIM(salesTable[[#This Row],[SourceFile]]))</f>
        <v>Online_Sales_2025.xlsx</v>
      </c>
      <c r="AS146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0" s="8" t="str">
        <f>IF(salesTable[orderRef_final]&lt;&gt;"MISSING",salesTable[orderRef_final],"invalid")</f>
        <v>SUSPICIOUS</v>
      </c>
    </row>
    <row r="1461" spans="1:46" x14ac:dyDescent="0.3">
      <c r="A1461" t="s">
        <v>5875</v>
      </c>
      <c r="B1461" t="s">
        <v>5876</v>
      </c>
      <c r="C1461" t="s">
        <v>2969</v>
      </c>
      <c r="D1461" t="s">
        <v>1727</v>
      </c>
      <c r="E1461" t="s">
        <v>381</v>
      </c>
      <c r="F1461" t="s">
        <v>2405</v>
      </c>
      <c r="G1461" t="s">
        <v>239</v>
      </c>
      <c r="H1461" t="s">
        <v>240</v>
      </c>
      <c r="I1461" t="s">
        <v>279</v>
      </c>
      <c r="J1461" t="s">
        <v>83</v>
      </c>
      <c r="K1461" t="s">
        <v>57</v>
      </c>
      <c r="L1461" t="s">
        <v>111</v>
      </c>
      <c r="M1461">
        <v>3</v>
      </c>
      <c r="N1461">
        <v>980</v>
      </c>
      <c r="O1461">
        <v>2940</v>
      </c>
      <c r="P1461" t="s">
        <v>5877</v>
      </c>
      <c r="Q1461" t="s">
        <v>5878</v>
      </c>
      <c r="R1461" t="s">
        <v>157</v>
      </c>
      <c r="S1461" t="str">
        <f>IF(salesTable[[#This Row],[Region]]="","MISSING",IFERROR(VLOOKUP(salesTable[[#This Row],[Region]],region_ref[],2,FALSE),TRIM(CLEAN(UPPER(salesTable[[#This Row],[Region]])))))</f>
        <v>HO</v>
      </c>
      <c r="T1461" t="str">
        <f>IF(salesTable[[#This Row],[CustomerType]]="","MISSING",IFERROR(VLOOKUP(salesTable[[#This Row],[CustomerType]],customerType_Ref[],2,FALSE),TRIM(CLEAN(UPPER(salesTable[[#This Row],[CustomerType]])))))</f>
        <v>INDIVIDUAL</v>
      </c>
      <c r="U1461" t="str">
        <f>IF(salesTable[[#This Row],[SalesChannel]]="","MISSING",IFERROR(VLOOKUP(salesTable[[#This Row],[SalesChannel]],salesChannel_Ref[],2,FALSE),CLEAN(UPPER(TRIM(salesTable[SalesChannel])))))</f>
        <v>ONLINE</v>
      </c>
      <c r="V1461" t="str">
        <f>IF(salesTable[[#This Row],[PaymentMethod]]="","MISSING",IFERROR(VLOOKUP(salesTable[[#This Row],[PaymentMethod]],paymentMethod_REF[],2,FALSE), CLEAN(UPPER(TRIM(salesTable[[#This Row],[PaymentMethod]])))))</f>
        <v>CARD</v>
      </c>
      <c r="W1461" s="8" t="str">
        <f>IF(salesTable[[#This Row],[ProductID]]="","MISSING",IFERROR(VLOOKUP(salesTable[[#This Row],[ProductID]],product_REF[],1,FALSE),"NO MATCH"))</f>
        <v>P009</v>
      </c>
      <c r="X1461" s="8" t="str">
        <f>CLEAN(UPPER(TRIM(IF(salesTable[[#This Row],[ProductID]]="","MISSING",IFERROR(VLOOKUP(salesTable[[#This Row],[ProductID]],product_REF[],2,FALSE),"NO MATCH")))))</f>
        <v>FILING CABINET</v>
      </c>
      <c r="Y1461" t="str">
        <f>IFERROR(CLEAN(UPPER(TRIM(VLOOKUP(salesTable[[#This Row],[productID_Final]],product_REF[],3,FALSE)))),"NO MATCH")</f>
        <v>OFFICE SUPPLIES</v>
      </c>
      <c r="Z1461" s="8" t="str">
        <f>IF(salesTable[[#This Row],[productCategory_final]]=CLEAN(UPPER(TRIM(salesTable[ProductCategory]))),salesTable[[#This Row],[productCategory_final]],"MISMATCH")</f>
        <v>OFFICE SUPPLIES</v>
      </c>
      <c r="AA1461" s="8" t="str">
        <f>IF(salesTable[[#This Row],[CustomerID]]="","MISSING",IFERROR(VLOOKUP(salesTable[[#This Row],[CustomerID]],customer_REF[],1,FALSE),"NO MATCH"))</f>
        <v>C0336</v>
      </c>
      <c r="AB1461" t="str">
        <f>CLEAN(UPPER(TRIM(IF(salesTable[[#This Row],[FirstName]]="","MISSING",IFERROR(VLOOKUP(salesTable[[#This Row],[CustomerID_final]],customer_REF[],2,FALSE),"NO MATCH")))))</f>
        <v>YAW</v>
      </c>
      <c r="AC1461" s="8" t="str">
        <f>IF(salesTable[[#This Row],[customerFisrtName]]=CLEAN(UPPER(TRIM(salesTable[[#This Row],[customerFisrtName]]))),salesTable[[#This Row],[customerFisrtName]],"MISMATCH")</f>
        <v>YAW</v>
      </c>
      <c r="AD1461" t="str">
        <f>CLEAN(UPPER(TRIM(IF(salesTable[[#This Row],[LastName]]="","MISSING",IFERROR(VLOOKUP(salesTable[[#This Row],[CustomerID_final]],customer_REF[],3,FALSE),"NO MATCH")))))</f>
        <v>MENSAH</v>
      </c>
      <c r="AE1461" s="8" t="str">
        <f>IF(salesTable[[#This Row],[customerLastName]]=CLEAN(UPPER(TRIM(salesTable[[#This Row],[customerLastName]]))),salesTable[[#This Row],[customerLastName]],"MISMATCH")</f>
        <v>MENSAH</v>
      </c>
      <c r="AF1461" s="8" t="str">
        <f>IF(salesTable[[#This Row],[Phone]]="","MISSING",0&amp;RIGHT(TRIM(SUBSTITUTE(SUBSTITUTE(SUBSTITUTE(salesTable[[#This Row],[Phone]],"+","")," ",""),"-","")),9))</f>
        <v>0549536648</v>
      </c>
      <c r="AG1461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61" s="8">
        <f>IF(salesTable[[#This Row],[quantity_clean]]&gt;0,salesTable[[#This Row],[quantity_clean]],"INVALID")</f>
        <v>3</v>
      </c>
      <c r="AI146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61" s="8">
        <f>IF(salesTable[[#This Row],[unitPrice_clean]]&gt;0,salesTable[[#This Row],[unitPrice_clean]],"INVALID")</f>
        <v>980</v>
      </c>
      <c r="AK1461">
        <f>IF(salesTable[[#This Row],[Revenue]]="","MISSING",VALUE(TRIM(SUBSTITUTE(SUBSTITUTE(salesTable[[#This Row],[Revenue]],",",""),"GH₵",""))))</f>
        <v>2940</v>
      </c>
      <c r="AL1461" s="8">
        <f>IFERROR(IF(ROUND(salesTable[[#This Row],[Quantity_final]]*salesTable[[#This Row],[UnitPrice_final]],2)=ROUND(salesTable[[#This Row],[revenue_clean]],2)=TRUE,salesTable[[#This Row],[revenue_clean]],"invalid"),"INVALID")</f>
        <v>2940</v>
      </c>
      <c r="AM1461" s="19" t="str">
        <f>IF(ISNUMBER(salesTable[[#This Row],[OrderDate]]),salesTable[[#This Row],[OrderDate]],IFERROR(DATEVALUE(CLEAN(TRIM(SUBSTITUTE(salesTable[[#This Row],[OrderDate]],".","/")))),"CHECK"))</f>
        <v>CHECK</v>
      </c>
      <c r="AN1461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6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1" s="8" t="str">
        <f>CLEAN(PROPER(TRIM(salesTable[[#This Row],[Email]])))</f>
        <v>Yaw.Mensah17@Example.Com</v>
      </c>
      <c r="AR1461" s="8" t="str">
        <f>CLEAN(TRIM(salesTable[[#This Row],[SourceFile]]))</f>
        <v>Online_Sales_2025.xlsx</v>
      </c>
      <c r="AS146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1" s="8" t="str">
        <f>IF(salesTable[orderRef_final]&lt;&gt;"MISSING",salesTable[orderRef_final],"invalid")</f>
        <v>SUSPICIOUS</v>
      </c>
    </row>
    <row r="1462" spans="1:46" x14ac:dyDescent="0.3">
      <c r="A1462" t="s">
        <v>5879</v>
      </c>
      <c r="B1462" t="s">
        <v>5880</v>
      </c>
      <c r="C1462" t="s">
        <v>1146</v>
      </c>
      <c r="D1462" t="s">
        <v>92</v>
      </c>
      <c r="E1462" t="s">
        <v>140</v>
      </c>
      <c r="F1462" t="s">
        <v>23</v>
      </c>
      <c r="G1462" t="s">
        <v>120</v>
      </c>
      <c r="H1462" t="s">
        <v>121</v>
      </c>
      <c r="I1462" t="s">
        <v>41</v>
      </c>
      <c r="J1462" t="s">
        <v>272</v>
      </c>
      <c r="K1462" t="s">
        <v>57</v>
      </c>
      <c r="L1462" t="s">
        <v>182</v>
      </c>
      <c r="M1462">
        <v>11</v>
      </c>
      <c r="N1462">
        <v>850</v>
      </c>
      <c r="O1462">
        <v>9350</v>
      </c>
      <c r="P1462" t="s">
        <v>5881</v>
      </c>
      <c r="Q1462" t="s">
        <v>5882</v>
      </c>
      <c r="R1462" t="s">
        <v>61</v>
      </c>
      <c r="S1462" t="str">
        <f>IF(salesTable[[#This Row],[Region]]="","MISSING",IFERROR(VLOOKUP(salesTable[[#This Row],[Region]],region_ref[],2,FALSE),TRIM(CLEAN(UPPER(salesTable[[#This Row],[Region]])))))</f>
        <v>HO</v>
      </c>
      <c r="T1462" t="str">
        <f>IF(salesTable[[#This Row],[CustomerType]]="","MISSING",IFERROR(VLOOKUP(salesTable[[#This Row],[CustomerType]],customerType_Ref[],2,FALSE),TRIM(CLEAN(UPPER(salesTable[[#This Row],[CustomerType]])))))</f>
        <v>GOVERNMENT</v>
      </c>
      <c r="U1462" t="str">
        <f>IF(salesTable[[#This Row],[SalesChannel]]="","MISSING",IFERROR(VLOOKUP(salesTable[[#This Row],[SalesChannel]],salesChannel_Ref[],2,FALSE),CLEAN(UPPER(TRIM(salesTable[SalesChannel])))))</f>
        <v>ONLINE</v>
      </c>
      <c r="V1462" t="str">
        <f>IF(salesTable[[#This Row],[PaymentMethod]]="","MISSING",IFERROR(VLOOKUP(salesTable[[#This Row],[PaymentMethod]],paymentMethod_REF[],2,FALSE), CLEAN(UPPER(TRIM(salesTable[[#This Row],[PaymentMethod]])))))</f>
        <v>CASH</v>
      </c>
      <c r="W1462" s="8" t="str">
        <f>IF(salesTable[[#This Row],[ProductID]]="","MISSING",IFERROR(VLOOKUP(salesTable[[#This Row],[ProductID]],product_REF[],1,FALSE),"NO MATCH"))</f>
        <v>P002</v>
      </c>
      <c r="X1462" s="8" t="str">
        <f>CLEAN(UPPER(TRIM(IF(salesTable[[#This Row],[ProductID]]="","MISSING",IFERROR(VLOOKUP(salesTable[[#This Row],[ProductID]],product_REF[],2,FALSE),"NO MATCH")))))</f>
        <v>OFFICE CHAIR</v>
      </c>
      <c r="Y1462" t="str">
        <f>IFERROR(CLEAN(UPPER(TRIM(VLOOKUP(salesTable[[#This Row],[productID_Final]],product_REF[],3,FALSE)))),"NO MATCH")</f>
        <v>FURNITURE</v>
      </c>
      <c r="Z1462" s="8" t="str">
        <f>IF(salesTable[[#This Row],[productCategory_final]]=CLEAN(UPPER(TRIM(salesTable[ProductCategory]))),salesTable[[#This Row],[productCategory_final]],"MISMATCH")</f>
        <v>FURNITURE</v>
      </c>
      <c r="AA1462" s="8" t="str">
        <f>IF(salesTable[[#This Row],[CustomerID]]="","MISSING",IFERROR(VLOOKUP(salesTable[[#This Row],[CustomerID]],customer_REF[],1,FALSE),"NO MATCH"))</f>
        <v>C0188</v>
      </c>
      <c r="AB1462" t="str">
        <f>CLEAN(UPPER(TRIM(IF(salesTable[[#This Row],[FirstName]]="","MISSING",IFERROR(VLOOKUP(salesTable[[#This Row],[CustomerID_final]],customer_REF[],2,FALSE),"NO MATCH")))))</f>
        <v>AMA</v>
      </c>
      <c r="AC1462" s="8" t="str">
        <f>IF(salesTable[[#This Row],[customerFisrtName]]=CLEAN(UPPER(TRIM(salesTable[[#This Row],[customerFisrtName]]))),salesTable[[#This Row],[customerFisrtName]],"MISMATCH")</f>
        <v>AMA</v>
      </c>
      <c r="AD1462" t="str">
        <f>CLEAN(UPPER(TRIM(IF(salesTable[[#This Row],[LastName]]="","MISSING",IFERROR(VLOOKUP(salesTable[[#This Row],[CustomerID_final]],customer_REF[],3,FALSE),"NO MATCH")))))</f>
        <v>OWUSU</v>
      </c>
      <c r="AE1462" s="8" t="str">
        <f>IF(salesTable[[#This Row],[customerLastName]]=CLEAN(UPPER(TRIM(salesTable[[#This Row],[customerLastName]]))),salesTable[[#This Row],[customerLastName]],"MISMATCH")</f>
        <v>OWUSU</v>
      </c>
      <c r="AF1462" s="8" t="str">
        <f>IF(salesTable[[#This Row],[Phone]]="","MISSING",0&amp;RIGHT(TRIM(SUBSTITUTE(SUBSTITUTE(SUBSTITUTE(salesTable[[#This Row],[Phone]],"+","")," ",""),"-","")),9))</f>
        <v>0506972072</v>
      </c>
      <c r="AG1462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462" s="8">
        <f>IF(salesTable[[#This Row],[quantity_clean]]&gt;0,salesTable[[#This Row],[quantity_clean]],"INVALID")</f>
        <v>11</v>
      </c>
      <c r="AI146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62" s="8">
        <f>IF(salesTable[[#This Row],[unitPrice_clean]]&gt;0,salesTable[[#This Row],[unitPrice_clean]],"INVALID")</f>
        <v>850</v>
      </c>
      <c r="AK1462">
        <f>IF(salesTable[[#This Row],[Revenue]]="","MISSING",VALUE(TRIM(SUBSTITUTE(SUBSTITUTE(salesTable[[#This Row],[Revenue]],",",""),"GH₵",""))))</f>
        <v>9350</v>
      </c>
      <c r="AL1462" s="8">
        <f>IFERROR(IF(ROUND(salesTable[[#This Row],[Quantity_final]]*salesTable[[#This Row],[UnitPrice_final]],2)=ROUND(salesTable[[#This Row],[revenue_clean]],2)=TRUE,salesTable[[#This Row],[revenue_clean]],"invalid"),"INVALID")</f>
        <v>9350</v>
      </c>
      <c r="AM1462" s="19">
        <f>IF(ISNUMBER(salesTable[[#This Row],[OrderDate]]),salesTable[[#This Row],[OrderDate]],IFERROR(DATEVALUE(CLEAN(TRIM(SUBSTITUTE(salesTable[[#This Row],[OrderDate]],".","/")))),"CHECK"))</f>
        <v>45758</v>
      </c>
      <c r="AN146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45758</v>
      </c>
      <c r="AO146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2" s="8" t="str">
        <f>CLEAN(PROPER(TRIM(salesTable[[#This Row],[Email]])))</f>
        <v>Ama.Owusu1@Example.Com</v>
      </c>
      <c r="AR1462" s="8" t="str">
        <f>CLEAN(TRIM(salesTable[[#This Row],[SourceFile]]))</f>
        <v>Retail_POS_2025.csv</v>
      </c>
      <c r="AS146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2" s="8" t="str">
        <f>IF(salesTable[orderRef_final]&lt;&gt;"MISSING",salesTable[orderRef_final],"invalid")</f>
        <v>SUSPICIOUS</v>
      </c>
    </row>
    <row r="1463" spans="1:46" x14ac:dyDescent="0.3">
      <c r="A1463" t="s">
        <v>5883</v>
      </c>
      <c r="B1463" t="s">
        <v>1599</v>
      </c>
      <c r="C1463" t="s">
        <v>537</v>
      </c>
      <c r="D1463" t="s">
        <v>271</v>
      </c>
      <c r="E1463" t="s">
        <v>1601</v>
      </c>
      <c r="F1463" t="s">
        <v>457</v>
      </c>
      <c r="G1463" t="s">
        <v>239</v>
      </c>
      <c r="H1463" t="s">
        <v>417</v>
      </c>
      <c r="I1463" t="s">
        <v>279</v>
      </c>
      <c r="J1463" t="s">
        <v>27</v>
      </c>
      <c r="K1463" t="s">
        <v>72</v>
      </c>
      <c r="L1463" t="s">
        <v>43</v>
      </c>
      <c r="M1463">
        <v>10</v>
      </c>
      <c r="N1463" t="s">
        <v>998</v>
      </c>
      <c r="O1463">
        <v>9800</v>
      </c>
      <c r="P1463" t="s">
        <v>5884</v>
      </c>
      <c r="Q1463" t="s">
        <v>1257</v>
      </c>
      <c r="R1463" t="s">
        <v>32</v>
      </c>
      <c r="S1463" t="str">
        <f>IF(salesTable[[#This Row],[Region]]="","MISSING",IFERROR(VLOOKUP(salesTable[[#This Row],[Region]],region_ref[],2,FALSE),TRIM(CLEAN(UPPER(salesTable[[#This Row],[Region]])))))</f>
        <v>HO</v>
      </c>
      <c r="T1463" t="str">
        <f>IF(salesTable[[#This Row],[CustomerType]]="","MISSING",IFERROR(VLOOKUP(salesTable[[#This Row],[CustomerType]],customerType_Ref[],2,FALSE),TRIM(CLEAN(UPPER(salesTable[[#This Row],[CustomerType]])))))</f>
        <v>GOVERNMENT</v>
      </c>
      <c r="U1463" t="str">
        <f>IF(salesTable[[#This Row],[SalesChannel]]="","MISSING",IFERROR(VLOOKUP(salesTable[[#This Row],[SalesChannel]],salesChannel_Ref[],2,FALSE),CLEAN(UPPER(TRIM(salesTable[SalesChannel])))))</f>
        <v>IN-STORE</v>
      </c>
      <c r="V146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63" s="8" t="str">
        <f>IF(salesTable[[#This Row],[ProductID]]="","MISSING",IFERROR(VLOOKUP(salesTable[[#This Row],[ProductID]],product_REF[],1,FALSE),"NO MATCH"))</f>
        <v>P009</v>
      </c>
      <c r="X1463" s="8" t="str">
        <f>CLEAN(UPPER(TRIM(IF(salesTable[[#This Row],[ProductID]]="","MISSING",IFERROR(VLOOKUP(salesTable[[#This Row],[ProductID]],product_REF[],2,FALSE),"NO MATCH")))))</f>
        <v>FILING CABINET</v>
      </c>
      <c r="Y1463" t="str">
        <f>IFERROR(CLEAN(UPPER(TRIM(VLOOKUP(salesTable[[#This Row],[productID_Final]],product_REF[],3,FALSE)))),"NO MATCH")</f>
        <v>OFFICE SUPPLIES</v>
      </c>
      <c r="Z1463" s="8" t="str">
        <f>IF(salesTable[[#This Row],[productCategory_final]]=CLEAN(UPPER(TRIM(salesTable[ProductCategory]))),salesTable[[#This Row],[productCategory_final]],"MISMATCH")</f>
        <v>OFFICE SUPPLIES</v>
      </c>
      <c r="AA1463" s="8" t="str">
        <f>IF(salesTable[[#This Row],[CustomerID]]="","MISSING",IFERROR(VLOOKUP(salesTable[[#This Row],[CustomerID]],customer_REF[],1,FALSE),"NO MATCH"))</f>
        <v>C0369</v>
      </c>
      <c r="AB1463" t="str">
        <f>CLEAN(UPPER(TRIM(IF(salesTable[[#This Row],[FirstName]]="","MISSING",IFERROR(VLOOKUP(salesTable[[#This Row],[CustomerID_final]],customer_REF[],2,FALSE),"NO MATCH")))))</f>
        <v>MICHAEL</v>
      </c>
      <c r="AC1463" s="8" t="str">
        <f>IF(salesTable[[#This Row],[customerFisrtName]]=CLEAN(UPPER(TRIM(salesTable[[#This Row],[customerFisrtName]]))),salesTable[[#This Row],[customerFisrtName]],"MISMATCH")</f>
        <v>MICHAEL</v>
      </c>
      <c r="AD1463" t="str">
        <f>CLEAN(UPPER(TRIM(IF(salesTable[[#This Row],[LastName]]="","MISSING",IFERROR(VLOOKUP(salesTable[[#This Row],[CustomerID_final]],customer_REF[],3,FALSE),"NO MATCH")))))</f>
        <v>ANTWI</v>
      </c>
      <c r="AE1463" s="8" t="str">
        <f>IF(salesTable[[#This Row],[customerLastName]]=CLEAN(UPPER(TRIM(salesTable[[#This Row],[customerLastName]]))),salesTable[[#This Row],[customerLastName]],"MISMATCH")</f>
        <v>ANTWI</v>
      </c>
      <c r="AF1463" s="8" t="str">
        <f>IF(salesTable[[#This Row],[Phone]]="","MISSING",0&amp;RIGHT(TRIM(SUBSTITUTE(SUBSTITUTE(SUBSTITUTE(salesTable[[#This Row],[Phone]],"+","")," ",""),"-","")),9))</f>
        <v>0551103093</v>
      </c>
      <c r="AG1463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63" s="8">
        <f>IF(salesTable[[#This Row],[quantity_clean]]&gt;0,salesTable[[#This Row],[quantity_clean]],"INVALID")</f>
        <v>10</v>
      </c>
      <c r="AI146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63" s="8">
        <f>IF(salesTable[[#This Row],[unitPrice_clean]]&gt;0,salesTable[[#This Row],[unitPrice_clean]],"INVALID")</f>
        <v>980</v>
      </c>
      <c r="AK1463">
        <f>IF(salesTable[[#This Row],[Revenue]]="","MISSING",VALUE(TRIM(SUBSTITUTE(SUBSTITUTE(salesTable[[#This Row],[Revenue]],",",""),"GH₵",""))))</f>
        <v>9800</v>
      </c>
      <c r="AL1463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463" s="19" t="str">
        <f>IF(ISNUMBER(salesTable[[#This Row],[OrderDate]]),salesTable[[#This Row],[OrderDate]],IFERROR(DATEVALUE(CLEAN(TRIM(SUBSTITUTE(salesTable[[#This Row],[OrderDate]],".","/")))),"CHECK"))</f>
        <v>CHECK</v>
      </c>
      <c r="AN146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6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3" s="8" t="str">
        <f>CLEAN(PROPER(TRIM(salesTable[[#This Row],[Email]])))</f>
        <v>Michael.Antwi25@Example.Com</v>
      </c>
      <c r="AR1463" s="8" t="str">
        <f>CLEAN(TRIM(salesTable[[#This Row],[SourceFile]]))</f>
        <v>Agent_App_2025.csv</v>
      </c>
      <c r="AS146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3" s="8" t="str">
        <f>IF(salesTable[orderRef_final]&lt;&gt;"MISSING",salesTable[orderRef_final],"invalid")</f>
        <v>SUSPICIOUS</v>
      </c>
    </row>
    <row r="1464" spans="1:46" x14ac:dyDescent="0.3">
      <c r="A1464" t="s">
        <v>5885</v>
      </c>
      <c r="B1464" t="s">
        <v>1694</v>
      </c>
      <c r="C1464" t="s">
        <v>804</v>
      </c>
      <c r="D1464" t="s">
        <v>172</v>
      </c>
      <c r="E1464" t="s">
        <v>2135</v>
      </c>
      <c r="F1464" t="s">
        <v>108</v>
      </c>
      <c r="G1464" t="s">
        <v>120</v>
      </c>
      <c r="H1464" t="s">
        <v>121</v>
      </c>
      <c r="I1464" t="s">
        <v>41</v>
      </c>
      <c r="J1464" t="s">
        <v>272</v>
      </c>
      <c r="K1464" t="s">
        <v>257</v>
      </c>
      <c r="L1464" t="s">
        <v>111</v>
      </c>
      <c r="M1464">
        <v>4</v>
      </c>
      <c r="N1464">
        <v>850</v>
      </c>
      <c r="O1464">
        <v>3400</v>
      </c>
      <c r="P1464" t="s">
        <v>5886</v>
      </c>
      <c r="Q1464" t="s">
        <v>5887</v>
      </c>
      <c r="R1464" t="s">
        <v>32</v>
      </c>
      <c r="S1464" t="str">
        <f>IF(salesTable[[#This Row],[Region]]="","MISSING",IFERROR(VLOOKUP(salesTable[[#This Row],[Region]],region_ref[],2,FALSE),TRIM(CLEAN(UPPER(salesTable[[#This Row],[Region]])))))</f>
        <v>TAMALE</v>
      </c>
      <c r="T1464" t="str">
        <f>IF(salesTable[[#This Row],[CustomerType]]="","MISSING",IFERROR(VLOOKUP(salesTable[[#This Row],[CustomerType]],customerType_Ref[],2,FALSE),TRIM(CLEAN(UPPER(salesTable[[#This Row],[CustomerType]])))))</f>
        <v>GOVERNMENT</v>
      </c>
      <c r="U1464" t="str">
        <f>IF(salesTable[[#This Row],[SalesChannel]]="","MISSING",IFERROR(VLOOKUP(salesTable[[#This Row],[SalesChannel]],salesChannel_Ref[],2,FALSE),CLEAN(UPPER(TRIM(salesTable[SalesChannel])))))</f>
        <v>ONLINE</v>
      </c>
      <c r="V1464" t="str">
        <f>IF(salesTable[[#This Row],[PaymentMethod]]="","MISSING",IFERROR(VLOOKUP(salesTable[[#This Row],[PaymentMethod]],paymentMethod_REF[],2,FALSE), CLEAN(UPPER(TRIM(salesTable[[#This Row],[PaymentMethod]])))))</f>
        <v>CARD</v>
      </c>
      <c r="W1464" s="8" t="str">
        <f>IF(salesTable[[#This Row],[ProductID]]="","MISSING",IFERROR(VLOOKUP(salesTable[[#This Row],[ProductID]],product_REF[],1,FALSE),"NO MATCH"))</f>
        <v>P002</v>
      </c>
      <c r="X1464" s="8" t="str">
        <f>CLEAN(UPPER(TRIM(IF(salesTable[[#This Row],[ProductID]]="","MISSING",IFERROR(VLOOKUP(salesTable[[#This Row],[ProductID]],product_REF[],2,FALSE),"NO MATCH")))))</f>
        <v>OFFICE CHAIR</v>
      </c>
      <c r="Y1464" t="str">
        <f>IFERROR(CLEAN(UPPER(TRIM(VLOOKUP(salesTable[[#This Row],[productID_Final]],product_REF[],3,FALSE)))),"NO MATCH")</f>
        <v>FURNITURE</v>
      </c>
      <c r="Z1464" s="8" t="str">
        <f>IF(salesTable[[#This Row],[productCategory_final]]=CLEAN(UPPER(TRIM(salesTable[ProductCategory]))),salesTable[[#This Row],[productCategory_final]],"MISMATCH")</f>
        <v>FURNITURE</v>
      </c>
      <c r="AA1464" s="8" t="str">
        <f>IF(salesTable[[#This Row],[CustomerID]]="","MISSING",IFERROR(VLOOKUP(salesTable[[#This Row],[CustomerID]],customer_REF[],1,FALSE),"NO MATCH"))</f>
        <v>C0131</v>
      </c>
      <c r="AB1464" t="str">
        <f>CLEAN(UPPER(TRIM(IF(salesTable[[#This Row],[FirstName]]="","MISSING",IFERROR(VLOOKUP(salesTable[[#This Row],[CustomerID_final]],customer_REF[],2,FALSE),"NO MATCH")))))</f>
        <v>DANIEL</v>
      </c>
      <c r="AC1464" s="8" t="str">
        <f>IF(salesTable[[#This Row],[customerFisrtName]]=CLEAN(UPPER(TRIM(salesTable[[#This Row],[customerFisrtName]]))),salesTable[[#This Row],[customerFisrtName]],"MISMATCH")</f>
        <v>DANIEL</v>
      </c>
      <c r="AD1464" t="str">
        <f>CLEAN(UPPER(TRIM(IF(salesTable[[#This Row],[LastName]]="","MISSING",IFERROR(VLOOKUP(salesTable[[#This Row],[CustomerID_final]],customer_REF[],3,FALSE),"NO MATCH")))))</f>
        <v>BOATENG</v>
      </c>
      <c r="AE1464" s="8" t="str">
        <f>IF(salesTable[[#This Row],[customerLastName]]=CLEAN(UPPER(TRIM(salesTable[[#This Row],[customerLastName]]))),salesTable[[#This Row],[customerLastName]],"MISMATCH")</f>
        <v>BOATENG</v>
      </c>
      <c r="AF1464" s="8" t="str">
        <f>IF(salesTable[[#This Row],[Phone]]="","MISSING",0&amp;RIGHT(TRIM(SUBSTITUTE(SUBSTITUTE(SUBSTITUTE(salesTable[[#This Row],[Phone]],"+","")," ",""),"-","")),9))</f>
        <v>0272847182</v>
      </c>
      <c r="AG146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64" s="8">
        <f>IF(salesTable[[#This Row],[quantity_clean]]&gt;0,salesTable[[#This Row],[quantity_clean]],"INVALID")</f>
        <v>4</v>
      </c>
      <c r="AI1464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64" s="8">
        <f>IF(salesTable[[#This Row],[unitPrice_clean]]&gt;0,salesTable[[#This Row],[unitPrice_clean]],"INVALID")</f>
        <v>850</v>
      </c>
      <c r="AK1464">
        <f>IF(salesTable[[#This Row],[Revenue]]="","MISSING",VALUE(TRIM(SUBSTITUTE(SUBSTITUTE(salesTable[[#This Row],[Revenue]],",",""),"GH₵",""))))</f>
        <v>3400</v>
      </c>
      <c r="AL1464" s="8">
        <f>IFERROR(IF(ROUND(salesTable[[#This Row],[Quantity_final]]*salesTable[[#This Row],[UnitPrice_final]],2)=ROUND(salesTable[[#This Row],[revenue_clean]],2)=TRUE,salesTable[[#This Row],[revenue_clean]],"invalid"),"INVALID")</f>
        <v>3400</v>
      </c>
      <c r="AM1464" s="19">
        <f>IF(ISNUMBER(salesTable[[#This Row],[OrderDate]]),salesTable[[#This Row],[OrderDate]],IFERROR(DATEVALUE(CLEAN(TRIM(SUBSTITUTE(salesTable[[#This Row],[OrderDate]],".","/")))),"CHECK"))</f>
        <v>45764</v>
      </c>
      <c r="AN146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45764</v>
      </c>
      <c r="AO146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64" s="8" t="str">
        <f>CLEAN(PROPER(TRIM(salesTable[[#This Row],[Email]])))</f>
        <v>Daniel.Boateng45@Example.Com</v>
      </c>
      <c r="AR1464" s="8" t="str">
        <f>CLEAN(TRIM(salesTable[[#This Row],[SourceFile]]))</f>
        <v>Agent_App_2025.csv</v>
      </c>
      <c r="AS146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4" s="8" t="str">
        <f>IF(salesTable[orderRef_final]&lt;&gt;"MISSING",salesTable[orderRef_final],"invalid")</f>
        <v>SUSPICIOUS</v>
      </c>
    </row>
    <row r="1465" spans="1:46" x14ac:dyDescent="0.3">
      <c r="A1465" t="s">
        <v>5888</v>
      </c>
      <c r="B1465" t="s">
        <v>1497</v>
      </c>
      <c r="C1465" t="s">
        <v>4518</v>
      </c>
      <c r="D1465" t="s">
        <v>559</v>
      </c>
      <c r="E1465" t="s">
        <v>173</v>
      </c>
      <c r="F1465" t="s">
        <v>23</v>
      </c>
      <c r="G1465" t="s">
        <v>53</v>
      </c>
      <c r="H1465" t="s">
        <v>95</v>
      </c>
      <c r="I1465" t="s">
        <v>96</v>
      </c>
      <c r="J1465" t="s">
        <v>97</v>
      </c>
      <c r="K1465" t="s">
        <v>98</v>
      </c>
      <c r="L1465" t="s">
        <v>182</v>
      </c>
      <c r="M1465" t="s">
        <v>2945</v>
      </c>
      <c r="N1465">
        <v>180</v>
      </c>
      <c r="O1465">
        <v>1620</v>
      </c>
      <c r="P1465" t="s">
        <v>5889</v>
      </c>
      <c r="Q1465" t="s">
        <v>5890</v>
      </c>
      <c r="R1465" t="s">
        <v>32</v>
      </c>
      <c r="S1465" t="str">
        <f>IF(salesTable[[#This Row],[Region]]="","MISSING",IFERROR(VLOOKUP(salesTable[[#This Row],[Region]],region_ref[],2,FALSE),TRIM(CLEAN(UPPER(salesTable[[#This Row],[Region]])))))</f>
        <v>HO</v>
      </c>
      <c r="T1465" t="str">
        <f>IF(salesTable[[#This Row],[CustomerType]]="","MISSING",IFERROR(VLOOKUP(salesTable[[#This Row],[CustomerType]],customerType_Ref[],2,FALSE),TRIM(CLEAN(UPPER(salesTable[[#This Row],[CustomerType]])))))</f>
        <v>BUSINESS</v>
      </c>
      <c r="U1465" t="str">
        <f>IF(salesTable[[#This Row],[SalesChannel]]="","MISSING",IFERROR(VLOOKUP(salesTable[[#This Row],[SalesChannel]],salesChannel_Ref[],2,FALSE),CLEAN(UPPER(TRIM(salesTable[SalesChannel])))))</f>
        <v>MOBILE APP</v>
      </c>
      <c r="V1465" t="str">
        <f>IF(salesTable[[#This Row],[PaymentMethod]]="","MISSING",IFERROR(VLOOKUP(salesTable[[#This Row],[PaymentMethod]],paymentMethod_REF[],2,FALSE), CLEAN(UPPER(TRIM(salesTable[[#This Row],[PaymentMethod]])))))</f>
        <v>CASH</v>
      </c>
      <c r="W1465" s="8" t="str">
        <f>IF(salesTable[[#This Row],[ProductID]]="","MISSING",IFERROR(VLOOKUP(salesTable[[#This Row],[ProductID]],product_REF[],1,FALSE),"NO MATCH"))</f>
        <v>P007</v>
      </c>
      <c r="X1465" s="8" t="str">
        <f>CLEAN(UPPER(TRIM(IF(salesTable[[#This Row],[ProductID]]="","MISSING",IFERROR(VLOOKUP(salesTable[[#This Row],[ProductID]],product_REF[],2,FALSE),"NO MATCH")))))</f>
        <v>COTTON SHIRT</v>
      </c>
      <c r="Y1465" t="str">
        <f>IFERROR(CLEAN(UPPER(TRIM(VLOOKUP(salesTable[[#This Row],[productID_Final]],product_REF[],3,FALSE)))),"NO MATCH")</f>
        <v>CLOTHING</v>
      </c>
      <c r="Z1465" s="8" t="str">
        <f>IF(salesTable[[#This Row],[productCategory_final]]=CLEAN(UPPER(TRIM(salesTable[ProductCategory]))),salesTable[[#This Row],[productCategory_final]],"MISMATCH")</f>
        <v>CLOTHING</v>
      </c>
      <c r="AA1465" s="8" t="str">
        <f>IF(salesTable[[#This Row],[CustomerID]]="","MISSING",IFERROR(VLOOKUP(salesTable[[#This Row],[CustomerID]],customer_REF[],1,FALSE),"NO MATCH"))</f>
        <v>C0104</v>
      </c>
      <c r="AB1465" t="str">
        <f>CLEAN(UPPER(TRIM(IF(salesTable[[#This Row],[FirstName]]="","MISSING",IFERROR(VLOOKUP(salesTable[[#This Row],[CustomerID_final]],customer_REF[],2,FALSE),"NO MATCH")))))</f>
        <v>AMA</v>
      </c>
      <c r="AC1465" s="8" t="str">
        <f>IF(salesTable[[#This Row],[customerFisrtName]]=CLEAN(UPPER(TRIM(salesTable[[#This Row],[customerFisrtName]]))),salesTable[[#This Row],[customerFisrtName]],"MISMATCH")</f>
        <v>AMA</v>
      </c>
      <c r="AD1465" t="str">
        <f>CLEAN(UPPER(TRIM(IF(salesTable[[#This Row],[LastName]]="","MISSING",IFERROR(VLOOKUP(salesTable[[#This Row],[CustomerID_final]],customer_REF[],3,FALSE),"NO MATCH")))))</f>
        <v>OSEI</v>
      </c>
      <c r="AE1465" s="8" t="str">
        <f>IF(salesTable[[#This Row],[customerLastName]]=CLEAN(UPPER(TRIM(salesTable[[#This Row],[customerLastName]]))),salesTable[[#This Row],[customerLastName]],"MISMATCH")</f>
        <v>OSEI</v>
      </c>
      <c r="AF1465" s="8" t="str">
        <f>IF(salesTable[[#This Row],[Phone]]="","MISSING",0&amp;RIGHT(TRIM(SUBSTITUTE(SUBSTITUTE(SUBSTITUTE(salesTable[[#This Row],[Phone]],"+","")," ",""),"-","")),9))</f>
        <v>0501370586</v>
      </c>
      <c r="AG1465">
        <f>IF(OR(salesTable[[#This Row],[Quantity]]="",salesTable[[#This Row],[Quantity]]="N/A",salesTable[[#This Row],[Quantity]]="abc"),"INVALID",VALUE(TRIM(SUBSTITUTE(SUBSTITUTE(salesTable[[#This Row],[Quantity]],",",""),"GH₵",""))))</f>
        <v>9</v>
      </c>
      <c r="AH1465" s="8">
        <f>IF(salesTable[[#This Row],[quantity_clean]]&gt;0,salesTable[[#This Row],[quantity_clean]],"INVALID")</f>
        <v>9</v>
      </c>
      <c r="AI1465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65" s="8">
        <f>IF(salesTable[[#This Row],[unitPrice_clean]]&gt;0,salesTable[[#This Row],[unitPrice_clean]],"INVALID")</f>
        <v>180</v>
      </c>
      <c r="AK1465">
        <f>IF(salesTable[[#This Row],[Revenue]]="","MISSING",VALUE(TRIM(SUBSTITUTE(SUBSTITUTE(salesTable[[#This Row],[Revenue]],",",""),"GH₵",""))))</f>
        <v>1620</v>
      </c>
      <c r="AL1465" s="8">
        <f>IFERROR(IF(ROUND(salesTable[[#This Row],[Quantity_final]]*salesTable[[#This Row],[UnitPrice_final]],2)=ROUND(salesTable[[#This Row],[revenue_clean]],2)=TRUE,salesTable[[#This Row],[revenue_clean]],"invalid"),"INVALID")</f>
        <v>1620</v>
      </c>
      <c r="AM1465" s="19" t="str">
        <f>IF(ISNUMBER(salesTable[[#This Row],[OrderDate]]),salesTable[[#This Row],[OrderDate]],IFERROR(DATEVALUE(CLEAN(TRIM(SUBSTITUTE(salesTable[[#This Row],[OrderDate]],".","/")))),"CHECK"))</f>
        <v>CHECK</v>
      </c>
      <c r="AN146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6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5" s="8" t="str">
        <f>CLEAN(PROPER(TRIM(salesTable[[#This Row],[Email]])))</f>
        <v>Ama.Osei83@Example.Com</v>
      </c>
      <c r="AR1465" s="8" t="str">
        <f>CLEAN(TRIM(salesTable[[#This Row],[SourceFile]]))</f>
        <v>Agent_App_2025.csv</v>
      </c>
      <c r="AS146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5" s="8" t="str">
        <f>IF(salesTable[orderRef_final]&lt;&gt;"MISSING",salesTable[orderRef_final],"invalid")</f>
        <v>SUSPICIOUS</v>
      </c>
    </row>
    <row r="1466" spans="1:46" x14ac:dyDescent="0.3">
      <c r="A1466" t="s">
        <v>5891</v>
      </c>
      <c r="B1466" t="s">
        <v>4902</v>
      </c>
      <c r="C1466" t="s">
        <v>2219</v>
      </c>
      <c r="D1466" t="s">
        <v>366</v>
      </c>
      <c r="E1466" t="s">
        <v>173</v>
      </c>
      <c r="F1466" t="s">
        <v>23</v>
      </c>
      <c r="G1466" t="s">
        <v>239</v>
      </c>
      <c r="H1466" t="s">
        <v>240</v>
      </c>
      <c r="I1466" t="s">
        <v>781</v>
      </c>
      <c r="J1466" t="s">
        <v>97</v>
      </c>
      <c r="K1466" t="s">
        <v>539</v>
      </c>
      <c r="L1466" t="s">
        <v>111</v>
      </c>
      <c r="M1466">
        <v>4</v>
      </c>
      <c r="N1466">
        <v>980</v>
      </c>
      <c r="O1466">
        <v>3920</v>
      </c>
      <c r="P1466" t="s">
        <v>5892</v>
      </c>
      <c r="Q1466" t="s">
        <v>5893</v>
      </c>
      <c r="R1466" t="s">
        <v>46</v>
      </c>
      <c r="S1466" t="str">
        <f>IF(salesTable[[#This Row],[Region]]="","MISSING",IFERROR(VLOOKUP(salesTable[[#This Row],[Region]],region_ref[],2,FALSE),TRIM(CLEAN(UPPER(salesTable[[#This Row],[Region]])))))</f>
        <v>HO</v>
      </c>
      <c r="T1466" t="str">
        <f>IF(salesTable[[#This Row],[CustomerType]]="","MISSING",IFERROR(VLOOKUP(salesTable[[#This Row],[CustomerType]],customerType_Ref[],2,FALSE),TRIM(CLEAN(UPPER(salesTable[[#This Row],[CustomerType]])))))</f>
        <v>BUSINESS</v>
      </c>
      <c r="U1466" t="str">
        <f>IF(salesTable[[#This Row],[SalesChannel]]="","MISSING",IFERROR(VLOOKUP(salesTable[[#This Row],[SalesChannel]],salesChannel_Ref[],2,FALSE),CLEAN(UPPER(TRIM(salesTable[SalesChannel])))))</f>
        <v>AGENT</v>
      </c>
      <c r="V1466" t="str">
        <f>IF(salesTable[[#This Row],[PaymentMethod]]="","MISSING",IFERROR(VLOOKUP(salesTable[[#This Row],[PaymentMethod]],paymentMethod_REF[],2,FALSE), CLEAN(UPPER(TRIM(salesTable[[#This Row],[PaymentMethod]])))))</f>
        <v>CARD</v>
      </c>
      <c r="W1466" s="8" t="str">
        <f>IF(salesTable[[#This Row],[ProductID]]="","MISSING",IFERROR(VLOOKUP(salesTable[[#This Row],[ProductID]],product_REF[],1,FALSE),"NO MATCH"))</f>
        <v>P009</v>
      </c>
      <c r="X1466" s="8" t="str">
        <f>CLEAN(UPPER(TRIM(IF(salesTable[[#This Row],[ProductID]]="","MISSING",IFERROR(VLOOKUP(salesTable[[#This Row],[ProductID]],product_REF[],2,FALSE),"NO MATCH")))))</f>
        <v>FILING CABINET</v>
      </c>
      <c r="Y1466" t="str">
        <f>IFERROR(CLEAN(UPPER(TRIM(VLOOKUP(salesTable[[#This Row],[productID_Final]],product_REF[],3,FALSE)))),"NO MATCH")</f>
        <v>OFFICE SUPPLIES</v>
      </c>
      <c r="Z1466" s="8" t="str">
        <f>IF(salesTable[[#This Row],[productCategory_final]]=CLEAN(UPPER(TRIM(salesTable[ProductCategory]))),salesTable[[#This Row],[productCategory_final]],"MISMATCH")</f>
        <v>OFFICE SUPPLIES</v>
      </c>
      <c r="AA1466" s="8" t="str">
        <f>IF(salesTable[[#This Row],[CustomerID]]="","MISSING",IFERROR(VLOOKUP(salesTable[[#This Row],[CustomerID]],customer_REF[],1,FALSE),"NO MATCH"))</f>
        <v>C0137</v>
      </c>
      <c r="AB1466" t="str">
        <f>CLEAN(UPPER(TRIM(IF(salesTable[[#This Row],[FirstName]]="","MISSING",IFERROR(VLOOKUP(salesTable[[#This Row],[CustomerID_final]],customer_REF[],2,FALSE),"NO MATCH")))))</f>
        <v>ABENA</v>
      </c>
      <c r="AC1466" s="8" t="str">
        <f>IF(salesTable[[#This Row],[customerFisrtName]]=CLEAN(UPPER(TRIM(salesTable[[#This Row],[customerFisrtName]]))),salesTable[[#This Row],[customerFisrtName]],"MISMATCH")</f>
        <v>ABENA</v>
      </c>
      <c r="AD1466" t="str">
        <f>CLEAN(UPPER(TRIM(IF(salesTable[[#This Row],[LastName]]="","MISSING",IFERROR(VLOOKUP(salesTable[[#This Row],[CustomerID_final]],customer_REF[],3,FALSE),"NO MATCH")))))</f>
        <v>OSEI</v>
      </c>
      <c r="AE1466" s="8" t="str">
        <f>IF(salesTable[[#This Row],[customerLastName]]=CLEAN(UPPER(TRIM(salesTable[[#This Row],[customerLastName]]))),salesTable[[#This Row],[customerLastName]],"MISMATCH")</f>
        <v>OSEI</v>
      </c>
      <c r="AF1466" s="8" t="str">
        <f>IF(salesTable[[#This Row],[Phone]]="","MISSING",0&amp;RIGHT(TRIM(SUBSTITUTE(SUBSTITUTE(SUBSTITUTE(salesTable[[#This Row],[Phone]],"+","")," ",""),"-","")),9))</f>
        <v>0554619610</v>
      </c>
      <c r="AG1466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66" s="8">
        <f>IF(salesTable[[#This Row],[quantity_clean]]&gt;0,salesTable[[#This Row],[quantity_clean]],"INVALID")</f>
        <v>4</v>
      </c>
      <c r="AI146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66" s="8">
        <f>IF(salesTable[[#This Row],[unitPrice_clean]]&gt;0,salesTable[[#This Row],[unitPrice_clean]],"INVALID")</f>
        <v>980</v>
      </c>
      <c r="AK1466">
        <f>IF(salesTable[[#This Row],[Revenue]]="","MISSING",VALUE(TRIM(SUBSTITUTE(SUBSTITUTE(salesTable[[#This Row],[Revenue]],",",""),"GH₵",""))))</f>
        <v>3920</v>
      </c>
      <c r="AL1466" s="8">
        <f>IFERROR(IF(ROUND(salesTable[[#This Row],[Quantity_final]]*salesTable[[#This Row],[UnitPrice_final]],2)=ROUND(salesTable[[#This Row],[revenue_clean]],2)=TRUE,salesTable[[#This Row],[revenue_clean]],"invalid"),"INVALID")</f>
        <v>3920</v>
      </c>
      <c r="AM1466" s="19" t="str">
        <f>IF(ISNUMBER(salesTable[[#This Row],[OrderDate]]),salesTable[[#This Row],[OrderDate]],IFERROR(DATEVALUE(CLEAN(TRIM(SUBSTITUTE(salesTable[[#This Row],[OrderDate]],".","/")))),"CHECK"))</f>
        <v>CHECK</v>
      </c>
      <c r="AN146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6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6" s="8" t="str">
        <f>CLEAN(PROPER(TRIM(salesTable[[#This Row],[Email]])))</f>
        <v>Abena.Osei63@Example.Com</v>
      </c>
      <c r="AR1466" s="8" t="str">
        <f>CLEAN(TRIM(salesTable[[#This Row],[SourceFile]]))</f>
        <v>Mobile_App_Export.csv</v>
      </c>
      <c r="AS146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6" s="8" t="str">
        <f>IF(salesTable[orderRef_final]&lt;&gt;"MISSING",salesTable[orderRef_final],"invalid")</f>
        <v>SUSPICIOUS</v>
      </c>
    </row>
    <row r="1467" spans="1:46" x14ac:dyDescent="0.3">
      <c r="A1467" t="s">
        <v>3711</v>
      </c>
      <c r="C1467" t="s">
        <v>1639</v>
      </c>
      <c r="D1467" t="s">
        <v>475</v>
      </c>
      <c r="E1467" t="s">
        <v>237</v>
      </c>
      <c r="F1467" t="s">
        <v>23</v>
      </c>
      <c r="G1467" t="s">
        <v>39</v>
      </c>
      <c r="H1467" t="s">
        <v>336</v>
      </c>
      <c r="I1467" t="s">
        <v>41</v>
      </c>
      <c r="J1467" t="s">
        <v>685</v>
      </c>
      <c r="K1467" t="s">
        <v>98</v>
      </c>
      <c r="L1467" t="s">
        <v>58</v>
      </c>
      <c r="M1467">
        <v>1</v>
      </c>
      <c r="N1467">
        <v>1900</v>
      </c>
      <c r="O1467">
        <v>1900</v>
      </c>
      <c r="P1467" t="s">
        <v>5897</v>
      </c>
      <c r="Q1467" t="s">
        <v>5898</v>
      </c>
      <c r="R1467" t="s">
        <v>32</v>
      </c>
      <c r="S1467" t="str">
        <f>IF(salesTable[[#This Row],[Region]]="","MISSING",IFERROR(VLOOKUP(salesTable[[#This Row],[Region]],region_ref[],2,FALSE),TRIM(CLEAN(UPPER(salesTable[[#This Row],[Region]])))))</f>
        <v>HO</v>
      </c>
      <c r="T1467" t="str">
        <f>IF(salesTable[[#This Row],[CustomerType]]="","MISSING",IFERROR(VLOOKUP(salesTable[[#This Row],[CustomerType]],customerType_Ref[],2,FALSE),TRIM(CLEAN(UPPER(salesTable[[#This Row],[CustomerType]])))))</f>
        <v>BUSINESS</v>
      </c>
      <c r="U1467" t="str">
        <f>IF(salesTable[[#This Row],[SalesChannel]]="","MISSING",IFERROR(VLOOKUP(salesTable[[#This Row],[SalesChannel]],salesChannel_Ref[],2,FALSE),CLEAN(UPPER(TRIM(salesTable[SalesChannel])))))</f>
        <v>MOBILE APP</v>
      </c>
      <c r="V146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67" s="8" t="str">
        <f>IF(salesTable[[#This Row],[ProductID]]="","MISSING",IFERROR(VLOOKUP(salesTable[[#This Row],[ProductID]],product_REF[],1,FALSE),"NO MATCH"))</f>
        <v>P006</v>
      </c>
      <c r="X1467" s="8" t="str">
        <f>CLEAN(UPPER(TRIM(IF(salesTable[[#This Row],[ProductID]]="","MISSING",IFERROR(VLOOKUP(salesTable[[#This Row],[ProductID]],product_REF[],2,FALSE),"NO MATCH")))))</f>
        <v>STANDING DESK</v>
      </c>
      <c r="Y1467" t="str">
        <f>IFERROR(CLEAN(UPPER(TRIM(VLOOKUP(salesTable[[#This Row],[productID_Final]],product_REF[],3,FALSE)))),"NO MATCH")</f>
        <v>FURNITURE</v>
      </c>
      <c r="Z1467" s="8" t="str">
        <f>IF(salesTable[[#This Row],[productCategory_final]]=CLEAN(UPPER(TRIM(salesTable[ProductCategory]))),salesTable[[#This Row],[productCategory_final]],"MISMATCH")</f>
        <v>FURNITURE</v>
      </c>
      <c r="AA1467" s="8" t="str">
        <f>IF(salesTable[[#This Row],[CustomerID]]="","MISSING",IFERROR(VLOOKUP(salesTable[[#This Row],[CustomerID]],customer_REF[],1,FALSE),"NO MATCH"))</f>
        <v>C0230</v>
      </c>
      <c r="AB1467" t="str">
        <f>CLEAN(UPPER(TRIM(IF(salesTable[[#This Row],[FirstName]]="","MISSING",IFERROR(VLOOKUP(salesTable[[#This Row],[CustomerID_final]],customer_REF[],2,FALSE),"NO MATCH")))))</f>
        <v>NAA</v>
      </c>
      <c r="AC1467" s="8" t="str">
        <f>IF(salesTable[[#This Row],[customerFisrtName]]=CLEAN(UPPER(TRIM(salesTable[[#This Row],[customerFisrtName]]))),salesTable[[#This Row],[customerFisrtName]],"MISMATCH")</f>
        <v>NAA</v>
      </c>
      <c r="AD1467" t="str">
        <f>CLEAN(UPPER(TRIM(IF(salesTable[[#This Row],[LastName]]="","MISSING",IFERROR(VLOOKUP(salesTable[[#This Row],[CustomerID_final]],customer_REF[],3,FALSE),"NO MATCH")))))</f>
        <v>APPIAH</v>
      </c>
      <c r="AE1467" s="8" t="str">
        <f>IF(salesTable[[#This Row],[customerLastName]]=CLEAN(UPPER(TRIM(salesTable[[#This Row],[customerLastName]]))),salesTable[[#This Row],[customerLastName]],"MISMATCH")</f>
        <v>APPIAH</v>
      </c>
      <c r="AF1467" s="8" t="str">
        <f>IF(salesTable[[#This Row],[Phone]]="","MISSING",0&amp;RIGHT(TRIM(SUBSTITUTE(SUBSTITUTE(SUBSTITUTE(salesTable[[#This Row],[Phone]],"+","")," ",""),"-","")),9))</f>
        <v>0249967824</v>
      </c>
      <c r="AG1467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67" s="8">
        <f>IF(salesTable[[#This Row],[quantity_clean]]&gt;0,salesTable[[#This Row],[quantity_clean]],"INVALID")</f>
        <v>1</v>
      </c>
      <c r="AI1467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67" s="8">
        <f>IF(salesTable[[#This Row],[unitPrice_clean]]&gt;0,salesTable[[#This Row],[unitPrice_clean]],"INVALID")</f>
        <v>1900</v>
      </c>
      <c r="AK1467">
        <f>IF(salesTable[[#This Row],[Revenue]]="","MISSING",VALUE(TRIM(SUBSTITUTE(SUBSTITUTE(salesTable[[#This Row],[Revenue]],",",""),"GH₵",""))))</f>
        <v>1900</v>
      </c>
      <c r="AL1467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1467" s="19" t="str">
        <f>IF(ISNUMBER(salesTable[[#This Row],[OrderDate]]),salesTable[[#This Row],[OrderDate]],IFERROR(DATEVALUE(CLEAN(TRIM(SUBSTITUTE(salesTable[[#This Row],[OrderDate]],".","/")))),"CHECK"))</f>
        <v>CHECK</v>
      </c>
      <c r="AN146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MISSING</v>
      </c>
      <c r="AO146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7" s="8" t="str">
        <f>CLEAN(PROPER(TRIM(salesTable[[#This Row],[Email]])))</f>
        <v>Naa.Appiah40@Example.Com</v>
      </c>
      <c r="AR1467" s="8" t="str">
        <f>CLEAN(TRIM(salesTable[[#This Row],[SourceFile]]))</f>
        <v>Agent_App_2025.csv</v>
      </c>
      <c r="AS146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7" s="8" t="str">
        <f>IF(salesTable[orderRef_final]&lt;&gt;"MISSING",salesTable[orderRef_final],"invalid")</f>
        <v>SUSPICIOUS</v>
      </c>
    </row>
    <row r="1468" spans="1:46" x14ac:dyDescent="0.3">
      <c r="A1468" t="s">
        <v>5899</v>
      </c>
      <c r="B1468" t="s">
        <v>5900</v>
      </c>
      <c r="C1468" t="s">
        <v>2172</v>
      </c>
      <c r="D1468" t="s">
        <v>21</v>
      </c>
      <c r="E1468" t="s">
        <v>173</v>
      </c>
      <c r="F1468" t="s">
        <v>23</v>
      </c>
      <c r="G1468" t="s">
        <v>162</v>
      </c>
      <c r="H1468" t="s">
        <v>163</v>
      </c>
      <c r="I1468" t="s">
        <v>884</v>
      </c>
      <c r="J1468" t="s">
        <v>83</v>
      </c>
      <c r="K1468" t="s">
        <v>72</v>
      </c>
      <c r="L1468" t="s">
        <v>111</v>
      </c>
      <c r="M1468">
        <v>10</v>
      </c>
      <c r="N1468">
        <v>620</v>
      </c>
      <c r="O1468">
        <v>6200</v>
      </c>
      <c r="P1468" t="s">
        <v>5901</v>
      </c>
      <c r="Q1468" t="s">
        <v>5902</v>
      </c>
      <c r="R1468" t="s">
        <v>32</v>
      </c>
      <c r="S1468" t="str">
        <f>IF(salesTable[[#This Row],[Region]]="","MISSING",IFERROR(VLOOKUP(salesTable[[#This Row],[Region]],region_ref[],2,FALSE),TRIM(CLEAN(UPPER(salesTable[[#This Row],[Region]])))))</f>
        <v>HO</v>
      </c>
      <c r="T1468" t="str">
        <f>IF(salesTable[[#This Row],[CustomerType]]="","MISSING",IFERROR(VLOOKUP(salesTable[[#This Row],[CustomerType]],customerType_Ref[],2,FALSE),TRIM(CLEAN(UPPER(salesTable[[#This Row],[CustomerType]])))))</f>
        <v>INDIVIDUAL</v>
      </c>
      <c r="U1468" t="str">
        <f>IF(salesTable[[#This Row],[SalesChannel]]="","MISSING",IFERROR(VLOOKUP(salesTable[[#This Row],[SalesChannel]],salesChannel_Ref[],2,FALSE),CLEAN(UPPER(TRIM(salesTable[SalesChannel])))))</f>
        <v>IN-STORE</v>
      </c>
      <c r="V1468" t="str">
        <f>IF(salesTable[[#This Row],[PaymentMethod]]="","MISSING",IFERROR(VLOOKUP(salesTable[[#This Row],[PaymentMethod]],paymentMethod_REF[],2,FALSE), CLEAN(UPPER(TRIM(salesTable[[#This Row],[PaymentMethod]])))))</f>
        <v>CARD</v>
      </c>
      <c r="W1468" s="8" t="str">
        <f>IF(salesTable[[#This Row],[ProductID]]="","MISSING",IFERROR(VLOOKUP(salesTable[[#This Row],[ProductID]],product_REF[],1,FALSE),"NO MATCH"))</f>
        <v>P012</v>
      </c>
      <c r="X1468" s="8" t="str">
        <f>CLEAN(UPPER(TRIM(IF(salesTable[[#This Row],[ProductID]]="","MISSING",IFERROR(VLOOKUP(salesTable[[#This Row],[ProductID]],product_REF[],2,FALSE),"NO MATCH")))))</f>
        <v>BLENDER PLUS</v>
      </c>
      <c r="Y1468" t="str">
        <f>IFERROR(CLEAN(UPPER(TRIM(VLOOKUP(salesTable[[#This Row],[productID_Final]],product_REF[],3,FALSE)))),"NO MATCH")</f>
        <v>HOME APPLIANCES</v>
      </c>
      <c r="Z1468" s="8" t="str">
        <f>IF(salesTable[[#This Row],[productCategory_final]]=CLEAN(UPPER(TRIM(salesTable[ProductCategory]))),salesTable[[#This Row],[productCategory_final]],"MISMATCH")</f>
        <v>HOME APPLIANCES</v>
      </c>
      <c r="AA1468" s="8" t="str">
        <f>IF(salesTable[[#This Row],[CustomerID]]="","MISSING",IFERROR(VLOOKUP(salesTable[[#This Row],[CustomerID]],customer_REF[],1,FALSE),"NO MATCH"))</f>
        <v>C0135</v>
      </c>
      <c r="AB1468" t="str">
        <f>CLEAN(UPPER(TRIM(IF(salesTable[[#This Row],[FirstName]]="","MISSING",IFERROR(VLOOKUP(salesTable[[#This Row],[CustomerID_final]],customer_REF[],2,FALSE),"NO MATCH")))))</f>
        <v>KOJO</v>
      </c>
      <c r="AC1468" s="8" t="str">
        <f>IF(salesTable[[#This Row],[customerFisrtName]]=CLEAN(UPPER(TRIM(salesTable[[#This Row],[customerFisrtName]]))),salesTable[[#This Row],[customerFisrtName]],"MISMATCH")</f>
        <v>KOJO</v>
      </c>
      <c r="AD1468" t="str">
        <f>CLEAN(UPPER(TRIM(IF(salesTable[[#This Row],[LastName]]="","MISSING",IFERROR(VLOOKUP(salesTable[[#This Row],[CustomerID_final]],customer_REF[],3,FALSE),"NO MATCH")))))</f>
        <v>OSEI</v>
      </c>
      <c r="AE1468" s="8" t="str">
        <f>IF(salesTable[[#This Row],[customerLastName]]=CLEAN(UPPER(TRIM(salesTable[[#This Row],[customerLastName]]))),salesTable[[#This Row],[customerLastName]],"MISMATCH")</f>
        <v>OSEI</v>
      </c>
      <c r="AF1468" s="8" t="str">
        <f>IF(salesTable[[#This Row],[Phone]]="","MISSING",0&amp;RIGHT(TRIM(SUBSTITUTE(SUBSTITUTE(SUBSTITUTE(salesTable[[#This Row],[Phone]],"+","")," ",""),"-","")),9))</f>
        <v>0273650327</v>
      </c>
      <c r="AG1468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68" s="8">
        <f>IF(salesTable[[#This Row],[quantity_clean]]&gt;0,salesTable[[#This Row],[quantity_clean]],"INVALID")</f>
        <v>10</v>
      </c>
      <c r="AI1468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468" s="8">
        <f>IF(salesTable[[#This Row],[unitPrice_clean]]&gt;0,salesTable[[#This Row],[unitPrice_clean]],"INVALID")</f>
        <v>620</v>
      </c>
      <c r="AK1468">
        <f>IF(salesTable[[#This Row],[Revenue]]="","MISSING",VALUE(TRIM(SUBSTITUTE(SUBSTITUTE(salesTable[[#This Row],[Revenue]],",",""),"GH₵",""))))</f>
        <v>6200</v>
      </c>
      <c r="AL1468" s="8">
        <f>IFERROR(IF(ROUND(salesTable[[#This Row],[Quantity_final]]*salesTable[[#This Row],[UnitPrice_final]],2)=ROUND(salesTable[[#This Row],[revenue_clean]],2)=TRUE,salesTable[[#This Row],[revenue_clean]],"invalid"),"INVALID")</f>
        <v>6200</v>
      </c>
      <c r="AM1468" s="19">
        <f>IF(ISNUMBER(salesTable[[#This Row],[OrderDate]]),salesTable[[#This Row],[OrderDate]],IFERROR(DATEVALUE(CLEAN(TRIM(SUBSTITUTE(salesTable[[#This Row],[OrderDate]],".","/")))),"CHECK"))</f>
        <v>45784</v>
      </c>
      <c r="AN146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45784</v>
      </c>
      <c r="AO146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68" s="8" t="str">
        <f>CLEAN(PROPER(TRIM(salesTable[[#This Row],[Email]])))</f>
        <v>Kojo.Osei8@Example.Com</v>
      </c>
      <c r="AR1468" s="8" t="str">
        <f>CLEAN(TRIM(salesTable[[#This Row],[SourceFile]]))</f>
        <v>Agent_App_2025.csv</v>
      </c>
      <c r="AS146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8" s="8" t="str">
        <f>IF(salesTable[orderRef_final]&lt;&gt;"MISSING",salesTable[orderRef_final],"invalid")</f>
        <v>SUSPICIOUS</v>
      </c>
    </row>
    <row r="1469" spans="1:46" x14ac:dyDescent="0.3">
      <c r="A1469" t="s">
        <v>5912</v>
      </c>
      <c r="B1469" t="s">
        <v>5913</v>
      </c>
      <c r="C1469" t="s">
        <v>575</v>
      </c>
      <c r="D1469" t="s">
        <v>92</v>
      </c>
      <c r="E1469" t="s">
        <v>1779</v>
      </c>
      <c r="F1469" t="s">
        <v>119</v>
      </c>
      <c r="G1469" t="s">
        <v>68</v>
      </c>
      <c r="H1469" t="s">
        <v>109</v>
      </c>
      <c r="I1469" t="s">
        <v>70</v>
      </c>
      <c r="J1469" t="s">
        <v>97</v>
      </c>
      <c r="K1469" t="s">
        <v>98</v>
      </c>
      <c r="L1469" t="s">
        <v>111</v>
      </c>
      <c r="M1469">
        <v>10</v>
      </c>
      <c r="N1469">
        <v>3600</v>
      </c>
      <c r="O1469">
        <v>36000</v>
      </c>
      <c r="P1469" t="s">
        <v>5914</v>
      </c>
      <c r="Q1469" t="s">
        <v>5915</v>
      </c>
      <c r="R1469" t="s">
        <v>61</v>
      </c>
      <c r="S1469" t="str">
        <f>IF(salesTable[[#This Row],[Region]]="","MISSING",IFERROR(VLOOKUP(salesTable[[#This Row],[Region]],region_ref[],2,FALSE),TRIM(CLEAN(UPPER(salesTable[[#This Row],[Region]])))))</f>
        <v>KOFORIDUA</v>
      </c>
      <c r="T1469" t="str">
        <f>IF(salesTable[[#This Row],[CustomerType]]="","MISSING",IFERROR(VLOOKUP(salesTable[[#This Row],[CustomerType]],customerType_Ref[],2,FALSE),TRIM(CLEAN(UPPER(salesTable[[#This Row],[CustomerType]])))))</f>
        <v>BUSINESS</v>
      </c>
      <c r="U1469" t="str">
        <f>IF(salesTable[[#This Row],[SalesChannel]]="","MISSING",IFERROR(VLOOKUP(salesTable[[#This Row],[SalesChannel]],salesChannel_Ref[],2,FALSE),CLEAN(UPPER(TRIM(salesTable[SalesChannel])))))</f>
        <v>MOBILE APP</v>
      </c>
      <c r="V1469" t="str">
        <f>IF(salesTable[[#This Row],[PaymentMethod]]="","MISSING",IFERROR(VLOOKUP(salesTable[[#This Row],[PaymentMethod]],paymentMethod_REF[],2,FALSE), CLEAN(UPPER(TRIM(salesTable[[#This Row],[PaymentMethod]])))))</f>
        <v>CARD</v>
      </c>
      <c r="W1469" s="8" t="str">
        <f>IF(salesTable[[#This Row],[ProductID]]="","MISSING",IFERROR(VLOOKUP(salesTable[[#This Row],[ProductID]],product_REF[],1,FALSE),"NO MATCH"))</f>
        <v>P010</v>
      </c>
      <c r="X1469" s="8" t="str">
        <f>CLEAN(UPPER(TRIM(IF(salesTable[[#This Row],[ProductID]]="","MISSING",IFERROR(VLOOKUP(salesTable[[#This Row],[ProductID]],product_REF[],2,FALSE),"NO MATCH")))))</f>
        <v>AIR CONDITIONER</v>
      </c>
      <c r="Y1469" t="str">
        <f>IFERROR(CLEAN(UPPER(TRIM(VLOOKUP(salesTable[[#This Row],[productID_Final]],product_REF[],3,FALSE)))),"NO MATCH")</f>
        <v>HOME APPLIANCES</v>
      </c>
      <c r="Z1469" s="8" t="str">
        <f>IF(salesTable[[#This Row],[productCategory_final]]=CLEAN(UPPER(TRIM(salesTable[ProductCategory]))),salesTable[[#This Row],[productCategory_final]],"MISMATCH")</f>
        <v>HOME APPLIANCES</v>
      </c>
      <c r="AA1469" s="8" t="str">
        <f>IF(salesTable[[#This Row],[CustomerID]]="","MISSING",IFERROR(VLOOKUP(salesTable[[#This Row],[CustomerID]],customer_REF[],1,FALSE),"NO MATCH"))</f>
        <v>C0349</v>
      </c>
      <c r="AB1469" t="str">
        <f>CLEAN(UPPER(TRIM(IF(salesTable[[#This Row],[FirstName]]="","MISSING",IFERROR(VLOOKUP(salesTable[[#This Row],[CustomerID_final]],customer_REF[],2,FALSE),"NO MATCH")))))</f>
        <v>AMA</v>
      </c>
      <c r="AC1469" s="8" t="str">
        <f>IF(salesTable[[#This Row],[customerFisrtName]]=CLEAN(UPPER(TRIM(salesTable[[#This Row],[customerFisrtName]]))),salesTable[[#This Row],[customerFisrtName]],"MISMATCH")</f>
        <v>AMA</v>
      </c>
      <c r="AD1469" t="str">
        <f>CLEAN(UPPER(TRIM(IF(salesTable[[#This Row],[LastName]]="","MISSING",IFERROR(VLOOKUP(salesTable[[#This Row],[CustomerID_final]],customer_REF[],3,FALSE),"NO MATCH")))))</f>
        <v>BOATENG</v>
      </c>
      <c r="AE1469" s="8" t="str">
        <f>IF(salesTable[[#This Row],[customerLastName]]=CLEAN(UPPER(TRIM(salesTable[[#This Row],[customerLastName]]))),salesTable[[#This Row],[customerLastName]],"MISMATCH")</f>
        <v>BOATENG</v>
      </c>
      <c r="AF1469" s="8" t="str">
        <f>IF(salesTable[[#This Row],[Phone]]="","MISSING",0&amp;RIGHT(TRIM(SUBSTITUTE(SUBSTITUTE(SUBSTITUTE(salesTable[[#This Row],[Phone]],"+","")," ",""),"-","")),9))</f>
        <v>0508134540</v>
      </c>
      <c r="AG1469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69" s="8">
        <f>IF(salesTable[[#This Row],[quantity_clean]]&gt;0,salesTable[[#This Row],[quantity_clean]],"INVALID")</f>
        <v>10</v>
      </c>
      <c r="AI1469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469" s="8">
        <f>IF(salesTable[[#This Row],[unitPrice_clean]]&gt;0,salesTable[[#This Row],[unitPrice_clean]],"INVALID")</f>
        <v>3600</v>
      </c>
      <c r="AK1469">
        <f>IF(salesTable[[#This Row],[Revenue]]="","MISSING",VALUE(TRIM(SUBSTITUTE(SUBSTITUTE(salesTable[[#This Row],[Revenue]],",",""),"GH₵",""))))</f>
        <v>36000</v>
      </c>
      <c r="AL1469" s="8">
        <f>IFERROR(IF(ROUND(salesTable[[#This Row],[Quantity_final]]*salesTable[[#This Row],[UnitPrice_final]],2)=ROUND(salesTable[[#This Row],[revenue_clean]],2)=TRUE,salesTable[[#This Row],[revenue_clean]],"invalid"),"INVALID")</f>
        <v>36000</v>
      </c>
      <c r="AM1469" s="19">
        <f>IF(ISNUMBER(salesTable[[#This Row],[OrderDate]]),salesTable[[#This Row],[OrderDate]],IFERROR(DATEVALUE(CLEAN(TRIM(SUBSTITUTE(salesTable[[#This Row],[OrderDate]],".","/")))),"CHECK"))</f>
        <v>45745</v>
      </c>
      <c r="AN146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45745</v>
      </c>
      <c r="AO146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6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KOF</v>
      </c>
      <c r="AQ1469" s="8" t="str">
        <f>CLEAN(PROPER(TRIM(salesTable[[#This Row],[Email]])))</f>
        <v>Ama.Boateng22@Example.Com</v>
      </c>
      <c r="AR1469" s="8" t="str">
        <f>CLEAN(TRIM(salesTable[[#This Row],[SourceFile]]))</f>
        <v>Retail_POS_2025.csv</v>
      </c>
      <c r="AS146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69" s="8" t="str">
        <f>IF(salesTable[orderRef_final]&lt;&gt;"MISSING",salesTable[orderRef_final],"invalid")</f>
        <v>SUSPICIOUS</v>
      </c>
    </row>
    <row r="1470" spans="1:46" x14ac:dyDescent="0.3">
      <c r="A1470" t="s">
        <v>5916</v>
      </c>
      <c r="B1470" t="s">
        <v>5917</v>
      </c>
      <c r="C1470" t="s">
        <v>2059</v>
      </c>
      <c r="D1470" t="s">
        <v>21</v>
      </c>
      <c r="E1470" t="s">
        <v>140</v>
      </c>
      <c r="F1470" t="s">
        <v>23</v>
      </c>
      <c r="G1470" t="s">
        <v>53</v>
      </c>
      <c r="H1470" t="s">
        <v>95</v>
      </c>
      <c r="I1470" t="s">
        <v>1634</v>
      </c>
      <c r="J1470" t="s">
        <v>83</v>
      </c>
      <c r="K1470" t="s">
        <v>57</v>
      </c>
      <c r="L1470" t="s">
        <v>58</v>
      </c>
      <c r="M1470" t="s">
        <v>4798</v>
      </c>
      <c r="N1470">
        <v>180</v>
      </c>
      <c r="O1470">
        <v>720</v>
      </c>
      <c r="P1470" t="s">
        <v>5918</v>
      </c>
      <c r="Q1470" t="s">
        <v>5919</v>
      </c>
      <c r="R1470" t="s">
        <v>61</v>
      </c>
      <c r="S1470" t="str">
        <f>IF(salesTable[[#This Row],[Region]]="","MISSING",IFERROR(VLOOKUP(salesTable[[#This Row],[Region]],region_ref[],2,FALSE),TRIM(CLEAN(UPPER(salesTable[[#This Row],[Region]])))))</f>
        <v>HO</v>
      </c>
      <c r="T1470" t="str">
        <f>IF(salesTable[[#This Row],[CustomerType]]="","MISSING",IFERROR(VLOOKUP(salesTable[[#This Row],[CustomerType]],customerType_Ref[],2,FALSE),TRIM(CLEAN(UPPER(salesTable[[#This Row],[CustomerType]])))))</f>
        <v>INDIVIDUAL</v>
      </c>
      <c r="U1470" t="str">
        <f>IF(salesTable[[#This Row],[SalesChannel]]="","MISSING",IFERROR(VLOOKUP(salesTable[[#This Row],[SalesChannel]],salesChannel_Ref[],2,FALSE),CLEAN(UPPER(TRIM(salesTable[SalesChannel])))))</f>
        <v>ONLINE</v>
      </c>
      <c r="V147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70" s="8" t="str">
        <f>IF(salesTable[[#This Row],[ProductID]]="","MISSING",IFERROR(VLOOKUP(salesTable[[#This Row],[ProductID]],product_REF[],1,FALSE),"NO MATCH"))</f>
        <v>P007</v>
      </c>
      <c r="X1470" s="8" t="str">
        <f>CLEAN(UPPER(TRIM(IF(salesTable[[#This Row],[ProductID]]="","MISSING",IFERROR(VLOOKUP(salesTable[[#This Row],[ProductID]],product_REF[],2,FALSE),"NO MATCH")))))</f>
        <v>COTTON SHIRT</v>
      </c>
      <c r="Y1470" t="str">
        <f>IFERROR(CLEAN(UPPER(TRIM(VLOOKUP(salesTable[[#This Row],[productID_Final]],product_REF[],3,FALSE)))),"NO MATCH")</f>
        <v>CLOTHING</v>
      </c>
      <c r="Z1470" s="8" t="str">
        <f>IF(salesTable[[#This Row],[productCategory_final]]=CLEAN(UPPER(TRIM(salesTable[ProductCategory]))),salesTable[[#This Row],[productCategory_final]],"MISMATCH")</f>
        <v>CLOTHING</v>
      </c>
      <c r="AA1470" s="8" t="str">
        <f>IF(salesTable[[#This Row],[CustomerID]]="","MISSING",IFERROR(VLOOKUP(salesTable[[#This Row],[CustomerID]],customer_REF[],1,FALSE),"NO MATCH"))</f>
        <v>C0376</v>
      </c>
      <c r="AB1470" t="str">
        <f>CLEAN(UPPER(TRIM(IF(salesTable[[#This Row],[FirstName]]="","MISSING",IFERROR(VLOOKUP(salesTable[[#This Row],[CustomerID_final]],customer_REF[],2,FALSE),"NO MATCH")))))</f>
        <v>KOJO</v>
      </c>
      <c r="AC1470" s="8" t="str">
        <f>IF(salesTable[[#This Row],[customerFisrtName]]=CLEAN(UPPER(TRIM(salesTable[[#This Row],[customerFisrtName]]))),salesTable[[#This Row],[customerFisrtName]],"MISMATCH")</f>
        <v>KOJO</v>
      </c>
      <c r="AD1470" t="str">
        <f>CLEAN(UPPER(TRIM(IF(salesTable[[#This Row],[LastName]]="","MISSING",IFERROR(VLOOKUP(salesTable[[#This Row],[CustomerID_final]],customer_REF[],3,FALSE),"NO MATCH")))))</f>
        <v>OWUSU</v>
      </c>
      <c r="AE1470" s="8" t="str">
        <f>IF(salesTable[[#This Row],[customerLastName]]=CLEAN(UPPER(TRIM(salesTable[[#This Row],[customerLastName]]))),salesTable[[#This Row],[customerLastName]],"MISMATCH")</f>
        <v>OWUSU</v>
      </c>
      <c r="AF1470" s="8" t="str">
        <f>IF(salesTable[[#This Row],[Phone]]="","MISSING",0&amp;RIGHT(TRIM(SUBSTITUTE(SUBSTITUTE(SUBSTITUTE(salesTable[[#This Row],[Phone]],"+","")," ",""),"-","")),9))</f>
        <v>0204773498</v>
      </c>
      <c r="AG147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70" s="8">
        <f>IF(salesTable[[#This Row],[quantity_clean]]&gt;0,salesTable[[#This Row],[quantity_clean]],"INVALID")</f>
        <v>4</v>
      </c>
      <c r="AI1470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70" s="8">
        <f>IF(salesTable[[#This Row],[unitPrice_clean]]&gt;0,salesTable[[#This Row],[unitPrice_clean]],"INVALID")</f>
        <v>180</v>
      </c>
      <c r="AK1470">
        <f>IF(salesTable[[#This Row],[Revenue]]="","MISSING",VALUE(TRIM(SUBSTITUTE(SUBSTITUTE(salesTable[[#This Row],[Revenue]],",",""),"GH₵",""))))</f>
        <v>720</v>
      </c>
      <c r="AL1470" s="8">
        <f>IFERROR(IF(ROUND(salesTable[[#This Row],[Quantity_final]]*salesTable[[#This Row],[UnitPrice_final]],2)=ROUND(salesTable[[#This Row],[revenue_clean]],2)=TRUE,salesTable[[#This Row],[revenue_clean]],"invalid"),"INVALID")</f>
        <v>720</v>
      </c>
      <c r="AM1470" s="19">
        <f>IF(ISNUMBER(salesTable[[#This Row],[OrderDate]]),salesTable[[#This Row],[OrderDate]],IFERROR(DATEVALUE(CLEAN(TRIM(SUBSTITUTE(salesTable[[#This Row],[OrderDate]],".","/")))),"CHECK"))</f>
        <v>45983</v>
      </c>
      <c r="AN147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45983</v>
      </c>
      <c r="AO147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70" s="8" t="str">
        <f>CLEAN(PROPER(TRIM(salesTable[[#This Row],[Email]])))</f>
        <v>Kojo.Owusu22@Example.Com</v>
      </c>
      <c r="AR1470" s="8" t="str">
        <f>CLEAN(TRIM(salesTable[[#This Row],[SourceFile]]))</f>
        <v>Retail_POS_2025.csv</v>
      </c>
      <c r="AS147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0" s="8" t="str">
        <f>IF(salesTable[orderRef_final]&lt;&gt;"MISSING",salesTable[orderRef_final],"invalid")</f>
        <v>SUSPICIOUS</v>
      </c>
    </row>
    <row r="1471" spans="1:46" x14ac:dyDescent="0.3">
      <c r="A1471" t="s">
        <v>5924</v>
      </c>
      <c r="B1471" t="s">
        <v>1484</v>
      </c>
      <c r="C1471" t="s">
        <v>318</v>
      </c>
      <c r="D1471" t="s">
        <v>1341</v>
      </c>
      <c r="E1471" t="s">
        <v>811</v>
      </c>
      <c r="F1471" t="s">
        <v>23</v>
      </c>
      <c r="G1471" t="s">
        <v>142</v>
      </c>
      <c r="H1471" t="s">
        <v>367</v>
      </c>
      <c r="I1471" t="s">
        <v>26</v>
      </c>
      <c r="J1471" t="s">
        <v>27</v>
      </c>
      <c r="K1471" t="s">
        <v>84</v>
      </c>
      <c r="L1471" t="s">
        <v>165</v>
      </c>
      <c r="M1471" t="s">
        <v>145</v>
      </c>
      <c r="N1471" t="s">
        <v>3260</v>
      </c>
      <c r="O1471">
        <v>2100</v>
      </c>
      <c r="P1471" t="s">
        <v>5925</v>
      </c>
      <c r="Q1471" t="s">
        <v>5926</v>
      </c>
      <c r="R1471" t="s">
        <v>61</v>
      </c>
      <c r="S1471" t="str">
        <f>IF(salesTable[[#This Row],[Region]]="","MISSING",IFERROR(VLOOKUP(salesTable[[#This Row],[Region]],region_ref[],2,FALSE),TRIM(CLEAN(UPPER(salesTable[[#This Row],[Region]])))))</f>
        <v>HO</v>
      </c>
      <c r="T1471" t="str">
        <f>IF(salesTable[[#This Row],[CustomerType]]="","MISSING",IFERROR(VLOOKUP(salesTable[[#This Row],[CustomerType]],customerType_Ref[],2,FALSE),TRIM(CLEAN(UPPER(salesTable[[#This Row],[CustomerType]])))))</f>
        <v>GOVERNMENT</v>
      </c>
      <c r="U1471" t="str">
        <f>IF(salesTable[[#This Row],[SalesChannel]]="","MISSING",IFERROR(VLOOKUP(salesTable[[#This Row],[SalesChannel]],salesChannel_Ref[],2,FALSE),CLEAN(UPPER(TRIM(salesTable[SalesChannel])))))</f>
        <v>AGENT</v>
      </c>
      <c r="V1471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71" s="8" t="str">
        <f>IF(salesTable[[#This Row],[ProductID]]="","MISSING",IFERROR(VLOOKUP(salesTable[[#This Row],[ProductID]],product_REF[],1,FALSE),"NO MATCH"))</f>
        <v>P003</v>
      </c>
      <c r="X1471" s="8" t="str">
        <f>CLEAN(UPPER(TRIM(IF(salesTable[[#This Row],[ProductID]]="","MISSING",IFERROR(VLOOKUP(salesTable[[#This Row],[ProductID]],product_REF[],2,FALSE),"NO MATCH")))))</f>
        <v>WIRELESS HEADSET</v>
      </c>
      <c r="Y1471" t="str">
        <f>IFERROR(CLEAN(UPPER(TRIM(VLOOKUP(salesTable[[#This Row],[productID_Final]],product_REF[],3,FALSE)))),"NO MATCH")</f>
        <v>ELECTRONICS</v>
      </c>
      <c r="Z1471" s="8" t="str">
        <f>IF(salesTable[[#This Row],[productCategory_final]]=CLEAN(UPPER(TRIM(salesTable[ProductCategory]))),salesTable[[#This Row],[productCategory_final]],"MISMATCH")</f>
        <v>ELECTRONICS</v>
      </c>
      <c r="AA1471" s="8" t="str">
        <f>IF(salesTable[[#This Row],[CustomerID]]="","MISSING",IFERROR(VLOOKUP(salesTable[[#This Row],[CustomerID]],customer_REF[],1,FALSE),"NO MATCH"))</f>
        <v>C0252</v>
      </c>
      <c r="AB1471" t="str">
        <f>CLEAN(UPPER(TRIM(IF(salesTable[[#This Row],[FirstName]]="","MISSING",IFERROR(VLOOKUP(salesTable[[#This Row],[CustomerID_final]],customer_REF[],2,FALSE),"NO MATCH")))))</f>
        <v>AMA</v>
      </c>
      <c r="AC1471" s="8" t="str">
        <f>IF(salesTable[[#This Row],[customerFisrtName]]=CLEAN(UPPER(TRIM(salesTable[[#This Row],[customerFisrtName]]))),salesTable[[#This Row],[customerFisrtName]],"MISMATCH")</f>
        <v>AMA</v>
      </c>
      <c r="AD1471" t="str">
        <f>CLEAN(UPPER(TRIM(IF(salesTable[[#This Row],[LastName]]="","MISSING",IFERROR(VLOOKUP(salesTable[[#This Row],[CustomerID_final]],customer_REF[],3,FALSE),"NO MATCH")))))</f>
        <v>ASARE</v>
      </c>
      <c r="AE1471" s="8" t="str">
        <f>IF(salesTable[[#This Row],[customerLastName]]=CLEAN(UPPER(TRIM(salesTable[[#This Row],[customerLastName]]))),salesTable[[#This Row],[customerLastName]],"MISMATCH")</f>
        <v>ASARE</v>
      </c>
      <c r="AF1471" s="8" t="str">
        <f>IF(salesTable[[#This Row],[Phone]]="","MISSING",0&amp;RIGHT(TRIM(SUBSTITUTE(SUBSTITUTE(SUBSTITUTE(salesTable[[#This Row],[Phone]],"+","")," ",""),"-","")),9))</f>
        <v>0201123801</v>
      </c>
      <c r="AG1471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71" s="8">
        <f>IF(salesTable[[#This Row],[quantity_clean]]&gt;0,salesTable[[#This Row],[quantity_clean]],"INVALID")</f>
        <v>5</v>
      </c>
      <c r="AI147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471" s="8">
        <f>IF(salesTable[[#This Row],[unitPrice_clean]]&gt;0,salesTable[[#This Row],[unitPrice_clean]],"INVALID")</f>
        <v>420</v>
      </c>
      <c r="AK1471">
        <f>IF(salesTable[[#This Row],[Revenue]]="","MISSING",VALUE(TRIM(SUBSTITUTE(SUBSTITUTE(salesTable[[#This Row],[Revenue]],",",""),"GH₵",""))))</f>
        <v>2100</v>
      </c>
      <c r="AL1471" s="8">
        <f>IFERROR(IF(ROUND(salesTable[[#This Row],[Quantity_final]]*salesTable[[#This Row],[UnitPrice_final]],2)=ROUND(salesTable[[#This Row],[revenue_clean]],2)=TRUE,salesTable[[#This Row],[revenue_clean]],"invalid"),"INVALID")</f>
        <v>2100</v>
      </c>
      <c r="AM1471" s="19">
        <f>IF(ISNUMBER(salesTable[[#This Row],[OrderDate]]),salesTable[[#This Row],[OrderDate]],IFERROR(DATEVALUE(CLEAN(TRIM(SUBSTITUTE(salesTable[[#This Row],[OrderDate]],".","/")))),"CHECK"))</f>
        <v>45777</v>
      </c>
      <c r="AN147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45777</v>
      </c>
      <c r="AO147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71" s="8" t="str">
        <f>CLEAN(PROPER(TRIM(salesTable[[#This Row],[Email]])))</f>
        <v>Ama.Asare89@Example.Com</v>
      </c>
      <c r="AR1471" s="8" t="str">
        <f>CLEAN(TRIM(salesTable[[#This Row],[SourceFile]]))</f>
        <v>Retail_POS_2025.csv</v>
      </c>
      <c r="AS147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1" s="8" t="str">
        <f>IF(salesTable[orderRef_final]&lt;&gt;"MISSING",salesTable[orderRef_final],"invalid")</f>
        <v>SUSPICIOUS</v>
      </c>
    </row>
    <row r="1472" spans="1:46" x14ac:dyDescent="0.3">
      <c r="A1472" t="s">
        <v>5927</v>
      </c>
      <c r="B1472" t="s">
        <v>5372</v>
      </c>
      <c r="C1472" t="s">
        <v>4647</v>
      </c>
      <c r="D1472" t="s">
        <v>172</v>
      </c>
      <c r="E1472" t="s">
        <v>140</v>
      </c>
      <c r="F1472" t="s">
        <v>108</v>
      </c>
      <c r="G1472" t="s">
        <v>120</v>
      </c>
      <c r="H1472" t="s">
        <v>829</v>
      </c>
      <c r="I1472" t="s">
        <v>41</v>
      </c>
      <c r="J1472" t="s">
        <v>83</v>
      </c>
      <c r="K1472" t="s">
        <v>57</v>
      </c>
      <c r="L1472" t="s">
        <v>111</v>
      </c>
      <c r="M1472">
        <v>7</v>
      </c>
      <c r="N1472">
        <v>850</v>
      </c>
      <c r="O1472">
        <v>5950</v>
      </c>
      <c r="P1472" t="s">
        <v>5928</v>
      </c>
      <c r="Q1472" t="s">
        <v>5929</v>
      </c>
      <c r="R1472" t="s">
        <v>61</v>
      </c>
      <c r="S1472" t="str">
        <f>IF(salesTable[[#This Row],[Region]]="","MISSING",IFERROR(VLOOKUP(salesTable[[#This Row],[Region]],region_ref[],2,FALSE),TRIM(CLEAN(UPPER(salesTable[[#This Row],[Region]])))))</f>
        <v>TAMALE</v>
      </c>
      <c r="T1472" t="str">
        <f>IF(salesTable[[#This Row],[CustomerType]]="","MISSING",IFERROR(VLOOKUP(salesTable[[#This Row],[CustomerType]],customerType_Ref[],2,FALSE),TRIM(CLEAN(UPPER(salesTable[[#This Row],[CustomerType]])))))</f>
        <v>INDIVIDUAL</v>
      </c>
      <c r="U1472" t="str">
        <f>IF(salesTable[[#This Row],[SalesChannel]]="","MISSING",IFERROR(VLOOKUP(salesTable[[#This Row],[SalesChannel]],salesChannel_Ref[],2,FALSE),CLEAN(UPPER(TRIM(salesTable[SalesChannel])))))</f>
        <v>ONLINE</v>
      </c>
      <c r="V1472" t="str">
        <f>IF(salesTable[[#This Row],[PaymentMethod]]="","MISSING",IFERROR(VLOOKUP(salesTable[[#This Row],[PaymentMethod]],paymentMethod_REF[],2,FALSE), CLEAN(UPPER(TRIM(salesTable[[#This Row],[PaymentMethod]])))))</f>
        <v>CARD</v>
      </c>
      <c r="W1472" s="8" t="str">
        <f>IF(salesTable[[#This Row],[ProductID]]="","MISSING",IFERROR(VLOOKUP(salesTable[[#This Row],[ProductID]],product_REF[],1,FALSE),"NO MATCH"))</f>
        <v>P002</v>
      </c>
      <c r="X1472" s="8" t="str">
        <f>CLEAN(UPPER(TRIM(IF(salesTable[[#This Row],[ProductID]]="","MISSING",IFERROR(VLOOKUP(salesTable[[#This Row],[ProductID]],product_REF[],2,FALSE),"NO MATCH")))))</f>
        <v>OFFICE CHAIR</v>
      </c>
      <c r="Y1472" t="str">
        <f>IFERROR(CLEAN(UPPER(TRIM(VLOOKUP(salesTable[[#This Row],[productID_Final]],product_REF[],3,FALSE)))),"NO MATCH")</f>
        <v>FURNITURE</v>
      </c>
      <c r="Z1472" s="8" t="str">
        <f>IF(salesTable[[#This Row],[productCategory_final]]=CLEAN(UPPER(TRIM(salesTable[ProductCategory]))),salesTable[[#This Row],[productCategory_final]],"MISMATCH")</f>
        <v>FURNITURE</v>
      </c>
      <c r="AA1472" s="8" t="str">
        <f>IF(salesTable[[#This Row],[CustomerID]]="","MISSING",IFERROR(VLOOKUP(salesTable[[#This Row],[CustomerID]],customer_REF[],1,FALSE),"NO MATCH"))</f>
        <v>C0114</v>
      </c>
      <c r="AB1472" t="str">
        <f>CLEAN(UPPER(TRIM(IF(salesTable[[#This Row],[FirstName]]="","MISSING",IFERROR(VLOOKUP(salesTable[[#This Row],[CustomerID_final]],customer_REF[],2,FALSE),"NO MATCH")))))</f>
        <v>DANIEL</v>
      </c>
      <c r="AC1472" s="8" t="str">
        <f>IF(salesTable[[#This Row],[customerFisrtName]]=CLEAN(UPPER(TRIM(salesTable[[#This Row],[customerFisrtName]]))),salesTable[[#This Row],[customerFisrtName]],"MISMATCH")</f>
        <v>DANIEL</v>
      </c>
      <c r="AD1472" t="str">
        <f>CLEAN(UPPER(TRIM(IF(salesTable[[#This Row],[LastName]]="","MISSING",IFERROR(VLOOKUP(salesTable[[#This Row],[CustomerID_final]],customer_REF[],3,FALSE),"NO MATCH")))))</f>
        <v>OWUSU</v>
      </c>
      <c r="AE1472" s="8" t="str">
        <f>IF(salesTable[[#This Row],[customerLastName]]=CLEAN(UPPER(TRIM(salesTable[[#This Row],[customerLastName]]))),salesTable[[#This Row],[customerLastName]],"MISMATCH")</f>
        <v>OWUSU</v>
      </c>
      <c r="AF1472" s="8" t="str">
        <f>IF(salesTable[[#This Row],[Phone]]="","MISSING",0&amp;RIGHT(TRIM(SUBSTITUTE(SUBSTITUTE(SUBSTITUTE(salesTable[[#This Row],[Phone]],"+","")," ",""),"-","")),9))</f>
        <v>0597123160</v>
      </c>
      <c r="AG1472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72" s="8">
        <f>IF(salesTable[[#This Row],[quantity_clean]]&gt;0,salesTable[[#This Row],[quantity_clean]],"INVALID")</f>
        <v>7</v>
      </c>
      <c r="AI1472">
        <f>IF(OR(salesTable[[#This Row],[UnitPrice]]="",salesTable[[#This Row],[UnitPrice]]="N/A",salesTable[[#This Row],[UnitPrice]]="unknown"),"INVALID",VALUE(TRIM(SUBSTITUTE(SUBSTITUTE(salesTable[[#This Row],[UnitPrice]],",",""),"GH₵",""))))</f>
        <v>850</v>
      </c>
      <c r="AJ1472" s="8">
        <f>IF(salesTable[[#This Row],[unitPrice_clean]]&gt;0,salesTable[[#This Row],[unitPrice_clean]],"INVALID")</f>
        <v>850</v>
      </c>
      <c r="AK1472">
        <f>IF(salesTable[[#This Row],[Revenue]]="","MISSING",VALUE(TRIM(SUBSTITUTE(SUBSTITUTE(salesTable[[#This Row],[Revenue]],",",""),"GH₵",""))))</f>
        <v>5950</v>
      </c>
      <c r="AL1472" s="8">
        <f>IFERROR(IF(ROUND(salesTable[[#This Row],[Quantity_final]]*salesTable[[#This Row],[UnitPrice_final]],2)=ROUND(salesTable[[#This Row],[revenue_clean]],2)=TRUE,salesTable[[#This Row],[revenue_clean]],"invalid"),"INVALID")</f>
        <v>5950</v>
      </c>
      <c r="AM1472" s="19" t="str">
        <f>IF(ISNUMBER(salesTable[[#This Row],[OrderDate]]),salesTable[[#This Row],[OrderDate]],IFERROR(DATEVALUE(CLEAN(TRIM(SUBSTITUTE(salesTable[[#This Row],[OrderDate]],".","/")))),"CHECK"))</f>
        <v>CHECK</v>
      </c>
      <c r="AN147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72" s="8" t="str">
        <f>CLEAN(PROPER(TRIM(salesTable[[#This Row],[Email]])))</f>
        <v>Daniel.Owusu80@Example.Com</v>
      </c>
      <c r="AR1472" s="8" t="str">
        <f>CLEAN(TRIM(salesTable[[#This Row],[SourceFile]]))</f>
        <v>Retail_POS_2025.csv</v>
      </c>
      <c r="AS147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2" s="8" t="str">
        <f>IF(salesTable[orderRef_final]&lt;&gt;"MISSING",salesTable[orderRef_final],"invalid")</f>
        <v>SUSPICIOUS</v>
      </c>
    </row>
    <row r="1473" spans="1:46" x14ac:dyDescent="0.3">
      <c r="A1473" t="s">
        <v>5940</v>
      </c>
      <c r="B1473" t="s">
        <v>919</v>
      </c>
      <c r="C1473" t="s">
        <v>2285</v>
      </c>
      <c r="D1473" t="s">
        <v>139</v>
      </c>
      <c r="E1473" t="s">
        <v>22</v>
      </c>
      <c r="F1473" t="s">
        <v>108</v>
      </c>
      <c r="G1473" t="s">
        <v>303</v>
      </c>
      <c r="H1473" t="s">
        <v>304</v>
      </c>
      <c r="I1473" t="s">
        <v>122</v>
      </c>
      <c r="J1473" t="s">
        <v>27</v>
      </c>
      <c r="K1473" t="s">
        <v>84</v>
      </c>
      <c r="L1473" t="s">
        <v>58</v>
      </c>
      <c r="M1473" t="s">
        <v>145</v>
      </c>
      <c r="N1473">
        <v>2400</v>
      </c>
      <c r="O1473">
        <v>12000</v>
      </c>
      <c r="P1473" t="s">
        <v>5941</v>
      </c>
      <c r="Q1473" t="s">
        <v>5942</v>
      </c>
      <c r="R1473" t="s">
        <v>61</v>
      </c>
      <c r="S1473" t="str">
        <f>IF(salesTable[[#This Row],[Region]]="","MISSING",IFERROR(VLOOKUP(salesTable[[#This Row],[Region]],region_ref[],2,FALSE),TRIM(CLEAN(UPPER(salesTable[[#This Row],[Region]])))))</f>
        <v>TAMALE</v>
      </c>
      <c r="T1473" t="str">
        <f>IF(salesTable[[#This Row],[CustomerType]]="","MISSING",IFERROR(VLOOKUP(salesTable[[#This Row],[CustomerType]],customerType_Ref[],2,FALSE),TRIM(CLEAN(UPPER(salesTable[[#This Row],[CustomerType]])))))</f>
        <v>GOVERNMENT</v>
      </c>
      <c r="U1473" t="str">
        <f>IF(salesTable[[#This Row],[SalesChannel]]="","MISSING",IFERROR(VLOOKUP(salesTable[[#This Row],[SalesChannel]],salesChannel_Ref[],2,FALSE),CLEAN(UPPER(TRIM(salesTable[SalesChannel])))))</f>
        <v>AGENT</v>
      </c>
      <c r="V1473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73" s="8" t="str">
        <f>IF(salesTable[[#This Row],[ProductID]]="","MISSING",IFERROR(VLOOKUP(salesTable[[#This Row],[ProductID]],product_REF[],1,FALSE),"NO MATCH"))</f>
        <v>P011</v>
      </c>
      <c r="X1473" s="8" t="str">
        <f>CLEAN(UPPER(TRIM(IF(salesTable[[#This Row],[ProductID]]="","MISSING",IFERROR(VLOOKUP(salesTable[[#This Row],[ProductID]],product_REF[],2,FALSE),"NO MATCH")))))</f>
        <v>EXECUTIVE DESK</v>
      </c>
      <c r="Y1473" t="str">
        <f>IFERROR(CLEAN(UPPER(TRIM(VLOOKUP(salesTable[[#This Row],[productID_Final]],product_REF[],3,FALSE)))),"NO MATCH")</f>
        <v>FURNITURE</v>
      </c>
      <c r="Z1473" s="8" t="str">
        <f>IF(salesTable[[#This Row],[productCategory_final]]=CLEAN(UPPER(TRIM(salesTable[ProductCategory]))),salesTable[[#This Row],[productCategory_final]],"MISMATCH")</f>
        <v>FURNITURE</v>
      </c>
      <c r="AA1473" s="8" t="str">
        <f>IF(salesTable[[#This Row],[CustomerID]]="","MISSING",IFERROR(VLOOKUP(salesTable[[#This Row],[CustomerID]],customer_REF[],1,FALSE),"NO MATCH"))</f>
        <v>C0094</v>
      </c>
      <c r="AB1473" t="str">
        <f>CLEAN(UPPER(TRIM(IF(salesTable[[#This Row],[FirstName]]="","MISSING",IFERROR(VLOOKUP(salesTable[[#This Row],[CustomerID_final]],customer_REF[],2,FALSE),"NO MATCH")))))</f>
        <v>KOFI</v>
      </c>
      <c r="AC1473" s="8" t="str">
        <f>IF(salesTable[[#This Row],[customerFisrtName]]=CLEAN(UPPER(TRIM(salesTable[[#This Row],[customerFisrtName]]))),salesTable[[#This Row],[customerFisrtName]],"MISMATCH")</f>
        <v>KOFI</v>
      </c>
      <c r="AD1473" t="str">
        <f>CLEAN(UPPER(TRIM(IF(salesTable[[#This Row],[LastName]]="","MISSING",IFERROR(VLOOKUP(salesTable[[#This Row],[CustomerID_final]],customer_REF[],3,FALSE),"NO MATCH")))))</f>
        <v>ARTHUR</v>
      </c>
      <c r="AE1473" s="8" t="str">
        <f>IF(salesTable[[#This Row],[customerLastName]]=CLEAN(UPPER(TRIM(salesTable[[#This Row],[customerLastName]]))),salesTable[[#This Row],[customerLastName]],"MISMATCH")</f>
        <v>ARTHUR</v>
      </c>
      <c r="AF1473" s="8" t="str">
        <f>IF(salesTable[[#This Row],[Phone]]="","MISSING",0&amp;RIGHT(TRIM(SUBSTITUTE(SUBSTITUTE(SUBSTITUTE(salesTable[[#This Row],[Phone]],"+","")," ",""),"-","")),9))</f>
        <v>0593011885</v>
      </c>
      <c r="AG1473">
        <f>IF(OR(salesTable[[#This Row],[Quantity]]="",salesTable[[#This Row],[Quantity]]="N/A",salesTable[[#This Row],[Quantity]]="abc"),"INVALID",VALUE(TRIM(SUBSTITUTE(SUBSTITUTE(salesTable[[#This Row],[Quantity]],",",""),"GH₵",""))))</f>
        <v>5</v>
      </c>
      <c r="AH1473" s="8">
        <f>IF(salesTable[[#This Row],[quantity_clean]]&gt;0,salesTable[[#This Row],[quantity_clean]],"INVALID")</f>
        <v>5</v>
      </c>
      <c r="AI1473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73" s="8">
        <f>IF(salesTable[[#This Row],[unitPrice_clean]]&gt;0,salesTable[[#This Row],[unitPrice_clean]],"INVALID")</f>
        <v>2400</v>
      </c>
      <c r="AK1473">
        <f>IF(salesTable[[#This Row],[Revenue]]="","MISSING",VALUE(TRIM(SUBSTITUTE(SUBSTITUTE(salesTable[[#This Row],[Revenue]],",",""),"GH₵",""))))</f>
        <v>12000</v>
      </c>
      <c r="AL1473" s="8">
        <f>IFERROR(IF(ROUND(salesTable[[#This Row],[Quantity_final]]*salesTable[[#This Row],[UnitPrice_final]],2)=ROUND(salesTable[[#This Row],[revenue_clean]],2)=TRUE,salesTable[[#This Row],[revenue_clean]],"invalid"),"INVALID")</f>
        <v>12000</v>
      </c>
      <c r="AM1473" s="19" t="str">
        <f>IF(ISNUMBER(salesTable[[#This Row],[OrderDate]]),salesTable[[#This Row],[OrderDate]],IFERROR(DATEVALUE(CLEAN(TRIM(SUBSTITUTE(salesTable[[#This Row],[OrderDate]],".","/")))),"CHECK"))</f>
        <v>CHECK</v>
      </c>
      <c r="AN147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73" s="8" t="str">
        <f>CLEAN(PROPER(TRIM(salesTable[[#This Row],[Email]])))</f>
        <v>Kofi.Arthur68@Example.Com</v>
      </c>
      <c r="AR1473" s="8" t="str">
        <f>CLEAN(TRIM(salesTable[[#This Row],[SourceFile]]))</f>
        <v>Retail_POS_2025.csv</v>
      </c>
      <c r="AS147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3" s="8" t="str">
        <f>IF(salesTable[orderRef_final]&lt;&gt;"MISSING",salesTable[orderRef_final],"invalid")</f>
        <v>SUSPICIOUS</v>
      </c>
    </row>
    <row r="1474" spans="1:46" x14ac:dyDescent="0.3">
      <c r="A1474" t="s">
        <v>5965</v>
      </c>
      <c r="B1474" t="s">
        <v>5966</v>
      </c>
      <c r="C1474" t="s">
        <v>1347</v>
      </c>
      <c r="D1474" t="s">
        <v>708</v>
      </c>
      <c r="E1474" t="s">
        <v>508</v>
      </c>
      <c r="F1474" t="s">
        <v>1594</v>
      </c>
      <c r="G1474" t="s">
        <v>191</v>
      </c>
      <c r="H1474" t="s">
        <v>278</v>
      </c>
      <c r="I1474" t="s">
        <v>279</v>
      </c>
      <c r="J1474" t="s">
        <v>97</v>
      </c>
      <c r="K1474" t="s">
        <v>57</v>
      </c>
      <c r="L1474" t="s">
        <v>182</v>
      </c>
      <c r="M1474" t="s">
        <v>74</v>
      </c>
      <c r="N1474" t="s">
        <v>5967</v>
      </c>
      <c r="O1474">
        <v>12800</v>
      </c>
      <c r="P1474" t="s">
        <v>5968</v>
      </c>
      <c r="Q1474" t="s">
        <v>5969</v>
      </c>
      <c r="R1474" t="s">
        <v>61</v>
      </c>
      <c r="S1474" t="str">
        <f>IF(salesTable[[#This Row],[Region]]="","MISSING",IFERROR(VLOOKUP(salesTable[[#This Row],[Region]],region_ref[],2,FALSE),TRIM(CLEAN(UPPER(salesTable[[#This Row],[Region]])))))</f>
        <v>TAMALE</v>
      </c>
      <c r="T1474" t="str">
        <f>IF(salesTable[[#This Row],[CustomerType]]="","MISSING",IFERROR(VLOOKUP(salesTable[[#This Row],[CustomerType]],customerType_Ref[],2,FALSE),TRIM(CLEAN(UPPER(salesTable[[#This Row],[CustomerType]])))))</f>
        <v>BUSINESS</v>
      </c>
      <c r="U1474" t="str">
        <f>IF(salesTable[[#This Row],[SalesChannel]]="","MISSING",IFERROR(VLOOKUP(salesTable[[#This Row],[SalesChannel]],salesChannel_Ref[],2,FALSE),CLEAN(UPPER(TRIM(salesTable[SalesChannel])))))</f>
        <v>ONLINE</v>
      </c>
      <c r="V1474" t="str">
        <f>IF(salesTable[[#This Row],[PaymentMethod]]="","MISSING",IFERROR(VLOOKUP(salesTable[[#This Row],[PaymentMethod]],paymentMethod_REF[],2,FALSE), CLEAN(UPPER(TRIM(salesTable[[#This Row],[PaymentMethod]])))))</f>
        <v>CASH</v>
      </c>
      <c r="W1474" s="8" t="str">
        <f>IF(salesTable[[#This Row],[ProductID]]="","MISSING",IFERROR(VLOOKUP(salesTable[[#This Row],[ProductID]],product_REF[],1,FALSE),"NO MATCH"))</f>
        <v>P004</v>
      </c>
      <c r="X1474" s="8" t="str">
        <f>CLEAN(UPPER(TRIM(IF(salesTable[[#This Row],[ProductID]]="","MISSING",IFERROR(VLOOKUP(salesTable[[#This Row],[ProductID]],product_REF[],2,FALSE),"NO MATCH")))))</f>
        <v>LASER PRINTER</v>
      </c>
      <c r="Y1474" t="str">
        <f>IFERROR(CLEAN(UPPER(TRIM(VLOOKUP(salesTable[[#This Row],[productID_Final]],product_REF[],3,FALSE)))),"NO MATCH")</f>
        <v>OFFICE SUPPLIES</v>
      </c>
      <c r="Z1474" s="8" t="str">
        <f>IF(salesTable[[#This Row],[productCategory_final]]=CLEAN(UPPER(TRIM(salesTable[ProductCategory]))),salesTable[[#This Row],[productCategory_final]],"MISMATCH")</f>
        <v>OFFICE SUPPLIES</v>
      </c>
      <c r="AA1474" s="8" t="str">
        <f>IF(salesTable[[#This Row],[CustomerID]]="","MISSING",IFERROR(VLOOKUP(salesTable[[#This Row],[CustomerID]],customer_REF[],1,FALSE),"NO MATCH"))</f>
        <v>C0274</v>
      </c>
      <c r="AB1474" t="str">
        <f>CLEAN(UPPER(TRIM(IF(salesTable[[#This Row],[FirstName]]="","MISSING",IFERROR(VLOOKUP(salesTable[[#This Row],[CustomerID_final]],customer_REF[],2,FALSE),"NO MATCH")))))</f>
        <v>KWAME</v>
      </c>
      <c r="AC1474" s="8" t="str">
        <f>IF(salesTable[[#This Row],[customerFisrtName]]=CLEAN(UPPER(TRIM(salesTable[[#This Row],[customerFisrtName]]))),salesTable[[#This Row],[customerFisrtName]],"MISMATCH")</f>
        <v>KWAME</v>
      </c>
      <c r="AD1474" t="str">
        <f>CLEAN(UPPER(TRIM(IF(salesTable[[#This Row],[LastName]]="","MISSING",IFERROR(VLOOKUP(salesTable[[#This Row],[CustomerID_final]],customer_REF[],3,FALSE),"NO MATCH")))))</f>
        <v>BADU</v>
      </c>
      <c r="AE1474" s="8" t="str">
        <f>IF(salesTable[[#This Row],[customerLastName]]=CLEAN(UPPER(TRIM(salesTable[[#This Row],[customerLastName]]))),salesTable[[#This Row],[customerLastName]],"MISMATCH")</f>
        <v>BADU</v>
      </c>
      <c r="AF1474" s="8" t="str">
        <f>IF(salesTable[[#This Row],[Phone]]="","MISSING",0&amp;RIGHT(TRIM(SUBSTITUTE(SUBSTITUTE(SUBSTITUTE(salesTable[[#This Row],[Phone]],"+","")," ",""),"-","")),9))</f>
        <v>0203148827</v>
      </c>
      <c r="AG1474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74" s="8">
        <f>IF(salesTable[[#This Row],[quantity_clean]]&gt;0,salesTable[[#This Row],[quantity_clean]],"INVALID")</f>
        <v>8</v>
      </c>
      <c r="AI1474">
        <f>IF(OR(salesTable[[#This Row],[UnitPrice]]="",salesTable[[#This Row],[UnitPrice]]="N/A",salesTable[[#This Row],[UnitPrice]]="unknown"),"INVALID",VALUE(TRIM(SUBSTITUTE(SUBSTITUTE(salesTable[[#This Row],[UnitPrice]],",",""),"GH₵",""))))</f>
        <v>1600</v>
      </c>
      <c r="AJ1474" s="8">
        <f>IF(salesTable[[#This Row],[unitPrice_clean]]&gt;0,salesTable[[#This Row],[unitPrice_clean]],"INVALID")</f>
        <v>1600</v>
      </c>
      <c r="AK1474">
        <f>IF(salesTable[[#This Row],[Revenue]]="","MISSING",VALUE(TRIM(SUBSTITUTE(SUBSTITUTE(salesTable[[#This Row],[Revenue]],",",""),"GH₵",""))))</f>
        <v>12800</v>
      </c>
      <c r="AL1474" s="8">
        <f>IFERROR(IF(ROUND(salesTable[[#This Row],[Quantity_final]]*salesTable[[#This Row],[UnitPrice_final]],2)=ROUND(salesTable[[#This Row],[revenue_clean]],2)=TRUE,salesTable[[#This Row],[revenue_clean]],"invalid"),"INVALID")</f>
        <v>12800</v>
      </c>
      <c r="AM1474" s="19" t="str">
        <f>IF(ISNUMBER(salesTable[[#This Row],[OrderDate]]),salesTable[[#This Row],[OrderDate]],IFERROR(DATEVALUE(CLEAN(TRIM(SUBSTITUTE(salesTable[[#This Row],[OrderDate]],".","/")))),"CHECK"))</f>
        <v>CHECK</v>
      </c>
      <c r="AN1474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74" s="8" t="str">
        <f>CLEAN(PROPER(TRIM(salesTable[[#This Row],[Email]])))</f>
        <v>Kwame.Badu88@Example.Com</v>
      </c>
      <c r="AR1474" s="8" t="str">
        <f>CLEAN(TRIM(salesTable[[#This Row],[SourceFile]]))</f>
        <v>Retail_POS_2025.csv</v>
      </c>
      <c r="AS147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4" s="8" t="str">
        <f>IF(salesTable[orderRef_final]&lt;&gt;"MISSING",salesTable[orderRef_final],"invalid")</f>
        <v>SUSPICIOUS</v>
      </c>
    </row>
    <row r="1475" spans="1:46" x14ac:dyDescent="0.3">
      <c r="A1475" t="s">
        <v>5974</v>
      </c>
      <c r="B1475" t="s">
        <v>4517</v>
      </c>
      <c r="C1475" t="s">
        <v>1065</v>
      </c>
      <c r="D1475" t="s">
        <v>1178</v>
      </c>
      <c r="E1475" t="s">
        <v>93</v>
      </c>
      <c r="F1475" t="s">
        <v>108</v>
      </c>
      <c r="G1475" t="s">
        <v>191</v>
      </c>
      <c r="H1475" t="s">
        <v>192</v>
      </c>
      <c r="I1475" t="s">
        <v>241</v>
      </c>
      <c r="J1475" t="s">
        <v>27</v>
      </c>
      <c r="K1475" t="s">
        <v>84</v>
      </c>
      <c r="L1475" t="s">
        <v>182</v>
      </c>
      <c r="M1475">
        <v>10</v>
      </c>
      <c r="N1475">
        <v>-1650</v>
      </c>
      <c r="O1475">
        <v>16500</v>
      </c>
      <c r="P1475" t="s">
        <v>643</v>
      </c>
      <c r="Q1475" t="s">
        <v>5975</v>
      </c>
      <c r="R1475" t="s">
        <v>46</v>
      </c>
      <c r="S1475" t="str">
        <f>IF(salesTable[[#This Row],[Region]]="","MISSING",IFERROR(VLOOKUP(salesTable[[#This Row],[Region]],region_ref[],2,FALSE),TRIM(CLEAN(UPPER(salesTable[[#This Row],[Region]])))))</f>
        <v>TAMALE</v>
      </c>
      <c r="T1475" t="str">
        <f>IF(salesTable[[#This Row],[CustomerType]]="","MISSING",IFERROR(VLOOKUP(salesTable[[#This Row],[CustomerType]],customerType_Ref[],2,FALSE),TRIM(CLEAN(UPPER(salesTable[[#This Row],[CustomerType]])))))</f>
        <v>GOVERNMENT</v>
      </c>
      <c r="U1475" t="str">
        <f>IF(salesTable[[#This Row],[SalesChannel]]="","MISSING",IFERROR(VLOOKUP(salesTable[[#This Row],[SalesChannel]],salesChannel_Ref[],2,FALSE),CLEAN(UPPER(TRIM(salesTable[SalesChannel])))))</f>
        <v>AGENT</v>
      </c>
      <c r="V1475" t="str">
        <f>IF(salesTable[[#This Row],[PaymentMethod]]="","MISSING",IFERROR(VLOOKUP(salesTable[[#This Row],[PaymentMethod]],paymentMethod_REF[],2,FALSE), CLEAN(UPPER(TRIM(salesTable[[#This Row],[PaymentMethod]])))))</f>
        <v>CASH</v>
      </c>
      <c r="W1475" s="8" t="str">
        <f>IF(salesTable[[#This Row],[ProductID]]="","MISSING",IFERROR(VLOOKUP(salesTable[[#This Row],[ProductID]],product_REF[],1,FALSE),"NO MATCH"))</f>
        <v>P004</v>
      </c>
      <c r="X1475" s="8" t="str">
        <f>CLEAN(UPPER(TRIM(IF(salesTable[[#This Row],[ProductID]]="","MISSING",IFERROR(VLOOKUP(salesTable[[#This Row],[ProductID]],product_REF[],2,FALSE),"NO MATCH")))))</f>
        <v>LASER PRINTER</v>
      </c>
      <c r="Y1475" t="str">
        <f>IFERROR(CLEAN(UPPER(TRIM(VLOOKUP(salesTable[[#This Row],[productID_Final]],product_REF[],3,FALSE)))),"NO MATCH")</f>
        <v>OFFICE SUPPLIES</v>
      </c>
      <c r="Z1475" s="8" t="str">
        <f>IF(salesTable[[#This Row],[productCategory_final]]=CLEAN(UPPER(TRIM(salesTable[ProductCategory]))),salesTable[[#This Row],[productCategory_final]],"MISMATCH")</f>
        <v>OFFICE SUPPLIES</v>
      </c>
      <c r="AA1475" s="8" t="str">
        <f>IF(salesTable[[#This Row],[CustomerID]]="","MISSING",IFERROR(VLOOKUP(salesTable[[#This Row],[CustomerID]],customer_REF[],1,FALSE),"NO MATCH"))</f>
        <v>C0101</v>
      </c>
      <c r="AB1475" t="str">
        <f>CLEAN(UPPER(TRIM(IF(salesTable[[#This Row],[FirstName]]="","MISSING",IFERROR(VLOOKUP(salesTable[[#This Row],[CustomerID_final]],customer_REF[],2,FALSE),"NO MATCH")))))</f>
        <v>YAW</v>
      </c>
      <c r="AC1475" s="8" t="str">
        <f>IF(salesTable[[#This Row],[customerFisrtName]]=CLEAN(UPPER(TRIM(salesTable[[#This Row],[customerFisrtName]]))),salesTable[[#This Row],[customerFisrtName]],"MISMATCH")</f>
        <v>YAW</v>
      </c>
      <c r="AD1475" t="str">
        <f>CLEAN(UPPER(TRIM(IF(salesTable[[#This Row],[LastName]]="","MISSING",IFERROR(VLOOKUP(salesTable[[#This Row],[CustomerID_final]],customer_REF[],3,FALSE),"NO MATCH")))))</f>
        <v>BADU</v>
      </c>
      <c r="AE1475" s="8" t="str">
        <f>IF(salesTable[[#This Row],[customerLastName]]=CLEAN(UPPER(TRIM(salesTable[[#This Row],[customerLastName]]))),salesTable[[#This Row],[customerLastName]],"MISMATCH")</f>
        <v>BADU</v>
      </c>
      <c r="AF1475" s="8" t="str">
        <f>IF(salesTable[[#This Row],[Phone]]="","MISSING",0&amp;RIGHT(TRIM(SUBSTITUTE(SUBSTITUTE(SUBSTITUTE(salesTable[[#This Row],[Phone]],"+","")," ",""),"-","")),9))</f>
        <v>0241234567</v>
      </c>
      <c r="AG1475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75" s="8">
        <f>IF(salesTable[[#This Row],[quantity_clean]]&gt;0,salesTable[[#This Row],[quantity_clean]],"INVALID")</f>
        <v>10</v>
      </c>
      <c r="AI1475">
        <f>IF(OR(salesTable[[#This Row],[UnitPrice]]="",salesTable[[#This Row],[UnitPrice]]="N/A",salesTable[[#This Row],[UnitPrice]]="unknown"),"INVALID",VALUE(TRIM(SUBSTITUTE(SUBSTITUTE(salesTable[[#This Row],[UnitPrice]],",",""),"GH₵",""))))</f>
        <v>-1650</v>
      </c>
      <c r="AJ1475" s="8" t="str">
        <f>IF(salesTable[[#This Row],[unitPrice_clean]]&gt;0,salesTable[[#This Row],[unitPrice_clean]],"INVALID")</f>
        <v>INVALID</v>
      </c>
      <c r="AK1475">
        <f>IF(salesTable[[#This Row],[Revenue]]="","MISSING",VALUE(TRIM(SUBSTITUTE(SUBSTITUTE(salesTable[[#This Row],[Revenue]],",",""),"GH₵",""))))</f>
        <v>16500</v>
      </c>
      <c r="AL147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75" s="19">
        <f>IF(ISNUMBER(salesTable[[#This Row],[OrderDate]]),salesTable[[#This Row],[OrderDate]],IFERROR(DATEVALUE(CLEAN(TRIM(SUBSTITUTE(salesTable[[#This Row],[OrderDate]],".","/")))),"CHECK"))</f>
        <v>45715</v>
      </c>
      <c r="AN147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45715</v>
      </c>
      <c r="AO147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75" s="8" t="str">
        <f>CLEAN(PROPER(TRIM(salesTable[[#This Row],[Email]])))</f>
        <v>Yaw.Badu91@Example.Com</v>
      </c>
      <c r="AR1475" s="8" t="str">
        <f>CLEAN(TRIM(salesTable[[#This Row],[SourceFile]]))</f>
        <v>Mobile_App_Export.csv</v>
      </c>
      <c r="AS147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5" s="8" t="str">
        <f>IF(salesTable[orderRef_final]&lt;&gt;"MISSING",salesTable[orderRef_final],"invalid")</f>
        <v>SUSPICIOUS</v>
      </c>
    </row>
    <row r="1476" spans="1:46" x14ac:dyDescent="0.3">
      <c r="A1476" t="s">
        <v>5983</v>
      </c>
      <c r="B1476" t="s">
        <v>5984</v>
      </c>
      <c r="C1476" t="s">
        <v>1610</v>
      </c>
      <c r="D1476" t="s">
        <v>50</v>
      </c>
      <c r="F1476" t="s">
        <v>1718</v>
      </c>
      <c r="G1476" t="s">
        <v>24</v>
      </c>
      <c r="H1476" t="s">
        <v>434</v>
      </c>
      <c r="I1476" t="s">
        <v>26</v>
      </c>
      <c r="J1476" t="s">
        <v>221</v>
      </c>
      <c r="K1476" t="s">
        <v>57</v>
      </c>
      <c r="L1476" t="s">
        <v>280</v>
      </c>
      <c r="M1476">
        <v>1</v>
      </c>
      <c r="N1476" t="s">
        <v>642</v>
      </c>
      <c r="O1476">
        <v>4200</v>
      </c>
      <c r="P1476" t="s">
        <v>5985</v>
      </c>
      <c r="Q1476" t="s">
        <v>5986</v>
      </c>
      <c r="R1476" t="s">
        <v>46</v>
      </c>
      <c r="S1476" t="str">
        <f>IF(salesTable[[#This Row],[Region]]="","MISSING",IFERROR(VLOOKUP(salesTable[[#This Row],[Region]],region_ref[],2,FALSE),TRIM(CLEAN(UPPER(salesTable[[#This Row],[Region]])))))</f>
        <v>TAMALE</v>
      </c>
      <c r="T1476" t="str">
        <f>IF(salesTable[[#This Row],[CustomerType]]="","MISSING",IFERROR(VLOOKUP(salesTable[[#This Row],[CustomerType]],customerType_Ref[],2,FALSE),TRIM(CLEAN(UPPER(salesTable[[#This Row],[CustomerType]])))))</f>
        <v>INDIVIDUAL</v>
      </c>
      <c r="U1476" t="str">
        <f>IF(salesTable[[#This Row],[SalesChannel]]="","MISSING",IFERROR(VLOOKUP(salesTable[[#This Row],[SalesChannel]],salesChannel_Ref[],2,FALSE),CLEAN(UPPER(TRIM(salesTable[SalesChannel])))))</f>
        <v>ONLINE</v>
      </c>
      <c r="V1476" t="str">
        <f>IF(salesTable[[#This Row],[PaymentMethod]]="","MISSING",IFERROR(VLOOKUP(salesTable[[#This Row],[PaymentMethod]],paymentMethod_REF[],2,FALSE), CLEAN(UPPER(TRIM(salesTable[[#This Row],[PaymentMethod]])))))</f>
        <v>CASH</v>
      </c>
      <c r="W1476" s="8" t="str">
        <f>IF(salesTable[[#This Row],[ProductID]]="","MISSING",IFERROR(VLOOKUP(salesTable[[#This Row],[ProductID]],product_REF[],1,FALSE),"NO MATCH"))</f>
        <v>P001</v>
      </c>
      <c r="X1476" s="8" t="str">
        <f>CLEAN(UPPER(TRIM(IF(salesTable[[#This Row],[ProductID]]="","MISSING",IFERROR(VLOOKUP(salesTable[[#This Row],[ProductID]],product_REF[],2,FALSE),"NO MATCH")))))</f>
        <v>LAPTOP PRO 14</v>
      </c>
      <c r="Y1476" t="str">
        <f>IFERROR(CLEAN(UPPER(TRIM(VLOOKUP(salesTable[[#This Row],[productID_Final]],product_REF[],3,FALSE)))),"NO MATCH")</f>
        <v>ELECTRONICS</v>
      </c>
      <c r="Z1476" s="8" t="str">
        <f>IF(salesTable[[#This Row],[productCategory_final]]=CLEAN(UPPER(TRIM(salesTable[ProductCategory]))),salesTable[[#This Row],[productCategory_final]],"MISMATCH")</f>
        <v>ELECTRONICS</v>
      </c>
      <c r="AA1476" s="8" t="str">
        <f>IF(salesTable[[#This Row],[CustomerID]]="","MISSING",IFERROR(VLOOKUP(salesTable[[#This Row],[CustomerID]],customer_REF[],1,FALSE),"NO MATCH"))</f>
        <v>C0389</v>
      </c>
      <c r="AB1476" t="str">
        <f>CLEAN(UPPER(TRIM(IF(salesTable[[#This Row],[FirstName]]="","MISSING",IFERROR(VLOOKUP(salesTable[[#This Row],[CustomerID_final]],customer_REF[],2,FALSE),"NO MATCH")))))</f>
        <v>AKOSUA</v>
      </c>
      <c r="AC1476" s="8" t="str">
        <f>IF(salesTable[[#This Row],[customerFisrtName]]=CLEAN(UPPER(TRIM(salesTable[[#This Row],[customerFisrtName]]))),salesTable[[#This Row],[customerFisrtName]],"MISMATCH")</f>
        <v>AKOSUA</v>
      </c>
      <c r="AD1476" t="str">
        <f>CLEAN(UPPER(TRIM(IF(salesTable[[#This Row],[LastName]]="","MISSING",IFERROR(VLOOKUP(salesTable[[#This Row],[CustomerID_final]],customer_REF[],3,FALSE),"NO MATCH")))))</f>
        <v>MISSING</v>
      </c>
      <c r="AE1476" s="8" t="str">
        <f>IF(salesTable[[#This Row],[customerLastName]]=CLEAN(UPPER(TRIM(salesTable[[#This Row],[customerLastName]]))),salesTable[[#This Row],[customerLastName]],"MISMATCH")</f>
        <v>MISSING</v>
      </c>
      <c r="AF1476" s="8" t="str">
        <f>IF(salesTable[[#This Row],[Phone]]="","MISSING",0&amp;RIGHT(TRIM(SUBSTITUTE(SUBSTITUTE(SUBSTITUTE(salesTable[[#This Row],[Phone]],"+","")," ",""),"-","")),9))</f>
        <v>0242252436</v>
      </c>
      <c r="AG1476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76" s="8">
        <f>IF(salesTable[[#This Row],[quantity_clean]]&gt;0,salesTable[[#This Row],[quantity_clean]],"INVALID")</f>
        <v>1</v>
      </c>
      <c r="AI1476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476" s="8">
        <f>IF(salesTable[[#This Row],[unitPrice_clean]]&gt;0,salesTable[[#This Row],[unitPrice_clean]],"INVALID")</f>
        <v>4200</v>
      </c>
      <c r="AK1476">
        <f>IF(salesTable[[#This Row],[Revenue]]="","MISSING",VALUE(TRIM(SUBSTITUTE(SUBSTITUTE(salesTable[[#This Row],[Revenue]],",",""),"GH₵",""))))</f>
        <v>4200</v>
      </c>
      <c r="AL1476" s="8">
        <f>IFERROR(IF(ROUND(salesTable[[#This Row],[Quantity_final]]*salesTable[[#This Row],[UnitPrice_final]],2)=ROUND(salesTable[[#This Row],[revenue_clean]],2)=TRUE,salesTable[[#This Row],[revenue_clean]],"invalid"),"INVALID")</f>
        <v>4200</v>
      </c>
      <c r="AM1476" s="19" t="str">
        <f>IF(ISNUMBER(salesTable[[#This Row],[OrderDate]]),salesTable[[#This Row],[OrderDate]],IFERROR(DATEVALUE(CLEAN(TRIM(SUBSTITUTE(salesTable[[#This Row],[OrderDate]],".","/")))),"CHECK"))</f>
        <v>CHECK</v>
      </c>
      <c r="AN1476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76" s="8" t="str">
        <f>CLEAN(PROPER(TRIM(salesTable[[#This Row],[Email]])))</f>
        <v>Akosua.Antwi58@Example.Com</v>
      </c>
      <c r="AR1476" s="8" t="str">
        <f>CLEAN(TRIM(salesTable[[#This Row],[SourceFile]]))</f>
        <v>Mobile_App_Export.csv</v>
      </c>
      <c r="AS147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6" s="8" t="str">
        <f>IF(salesTable[orderRef_final]&lt;&gt;"MISSING",salesTable[orderRef_final],"invalid")</f>
        <v>SUSPICIOUS</v>
      </c>
    </row>
    <row r="1477" spans="1:46" x14ac:dyDescent="0.3">
      <c r="A1477" t="s">
        <v>5987</v>
      </c>
      <c r="B1477" t="s">
        <v>1749</v>
      </c>
      <c r="C1477" t="s">
        <v>4001</v>
      </c>
      <c r="D1477" t="s">
        <v>172</v>
      </c>
      <c r="E1477" t="s">
        <v>37</v>
      </c>
      <c r="G1477" t="s">
        <v>53</v>
      </c>
      <c r="H1477" t="s">
        <v>576</v>
      </c>
      <c r="I1477" t="s">
        <v>96</v>
      </c>
      <c r="J1477" t="s">
        <v>97</v>
      </c>
      <c r="K1477" t="s">
        <v>42</v>
      </c>
      <c r="L1477" t="s">
        <v>111</v>
      </c>
      <c r="M1477">
        <v>3</v>
      </c>
      <c r="N1477" t="s">
        <v>847</v>
      </c>
      <c r="O1477">
        <v>540</v>
      </c>
      <c r="P1477" t="s">
        <v>5988</v>
      </c>
      <c r="Q1477" t="s">
        <v>5989</v>
      </c>
      <c r="R1477" t="s">
        <v>46</v>
      </c>
      <c r="S1477" t="str">
        <f>IF(salesTable[[#This Row],[Region]]="","MISSING",IFERROR(VLOOKUP(salesTable[[#This Row],[Region]],region_ref[],2,FALSE),TRIM(CLEAN(UPPER(salesTable[[#This Row],[Region]])))))</f>
        <v>MISSING</v>
      </c>
      <c r="T1477" t="str">
        <f>IF(salesTable[[#This Row],[CustomerType]]="","MISSING",IFERROR(VLOOKUP(salesTable[[#This Row],[CustomerType]],customerType_Ref[],2,FALSE),TRIM(CLEAN(UPPER(salesTable[[#This Row],[CustomerType]])))))</f>
        <v>BUSINESS</v>
      </c>
      <c r="U1477" t="str">
        <f>IF(salesTable[[#This Row],[SalesChannel]]="","MISSING",IFERROR(VLOOKUP(salesTable[[#This Row],[SalesChannel]],salesChannel_Ref[],2,FALSE),CLEAN(UPPER(TRIM(salesTable[SalesChannel])))))</f>
        <v>ONLINE</v>
      </c>
      <c r="V1477" t="str">
        <f>IF(salesTable[[#This Row],[PaymentMethod]]="","MISSING",IFERROR(VLOOKUP(salesTable[[#This Row],[PaymentMethod]],paymentMethod_REF[],2,FALSE), CLEAN(UPPER(TRIM(salesTable[[#This Row],[PaymentMethod]])))))</f>
        <v>CARD</v>
      </c>
      <c r="W1477" s="8" t="str">
        <f>IF(salesTable[[#This Row],[ProductID]]="","MISSING",IFERROR(VLOOKUP(salesTable[[#This Row],[ProductID]],product_REF[],1,FALSE),"NO MATCH"))</f>
        <v>P007</v>
      </c>
      <c r="X1477" s="8" t="str">
        <f>CLEAN(UPPER(TRIM(IF(salesTable[[#This Row],[ProductID]]="","MISSING",IFERROR(VLOOKUP(salesTable[[#This Row],[ProductID]],product_REF[],2,FALSE),"NO MATCH")))))</f>
        <v>COTTON SHIRT</v>
      </c>
      <c r="Y1477" t="str">
        <f>IFERROR(CLEAN(UPPER(TRIM(VLOOKUP(salesTable[[#This Row],[productID_Final]],product_REF[],3,FALSE)))),"NO MATCH")</f>
        <v>CLOTHING</v>
      </c>
      <c r="Z1477" s="8" t="str">
        <f>IF(salesTable[[#This Row],[productCategory_final]]=CLEAN(UPPER(TRIM(salesTable[ProductCategory]))),salesTable[[#This Row],[productCategory_final]],"MISMATCH")</f>
        <v>CLOTHING</v>
      </c>
      <c r="AA1477" s="8" t="str">
        <f>IF(salesTable[[#This Row],[CustomerID]]="","MISSING",IFERROR(VLOOKUP(salesTable[[#This Row],[CustomerID]],customer_REF[],1,FALSE),"NO MATCH"))</f>
        <v>C0049</v>
      </c>
      <c r="AB1477" t="str">
        <f>CLEAN(UPPER(TRIM(IF(salesTable[[#This Row],[FirstName]]="","MISSING",IFERROR(VLOOKUP(salesTable[[#This Row],[CustomerID_final]],customer_REF[],2,FALSE),"NO MATCH")))))</f>
        <v>DANIEL</v>
      </c>
      <c r="AC1477" s="8" t="str">
        <f>IF(salesTable[[#This Row],[customerFisrtName]]=CLEAN(UPPER(TRIM(salesTable[[#This Row],[customerFisrtName]]))),salesTable[[#This Row],[customerFisrtName]],"MISMATCH")</f>
        <v>DANIEL</v>
      </c>
      <c r="AD1477" t="str">
        <f>CLEAN(UPPER(TRIM(IF(salesTable[[#This Row],[LastName]]="","MISSING",IFERROR(VLOOKUP(salesTable[[#This Row],[CustomerID_final]],customer_REF[],3,FALSE),"NO MATCH")))))</f>
        <v>ANTWI</v>
      </c>
      <c r="AE1477" s="8" t="str">
        <f>IF(salesTable[[#This Row],[customerLastName]]=CLEAN(UPPER(TRIM(salesTable[[#This Row],[customerLastName]]))),salesTable[[#This Row],[customerLastName]],"MISMATCH")</f>
        <v>ANTWI</v>
      </c>
      <c r="AF1477" s="8" t="str">
        <f>IF(salesTable[[#This Row],[Phone]]="","MISSING",0&amp;RIGHT(TRIM(SUBSTITUTE(SUBSTITUTE(SUBSTITUTE(salesTable[[#This Row],[Phone]],"+","")," ",""),"-","")),9))</f>
        <v>0543660668</v>
      </c>
      <c r="AG147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77" s="8">
        <f>IF(salesTable[[#This Row],[quantity_clean]]&gt;0,salesTable[[#This Row],[quantity_clean]],"INVALID")</f>
        <v>3</v>
      </c>
      <c r="AI1477">
        <f>IF(OR(salesTable[[#This Row],[UnitPrice]]="",salesTable[[#This Row],[UnitPrice]]="N/A",salesTable[[#This Row],[UnitPrice]]="unknown"),"INVALID",VALUE(TRIM(SUBSTITUTE(SUBSTITUTE(salesTable[[#This Row],[UnitPrice]],",",""),"GH₵",""))))</f>
        <v>180</v>
      </c>
      <c r="AJ1477" s="8">
        <f>IF(salesTable[[#This Row],[unitPrice_clean]]&gt;0,salesTable[[#This Row],[unitPrice_clean]],"INVALID")</f>
        <v>180</v>
      </c>
      <c r="AK1477">
        <f>IF(salesTable[[#This Row],[Revenue]]="","MISSING",VALUE(TRIM(SUBSTITUTE(SUBSTITUTE(salesTable[[#This Row],[Revenue]],",",""),"GH₵",""))))</f>
        <v>540</v>
      </c>
      <c r="AL1477" s="8">
        <f>IFERROR(IF(ROUND(salesTable[[#This Row],[Quantity_final]]*salesTable[[#This Row],[UnitPrice_final]],2)=ROUND(salesTable[[#This Row],[revenue_clean]],2)=TRUE,salesTable[[#This Row],[revenue_clean]],"invalid"),"INVALID")</f>
        <v>540</v>
      </c>
      <c r="AM1477" s="19">
        <f>IF(ISNUMBER(salesTable[[#This Row],[OrderDate]]),salesTable[[#This Row],[OrderDate]],IFERROR(DATEVALUE(CLEAN(TRIM(SUBSTITUTE(salesTable[[#This Row],[OrderDate]],".","/")))),"CHECK"))</f>
        <v>45875</v>
      </c>
      <c r="AN147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45875</v>
      </c>
      <c r="AO147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477" s="8" t="str">
        <f>CLEAN(PROPER(TRIM(salesTable[[#This Row],[Email]])))</f>
        <v>Daniel.Antwi2@Example.Com</v>
      </c>
      <c r="AR1477" s="8" t="str">
        <f>CLEAN(TRIM(salesTable[[#This Row],[SourceFile]]))</f>
        <v>Mobile_App_Export.csv</v>
      </c>
      <c r="AS147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7" s="8" t="str">
        <f>IF(salesTable[orderRef_final]&lt;&gt;"MISSING",salesTable[orderRef_final],"invalid")</f>
        <v>SUSPICIOUS</v>
      </c>
    </row>
    <row r="1478" spans="1:46" x14ac:dyDescent="0.3">
      <c r="A1478" t="s">
        <v>5994</v>
      </c>
      <c r="B1478" t="s">
        <v>5995</v>
      </c>
      <c r="C1478" t="s">
        <v>3214</v>
      </c>
      <c r="D1478" t="s">
        <v>366</v>
      </c>
      <c r="E1478" t="s">
        <v>51</v>
      </c>
      <c r="F1478" t="s">
        <v>23</v>
      </c>
      <c r="G1478" t="s">
        <v>191</v>
      </c>
      <c r="H1478" t="s">
        <v>278</v>
      </c>
      <c r="I1478" t="s">
        <v>279</v>
      </c>
      <c r="J1478" t="s">
        <v>337</v>
      </c>
      <c r="K1478" t="s">
        <v>42</v>
      </c>
      <c r="L1478" t="s">
        <v>111</v>
      </c>
      <c r="M1478">
        <v>2</v>
      </c>
      <c r="N1478" t="s">
        <v>1370</v>
      </c>
      <c r="O1478">
        <v>3300</v>
      </c>
      <c r="P1478" t="s">
        <v>5996</v>
      </c>
      <c r="Q1478" t="s">
        <v>5997</v>
      </c>
      <c r="R1478" t="s">
        <v>32</v>
      </c>
      <c r="S1478" t="str">
        <f>IF(salesTable[[#This Row],[Region]]="","MISSING",IFERROR(VLOOKUP(salesTable[[#This Row],[Region]],region_ref[],2,FALSE),TRIM(CLEAN(UPPER(salesTable[[#This Row],[Region]])))))</f>
        <v>HO</v>
      </c>
      <c r="T1478" t="str">
        <f>IF(salesTable[[#This Row],[CustomerType]]="","MISSING",IFERROR(VLOOKUP(salesTable[[#This Row],[CustomerType]],customerType_Ref[],2,FALSE),TRIM(CLEAN(UPPER(salesTable[[#This Row],[CustomerType]])))))</f>
        <v>INDIVIDUAL</v>
      </c>
      <c r="U1478" t="str">
        <f>IF(salesTable[[#This Row],[SalesChannel]]="","MISSING",IFERROR(VLOOKUP(salesTable[[#This Row],[SalesChannel]],salesChannel_Ref[],2,FALSE),CLEAN(UPPER(TRIM(salesTable[SalesChannel])))))</f>
        <v>ONLINE</v>
      </c>
      <c r="V1478" t="str">
        <f>IF(salesTable[[#This Row],[PaymentMethod]]="","MISSING",IFERROR(VLOOKUP(salesTable[[#This Row],[PaymentMethod]],paymentMethod_REF[],2,FALSE), CLEAN(UPPER(TRIM(salesTable[[#This Row],[PaymentMethod]])))))</f>
        <v>CARD</v>
      </c>
      <c r="W1478" s="8" t="str">
        <f>IF(salesTable[[#This Row],[ProductID]]="","MISSING",IFERROR(VLOOKUP(salesTable[[#This Row],[ProductID]],product_REF[],1,FALSE),"NO MATCH"))</f>
        <v>P004</v>
      </c>
      <c r="X1478" s="8" t="str">
        <f>CLEAN(UPPER(TRIM(IF(salesTable[[#This Row],[ProductID]]="","MISSING",IFERROR(VLOOKUP(salesTable[[#This Row],[ProductID]],product_REF[],2,FALSE),"NO MATCH")))))</f>
        <v>LASER PRINTER</v>
      </c>
      <c r="Y1478" t="str">
        <f>IFERROR(CLEAN(UPPER(TRIM(VLOOKUP(salesTable[[#This Row],[productID_Final]],product_REF[],3,FALSE)))),"NO MATCH")</f>
        <v>OFFICE SUPPLIES</v>
      </c>
      <c r="Z1478" s="8" t="str">
        <f>IF(salesTable[[#This Row],[productCategory_final]]=CLEAN(UPPER(TRIM(salesTable[ProductCategory]))),salesTable[[#This Row],[productCategory_final]],"MISMATCH")</f>
        <v>OFFICE SUPPLIES</v>
      </c>
      <c r="AA1478" s="8" t="str">
        <f>IF(salesTable[[#This Row],[CustomerID]]="","MISSING",IFERROR(VLOOKUP(salesTable[[#This Row],[CustomerID]],customer_REF[],1,FALSE),"NO MATCH"))</f>
        <v>C0332</v>
      </c>
      <c r="AB1478" t="str">
        <f>CLEAN(UPPER(TRIM(IF(salesTable[[#This Row],[FirstName]]="","MISSING",IFERROR(VLOOKUP(salesTable[[#This Row],[CustomerID_final]],customer_REF[],2,FALSE),"NO MATCH")))))</f>
        <v>ABENA</v>
      </c>
      <c r="AC1478" s="8" t="str">
        <f>IF(salesTable[[#This Row],[customerFisrtName]]=CLEAN(UPPER(TRIM(salesTable[[#This Row],[customerFisrtName]]))),salesTable[[#This Row],[customerFisrtName]],"MISMATCH")</f>
        <v>ABENA</v>
      </c>
      <c r="AD1478" t="str">
        <f>CLEAN(UPPER(TRIM(IF(salesTable[[#This Row],[LastName]]="","MISSING",IFERROR(VLOOKUP(salesTable[[#This Row],[CustomerID_final]],customer_REF[],3,FALSE),"NO MATCH")))))</f>
        <v>MENSAH</v>
      </c>
      <c r="AE1478" s="8" t="str">
        <f>IF(salesTable[[#This Row],[customerLastName]]=CLEAN(UPPER(TRIM(salesTable[[#This Row],[customerLastName]]))),salesTable[[#This Row],[customerLastName]],"MISMATCH")</f>
        <v>MENSAH</v>
      </c>
      <c r="AF1478" s="8" t="str">
        <f>IF(salesTable[[#This Row],[Phone]]="","MISSING",0&amp;RIGHT(TRIM(SUBSTITUTE(SUBSTITUTE(SUBSTITUTE(salesTable[[#This Row],[Phone]],"+","")," ",""),"-","")),9))</f>
        <v>0274784007</v>
      </c>
      <c r="AG147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78" s="8">
        <f>IF(salesTable[[#This Row],[quantity_clean]]&gt;0,salesTable[[#This Row],[quantity_clean]],"INVALID")</f>
        <v>2</v>
      </c>
      <c r="AI1478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478" s="8">
        <f>IF(salesTable[[#This Row],[unitPrice_clean]]&gt;0,salesTable[[#This Row],[unitPrice_clean]],"INVALID")</f>
        <v>1650</v>
      </c>
      <c r="AK1478">
        <f>IF(salesTable[[#This Row],[Revenue]]="","MISSING",VALUE(TRIM(SUBSTITUTE(SUBSTITUTE(salesTable[[#This Row],[Revenue]],",",""),"GH₵",""))))</f>
        <v>3300</v>
      </c>
      <c r="AL1478" s="8">
        <f>IFERROR(IF(ROUND(salesTable[[#This Row],[Quantity_final]]*salesTable[[#This Row],[UnitPrice_final]],2)=ROUND(salesTable[[#This Row],[revenue_clean]],2)=TRUE,salesTable[[#This Row],[revenue_clean]],"invalid"),"INVALID")</f>
        <v>3300</v>
      </c>
      <c r="AM1478" s="19">
        <f>IF(ISNUMBER(salesTable[[#This Row],[OrderDate]]),salesTable[[#This Row],[OrderDate]],IFERROR(DATEVALUE(CLEAN(TRIM(SUBSTITUTE(salesTable[[#This Row],[OrderDate]],".","/")))),"CHECK"))</f>
        <v>46084</v>
      </c>
      <c r="AN1478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78" s="8" t="str">
        <f>CLEAN(PROPER(TRIM(salesTable[[#This Row],[Email]])))</f>
        <v>Abena.Mensah43@Example.Com</v>
      </c>
      <c r="AR1478" s="8" t="str">
        <f>CLEAN(TRIM(salesTable[[#This Row],[SourceFile]]))</f>
        <v>Agent_App_2025.csv</v>
      </c>
      <c r="AS147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8" s="8" t="str">
        <f>IF(salesTable[orderRef_final]&lt;&gt;"MISSING",salesTable[orderRef_final],"invalid")</f>
        <v>SUSPICIOUS</v>
      </c>
    </row>
    <row r="1479" spans="1:46" x14ac:dyDescent="0.3">
      <c r="A1479" t="s">
        <v>6029</v>
      </c>
      <c r="B1479" t="s">
        <v>6030</v>
      </c>
      <c r="C1479" t="s">
        <v>1043</v>
      </c>
      <c r="D1479" t="s">
        <v>92</v>
      </c>
      <c r="E1479" t="s">
        <v>933</v>
      </c>
      <c r="F1479" t="s">
        <v>23</v>
      </c>
      <c r="G1479" t="s">
        <v>39</v>
      </c>
      <c r="H1479" t="s">
        <v>336</v>
      </c>
      <c r="I1479" t="s">
        <v>41</v>
      </c>
      <c r="J1479" t="s">
        <v>97</v>
      </c>
      <c r="K1479" t="s">
        <v>539</v>
      </c>
      <c r="L1479" t="s">
        <v>353</v>
      </c>
      <c r="M1479">
        <v>1</v>
      </c>
      <c r="N1479">
        <v>1900</v>
      </c>
      <c r="O1479">
        <v>1900</v>
      </c>
      <c r="P1479" t="s">
        <v>6031</v>
      </c>
      <c r="Q1479" t="s">
        <v>6032</v>
      </c>
      <c r="R1479" t="s">
        <v>61</v>
      </c>
      <c r="S1479" t="str">
        <f>IF(salesTable[[#This Row],[Region]]="","MISSING",IFERROR(VLOOKUP(salesTable[[#This Row],[Region]],region_ref[],2,FALSE),TRIM(CLEAN(UPPER(salesTable[[#This Row],[Region]])))))</f>
        <v>HO</v>
      </c>
      <c r="T1479" t="str">
        <f>IF(salesTable[[#This Row],[CustomerType]]="","MISSING",IFERROR(VLOOKUP(salesTable[[#This Row],[CustomerType]],customerType_Ref[],2,FALSE),TRIM(CLEAN(UPPER(salesTable[[#This Row],[CustomerType]])))))</f>
        <v>BUSINESS</v>
      </c>
      <c r="U1479" t="str">
        <f>IF(salesTable[[#This Row],[SalesChannel]]="","MISSING",IFERROR(VLOOKUP(salesTable[[#This Row],[SalesChannel]],salesChannel_Ref[],2,FALSE),CLEAN(UPPER(TRIM(salesTable[SalesChannel])))))</f>
        <v>AGENT</v>
      </c>
      <c r="V1479" t="str">
        <f>IF(salesTable[[#This Row],[PaymentMethod]]="","MISSING",IFERROR(VLOOKUP(salesTable[[#This Row],[PaymentMethod]],paymentMethod_REF[],2,FALSE), CLEAN(UPPER(TRIM(salesTable[[#This Row],[PaymentMethod]])))))</f>
        <v>CASH</v>
      </c>
      <c r="W1479" s="8" t="str">
        <f>IF(salesTable[[#This Row],[ProductID]]="","MISSING",IFERROR(VLOOKUP(salesTable[[#This Row],[ProductID]],product_REF[],1,FALSE),"NO MATCH"))</f>
        <v>P006</v>
      </c>
      <c r="X1479" s="8" t="str">
        <f>CLEAN(UPPER(TRIM(IF(salesTable[[#This Row],[ProductID]]="","MISSING",IFERROR(VLOOKUP(salesTable[[#This Row],[ProductID]],product_REF[],2,FALSE),"NO MATCH")))))</f>
        <v>STANDING DESK</v>
      </c>
      <c r="Y1479" t="str">
        <f>IFERROR(CLEAN(UPPER(TRIM(VLOOKUP(salesTable[[#This Row],[productID_Final]],product_REF[],3,FALSE)))),"NO MATCH")</f>
        <v>FURNITURE</v>
      </c>
      <c r="Z1479" s="8" t="str">
        <f>IF(salesTable[[#This Row],[productCategory_final]]=CLEAN(UPPER(TRIM(salesTable[ProductCategory]))),salesTable[[#This Row],[productCategory_final]],"MISMATCH")</f>
        <v>FURNITURE</v>
      </c>
      <c r="AA1479" s="8" t="str">
        <f>IF(salesTable[[#This Row],[CustomerID]]="","MISSING",IFERROR(VLOOKUP(salesTable[[#This Row],[CustomerID]],customer_REF[],1,FALSE),"NO MATCH"))</f>
        <v>C0191</v>
      </c>
      <c r="AB1479" t="str">
        <f>CLEAN(UPPER(TRIM(IF(salesTable[[#This Row],[FirstName]]="","MISSING",IFERROR(VLOOKUP(salesTable[[#This Row],[CustomerID_final]],customer_REF[],2,FALSE),"NO MATCH")))))</f>
        <v>AMA</v>
      </c>
      <c r="AC1479" s="8" t="str">
        <f>IF(salesTable[[#This Row],[customerFisrtName]]=CLEAN(UPPER(TRIM(salesTable[[#This Row],[customerFisrtName]]))),salesTable[[#This Row],[customerFisrtName]],"MISMATCH")</f>
        <v>AMA</v>
      </c>
      <c r="AD1479" t="str">
        <f>CLEAN(UPPER(TRIM(IF(salesTable[[#This Row],[LastName]]="","MISSING",IFERROR(VLOOKUP(salesTable[[#This Row],[CustomerID_final]],customer_REF[],3,FALSE),"NO MATCH")))))</f>
        <v>ARTHUR</v>
      </c>
      <c r="AE1479" s="8" t="str">
        <f>IF(salesTable[[#This Row],[customerLastName]]=CLEAN(UPPER(TRIM(salesTable[[#This Row],[customerLastName]]))),salesTable[[#This Row],[customerLastName]],"MISMATCH")</f>
        <v>ARTHUR</v>
      </c>
      <c r="AF1479" s="8" t="str">
        <f>IF(salesTable[[#This Row],[Phone]]="","MISSING",0&amp;RIGHT(TRIM(SUBSTITUTE(SUBSTITUTE(SUBSTITUTE(salesTable[[#This Row],[Phone]],"+","")," ",""),"-","")),9))</f>
        <v>0503824679</v>
      </c>
      <c r="AG1479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79" s="8">
        <f>IF(salesTable[[#This Row],[quantity_clean]]&gt;0,salesTable[[#This Row],[quantity_clean]],"INVALID")</f>
        <v>1</v>
      </c>
      <c r="AI1479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79" s="8">
        <f>IF(salesTable[[#This Row],[unitPrice_clean]]&gt;0,salesTable[[#This Row],[unitPrice_clean]],"INVALID")</f>
        <v>1900</v>
      </c>
      <c r="AK1479">
        <f>IF(salesTable[[#This Row],[Revenue]]="","MISSING",VALUE(TRIM(SUBSTITUTE(SUBSTITUTE(salesTable[[#This Row],[Revenue]],",",""),"GH₵",""))))</f>
        <v>1900</v>
      </c>
      <c r="AL1479" s="8">
        <f>IFERROR(IF(ROUND(salesTable[[#This Row],[Quantity_final]]*salesTable[[#This Row],[UnitPrice_final]],2)=ROUND(salesTable[[#This Row],[revenue_clean]],2)=TRUE,salesTable[[#This Row],[revenue_clean]],"invalid"),"INVALID")</f>
        <v>1900</v>
      </c>
      <c r="AM1479" s="19">
        <f>IF(ISNUMBER(salesTable[[#This Row],[OrderDate]]),salesTable[[#This Row],[OrderDate]],IFERROR(DATEVALUE(CLEAN(TRIM(SUBSTITUTE(salesTable[[#This Row],[OrderDate]],".","/")))),"CHECK"))</f>
        <v>45406</v>
      </c>
      <c r="AN1479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7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7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79" s="8" t="str">
        <f>CLEAN(PROPER(TRIM(salesTable[[#This Row],[Email]])))</f>
        <v>Ama.Arthur38@Example.Com</v>
      </c>
      <c r="AR1479" s="8" t="str">
        <f>CLEAN(TRIM(salesTable[[#This Row],[SourceFile]]))</f>
        <v>Retail_POS_2025.csv</v>
      </c>
      <c r="AS147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79" s="8" t="str">
        <f>IF(salesTable[orderRef_final]&lt;&gt;"MISSING",salesTable[orderRef_final],"invalid")</f>
        <v>SUSPICIOUS</v>
      </c>
    </row>
    <row r="1480" spans="1:46" x14ac:dyDescent="0.3">
      <c r="A1480" t="s">
        <v>6041</v>
      </c>
      <c r="B1480" t="s">
        <v>983</v>
      </c>
      <c r="C1480" t="s">
        <v>4276</v>
      </c>
      <c r="D1480" t="s">
        <v>2499</v>
      </c>
      <c r="E1480" t="s">
        <v>1601</v>
      </c>
      <c r="F1480" t="s">
        <v>457</v>
      </c>
      <c r="G1480" t="s">
        <v>39</v>
      </c>
      <c r="H1480" t="s">
        <v>336</v>
      </c>
      <c r="I1480" t="s">
        <v>41</v>
      </c>
      <c r="J1480" t="s">
        <v>27</v>
      </c>
      <c r="K1480" t="s">
        <v>57</v>
      </c>
      <c r="L1480" t="s">
        <v>182</v>
      </c>
      <c r="M1480">
        <v>4</v>
      </c>
      <c r="N1480">
        <v>1900</v>
      </c>
      <c r="O1480">
        <v>7600</v>
      </c>
      <c r="P1480" t="s">
        <v>6042</v>
      </c>
      <c r="Q1480" t="s">
        <v>6043</v>
      </c>
      <c r="R1480" t="s">
        <v>46</v>
      </c>
      <c r="S1480" t="str">
        <f>IF(salesTable[[#This Row],[Region]]="","MISSING",IFERROR(VLOOKUP(salesTable[[#This Row],[Region]],region_ref[],2,FALSE),TRIM(CLEAN(UPPER(salesTable[[#This Row],[Region]])))))</f>
        <v>HO</v>
      </c>
      <c r="T1480" t="str">
        <f>IF(salesTable[[#This Row],[CustomerType]]="","MISSING",IFERROR(VLOOKUP(salesTable[[#This Row],[CustomerType]],customerType_Ref[],2,FALSE),TRIM(CLEAN(UPPER(salesTable[[#This Row],[CustomerType]])))))</f>
        <v>GOVERNMENT</v>
      </c>
      <c r="U1480" t="str">
        <f>IF(salesTable[[#This Row],[SalesChannel]]="","MISSING",IFERROR(VLOOKUP(salesTable[[#This Row],[SalesChannel]],salesChannel_Ref[],2,FALSE),CLEAN(UPPER(TRIM(salesTable[SalesChannel])))))</f>
        <v>ONLINE</v>
      </c>
      <c r="V1480" t="str">
        <f>IF(salesTable[[#This Row],[PaymentMethod]]="","MISSING",IFERROR(VLOOKUP(salesTable[[#This Row],[PaymentMethod]],paymentMethod_REF[],2,FALSE), CLEAN(UPPER(TRIM(salesTable[[#This Row],[PaymentMethod]])))))</f>
        <v>CASH</v>
      </c>
      <c r="W1480" s="8" t="str">
        <f>IF(salesTable[[#This Row],[ProductID]]="","MISSING",IFERROR(VLOOKUP(salesTable[[#This Row],[ProductID]],product_REF[],1,FALSE),"NO MATCH"))</f>
        <v>P006</v>
      </c>
      <c r="X1480" s="8" t="str">
        <f>CLEAN(UPPER(TRIM(IF(salesTable[[#This Row],[ProductID]]="","MISSING",IFERROR(VLOOKUP(salesTable[[#This Row],[ProductID]],product_REF[],2,FALSE),"NO MATCH")))))</f>
        <v>STANDING DESK</v>
      </c>
      <c r="Y1480" t="str">
        <f>IFERROR(CLEAN(UPPER(TRIM(VLOOKUP(salesTable[[#This Row],[productID_Final]],product_REF[],3,FALSE)))),"NO MATCH")</f>
        <v>FURNITURE</v>
      </c>
      <c r="Z1480" s="8" t="str">
        <f>IF(salesTable[[#This Row],[productCategory_final]]=CLEAN(UPPER(TRIM(salesTable[ProductCategory]))),salesTable[[#This Row],[productCategory_final]],"MISMATCH")</f>
        <v>FURNITURE</v>
      </c>
      <c r="AA1480" s="8" t="str">
        <f>IF(salesTable[[#This Row],[CustomerID]]="","MISSING",IFERROR(VLOOKUP(salesTable[[#This Row],[CustomerID]],customer_REF[],1,FALSE),"NO MATCH"))</f>
        <v>C0177</v>
      </c>
      <c r="AB1480" t="str">
        <f>CLEAN(UPPER(TRIM(IF(salesTable[[#This Row],[FirstName]]="","MISSING",IFERROR(VLOOKUP(salesTable[[#This Row],[CustomerID_final]],customer_REF[],2,FALSE),"NO MATCH")))))</f>
        <v>MICHAEL</v>
      </c>
      <c r="AC1480" s="8" t="str">
        <f>IF(salesTable[[#This Row],[customerFisrtName]]=CLEAN(UPPER(TRIM(salesTable[[#This Row],[customerFisrtName]]))),salesTable[[#This Row],[customerFisrtName]],"MISMATCH")</f>
        <v>MICHAEL</v>
      </c>
      <c r="AD1480" t="str">
        <f>CLEAN(UPPER(TRIM(IF(salesTable[[#This Row],[LastName]]="","MISSING",IFERROR(VLOOKUP(salesTable[[#This Row],[CustomerID_final]],customer_REF[],3,FALSE),"NO MATCH")))))</f>
        <v>ANTWI</v>
      </c>
      <c r="AE1480" s="8" t="str">
        <f>IF(salesTable[[#This Row],[customerLastName]]=CLEAN(UPPER(TRIM(salesTable[[#This Row],[customerLastName]]))),salesTable[[#This Row],[customerLastName]],"MISMATCH")</f>
        <v>ANTWI</v>
      </c>
      <c r="AF1480" s="8" t="str">
        <f>IF(salesTable[[#This Row],[Phone]]="","MISSING",0&amp;RIGHT(TRIM(SUBSTITUTE(SUBSTITUTE(SUBSTITUTE(salesTable[[#This Row],[Phone]],"+","")," ",""),"-","")),9))</f>
        <v>0266551453</v>
      </c>
      <c r="AG1480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80" s="8">
        <f>IF(salesTable[[#This Row],[quantity_clean]]&gt;0,salesTable[[#This Row],[quantity_clean]],"INVALID")</f>
        <v>4</v>
      </c>
      <c r="AI1480">
        <f>IF(OR(salesTable[[#This Row],[UnitPrice]]="",salesTable[[#This Row],[UnitPrice]]="N/A",salesTable[[#This Row],[UnitPrice]]="unknown"),"INVALID",VALUE(TRIM(SUBSTITUTE(SUBSTITUTE(salesTable[[#This Row],[UnitPrice]],",",""),"GH₵",""))))</f>
        <v>1900</v>
      </c>
      <c r="AJ1480" s="8">
        <f>IF(salesTable[[#This Row],[unitPrice_clean]]&gt;0,salesTable[[#This Row],[unitPrice_clean]],"INVALID")</f>
        <v>1900</v>
      </c>
      <c r="AK1480">
        <f>IF(salesTable[[#This Row],[Revenue]]="","MISSING",VALUE(TRIM(SUBSTITUTE(SUBSTITUTE(salesTable[[#This Row],[Revenue]],",",""),"GH₵",""))))</f>
        <v>7600</v>
      </c>
      <c r="AL1480" s="8">
        <f>IFERROR(IF(ROUND(salesTable[[#This Row],[Quantity_final]]*salesTable[[#This Row],[UnitPrice_final]],2)=ROUND(salesTable[[#This Row],[revenue_clean]],2)=TRUE,salesTable[[#This Row],[revenue_clean]],"invalid"),"INVALID")</f>
        <v>7600</v>
      </c>
      <c r="AM1480" s="19">
        <f>IF(ISNUMBER(salesTable[[#This Row],[OrderDate]]),salesTable[[#This Row],[OrderDate]],IFERROR(DATEVALUE(CLEAN(TRIM(SUBSTITUTE(salesTable[[#This Row],[OrderDate]],".","/")))),"CHECK"))</f>
        <v>46011</v>
      </c>
      <c r="AN148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46011</v>
      </c>
      <c r="AO148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80" s="8" t="str">
        <f>CLEAN(PROPER(TRIM(salesTable[[#This Row],[Email]])))</f>
        <v>Michael.Antwi48@Example.Com</v>
      </c>
      <c r="AR1480" s="8" t="str">
        <f>CLEAN(TRIM(salesTable[[#This Row],[SourceFile]]))</f>
        <v>Mobile_App_Export.csv</v>
      </c>
      <c r="AS148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0" s="8" t="str">
        <f>IF(salesTable[orderRef_final]&lt;&gt;"MISSING",salesTable[orderRef_final],"invalid")</f>
        <v>SUSPICIOUS</v>
      </c>
    </row>
    <row r="1481" spans="1:46" x14ac:dyDescent="0.3">
      <c r="A1481" t="s">
        <v>6047</v>
      </c>
      <c r="B1481" t="s">
        <v>6048</v>
      </c>
      <c r="C1481" t="s">
        <v>1900</v>
      </c>
      <c r="D1481" t="s">
        <v>65</v>
      </c>
      <c r="E1481" t="s">
        <v>22</v>
      </c>
      <c r="F1481" t="s">
        <v>108</v>
      </c>
      <c r="G1481" t="s">
        <v>142</v>
      </c>
      <c r="H1481" t="s">
        <v>143</v>
      </c>
      <c r="I1481" t="s">
        <v>131</v>
      </c>
      <c r="J1481" t="s">
        <v>83</v>
      </c>
      <c r="K1481" t="s">
        <v>28</v>
      </c>
      <c r="L1481" t="s">
        <v>775</v>
      </c>
      <c r="M1481">
        <v>2</v>
      </c>
      <c r="N1481">
        <v>420</v>
      </c>
      <c r="O1481">
        <v>840</v>
      </c>
      <c r="P1481" t="s">
        <v>6049</v>
      </c>
      <c r="Q1481" t="s">
        <v>6050</v>
      </c>
      <c r="R1481" t="s">
        <v>61</v>
      </c>
      <c r="S1481" t="str">
        <f>IF(salesTable[[#This Row],[Region]]="","MISSING",IFERROR(VLOOKUP(salesTable[[#This Row],[Region]],region_ref[],2,FALSE),TRIM(CLEAN(UPPER(salesTable[[#This Row],[Region]])))))</f>
        <v>TAMALE</v>
      </c>
      <c r="T1481" t="str">
        <f>IF(salesTable[[#This Row],[CustomerType]]="","MISSING",IFERROR(VLOOKUP(salesTable[[#This Row],[CustomerType]],customerType_Ref[],2,FALSE),TRIM(CLEAN(UPPER(salesTable[[#This Row],[CustomerType]])))))</f>
        <v>INDIVIDUAL</v>
      </c>
      <c r="U1481" t="str">
        <f>IF(salesTable[[#This Row],[SalesChannel]]="","MISSING",IFERROR(VLOOKUP(salesTable[[#This Row],[SalesChannel]],salesChannel_Ref[],2,FALSE),CLEAN(UPPER(TRIM(salesTable[SalesChannel])))))</f>
        <v>IN-STORE</v>
      </c>
      <c r="V1481" t="str">
        <f>IF(salesTable[[#This Row],[PaymentMethod]]="","MISSING",IFERROR(VLOOKUP(salesTable[[#This Row],[PaymentMethod]],paymentMethod_REF[],2,FALSE), CLEAN(UPPER(TRIM(salesTable[[#This Row],[PaymentMethod]])))))</f>
        <v>CARD</v>
      </c>
      <c r="W1481" s="8" t="str">
        <f>IF(salesTable[[#This Row],[ProductID]]="","MISSING",IFERROR(VLOOKUP(salesTable[[#This Row],[ProductID]],product_REF[],1,FALSE),"NO MATCH"))</f>
        <v>P003</v>
      </c>
      <c r="X1481" s="8" t="str">
        <f>CLEAN(UPPER(TRIM(IF(salesTable[[#This Row],[ProductID]]="","MISSING",IFERROR(VLOOKUP(salesTable[[#This Row],[ProductID]],product_REF[],2,FALSE),"NO MATCH")))))</f>
        <v>WIRELESS HEADSET</v>
      </c>
      <c r="Y1481" t="str">
        <f>IFERROR(CLEAN(UPPER(TRIM(VLOOKUP(salesTable[[#This Row],[productID_Final]],product_REF[],3,FALSE)))),"NO MATCH")</f>
        <v>ELECTRONICS</v>
      </c>
      <c r="Z1481" s="8" t="str">
        <f>IF(salesTable[[#This Row],[productCategory_final]]=CLEAN(UPPER(TRIM(salesTable[ProductCategory]))),salesTable[[#This Row],[productCategory_final]],"MISMATCH")</f>
        <v>ELECTRONICS</v>
      </c>
      <c r="AA1481" s="8" t="str">
        <f>IF(salesTable[[#This Row],[CustomerID]]="","MISSING",IFERROR(VLOOKUP(salesTable[[#This Row],[CustomerID]],customer_REF[],1,FALSE),"NO MATCH"))</f>
        <v>C0350</v>
      </c>
      <c r="AB1481" t="str">
        <f>CLEAN(UPPER(TRIM(IF(salesTable[[#This Row],[FirstName]]="","MISSING",IFERROR(VLOOKUP(salesTable[[#This Row],[CustomerID_final]],customer_REF[],2,FALSE),"NO MATCH")))))</f>
        <v>NAA</v>
      </c>
      <c r="AC1481" s="8" t="str">
        <f>IF(salesTable[[#This Row],[customerFisrtName]]=CLEAN(UPPER(TRIM(salesTable[[#This Row],[customerFisrtName]]))),salesTable[[#This Row],[customerFisrtName]],"MISMATCH")</f>
        <v>NAA</v>
      </c>
      <c r="AD1481" t="str">
        <f>CLEAN(UPPER(TRIM(IF(salesTable[[#This Row],[LastName]]="","MISSING",IFERROR(VLOOKUP(salesTable[[#This Row],[CustomerID_final]],customer_REF[],3,FALSE),"NO MATCH")))))</f>
        <v>ARTHUR</v>
      </c>
      <c r="AE1481" s="8" t="str">
        <f>IF(salesTable[[#This Row],[customerLastName]]=CLEAN(UPPER(TRIM(salesTable[[#This Row],[customerLastName]]))),salesTable[[#This Row],[customerLastName]],"MISMATCH")</f>
        <v>ARTHUR</v>
      </c>
      <c r="AF1481" s="8" t="str">
        <f>IF(salesTable[[#This Row],[Phone]]="","MISSING",0&amp;RIGHT(TRIM(SUBSTITUTE(SUBSTITUTE(SUBSTITUTE(salesTable[[#This Row],[Phone]],"+","")," ",""),"-","")),9))</f>
        <v>0244104916</v>
      </c>
      <c r="AG1481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81" s="8">
        <f>IF(salesTable[[#This Row],[quantity_clean]]&gt;0,salesTable[[#This Row],[quantity_clean]],"INVALID")</f>
        <v>2</v>
      </c>
      <c r="AI1481">
        <f>IF(OR(salesTable[[#This Row],[UnitPrice]]="",salesTable[[#This Row],[UnitPrice]]="N/A",salesTable[[#This Row],[UnitPrice]]="unknown"),"INVALID",VALUE(TRIM(SUBSTITUTE(SUBSTITUTE(salesTable[[#This Row],[UnitPrice]],",",""),"GH₵",""))))</f>
        <v>420</v>
      </c>
      <c r="AJ1481" s="8">
        <f>IF(salesTable[[#This Row],[unitPrice_clean]]&gt;0,salesTable[[#This Row],[unitPrice_clean]],"INVALID")</f>
        <v>420</v>
      </c>
      <c r="AK1481">
        <f>IF(salesTable[[#This Row],[Revenue]]="","MISSING",VALUE(TRIM(SUBSTITUTE(SUBSTITUTE(salesTable[[#This Row],[Revenue]],",",""),"GH₵",""))))</f>
        <v>840</v>
      </c>
      <c r="AL1481" s="8">
        <f>IFERROR(IF(ROUND(salesTable[[#This Row],[Quantity_final]]*salesTable[[#This Row],[UnitPrice_final]],2)=ROUND(salesTable[[#This Row],[revenue_clean]],2)=TRUE,salesTable[[#This Row],[revenue_clean]],"invalid"),"INVALID")</f>
        <v>840</v>
      </c>
      <c r="AM1481" s="19">
        <f>IF(ISNUMBER(salesTable[[#This Row],[OrderDate]]),salesTable[[#This Row],[OrderDate]],IFERROR(DATEVALUE(CLEAN(TRIM(SUBSTITUTE(salesTable[[#This Row],[OrderDate]],".","/")))),"CHECK"))</f>
        <v>45922</v>
      </c>
      <c r="AN148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45922</v>
      </c>
      <c r="AO148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81" s="8" t="str">
        <f>CLEAN(PROPER(TRIM(salesTable[[#This Row],[Email]])))</f>
        <v>Naa.Arthur95Example.Com</v>
      </c>
      <c r="AR1481" s="8" t="str">
        <f>CLEAN(TRIM(salesTable[[#This Row],[SourceFile]]))</f>
        <v>Retail_POS_2025.csv</v>
      </c>
      <c r="AS148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1" s="8" t="str">
        <f>IF(salesTable[orderRef_final]&lt;&gt;"MISSING",salesTable[orderRef_final],"invalid")</f>
        <v>SUSPICIOUS</v>
      </c>
    </row>
    <row r="1482" spans="1:46" x14ac:dyDescent="0.3">
      <c r="A1482" t="s">
        <v>2926</v>
      </c>
      <c r="B1482" t="s">
        <v>6054</v>
      </c>
      <c r="C1482" t="s">
        <v>20</v>
      </c>
      <c r="D1482" t="s">
        <v>21</v>
      </c>
      <c r="E1482" t="s">
        <v>263</v>
      </c>
      <c r="F1482" t="s">
        <v>108</v>
      </c>
      <c r="G1482" t="s">
        <v>191</v>
      </c>
      <c r="H1482" t="s">
        <v>278</v>
      </c>
      <c r="I1482" t="s">
        <v>279</v>
      </c>
      <c r="J1482" t="s">
        <v>97</v>
      </c>
      <c r="K1482" t="s">
        <v>98</v>
      </c>
      <c r="L1482" t="s">
        <v>182</v>
      </c>
      <c r="M1482">
        <v>3</v>
      </c>
      <c r="N1482">
        <v>1650</v>
      </c>
      <c r="O1482">
        <v>4950</v>
      </c>
      <c r="P1482" t="s">
        <v>6055</v>
      </c>
      <c r="Q1482" t="s">
        <v>6056</v>
      </c>
      <c r="R1482" t="s">
        <v>157</v>
      </c>
      <c r="S1482" t="str">
        <f>IF(salesTable[[#This Row],[Region]]="","MISSING",IFERROR(VLOOKUP(salesTable[[#This Row],[Region]],region_ref[],2,FALSE),TRIM(CLEAN(UPPER(salesTable[[#This Row],[Region]])))))</f>
        <v>TAMALE</v>
      </c>
      <c r="T1482" t="str">
        <f>IF(salesTable[[#This Row],[CustomerType]]="","MISSING",IFERROR(VLOOKUP(salesTable[[#This Row],[CustomerType]],customerType_Ref[],2,FALSE),TRIM(CLEAN(UPPER(salesTable[[#This Row],[CustomerType]])))))</f>
        <v>BUSINESS</v>
      </c>
      <c r="U1482" t="str">
        <f>IF(salesTable[[#This Row],[SalesChannel]]="","MISSING",IFERROR(VLOOKUP(salesTable[[#This Row],[SalesChannel]],salesChannel_Ref[],2,FALSE),CLEAN(UPPER(TRIM(salesTable[SalesChannel])))))</f>
        <v>MOBILE APP</v>
      </c>
      <c r="V1482" t="str">
        <f>IF(salesTable[[#This Row],[PaymentMethod]]="","MISSING",IFERROR(VLOOKUP(salesTable[[#This Row],[PaymentMethod]],paymentMethod_REF[],2,FALSE), CLEAN(UPPER(TRIM(salesTable[[#This Row],[PaymentMethod]])))))</f>
        <v>CASH</v>
      </c>
      <c r="W1482" s="8" t="str">
        <f>IF(salesTable[[#This Row],[ProductID]]="","MISSING",IFERROR(VLOOKUP(salesTable[[#This Row],[ProductID]],product_REF[],1,FALSE),"NO MATCH"))</f>
        <v>P004</v>
      </c>
      <c r="X1482" s="8" t="str">
        <f>CLEAN(UPPER(TRIM(IF(salesTable[[#This Row],[ProductID]]="","MISSING",IFERROR(VLOOKUP(salesTable[[#This Row],[ProductID]],product_REF[],2,FALSE),"NO MATCH")))))</f>
        <v>LASER PRINTER</v>
      </c>
      <c r="Y1482" t="str">
        <f>IFERROR(CLEAN(UPPER(TRIM(VLOOKUP(salesTable[[#This Row],[productID_Final]],product_REF[],3,FALSE)))),"NO MATCH")</f>
        <v>OFFICE SUPPLIES</v>
      </c>
      <c r="Z1482" s="8" t="str">
        <f>IF(salesTable[[#This Row],[productCategory_final]]=CLEAN(UPPER(TRIM(salesTable[ProductCategory]))),salesTable[[#This Row],[productCategory_final]],"MISMATCH")</f>
        <v>OFFICE SUPPLIES</v>
      </c>
      <c r="AA1482" s="8" t="str">
        <f>IF(salesTable[[#This Row],[CustomerID]]="","MISSING",IFERROR(VLOOKUP(salesTable[[#This Row],[CustomerID]],customer_REF[],1,FALSE),"NO MATCH"))</f>
        <v>C0149</v>
      </c>
      <c r="AB1482" t="str">
        <f>CLEAN(UPPER(TRIM(IF(salesTable[[#This Row],[FirstName]]="","MISSING",IFERROR(VLOOKUP(salesTable[[#This Row],[CustomerID_final]],customer_REF[],2,FALSE),"NO MATCH")))))</f>
        <v>KOJO</v>
      </c>
      <c r="AC1482" s="8" t="str">
        <f>IF(salesTable[[#This Row],[customerFisrtName]]=CLEAN(UPPER(TRIM(salesTable[[#This Row],[customerFisrtName]]))),salesTable[[#This Row],[customerFisrtName]],"MISMATCH")</f>
        <v>KOJO</v>
      </c>
      <c r="AD1482" t="str">
        <f>CLEAN(UPPER(TRIM(IF(salesTable[[#This Row],[LastName]]="","MISSING",IFERROR(VLOOKUP(salesTable[[#This Row],[CustomerID_final]],customer_REF[],3,FALSE),"NO MATCH")))))</f>
        <v>ARTHUR</v>
      </c>
      <c r="AE1482" s="8" t="str">
        <f>IF(salesTable[[#This Row],[customerLastName]]=CLEAN(UPPER(TRIM(salesTable[[#This Row],[customerLastName]]))),salesTable[[#This Row],[customerLastName]],"MISMATCH")</f>
        <v>ARTHUR</v>
      </c>
      <c r="AF1482" s="8" t="str">
        <f>IF(salesTable[[#This Row],[Phone]]="","MISSING",0&amp;RIGHT(TRIM(SUBSTITUTE(SUBSTITUTE(SUBSTITUTE(salesTable[[#This Row],[Phone]],"+","")," ",""),"-","")),9))</f>
        <v>0201524956</v>
      </c>
      <c r="AG1482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82" s="8">
        <f>IF(salesTable[[#This Row],[quantity_clean]]&gt;0,salesTable[[#This Row],[quantity_clean]],"INVALID")</f>
        <v>3</v>
      </c>
      <c r="AI1482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482" s="8">
        <f>IF(salesTable[[#This Row],[unitPrice_clean]]&gt;0,salesTable[[#This Row],[unitPrice_clean]],"INVALID")</f>
        <v>1650</v>
      </c>
      <c r="AK1482">
        <f>IF(salesTable[[#This Row],[Revenue]]="","MISSING",VALUE(TRIM(SUBSTITUTE(SUBSTITUTE(salesTable[[#This Row],[Revenue]],",",""),"GH₵",""))))</f>
        <v>4950</v>
      </c>
      <c r="AL1482" s="8">
        <f>IFERROR(IF(ROUND(salesTable[[#This Row],[Quantity_final]]*salesTable[[#This Row],[UnitPrice_final]],2)=ROUND(salesTable[[#This Row],[revenue_clean]],2)=TRUE,salesTable[[#This Row],[revenue_clean]],"invalid"),"INVALID")</f>
        <v>4950</v>
      </c>
      <c r="AM1482" s="19">
        <f>IF(ISNUMBER(salesTable[[#This Row],[OrderDate]]),salesTable[[#This Row],[OrderDate]],IFERROR(DATEVALUE(CLEAN(TRIM(SUBSTITUTE(salesTable[[#This Row],[OrderDate]],".","/")))),"CHECK"))</f>
        <v>45838</v>
      </c>
      <c r="AN1482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45838</v>
      </c>
      <c r="AO148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82" s="8" t="str">
        <f>CLEAN(PROPER(TRIM(salesTable[[#This Row],[Email]])))</f>
        <v>Kojo.Arthur68@Example.Com</v>
      </c>
      <c r="AR1482" s="8" t="str">
        <f>CLEAN(TRIM(salesTable[[#This Row],[SourceFile]]))</f>
        <v>Online_Sales_2025.xlsx</v>
      </c>
      <c r="AS148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2" s="8" t="str">
        <f>IF(salesTable[orderRef_final]&lt;&gt;"MISSING",salesTable[orderRef_final],"invalid")</f>
        <v>SUSPICIOUS</v>
      </c>
    </row>
    <row r="1483" spans="1:46" x14ac:dyDescent="0.3">
      <c r="A1483" t="s">
        <v>6057</v>
      </c>
      <c r="B1483" t="s">
        <v>6058</v>
      </c>
      <c r="C1483" t="s">
        <v>5248</v>
      </c>
      <c r="D1483" t="s">
        <v>1071</v>
      </c>
      <c r="E1483" t="s">
        <v>1682</v>
      </c>
      <c r="F1483" t="s">
        <v>23</v>
      </c>
      <c r="G1483" t="s">
        <v>68</v>
      </c>
      <c r="H1483" t="s">
        <v>1751</v>
      </c>
      <c r="I1483" t="s">
        <v>110</v>
      </c>
      <c r="J1483" t="s">
        <v>864</v>
      </c>
      <c r="K1483" t="s">
        <v>481</v>
      </c>
      <c r="L1483" t="s">
        <v>111</v>
      </c>
      <c r="M1483">
        <v>1</v>
      </c>
      <c r="N1483">
        <v>3500</v>
      </c>
      <c r="O1483">
        <v>3500</v>
      </c>
      <c r="P1483" t="s">
        <v>6059</v>
      </c>
      <c r="Q1483" t="s">
        <v>6060</v>
      </c>
      <c r="R1483" t="s">
        <v>46</v>
      </c>
      <c r="S1483" t="str">
        <f>IF(salesTable[[#This Row],[Region]]="","MISSING",IFERROR(VLOOKUP(salesTable[[#This Row],[Region]],region_ref[],2,FALSE),TRIM(CLEAN(UPPER(salesTable[[#This Row],[Region]])))))</f>
        <v>HO</v>
      </c>
      <c r="T1483" t="str">
        <f>IF(salesTable[[#This Row],[CustomerType]]="","MISSING",IFERROR(VLOOKUP(salesTable[[#This Row],[CustomerType]],customerType_Ref[],2,FALSE),TRIM(CLEAN(UPPER(salesTable[[#This Row],[CustomerType]])))))</f>
        <v>INDIVIDUAL</v>
      </c>
      <c r="U1483" t="str">
        <f>IF(salesTable[[#This Row],[SalesChannel]]="","MISSING",IFERROR(VLOOKUP(salesTable[[#This Row],[SalesChannel]],salesChannel_Ref[],2,FALSE),CLEAN(UPPER(TRIM(salesTable[SalesChannel])))))</f>
        <v>MOBILE APP</v>
      </c>
      <c r="V1483" t="str">
        <f>IF(salesTable[[#This Row],[PaymentMethod]]="","MISSING",IFERROR(VLOOKUP(salesTable[[#This Row],[PaymentMethod]],paymentMethod_REF[],2,FALSE), CLEAN(UPPER(TRIM(salesTable[[#This Row],[PaymentMethod]])))))</f>
        <v>CARD</v>
      </c>
      <c r="W1483" s="8" t="str">
        <f>IF(salesTable[[#This Row],[ProductID]]="","MISSING",IFERROR(VLOOKUP(salesTable[[#This Row],[ProductID]],product_REF[],1,FALSE),"NO MATCH"))</f>
        <v>P010</v>
      </c>
      <c r="X1483" s="8" t="str">
        <f>CLEAN(UPPER(TRIM(IF(salesTable[[#This Row],[ProductID]]="","MISSING",IFERROR(VLOOKUP(salesTable[[#This Row],[ProductID]],product_REF[],2,FALSE),"NO MATCH")))))</f>
        <v>AIR CONDITIONER</v>
      </c>
      <c r="Y1483" t="str">
        <f>IFERROR(CLEAN(UPPER(TRIM(VLOOKUP(salesTable[[#This Row],[productID_Final]],product_REF[],3,FALSE)))),"NO MATCH")</f>
        <v>HOME APPLIANCES</v>
      </c>
      <c r="Z1483" s="8" t="str">
        <f>IF(salesTable[[#This Row],[productCategory_final]]=CLEAN(UPPER(TRIM(salesTable[ProductCategory]))),salesTable[[#This Row],[productCategory_final]],"MISMATCH")</f>
        <v>HOME APPLIANCES</v>
      </c>
      <c r="AA1483" s="8" t="str">
        <f>IF(salesTable[[#This Row],[CustomerID]]="","MISSING",IFERROR(VLOOKUP(salesTable[[#This Row],[CustomerID]],customer_REF[],1,FALSE),"NO MATCH"))</f>
        <v>C0111</v>
      </c>
      <c r="AB1483" t="str">
        <f>CLEAN(UPPER(TRIM(IF(salesTable[[#This Row],[FirstName]]="","MISSING",IFERROR(VLOOKUP(salesTable[[#This Row],[CustomerID_final]],customer_REF[],2,FALSE),"NO MATCH")))))</f>
        <v>KOFI</v>
      </c>
      <c r="AC1483" s="8" t="str">
        <f>IF(salesTable[[#This Row],[customerFisrtName]]=CLEAN(UPPER(TRIM(salesTable[[#This Row],[customerFisrtName]]))),salesTable[[#This Row],[customerFisrtName]],"MISMATCH")</f>
        <v>KOFI</v>
      </c>
      <c r="AD1483" t="str">
        <f>CLEAN(UPPER(TRIM(IF(salesTable[[#This Row],[LastName]]="","MISSING",IFERROR(VLOOKUP(salesTable[[#This Row],[CustomerID_final]],customer_REF[],3,FALSE),"NO MATCH")))))</f>
        <v>ADDO</v>
      </c>
      <c r="AE1483" s="8" t="str">
        <f>IF(salesTable[[#This Row],[customerLastName]]=CLEAN(UPPER(TRIM(salesTable[[#This Row],[customerLastName]]))),salesTable[[#This Row],[customerLastName]],"MISMATCH")</f>
        <v>ADDO</v>
      </c>
      <c r="AF1483" s="8" t="str">
        <f>IF(salesTable[[#This Row],[Phone]]="","MISSING",0&amp;RIGHT(TRIM(SUBSTITUTE(SUBSTITUTE(SUBSTITUTE(salesTable[[#This Row],[Phone]],"+","")," ",""),"-","")),9))</f>
        <v>0555556734</v>
      </c>
      <c r="AG1483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483" s="8">
        <f>IF(salesTable[[#This Row],[quantity_clean]]&gt;0,salesTable[[#This Row],[quantity_clean]],"INVALID")</f>
        <v>1</v>
      </c>
      <c r="AI1483">
        <f>IF(OR(salesTable[[#This Row],[UnitPrice]]="",salesTable[[#This Row],[UnitPrice]]="N/A",salesTable[[#This Row],[UnitPrice]]="unknown"),"INVALID",VALUE(TRIM(SUBSTITUTE(SUBSTITUTE(salesTable[[#This Row],[UnitPrice]],",",""),"GH₵",""))))</f>
        <v>3500</v>
      </c>
      <c r="AJ1483" s="8">
        <f>IF(salesTable[[#This Row],[unitPrice_clean]]&gt;0,salesTable[[#This Row],[unitPrice_clean]],"INVALID")</f>
        <v>3500</v>
      </c>
      <c r="AK1483">
        <f>IF(salesTable[[#This Row],[Revenue]]="","MISSING",VALUE(TRIM(SUBSTITUTE(SUBSTITUTE(salesTable[[#This Row],[Revenue]],",",""),"GH₵",""))))</f>
        <v>3500</v>
      </c>
      <c r="AL1483" s="8">
        <f>IFERROR(IF(ROUND(salesTable[[#This Row],[Quantity_final]]*salesTable[[#This Row],[UnitPrice_final]],2)=ROUND(salesTable[[#This Row],[revenue_clean]],2)=TRUE,salesTable[[#This Row],[revenue_clean]],"invalid"),"INVALID")</f>
        <v>3500</v>
      </c>
      <c r="AM1483" s="19">
        <f>IF(ISNUMBER(salesTable[[#This Row],[OrderDate]]),salesTable[[#This Row],[OrderDate]],IFERROR(DATEVALUE(CLEAN(TRIM(SUBSTITUTE(salesTable[[#This Row],[OrderDate]],".","/")))),"CHECK"))</f>
        <v>46179</v>
      </c>
      <c r="AN148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8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83" s="8" t="str">
        <f>CLEAN(PROPER(TRIM(salesTable[[#This Row],[Email]])))</f>
        <v>Kofi.Addo23@Example.Com</v>
      </c>
      <c r="AR1483" s="8" t="str">
        <f>CLEAN(TRIM(salesTable[[#This Row],[SourceFile]]))</f>
        <v>Mobile_App_Export.csv</v>
      </c>
      <c r="AS148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3" s="8" t="str">
        <f>IF(salesTable[orderRef_final]&lt;&gt;"MISSING",salesTable[orderRef_final],"invalid")</f>
        <v>SUSPICIOUS</v>
      </c>
    </row>
    <row r="1484" spans="1:46" x14ac:dyDescent="0.3">
      <c r="A1484" t="s">
        <v>6079</v>
      </c>
      <c r="B1484" t="s">
        <v>6080</v>
      </c>
      <c r="C1484" t="s">
        <v>1868</v>
      </c>
      <c r="D1484" t="s">
        <v>366</v>
      </c>
      <c r="E1484" t="s">
        <v>173</v>
      </c>
      <c r="F1484" t="s">
        <v>108</v>
      </c>
      <c r="G1484" t="s">
        <v>191</v>
      </c>
      <c r="H1484" t="s">
        <v>278</v>
      </c>
      <c r="I1484" t="s">
        <v>241</v>
      </c>
      <c r="J1484" t="s">
        <v>97</v>
      </c>
      <c r="K1484" t="s">
        <v>28</v>
      </c>
      <c r="L1484" t="s">
        <v>58</v>
      </c>
      <c r="M1484">
        <v>7</v>
      </c>
      <c r="N1484">
        <v>1650</v>
      </c>
      <c r="O1484">
        <v>11550</v>
      </c>
      <c r="P1484" t="s">
        <v>6081</v>
      </c>
      <c r="Q1484" t="s">
        <v>6082</v>
      </c>
      <c r="R1484" t="s">
        <v>61</v>
      </c>
      <c r="S1484" t="str">
        <f>IF(salesTable[[#This Row],[Region]]="","MISSING",IFERROR(VLOOKUP(salesTable[[#This Row],[Region]],region_ref[],2,FALSE),TRIM(CLEAN(UPPER(salesTable[[#This Row],[Region]])))))</f>
        <v>TAMALE</v>
      </c>
      <c r="T1484" t="str">
        <f>IF(salesTable[[#This Row],[CustomerType]]="","MISSING",IFERROR(VLOOKUP(salesTable[[#This Row],[CustomerType]],customerType_Ref[],2,FALSE),TRIM(CLEAN(UPPER(salesTable[[#This Row],[CustomerType]])))))</f>
        <v>BUSINESS</v>
      </c>
      <c r="U1484" t="str">
        <f>IF(salesTable[[#This Row],[SalesChannel]]="","MISSING",IFERROR(VLOOKUP(salesTable[[#This Row],[SalesChannel]],salesChannel_Ref[],2,FALSE),CLEAN(UPPER(TRIM(salesTable[SalesChannel])))))</f>
        <v>IN-STORE</v>
      </c>
      <c r="V1484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84" s="8" t="str">
        <f>IF(salesTable[[#This Row],[ProductID]]="","MISSING",IFERROR(VLOOKUP(salesTable[[#This Row],[ProductID]],product_REF[],1,FALSE),"NO MATCH"))</f>
        <v>P004</v>
      </c>
      <c r="X1484" s="8" t="str">
        <f>CLEAN(UPPER(TRIM(IF(salesTable[[#This Row],[ProductID]]="","MISSING",IFERROR(VLOOKUP(salesTable[[#This Row],[ProductID]],product_REF[],2,FALSE),"NO MATCH")))))</f>
        <v>LASER PRINTER</v>
      </c>
      <c r="Y1484" t="str">
        <f>IFERROR(CLEAN(UPPER(TRIM(VLOOKUP(salesTable[[#This Row],[productID_Final]],product_REF[],3,FALSE)))),"NO MATCH")</f>
        <v>OFFICE SUPPLIES</v>
      </c>
      <c r="Z1484" s="8" t="str">
        <f>IF(salesTable[[#This Row],[productCategory_final]]=CLEAN(UPPER(TRIM(salesTable[ProductCategory]))),salesTable[[#This Row],[productCategory_final]],"MISMATCH")</f>
        <v>OFFICE SUPPLIES</v>
      </c>
      <c r="AA1484" s="8" t="str">
        <f>IF(salesTable[[#This Row],[CustomerID]]="","MISSING",IFERROR(VLOOKUP(salesTable[[#This Row],[CustomerID]],customer_REF[],1,FALSE),"NO MATCH"))</f>
        <v>C0024</v>
      </c>
      <c r="AB1484" t="str">
        <f>CLEAN(UPPER(TRIM(IF(salesTable[[#This Row],[FirstName]]="","MISSING",IFERROR(VLOOKUP(salesTable[[#This Row],[CustomerID_final]],customer_REF[],2,FALSE),"NO MATCH")))))</f>
        <v>ABENA</v>
      </c>
      <c r="AC1484" s="8" t="str">
        <f>IF(salesTable[[#This Row],[customerFisrtName]]=CLEAN(UPPER(TRIM(salesTable[[#This Row],[customerFisrtName]]))),salesTable[[#This Row],[customerFisrtName]],"MISMATCH")</f>
        <v>ABENA</v>
      </c>
      <c r="AD1484" t="str">
        <f>CLEAN(UPPER(TRIM(IF(salesTable[[#This Row],[LastName]]="","MISSING",IFERROR(VLOOKUP(salesTable[[#This Row],[CustomerID_final]],customer_REF[],3,FALSE),"NO MATCH")))))</f>
        <v>OSEI</v>
      </c>
      <c r="AE1484" s="8" t="str">
        <f>IF(salesTable[[#This Row],[customerLastName]]=CLEAN(UPPER(TRIM(salesTable[[#This Row],[customerLastName]]))),salesTable[[#This Row],[customerLastName]],"MISMATCH")</f>
        <v>OSEI</v>
      </c>
      <c r="AF1484" s="8" t="str">
        <f>IF(salesTable[[#This Row],[Phone]]="","MISSING",0&amp;RIGHT(TRIM(SUBSTITUTE(SUBSTITUTE(SUBSTITUTE(salesTable[[#This Row],[Phone]],"+","")," ",""),"-","")),9))</f>
        <v>0555657452</v>
      </c>
      <c r="AG1484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84" s="8">
        <f>IF(salesTable[[#This Row],[quantity_clean]]&gt;0,salesTable[[#This Row],[quantity_clean]],"INVALID")</f>
        <v>7</v>
      </c>
      <c r="AI1484">
        <f>IF(OR(salesTable[[#This Row],[UnitPrice]]="",salesTable[[#This Row],[UnitPrice]]="N/A",salesTable[[#This Row],[UnitPrice]]="unknown"),"INVALID",VALUE(TRIM(SUBSTITUTE(SUBSTITUTE(salesTable[[#This Row],[UnitPrice]],",",""),"GH₵",""))))</f>
        <v>1650</v>
      </c>
      <c r="AJ1484" s="8">
        <f>IF(salesTable[[#This Row],[unitPrice_clean]]&gt;0,salesTable[[#This Row],[unitPrice_clean]],"INVALID")</f>
        <v>1650</v>
      </c>
      <c r="AK1484">
        <f>IF(salesTable[[#This Row],[Revenue]]="","MISSING",VALUE(TRIM(SUBSTITUTE(SUBSTITUTE(salesTable[[#This Row],[Revenue]],",",""),"GH₵",""))))</f>
        <v>11550</v>
      </c>
      <c r="AL1484" s="8">
        <f>IFERROR(IF(ROUND(salesTable[[#This Row],[Quantity_final]]*salesTable[[#This Row],[UnitPrice_final]],2)=ROUND(salesTable[[#This Row],[revenue_clean]],2)=TRUE,salesTable[[#This Row],[revenue_clean]],"invalid"),"INVALID")</f>
        <v>11550</v>
      </c>
      <c r="AM1484" s="19">
        <f>IF(ISNUMBER(salesTable[[#This Row],[OrderDate]]),salesTable[[#This Row],[OrderDate]],IFERROR(DATEVALUE(CLEAN(TRIM(SUBSTITUTE(salesTable[[#This Row],[OrderDate]],".","/")))),"CHECK"))</f>
        <v>45687</v>
      </c>
      <c r="AN148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45687</v>
      </c>
      <c r="AO148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84" s="8" t="str">
        <f>CLEAN(PROPER(TRIM(salesTable[[#This Row],[Email]])))</f>
        <v>Abena.Osei49@Example.Com</v>
      </c>
      <c r="AR1484" s="8" t="str">
        <f>CLEAN(TRIM(salesTable[[#This Row],[SourceFile]]))</f>
        <v>Retail_POS_2025.csv</v>
      </c>
      <c r="AS148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4" s="8" t="str">
        <f>IF(salesTable[orderRef_final]&lt;&gt;"MISSING",salesTable[orderRef_final],"invalid")</f>
        <v>SUSPICIOUS</v>
      </c>
    </row>
    <row r="1485" spans="1:46" x14ac:dyDescent="0.3">
      <c r="A1485" t="s">
        <v>6089</v>
      </c>
      <c r="B1485" t="s">
        <v>4604</v>
      </c>
      <c r="C1485" t="s">
        <v>1717</v>
      </c>
      <c r="D1485" t="s">
        <v>743</v>
      </c>
      <c r="E1485" t="s">
        <v>744</v>
      </c>
      <c r="F1485" t="s">
        <v>108</v>
      </c>
      <c r="G1485" t="s">
        <v>68</v>
      </c>
      <c r="H1485" t="s">
        <v>69</v>
      </c>
      <c r="I1485" t="s">
        <v>110</v>
      </c>
      <c r="J1485" t="s">
        <v>27</v>
      </c>
      <c r="K1485" t="s">
        <v>72</v>
      </c>
      <c r="L1485" t="s">
        <v>111</v>
      </c>
      <c r="M1485" t="s">
        <v>133</v>
      </c>
      <c r="N1485">
        <v>3600</v>
      </c>
      <c r="O1485">
        <v>36000</v>
      </c>
      <c r="P1485" t="s">
        <v>6090</v>
      </c>
      <c r="Q1485" t="s">
        <v>6091</v>
      </c>
      <c r="R1485" t="s">
        <v>157</v>
      </c>
      <c r="S1485" t="str">
        <f>IF(salesTable[[#This Row],[Region]]="","MISSING",IFERROR(VLOOKUP(salesTable[[#This Row],[Region]],region_ref[],2,FALSE),TRIM(CLEAN(UPPER(salesTable[[#This Row],[Region]])))))</f>
        <v>TAMALE</v>
      </c>
      <c r="T1485" t="str">
        <f>IF(salesTable[[#This Row],[CustomerType]]="","MISSING",IFERROR(VLOOKUP(salesTable[[#This Row],[CustomerType]],customerType_Ref[],2,FALSE),TRIM(CLEAN(UPPER(salesTable[[#This Row],[CustomerType]])))))</f>
        <v>GOVERNMENT</v>
      </c>
      <c r="U1485" t="str">
        <f>IF(salesTable[[#This Row],[SalesChannel]]="","MISSING",IFERROR(VLOOKUP(salesTable[[#This Row],[SalesChannel]],salesChannel_Ref[],2,FALSE),CLEAN(UPPER(TRIM(salesTable[SalesChannel])))))</f>
        <v>IN-STORE</v>
      </c>
      <c r="V1485" t="str">
        <f>IF(salesTable[[#This Row],[PaymentMethod]]="","MISSING",IFERROR(VLOOKUP(salesTable[[#This Row],[PaymentMethod]],paymentMethod_REF[],2,FALSE), CLEAN(UPPER(TRIM(salesTable[[#This Row],[PaymentMethod]])))))</f>
        <v>CARD</v>
      </c>
      <c r="W1485" s="8" t="str">
        <f>IF(salesTable[[#This Row],[ProductID]]="","MISSING",IFERROR(VLOOKUP(salesTable[[#This Row],[ProductID]],product_REF[],1,FALSE),"NO MATCH"))</f>
        <v>P010</v>
      </c>
      <c r="X1485" s="8" t="str">
        <f>CLEAN(UPPER(TRIM(IF(salesTable[[#This Row],[ProductID]]="","MISSING",IFERROR(VLOOKUP(salesTable[[#This Row],[ProductID]],product_REF[],2,FALSE),"NO MATCH")))))</f>
        <v>AIR CONDITIONER</v>
      </c>
      <c r="Y1485" t="str">
        <f>IFERROR(CLEAN(UPPER(TRIM(VLOOKUP(salesTable[[#This Row],[productID_Final]],product_REF[],3,FALSE)))),"NO MATCH")</f>
        <v>HOME APPLIANCES</v>
      </c>
      <c r="Z1485" s="8" t="str">
        <f>IF(salesTable[[#This Row],[productCategory_final]]=CLEAN(UPPER(TRIM(salesTable[ProductCategory]))),salesTable[[#This Row],[productCategory_final]],"MISMATCH")</f>
        <v>HOME APPLIANCES</v>
      </c>
      <c r="AA1485" s="8" t="str">
        <f>IF(salesTable[[#This Row],[CustomerID]]="","MISSING",IFERROR(VLOOKUP(salesTable[[#This Row],[CustomerID]],customer_REF[],1,FALSE),"NO MATCH"))</f>
        <v>C0267</v>
      </c>
      <c r="AB1485" t="str">
        <f>CLEAN(UPPER(TRIM(IF(salesTable[[#This Row],[FirstName]]="","MISSING",IFERROR(VLOOKUP(salesTable[[#This Row],[CustomerID_final]],customer_REF[],2,FALSE),"NO MATCH")))))</f>
        <v>ESI</v>
      </c>
      <c r="AC1485" s="8" t="str">
        <f>IF(salesTable[[#This Row],[customerFisrtName]]=CLEAN(UPPER(TRIM(salesTable[[#This Row],[customerFisrtName]]))),salesTable[[#This Row],[customerFisrtName]],"MISMATCH")</f>
        <v>ESI</v>
      </c>
      <c r="AD1485" t="str">
        <f>CLEAN(UPPER(TRIM(IF(salesTable[[#This Row],[LastName]]="","MISSING",IFERROR(VLOOKUP(salesTable[[#This Row],[CustomerID_final]],customer_REF[],3,FALSE),"NO MATCH")))))</f>
        <v>APPIAH</v>
      </c>
      <c r="AE1485" s="8" t="str">
        <f>IF(salesTable[[#This Row],[customerLastName]]=CLEAN(UPPER(TRIM(salesTable[[#This Row],[customerLastName]]))),salesTable[[#This Row],[customerLastName]],"MISMATCH")</f>
        <v>APPIAH</v>
      </c>
      <c r="AF1485" s="8" t="str">
        <f>IF(salesTable[[#This Row],[Phone]]="","MISSING",0&amp;RIGHT(TRIM(SUBSTITUTE(SUBSTITUTE(SUBSTITUTE(salesTable[[#This Row],[Phone]],"+","")," ",""),"-","")),9))</f>
        <v>0242771655</v>
      </c>
      <c r="AG1485" t="str">
        <f>IF(OR(salesTable[[#This Row],[Quantity]]="",salesTable[[#This Row],[Quantity]]="N/A",salesTable[[#This Row],[Quantity]]="abc"),"INVALID",VALUE(TRIM(SUBSTITUTE(SUBSTITUTE(salesTable[[#This Row],[Quantity]],",",""),"GH₵",""))))</f>
        <v>INVALID</v>
      </c>
      <c r="AH1485" s="8" t="str">
        <f>IF(salesTable[[#This Row],[quantity_clean]]&gt;0,salesTable[[#This Row],[quantity_clean]],"INVALID")</f>
        <v>INVALID</v>
      </c>
      <c r="AI1485">
        <f>IF(OR(salesTable[[#This Row],[UnitPrice]]="",salesTable[[#This Row],[UnitPrice]]="N/A",salesTable[[#This Row],[UnitPrice]]="unknown"),"INVALID",VALUE(TRIM(SUBSTITUTE(SUBSTITUTE(salesTable[[#This Row],[UnitPrice]],",",""),"GH₵",""))))</f>
        <v>3600</v>
      </c>
      <c r="AJ1485" s="8">
        <f>IF(salesTable[[#This Row],[unitPrice_clean]]&gt;0,salesTable[[#This Row],[unitPrice_clean]],"INVALID")</f>
        <v>3600</v>
      </c>
      <c r="AK1485">
        <f>IF(salesTable[[#This Row],[Revenue]]="","MISSING",VALUE(TRIM(SUBSTITUTE(SUBSTITUTE(salesTable[[#This Row],[Revenue]],",",""),"GH₵",""))))</f>
        <v>36000</v>
      </c>
      <c r="AL1485" s="8" t="str">
        <f>IFERROR(IF(ROUND(salesTable[[#This Row],[Quantity_final]]*salesTable[[#This Row],[UnitPrice_final]],2)=ROUND(salesTable[[#This Row],[revenue_clean]],2)=TRUE,salesTable[[#This Row],[revenue_clean]],"invalid"),"INVALID")</f>
        <v>INVALID</v>
      </c>
      <c r="AM1485" s="19">
        <f>IF(ISNUMBER(salesTable[[#This Row],[OrderDate]]),salesTable[[#This Row],[OrderDate]],IFERROR(DATEVALUE(CLEAN(TRIM(SUBSTITUTE(salesTable[[#This Row],[OrderDate]],".","/")))),"CHECK"))</f>
        <v>45713</v>
      </c>
      <c r="AN1485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45713</v>
      </c>
      <c r="AO148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85" s="8" t="str">
        <f>CLEAN(PROPER(TRIM(salesTable[[#This Row],[Email]])))</f>
        <v>Esi.Appiah95Example.Com</v>
      </c>
      <c r="AR1485" s="8" t="str">
        <f>CLEAN(TRIM(salesTable[[#This Row],[SourceFile]]))</f>
        <v>Online_Sales_2025.xlsx</v>
      </c>
      <c r="AS148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5" s="8" t="str">
        <f>IF(salesTable[orderRef_final]&lt;&gt;"MISSING",salesTable[orderRef_final],"invalid")</f>
        <v>SUSPICIOUS</v>
      </c>
    </row>
    <row r="1486" spans="1:46" x14ac:dyDescent="0.3">
      <c r="A1486" t="s">
        <v>6092</v>
      </c>
      <c r="B1486" t="s">
        <v>5475</v>
      </c>
      <c r="C1486" t="s">
        <v>1651</v>
      </c>
      <c r="E1486" t="s">
        <v>129</v>
      </c>
      <c r="F1486" t="s">
        <v>23</v>
      </c>
      <c r="G1486" t="s">
        <v>239</v>
      </c>
      <c r="H1486" t="s">
        <v>1221</v>
      </c>
      <c r="I1486" t="s">
        <v>193</v>
      </c>
      <c r="J1486" t="s">
        <v>864</v>
      </c>
      <c r="K1486" t="s">
        <v>28</v>
      </c>
      <c r="L1486" t="s">
        <v>111</v>
      </c>
      <c r="M1486" t="s">
        <v>212</v>
      </c>
      <c r="N1486">
        <v>980</v>
      </c>
      <c r="O1486">
        <v>9800</v>
      </c>
      <c r="P1486" t="s">
        <v>6093</v>
      </c>
      <c r="Q1486" t="s">
        <v>6094</v>
      </c>
      <c r="R1486" t="s">
        <v>61</v>
      </c>
      <c r="S1486" t="str">
        <f>IF(salesTable[[#This Row],[Region]]="","MISSING",IFERROR(VLOOKUP(salesTable[[#This Row],[Region]],region_ref[],2,FALSE),TRIM(CLEAN(UPPER(salesTable[[#This Row],[Region]])))))</f>
        <v>HO</v>
      </c>
      <c r="T1486" t="str">
        <f>IF(salesTable[[#This Row],[CustomerType]]="","MISSING",IFERROR(VLOOKUP(salesTable[[#This Row],[CustomerType]],customerType_Ref[],2,FALSE),TRIM(CLEAN(UPPER(salesTable[[#This Row],[CustomerType]])))))</f>
        <v>INDIVIDUAL</v>
      </c>
      <c r="U1486" t="str">
        <f>IF(salesTable[[#This Row],[SalesChannel]]="","MISSING",IFERROR(VLOOKUP(salesTable[[#This Row],[SalesChannel]],salesChannel_Ref[],2,FALSE),CLEAN(UPPER(TRIM(salesTable[SalesChannel])))))</f>
        <v>IN-STORE</v>
      </c>
      <c r="V1486" t="str">
        <f>IF(salesTable[[#This Row],[PaymentMethod]]="","MISSING",IFERROR(VLOOKUP(salesTable[[#This Row],[PaymentMethod]],paymentMethod_REF[],2,FALSE), CLEAN(UPPER(TRIM(salesTable[[#This Row],[PaymentMethod]])))))</f>
        <v>CARD</v>
      </c>
      <c r="W1486" s="8" t="str">
        <f>IF(salesTable[[#This Row],[ProductID]]="","MISSING",IFERROR(VLOOKUP(salesTable[[#This Row],[ProductID]],product_REF[],1,FALSE),"NO MATCH"))</f>
        <v>P009</v>
      </c>
      <c r="X1486" s="8" t="str">
        <f>CLEAN(UPPER(TRIM(IF(salesTable[[#This Row],[ProductID]]="","MISSING",IFERROR(VLOOKUP(salesTable[[#This Row],[ProductID]],product_REF[],2,FALSE),"NO MATCH")))))</f>
        <v>FILING CABINET</v>
      </c>
      <c r="Y1486" t="str">
        <f>IFERROR(CLEAN(UPPER(TRIM(VLOOKUP(salesTable[[#This Row],[productID_Final]],product_REF[],3,FALSE)))),"NO MATCH")</f>
        <v>OFFICE SUPPLIES</v>
      </c>
      <c r="Z1486" s="8" t="str">
        <f>IF(salesTable[[#This Row],[productCategory_final]]=CLEAN(UPPER(TRIM(salesTable[ProductCategory]))),salesTable[[#This Row],[productCategory_final]],"MISMATCH")</f>
        <v>OFFICE SUPPLIES</v>
      </c>
      <c r="AA1486" s="8" t="str">
        <f>IF(salesTable[[#This Row],[CustomerID]]="","MISSING",IFERROR(VLOOKUP(salesTable[[#This Row],[CustomerID]],customer_REF[],1,FALSE),"NO MATCH"))</f>
        <v>C0020</v>
      </c>
      <c r="AB1486" t="str">
        <f>CLEAN(UPPER(TRIM(IF(salesTable[[#This Row],[FirstName]]="","MISSING",IFERROR(VLOOKUP(salesTable[[#This Row],[CustomerID_final]],customer_REF[],2,FALSE),"NO MATCH")))))</f>
        <v>MISSING</v>
      </c>
      <c r="AC1486" s="8" t="str">
        <f>IF(salesTable[[#This Row],[customerFisrtName]]=CLEAN(UPPER(TRIM(salesTable[[#This Row],[customerFisrtName]]))),salesTable[[#This Row],[customerFisrtName]],"MISMATCH")</f>
        <v>MISSING</v>
      </c>
      <c r="AD1486" t="str">
        <f>CLEAN(UPPER(TRIM(IF(salesTable[[#This Row],[LastName]]="","MISSING",IFERROR(VLOOKUP(salesTable[[#This Row],[CustomerID_final]],customer_REF[],3,FALSE),"NO MATCH")))))</f>
        <v>BOATENG</v>
      </c>
      <c r="AE1486" s="8" t="str">
        <f>IF(salesTable[[#This Row],[customerLastName]]=CLEAN(UPPER(TRIM(salesTable[[#This Row],[customerLastName]]))),salesTable[[#This Row],[customerLastName]],"MISMATCH")</f>
        <v>BOATENG</v>
      </c>
      <c r="AF1486" s="8" t="str">
        <f>IF(salesTable[[#This Row],[Phone]]="","MISSING",0&amp;RIGHT(TRIM(SUBSTITUTE(SUBSTITUTE(SUBSTITUTE(salesTable[[#This Row],[Phone]],"+","")," ",""),"-","")),9))</f>
        <v>0501153981</v>
      </c>
      <c r="AG1486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86" s="8">
        <f>IF(salesTable[[#This Row],[quantity_clean]]&gt;0,salesTable[[#This Row],[quantity_clean]],"INVALID")</f>
        <v>10</v>
      </c>
      <c r="AI1486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86" s="8">
        <f>IF(salesTable[[#This Row],[unitPrice_clean]]&gt;0,salesTable[[#This Row],[unitPrice_clean]],"INVALID")</f>
        <v>980</v>
      </c>
      <c r="AK1486">
        <f>IF(salesTable[[#This Row],[Revenue]]="","MISSING",VALUE(TRIM(SUBSTITUTE(SUBSTITUTE(salesTable[[#This Row],[Revenue]],",",""),"GH₵",""))))</f>
        <v>9800</v>
      </c>
      <c r="AL1486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486" s="19">
        <f>IF(ISNUMBER(salesTable[[#This Row],[OrderDate]]),salesTable[[#This Row],[OrderDate]],IFERROR(DATEVALUE(CLEAN(TRIM(SUBSTITUTE(salesTable[[#This Row],[OrderDate]],".","/")))),"CHECK"))</f>
        <v>45783</v>
      </c>
      <c r="AN148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45783</v>
      </c>
      <c r="AO148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86" s="8" t="str">
        <f>CLEAN(PROPER(TRIM(salesTable[[#This Row],[Email]])))</f>
        <v>Ama.Boateng76@Example.Com</v>
      </c>
      <c r="AR1486" s="8" t="str">
        <f>CLEAN(TRIM(salesTable[[#This Row],[SourceFile]]))</f>
        <v>Retail_POS_2025.csv</v>
      </c>
      <c r="AS148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6" s="8" t="str">
        <f>IF(salesTable[orderRef_final]&lt;&gt;"MISSING",salesTable[orderRef_final],"invalid")</f>
        <v>SUSPICIOUS</v>
      </c>
    </row>
    <row r="1487" spans="1:46" x14ac:dyDescent="0.3">
      <c r="A1487" t="s">
        <v>6098</v>
      </c>
      <c r="B1487" t="s">
        <v>6099</v>
      </c>
      <c r="C1487" t="s">
        <v>1862</v>
      </c>
      <c r="D1487" t="s">
        <v>271</v>
      </c>
      <c r="E1487" t="s">
        <v>190</v>
      </c>
      <c r="F1487" t="s">
        <v>23</v>
      </c>
      <c r="G1487" t="s">
        <v>81</v>
      </c>
      <c r="H1487" t="s">
        <v>1901</v>
      </c>
      <c r="I1487" t="s">
        <v>110</v>
      </c>
      <c r="J1487" t="s">
        <v>83</v>
      </c>
      <c r="K1487" t="s">
        <v>98</v>
      </c>
      <c r="L1487" t="s">
        <v>338</v>
      </c>
      <c r="M1487">
        <v>2</v>
      </c>
      <c r="N1487">
        <v>1250</v>
      </c>
      <c r="O1487">
        <v>2500</v>
      </c>
      <c r="P1487" t="s">
        <v>6100</v>
      </c>
      <c r="Q1487" t="s">
        <v>6101</v>
      </c>
      <c r="R1487" t="s">
        <v>32</v>
      </c>
      <c r="S1487" t="str">
        <f>IF(salesTable[[#This Row],[Region]]="","MISSING",IFERROR(VLOOKUP(salesTable[[#This Row],[Region]],region_ref[],2,FALSE),TRIM(CLEAN(UPPER(salesTable[[#This Row],[Region]])))))</f>
        <v>HO</v>
      </c>
      <c r="T1487" t="str">
        <f>IF(salesTable[[#This Row],[CustomerType]]="","MISSING",IFERROR(VLOOKUP(salesTable[[#This Row],[CustomerType]],customerType_Ref[],2,FALSE),TRIM(CLEAN(UPPER(salesTable[[#This Row],[CustomerType]])))))</f>
        <v>INDIVIDUAL</v>
      </c>
      <c r="U1487" t="str">
        <f>IF(salesTable[[#This Row],[SalesChannel]]="","MISSING",IFERROR(VLOOKUP(salesTable[[#This Row],[SalesChannel]],salesChannel_Ref[],2,FALSE),CLEAN(UPPER(TRIM(salesTable[SalesChannel])))))</f>
        <v>MOBILE APP</v>
      </c>
      <c r="V1487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87" s="8" t="str">
        <f>IF(salesTable[[#This Row],[ProductID]]="","MISSING",IFERROR(VLOOKUP(salesTable[[#This Row],[ProductID]],product_REF[],1,FALSE),"NO MATCH"))</f>
        <v>P008</v>
      </c>
      <c r="X1487" s="8" t="str">
        <f>CLEAN(UPPER(TRIM(IF(salesTable[[#This Row],[ProductID]]="","MISSING",IFERROR(VLOOKUP(salesTable[[#This Row],[ProductID]],product_REF[],2,FALSE),"NO MATCH")))))</f>
        <v>MICROWAVE 25L</v>
      </c>
      <c r="Y1487" t="str">
        <f>IFERROR(CLEAN(UPPER(TRIM(VLOOKUP(salesTable[[#This Row],[productID_Final]],product_REF[],3,FALSE)))),"NO MATCH")</f>
        <v>HOME APPLIANCES</v>
      </c>
      <c r="Z1487" s="8" t="str">
        <f>IF(salesTable[[#This Row],[productCategory_final]]=CLEAN(UPPER(TRIM(salesTable[ProductCategory]))),salesTable[[#This Row],[productCategory_final]],"MISMATCH")</f>
        <v>HOME APPLIANCES</v>
      </c>
      <c r="AA1487" s="8" t="str">
        <f>IF(salesTable[[#This Row],[CustomerID]]="","MISSING",IFERROR(VLOOKUP(salesTable[[#This Row],[CustomerID]],customer_REF[],1,FALSE),"NO MATCH"))</f>
        <v>C0218</v>
      </c>
      <c r="AB1487" t="str">
        <f>CLEAN(UPPER(TRIM(IF(salesTable[[#This Row],[FirstName]]="","MISSING",IFERROR(VLOOKUP(salesTable[[#This Row],[CustomerID_final]],customer_REF[],2,FALSE),"NO MATCH")))))</f>
        <v>MICHAEL</v>
      </c>
      <c r="AC1487" s="8" t="str">
        <f>IF(salesTable[[#This Row],[customerFisrtName]]=CLEAN(UPPER(TRIM(salesTable[[#This Row],[customerFisrtName]]))),salesTable[[#This Row],[customerFisrtName]],"MISMATCH")</f>
        <v>MICHAEL</v>
      </c>
      <c r="AD1487" t="str">
        <f>CLEAN(UPPER(TRIM(IF(salesTable[[#This Row],[LastName]]="","MISSING",IFERROR(VLOOKUP(salesTable[[#This Row],[CustomerID_final]],customer_REF[],3,FALSE),"NO MATCH")))))</f>
        <v>ASARE</v>
      </c>
      <c r="AE1487" s="8" t="str">
        <f>IF(salesTable[[#This Row],[customerLastName]]=CLEAN(UPPER(TRIM(salesTable[[#This Row],[customerLastName]]))),salesTable[[#This Row],[customerLastName]],"MISMATCH")</f>
        <v>ASARE</v>
      </c>
      <c r="AF1487" s="8" t="str">
        <f>IF(salesTable[[#This Row],[Phone]]="","MISSING",0&amp;RIGHT(TRIM(SUBSTITUTE(SUBSTITUTE(SUBSTITUTE(salesTable[[#This Row],[Phone]],"+","")," ",""),"-","")),9))</f>
        <v>0541825879</v>
      </c>
      <c r="AG1487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87" s="8">
        <f>IF(salesTable[[#This Row],[quantity_clean]]&gt;0,salesTable[[#This Row],[quantity_clean]],"INVALID")</f>
        <v>2</v>
      </c>
      <c r="AI1487">
        <f>IF(OR(salesTable[[#This Row],[UnitPrice]]="",salesTable[[#This Row],[UnitPrice]]="N/A",salesTable[[#This Row],[UnitPrice]]="unknown"),"INVALID",VALUE(TRIM(SUBSTITUTE(SUBSTITUTE(salesTable[[#This Row],[UnitPrice]],",",""),"GH₵",""))))</f>
        <v>1250</v>
      </c>
      <c r="AJ1487" s="8">
        <f>IF(salesTable[[#This Row],[unitPrice_clean]]&gt;0,salesTable[[#This Row],[unitPrice_clean]],"INVALID")</f>
        <v>1250</v>
      </c>
      <c r="AK1487">
        <f>IF(salesTable[[#This Row],[Revenue]]="","MISSING",VALUE(TRIM(SUBSTITUTE(SUBSTITUTE(salesTable[[#This Row],[Revenue]],",",""),"GH₵",""))))</f>
        <v>2500</v>
      </c>
      <c r="AL1487" s="8">
        <f>IFERROR(IF(ROUND(salesTable[[#This Row],[Quantity_final]]*salesTable[[#This Row],[UnitPrice_final]],2)=ROUND(salesTable[[#This Row],[revenue_clean]],2)=TRUE,salesTable[[#This Row],[revenue_clean]],"invalid"),"INVALID")</f>
        <v>2500</v>
      </c>
      <c r="AM1487" s="19">
        <f>IF(ISNUMBER(salesTable[[#This Row],[OrderDate]]),salesTable[[#This Row],[OrderDate]],IFERROR(DATEVALUE(CLEAN(TRIM(SUBSTITUTE(salesTable[[#This Row],[OrderDate]],".","/")))),"CHECK"))</f>
        <v>45717</v>
      </c>
      <c r="AN1487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45717</v>
      </c>
      <c r="AO148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87" s="8" t="str">
        <f>CLEAN(PROPER(TRIM(salesTable[[#This Row],[Email]])))</f>
        <v>Michael.Asare49@Example.Com</v>
      </c>
      <c r="AR1487" s="8" t="str">
        <f>CLEAN(TRIM(salesTable[[#This Row],[SourceFile]]))</f>
        <v>Agent_App_2025.csv</v>
      </c>
      <c r="AS148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7" s="8" t="str">
        <f>IF(salesTable[orderRef_final]&lt;&gt;"MISSING",salesTable[orderRef_final],"invalid")</f>
        <v>SUSPICIOUS</v>
      </c>
    </row>
    <row r="1488" spans="1:46" x14ac:dyDescent="0.3">
      <c r="A1488" t="s">
        <v>6132</v>
      </c>
      <c r="B1488" t="s">
        <v>1910</v>
      </c>
      <c r="C1488" t="s">
        <v>247</v>
      </c>
      <c r="D1488" t="s">
        <v>65</v>
      </c>
      <c r="E1488" t="s">
        <v>381</v>
      </c>
      <c r="F1488" t="s">
        <v>2405</v>
      </c>
      <c r="G1488" t="s">
        <v>303</v>
      </c>
      <c r="H1488" t="s">
        <v>1094</v>
      </c>
      <c r="I1488" t="s">
        <v>41</v>
      </c>
      <c r="J1488" t="s">
        <v>83</v>
      </c>
      <c r="K1488" t="s">
        <v>57</v>
      </c>
      <c r="L1488" t="s">
        <v>338</v>
      </c>
      <c r="M1488">
        <v>2</v>
      </c>
      <c r="N1488">
        <v>2400</v>
      </c>
      <c r="O1488">
        <v>4800</v>
      </c>
      <c r="P1488" t="s">
        <v>6133</v>
      </c>
      <c r="Q1488" t="s">
        <v>6134</v>
      </c>
      <c r="R1488" t="s">
        <v>157</v>
      </c>
      <c r="S1488" t="str">
        <f>IF(salesTable[[#This Row],[Region]]="","MISSING",IFERROR(VLOOKUP(salesTable[[#This Row],[Region]],region_ref[],2,FALSE),TRIM(CLEAN(UPPER(salesTable[[#This Row],[Region]])))))</f>
        <v>HO</v>
      </c>
      <c r="T1488" t="str">
        <f>IF(salesTable[[#This Row],[CustomerType]]="","MISSING",IFERROR(VLOOKUP(salesTable[[#This Row],[CustomerType]],customerType_Ref[],2,FALSE),TRIM(CLEAN(UPPER(salesTable[[#This Row],[CustomerType]])))))</f>
        <v>INDIVIDUAL</v>
      </c>
      <c r="U1488" t="str">
        <f>IF(salesTable[[#This Row],[SalesChannel]]="","MISSING",IFERROR(VLOOKUP(salesTable[[#This Row],[SalesChannel]],salesChannel_Ref[],2,FALSE),CLEAN(UPPER(TRIM(salesTable[SalesChannel])))))</f>
        <v>ONLINE</v>
      </c>
      <c r="V1488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88" s="8" t="str">
        <f>IF(salesTable[[#This Row],[ProductID]]="","MISSING",IFERROR(VLOOKUP(salesTable[[#This Row],[ProductID]],product_REF[],1,FALSE),"NO MATCH"))</f>
        <v>P011</v>
      </c>
      <c r="X1488" s="8" t="str">
        <f>CLEAN(UPPER(TRIM(IF(salesTable[[#This Row],[ProductID]]="","MISSING",IFERROR(VLOOKUP(salesTable[[#This Row],[ProductID]],product_REF[],2,FALSE),"NO MATCH")))))</f>
        <v>EXECUTIVE DESK</v>
      </c>
      <c r="Y1488" t="str">
        <f>IFERROR(CLEAN(UPPER(TRIM(VLOOKUP(salesTable[[#This Row],[productID_Final]],product_REF[],3,FALSE)))),"NO MATCH")</f>
        <v>FURNITURE</v>
      </c>
      <c r="Z1488" s="8" t="str">
        <f>IF(salesTable[[#This Row],[productCategory_final]]=CLEAN(UPPER(TRIM(salesTable[ProductCategory]))),salesTable[[#This Row],[productCategory_final]],"MISMATCH")</f>
        <v>FURNITURE</v>
      </c>
      <c r="AA1488" s="8" t="str">
        <f>IF(salesTable[[#This Row],[CustomerID]]="","MISSING",IFERROR(VLOOKUP(salesTable[[#This Row],[CustomerID]],customer_REF[],1,FALSE),"NO MATCH"))</f>
        <v>C0079</v>
      </c>
      <c r="AB1488" t="str">
        <f>CLEAN(UPPER(TRIM(IF(salesTable[[#This Row],[FirstName]]="","MISSING",IFERROR(VLOOKUP(salesTable[[#This Row],[CustomerID_final]],customer_REF[],2,FALSE),"NO MATCH")))))</f>
        <v>NAA</v>
      </c>
      <c r="AC1488" s="8" t="str">
        <f>IF(salesTable[[#This Row],[customerFisrtName]]=CLEAN(UPPER(TRIM(salesTable[[#This Row],[customerFisrtName]]))),salesTable[[#This Row],[customerFisrtName]],"MISMATCH")</f>
        <v>NAA</v>
      </c>
      <c r="AD1488" t="str">
        <f>CLEAN(UPPER(TRIM(IF(salesTable[[#This Row],[LastName]]="","MISSING",IFERROR(VLOOKUP(salesTable[[#This Row],[CustomerID_final]],customer_REF[],3,FALSE),"NO MATCH")))))</f>
        <v>MENSAH</v>
      </c>
      <c r="AE1488" s="8" t="str">
        <f>IF(salesTable[[#This Row],[customerLastName]]=CLEAN(UPPER(TRIM(salesTable[[#This Row],[customerLastName]]))),salesTable[[#This Row],[customerLastName]],"MISMATCH")</f>
        <v>MENSAH</v>
      </c>
      <c r="AF1488" s="8" t="str">
        <f>IF(salesTable[[#This Row],[Phone]]="","MISSING",0&amp;RIGHT(TRIM(SUBSTITUTE(SUBSTITUTE(SUBSTITUTE(salesTable[[#This Row],[Phone]],"+","")," ",""),"-","")),9))</f>
        <v>0244530942</v>
      </c>
      <c r="AG1488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88" s="8">
        <f>IF(salesTable[[#This Row],[quantity_clean]]&gt;0,salesTable[[#This Row],[quantity_clean]],"INVALID")</f>
        <v>2</v>
      </c>
      <c r="AI148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88" s="8">
        <f>IF(salesTable[[#This Row],[unitPrice_clean]]&gt;0,salesTable[[#This Row],[unitPrice_clean]],"INVALID")</f>
        <v>2400</v>
      </c>
      <c r="AK1488">
        <f>IF(salesTable[[#This Row],[Revenue]]="","MISSING",VALUE(TRIM(SUBSTITUTE(SUBSTITUTE(salesTable[[#This Row],[Revenue]],",",""),"GH₵",""))))</f>
        <v>4800</v>
      </c>
      <c r="AL1488" s="8">
        <f>IFERROR(IF(ROUND(salesTable[[#This Row],[Quantity_final]]*salesTable[[#This Row],[UnitPrice_final]],2)=ROUND(salesTable[[#This Row],[revenue_clean]],2)=TRUE,salesTable[[#This Row],[revenue_clean]],"invalid"),"INVALID")</f>
        <v>4800</v>
      </c>
      <c r="AM1488" s="19">
        <f>IF(ISNUMBER(salesTable[[#This Row],[OrderDate]]),salesTable[[#This Row],[OrderDate]],IFERROR(DATEVALUE(CLEAN(TRIM(SUBSTITUTE(salesTable[[#This Row],[OrderDate]],".","/")))),"CHECK"))</f>
        <v>45782</v>
      </c>
      <c r="AN148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45782</v>
      </c>
      <c r="AO148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88" s="8" t="str">
        <f>CLEAN(PROPER(TRIM(salesTable[[#This Row],[Email]])))</f>
        <v>Naa.Mensah99@Example.Com</v>
      </c>
      <c r="AR1488" s="8" t="str">
        <f>CLEAN(TRIM(salesTable[[#This Row],[SourceFile]]))</f>
        <v>Online_Sales_2025.xlsx</v>
      </c>
      <c r="AS148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8" s="8" t="str">
        <f>IF(salesTable[orderRef_final]&lt;&gt;"MISSING",salesTable[orderRef_final],"invalid")</f>
        <v>SUSPICIOUS</v>
      </c>
    </row>
    <row r="1489" spans="1:46" x14ac:dyDescent="0.3">
      <c r="A1489" t="s">
        <v>6172</v>
      </c>
      <c r="B1489" t="s">
        <v>3514</v>
      </c>
      <c r="C1489" t="s">
        <v>5487</v>
      </c>
      <c r="D1489" t="s">
        <v>366</v>
      </c>
      <c r="E1489" t="s">
        <v>107</v>
      </c>
      <c r="F1489" t="s">
        <v>108</v>
      </c>
      <c r="G1489" t="s">
        <v>24</v>
      </c>
      <c r="H1489" t="s">
        <v>2102</v>
      </c>
      <c r="I1489" t="s">
        <v>26</v>
      </c>
      <c r="J1489" t="s">
        <v>272</v>
      </c>
      <c r="K1489" t="s">
        <v>288</v>
      </c>
      <c r="L1489" t="s">
        <v>565</v>
      </c>
      <c r="M1489" t="s">
        <v>607</v>
      </c>
      <c r="N1489">
        <v>4200</v>
      </c>
      <c r="O1489">
        <v>8400</v>
      </c>
      <c r="P1489" t="s">
        <v>6173</v>
      </c>
      <c r="Q1489" t="s">
        <v>6174</v>
      </c>
      <c r="R1489" t="s">
        <v>61</v>
      </c>
      <c r="S1489" t="str">
        <f>IF(salesTable[[#This Row],[Region]]="","MISSING",IFERROR(VLOOKUP(salesTable[[#This Row],[Region]],region_ref[],2,FALSE),TRIM(CLEAN(UPPER(salesTable[[#This Row],[Region]])))))</f>
        <v>TAMALE</v>
      </c>
      <c r="T1489" t="str">
        <f>IF(salesTable[[#This Row],[CustomerType]]="","MISSING",IFERROR(VLOOKUP(salesTable[[#This Row],[CustomerType]],customerType_Ref[],2,FALSE),TRIM(CLEAN(UPPER(salesTable[[#This Row],[CustomerType]])))))</f>
        <v>GOVERNMENT</v>
      </c>
      <c r="U1489" t="str">
        <f>IF(salesTable[[#This Row],[SalesChannel]]="","MISSING",IFERROR(VLOOKUP(salesTable[[#This Row],[SalesChannel]],salesChannel_Ref[],2,FALSE),CLEAN(UPPER(TRIM(salesTable[SalesChannel])))))</f>
        <v>AGENT</v>
      </c>
      <c r="V1489" t="str">
        <f>IF(salesTable[[#This Row],[PaymentMethod]]="","MISSING",IFERROR(VLOOKUP(salesTable[[#This Row],[PaymentMethod]],paymentMethod_REF[],2,FALSE), CLEAN(UPPER(TRIM(salesTable[[#This Row],[PaymentMethod]])))))</f>
        <v>CARD</v>
      </c>
      <c r="W1489" s="8" t="str">
        <f>IF(salesTable[[#This Row],[ProductID]]="","MISSING",IFERROR(VLOOKUP(salesTable[[#This Row],[ProductID]],product_REF[],1,FALSE),"NO MATCH"))</f>
        <v>P001</v>
      </c>
      <c r="X1489" s="8" t="str">
        <f>CLEAN(UPPER(TRIM(IF(salesTable[[#This Row],[ProductID]]="","MISSING",IFERROR(VLOOKUP(salesTable[[#This Row],[ProductID]],product_REF[],2,FALSE),"NO MATCH")))))</f>
        <v>LAPTOP PRO 14</v>
      </c>
      <c r="Y1489" t="str">
        <f>IFERROR(CLEAN(UPPER(TRIM(VLOOKUP(salesTable[[#This Row],[productID_Final]],product_REF[],3,FALSE)))),"NO MATCH")</f>
        <v>ELECTRONICS</v>
      </c>
      <c r="Z1489" s="8" t="str">
        <f>IF(salesTable[[#This Row],[productCategory_final]]=CLEAN(UPPER(TRIM(salesTable[ProductCategory]))),salesTable[[#This Row],[productCategory_final]],"MISMATCH")</f>
        <v>ELECTRONICS</v>
      </c>
      <c r="AA1489" s="8" t="str">
        <f>IF(salesTable[[#This Row],[CustomerID]]="","MISSING",IFERROR(VLOOKUP(salesTable[[#This Row],[CustomerID]],customer_REF[],1,FALSE),"NO MATCH"))</f>
        <v>C0004</v>
      </c>
      <c r="AB1489" t="str">
        <f>CLEAN(UPPER(TRIM(IF(salesTable[[#This Row],[FirstName]]="","MISSING",IFERROR(VLOOKUP(salesTable[[#This Row],[CustomerID_final]],customer_REF[],2,FALSE),"NO MATCH")))))</f>
        <v>ABENA</v>
      </c>
      <c r="AC1489" s="8" t="str">
        <f>IF(salesTable[[#This Row],[customerFisrtName]]=CLEAN(UPPER(TRIM(salesTable[[#This Row],[customerFisrtName]]))),salesTable[[#This Row],[customerFisrtName]],"MISMATCH")</f>
        <v>ABENA</v>
      </c>
      <c r="AD1489" t="str">
        <f>CLEAN(UPPER(TRIM(IF(salesTable[[#This Row],[LastName]]="","MISSING",IFERROR(VLOOKUP(salesTable[[#This Row],[CustomerID_final]],customer_REF[],3,FALSE),"NO MATCH")))))</f>
        <v>BADU</v>
      </c>
      <c r="AE1489" s="8" t="str">
        <f>IF(salesTable[[#This Row],[customerLastName]]=CLEAN(UPPER(TRIM(salesTable[[#This Row],[customerLastName]]))),salesTable[[#This Row],[customerLastName]],"MISMATCH")</f>
        <v>BADU</v>
      </c>
      <c r="AF1489" s="8" t="str">
        <f>IF(salesTable[[#This Row],[Phone]]="","MISSING",0&amp;RIGHT(TRIM(SUBSTITUTE(SUBSTITUTE(SUBSTITUTE(salesTable[[#This Row],[Phone]],"+","")," ",""),"-","")),9))</f>
        <v>0502973548</v>
      </c>
      <c r="AG1489">
        <f>IF(OR(salesTable[[#This Row],[Quantity]]="",salesTable[[#This Row],[Quantity]]="N/A",salesTable[[#This Row],[Quantity]]="abc"),"INVALID",VALUE(TRIM(SUBSTITUTE(SUBSTITUTE(salesTable[[#This Row],[Quantity]],",",""),"GH₵",""))))</f>
        <v>2</v>
      </c>
      <c r="AH1489" s="8">
        <f>IF(salesTable[[#This Row],[quantity_clean]]&gt;0,salesTable[[#This Row],[quantity_clean]],"INVALID")</f>
        <v>2</v>
      </c>
      <c r="AI1489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489" s="8">
        <f>IF(salesTable[[#This Row],[unitPrice_clean]]&gt;0,salesTable[[#This Row],[unitPrice_clean]],"INVALID")</f>
        <v>4200</v>
      </c>
      <c r="AK1489">
        <f>IF(salesTable[[#This Row],[Revenue]]="","MISSING",VALUE(TRIM(SUBSTITUTE(SUBSTITUTE(salesTable[[#This Row],[Revenue]],",",""),"GH₵",""))))</f>
        <v>8400</v>
      </c>
      <c r="AL1489" s="8">
        <f>IFERROR(IF(ROUND(salesTable[[#This Row],[Quantity_final]]*salesTable[[#This Row],[UnitPrice_final]],2)=ROUND(salesTable[[#This Row],[revenue_clean]],2)=TRUE,salesTable[[#This Row],[revenue_clean]],"invalid"),"INVALID")</f>
        <v>8400</v>
      </c>
      <c r="AM1489" s="19">
        <f>IF(ISNUMBER(salesTable[[#This Row],[OrderDate]]),salesTable[[#This Row],[OrderDate]],IFERROR(DATEVALUE(CLEAN(TRIM(SUBSTITUTE(salesTable[[#This Row],[OrderDate]],".","/")))),"CHECK"))</f>
        <v>45929</v>
      </c>
      <c r="AN148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45929</v>
      </c>
      <c r="AO148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8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89" s="8" t="str">
        <f>CLEAN(PROPER(TRIM(salesTable[[#This Row],[Email]])))</f>
        <v>Abena.Badu43@Example.Com</v>
      </c>
      <c r="AR1489" s="8" t="str">
        <f>CLEAN(TRIM(salesTable[[#This Row],[SourceFile]]))</f>
        <v>Retail_POS_2025.csv</v>
      </c>
      <c r="AS148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89" s="8" t="str">
        <f>IF(salesTable[orderRef_final]&lt;&gt;"MISSING",salesTable[orderRef_final],"invalid")</f>
        <v>SUSPICIOUS</v>
      </c>
    </row>
    <row r="1490" spans="1:46" x14ac:dyDescent="0.3">
      <c r="A1490" t="s">
        <v>6187</v>
      </c>
      <c r="B1490" t="s">
        <v>6188</v>
      </c>
      <c r="C1490" t="s">
        <v>2022</v>
      </c>
      <c r="E1490" t="s">
        <v>107</v>
      </c>
      <c r="F1490" t="s">
        <v>457</v>
      </c>
      <c r="G1490" t="s">
        <v>24</v>
      </c>
      <c r="H1490" t="s">
        <v>25</v>
      </c>
      <c r="I1490" t="s">
        <v>313</v>
      </c>
      <c r="J1490" t="s">
        <v>71</v>
      </c>
      <c r="K1490" t="s">
        <v>921</v>
      </c>
      <c r="L1490" t="s">
        <v>1386</v>
      </c>
      <c r="M1490" t="s">
        <v>5905</v>
      </c>
      <c r="N1490">
        <v>4200</v>
      </c>
      <c r="O1490">
        <v>33600</v>
      </c>
      <c r="P1490" t="s">
        <v>6189</v>
      </c>
      <c r="Q1490" t="s">
        <v>6190</v>
      </c>
      <c r="R1490" t="s">
        <v>157</v>
      </c>
      <c r="S1490" t="str">
        <f>IF(salesTable[[#This Row],[Region]]="","MISSING",IFERROR(VLOOKUP(salesTable[[#This Row],[Region]],region_ref[],2,FALSE),TRIM(CLEAN(UPPER(salesTable[[#This Row],[Region]])))))</f>
        <v>HO</v>
      </c>
      <c r="T1490" t="str">
        <f>IF(salesTable[[#This Row],[CustomerType]]="","MISSING",IFERROR(VLOOKUP(salesTable[[#This Row],[CustomerType]],customerType_Ref[],2,FALSE),TRIM(CLEAN(UPPER(salesTable[[#This Row],[CustomerType]])))))</f>
        <v>INDIVIDUAL</v>
      </c>
      <c r="U1490" t="str">
        <f>IF(salesTable[[#This Row],[SalesChannel]]="","MISSING",IFERROR(VLOOKUP(salesTable[[#This Row],[SalesChannel]],salesChannel_Ref[],2,FALSE),CLEAN(UPPER(TRIM(salesTable[SalesChannel])))))</f>
        <v>MOBILE APP</v>
      </c>
      <c r="V149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490" s="8" t="str">
        <f>IF(salesTable[[#This Row],[ProductID]]="","MISSING",IFERROR(VLOOKUP(salesTable[[#This Row],[ProductID]],product_REF[],1,FALSE),"NO MATCH"))</f>
        <v>P001</v>
      </c>
      <c r="X1490" s="8" t="str">
        <f>CLEAN(UPPER(TRIM(IF(salesTable[[#This Row],[ProductID]]="","MISSING",IFERROR(VLOOKUP(salesTable[[#This Row],[ProductID]],product_REF[],2,FALSE),"NO MATCH")))))</f>
        <v>LAPTOP PRO 14</v>
      </c>
      <c r="Y1490" t="str">
        <f>IFERROR(CLEAN(UPPER(TRIM(VLOOKUP(salesTable[[#This Row],[productID_Final]],product_REF[],3,FALSE)))),"NO MATCH")</f>
        <v>ELECTRONICS</v>
      </c>
      <c r="Z1490" s="8" t="str">
        <f>IF(salesTable[[#This Row],[productCategory_final]]=CLEAN(UPPER(TRIM(salesTable[ProductCategory]))),salesTable[[#This Row],[productCategory_final]],"MISMATCH")</f>
        <v>ELECTRONICS</v>
      </c>
      <c r="AA1490" s="8" t="str">
        <f>IF(salesTable[[#This Row],[CustomerID]]="","MISSING",IFERROR(VLOOKUP(salesTable[[#This Row],[CustomerID]],customer_REF[],1,FALSE),"NO MATCH"))</f>
        <v>C0344</v>
      </c>
      <c r="AB1490" t="str">
        <f>CLEAN(UPPER(TRIM(IF(salesTable[[#This Row],[FirstName]]="","MISSING",IFERROR(VLOOKUP(salesTable[[#This Row],[CustomerID_final]],customer_REF[],2,FALSE),"NO MATCH")))))</f>
        <v>MISSING</v>
      </c>
      <c r="AC1490" s="8" t="str">
        <f>IF(salesTable[[#This Row],[customerFisrtName]]=CLEAN(UPPER(TRIM(salesTable[[#This Row],[customerFisrtName]]))),salesTable[[#This Row],[customerFisrtName]],"MISMATCH")</f>
        <v>MISSING</v>
      </c>
      <c r="AD1490" t="str">
        <f>CLEAN(UPPER(TRIM(IF(salesTable[[#This Row],[LastName]]="","MISSING",IFERROR(VLOOKUP(salesTable[[#This Row],[CustomerID_final]],customer_REF[],3,FALSE),"NO MATCH")))))</f>
        <v>BADU</v>
      </c>
      <c r="AE1490" s="8" t="str">
        <f>IF(salesTable[[#This Row],[customerLastName]]=CLEAN(UPPER(TRIM(salesTable[[#This Row],[customerLastName]]))),salesTable[[#This Row],[customerLastName]],"MISMATCH")</f>
        <v>BADU</v>
      </c>
      <c r="AF1490" s="8" t="str">
        <f>IF(salesTable[[#This Row],[Phone]]="","MISSING",0&amp;RIGHT(TRIM(SUBSTITUTE(SUBSTITUTE(SUBSTITUTE(salesTable[[#This Row],[Phone]],"+","")," ",""),"-","")),9))</f>
        <v>0503075939</v>
      </c>
      <c r="AG1490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90" s="8">
        <f>IF(salesTable[[#This Row],[quantity_clean]]&gt;0,salesTable[[#This Row],[quantity_clean]],"INVALID")</f>
        <v>8</v>
      </c>
      <c r="AI1490">
        <f>IF(OR(salesTable[[#This Row],[UnitPrice]]="",salesTable[[#This Row],[UnitPrice]]="N/A",salesTable[[#This Row],[UnitPrice]]="unknown"),"INVALID",VALUE(TRIM(SUBSTITUTE(SUBSTITUTE(salesTable[[#This Row],[UnitPrice]],",",""),"GH₵",""))))</f>
        <v>4200</v>
      </c>
      <c r="AJ1490" s="8">
        <f>IF(salesTable[[#This Row],[unitPrice_clean]]&gt;0,salesTable[[#This Row],[unitPrice_clean]],"INVALID")</f>
        <v>4200</v>
      </c>
      <c r="AK1490">
        <f>IF(salesTable[[#This Row],[Revenue]]="","MISSING",VALUE(TRIM(SUBSTITUTE(SUBSTITUTE(salesTable[[#This Row],[Revenue]],",",""),"GH₵",""))))</f>
        <v>33600</v>
      </c>
      <c r="AL1490" s="8">
        <f>IFERROR(IF(ROUND(salesTable[[#This Row],[Quantity_final]]*salesTable[[#This Row],[UnitPrice_final]],2)=ROUND(salesTable[[#This Row],[revenue_clean]],2)=TRUE,salesTable[[#This Row],[revenue_clean]],"invalid"),"INVALID")</f>
        <v>33600</v>
      </c>
      <c r="AM1490" s="19" t="str">
        <f>IF(ISNUMBER(salesTable[[#This Row],[OrderDate]]),salesTable[[#This Row],[OrderDate]],IFERROR(DATEVALUE(CLEAN(TRIM(SUBSTITUTE(salesTable[[#This Row],[OrderDate]],".","/")))),"CHECK"))</f>
        <v>CHECK</v>
      </c>
      <c r="AN1490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9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90" s="8" t="str">
        <f>CLEAN(PROPER(TRIM(salesTable[[#This Row],[Email]])))</f>
        <v>Abena.Badu31@Example.Com</v>
      </c>
      <c r="AR1490" s="8" t="str">
        <f>CLEAN(TRIM(salesTable[[#This Row],[SourceFile]]))</f>
        <v>Online_Sales_2025.xlsx</v>
      </c>
      <c r="AS149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0" s="8" t="str">
        <f>IF(salesTable[orderRef_final]&lt;&gt;"MISSING",salesTable[orderRef_final],"invalid")</f>
        <v>SUSPICIOUS</v>
      </c>
    </row>
    <row r="1491" spans="1:46" x14ac:dyDescent="0.3">
      <c r="A1491" t="s">
        <v>3239</v>
      </c>
      <c r="B1491" t="s">
        <v>6206</v>
      </c>
      <c r="C1491" t="s">
        <v>1437</v>
      </c>
      <c r="D1491" t="s">
        <v>1219</v>
      </c>
      <c r="E1491" t="s">
        <v>93</v>
      </c>
      <c r="F1491" t="s">
        <v>108</v>
      </c>
      <c r="G1491" t="s">
        <v>239</v>
      </c>
      <c r="H1491" t="s">
        <v>240</v>
      </c>
      <c r="I1491" t="s">
        <v>279</v>
      </c>
      <c r="J1491" t="s">
        <v>83</v>
      </c>
      <c r="K1491" t="s">
        <v>660</v>
      </c>
      <c r="L1491" t="s">
        <v>111</v>
      </c>
      <c r="M1491">
        <v>10</v>
      </c>
      <c r="N1491">
        <v>980</v>
      </c>
      <c r="O1491">
        <v>9800</v>
      </c>
      <c r="P1491" t="s">
        <v>6207</v>
      </c>
      <c r="Q1491" t="s">
        <v>6208</v>
      </c>
      <c r="R1491" t="s">
        <v>157</v>
      </c>
      <c r="S1491" t="str">
        <f>IF(salesTable[[#This Row],[Region]]="","MISSING",IFERROR(VLOOKUP(salesTable[[#This Row],[Region]],region_ref[],2,FALSE),TRIM(CLEAN(UPPER(salesTable[[#This Row],[Region]])))))</f>
        <v>TAMALE</v>
      </c>
      <c r="T1491" t="str">
        <f>IF(salesTable[[#This Row],[CustomerType]]="","MISSING",IFERROR(VLOOKUP(salesTable[[#This Row],[CustomerType]],customerType_Ref[],2,FALSE),TRIM(CLEAN(UPPER(salesTable[[#This Row],[CustomerType]])))))</f>
        <v>INDIVIDUAL</v>
      </c>
      <c r="U1491" t="str">
        <f>IF(salesTable[[#This Row],[SalesChannel]]="","MISSING",IFERROR(VLOOKUP(salesTable[[#This Row],[SalesChannel]],salesChannel_Ref[],2,FALSE),CLEAN(UPPER(TRIM(salesTable[SalesChannel])))))</f>
        <v>MOBILE APP</v>
      </c>
      <c r="V1491" t="str">
        <f>IF(salesTable[[#This Row],[PaymentMethod]]="","MISSING",IFERROR(VLOOKUP(salesTable[[#This Row],[PaymentMethod]],paymentMethod_REF[],2,FALSE), CLEAN(UPPER(TRIM(salesTable[[#This Row],[PaymentMethod]])))))</f>
        <v>CARD</v>
      </c>
      <c r="W1491" s="8" t="str">
        <f>IF(salesTable[[#This Row],[ProductID]]="","MISSING",IFERROR(VLOOKUP(salesTable[[#This Row],[ProductID]],product_REF[],1,FALSE),"NO MATCH"))</f>
        <v>P009</v>
      </c>
      <c r="X1491" s="8" t="str">
        <f>CLEAN(UPPER(TRIM(IF(salesTable[[#This Row],[ProductID]]="","MISSING",IFERROR(VLOOKUP(salesTable[[#This Row],[ProductID]],product_REF[],2,FALSE),"NO MATCH")))))</f>
        <v>FILING CABINET</v>
      </c>
      <c r="Y1491" t="str">
        <f>IFERROR(CLEAN(UPPER(TRIM(VLOOKUP(salesTable[[#This Row],[productID_Final]],product_REF[],3,FALSE)))),"NO MATCH")</f>
        <v>OFFICE SUPPLIES</v>
      </c>
      <c r="Z1491" s="8" t="str">
        <f>IF(salesTable[[#This Row],[productCategory_final]]=CLEAN(UPPER(TRIM(salesTable[ProductCategory]))),salesTable[[#This Row],[productCategory_final]],"MISMATCH")</f>
        <v>OFFICE SUPPLIES</v>
      </c>
      <c r="AA1491" s="8" t="str">
        <f>IF(salesTable[[#This Row],[CustomerID]]="","MISSING",IFERROR(VLOOKUP(salesTable[[#This Row],[CustomerID]],customer_REF[],1,FALSE),"NO MATCH"))</f>
        <v>C0392</v>
      </c>
      <c r="AB1491" t="str">
        <f>CLEAN(UPPER(TRIM(IF(salesTable[[#This Row],[FirstName]]="","MISSING",IFERROR(VLOOKUP(salesTable[[#This Row],[CustomerID_final]],customer_REF[],2,FALSE),"NO MATCH")))))</f>
        <v>AMA</v>
      </c>
      <c r="AC1491" s="8" t="str">
        <f>IF(salesTable[[#This Row],[customerFisrtName]]=CLEAN(UPPER(TRIM(salesTable[[#This Row],[customerFisrtName]]))),salesTable[[#This Row],[customerFisrtName]],"MISMATCH")</f>
        <v>AMA</v>
      </c>
      <c r="AD1491" t="str">
        <f>CLEAN(UPPER(TRIM(IF(salesTable[[#This Row],[LastName]]="","MISSING",IFERROR(VLOOKUP(salesTable[[#This Row],[CustomerID_final]],customer_REF[],3,FALSE),"NO MATCH")))))</f>
        <v>BADU</v>
      </c>
      <c r="AE1491" s="8" t="str">
        <f>IF(salesTable[[#This Row],[customerLastName]]=CLEAN(UPPER(TRIM(salesTable[[#This Row],[customerLastName]]))),salesTable[[#This Row],[customerLastName]],"MISMATCH")</f>
        <v>BADU</v>
      </c>
      <c r="AF1491" s="8" t="str">
        <f>IF(salesTable[[#This Row],[Phone]]="","MISSING",0&amp;RIGHT(TRIM(SUBSTITUTE(SUBSTITUTE(SUBSTITUTE(salesTable[[#This Row],[Phone]],"+","")," ",""),"-","")),9))</f>
        <v>0596397771</v>
      </c>
      <c r="AG1491">
        <f>IF(OR(salesTable[[#This Row],[Quantity]]="",salesTable[[#This Row],[Quantity]]="N/A",salesTable[[#This Row],[Quantity]]="abc"),"INVALID",VALUE(TRIM(SUBSTITUTE(SUBSTITUTE(salesTable[[#This Row],[Quantity]],",",""),"GH₵",""))))</f>
        <v>10</v>
      </c>
      <c r="AH1491" s="8">
        <f>IF(salesTable[[#This Row],[quantity_clean]]&gt;0,salesTable[[#This Row],[quantity_clean]],"INVALID")</f>
        <v>10</v>
      </c>
      <c r="AI1491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91" s="8">
        <f>IF(salesTable[[#This Row],[unitPrice_clean]]&gt;0,salesTable[[#This Row],[unitPrice_clean]],"INVALID")</f>
        <v>980</v>
      </c>
      <c r="AK1491">
        <f>IF(salesTable[[#This Row],[Revenue]]="","MISSING",VALUE(TRIM(SUBSTITUTE(SUBSTITUTE(salesTable[[#This Row],[Revenue]],",",""),"GH₵",""))))</f>
        <v>9800</v>
      </c>
      <c r="AL1491" s="8">
        <f>IFERROR(IF(ROUND(salesTable[[#This Row],[Quantity_final]]*salesTable[[#This Row],[UnitPrice_final]],2)=ROUND(salesTable[[#This Row],[revenue_clean]],2)=TRUE,salesTable[[#This Row],[revenue_clean]],"invalid"),"INVALID")</f>
        <v>9800</v>
      </c>
      <c r="AM1491" s="19">
        <f>IF(ISNUMBER(salesTable[[#This Row],[OrderDate]]),salesTable[[#This Row],[OrderDate]],IFERROR(DATEVALUE(CLEAN(TRIM(SUBSTITUTE(salesTable[[#This Row],[OrderDate]],".","/")))),"CHECK"))</f>
        <v>46012</v>
      </c>
      <c r="AN149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46012</v>
      </c>
      <c r="AO149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91" s="8" t="str">
        <f>CLEAN(PROPER(TRIM(salesTable[[#This Row],[Email]])))</f>
        <v>Ama.Badu28@Example.Com</v>
      </c>
      <c r="AR1491" s="8" t="str">
        <f>CLEAN(TRIM(salesTable[[#This Row],[SourceFile]]))</f>
        <v>Online_Sales_2025.xlsx</v>
      </c>
      <c r="AS149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1" s="8" t="str">
        <f>IF(salesTable[orderRef_final]&lt;&gt;"MISSING",salesTable[orderRef_final],"invalid")</f>
        <v>SUSPICIOUS</v>
      </c>
    </row>
    <row r="1492" spans="1:46" x14ac:dyDescent="0.3">
      <c r="A1492" t="s">
        <v>6209</v>
      </c>
      <c r="B1492" t="s">
        <v>6210</v>
      </c>
      <c r="C1492" t="s">
        <v>3490</v>
      </c>
      <c r="D1492" t="s">
        <v>696</v>
      </c>
      <c r="E1492" t="s">
        <v>1283</v>
      </c>
      <c r="F1492" t="s">
        <v>1594</v>
      </c>
      <c r="G1492" t="s">
        <v>303</v>
      </c>
      <c r="H1492" t="s">
        <v>1852</v>
      </c>
      <c r="I1492" t="s">
        <v>122</v>
      </c>
      <c r="J1492" t="s">
        <v>83</v>
      </c>
      <c r="K1492" t="s">
        <v>758</v>
      </c>
      <c r="L1492" t="s">
        <v>165</v>
      </c>
      <c r="M1492">
        <v>8</v>
      </c>
      <c r="N1492">
        <v>2400</v>
      </c>
      <c r="O1492">
        <v>19200</v>
      </c>
      <c r="P1492" t="s">
        <v>6211</v>
      </c>
      <c r="Q1492" t="s">
        <v>3184</v>
      </c>
      <c r="R1492" t="s">
        <v>61</v>
      </c>
      <c r="S1492" t="str">
        <f>IF(salesTable[[#This Row],[Region]]="","MISSING",IFERROR(VLOOKUP(salesTable[[#This Row],[Region]],region_ref[],2,FALSE),TRIM(CLEAN(UPPER(salesTable[[#This Row],[Region]])))))</f>
        <v>TAMALE</v>
      </c>
      <c r="T1492" t="str">
        <f>IF(salesTable[[#This Row],[CustomerType]]="","MISSING",IFERROR(VLOOKUP(salesTable[[#This Row],[CustomerType]],customerType_Ref[],2,FALSE),TRIM(CLEAN(UPPER(salesTable[[#This Row],[CustomerType]])))))</f>
        <v>INDIVIDUAL</v>
      </c>
      <c r="U1492" t="str">
        <f>IF(salesTable[[#This Row],[SalesChannel]]="","MISSING",IFERROR(VLOOKUP(salesTable[[#This Row],[SalesChannel]],salesChannel_Ref[],2,FALSE),CLEAN(UPPER(TRIM(salesTable[SalesChannel])))))</f>
        <v>ONLINE</v>
      </c>
      <c r="V1492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92" s="8" t="str">
        <f>IF(salesTable[[#This Row],[ProductID]]="","MISSING",IFERROR(VLOOKUP(salesTable[[#This Row],[ProductID]],product_REF[],1,FALSE),"NO MATCH"))</f>
        <v>P011</v>
      </c>
      <c r="X1492" s="8" t="str">
        <f>CLEAN(UPPER(TRIM(IF(salesTable[[#This Row],[ProductID]]="","MISSING",IFERROR(VLOOKUP(salesTable[[#This Row],[ProductID]],product_REF[],2,FALSE),"NO MATCH")))))</f>
        <v>EXECUTIVE DESK</v>
      </c>
      <c r="Y1492" t="str">
        <f>IFERROR(CLEAN(UPPER(TRIM(VLOOKUP(salesTable[[#This Row],[productID_Final]],product_REF[],3,FALSE)))),"NO MATCH")</f>
        <v>FURNITURE</v>
      </c>
      <c r="Z1492" s="8" t="str">
        <f>IF(salesTable[[#This Row],[productCategory_final]]=CLEAN(UPPER(TRIM(salesTable[ProductCategory]))),salesTable[[#This Row],[productCategory_final]],"MISMATCH")</f>
        <v>FURNITURE</v>
      </c>
      <c r="AA1492" s="8" t="str">
        <f>IF(salesTable[[#This Row],[CustomerID]]="","MISSING",IFERROR(VLOOKUP(salesTable[[#This Row],[CustomerID]],customer_REF[],1,FALSE),"NO MATCH"))</f>
        <v>C0157</v>
      </c>
      <c r="AB1492" t="str">
        <f>CLEAN(UPPER(TRIM(IF(salesTable[[#This Row],[FirstName]]="","MISSING",IFERROR(VLOOKUP(salesTable[[#This Row],[CustomerID_final]],customer_REF[],2,FALSE),"NO MATCH")))))</f>
        <v>MICHAEL</v>
      </c>
      <c r="AC1492" s="8" t="str">
        <f>IF(salesTable[[#This Row],[customerFisrtName]]=CLEAN(UPPER(TRIM(salesTable[[#This Row],[customerFisrtName]]))),salesTable[[#This Row],[customerFisrtName]],"MISMATCH")</f>
        <v>MICHAEL</v>
      </c>
      <c r="AD1492" t="str">
        <f>CLEAN(UPPER(TRIM(IF(salesTable[[#This Row],[LastName]]="","MISSING",IFERROR(VLOOKUP(salesTable[[#This Row],[CustomerID_final]],customer_REF[],3,FALSE),"NO MATCH")))))</f>
        <v>BOATENG</v>
      </c>
      <c r="AE1492" s="8" t="str">
        <f>IF(salesTable[[#This Row],[customerLastName]]=CLEAN(UPPER(TRIM(salesTable[[#This Row],[customerLastName]]))),salesTable[[#This Row],[customerLastName]],"MISMATCH")</f>
        <v>BOATENG</v>
      </c>
      <c r="AF1492" s="8" t="str">
        <f>IF(salesTable[[#This Row],[Phone]]="","MISSING",0&amp;RIGHT(TRIM(SUBSTITUTE(SUBSTITUTE(SUBSTITUTE(salesTable[[#This Row],[Phone]],"+","")," ",""),"-","")),9))</f>
        <v>0202658670</v>
      </c>
      <c r="AG1492">
        <f>IF(OR(salesTable[[#This Row],[Quantity]]="",salesTable[[#This Row],[Quantity]]="N/A",salesTable[[#This Row],[Quantity]]="abc"),"INVALID",VALUE(TRIM(SUBSTITUTE(SUBSTITUTE(salesTable[[#This Row],[Quantity]],",",""),"GH₵",""))))</f>
        <v>8</v>
      </c>
      <c r="AH1492" s="8">
        <f>IF(salesTable[[#This Row],[quantity_clean]]&gt;0,salesTable[[#This Row],[quantity_clean]],"INVALID")</f>
        <v>8</v>
      </c>
      <c r="AI1492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92" s="8">
        <f>IF(salesTable[[#This Row],[unitPrice_clean]]&gt;0,salesTable[[#This Row],[unitPrice_clean]],"INVALID")</f>
        <v>2400</v>
      </c>
      <c r="AK1492">
        <f>IF(salesTable[[#This Row],[Revenue]]="","MISSING",VALUE(TRIM(SUBSTITUTE(SUBSTITUTE(salesTable[[#This Row],[Revenue]],",",""),"GH₵",""))))</f>
        <v>19200</v>
      </c>
      <c r="AL1492" s="8">
        <f>IFERROR(IF(ROUND(salesTable[[#This Row],[Quantity_final]]*salesTable[[#This Row],[UnitPrice_final]],2)=ROUND(salesTable[[#This Row],[revenue_clean]],2)=TRUE,salesTable[[#This Row],[revenue_clean]],"invalid"),"INVALID")</f>
        <v>19200</v>
      </c>
      <c r="AM1492" s="19">
        <f>IF(ISNUMBER(salesTable[[#This Row],[OrderDate]]),salesTable[[#This Row],[OrderDate]],IFERROR(DATEVALUE(CLEAN(TRIM(SUBSTITUTE(salesTable[[#This Row],[OrderDate]],".","/")))),"CHECK"))</f>
        <v>46117</v>
      </c>
      <c r="AN1492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92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2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92" s="8" t="str">
        <f>CLEAN(PROPER(TRIM(salesTable[[#This Row],[Email]])))</f>
        <v>Michael.Boateng10@Example.Com</v>
      </c>
      <c r="AR1492" s="8" t="str">
        <f>CLEAN(TRIM(salesTable[[#This Row],[SourceFile]]))</f>
        <v>Retail_POS_2025.csv</v>
      </c>
      <c r="AS1492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2" s="8" t="str">
        <f>IF(salesTable[orderRef_final]&lt;&gt;"MISSING",salesTable[orderRef_final],"invalid")</f>
        <v>SUSPICIOUS</v>
      </c>
    </row>
    <row r="1493" spans="1:46" x14ac:dyDescent="0.3">
      <c r="A1493" t="s">
        <v>6219</v>
      </c>
      <c r="B1493" t="s">
        <v>6220</v>
      </c>
      <c r="C1493" t="s">
        <v>742</v>
      </c>
      <c r="D1493" t="s">
        <v>743</v>
      </c>
      <c r="E1493" t="s">
        <v>237</v>
      </c>
      <c r="F1493" t="s">
        <v>2405</v>
      </c>
      <c r="G1493" t="s">
        <v>239</v>
      </c>
      <c r="H1493" t="s">
        <v>240</v>
      </c>
      <c r="I1493" t="s">
        <v>279</v>
      </c>
      <c r="J1493" t="s">
        <v>97</v>
      </c>
      <c r="K1493" t="s">
        <v>57</v>
      </c>
      <c r="L1493" t="s">
        <v>182</v>
      </c>
      <c r="M1493">
        <v>7</v>
      </c>
      <c r="N1493">
        <v>980</v>
      </c>
      <c r="O1493">
        <v>6860</v>
      </c>
      <c r="P1493" t="s">
        <v>6221</v>
      </c>
      <c r="Q1493" t="s">
        <v>6222</v>
      </c>
      <c r="R1493" t="s">
        <v>157</v>
      </c>
      <c r="S1493" t="str">
        <f>IF(salesTable[[#This Row],[Region]]="","MISSING",IFERROR(VLOOKUP(salesTable[[#This Row],[Region]],region_ref[],2,FALSE),TRIM(CLEAN(UPPER(salesTable[[#This Row],[Region]])))))</f>
        <v>HO</v>
      </c>
      <c r="T1493" t="str">
        <f>IF(salesTable[[#This Row],[CustomerType]]="","MISSING",IFERROR(VLOOKUP(salesTable[[#This Row],[CustomerType]],customerType_Ref[],2,FALSE),TRIM(CLEAN(UPPER(salesTable[[#This Row],[CustomerType]])))))</f>
        <v>BUSINESS</v>
      </c>
      <c r="U1493" t="str">
        <f>IF(salesTable[[#This Row],[SalesChannel]]="","MISSING",IFERROR(VLOOKUP(salesTable[[#This Row],[SalesChannel]],salesChannel_Ref[],2,FALSE),CLEAN(UPPER(TRIM(salesTable[SalesChannel])))))</f>
        <v>ONLINE</v>
      </c>
      <c r="V1493" t="str">
        <f>IF(salesTable[[#This Row],[PaymentMethod]]="","MISSING",IFERROR(VLOOKUP(salesTable[[#This Row],[PaymentMethod]],paymentMethod_REF[],2,FALSE), CLEAN(UPPER(TRIM(salesTable[[#This Row],[PaymentMethod]])))))</f>
        <v>CASH</v>
      </c>
      <c r="W1493" s="8" t="str">
        <f>IF(salesTable[[#This Row],[ProductID]]="","MISSING",IFERROR(VLOOKUP(salesTable[[#This Row],[ProductID]],product_REF[],1,FALSE),"NO MATCH"))</f>
        <v>P009</v>
      </c>
      <c r="X1493" s="8" t="str">
        <f>CLEAN(UPPER(TRIM(IF(salesTable[[#This Row],[ProductID]]="","MISSING",IFERROR(VLOOKUP(salesTable[[#This Row],[ProductID]],product_REF[],2,FALSE),"NO MATCH")))))</f>
        <v>FILING CABINET</v>
      </c>
      <c r="Y1493" t="str">
        <f>IFERROR(CLEAN(UPPER(TRIM(VLOOKUP(salesTable[[#This Row],[productID_Final]],product_REF[],3,FALSE)))),"NO MATCH")</f>
        <v>OFFICE SUPPLIES</v>
      </c>
      <c r="Z1493" s="8" t="str">
        <f>IF(salesTable[[#This Row],[productCategory_final]]=CLEAN(UPPER(TRIM(salesTable[ProductCategory]))),salesTable[[#This Row],[productCategory_final]],"MISMATCH")</f>
        <v>OFFICE SUPPLIES</v>
      </c>
      <c r="AA1493" s="8" t="str">
        <f>IF(salesTable[[#This Row],[CustomerID]]="","MISSING",IFERROR(VLOOKUP(salesTable[[#This Row],[CustomerID]],customer_REF[],1,FALSE),"NO MATCH"))</f>
        <v>C0163</v>
      </c>
      <c r="AB1493" t="str">
        <f>CLEAN(UPPER(TRIM(IF(salesTable[[#This Row],[FirstName]]="","MISSING",IFERROR(VLOOKUP(salesTable[[#This Row],[CustomerID_final]],customer_REF[],2,FALSE),"NO MATCH")))))</f>
        <v>ESI</v>
      </c>
      <c r="AC1493" s="8" t="str">
        <f>IF(salesTable[[#This Row],[customerFisrtName]]=CLEAN(UPPER(TRIM(salesTable[[#This Row],[customerFisrtName]]))),salesTable[[#This Row],[customerFisrtName]],"MISMATCH")</f>
        <v>ESI</v>
      </c>
      <c r="AD1493" t="str">
        <f>CLEAN(UPPER(TRIM(IF(salesTable[[#This Row],[LastName]]="","MISSING",IFERROR(VLOOKUP(salesTable[[#This Row],[CustomerID_final]],customer_REF[],3,FALSE),"NO MATCH")))))</f>
        <v>APPIAH</v>
      </c>
      <c r="AE1493" s="8" t="str">
        <f>IF(salesTable[[#This Row],[customerLastName]]=CLEAN(UPPER(TRIM(salesTable[[#This Row],[customerLastName]]))),salesTable[[#This Row],[customerLastName]],"MISMATCH")</f>
        <v>APPIAH</v>
      </c>
      <c r="AF1493" s="8" t="str">
        <f>IF(salesTable[[#This Row],[Phone]]="","MISSING",0&amp;RIGHT(TRIM(SUBSTITUTE(SUBSTITUTE(SUBSTITUTE(salesTable[[#This Row],[Phone]],"+","")," ",""),"-","")),9))</f>
        <v>0543034850</v>
      </c>
      <c r="AG1493">
        <f>IF(OR(salesTable[[#This Row],[Quantity]]="",salesTable[[#This Row],[Quantity]]="N/A",salesTable[[#This Row],[Quantity]]="abc"),"INVALID",VALUE(TRIM(SUBSTITUTE(SUBSTITUTE(salesTable[[#This Row],[Quantity]],",",""),"GH₵",""))))</f>
        <v>7</v>
      </c>
      <c r="AH1493" s="8">
        <f>IF(salesTable[[#This Row],[quantity_clean]]&gt;0,salesTable[[#This Row],[quantity_clean]],"INVALID")</f>
        <v>7</v>
      </c>
      <c r="AI1493">
        <f>IF(OR(salesTable[[#This Row],[UnitPrice]]="",salesTable[[#This Row],[UnitPrice]]="N/A",salesTable[[#This Row],[UnitPrice]]="unknown"),"INVALID",VALUE(TRIM(SUBSTITUTE(SUBSTITUTE(salesTable[[#This Row],[UnitPrice]],",",""),"GH₵",""))))</f>
        <v>980</v>
      </c>
      <c r="AJ1493" s="8">
        <f>IF(salesTable[[#This Row],[unitPrice_clean]]&gt;0,salesTable[[#This Row],[unitPrice_clean]],"INVALID")</f>
        <v>980</v>
      </c>
      <c r="AK1493">
        <f>IF(salesTable[[#This Row],[Revenue]]="","MISSING",VALUE(TRIM(SUBSTITUTE(SUBSTITUTE(salesTable[[#This Row],[Revenue]],",",""),"GH₵",""))))</f>
        <v>6860</v>
      </c>
      <c r="AL1493" s="8">
        <f>IFERROR(IF(ROUND(salesTable[[#This Row],[Quantity_final]]*salesTable[[#This Row],[UnitPrice_final]],2)=ROUND(salesTable[[#This Row],[revenue_clean]],2)=TRUE,salesTable[[#This Row],[revenue_clean]],"invalid"),"INVALID")</f>
        <v>6860</v>
      </c>
      <c r="AM1493" s="19" t="str">
        <f>IF(ISNUMBER(salesTable[[#This Row],[OrderDate]]),salesTable[[#This Row],[OrderDate]],IFERROR(DATEVALUE(CLEAN(TRIM(SUBSTITUTE(salesTable[[#This Row],[OrderDate]],".","/")))),"CHECK"))</f>
        <v>CHECK</v>
      </c>
      <c r="AN1493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93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3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93" s="8" t="str">
        <f>CLEAN(PROPER(TRIM(salesTable[[#This Row],[Email]])))</f>
        <v>Esi.Appiah12@Example.Com</v>
      </c>
      <c r="AR1493" s="8" t="str">
        <f>CLEAN(TRIM(salesTable[[#This Row],[SourceFile]]))</f>
        <v>Online_Sales_2025.xlsx</v>
      </c>
      <c r="AS1493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3" s="8" t="str">
        <f>IF(salesTable[orderRef_final]&lt;&gt;"MISSING",salesTable[orderRef_final],"invalid")</f>
        <v>SUSPICIOUS</v>
      </c>
    </row>
    <row r="1494" spans="1:46" x14ac:dyDescent="0.3">
      <c r="A1494" t="s">
        <v>6226</v>
      </c>
      <c r="B1494" t="s">
        <v>6227</v>
      </c>
      <c r="C1494" t="s">
        <v>1183</v>
      </c>
      <c r="D1494" t="s">
        <v>366</v>
      </c>
      <c r="E1494" t="s">
        <v>129</v>
      </c>
      <c r="F1494" t="s">
        <v>23</v>
      </c>
      <c r="G1494" t="s">
        <v>303</v>
      </c>
      <c r="H1494" t="s">
        <v>399</v>
      </c>
      <c r="I1494" t="s">
        <v>41</v>
      </c>
      <c r="J1494" t="s">
        <v>83</v>
      </c>
      <c r="K1494" t="s">
        <v>257</v>
      </c>
      <c r="L1494" t="s">
        <v>165</v>
      </c>
      <c r="M1494">
        <v>4</v>
      </c>
      <c r="N1494">
        <v>2400</v>
      </c>
      <c r="O1494">
        <v>9600</v>
      </c>
      <c r="P1494" t="s">
        <v>6228</v>
      </c>
      <c r="Q1494" t="s">
        <v>6229</v>
      </c>
      <c r="R1494" t="s">
        <v>157</v>
      </c>
      <c r="S1494" t="str">
        <f>IF(salesTable[[#This Row],[Region]]="","MISSING",IFERROR(VLOOKUP(salesTable[[#This Row],[Region]],region_ref[],2,FALSE),TRIM(CLEAN(UPPER(salesTable[[#This Row],[Region]])))))</f>
        <v>HO</v>
      </c>
      <c r="T1494" t="str">
        <f>IF(salesTable[[#This Row],[CustomerType]]="","MISSING",IFERROR(VLOOKUP(salesTable[[#This Row],[CustomerType]],customerType_Ref[],2,FALSE),TRIM(CLEAN(UPPER(salesTable[[#This Row],[CustomerType]])))))</f>
        <v>INDIVIDUAL</v>
      </c>
      <c r="U1494" t="str">
        <f>IF(salesTable[[#This Row],[SalesChannel]]="","MISSING",IFERROR(VLOOKUP(salesTable[[#This Row],[SalesChannel]],salesChannel_Ref[],2,FALSE),CLEAN(UPPER(TRIM(salesTable[SalesChannel])))))</f>
        <v>ONLINE</v>
      </c>
      <c r="V1494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94" s="8" t="str">
        <f>IF(salesTable[[#This Row],[ProductID]]="","MISSING",IFERROR(VLOOKUP(salesTable[[#This Row],[ProductID]],product_REF[],1,FALSE),"NO MATCH"))</f>
        <v>P011</v>
      </c>
      <c r="X1494" s="8" t="str">
        <f>CLEAN(UPPER(TRIM(IF(salesTable[[#This Row],[ProductID]]="","MISSING",IFERROR(VLOOKUP(salesTable[[#This Row],[ProductID]],product_REF[],2,FALSE),"NO MATCH")))))</f>
        <v>EXECUTIVE DESK</v>
      </c>
      <c r="Y1494" t="str">
        <f>IFERROR(CLEAN(UPPER(TRIM(VLOOKUP(salesTable[[#This Row],[productID_Final]],product_REF[],3,FALSE)))),"NO MATCH")</f>
        <v>FURNITURE</v>
      </c>
      <c r="Z1494" s="8" t="str">
        <f>IF(salesTable[[#This Row],[productCategory_final]]=CLEAN(UPPER(TRIM(salesTable[ProductCategory]))),salesTable[[#This Row],[productCategory_final]],"MISMATCH")</f>
        <v>FURNITURE</v>
      </c>
      <c r="AA1494" s="8" t="str">
        <f>IF(salesTable[[#This Row],[CustomerID]]="","MISSING",IFERROR(VLOOKUP(salesTable[[#This Row],[CustomerID]],customer_REF[],1,FALSE),"NO MATCH"))</f>
        <v>C0216</v>
      </c>
      <c r="AB1494" t="str">
        <f>CLEAN(UPPER(TRIM(IF(salesTable[[#This Row],[FirstName]]="","MISSING",IFERROR(VLOOKUP(salesTable[[#This Row],[CustomerID_final]],customer_REF[],2,FALSE),"NO MATCH")))))</f>
        <v>ABENA</v>
      </c>
      <c r="AC1494" s="8" t="str">
        <f>IF(salesTable[[#This Row],[customerFisrtName]]=CLEAN(UPPER(TRIM(salesTable[[#This Row],[customerFisrtName]]))),salesTable[[#This Row],[customerFisrtName]],"MISMATCH")</f>
        <v>ABENA</v>
      </c>
      <c r="AD1494" t="str">
        <f>CLEAN(UPPER(TRIM(IF(salesTable[[#This Row],[LastName]]="","MISSING",IFERROR(VLOOKUP(salesTable[[#This Row],[CustomerID_final]],customer_REF[],3,FALSE),"NO MATCH")))))</f>
        <v>BOATENG</v>
      </c>
      <c r="AE1494" s="8" t="str">
        <f>IF(salesTable[[#This Row],[customerLastName]]=CLEAN(UPPER(TRIM(salesTable[[#This Row],[customerLastName]]))),salesTable[[#This Row],[customerLastName]],"MISMATCH")</f>
        <v>BOATENG</v>
      </c>
      <c r="AF1494" s="8" t="str">
        <f>IF(salesTable[[#This Row],[Phone]]="","MISSING",0&amp;RIGHT(TRIM(SUBSTITUTE(SUBSTITUTE(SUBSTITUTE(salesTable[[#This Row],[Phone]],"+","")," ",""),"-","")),9))</f>
        <v>0271826662</v>
      </c>
      <c r="AG1494">
        <f>IF(OR(salesTable[[#This Row],[Quantity]]="",salesTable[[#This Row],[Quantity]]="N/A",salesTable[[#This Row],[Quantity]]="abc"),"INVALID",VALUE(TRIM(SUBSTITUTE(SUBSTITUTE(salesTable[[#This Row],[Quantity]],",",""),"GH₵",""))))</f>
        <v>4</v>
      </c>
      <c r="AH1494" s="8">
        <f>IF(salesTable[[#This Row],[quantity_clean]]&gt;0,salesTable[[#This Row],[quantity_clean]],"INVALID")</f>
        <v>4</v>
      </c>
      <c r="AI1494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94" s="8">
        <f>IF(salesTable[[#This Row],[unitPrice_clean]]&gt;0,salesTable[[#This Row],[unitPrice_clean]],"INVALID")</f>
        <v>2400</v>
      </c>
      <c r="AK1494">
        <f>IF(salesTable[[#This Row],[Revenue]]="","MISSING",VALUE(TRIM(SUBSTITUTE(SUBSTITUTE(salesTable[[#This Row],[Revenue]],",",""),"GH₵",""))))</f>
        <v>9600</v>
      </c>
      <c r="AL1494" s="8">
        <f>IFERROR(IF(ROUND(salesTable[[#This Row],[Quantity_final]]*salesTable[[#This Row],[UnitPrice_final]],2)=ROUND(salesTable[[#This Row],[revenue_clean]],2)=TRUE,salesTable[[#This Row],[revenue_clean]],"invalid"),"INVALID")</f>
        <v>9600</v>
      </c>
      <c r="AM1494" s="19">
        <f>IF(ISNUMBER(salesTable[[#This Row],[OrderDate]]),salesTable[[#This Row],[OrderDate]],IFERROR(DATEVALUE(CLEAN(TRIM(SUBSTITUTE(salesTable[[#This Row],[OrderDate]],".","/")))),"CHECK"))</f>
        <v>45931</v>
      </c>
      <c r="AN1494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45931</v>
      </c>
      <c r="AO1494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4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94" s="8" t="str">
        <f>CLEAN(PROPER(TRIM(salesTable[[#This Row],[Email]])))</f>
        <v>Abena.Boateng72@Example.Com</v>
      </c>
      <c r="AR1494" s="8" t="str">
        <f>CLEAN(TRIM(salesTable[[#This Row],[SourceFile]]))</f>
        <v>Online_Sales_2025.xlsx</v>
      </c>
      <c r="AS1494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4" s="8" t="str">
        <f>IF(salesTable[orderRef_final]&lt;&gt;"MISSING",salesTable[orderRef_final],"invalid")</f>
        <v>SUSPICIOUS</v>
      </c>
    </row>
    <row r="1495" spans="1:46" x14ac:dyDescent="0.3">
      <c r="A1495" t="s">
        <v>6230</v>
      </c>
      <c r="B1495" t="s">
        <v>2320</v>
      </c>
      <c r="C1495" t="s">
        <v>5105</v>
      </c>
      <c r="D1495" t="s">
        <v>50</v>
      </c>
      <c r="E1495" t="s">
        <v>140</v>
      </c>
      <c r="F1495" t="s">
        <v>108</v>
      </c>
      <c r="G1495" t="s">
        <v>303</v>
      </c>
      <c r="H1495" t="s">
        <v>1094</v>
      </c>
      <c r="I1495" t="s">
        <v>374</v>
      </c>
      <c r="J1495" t="s">
        <v>27</v>
      </c>
      <c r="K1495" t="s">
        <v>98</v>
      </c>
      <c r="L1495" t="s">
        <v>182</v>
      </c>
      <c r="M1495" t="s">
        <v>202</v>
      </c>
      <c r="N1495">
        <v>2400</v>
      </c>
      <c r="O1495">
        <v>7200</v>
      </c>
      <c r="P1495" t="s">
        <v>6231</v>
      </c>
      <c r="Q1495" t="s">
        <v>6232</v>
      </c>
      <c r="R1495" t="s">
        <v>46</v>
      </c>
      <c r="S1495" t="str">
        <f>IF(salesTable[[#This Row],[Region]]="","MISSING",IFERROR(VLOOKUP(salesTable[[#This Row],[Region]],region_ref[],2,FALSE),TRIM(CLEAN(UPPER(salesTable[[#This Row],[Region]])))))</f>
        <v>TAMALE</v>
      </c>
      <c r="T1495" t="str">
        <f>IF(salesTable[[#This Row],[CustomerType]]="","MISSING",IFERROR(VLOOKUP(salesTable[[#This Row],[CustomerType]],customerType_Ref[],2,FALSE),TRIM(CLEAN(UPPER(salesTable[[#This Row],[CustomerType]])))))</f>
        <v>GOVERNMENT</v>
      </c>
      <c r="U1495" t="str">
        <f>IF(salesTable[[#This Row],[SalesChannel]]="","MISSING",IFERROR(VLOOKUP(salesTable[[#This Row],[SalesChannel]],salesChannel_Ref[],2,FALSE),CLEAN(UPPER(TRIM(salesTable[SalesChannel])))))</f>
        <v>MOBILE APP</v>
      </c>
      <c r="V1495" t="str">
        <f>IF(salesTable[[#This Row],[PaymentMethod]]="","MISSING",IFERROR(VLOOKUP(salesTable[[#This Row],[PaymentMethod]],paymentMethod_REF[],2,FALSE), CLEAN(UPPER(TRIM(salesTable[[#This Row],[PaymentMethod]])))))</f>
        <v>CASH</v>
      </c>
      <c r="W1495" s="8" t="str">
        <f>IF(salesTable[[#This Row],[ProductID]]="","MISSING",IFERROR(VLOOKUP(salesTable[[#This Row],[ProductID]],product_REF[],1,FALSE),"NO MATCH"))</f>
        <v>P011</v>
      </c>
      <c r="X1495" s="8" t="str">
        <f>CLEAN(UPPER(TRIM(IF(salesTable[[#This Row],[ProductID]]="","MISSING",IFERROR(VLOOKUP(salesTable[[#This Row],[ProductID]],product_REF[],2,FALSE),"NO MATCH")))))</f>
        <v>EXECUTIVE DESK</v>
      </c>
      <c r="Y1495" t="str">
        <f>IFERROR(CLEAN(UPPER(TRIM(VLOOKUP(salesTable[[#This Row],[productID_Final]],product_REF[],3,FALSE)))),"NO MATCH")</f>
        <v>FURNITURE</v>
      </c>
      <c r="Z1495" s="8" t="str">
        <f>IF(salesTable[[#This Row],[productCategory_final]]=CLEAN(UPPER(TRIM(salesTable[ProductCategory]))),salesTable[[#This Row],[productCategory_final]],"MISMATCH")</f>
        <v>FURNITURE</v>
      </c>
      <c r="AA1495" s="8" t="str">
        <f>IF(salesTable[[#This Row],[CustomerID]]="","MISSING",IFERROR(VLOOKUP(salesTable[[#This Row],[CustomerID]],customer_REF[],1,FALSE),"NO MATCH"))</f>
        <v>C0153</v>
      </c>
      <c r="AB1495" t="str">
        <f>CLEAN(UPPER(TRIM(IF(salesTable[[#This Row],[FirstName]]="","MISSING",IFERROR(VLOOKUP(salesTable[[#This Row],[CustomerID_final]],customer_REF[],2,FALSE),"NO MATCH")))))</f>
        <v>AKOSUA</v>
      </c>
      <c r="AC1495" s="8" t="str">
        <f>IF(salesTable[[#This Row],[customerFisrtName]]=CLEAN(UPPER(TRIM(salesTable[[#This Row],[customerFisrtName]]))),salesTable[[#This Row],[customerFisrtName]],"MISMATCH")</f>
        <v>AKOSUA</v>
      </c>
      <c r="AD1495" t="str">
        <f>CLEAN(UPPER(TRIM(IF(salesTable[[#This Row],[LastName]]="","MISSING",IFERROR(VLOOKUP(salesTable[[#This Row],[CustomerID_final]],customer_REF[],3,FALSE),"NO MATCH")))))</f>
        <v>OWUSU</v>
      </c>
      <c r="AE1495" s="8" t="str">
        <f>IF(salesTable[[#This Row],[customerLastName]]=CLEAN(UPPER(TRIM(salesTable[[#This Row],[customerLastName]]))),salesTable[[#This Row],[customerLastName]],"MISMATCH")</f>
        <v>OWUSU</v>
      </c>
      <c r="AF1495" s="8" t="str">
        <f>IF(salesTable[[#This Row],[Phone]]="","MISSING",0&amp;RIGHT(TRIM(SUBSTITUTE(SUBSTITUTE(SUBSTITUTE(salesTable[[#This Row],[Phone]],"+","")," ",""),"-","")),9))</f>
        <v>0553684977</v>
      </c>
      <c r="AG1495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95" s="8">
        <f>IF(salesTable[[#This Row],[quantity_clean]]&gt;0,salesTable[[#This Row],[quantity_clean]],"INVALID")</f>
        <v>3</v>
      </c>
      <c r="AI1495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95" s="8">
        <f>IF(salesTable[[#This Row],[unitPrice_clean]]&gt;0,salesTable[[#This Row],[unitPrice_clean]],"INVALID")</f>
        <v>2400</v>
      </c>
      <c r="AK1495">
        <f>IF(salesTable[[#This Row],[Revenue]]="","MISSING",VALUE(TRIM(SUBSTITUTE(SUBSTITUTE(salesTable[[#This Row],[Revenue]],",",""),"GH₵",""))))</f>
        <v>7200</v>
      </c>
      <c r="AL1495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495" s="19" t="str">
        <f>IF(ISNUMBER(salesTable[[#This Row],[OrderDate]]),salesTable[[#This Row],[OrderDate]],IFERROR(DATEVALUE(CLEAN(TRIM(SUBSTITUTE(salesTable[[#This Row],[OrderDate]],".","/")))),"CHECK"))</f>
        <v>CHECK</v>
      </c>
      <c r="AN1495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95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5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95" s="8" t="str">
        <f>CLEAN(PROPER(TRIM(salesTable[[#This Row],[Email]])))</f>
        <v>Akosua.Owusu81@Example.Com</v>
      </c>
      <c r="AR1495" s="8" t="str">
        <f>CLEAN(TRIM(salesTable[[#This Row],[SourceFile]]))</f>
        <v>Mobile_App_Export.csv</v>
      </c>
      <c r="AS1495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5" s="8" t="str">
        <f>IF(salesTable[orderRef_final]&lt;&gt;"MISSING",salesTable[orderRef_final],"invalid")</f>
        <v>SUSPICIOUS</v>
      </c>
    </row>
    <row r="1496" spans="1:46" x14ac:dyDescent="0.3">
      <c r="A1496" t="s">
        <v>6253</v>
      </c>
      <c r="B1496" t="s">
        <v>6254</v>
      </c>
      <c r="C1496" t="s">
        <v>6255</v>
      </c>
      <c r="D1496" t="s">
        <v>65</v>
      </c>
      <c r="E1496" t="s">
        <v>190</v>
      </c>
      <c r="F1496" t="s">
        <v>311</v>
      </c>
      <c r="G1496" t="s">
        <v>218</v>
      </c>
      <c r="H1496" t="s">
        <v>312</v>
      </c>
      <c r="I1496" t="s">
        <v>26</v>
      </c>
      <c r="J1496" t="s">
        <v>83</v>
      </c>
      <c r="K1496" t="s">
        <v>458</v>
      </c>
      <c r="L1496" t="s">
        <v>222</v>
      </c>
      <c r="M1496">
        <v>6</v>
      </c>
      <c r="N1496">
        <v>2800</v>
      </c>
      <c r="O1496">
        <v>16800</v>
      </c>
      <c r="P1496" t="s">
        <v>6256</v>
      </c>
      <c r="Q1496" t="s">
        <v>6257</v>
      </c>
      <c r="R1496" t="s">
        <v>157</v>
      </c>
      <c r="S1496" t="str">
        <f>IF(salesTable[[#This Row],[Region]]="","MISSING",IFERROR(VLOOKUP(salesTable[[#This Row],[Region]],region_ref[],2,FALSE),TRIM(CLEAN(UPPER(salesTable[[#This Row],[Region]])))))</f>
        <v>HO</v>
      </c>
      <c r="T1496" t="str">
        <f>IF(salesTable[[#This Row],[CustomerType]]="","MISSING",IFERROR(VLOOKUP(salesTable[[#This Row],[CustomerType]],customerType_Ref[],2,FALSE),TRIM(CLEAN(UPPER(salesTable[[#This Row],[CustomerType]])))))</f>
        <v>INDIVIDUAL</v>
      </c>
      <c r="U1496" t="str">
        <f>IF(salesTable[[#This Row],[SalesChannel]]="","MISSING",IFERROR(VLOOKUP(salesTable[[#This Row],[SalesChannel]],salesChannel_Ref[],2,FALSE),CLEAN(UPPER(TRIM(salesTable[SalesChannel])))))</f>
        <v>IN-STORE</v>
      </c>
      <c r="V1496" t="str">
        <f>IF(salesTable[[#This Row],[PaymentMethod]]="","MISSING",IFERROR(VLOOKUP(salesTable[[#This Row],[PaymentMethod]],paymentMethod_REF[],2,FALSE), CLEAN(UPPER(TRIM(salesTable[[#This Row],[PaymentMethod]])))))</f>
        <v>CASH</v>
      </c>
      <c r="W1496" s="8" t="str">
        <f>IF(salesTable[[#This Row],[ProductID]]="","MISSING",IFERROR(VLOOKUP(salesTable[[#This Row],[ProductID]],product_REF[],1,FALSE),"NO MATCH"))</f>
        <v>P005</v>
      </c>
      <c r="X1496" s="8" t="str">
        <f>CLEAN(UPPER(TRIM(IF(salesTable[[#This Row],[ProductID]]="","MISSING",IFERROR(VLOOKUP(salesTable[[#This Row],[ProductID]],product_REF[],2,FALSE),"NO MATCH")))))</f>
        <v>SMARTPHONE X</v>
      </c>
      <c r="Y1496" t="str">
        <f>IFERROR(CLEAN(UPPER(TRIM(VLOOKUP(salesTable[[#This Row],[productID_Final]],product_REF[],3,FALSE)))),"NO MATCH")</f>
        <v>ELECTRONICS</v>
      </c>
      <c r="Z1496" s="8" t="str">
        <f>IF(salesTable[[#This Row],[productCategory_final]]=CLEAN(UPPER(TRIM(salesTable[ProductCategory]))),salesTable[[#This Row],[productCategory_final]],"MISMATCH")</f>
        <v>ELECTRONICS</v>
      </c>
      <c r="AA1496" s="8" t="str">
        <f>IF(salesTable[[#This Row],[CustomerID]]="","MISSING",IFERROR(VLOOKUP(salesTable[[#This Row],[CustomerID]],customer_REF[],1,FALSE),"NO MATCH"))</f>
        <v>C0117</v>
      </c>
      <c r="AB1496" t="str">
        <f>CLEAN(UPPER(TRIM(IF(salesTable[[#This Row],[FirstName]]="","MISSING",IFERROR(VLOOKUP(salesTable[[#This Row],[CustomerID_final]],customer_REF[],2,FALSE),"NO MATCH")))))</f>
        <v>NAA</v>
      </c>
      <c r="AC1496" s="8" t="str">
        <f>IF(salesTable[[#This Row],[customerFisrtName]]=CLEAN(UPPER(TRIM(salesTable[[#This Row],[customerFisrtName]]))),salesTable[[#This Row],[customerFisrtName]],"MISMATCH")</f>
        <v>NAA</v>
      </c>
      <c r="AD1496" t="str">
        <f>CLEAN(UPPER(TRIM(IF(salesTable[[#This Row],[LastName]]="","MISSING",IFERROR(VLOOKUP(salesTable[[#This Row],[CustomerID_final]],customer_REF[],3,FALSE),"NO MATCH")))))</f>
        <v>ASARE</v>
      </c>
      <c r="AE1496" s="8" t="str">
        <f>IF(salesTable[[#This Row],[customerLastName]]=CLEAN(UPPER(TRIM(salesTable[[#This Row],[customerLastName]]))),salesTable[[#This Row],[customerLastName]],"MISMATCH")</f>
        <v>ASARE</v>
      </c>
      <c r="AF1496" s="8" t="str">
        <f>IF(salesTable[[#This Row],[Phone]]="","MISSING",0&amp;RIGHT(TRIM(SUBSTITUTE(SUBSTITUTE(SUBSTITUTE(salesTable[[#This Row],[Phone]],"+","")," ",""),"-","")),9))</f>
        <v>0205796797</v>
      </c>
      <c r="AG1496">
        <f>IF(OR(salesTable[[#This Row],[Quantity]]="",salesTable[[#This Row],[Quantity]]="N/A",salesTable[[#This Row],[Quantity]]="abc"),"INVALID",VALUE(TRIM(SUBSTITUTE(SUBSTITUTE(salesTable[[#This Row],[Quantity]],",",""),"GH₵",""))))</f>
        <v>6</v>
      </c>
      <c r="AH1496" s="8">
        <f>IF(salesTable[[#This Row],[quantity_clean]]&gt;0,salesTable[[#This Row],[quantity_clean]],"INVALID")</f>
        <v>6</v>
      </c>
      <c r="AI1496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496" s="8">
        <f>IF(salesTable[[#This Row],[unitPrice_clean]]&gt;0,salesTable[[#This Row],[unitPrice_clean]],"INVALID")</f>
        <v>2800</v>
      </c>
      <c r="AK1496">
        <f>IF(salesTable[[#This Row],[Revenue]]="","MISSING",VALUE(TRIM(SUBSTITUTE(SUBSTITUTE(salesTable[[#This Row],[Revenue]],",",""),"GH₵",""))))</f>
        <v>16800</v>
      </c>
      <c r="AL1496" s="8">
        <f>IFERROR(IF(ROUND(salesTable[[#This Row],[Quantity_final]]*salesTable[[#This Row],[UnitPrice_final]],2)=ROUND(salesTable[[#This Row],[revenue_clean]],2)=TRUE,salesTable[[#This Row],[revenue_clean]],"invalid"),"INVALID")</f>
        <v>16800</v>
      </c>
      <c r="AM1496" s="19">
        <f>IF(ISNUMBER(salesTable[[#This Row],[OrderDate]]),salesTable[[#This Row],[OrderDate]],IFERROR(DATEVALUE(CLEAN(TRIM(SUBSTITUTE(salesTable[[#This Row],[OrderDate]],".","/")))),"CHECK"))</f>
        <v>45903</v>
      </c>
      <c r="AN1496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45903</v>
      </c>
      <c r="AO1496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6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496" s="8" t="str">
        <f>CLEAN(PROPER(TRIM(salesTable[[#This Row],[Email]])))</f>
        <v>Naa.Asare72@Example.Com</v>
      </c>
      <c r="AR1496" s="8" t="str">
        <f>CLEAN(TRIM(salesTable[[#This Row],[SourceFile]]))</f>
        <v>Online_Sales_2025.xlsx</v>
      </c>
      <c r="AS1496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6" s="8" t="str">
        <f>IF(salesTable[orderRef_final]&lt;&gt;"MISSING",salesTable[orderRef_final],"invalid")</f>
        <v>SUSPICIOUS</v>
      </c>
    </row>
    <row r="1497" spans="1:46" x14ac:dyDescent="0.3">
      <c r="A1497" t="s">
        <v>6290</v>
      </c>
      <c r="B1497" t="s">
        <v>6291</v>
      </c>
      <c r="C1497" t="s">
        <v>1813</v>
      </c>
      <c r="D1497" t="s">
        <v>743</v>
      </c>
      <c r="E1497" t="s">
        <v>22</v>
      </c>
      <c r="F1497" t="s">
        <v>108</v>
      </c>
      <c r="G1497" t="s">
        <v>303</v>
      </c>
      <c r="H1497" t="s">
        <v>304</v>
      </c>
      <c r="I1497" t="s">
        <v>41</v>
      </c>
      <c r="J1497" t="s">
        <v>97</v>
      </c>
      <c r="K1497" t="s">
        <v>84</v>
      </c>
      <c r="L1497" t="s">
        <v>182</v>
      </c>
      <c r="M1497">
        <v>3</v>
      </c>
      <c r="N1497">
        <v>2400</v>
      </c>
      <c r="O1497">
        <v>7200</v>
      </c>
      <c r="P1497" t="s">
        <v>6292</v>
      </c>
      <c r="Q1497" t="s">
        <v>6293</v>
      </c>
      <c r="R1497" t="s">
        <v>157</v>
      </c>
      <c r="S1497" t="str">
        <f>IF(salesTable[[#This Row],[Region]]="","MISSING",IFERROR(VLOOKUP(salesTable[[#This Row],[Region]],region_ref[],2,FALSE),TRIM(CLEAN(UPPER(salesTable[[#This Row],[Region]])))))</f>
        <v>TAMALE</v>
      </c>
      <c r="T1497" t="str">
        <f>IF(salesTable[[#This Row],[CustomerType]]="","MISSING",IFERROR(VLOOKUP(salesTable[[#This Row],[CustomerType]],customerType_Ref[],2,FALSE),TRIM(CLEAN(UPPER(salesTable[[#This Row],[CustomerType]])))))</f>
        <v>BUSINESS</v>
      </c>
      <c r="U1497" t="str">
        <f>IF(salesTable[[#This Row],[SalesChannel]]="","MISSING",IFERROR(VLOOKUP(salesTable[[#This Row],[SalesChannel]],salesChannel_Ref[],2,FALSE),CLEAN(UPPER(TRIM(salesTable[SalesChannel])))))</f>
        <v>AGENT</v>
      </c>
      <c r="V1497" t="str">
        <f>IF(salesTable[[#This Row],[PaymentMethod]]="","MISSING",IFERROR(VLOOKUP(salesTable[[#This Row],[PaymentMethod]],paymentMethod_REF[],2,FALSE), CLEAN(UPPER(TRIM(salesTable[[#This Row],[PaymentMethod]])))))</f>
        <v>CASH</v>
      </c>
      <c r="W1497" s="8" t="str">
        <f>IF(salesTable[[#This Row],[ProductID]]="","MISSING",IFERROR(VLOOKUP(salesTable[[#This Row],[ProductID]],product_REF[],1,FALSE),"NO MATCH"))</f>
        <v>P011</v>
      </c>
      <c r="X1497" s="8" t="str">
        <f>CLEAN(UPPER(TRIM(IF(salesTable[[#This Row],[ProductID]]="","MISSING",IFERROR(VLOOKUP(salesTable[[#This Row],[ProductID]],product_REF[],2,FALSE),"NO MATCH")))))</f>
        <v>EXECUTIVE DESK</v>
      </c>
      <c r="Y1497" t="str">
        <f>IFERROR(CLEAN(UPPER(TRIM(VLOOKUP(salesTable[[#This Row],[productID_Final]],product_REF[],3,FALSE)))),"NO MATCH")</f>
        <v>FURNITURE</v>
      </c>
      <c r="Z1497" s="8" t="str">
        <f>IF(salesTable[[#This Row],[productCategory_final]]=CLEAN(UPPER(TRIM(salesTable[ProductCategory]))),salesTable[[#This Row],[productCategory_final]],"MISMATCH")</f>
        <v>FURNITURE</v>
      </c>
      <c r="AA1497" s="8" t="str">
        <f>IF(salesTable[[#This Row],[CustomerID]]="","MISSING",IFERROR(VLOOKUP(salesTable[[#This Row],[CustomerID]],customer_REF[],1,FALSE),"NO MATCH"))</f>
        <v>C0397</v>
      </c>
      <c r="AB1497" t="str">
        <f>CLEAN(UPPER(TRIM(IF(salesTable[[#This Row],[FirstName]]="","MISSING",IFERROR(VLOOKUP(salesTable[[#This Row],[CustomerID_final]],customer_REF[],2,FALSE),"NO MATCH")))))</f>
        <v>ESI</v>
      </c>
      <c r="AC1497" s="8" t="str">
        <f>IF(salesTable[[#This Row],[customerFisrtName]]=CLEAN(UPPER(TRIM(salesTable[[#This Row],[customerFisrtName]]))),salesTable[[#This Row],[customerFisrtName]],"MISMATCH")</f>
        <v>ESI</v>
      </c>
      <c r="AD1497" t="str">
        <f>CLEAN(UPPER(TRIM(IF(salesTable[[#This Row],[LastName]]="","MISSING",IFERROR(VLOOKUP(salesTable[[#This Row],[CustomerID_final]],customer_REF[],3,FALSE),"NO MATCH")))))</f>
        <v>ARTHUR</v>
      </c>
      <c r="AE1497" s="8" t="str">
        <f>IF(salesTable[[#This Row],[customerLastName]]=CLEAN(UPPER(TRIM(salesTable[[#This Row],[customerLastName]]))),salesTable[[#This Row],[customerLastName]],"MISMATCH")</f>
        <v>ARTHUR</v>
      </c>
      <c r="AF1497" s="8" t="str">
        <f>IF(salesTable[[#This Row],[Phone]]="","MISSING",0&amp;RIGHT(TRIM(SUBSTITUTE(SUBSTITUTE(SUBSTITUTE(salesTable[[#This Row],[Phone]],"+","")," ",""),"-","")),9))</f>
        <v>0276341397</v>
      </c>
      <c r="AG1497">
        <f>IF(OR(salesTable[[#This Row],[Quantity]]="",salesTable[[#This Row],[Quantity]]="N/A",salesTable[[#This Row],[Quantity]]="abc"),"INVALID",VALUE(TRIM(SUBSTITUTE(SUBSTITUTE(salesTable[[#This Row],[Quantity]],",",""),"GH₵",""))))</f>
        <v>3</v>
      </c>
      <c r="AH1497" s="8">
        <f>IF(salesTable[[#This Row],[quantity_clean]]&gt;0,salesTable[[#This Row],[quantity_clean]],"INVALID")</f>
        <v>3</v>
      </c>
      <c r="AI1497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97" s="8">
        <f>IF(salesTable[[#This Row],[unitPrice_clean]]&gt;0,salesTable[[#This Row],[unitPrice_clean]],"INVALID")</f>
        <v>2400</v>
      </c>
      <c r="AK1497">
        <f>IF(salesTable[[#This Row],[Revenue]]="","MISSING",VALUE(TRIM(SUBSTITUTE(SUBSTITUTE(salesTable[[#This Row],[Revenue]],",",""),"GH₵",""))))</f>
        <v>7200</v>
      </c>
      <c r="AL1497" s="8">
        <f>IFERROR(IF(ROUND(salesTable[[#This Row],[Quantity_final]]*salesTable[[#This Row],[UnitPrice_final]],2)=ROUND(salesTable[[#This Row],[revenue_clean]],2)=TRUE,salesTable[[#This Row],[revenue_clean]],"invalid"),"INVALID")</f>
        <v>7200</v>
      </c>
      <c r="AM1497" s="19" t="str">
        <f>IF(ISNUMBER(salesTable[[#This Row],[OrderDate]]),salesTable[[#This Row],[OrderDate]],IFERROR(DATEVALUE(CLEAN(TRIM(SUBSTITUTE(salesTable[[#This Row],[OrderDate]],".","/")))),"CHECK"))</f>
        <v>CHECK</v>
      </c>
      <c r="AN1497" s="16" t="str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OUT OF SCOPE</v>
      </c>
      <c r="AO1497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7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97" s="8" t="str">
        <f>CLEAN(PROPER(TRIM(salesTable[[#This Row],[Email]])))</f>
        <v>Esi.Arthur53@Example.Com</v>
      </c>
      <c r="AR1497" s="8" t="str">
        <f>CLEAN(TRIM(salesTable[[#This Row],[SourceFile]]))</f>
        <v>Online_Sales_2025.xlsx</v>
      </c>
      <c r="AS1497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7" s="8" t="str">
        <f>IF(salesTable[orderRef_final]&lt;&gt;"MISSING",salesTable[orderRef_final],"invalid")</f>
        <v>SUSPICIOUS</v>
      </c>
    </row>
    <row r="1498" spans="1:46" x14ac:dyDescent="0.3">
      <c r="A1498" t="s">
        <v>6316</v>
      </c>
      <c r="B1498" t="s">
        <v>6317</v>
      </c>
      <c r="C1498" t="s">
        <v>1065</v>
      </c>
      <c r="D1498" t="s">
        <v>2026</v>
      </c>
      <c r="E1498" t="s">
        <v>93</v>
      </c>
      <c r="F1498" t="s">
        <v>108</v>
      </c>
      <c r="G1498" t="s">
        <v>303</v>
      </c>
      <c r="H1498" t="s">
        <v>399</v>
      </c>
      <c r="I1498" t="s">
        <v>374</v>
      </c>
      <c r="J1498" t="s">
        <v>83</v>
      </c>
      <c r="K1498" t="s">
        <v>84</v>
      </c>
      <c r="L1498" t="s">
        <v>165</v>
      </c>
      <c r="M1498">
        <v>12</v>
      </c>
      <c r="N1498">
        <v>2400</v>
      </c>
      <c r="O1498">
        <v>28800</v>
      </c>
      <c r="P1498" t="s">
        <v>6318</v>
      </c>
      <c r="Q1498" t="s">
        <v>6319</v>
      </c>
      <c r="R1498" t="s">
        <v>46</v>
      </c>
      <c r="S1498" t="str">
        <f>IF(salesTable[[#This Row],[Region]]="","MISSING",IFERROR(VLOOKUP(salesTable[[#This Row],[Region]],region_ref[],2,FALSE),TRIM(CLEAN(UPPER(salesTable[[#This Row],[Region]])))))</f>
        <v>TAMALE</v>
      </c>
      <c r="T1498" t="str">
        <f>IF(salesTable[[#This Row],[CustomerType]]="","MISSING",IFERROR(VLOOKUP(salesTable[[#This Row],[CustomerType]],customerType_Ref[],2,FALSE),TRIM(CLEAN(UPPER(salesTable[[#This Row],[CustomerType]])))))</f>
        <v>INDIVIDUAL</v>
      </c>
      <c r="U1498" t="str">
        <f>IF(salesTable[[#This Row],[SalesChannel]]="","MISSING",IFERROR(VLOOKUP(salesTable[[#This Row],[SalesChannel]],salesChannel_Ref[],2,FALSE),CLEAN(UPPER(TRIM(salesTable[SalesChannel])))))</f>
        <v>AGENT</v>
      </c>
      <c r="V1498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98" s="8" t="str">
        <f>IF(salesTable[[#This Row],[ProductID]]="","MISSING",IFERROR(VLOOKUP(salesTable[[#This Row],[ProductID]],product_REF[],1,FALSE),"NO MATCH"))</f>
        <v>P011</v>
      </c>
      <c r="X1498" s="8" t="str">
        <f>CLEAN(UPPER(TRIM(IF(salesTable[[#This Row],[ProductID]]="","MISSING",IFERROR(VLOOKUP(salesTable[[#This Row],[ProductID]],product_REF[],2,FALSE),"NO MATCH")))))</f>
        <v>EXECUTIVE DESK</v>
      </c>
      <c r="Y1498" t="str">
        <f>IFERROR(CLEAN(UPPER(TRIM(VLOOKUP(salesTable[[#This Row],[productID_Final]],product_REF[],3,FALSE)))),"NO MATCH")</f>
        <v>FURNITURE</v>
      </c>
      <c r="Z1498" s="8" t="str">
        <f>IF(salesTable[[#This Row],[productCategory_final]]=CLEAN(UPPER(TRIM(salesTable[ProductCategory]))),salesTable[[#This Row],[productCategory_final]],"MISMATCH")</f>
        <v>FURNITURE</v>
      </c>
      <c r="AA1498" s="8" t="str">
        <f>IF(salesTable[[#This Row],[CustomerID]]="","MISSING",IFERROR(VLOOKUP(salesTable[[#This Row],[CustomerID]],customer_REF[],1,FALSE),"NO MATCH"))</f>
        <v>C0101</v>
      </c>
      <c r="AB1498" t="str">
        <f>CLEAN(UPPER(TRIM(IF(salesTable[[#This Row],[FirstName]]="","MISSING",IFERROR(VLOOKUP(salesTable[[#This Row],[CustomerID_final]],customer_REF[],2,FALSE),"NO MATCH")))))</f>
        <v>YAW</v>
      </c>
      <c r="AC1498" s="8" t="str">
        <f>IF(salesTable[[#This Row],[customerFisrtName]]=CLEAN(UPPER(TRIM(salesTable[[#This Row],[customerFisrtName]]))),salesTable[[#This Row],[customerFisrtName]],"MISMATCH")</f>
        <v>YAW</v>
      </c>
      <c r="AD1498" t="str">
        <f>CLEAN(UPPER(TRIM(IF(salesTable[[#This Row],[LastName]]="","MISSING",IFERROR(VLOOKUP(salesTable[[#This Row],[CustomerID_final]],customer_REF[],3,FALSE),"NO MATCH")))))</f>
        <v>BADU</v>
      </c>
      <c r="AE1498" s="8" t="str">
        <f>IF(salesTable[[#This Row],[customerLastName]]=CLEAN(UPPER(TRIM(salesTable[[#This Row],[customerLastName]]))),salesTable[[#This Row],[customerLastName]],"MISMATCH")</f>
        <v>BADU</v>
      </c>
      <c r="AF1498" s="8" t="str">
        <f>IF(salesTable[[#This Row],[Phone]]="","MISSING",0&amp;RIGHT(TRIM(SUBSTITUTE(SUBSTITUTE(SUBSTITUTE(salesTable[[#This Row],[Phone]],"+","")," ",""),"-","")),9))</f>
        <v>0263708091</v>
      </c>
      <c r="AG1498">
        <f>IF(OR(salesTable[[#This Row],[Quantity]]="",salesTable[[#This Row],[Quantity]]="N/A",salesTable[[#This Row],[Quantity]]="abc"),"INVALID",VALUE(TRIM(SUBSTITUTE(SUBSTITUTE(salesTable[[#This Row],[Quantity]],",",""),"GH₵",""))))</f>
        <v>12</v>
      </c>
      <c r="AH1498" s="8">
        <f>IF(salesTable[[#This Row],[quantity_clean]]&gt;0,salesTable[[#This Row],[quantity_clean]],"INVALID")</f>
        <v>12</v>
      </c>
      <c r="AI1498">
        <f>IF(OR(salesTable[[#This Row],[UnitPrice]]="",salesTable[[#This Row],[UnitPrice]]="N/A",salesTable[[#This Row],[UnitPrice]]="unknown"),"INVALID",VALUE(TRIM(SUBSTITUTE(SUBSTITUTE(salesTable[[#This Row],[UnitPrice]],",",""),"GH₵",""))))</f>
        <v>2400</v>
      </c>
      <c r="AJ1498" s="8">
        <f>IF(salesTable[[#This Row],[unitPrice_clean]]&gt;0,salesTable[[#This Row],[unitPrice_clean]],"INVALID")</f>
        <v>2400</v>
      </c>
      <c r="AK1498">
        <f>IF(salesTable[[#This Row],[Revenue]]="","MISSING",VALUE(TRIM(SUBSTITUTE(SUBSTITUTE(salesTable[[#This Row],[Revenue]],",",""),"GH₵",""))))</f>
        <v>28800</v>
      </c>
      <c r="AL1498" s="8">
        <f>IFERROR(IF(ROUND(salesTable[[#This Row],[Quantity_final]]*salesTable[[#This Row],[UnitPrice_final]],2)=ROUND(salesTable[[#This Row],[revenue_clean]],2)=TRUE,salesTable[[#This Row],[revenue_clean]],"invalid"),"INVALID")</f>
        <v>28800</v>
      </c>
      <c r="AM1498" s="19">
        <f>IF(ISNUMBER(salesTable[[#This Row],[OrderDate]]),salesTable[[#This Row],[OrderDate]],IFERROR(DATEVALUE(CLEAN(TRIM(SUBSTITUTE(salesTable[[#This Row],[OrderDate]],".","/")))),"CHECK"))</f>
        <v>45711</v>
      </c>
      <c r="AN1498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45711</v>
      </c>
      <c r="AO1498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8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TAM</v>
      </c>
      <c r="AQ1498" s="8" t="str">
        <f>CLEAN(PROPER(TRIM(salesTable[[#This Row],[Email]])))</f>
        <v>Yaw.Badu12@Example.Com</v>
      </c>
      <c r="AR1498" s="8" t="str">
        <f>CLEAN(TRIM(salesTable[[#This Row],[SourceFile]]))</f>
        <v>Mobile_App_Export.csv</v>
      </c>
      <c r="AS1498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8" s="8" t="str">
        <f>IF(salesTable[orderRef_final]&lt;&gt;"MISSING",salesTable[orderRef_final],"invalid")</f>
        <v>SUSPICIOUS</v>
      </c>
    </row>
    <row r="1499" spans="1:46" x14ac:dyDescent="0.3">
      <c r="A1499" t="s">
        <v>6341</v>
      </c>
      <c r="B1499" t="s">
        <v>4108</v>
      </c>
      <c r="C1499" t="s">
        <v>35</v>
      </c>
      <c r="D1499" t="s">
        <v>793</v>
      </c>
      <c r="E1499" t="s">
        <v>37</v>
      </c>
      <c r="F1499" t="s">
        <v>962</v>
      </c>
      <c r="G1499" t="s">
        <v>162</v>
      </c>
      <c r="H1499" t="s">
        <v>1205</v>
      </c>
      <c r="I1499" t="s">
        <v>450</v>
      </c>
      <c r="J1499" t="s">
        <v>305</v>
      </c>
      <c r="K1499" t="s">
        <v>57</v>
      </c>
      <c r="L1499" t="s">
        <v>29</v>
      </c>
      <c r="M1499" t="s">
        <v>99</v>
      </c>
      <c r="N1499">
        <v>620</v>
      </c>
      <c r="O1499">
        <v>6820</v>
      </c>
      <c r="P1499" t="s">
        <v>6342</v>
      </c>
      <c r="Q1499" t="s">
        <v>6343</v>
      </c>
      <c r="R1499" t="s">
        <v>157</v>
      </c>
      <c r="S1499" t="str">
        <f>IF(salesTable[[#This Row],[Region]]="","MISSING",IFERROR(VLOOKUP(salesTable[[#This Row],[Region]],region_ref[],2,FALSE),TRIM(CLEAN(UPPER(salesTable[[#This Row],[Region]])))))</f>
        <v>CAPE COAST</v>
      </c>
      <c r="T1499" t="str">
        <f>IF(salesTable[[#This Row],[CustomerType]]="","MISSING",IFERROR(VLOOKUP(salesTable[[#This Row],[CustomerType]],customerType_Ref[],2,FALSE),TRIM(CLEAN(UPPER(salesTable[[#This Row],[CustomerType]])))))</f>
        <v>GOVERNMENT</v>
      </c>
      <c r="U1499" t="str">
        <f>IF(salesTable[[#This Row],[SalesChannel]]="","MISSING",IFERROR(VLOOKUP(salesTable[[#This Row],[SalesChannel]],salesChannel_Ref[],2,FALSE),CLEAN(UPPER(TRIM(salesTable[SalesChannel])))))</f>
        <v>ONLINE</v>
      </c>
      <c r="V1499" t="str">
        <f>IF(salesTable[[#This Row],[PaymentMethod]]="","MISSING",IFERROR(VLOOKUP(salesTable[[#This Row],[PaymentMethod]],paymentMethod_REF[],2,FALSE), CLEAN(UPPER(TRIM(salesTable[[#This Row],[PaymentMethod]])))))</f>
        <v>BANK TRANSFER</v>
      </c>
      <c r="W1499" s="8" t="str">
        <f>IF(salesTable[[#This Row],[ProductID]]="","MISSING",IFERROR(VLOOKUP(salesTable[[#This Row],[ProductID]],product_REF[],1,FALSE),"NO MATCH"))</f>
        <v>P012</v>
      </c>
      <c r="X1499" s="8" t="str">
        <f>CLEAN(UPPER(TRIM(IF(salesTable[[#This Row],[ProductID]]="","MISSING",IFERROR(VLOOKUP(salesTable[[#This Row],[ProductID]],product_REF[],2,FALSE),"NO MATCH")))))</f>
        <v>BLENDER PLUS</v>
      </c>
      <c r="Y1499" t="str">
        <f>IFERROR(CLEAN(UPPER(TRIM(VLOOKUP(salesTable[[#This Row],[productID_Final]],product_REF[],3,FALSE)))),"NO MATCH")</f>
        <v>HOME APPLIANCES</v>
      </c>
      <c r="Z1499" s="8" t="str">
        <f>IF(salesTable[[#This Row],[productCategory_final]]=CLEAN(UPPER(TRIM(salesTable[ProductCategory]))),salesTable[[#This Row],[productCategory_final]],"MISMATCH")</f>
        <v>HOME APPLIANCES</v>
      </c>
      <c r="AA1499" s="8" t="str">
        <f>IF(salesTable[[#This Row],[CustomerID]]="","MISSING",IFERROR(VLOOKUP(salesTable[[#This Row],[CustomerID]],customer_REF[],1,FALSE),"NO MATCH"))</f>
        <v>C0098</v>
      </c>
      <c r="AB1499" t="str">
        <f>CLEAN(UPPER(TRIM(IF(salesTable[[#This Row],[FirstName]]="","MISSING",IFERROR(VLOOKUP(salesTable[[#This Row],[CustomerID_final]],customer_REF[],2,FALSE),"NO MATCH")))))</f>
        <v>AKOSUA</v>
      </c>
      <c r="AC1499" s="8" t="str">
        <f>IF(salesTable[[#This Row],[customerFisrtName]]=CLEAN(UPPER(TRIM(salesTable[[#This Row],[customerFisrtName]]))),salesTable[[#This Row],[customerFisrtName]],"MISMATCH")</f>
        <v>AKOSUA</v>
      </c>
      <c r="AD1499" t="str">
        <f>CLEAN(UPPER(TRIM(IF(salesTable[[#This Row],[LastName]]="","MISSING",IFERROR(VLOOKUP(salesTable[[#This Row],[CustomerID_final]],customer_REF[],3,FALSE),"NO MATCH")))))</f>
        <v>ANTWI</v>
      </c>
      <c r="AE1499" s="8" t="str">
        <f>IF(salesTable[[#This Row],[customerLastName]]=CLEAN(UPPER(TRIM(salesTable[[#This Row],[customerLastName]]))),salesTable[[#This Row],[customerLastName]],"MISMATCH")</f>
        <v>ANTWI</v>
      </c>
      <c r="AF1499" s="8" t="str">
        <f>IF(salesTable[[#This Row],[Phone]]="","MISSING",0&amp;RIGHT(TRIM(SUBSTITUTE(SUBSTITUTE(SUBSTITUTE(salesTable[[#This Row],[Phone]],"+","")," ",""),"-","")),9))</f>
        <v>0275520788</v>
      </c>
      <c r="AG1499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499" s="8">
        <f>IF(salesTable[[#This Row],[quantity_clean]]&gt;0,salesTable[[#This Row],[quantity_clean]],"INVALID")</f>
        <v>11</v>
      </c>
      <c r="AI1499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499" s="8">
        <f>IF(salesTable[[#This Row],[unitPrice_clean]]&gt;0,salesTable[[#This Row],[unitPrice_clean]],"INVALID")</f>
        <v>620</v>
      </c>
      <c r="AK1499">
        <f>IF(salesTable[[#This Row],[Revenue]]="","MISSING",VALUE(TRIM(SUBSTITUTE(SUBSTITUTE(salesTable[[#This Row],[Revenue]],",",""),"GH₵",""))))</f>
        <v>6820</v>
      </c>
      <c r="AL1499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1499" s="19">
        <f>IF(ISNUMBER(salesTable[[#This Row],[OrderDate]]),salesTable[[#This Row],[OrderDate]],IFERROR(DATEVALUE(CLEAN(TRIM(SUBSTITUTE(salesTable[[#This Row],[OrderDate]],".","/")))),"CHECK"))</f>
        <v>45710</v>
      </c>
      <c r="AN1499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45710</v>
      </c>
      <c r="AO1499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499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CCT</v>
      </c>
      <c r="AQ1499" s="8" t="str">
        <f>CLEAN(PROPER(TRIM(salesTable[[#This Row],[Email]])))</f>
        <v>Akosua.Antwi1@Example.Con</v>
      </c>
      <c r="AR1499" s="8" t="str">
        <f>CLEAN(TRIM(salesTable[[#This Row],[SourceFile]]))</f>
        <v>Online_Sales_2025.xlsx</v>
      </c>
      <c r="AS1499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499" s="8" t="str">
        <f>IF(salesTable[orderRef_final]&lt;&gt;"MISSING",salesTable[orderRef_final],"invalid")</f>
        <v>SUSPICIOUS</v>
      </c>
    </row>
    <row r="1500" spans="1:46" x14ac:dyDescent="0.3">
      <c r="A1500" t="s">
        <v>6351</v>
      </c>
      <c r="B1500" t="s">
        <v>6352</v>
      </c>
      <c r="C1500" t="s">
        <v>3915</v>
      </c>
      <c r="D1500" t="s">
        <v>1633</v>
      </c>
      <c r="E1500" t="s">
        <v>667</v>
      </c>
      <c r="F1500" t="s">
        <v>311</v>
      </c>
      <c r="G1500" t="s">
        <v>218</v>
      </c>
      <c r="H1500" t="s">
        <v>312</v>
      </c>
      <c r="I1500" t="s">
        <v>26</v>
      </c>
      <c r="J1500" t="s">
        <v>97</v>
      </c>
      <c r="K1500" t="s">
        <v>84</v>
      </c>
      <c r="L1500" t="s">
        <v>132</v>
      </c>
      <c r="M1500">
        <v>1</v>
      </c>
      <c r="N1500" t="s">
        <v>1137</v>
      </c>
      <c r="O1500">
        <v>2800</v>
      </c>
      <c r="P1500" t="s">
        <v>6353</v>
      </c>
      <c r="Q1500" t="s">
        <v>6354</v>
      </c>
      <c r="R1500" t="s">
        <v>61</v>
      </c>
      <c r="S1500" t="str">
        <f>IF(salesTable[[#This Row],[Region]]="","MISSING",IFERROR(VLOOKUP(salesTable[[#This Row],[Region]],region_ref[],2,FALSE),TRIM(CLEAN(UPPER(salesTable[[#This Row],[Region]])))))</f>
        <v>HO</v>
      </c>
      <c r="T1500" t="str">
        <f>IF(salesTable[[#This Row],[CustomerType]]="","MISSING",IFERROR(VLOOKUP(salesTable[[#This Row],[CustomerType]],customerType_Ref[],2,FALSE),TRIM(CLEAN(UPPER(salesTable[[#This Row],[CustomerType]])))))</f>
        <v>BUSINESS</v>
      </c>
      <c r="U1500" t="str">
        <f>IF(salesTable[[#This Row],[SalesChannel]]="","MISSING",IFERROR(VLOOKUP(salesTable[[#This Row],[SalesChannel]],salesChannel_Ref[],2,FALSE),CLEAN(UPPER(TRIM(salesTable[SalesChannel])))))</f>
        <v>AGENT</v>
      </c>
      <c r="V1500" t="str">
        <f>IF(salesTable[[#This Row],[PaymentMethod]]="","MISSING",IFERROR(VLOOKUP(salesTable[[#This Row],[PaymentMethod]],paymentMethod_REF[],2,FALSE), CLEAN(UPPER(TRIM(salesTable[[#This Row],[PaymentMethod]])))))</f>
        <v>MOBILE MONEY</v>
      </c>
      <c r="W1500" s="8" t="str">
        <f>IF(salesTable[[#This Row],[ProductID]]="","MISSING",IFERROR(VLOOKUP(salesTable[[#This Row],[ProductID]],product_REF[],1,FALSE),"NO MATCH"))</f>
        <v>P005</v>
      </c>
      <c r="X1500" s="8" t="str">
        <f>CLEAN(UPPER(TRIM(IF(salesTable[[#This Row],[ProductID]]="","MISSING",IFERROR(VLOOKUP(salesTable[[#This Row],[ProductID]],product_REF[],2,FALSE),"NO MATCH")))))</f>
        <v>SMARTPHONE X</v>
      </c>
      <c r="Y1500" t="str">
        <f>IFERROR(CLEAN(UPPER(TRIM(VLOOKUP(salesTable[[#This Row],[productID_Final]],product_REF[],3,FALSE)))),"NO MATCH")</f>
        <v>ELECTRONICS</v>
      </c>
      <c r="Z1500" s="8" t="str">
        <f>IF(salesTable[[#This Row],[productCategory_final]]=CLEAN(UPPER(TRIM(salesTable[ProductCategory]))),salesTable[[#This Row],[productCategory_final]],"MISMATCH")</f>
        <v>ELECTRONICS</v>
      </c>
      <c r="AA1500" s="8" t="str">
        <f>IF(salesTable[[#This Row],[CustomerID]]="","MISSING",IFERROR(VLOOKUP(salesTable[[#This Row],[CustomerID]],customer_REF[],1,FALSE),"NO MATCH"))</f>
        <v>C0286</v>
      </c>
      <c r="AB1500" t="str">
        <f>CLEAN(UPPER(TRIM(IF(salesTable[[#This Row],[FirstName]]="","MISSING",IFERROR(VLOOKUP(salesTable[[#This Row],[CustomerID_final]],customer_REF[],2,FALSE),"NO MATCH")))))</f>
        <v>KOFI</v>
      </c>
      <c r="AC1500" s="8" t="str">
        <f>IF(salesTable[[#This Row],[customerFisrtName]]=CLEAN(UPPER(TRIM(salesTable[[#This Row],[customerFisrtName]]))),salesTable[[#This Row],[customerFisrtName]],"MISMATCH")</f>
        <v>KOFI</v>
      </c>
      <c r="AD1500" t="str">
        <f>CLEAN(UPPER(TRIM(IF(salesTable[[#This Row],[LastName]]="","MISSING",IFERROR(VLOOKUP(salesTable[[#This Row],[CustomerID_final]],customer_REF[],3,FALSE),"NO MATCH")))))</f>
        <v>OSEI</v>
      </c>
      <c r="AE1500" s="8" t="str">
        <f>IF(salesTable[[#This Row],[customerLastName]]=CLEAN(UPPER(TRIM(salesTable[[#This Row],[customerLastName]]))),salesTable[[#This Row],[customerLastName]],"MISMATCH")</f>
        <v>OSEI</v>
      </c>
      <c r="AF1500" s="8" t="str">
        <f>IF(salesTable[[#This Row],[Phone]]="","MISSING",0&amp;RIGHT(TRIM(SUBSTITUTE(SUBSTITUTE(SUBSTITUTE(salesTable[[#This Row],[Phone]],"+","")," ",""),"-","")),9))</f>
        <v>0276096355</v>
      </c>
      <c r="AG1500">
        <f>IF(OR(salesTable[[#This Row],[Quantity]]="",salesTable[[#This Row],[Quantity]]="N/A",salesTable[[#This Row],[Quantity]]="abc"),"INVALID",VALUE(TRIM(SUBSTITUTE(SUBSTITUTE(salesTable[[#This Row],[Quantity]],",",""),"GH₵",""))))</f>
        <v>1</v>
      </c>
      <c r="AH1500" s="8">
        <f>IF(salesTable[[#This Row],[quantity_clean]]&gt;0,salesTable[[#This Row],[quantity_clean]],"INVALID")</f>
        <v>1</v>
      </c>
      <c r="AI1500">
        <f>IF(OR(salesTable[[#This Row],[UnitPrice]]="",salesTable[[#This Row],[UnitPrice]]="N/A",salesTable[[#This Row],[UnitPrice]]="unknown"),"INVALID",VALUE(TRIM(SUBSTITUTE(SUBSTITUTE(salesTable[[#This Row],[UnitPrice]],",",""),"GH₵",""))))</f>
        <v>2800</v>
      </c>
      <c r="AJ1500" s="8">
        <f>IF(salesTable[[#This Row],[unitPrice_clean]]&gt;0,salesTable[[#This Row],[unitPrice_clean]],"INVALID")</f>
        <v>2800</v>
      </c>
      <c r="AK1500">
        <f>IF(salesTable[[#This Row],[Revenue]]="","MISSING",VALUE(TRIM(SUBSTITUTE(SUBSTITUTE(salesTable[[#This Row],[Revenue]],",",""),"GH₵",""))))</f>
        <v>2800</v>
      </c>
      <c r="AL1500" s="8">
        <f>IFERROR(IF(ROUND(salesTable[[#This Row],[Quantity_final]]*salesTable[[#This Row],[UnitPrice_final]],2)=ROUND(salesTable[[#This Row],[revenue_clean]],2)=TRUE,salesTable[[#This Row],[revenue_clean]],"invalid"),"INVALID")</f>
        <v>2800</v>
      </c>
      <c r="AM1500" s="19">
        <f>IF(ISNUMBER(salesTable[[#This Row],[OrderDate]]),salesTable[[#This Row],[OrderDate]],IFERROR(DATEVALUE(CLEAN(TRIM(SUBSTITUTE(salesTable[[#This Row],[OrderDate]],".","/")))),"CHECK"))</f>
        <v>45964</v>
      </c>
      <c r="AN1500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45964</v>
      </c>
      <c r="AO1500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500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HOO</v>
      </c>
      <c r="AQ1500" s="8" t="str">
        <f>CLEAN(PROPER(TRIM(salesTable[[#This Row],[Email]])))</f>
        <v>Kofi.Osei91@Example.Com</v>
      </c>
      <c r="AR1500" s="8" t="str">
        <f>CLEAN(TRIM(salesTable[[#This Row],[SourceFile]]))</f>
        <v>Retail_POS_2025.csv</v>
      </c>
      <c r="AS1500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00" s="8" t="str">
        <f>IF(salesTable[orderRef_final]&lt;&gt;"MISSING",salesTable[orderRef_final],"invalid")</f>
        <v>SUSPICIOUS</v>
      </c>
    </row>
    <row r="1501" spans="1:46" x14ac:dyDescent="0.3">
      <c r="A1501" t="s">
        <v>6366</v>
      </c>
      <c r="B1501" t="s">
        <v>4450</v>
      </c>
      <c r="C1501" t="s">
        <v>1060</v>
      </c>
      <c r="D1501" t="s">
        <v>151</v>
      </c>
      <c r="E1501" t="s">
        <v>949</v>
      </c>
      <c r="G1501" t="s">
        <v>162</v>
      </c>
      <c r="H1501" t="s">
        <v>163</v>
      </c>
      <c r="I1501" t="s">
        <v>110</v>
      </c>
      <c r="J1501" t="s">
        <v>83</v>
      </c>
      <c r="K1501" t="s">
        <v>57</v>
      </c>
      <c r="L1501" t="s">
        <v>565</v>
      </c>
      <c r="M1501">
        <v>11</v>
      </c>
      <c r="N1501" t="s">
        <v>2396</v>
      </c>
      <c r="O1501">
        <v>6820</v>
      </c>
      <c r="P1501" t="s">
        <v>6367</v>
      </c>
      <c r="Q1501" t="s">
        <v>6368</v>
      </c>
      <c r="R1501" t="s">
        <v>157</v>
      </c>
      <c r="S1501" t="str">
        <f>IF(salesTable[[#This Row],[Region]]="","MISSING",IFERROR(VLOOKUP(salesTable[[#This Row],[Region]],region_ref[],2,FALSE),TRIM(CLEAN(UPPER(salesTable[[#This Row],[Region]])))))</f>
        <v>MISSING</v>
      </c>
      <c r="T1501" t="str">
        <f>IF(salesTable[[#This Row],[CustomerType]]="","MISSING",IFERROR(VLOOKUP(salesTable[[#This Row],[CustomerType]],customerType_Ref[],2,FALSE),TRIM(CLEAN(UPPER(salesTable[[#This Row],[CustomerType]])))))</f>
        <v>INDIVIDUAL</v>
      </c>
      <c r="U1501" t="str">
        <f>IF(salesTable[[#This Row],[SalesChannel]]="","MISSING",IFERROR(VLOOKUP(salesTable[[#This Row],[SalesChannel]],salesChannel_Ref[],2,FALSE),CLEAN(UPPER(TRIM(salesTable[SalesChannel])))))</f>
        <v>ONLINE</v>
      </c>
      <c r="V1501" t="str">
        <f>IF(salesTable[[#This Row],[PaymentMethod]]="","MISSING",IFERROR(VLOOKUP(salesTable[[#This Row],[PaymentMethod]],paymentMethod_REF[],2,FALSE), CLEAN(UPPER(TRIM(salesTable[[#This Row],[PaymentMethod]])))))</f>
        <v>CARD</v>
      </c>
      <c r="W1501" s="8" t="str">
        <f>IF(salesTable[[#This Row],[ProductID]]="","MISSING",IFERROR(VLOOKUP(salesTable[[#This Row],[ProductID]],product_REF[],1,FALSE),"NO MATCH"))</f>
        <v>P012</v>
      </c>
      <c r="X1501" s="8" t="str">
        <f>CLEAN(UPPER(TRIM(IF(salesTable[[#This Row],[ProductID]]="","MISSING",IFERROR(VLOOKUP(salesTable[[#This Row],[ProductID]],product_REF[],2,FALSE),"NO MATCH")))))</f>
        <v>BLENDER PLUS</v>
      </c>
      <c r="Y1501" t="str">
        <f>IFERROR(CLEAN(UPPER(TRIM(VLOOKUP(salesTable[[#This Row],[productID_Final]],product_REF[],3,FALSE)))),"NO MATCH")</f>
        <v>HOME APPLIANCES</v>
      </c>
      <c r="Z1501" s="8" t="str">
        <f>IF(salesTable[[#This Row],[productCategory_final]]=CLEAN(UPPER(TRIM(salesTable[ProductCategory]))),salesTable[[#This Row],[productCategory_final]],"MISMATCH")</f>
        <v>HOME APPLIANCES</v>
      </c>
      <c r="AA1501" s="8" t="str">
        <f>IF(salesTable[[#This Row],[CustomerID]]="","MISSING",IFERROR(VLOOKUP(salesTable[[#This Row],[CustomerID]],customer_REF[],1,FALSE),"NO MATCH"))</f>
        <v>C0270</v>
      </c>
      <c r="AB1501" t="str">
        <f>CLEAN(UPPER(TRIM(IF(salesTable[[#This Row],[FirstName]]="","MISSING",IFERROR(VLOOKUP(salesTable[[#This Row],[CustomerID_final]],customer_REF[],2,FALSE),"NO MATCH")))))</f>
        <v>KWAME</v>
      </c>
      <c r="AC1501" s="8" t="str">
        <f>IF(salesTable[[#This Row],[customerFisrtName]]=CLEAN(UPPER(TRIM(salesTable[[#This Row],[customerFisrtName]]))),salesTable[[#This Row],[customerFisrtName]],"MISMATCH")</f>
        <v>KWAME</v>
      </c>
      <c r="AD1501" t="str">
        <f>CLEAN(UPPER(TRIM(IF(salesTable[[#This Row],[LastName]]="","MISSING",IFERROR(VLOOKUP(salesTable[[#This Row],[CustomerID_final]],customer_REF[],3,FALSE),"NO MATCH")))))</f>
        <v>ASARE</v>
      </c>
      <c r="AE1501" s="8" t="str">
        <f>IF(salesTable[[#This Row],[customerLastName]]=CLEAN(UPPER(TRIM(salesTable[[#This Row],[customerLastName]]))),salesTable[[#This Row],[customerLastName]],"MISMATCH")</f>
        <v>ASARE</v>
      </c>
      <c r="AF1501" s="8" t="str">
        <f>IF(salesTable[[#This Row],[Phone]]="","MISSING",0&amp;RIGHT(TRIM(SUBSTITUTE(SUBSTITUTE(SUBSTITUTE(salesTable[[#This Row],[Phone]],"+","")," ",""),"-","")),9))</f>
        <v>0248826173</v>
      </c>
      <c r="AG1501">
        <f>IF(OR(salesTable[[#This Row],[Quantity]]="",salesTable[[#This Row],[Quantity]]="N/A",salesTable[[#This Row],[Quantity]]="abc"),"INVALID",VALUE(TRIM(SUBSTITUTE(SUBSTITUTE(salesTable[[#This Row],[Quantity]],",",""),"GH₵",""))))</f>
        <v>11</v>
      </c>
      <c r="AH1501" s="8">
        <f>IF(salesTable[[#This Row],[quantity_clean]]&gt;0,salesTable[[#This Row],[quantity_clean]],"INVALID")</f>
        <v>11</v>
      </c>
      <c r="AI1501">
        <f>IF(OR(salesTable[[#This Row],[UnitPrice]]="",salesTable[[#This Row],[UnitPrice]]="N/A",salesTable[[#This Row],[UnitPrice]]="unknown"),"INVALID",VALUE(TRIM(SUBSTITUTE(SUBSTITUTE(salesTable[[#This Row],[UnitPrice]],",",""),"GH₵",""))))</f>
        <v>620</v>
      </c>
      <c r="AJ1501" s="8">
        <f>IF(salesTable[[#This Row],[unitPrice_clean]]&gt;0,salesTable[[#This Row],[unitPrice_clean]],"INVALID")</f>
        <v>620</v>
      </c>
      <c r="AK1501">
        <f>IF(salesTable[[#This Row],[Revenue]]="","MISSING",VALUE(TRIM(SUBSTITUTE(SUBSTITUTE(salesTable[[#This Row],[Revenue]],",",""),"GH₵",""))))</f>
        <v>6820</v>
      </c>
      <c r="AL1501" s="8">
        <f>IFERROR(IF(ROUND(salesTable[[#This Row],[Quantity_final]]*salesTable[[#This Row],[UnitPrice_final]],2)=ROUND(salesTable[[#This Row],[revenue_clean]],2)=TRUE,salesTable[[#This Row],[revenue_clean]],"invalid"),"INVALID")</f>
        <v>6820</v>
      </c>
      <c r="AM1501" s="19">
        <f>IF(ISNUMBER(salesTable[[#This Row],[OrderDate]]),salesTable[[#This Row],[OrderDate]],IFERROR(DATEVALUE(CLEAN(TRIM(SUBSTITUTE(salesTable[[#This Row],[OrderDate]],".","/")))),"CHECK"))</f>
        <v>45837</v>
      </c>
      <c r="AN1501" s="16">
        <f>IF(OR(salesTable[[#This Row],[OrderDate]]="",salesTable[[#This Row],[OrderDate]]="N/A"),"MISSING",IF(AND(salesTable[[#This Row],[orderDate_clean]]&gt;=DATE(2025,1,1),salesTable[[#This Row],[orderDate_clean]]&lt;=DATE(2025,12,31)),salesTable[[#This Row],[orderDate_clean]],"OUT OF SCOPE"))</f>
        <v>45837</v>
      </c>
      <c r="AO1501" s="8" t="str">
        <f>IF( AND(LEFT(salesTable[[#This Row],[OrderRef]],2)="GH",MID(salesTable[[#This Row],[OrderRef]],4,3)=salesTable[[#This Row],[regionalCode]],MID(salesTable[[#This Row],[OrderRef]],8,4)="2025",LEN(MID(salesTable[[#This Row],[OrderRef]],13,5))=5),SUBSTITUTE(salesTable[OrderRef],"/","-"),"SUSPICIOUS")</f>
        <v>SUSPICIOUS</v>
      </c>
      <c r="AP1501" t="str">
        <f>IF(salesTable[[#This Row],[Region_Final]]="ACCRA","ACC",IF(salesTable[[#This Row],[Region_Final]]="HO","HOO",IF(salesTable[[#This Row],[Region_Final]]="KUMASI","KUM",IF(salesTable[[#This Row],[Region_Final]]="CAPE COAST","CCT",IF(salesTable[[#This Row],[Region_Final]]="TAKORADI","TAK",IF(salesTable[[#This Row],[Region_Final]]="TAMALE","TAM",IF(salesTable[[#This Row],[Region_Final]]="SUNYANI","SUN",IF(salesTable[[#This Row],[Region_Final]]="KOFORIDUA","KOF","MISSING"))))))))</f>
        <v>MISSING</v>
      </c>
      <c r="AQ1501" s="8" t="str">
        <f>CLEAN(PROPER(TRIM(salesTable[[#This Row],[Email]])))</f>
        <v>Kwame.Asare96@Example.Com</v>
      </c>
      <c r="AR1501" s="8" t="str">
        <f>CLEAN(TRIM(salesTable[[#This Row],[SourceFile]]))</f>
        <v>Online_Sales_2025.xlsx</v>
      </c>
      <c r="AS1501" s="8">
        <f>COUNTIFS(salesTable[email_final],salesTable[[#This Row],[email_final]],salesTable[orderRef_final],salesTable[[#This Row],[orderRef_final]],salesTable[orderDate_final],salesTable[[#This Row],[orderDate_final]],salesTable[revenue_final],salesTable[[#This Row],[revenue_final]],salesTable[UnitPrice_final],salesTable[[#This Row],[UnitPrice_final]],salesTable[Quantity_final],salesTable[[#This Row],[Quantity_final]],salesTable[Phone_final],salesTable[[#This Row],[Phone_final]],salesTable[lastName_final],salesTable[[#This Row],[lastName_final]],salesTable[firstName_Final],salesTable[[#This Row],[firstName_Final]],salesTable[productCategory_finalStatus],salesTable[[#This Row],[productCategory_finalStatus]],salesTable[productName_final],salesTable[[#This Row],[productName_final]],salesTable[productID_Final],salesTable[[#This Row],[productID_Final]])</f>
        <v>1</v>
      </c>
      <c r="AT1501" s="8" t="str">
        <f>IF(salesTable[orderRef_final]&lt;&gt;"MISSING",salesTable[orderRef_final],"invalid")</f>
        <v>SUSPICIOUS</v>
      </c>
    </row>
    <row r="1502" spans="1:46" x14ac:dyDescent="0.3">
      <c r="W1502"/>
      <c r="X1502"/>
      <c r="Z1502"/>
      <c r="AA1502"/>
      <c r="AF1502"/>
      <c r="AH1502"/>
      <c r="AM1502"/>
      <c r="AN1502"/>
      <c r="AQ1502"/>
      <c r="AR1502"/>
    </row>
    <row r="1503" spans="1:46" x14ac:dyDescent="0.3">
      <c r="W1503"/>
      <c r="X1503"/>
      <c r="Z1503"/>
      <c r="AA1503"/>
      <c r="AF1503"/>
      <c r="AH1503"/>
      <c r="AM1503"/>
      <c r="AN1503"/>
      <c r="AQ1503"/>
      <c r="AR1503"/>
    </row>
    <row r="1504" spans="1:46" x14ac:dyDescent="0.3">
      <c r="W1504"/>
      <c r="X1504"/>
      <c r="Z1504"/>
      <c r="AA1504"/>
      <c r="AF1504"/>
      <c r="AH1504"/>
      <c r="AM1504"/>
      <c r="AN1504"/>
      <c r="AQ1504"/>
      <c r="AR1504"/>
    </row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spans="4:44" x14ac:dyDescent="0.3">
      <c r="W1521"/>
      <c r="X1521"/>
      <c r="Z1521"/>
      <c r="AA1521"/>
      <c r="AF1521"/>
      <c r="AH1521"/>
      <c r="AM1521"/>
      <c r="AN1521"/>
      <c r="AQ1521"/>
      <c r="AR1521"/>
    </row>
    <row r="1522" spans="4:44" x14ac:dyDescent="0.3">
      <c r="W1522"/>
      <c r="X1522"/>
      <c r="Z1522"/>
      <c r="AA1522"/>
      <c r="AF1522"/>
      <c r="AH1522"/>
      <c r="AM1522"/>
      <c r="AN1522"/>
      <c r="AQ1522"/>
      <c r="AR1522"/>
    </row>
    <row r="1523" spans="4:44" x14ac:dyDescent="0.3">
      <c r="W1523"/>
      <c r="X1523"/>
      <c r="Z1523"/>
      <c r="AA1523"/>
      <c r="AF1523"/>
      <c r="AH1523"/>
      <c r="AM1523"/>
      <c r="AN1523"/>
      <c r="AQ1523"/>
      <c r="AR1523"/>
    </row>
    <row r="1527" spans="4:44" x14ac:dyDescent="0.3">
      <c r="D1527">
        <f>SUBTOTAL(3,salesTable[OrderRef])</f>
        <v>1500</v>
      </c>
      <c r="J1527">
        <f>SUBTOTAL(3,salesTable[OrderRef])</f>
        <v>1500</v>
      </c>
      <c r="Q1527">
        <f>SUBTOTAL(3,salesTable[OrderRef])</f>
        <v>1500</v>
      </c>
      <c r="U1527">
        <f>SUBTOTAL(3,salesTable[OrderRef])</f>
        <v>1500</v>
      </c>
      <c r="Z1527" s="8">
        <f>SUBTOTAL(3,salesTable[OrderRef])</f>
        <v>1500</v>
      </c>
      <c r="AM1527" s="8">
        <f>SUBTOTAL(3,salesTable[OrderRef])</f>
        <v>1500</v>
      </c>
    </row>
  </sheetData>
  <phoneticPr fontId="6" type="noConversion"/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2DF1-608D-4401-8899-928001389FD7}">
  <dimension ref="A1:S1501"/>
  <sheetViews>
    <sheetView tabSelected="1" topLeftCell="Q1" workbookViewId="0">
      <selection activeCell="S2" sqref="S2"/>
    </sheetView>
  </sheetViews>
  <sheetFormatPr defaultRowHeight="14.4" x14ac:dyDescent="0.3"/>
  <cols>
    <col min="1" max="1" width="22.21875" customWidth="1"/>
    <col min="2" max="2" width="16" customWidth="1"/>
    <col min="3" max="3" width="17.44140625" customWidth="1"/>
    <col min="4" max="4" width="16" customWidth="1"/>
    <col min="5" max="5" width="15.44140625" customWidth="1"/>
    <col min="6" max="6" width="13.33203125" customWidth="1"/>
    <col min="7" max="7" width="17" customWidth="1"/>
    <col min="8" max="8" width="19.21875" customWidth="1"/>
    <col min="9" max="9" width="27" customWidth="1"/>
    <col min="10" max="10" width="15.109375" customWidth="1"/>
    <col min="11" max="11" width="14" customWidth="1"/>
    <col min="12" max="12" width="17.21875" customWidth="1"/>
    <col min="13" max="13" width="14.88671875" customWidth="1"/>
    <col min="14" max="14" width="15.21875" customWidth="1"/>
    <col min="15" max="15" width="14.44140625" customWidth="1"/>
    <col min="16" max="16" width="13" customWidth="1"/>
    <col min="17" max="17" width="29.77734375" customWidth="1"/>
    <col min="18" max="18" width="24.5546875" customWidth="1"/>
  </cols>
  <sheetData>
    <row r="1" spans="1:19" x14ac:dyDescent="0.3">
      <c r="A1" s="21" t="s">
        <v>6483</v>
      </c>
      <c r="B1" s="21" t="s">
        <v>6477</v>
      </c>
      <c r="C1" s="21" t="s">
        <v>6464</v>
      </c>
      <c r="D1" s="21" t="s">
        <v>6466</v>
      </c>
      <c r="E1" s="21" t="s">
        <v>6468</v>
      </c>
      <c r="F1" s="21" t="s">
        <v>6445</v>
      </c>
      <c r="G1" s="21" t="s">
        <v>6</v>
      </c>
      <c r="H1" s="21" t="s">
        <v>6462</v>
      </c>
      <c r="I1" s="21" t="s">
        <v>6461</v>
      </c>
      <c r="J1" s="21" t="s">
        <v>9</v>
      </c>
      <c r="K1" s="21" t="s">
        <v>10</v>
      </c>
      <c r="L1" s="21" t="s">
        <v>11</v>
      </c>
      <c r="M1" s="21" t="s">
        <v>6469</v>
      </c>
      <c r="N1" s="21" t="s">
        <v>6471</v>
      </c>
      <c r="O1" s="21" t="s">
        <v>6473</v>
      </c>
      <c r="P1" s="21" t="s">
        <v>6470</v>
      </c>
      <c r="Q1" s="21" t="s">
        <v>6480</v>
      </c>
      <c r="R1" s="21" t="s">
        <v>6481</v>
      </c>
      <c r="S1" s="21" t="s">
        <v>6484</v>
      </c>
    </row>
    <row r="2" spans="1:19" x14ac:dyDescent="0.3">
      <c r="A2" s="8" t="str">
        <f>salesTable[orderRef_final]</f>
        <v>GH-ACC-2025-01022</v>
      </c>
      <c r="B2" s="16">
        <f>salesTable[orderDate_final]</f>
        <v>45901</v>
      </c>
      <c r="C2" s="16" t="str">
        <f>salesTable[CustomerID_final]</f>
        <v>C0397</v>
      </c>
      <c r="D2" s="16" t="str">
        <f>salesTable[firstName_Final]</f>
        <v>ESI</v>
      </c>
      <c r="E2" s="16" t="str">
        <f>salesTable[lastName_final]</f>
        <v>ARTHUR</v>
      </c>
      <c r="F2" s="16" t="str">
        <f>salesTable[Region_Final]</f>
        <v>ACCRA</v>
      </c>
      <c r="G2" t="str">
        <f>salesTable[productID_Final]</f>
        <v>P004</v>
      </c>
      <c r="H2" t="str">
        <f>salesTable[productName_final]</f>
        <v>LASER PRINTER</v>
      </c>
      <c r="I2" t="str">
        <f>salesTable[productCategory_finalStatus]</f>
        <v>OFFICE SUPPLIES</v>
      </c>
      <c r="J2" t="str">
        <f>salesTable[customerType_Final]</f>
        <v>BUSINESS</v>
      </c>
      <c r="K2" t="str">
        <f>salesTable[SalesChannel_final]</f>
        <v>IN-STORE</v>
      </c>
      <c r="L2" t="str">
        <f>salesTable[paymentMethod_Final]</f>
        <v>BANK TRANSFER</v>
      </c>
      <c r="M2">
        <f>salesTable[Quantity_final]</f>
        <v>11</v>
      </c>
      <c r="N2">
        <f>salesTable[UnitPrice_final]</f>
        <v>1650</v>
      </c>
      <c r="O2">
        <f>salesTable[revenue_final]</f>
        <v>18150</v>
      </c>
      <c r="P2" t="str">
        <f>salesTable[Phone_final]</f>
        <v>0246769774</v>
      </c>
      <c r="Q2" t="str">
        <f>salesTable[email_final]</f>
        <v>Esi.Arthur27@Example.Com</v>
      </c>
      <c r="R2" t="str">
        <f>salesTable[sources_final]</f>
        <v>Online_Sales_2025.xlsx</v>
      </c>
      <c r="S2" s="22"/>
    </row>
    <row r="3" spans="1:19" x14ac:dyDescent="0.3">
      <c r="A3" s="8" t="str">
        <f>salesTable[orderRef_final]</f>
        <v>GH-CCT-2025-01120</v>
      </c>
      <c r="B3" s="17">
        <f>salesTable[orderDate_final]</f>
        <v>45873</v>
      </c>
      <c r="C3" s="17" t="str">
        <f>salesTable[CustomerID_final]</f>
        <v>C0369</v>
      </c>
      <c r="D3" s="17" t="str">
        <f>salesTable[firstName_Final]</f>
        <v>MICHAEL</v>
      </c>
      <c r="E3" s="17" t="str">
        <f>salesTable[lastName_final]</f>
        <v>ANTWI</v>
      </c>
      <c r="F3" s="17" t="str">
        <f>salesTable[Region_Final]</f>
        <v>CAPE COAST</v>
      </c>
      <c r="G3" t="str">
        <f>salesTable[productID_Final]</f>
        <v>P007</v>
      </c>
      <c r="H3" t="str">
        <f>salesTable[productName_final]</f>
        <v>COTTON SHIRT</v>
      </c>
      <c r="I3" t="str">
        <f>salesTable[productCategory_finalStatus]</f>
        <v>CLOTHING</v>
      </c>
      <c r="J3" t="str">
        <f>salesTable[customerType_Final]</f>
        <v>GOVERNMENT</v>
      </c>
      <c r="K3" t="str">
        <f>salesTable[SalesChannel_final]</f>
        <v>IN-STORE</v>
      </c>
      <c r="L3" t="str">
        <f>salesTable[paymentMethod_Final]</f>
        <v>MOBILE MONEY</v>
      </c>
      <c r="M3">
        <f>salesTable[Quantity_final]</f>
        <v>3</v>
      </c>
      <c r="N3">
        <f>salesTable[UnitPrice_final]</f>
        <v>180</v>
      </c>
      <c r="O3">
        <f>salesTable[revenue_final]</f>
        <v>540</v>
      </c>
      <c r="P3" t="str">
        <f>salesTable[Phone_final]</f>
        <v>0591442238</v>
      </c>
      <c r="Q3" t="str">
        <f>salesTable[email_final]</f>
        <v>Michael.Antwi17@Example.Com</v>
      </c>
      <c r="R3" t="str">
        <f>salesTable[sources_final]</f>
        <v>Mobile_App_Export.csv</v>
      </c>
      <c r="S3" s="22"/>
    </row>
    <row r="4" spans="1:19" x14ac:dyDescent="0.3">
      <c r="A4" s="8" t="str">
        <f>salesTable[orderRef_final]</f>
        <v>GH-KUM-2025-00799</v>
      </c>
      <c r="B4" s="17">
        <f>salesTable[orderDate_final]</f>
        <v>45700</v>
      </c>
      <c r="C4" s="17" t="str">
        <f>salesTable[CustomerID_final]</f>
        <v>C0187</v>
      </c>
      <c r="D4" s="17" t="str">
        <f>salesTable[firstName_Final]</f>
        <v>ADWOA</v>
      </c>
      <c r="E4" s="17" t="str">
        <f>salesTable[lastName_final]</f>
        <v>APPIAH</v>
      </c>
      <c r="F4" s="17" t="str">
        <f>salesTable[Region_Final]</f>
        <v>KUMASI</v>
      </c>
      <c r="G4" t="str">
        <f>salesTable[productID_Final]</f>
        <v>P010</v>
      </c>
      <c r="H4" t="str">
        <f>salesTable[productName_final]</f>
        <v>AIR CONDITIONER</v>
      </c>
      <c r="I4" t="str">
        <f>salesTable[productCategory_finalStatus]</f>
        <v>HOME APPLIANCES</v>
      </c>
      <c r="J4" t="str">
        <f>salesTable[customerType_Final]</f>
        <v>BUSINESS</v>
      </c>
      <c r="K4" t="str">
        <f>salesTable[SalesChannel_final]</f>
        <v>MOBILE APP</v>
      </c>
      <c r="L4" t="str">
        <f>salesTable[paymentMethod_Final]</f>
        <v>CARD</v>
      </c>
      <c r="M4">
        <f>salesTable[Quantity_final]</f>
        <v>4</v>
      </c>
      <c r="N4">
        <f>salesTable[UnitPrice_final]</f>
        <v>3600</v>
      </c>
      <c r="O4">
        <f>salesTable[revenue_final]</f>
        <v>14400</v>
      </c>
      <c r="P4" t="str">
        <f>salesTable[Phone_final]</f>
        <v>0541888456</v>
      </c>
      <c r="Q4" t="str">
        <f>salesTable[email_final]</f>
        <v>Adwoa.Appiah19@Example.Com</v>
      </c>
      <c r="R4" t="str">
        <f>salesTable[sources_final]</f>
        <v>Mobile_App_Export.csv</v>
      </c>
      <c r="S4" s="22"/>
    </row>
    <row r="5" spans="1:19" x14ac:dyDescent="0.3">
      <c r="A5" s="8" t="str">
        <f>salesTable[orderRef_final]</f>
        <v>GH-SUN-2025-00397</v>
      </c>
      <c r="B5" s="17" t="str">
        <f>salesTable[orderDate_final]</f>
        <v>OUT OF SCOPE</v>
      </c>
      <c r="C5" s="17" t="str">
        <f>salesTable[CustomerID_final]</f>
        <v>C0013</v>
      </c>
      <c r="D5" s="17" t="str">
        <f>salesTable[firstName_Final]</f>
        <v>ABENA</v>
      </c>
      <c r="E5" s="17" t="str">
        <f>salesTable[lastName_final]</f>
        <v>APPIAH</v>
      </c>
      <c r="F5" s="17" t="str">
        <f>salesTable[Region_Final]</f>
        <v>SUNYANI</v>
      </c>
      <c r="G5" t="str">
        <f>salesTable[productID_Final]</f>
        <v>P008</v>
      </c>
      <c r="H5" t="str">
        <f>salesTable[productName_final]</f>
        <v>MICROWAVE 25L</v>
      </c>
      <c r="I5" t="str">
        <f>salesTable[productCategory_finalStatus]</f>
        <v>HOME APPLIANCES</v>
      </c>
      <c r="J5" t="str">
        <f>salesTable[customerType_Final]</f>
        <v>INDIVIDUAL</v>
      </c>
      <c r="K5" t="str">
        <f>salesTable[SalesChannel_final]</f>
        <v>IN-STORE</v>
      </c>
      <c r="L5" t="str">
        <f>salesTable[paymentMethod_Final]</f>
        <v>CARD</v>
      </c>
      <c r="M5">
        <f>salesTable[Quantity_final]</f>
        <v>8</v>
      </c>
      <c r="N5">
        <f>salesTable[UnitPrice_final]</f>
        <v>1250</v>
      </c>
      <c r="O5">
        <f>salesTable[revenue_final]</f>
        <v>10000</v>
      </c>
      <c r="P5" t="str">
        <f>salesTable[Phone_final]</f>
        <v>0598177563</v>
      </c>
      <c r="Q5" t="str">
        <f>salesTable[email_final]</f>
        <v>Abena.Appiah70@Example.Com</v>
      </c>
      <c r="R5" t="str">
        <f>salesTable[sources_final]</f>
        <v>Retail_POS_2025.csv</v>
      </c>
      <c r="S5" s="22"/>
    </row>
    <row r="6" spans="1:19" x14ac:dyDescent="0.3">
      <c r="A6" s="8" t="str">
        <f>salesTable[orderRef_final]</f>
        <v>GH-TAK-2025-00740</v>
      </c>
      <c r="B6" s="17" t="str">
        <f>salesTable[orderDate_final]</f>
        <v>OUT OF SCOPE</v>
      </c>
      <c r="C6" s="17" t="str">
        <f>salesTable[CustomerID_final]</f>
        <v>C0160</v>
      </c>
      <c r="D6" s="17" t="str">
        <f>salesTable[firstName_Final]</f>
        <v>MICHAEL</v>
      </c>
      <c r="E6" s="17" t="str">
        <f>salesTable[lastName_final]</f>
        <v>ARTHUR</v>
      </c>
      <c r="F6" s="17" t="str">
        <f>salesTable[Region_Final]</f>
        <v>TAKORADI</v>
      </c>
      <c r="G6" t="str">
        <f>salesTable[productID_Final]</f>
        <v>P001</v>
      </c>
      <c r="H6" t="str">
        <f>salesTable[productName_final]</f>
        <v>LAPTOP PRO 14</v>
      </c>
      <c r="I6" t="str">
        <f>salesTable[productCategory_finalStatus]</f>
        <v>ELECTRONICS</v>
      </c>
      <c r="J6" t="str">
        <f>salesTable[customerType_Final]</f>
        <v>BUSINESS</v>
      </c>
      <c r="K6" t="str">
        <f>salesTable[SalesChannel_final]</f>
        <v>MOBILE APP</v>
      </c>
      <c r="L6" t="str">
        <f>salesTable[paymentMethod_Final]</f>
        <v>MOBILE MONEY</v>
      </c>
      <c r="M6">
        <f>salesTable[Quantity_final]</f>
        <v>1</v>
      </c>
      <c r="N6">
        <f>salesTable[UnitPrice_final]</f>
        <v>4200</v>
      </c>
      <c r="O6">
        <f>salesTable[revenue_final]</f>
        <v>4200</v>
      </c>
      <c r="P6" t="str">
        <f>salesTable[Phone_final]</f>
        <v>0591015380</v>
      </c>
      <c r="Q6" t="str">
        <f>salesTable[email_final]</f>
        <v>Michael.Arthur38@Example.Com</v>
      </c>
      <c r="R6" t="str">
        <f>salesTable[sources_final]</f>
        <v>Retail_POS_2025.csv</v>
      </c>
      <c r="S6" s="22"/>
    </row>
    <row r="7" spans="1:19" x14ac:dyDescent="0.3">
      <c r="A7" s="8" t="str">
        <f>salesTable[orderRef_final]</f>
        <v>GH-ACC-2025-00007</v>
      </c>
      <c r="B7" s="17" t="str">
        <f>salesTable[orderDate_final]</f>
        <v>OUT OF SCOPE</v>
      </c>
      <c r="C7" s="17" t="str">
        <f>salesTable[CustomerID_final]</f>
        <v>C0354</v>
      </c>
      <c r="D7" s="17" t="str">
        <f>salesTable[firstName_Final]</f>
        <v>AKOSUA</v>
      </c>
      <c r="E7" s="17" t="str">
        <f>salesTable[lastName_final]</f>
        <v>OSEI</v>
      </c>
      <c r="F7" s="17" t="str">
        <f>salesTable[Region_Final]</f>
        <v>ACCRA</v>
      </c>
      <c r="G7" t="str">
        <f>salesTable[productID_Final]</f>
        <v>P010</v>
      </c>
      <c r="H7" t="str">
        <f>salesTable[productName_final]</f>
        <v>AIR CONDITIONER</v>
      </c>
      <c r="I7" t="str">
        <f>salesTable[productCategory_finalStatus]</f>
        <v>HOME APPLIANCES</v>
      </c>
      <c r="J7" t="str">
        <f>salesTable[customerType_Final]</f>
        <v>INDIVIDUAL</v>
      </c>
      <c r="K7" t="str">
        <f>salesTable[SalesChannel_final]</f>
        <v>ONLINE</v>
      </c>
      <c r="L7" t="str">
        <f>salesTable[paymentMethod_Final]</f>
        <v>BANK TRANSFER</v>
      </c>
      <c r="M7">
        <f>salesTable[Quantity_final]</f>
        <v>3</v>
      </c>
      <c r="N7">
        <f>salesTable[UnitPrice_final]</f>
        <v>3600</v>
      </c>
      <c r="O7">
        <f>salesTable[revenue_final]</f>
        <v>10800</v>
      </c>
      <c r="P7" t="str">
        <f>salesTable[Phone_final]</f>
        <v>0556414472</v>
      </c>
      <c r="Q7" t="str">
        <f>salesTable[email_final]</f>
        <v>Akosua.Osei63@Example.Com</v>
      </c>
      <c r="R7" t="str">
        <f>salesTable[sources_final]</f>
        <v>Mobile_App_Export.csv</v>
      </c>
      <c r="S7" s="22"/>
    </row>
    <row r="8" spans="1:19" x14ac:dyDescent="0.3">
      <c r="A8" s="8" t="str">
        <f>salesTable[orderRef_final]</f>
        <v>GH-ACC-2025-00020</v>
      </c>
      <c r="B8" s="17">
        <f>salesTable[orderDate_final]</f>
        <v>45877</v>
      </c>
      <c r="C8" s="17" t="str">
        <f>salesTable[CustomerID_final]</f>
        <v>C0016</v>
      </c>
      <c r="D8" s="17" t="str">
        <f>salesTable[firstName_Final]</f>
        <v>AMA</v>
      </c>
      <c r="E8" s="17" t="str">
        <f>salesTable[lastName_final]</f>
        <v>ADDO</v>
      </c>
      <c r="F8" s="17" t="str">
        <f>salesTable[Region_Final]</f>
        <v>ACCRA</v>
      </c>
      <c r="G8" t="str">
        <f>salesTable[productID_Final]</f>
        <v>P011</v>
      </c>
      <c r="H8" t="str">
        <f>salesTable[productName_final]</f>
        <v>EXECUTIVE DESK</v>
      </c>
      <c r="I8" t="str">
        <f>salesTable[productCategory_finalStatus]</f>
        <v>FURNITURE</v>
      </c>
      <c r="J8" t="str">
        <f>salesTable[customerType_Final]</f>
        <v>INDIVIDUAL</v>
      </c>
      <c r="K8" t="str">
        <f>salesTable[SalesChannel_final]</f>
        <v>AGENT</v>
      </c>
      <c r="L8" t="str">
        <f>salesTable[paymentMethod_Final]</f>
        <v>MOBILE MONEY</v>
      </c>
      <c r="M8">
        <f>salesTable[Quantity_final]</f>
        <v>2</v>
      </c>
      <c r="N8" t="str">
        <f>salesTable[UnitPrice_final]</f>
        <v>INVALID</v>
      </c>
      <c r="O8" t="str">
        <f>salesTable[revenue_final]</f>
        <v>INVALID</v>
      </c>
      <c r="P8" t="str">
        <f>salesTable[Phone_final]</f>
        <v>0596505310</v>
      </c>
      <c r="Q8" t="str">
        <f>salesTable[email_final]</f>
        <v>Ama.Addo15@Example.Com</v>
      </c>
      <c r="R8" t="str">
        <f>salesTable[sources_final]</f>
        <v>Online_Sales_2025.xlsx</v>
      </c>
      <c r="S8" s="22"/>
    </row>
    <row r="9" spans="1:19" x14ac:dyDescent="0.3">
      <c r="A9" s="8" t="str">
        <f>salesTable[orderRef_final]</f>
        <v>GH-ACC-2025-00028</v>
      </c>
      <c r="B9" s="17">
        <f>salesTable[orderDate_final]</f>
        <v>45871</v>
      </c>
      <c r="C9" s="17" t="str">
        <f>salesTable[CustomerID_final]</f>
        <v>C0148</v>
      </c>
      <c r="D9" s="17" t="str">
        <f>salesTable[firstName_Final]</f>
        <v>ADWOA</v>
      </c>
      <c r="E9" s="17" t="str">
        <f>salesTable[lastName_final]</f>
        <v>BADU</v>
      </c>
      <c r="F9" s="17" t="str">
        <f>salesTable[Region_Final]</f>
        <v>ACCRA</v>
      </c>
      <c r="G9" t="str">
        <f>salesTable[productID_Final]</f>
        <v>P007</v>
      </c>
      <c r="H9" t="str">
        <f>salesTable[productName_final]</f>
        <v>COTTON SHIRT</v>
      </c>
      <c r="I9" t="str">
        <f>salesTable[productCategory_finalStatus]</f>
        <v>CLOTHING</v>
      </c>
      <c r="J9" t="str">
        <f>salesTable[customerType_Final]</f>
        <v>GOVERNMENT</v>
      </c>
      <c r="K9" t="str">
        <f>salesTable[SalesChannel_final]</f>
        <v>MOBILE APP</v>
      </c>
      <c r="L9" t="str">
        <f>salesTable[paymentMethod_Final]</f>
        <v>CARD</v>
      </c>
      <c r="M9">
        <f>salesTable[Quantity_final]</f>
        <v>10</v>
      </c>
      <c r="N9">
        <f>salesTable[UnitPrice_final]</f>
        <v>180</v>
      </c>
      <c r="O9">
        <f>salesTable[revenue_final]</f>
        <v>1800</v>
      </c>
      <c r="P9" t="str">
        <f>salesTable[Phone_final]</f>
        <v>0272048585</v>
      </c>
      <c r="Q9" t="str">
        <f>salesTable[email_final]</f>
        <v>Adwoa.Badu84@Example.Com</v>
      </c>
      <c r="R9" t="str">
        <f>salesTable[sources_final]</f>
        <v>Retail_POS_2025.csv</v>
      </c>
      <c r="S9" s="22"/>
    </row>
    <row r="10" spans="1:19" x14ac:dyDescent="0.3">
      <c r="A10" s="8" t="str">
        <f>salesTable[orderRef_final]</f>
        <v>GH-ACC-2025-00033</v>
      </c>
      <c r="B10" s="17">
        <f>salesTable[orderDate_final]</f>
        <v>45846</v>
      </c>
      <c r="C10" s="17" t="str">
        <f>salesTable[CustomerID_final]</f>
        <v>C0050</v>
      </c>
      <c r="D10" s="17" t="str">
        <f>salesTable[firstName_Final]</f>
        <v>AKOSUA</v>
      </c>
      <c r="E10" s="17" t="str">
        <f>salesTable[lastName_final]</f>
        <v>ADDO</v>
      </c>
      <c r="F10" s="17" t="str">
        <f>salesTable[Region_Final]</f>
        <v>ACCRA</v>
      </c>
      <c r="G10" t="str">
        <f>salesTable[productID_Final]</f>
        <v>P003</v>
      </c>
      <c r="H10" t="str">
        <f>salesTable[productName_final]</f>
        <v>WIRELESS HEADSET</v>
      </c>
      <c r="I10" t="str">
        <f>salesTable[productCategory_finalStatus]</f>
        <v>ELECTRONICS</v>
      </c>
      <c r="J10" t="str">
        <f>salesTable[customerType_Final]</f>
        <v>INDIVIDUAL</v>
      </c>
      <c r="K10" t="str">
        <f>salesTable[SalesChannel_final]</f>
        <v>AGENT</v>
      </c>
      <c r="L10" t="str">
        <f>salesTable[paymentMethod_Final]</f>
        <v>MOBILE MONEY</v>
      </c>
      <c r="M10">
        <f>salesTable[Quantity_final]</f>
        <v>2</v>
      </c>
      <c r="N10">
        <f>salesTable[UnitPrice_final]</f>
        <v>420</v>
      </c>
      <c r="O10">
        <f>salesTable[revenue_final]</f>
        <v>840</v>
      </c>
      <c r="P10" t="str">
        <f>salesTable[Phone_final]</f>
        <v>0205635119</v>
      </c>
      <c r="Q10" t="str">
        <f>salesTable[email_final]</f>
        <v>Akosua.Addo7@Example.Com</v>
      </c>
      <c r="R10" t="str">
        <f>salesTable[sources_final]</f>
        <v>Mobile_App_Export.csv</v>
      </c>
      <c r="S10" s="22"/>
    </row>
    <row r="11" spans="1:19" x14ac:dyDescent="0.3">
      <c r="A11" s="8" t="str">
        <f>salesTable[orderRef_final]</f>
        <v>GH-ACC-2025-00042</v>
      </c>
      <c r="B11" s="17">
        <f>salesTable[orderDate_final]</f>
        <v>45673</v>
      </c>
      <c r="C11" s="17" t="str">
        <f>salesTable[CustomerID_final]</f>
        <v>C0267</v>
      </c>
      <c r="D11" s="17" t="str">
        <f>salesTable[firstName_Final]</f>
        <v>ESI</v>
      </c>
      <c r="E11" s="17" t="str">
        <f>salesTable[lastName_final]</f>
        <v>APPIAH</v>
      </c>
      <c r="F11" s="17" t="str">
        <f>salesTable[Region_Final]</f>
        <v>ACCRA</v>
      </c>
      <c r="G11" t="str">
        <f>salesTable[productID_Final]</f>
        <v>P002</v>
      </c>
      <c r="H11" t="str">
        <f>salesTable[productName_final]</f>
        <v>OFFICE CHAIR</v>
      </c>
      <c r="I11" t="str">
        <f>salesTable[productCategory_finalStatus]</f>
        <v>FURNITURE</v>
      </c>
      <c r="J11" t="str">
        <f>salesTable[customerType_Final]</f>
        <v>GOVERNMENT</v>
      </c>
      <c r="K11" t="str">
        <f>salesTable[SalesChannel_final]</f>
        <v>ONLINE</v>
      </c>
      <c r="L11" t="str">
        <f>salesTable[paymentMethod_Final]</f>
        <v>BANK TRANSFER</v>
      </c>
      <c r="M11">
        <f>salesTable[Quantity_final]</f>
        <v>2</v>
      </c>
      <c r="N11" t="str">
        <f>salesTable[UnitPrice_final]</f>
        <v>INVALID</v>
      </c>
      <c r="O11" t="str">
        <f>salesTable[revenue_final]</f>
        <v>INVALID</v>
      </c>
      <c r="P11" t="str">
        <f>salesTable[Phone_final]</f>
        <v>0549496927</v>
      </c>
      <c r="Q11" t="str">
        <f>salesTable[email_final]</f>
        <v>Esi.Appiah68@Example.Com</v>
      </c>
      <c r="R11" t="str">
        <f>salesTable[sources_final]</f>
        <v>Agent_App_2025.csv</v>
      </c>
      <c r="S11" s="22"/>
    </row>
    <row r="12" spans="1:19" x14ac:dyDescent="0.3">
      <c r="A12" s="8" t="str">
        <f>salesTable[orderRef_final]</f>
        <v>GH-ACC-2025-00044</v>
      </c>
      <c r="B12" s="17">
        <f>salesTable[orderDate_final]</f>
        <v>45851</v>
      </c>
      <c r="C12" s="17" t="str">
        <f>salesTable[CustomerID_final]</f>
        <v>C0108</v>
      </c>
      <c r="D12" s="17" t="str">
        <f>salesTable[firstName_Final]</f>
        <v>ADWOA</v>
      </c>
      <c r="E12" s="17" t="str">
        <f>salesTable[lastName_final]</f>
        <v>ANTWI</v>
      </c>
      <c r="F12" s="17" t="str">
        <f>salesTable[Region_Final]</f>
        <v>ACCRA</v>
      </c>
      <c r="G12" t="str">
        <f>salesTable[productID_Final]</f>
        <v>P004</v>
      </c>
      <c r="H12" t="str">
        <f>salesTable[productName_final]</f>
        <v>LASER PRINTER</v>
      </c>
      <c r="I12" t="str">
        <f>salesTable[productCategory_finalStatus]</f>
        <v>OFFICE SUPPLIES</v>
      </c>
      <c r="J12" t="str">
        <f>salesTable[customerType_Final]</f>
        <v>INDIVIDUAL</v>
      </c>
      <c r="K12" t="str">
        <f>salesTable[SalesChannel_final]</f>
        <v>ONLINE</v>
      </c>
      <c r="L12" t="str">
        <f>salesTable[paymentMethod_Final]</f>
        <v>CARD</v>
      </c>
      <c r="M12">
        <f>salesTable[Quantity_final]</f>
        <v>8</v>
      </c>
      <c r="N12">
        <f>salesTable[UnitPrice_final]</f>
        <v>1650</v>
      </c>
      <c r="O12" t="str">
        <f>salesTable[revenue_final]</f>
        <v>invalid</v>
      </c>
      <c r="P12" t="str">
        <f>salesTable[Phone_final]</f>
        <v>0546654047</v>
      </c>
      <c r="Q12" t="str">
        <f>salesTable[email_final]</f>
        <v>Adwoa.Antwi67@Example.Com</v>
      </c>
      <c r="R12" t="str">
        <f>salesTable[sources_final]</f>
        <v>Agent_App_2025.csv</v>
      </c>
      <c r="S12" s="22"/>
    </row>
    <row r="13" spans="1:19" x14ac:dyDescent="0.3">
      <c r="A13" s="8" t="str">
        <f>salesTable[orderRef_final]</f>
        <v>GH-ACC-2025-00049</v>
      </c>
      <c r="B13" s="17" t="str">
        <f>salesTable[orderDate_final]</f>
        <v>MISSING</v>
      </c>
      <c r="C13" s="17" t="str">
        <f>salesTable[CustomerID_final]</f>
        <v>C0317</v>
      </c>
      <c r="D13" s="17" t="str">
        <f>salesTable[firstName_Final]</f>
        <v>NAA</v>
      </c>
      <c r="E13" s="17" t="str">
        <f>salesTable[lastName_final]</f>
        <v>OWUSU</v>
      </c>
      <c r="F13" s="17" t="str">
        <f>salesTable[Region_Final]</f>
        <v>ACCRA</v>
      </c>
      <c r="G13" t="str">
        <f>salesTable[productID_Final]</f>
        <v>P007</v>
      </c>
      <c r="H13" t="str">
        <f>salesTable[productName_final]</f>
        <v>COTTON SHIRT</v>
      </c>
      <c r="I13" t="str">
        <f>salesTable[productCategory_finalStatus]</f>
        <v>CLOTHING</v>
      </c>
      <c r="J13" t="str">
        <f>salesTable[customerType_Final]</f>
        <v>GOVERNMENT</v>
      </c>
      <c r="K13" t="str">
        <f>salesTable[SalesChannel_final]</f>
        <v>MOBILE APP</v>
      </c>
      <c r="L13" t="str">
        <f>salesTable[paymentMethod_Final]</f>
        <v>CASH</v>
      </c>
      <c r="M13">
        <f>salesTable[Quantity_final]</f>
        <v>5</v>
      </c>
      <c r="N13">
        <f>salesTable[UnitPrice_final]</f>
        <v>180</v>
      </c>
      <c r="O13">
        <f>salesTable[revenue_final]</f>
        <v>900</v>
      </c>
      <c r="P13" t="str">
        <f>salesTable[Phone_final]</f>
        <v>0206918860</v>
      </c>
      <c r="Q13" t="str">
        <f>salesTable[email_final]</f>
        <v>Naa.Owusu84@Example.Com</v>
      </c>
      <c r="R13" t="str">
        <f>salesTable[sources_final]</f>
        <v>Mobile_App_Export.csv</v>
      </c>
      <c r="S13" s="22"/>
    </row>
    <row r="14" spans="1:19" x14ac:dyDescent="0.3">
      <c r="A14" s="8" t="str">
        <f>salesTable[orderRef_final]</f>
        <v>GH-ACC-2025-00074</v>
      </c>
      <c r="B14" s="17">
        <f>salesTable[orderDate_final]</f>
        <v>45730</v>
      </c>
      <c r="C14" s="17" t="str">
        <f>salesTable[CustomerID_final]</f>
        <v>C0281</v>
      </c>
      <c r="D14" s="17" t="str">
        <f>salesTable[firstName_Final]</f>
        <v>DANIEL</v>
      </c>
      <c r="E14" s="17" t="str">
        <f>salesTable[lastName_final]</f>
        <v>ASARE</v>
      </c>
      <c r="F14" s="17" t="str">
        <f>salesTable[Region_Final]</f>
        <v>ACCRA</v>
      </c>
      <c r="G14" t="str">
        <f>salesTable[productID_Final]</f>
        <v>P010</v>
      </c>
      <c r="H14" t="str">
        <f>salesTable[productName_final]</f>
        <v>AIR CONDITIONER</v>
      </c>
      <c r="I14" t="str">
        <f>salesTable[productCategory_finalStatus]</f>
        <v>HOME APPLIANCES</v>
      </c>
      <c r="J14" t="str">
        <f>salesTable[customerType_Final]</f>
        <v>GOVERNMENT</v>
      </c>
      <c r="K14" t="str">
        <f>salesTable[SalesChannel_final]</f>
        <v>IN-STORE</v>
      </c>
      <c r="L14" t="str">
        <f>salesTable[paymentMethod_Final]</f>
        <v>MOBILE MONEY</v>
      </c>
      <c r="M14">
        <f>salesTable[Quantity_final]</f>
        <v>5</v>
      </c>
      <c r="N14">
        <f>salesTable[UnitPrice_final]</f>
        <v>3600</v>
      </c>
      <c r="O14">
        <f>salesTable[revenue_final]</f>
        <v>18000</v>
      </c>
      <c r="P14" t="str">
        <f>salesTable[Phone_final]</f>
        <v>0593861427</v>
      </c>
      <c r="Q14" t="str">
        <f>salesTable[email_final]</f>
        <v>Daniel.Asare69@Example.Com</v>
      </c>
      <c r="R14" t="str">
        <f>salesTable[sources_final]</f>
        <v>Retail_POS_2025.csv</v>
      </c>
      <c r="S14" s="22"/>
    </row>
    <row r="15" spans="1:19" x14ac:dyDescent="0.3">
      <c r="A15" s="8" t="str">
        <f>salesTable[orderRef_final]</f>
        <v>GH-ACC-2025-00082</v>
      </c>
      <c r="B15" s="17" t="str">
        <f>salesTable[orderDate_final]</f>
        <v>OUT OF SCOPE</v>
      </c>
      <c r="C15" s="17" t="str">
        <f>salesTable[CustomerID_final]</f>
        <v>C0096</v>
      </c>
      <c r="D15" s="17" t="str">
        <f>salesTable[firstName_Final]</f>
        <v>KWAME</v>
      </c>
      <c r="E15" s="17" t="str">
        <f>salesTable[lastName_final]</f>
        <v>ARTHUR</v>
      </c>
      <c r="F15" s="17" t="str">
        <f>salesTable[Region_Final]</f>
        <v>ACCRA</v>
      </c>
      <c r="G15" t="str">
        <f>salesTable[productID_Final]</f>
        <v>P010</v>
      </c>
      <c r="H15" t="str">
        <f>salesTable[productName_final]</f>
        <v>AIR CONDITIONER</v>
      </c>
      <c r="I15" t="str">
        <f>salesTable[productCategory_finalStatus]</f>
        <v>HOME APPLIANCES</v>
      </c>
      <c r="J15" t="str">
        <f>salesTable[customerType_Final]</f>
        <v>GOVERNMENT</v>
      </c>
      <c r="K15" t="str">
        <f>salesTable[SalesChannel_final]</f>
        <v>MOBILE APP</v>
      </c>
      <c r="L15" t="str">
        <f>salesTable[paymentMethod_Final]</f>
        <v>CASH</v>
      </c>
      <c r="M15">
        <f>salesTable[Quantity_final]</f>
        <v>8</v>
      </c>
      <c r="N15">
        <f>salesTable[UnitPrice_final]</f>
        <v>3600</v>
      </c>
      <c r="O15">
        <f>salesTable[revenue_final]</f>
        <v>28800</v>
      </c>
      <c r="P15" t="str">
        <f>salesTable[Phone_final]</f>
        <v>0272815906</v>
      </c>
      <c r="Q15" t="str">
        <f>salesTable[email_final]</f>
        <v>Kwame.Arthur89@Example.Com</v>
      </c>
      <c r="R15" t="str">
        <f>salesTable[sources_final]</f>
        <v>Mobile_App_Export.csv</v>
      </c>
      <c r="S15" s="22"/>
    </row>
    <row r="16" spans="1:19" x14ac:dyDescent="0.3">
      <c r="A16" s="8" t="str">
        <f>salesTable[orderRef_final]</f>
        <v>GH-ACC-2025-00083</v>
      </c>
      <c r="B16" s="17">
        <f>salesTable[orderDate_final]</f>
        <v>45848</v>
      </c>
      <c r="C16" s="17" t="str">
        <f>salesTable[CustomerID_final]</f>
        <v>C0202</v>
      </c>
      <c r="D16" s="17" t="str">
        <f>salesTable[firstName_Final]</f>
        <v>ABENA</v>
      </c>
      <c r="E16" s="17" t="str">
        <f>salesTable[lastName_final]</f>
        <v>ARTHUR</v>
      </c>
      <c r="F16" s="17" t="str">
        <f>salesTable[Region_Final]</f>
        <v>ACCRA</v>
      </c>
      <c r="G16" t="str">
        <f>salesTable[productID_Final]</f>
        <v>P011</v>
      </c>
      <c r="H16" t="str">
        <f>salesTable[productName_final]</f>
        <v>EXECUTIVE DESK</v>
      </c>
      <c r="I16" t="str">
        <f>salesTable[productCategory_finalStatus]</f>
        <v>FURNITURE</v>
      </c>
      <c r="J16" t="str">
        <f>salesTable[customerType_Final]</f>
        <v>GOVERNMENT</v>
      </c>
      <c r="K16" t="str">
        <f>salesTable[SalesChannel_final]</f>
        <v>IN-STORE</v>
      </c>
      <c r="L16" t="str">
        <f>salesTable[paymentMethod_Final]</f>
        <v>BANK TRANSFER</v>
      </c>
      <c r="M16">
        <f>salesTable[Quantity_final]</f>
        <v>8</v>
      </c>
      <c r="N16">
        <f>salesTable[UnitPrice_final]</f>
        <v>2400</v>
      </c>
      <c r="O16">
        <f>salesTable[revenue_final]</f>
        <v>19200</v>
      </c>
      <c r="P16" t="str">
        <f>salesTable[Phone_final]</f>
        <v>0596881834</v>
      </c>
      <c r="Q16" t="str">
        <f>salesTable[email_final]</f>
        <v>Abena.Arthur39@Example.Com</v>
      </c>
      <c r="R16" t="str">
        <f>salesTable[sources_final]</f>
        <v>Agent_App_2025.csv</v>
      </c>
      <c r="S16" s="22"/>
    </row>
    <row r="17" spans="1:19" x14ac:dyDescent="0.3">
      <c r="A17" s="8" t="str">
        <f>salesTable[orderRef_final]</f>
        <v>GH-ACC-2025-00085</v>
      </c>
      <c r="B17" s="17">
        <f>salesTable[orderDate_final]</f>
        <v>45752</v>
      </c>
      <c r="C17" s="17" t="str">
        <f>salesTable[CustomerID_final]</f>
        <v>C0302</v>
      </c>
      <c r="D17" s="17" t="str">
        <f>salesTable[firstName_Final]</f>
        <v>DANIEL</v>
      </c>
      <c r="E17" s="17" t="str">
        <f>salesTable[lastName_final]</f>
        <v>BADU</v>
      </c>
      <c r="F17" s="17" t="str">
        <f>salesTable[Region_Final]</f>
        <v>ACCRA</v>
      </c>
      <c r="G17" t="str">
        <f>salesTable[productID_Final]</f>
        <v>P010</v>
      </c>
      <c r="H17" t="str">
        <f>salesTable[productName_final]</f>
        <v>AIR CONDITIONER</v>
      </c>
      <c r="I17" t="str">
        <f>salesTable[productCategory_finalStatus]</f>
        <v>HOME APPLIANCES</v>
      </c>
      <c r="J17" t="str">
        <f>salesTable[customerType_Final]</f>
        <v>INDIVIDUAL</v>
      </c>
      <c r="K17" t="str">
        <f>salesTable[SalesChannel_final]</f>
        <v>ONLINE</v>
      </c>
      <c r="L17" t="str">
        <f>salesTable[paymentMethod_Final]</f>
        <v>MOBILE MONEY</v>
      </c>
      <c r="M17">
        <f>salesTable[Quantity_final]</f>
        <v>6</v>
      </c>
      <c r="N17">
        <f>salesTable[UnitPrice_final]</f>
        <v>3600</v>
      </c>
      <c r="O17">
        <f>salesTable[revenue_final]</f>
        <v>21600</v>
      </c>
      <c r="P17" t="str">
        <f>salesTable[Phone_final]</f>
        <v>0249796553</v>
      </c>
      <c r="Q17" t="str">
        <f>salesTable[email_final]</f>
        <v>Daniel.Badu11@Example.Com</v>
      </c>
      <c r="R17" t="str">
        <f>salesTable[sources_final]</f>
        <v>Mobile_App_Export.csv</v>
      </c>
      <c r="S17" s="22"/>
    </row>
    <row r="18" spans="1:19" x14ac:dyDescent="0.3">
      <c r="A18" s="8" t="str">
        <f>salesTable[orderRef_final]</f>
        <v>GH-ACC-2025-00099</v>
      </c>
      <c r="B18" s="17">
        <f>salesTable[orderDate_final]</f>
        <v>45880</v>
      </c>
      <c r="C18" s="17" t="str">
        <f>salesTable[CustomerID_final]</f>
        <v>C0277</v>
      </c>
      <c r="D18" s="17" t="str">
        <f>salesTable[firstName_Final]</f>
        <v>KOJO</v>
      </c>
      <c r="E18" s="17" t="str">
        <f>salesTable[lastName_final]</f>
        <v>OSEI</v>
      </c>
      <c r="F18" s="17" t="str">
        <f>salesTable[Region_Final]</f>
        <v>ACCRA</v>
      </c>
      <c r="G18" t="str">
        <f>salesTable[productID_Final]</f>
        <v>P005</v>
      </c>
      <c r="H18" t="str">
        <f>salesTable[productName_final]</f>
        <v>SMARTPHONE X</v>
      </c>
      <c r="I18" t="str">
        <f>salesTable[productCategory_finalStatus]</f>
        <v>ELECTRONICS</v>
      </c>
      <c r="J18" t="str">
        <f>salesTable[customerType_Final]</f>
        <v>BUSINESS</v>
      </c>
      <c r="K18" t="str">
        <f>salesTable[SalesChannel_final]</f>
        <v>ONLINE</v>
      </c>
      <c r="L18" t="str">
        <f>salesTable[paymentMethod_Final]</f>
        <v>CARD</v>
      </c>
      <c r="M18">
        <f>salesTable[Quantity_final]</f>
        <v>10</v>
      </c>
      <c r="N18" t="str">
        <f>salesTable[UnitPrice_final]</f>
        <v>INVALID</v>
      </c>
      <c r="O18" t="str">
        <f>salesTable[revenue_final]</f>
        <v>INVALID</v>
      </c>
      <c r="P18" t="str">
        <f>salesTable[Phone_final]</f>
        <v>0241234567</v>
      </c>
      <c r="Q18" t="str">
        <f>salesTable[email_final]</f>
        <v>Kojo.Osei53@Example.Com</v>
      </c>
      <c r="R18" t="str">
        <f>salesTable[sources_final]</f>
        <v>Retail_POS_2025.csv</v>
      </c>
      <c r="S18" s="22"/>
    </row>
    <row r="19" spans="1:19" x14ac:dyDescent="0.3">
      <c r="A19" s="8" t="str">
        <f>salesTable[orderRef_final]</f>
        <v>GH-ACC-2025-00102</v>
      </c>
      <c r="B19" s="17">
        <f>salesTable[orderDate_final]</f>
        <v>45838</v>
      </c>
      <c r="C19" s="17" t="str">
        <f>salesTable[CustomerID_final]</f>
        <v>C0074</v>
      </c>
      <c r="D19" s="17" t="str">
        <f>salesTable[firstName_Final]</f>
        <v>AKOSUA</v>
      </c>
      <c r="E19" s="17" t="str">
        <f>salesTable[lastName_final]</f>
        <v>ASARE</v>
      </c>
      <c r="F19" s="17" t="str">
        <f>salesTable[Region_Final]</f>
        <v>ACCRA</v>
      </c>
      <c r="G19" t="str">
        <f>salesTable[productID_Final]</f>
        <v>P004</v>
      </c>
      <c r="H19" t="str">
        <f>salesTable[productName_final]</f>
        <v>LASER PRINTER</v>
      </c>
      <c r="I19" t="str">
        <f>salesTable[productCategory_finalStatus]</f>
        <v>OFFICE SUPPLIES</v>
      </c>
      <c r="J19" t="str">
        <f>salesTable[customerType_Final]</f>
        <v>BUSINESS</v>
      </c>
      <c r="K19" t="str">
        <f>salesTable[SalesChannel_final]</f>
        <v>MOBILE APP</v>
      </c>
      <c r="L19" t="str">
        <f>salesTable[paymentMethod_Final]</f>
        <v>BANK TRANSFER</v>
      </c>
      <c r="M19" t="str">
        <f>salesTable[Quantity_final]</f>
        <v>INVALID</v>
      </c>
      <c r="N19">
        <f>salesTable[UnitPrice_final]</f>
        <v>1650</v>
      </c>
      <c r="O19" t="str">
        <f>salesTable[revenue_final]</f>
        <v>INVALID</v>
      </c>
      <c r="P19" t="str">
        <f>salesTable[Phone_final]</f>
        <v>0548230207</v>
      </c>
      <c r="Q19" t="str">
        <f>salesTable[email_final]</f>
        <v>Akosua.Asare55@Example.Com</v>
      </c>
      <c r="R19" t="str">
        <f>salesTable[sources_final]</f>
        <v>Agent_App_2025.csv</v>
      </c>
      <c r="S19" s="22"/>
    </row>
    <row r="20" spans="1:19" x14ac:dyDescent="0.3">
      <c r="A20" s="8" t="str">
        <f>salesTable[orderRef_final]</f>
        <v>GH-ACC-2025-00106</v>
      </c>
      <c r="B20" s="17">
        <f>salesTable[orderDate_final]</f>
        <v>45924</v>
      </c>
      <c r="C20" s="17" t="str">
        <f>salesTable[CustomerID_final]</f>
        <v>C0212</v>
      </c>
      <c r="D20" s="17" t="str">
        <f>salesTable[firstName_Final]</f>
        <v>KOJO</v>
      </c>
      <c r="E20" s="17" t="str">
        <f>salesTable[lastName_final]</f>
        <v>ARTHUR</v>
      </c>
      <c r="F20" s="17" t="str">
        <f>salesTable[Region_Final]</f>
        <v>ACCRA</v>
      </c>
      <c r="G20" t="str">
        <f>salesTable[productID_Final]</f>
        <v>P002</v>
      </c>
      <c r="H20" t="str">
        <f>salesTable[productName_final]</f>
        <v>OFFICE CHAIR</v>
      </c>
      <c r="I20" t="str">
        <f>salesTable[productCategory_finalStatus]</f>
        <v>FURNITURE</v>
      </c>
      <c r="J20" t="str">
        <f>salesTable[customerType_Final]</f>
        <v>GOVERNMENT</v>
      </c>
      <c r="K20" t="str">
        <f>salesTable[SalesChannel_final]</f>
        <v>ONLINE</v>
      </c>
      <c r="L20" t="str">
        <f>salesTable[paymentMethod_Final]</f>
        <v>BANK TRANSFER</v>
      </c>
      <c r="M20">
        <f>salesTable[Quantity_final]</f>
        <v>9</v>
      </c>
      <c r="N20">
        <f>salesTable[UnitPrice_final]</f>
        <v>850</v>
      </c>
      <c r="O20">
        <f>salesTable[revenue_final]</f>
        <v>7650</v>
      </c>
      <c r="P20" t="str">
        <f>salesTable[Phone_final]</f>
        <v>0598450082</v>
      </c>
      <c r="Q20" t="str">
        <f>salesTable[email_final]</f>
        <v>Kojo.Arthur42@Example.Com</v>
      </c>
      <c r="R20" t="str">
        <f>salesTable[sources_final]</f>
        <v>Online_Sales_2025.xlsx</v>
      </c>
      <c r="S20" s="22"/>
    </row>
    <row r="21" spans="1:19" x14ac:dyDescent="0.3">
      <c r="A21" s="8" t="str">
        <f>salesTable[orderRef_final]</f>
        <v>GH-ACC-2025-00114</v>
      </c>
      <c r="B21" s="17">
        <f>salesTable[orderDate_final]</f>
        <v>45760</v>
      </c>
      <c r="C21" s="17" t="str">
        <f>salesTable[CustomerID_final]</f>
        <v>C0245</v>
      </c>
      <c r="D21" s="17" t="str">
        <f>salesTable[firstName_Final]</f>
        <v>ESI</v>
      </c>
      <c r="E21" s="17" t="str">
        <f>salesTable[lastName_final]</f>
        <v>APPIAH</v>
      </c>
      <c r="F21" s="17" t="str">
        <f>salesTable[Region_Final]</f>
        <v>ACCRA</v>
      </c>
      <c r="G21" t="str">
        <f>salesTable[productID_Final]</f>
        <v>P012</v>
      </c>
      <c r="H21" t="str">
        <f>salesTable[productName_final]</f>
        <v>BLENDER PLUS</v>
      </c>
      <c r="I21" t="str">
        <f>salesTable[productCategory_finalStatus]</f>
        <v>HOME APPLIANCES</v>
      </c>
      <c r="J21" t="str">
        <f>salesTable[customerType_Final]</f>
        <v>BUSINESS</v>
      </c>
      <c r="K21" t="str">
        <f>salesTable[SalesChannel_final]</f>
        <v>IN-STORE</v>
      </c>
      <c r="L21" t="str">
        <f>salesTable[paymentMethod_Final]</f>
        <v>CARD</v>
      </c>
      <c r="M21">
        <f>salesTable[Quantity_final]</f>
        <v>2</v>
      </c>
      <c r="N21">
        <f>salesTable[UnitPrice_final]</f>
        <v>620</v>
      </c>
      <c r="O21">
        <f>salesTable[revenue_final]</f>
        <v>1240</v>
      </c>
      <c r="P21" t="str">
        <f>salesTable[Phone_final]</f>
        <v>0269399736</v>
      </c>
      <c r="Q21" t="str">
        <f>salesTable[email_final]</f>
        <v>Esi.Appiah44@Example.Com</v>
      </c>
      <c r="R21" t="str">
        <f>salesTable[sources_final]</f>
        <v>Mobile_App_Export.csv</v>
      </c>
      <c r="S21" s="22"/>
    </row>
    <row r="22" spans="1:19" x14ac:dyDescent="0.3">
      <c r="A22" s="8" t="str">
        <f>salesTable[orderRef_final]</f>
        <v>GH-ACC-2025-00118</v>
      </c>
      <c r="B22" s="17">
        <f>salesTable[orderDate_final]</f>
        <v>45754</v>
      </c>
      <c r="C22" s="17" t="str">
        <f>salesTable[CustomerID_final]</f>
        <v>C0099</v>
      </c>
      <c r="D22" s="17" t="str">
        <f>salesTable[firstName_Final]</f>
        <v>NAA</v>
      </c>
      <c r="E22" s="17" t="str">
        <f>salesTable[lastName_final]</f>
        <v>ADDO</v>
      </c>
      <c r="F22" s="17" t="str">
        <f>salesTable[Region_Final]</f>
        <v>ACCRA</v>
      </c>
      <c r="G22" t="str">
        <f>salesTable[productID_Final]</f>
        <v>P010</v>
      </c>
      <c r="H22" t="str">
        <f>salesTable[productName_final]</f>
        <v>AIR CONDITIONER</v>
      </c>
      <c r="I22" t="str">
        <f>salesTable[productCategory_finalStatus]</f>
        <v>HOME APPLIANCES</v>
      </c>
      <c r="J22" t="str">
        <f>salesTable[customerType_Final]</f>
        <v>BUSINESS</v>
      </c>
      <c r="K22" t="str">
        <f>salesTable[SalesChannel_final]</f>
        <v>MOBILE APP</v>
      </c>
      <c r="L22" t="str">
        <f>salesTable[paymentMethod_Final]</f>
        <v>MOBILE MONEY</v>
      </c>
      <c r="M22">
        <f>salesTable[Quantity_final]</f>
        <v>4</v>
      </c>
      <c r="N22" t="str">
        <f>salesTable[UnitPrice_final]</f>
        <v>INVALID</v>
      </c>
      <c r="O22" t="str">
        <f>salesTable[revenue_final]</f>
        <v>INVALID</v>
      </c>
      <c r="P22" t="str">
        <f>salesTable[Phone_final]</f>
        <v>0505735805</v>
      </c>
      <c r="Q22" t="str">
        <f>salesTable[email_final]</f>
        <v>Naa.Addo31@Example.Com</v>
      </c>
      <c r="R22" t="str">
        <f>salesTable[sources_final]</f>
        <v>Online_Sales_2025.xlsx</v>
      </c>
      <c r="S22" s="22"/>
    </row>
    <row r="23" spans="1:19" x14ac:dyDescent="0.3">
      <c r="A23" s="8" t="str">
        <f>salesTable[orderRef_final]</f>
        <v>GH-ACC-2025-00136</v>
      </c>
      <c r="B23" s="17">
        <f>salesTable[orderDate_final]</f>
        <v>45799</v>
      </c>
      <c r="C23" s="17" t="str">
        <f>salesTable[CustomerID_final]</f>
        <v>C0362</v>
      </c>
      <c r="D23" s="17" t="str">
        <f>salesTable[firstName_Final]</f>
        <v>DANIEL</v>
      </c>
      <c r="E23" s="17" t="str">
        <f>salesTable[lastName_final]</f>
        <v>BOATENG</v>
      </c>
      <c r="F23" s="17" t="str">
        <f>salesTable[Region_Final]</f>
        <v>ACCRA</v>
      </c>
      <c r="G23" t="str">
        <f>salesTable[productID_Final]</f>
        <v>P008</v>
      </c>
      <c r="H23" t="str">
        <f>salesTable[productName_final]</f>
        <v>MICROWAVE 25L</v>
      </c>
      <c r="I23" t="str">
        <f>salesTable[productCategory_finalStatus]</f>
        <v>HOME APPLIANCES</v>
      </c>
      <c r="J23" t="str">
        <f>salesTable[customerType_Final]</f>
        <v>INDIVIDUAL</v>
      </c>
      <c r="K23" t="str">
        <f>salesTable[SalesChannel_final]</f>
        <v>AGENT</v>
      </c>
      <c r="L23" t="str">
        <f>salesTable[paymentMethod_Final]</f>
        <v>CARD</v>
      </c>
      <c r="M23">
        <f>salesTable[Quantity_final]</f>
        <v>12</v>
      </c>
      <c r="N23">
        <f>salesTable[UnitPrice_final]</f>
        <v>1250</v>
      </c>
      <c r="O23">
        <f>salesTable[revenue_final]</f>
        <v>15000</v>
      </c>
      <c r="P23" t="str">
        <f>salesTable[Phone_final]</f>
        <v>0556779725</v>
      </c>
      <c r="Q23" t="str">
        <f>salesTable[email_final]</f>
        <v>Daniel.Boateng68@Example.Com</v>
      </c>
      <c r="R23" t="str">
        <f>salesTable[sources_final]</f>
        <v>Online_Sales_2025.xlsx</v>
      </c>
      <c r="S23" s="22"/>
    </row>
    <row r="24" spans="1:19" x14ac:dyDescent="0.3">
      <c r="A24" s="8" t="str">
        <f>salesTable[orderRef_final]</f>
        <v>GH-ACC-2025-00140</v>
      </c>
      <c r="B24" s="17">
        <f>salesTable[orderDate_final]</f>
        <v>45726</v>
      </c>
      <c r="C24" s="17" t="str">
        <f>salesTable[CustomerID_final]</f>
        <v>C0136</v>
      </c>
      <c r="D24" s="17" t="str">
        <f>salesTable[firstName_Final]</f>
        <v>ADWOA</v>
      </c>
      <c r="E24" s="17" t="str">
        <f>salesTable[lastName_final]</f>
        <v>ARTHUR</v>
      </c>
      <c r="F24" s="17" t="str">
        <f>salesTable[Region_Final]</f>
        <v>ACCRA</v>
      </c>
      <c r="G24" t="str">
        <f>salesTable[productID_Final]</f>
        <v>P009</v>
      </c>
      <c r="H24" t="str">
        <f>salesTable[productName_final]</f>
        <v>FILING CABINET</v>
      </c>
      <c r="I24" t="str">
        <f>salesTable[productCategory_finalStatus]</f>
        <v>OFFICE SUPPLIES</v>
      </c>
      <c r="J24" t="str">
        <f>salesTable[customerType_Final]</f>
        <v>GOVERNMENT</v>
      </c>
      <c r="K24" t="str">
        <f>salesTable[SalesChannel_final]</f>
        <v>IN-STORE</v>
      </c>
      <c r="L24" t="str">
        <f>salesTable[paymentMethod_Final]</f>
        <v>BANK TRANSFER</v>
      </c>
      <c r="M24">
        <f>salesTable[Quantity_final]</f>
        <v>8</v>
      </c>
      <c r="N24">
        <f>salesTable[UnitPrice_final]</f>
        <v>980</v>
      </c>
      <c r="O24">
        <f>salesTable[revenue_final]</f>
        <v>7840</v>
      </c>
      <c r="P24" t="str">
        <f>salesTable[Phone_final]</f>
        <v>0209365871</v>
      </c>
      <c r="Q24" t="str">
        <f>salesTable[email_final]</f>
        <v>Adwoa.Arthur97@Example.Com</v>
      </c>
      <c r="R24" t="str">
        <f>salesTable[sources_final]</f>
        <v>Agent_App_2025.csv</v>
      </c>
      <c r="S24" s="22"/>
    </row>
    <row r="25" spans="1:19" x14ac:dyDescent="0.3">
      <c r="A25" s="8" t="str">
        <f>salesTable[orderRef_final]</f>
        <v>GH-ACC-2025-00146</v>
      </c>
      <c r="B25" s="17">
        <f>salesTable[orderDate_final]</f>
        <v>45680</v>
      </c>
      <c r="C25" s="17" t="str">
        <f>salesTable[CustomerID_final]</f>
        <v>C0336</v>
      </c>
      <c r="D25" s="17" t="str">
        <f>salesTable[firstName_Final]</f>
        <v>YAW</v>
      </c>
      <c r="E25" s="17" t="str">
        <f>salesTable[lastName_final]</f>
        <v>MENSAH</v>
      </c>
      <c r="F25" s="17" t="str">
        <f>salesTable[Region_Final]</f>
        <v>ACCRA</v>
      </c>
      <c r="G25" t="str">
        <f>salesTable[productID_Final]</f>
        <v>P011</v>
      </c>
      <c r="H25" t="str">
        <f>salesTable[productName_final]</f>
        <v>EXECUTIVE DESK</v>
      </c>
      <c r="I25" t="str">
        <f>salesTable[productCategory_finalStatus]</f>
        <v>FURNITURE</v>
      </c>
      <c r="J25" t="str">
        <f>salesTable[customerType_Final]</f>
        <v>GOVERNMENT</v>
      </c>
      <c r="K25" t="str">
        <f>salesTable[SalesChannel_final]</f>
        <v>MOBILE APP</v>
      </c>
      <c r="L25" t="str">
        <f>salesTable[paymentMethod_Final]</f>
        <v>BANK TRANSFER</v>
      </c>
      <c r="M25">
        <f>salesTable[Quantity_final]</f>
        <v>10</v>
      </c>
      <c r="N25">
        <f>salesTable[UnitPrice_final]</f>
        <v>2450</v>
      </c>
      <c r="O25">
        <f>salesTable[revenue_final]</f>
        <v>24500</v>
      </c>
      <c r="P25" t="str">
        <f>salesTable[Phone_final]</f>
        <v>0206467915</v>
      </c>
      <c r="Q25" t="str">
        <f>salesTable[email_final]</f>
        <v>Yaw.Mensah90@Example.Com</v>
      </c>
      <c r="R25" t="str">
        <f>salesTable[sources_final]</f>
        <v>Online_Sales_2025.xlsx</v>
      </c>
      <c r="S25" s="22"/>
    </row>
    <row r="26" spans="1:19" x14ac:dyDescent="0.3">
      <c r="A26" s="8" t="str">
        <f>salesTable[orderRef_final]</f>
        <v>GH-ACC-2025-00155</v>
      </c>
      <c r="B26" s="17">
        <f>salesTable[orderDate_final]</f>
        <v>45983</v>
      </c>
      <c r="C26" s="17" t="str">
        <f>salesTable[CustomerID_final]</f>
        <v>C0030</v>
      </c>
      <c r="D26" s="17" t="str">
        <f>salesTable[firstName_Final]</f>
        <v>KWAME</v>
      </c>
      <c r="E26" s="17" t="str">
        <f>salesTable[lastName_final]</f>
        <v>APPIAH</v>
      </c>
      <c r="F26" s="17" t="str">
        <f>salesTable[Region_Final]</f>
        <v>ACCRA</v>
      </c>
      <c r="G26" t="str">
        <f>salesTable[productID_Final]</f>
        <v>P002</v>
      </c>
      <c r="H26" t="str">
        <f>salesTable[productName_final]</f>
        <v>OFFICE CHAIR</v>
      </c>
      <c r="I26" t="str">
        <f>salesTable[productCategory_finalStatus]</f>
        <v>FURNITURE</v>
      </c>
      <c r="J26" t="str">
        <f>salesTable[customerType_Final]</f>
        <v>INDIVIDUAL</v>
      </c>
      <c r="K26" t="str">
        <f>salesTable[SalesChannel_final]</f>
        <v>ONLINE</v>
      </c>
      <c r="L26" t="str">
        <f>salesTable[paymentMethod_Final]</f>
        <v>BANK TRANSFER</v>
      </c>
      <c r="M26">
        <f>salesTable[Quantity_final]</f>
        <v>8</v>
      </c>
      <c r="N26">
        <f>salesTable[UnitPrice_final]</f>
        <v>850</v>
      </c>
      <c r="O26">
        <f>salesTable[revenue_final]</f>
        <v>6800</v>
      </c>
      <c r="P26" t="str">
        <f>salesTable[Phone_final]</f>
        <v>0556275063</v>
      </c>
      <c r="Q26" t="str">
        <f>salesTable[email_final]</f>
        <v>Kwame.Appiah22@Example.Com</v>
      </c>
      <c r="R26" t="str">
        <f>salesTable[sources_final]</f>
        <v>Mobile_App_Export.csv</v>
      </c>
      <c r="S26" s="22"/>
    </row>
    <row r="27" spans="1:19" x14ac:dyDescent="0.3">
      <c r="A27" s="8" t="str">
        <f>salesTable[orderRef_final]</f>
        <v>GH-ACC-2025-00156</v>
      </c>
      <c r="B27" s="17">
        <f>salesTable[orderDate_final]</f>
        <v>45985</v>
      </c>
      <c r="C27" s="17" t="str">
        <f>salesTable[CustomerID_final]</f>
        <v>C0228</v>
      </c>
      <c r="D27" s="17" t="str">
        <f>salesTable[firstName_Final]</f>
        <v>ADWOA</v>
      </c>
      <c r="E27" s="17" t="str">
        <f>salesTable[lastName_final]</f>
        <v>ASARE</v>
      </c>
      <c r="F27" s="17" t="str">
        <f>salesTable[Region_Final]</f>
        <v>ACCRA</v>
      </c>
      <c r="G27" t="str">
        <f>salesTable[productID_Final]</f>
        <v>P003</v>
      </c>
      <c r="H27" t="str">
        <f>salesTable[productName_final]</f>
        <v>WIRELESS HEADSET</v>
      </c>
      <c r="I27" t="str">
        <f>salesTable[productCategory_finalStatus]</f>
        <v>ELECTRONICS</v>
      </c>
      <c r="J27" t="str">
        <f>salesTable[customerType_Final]</f>
        <v>INDIVIDUAL</v>
      </c>
      <c r="K27" t="str">
        <f>salesTable[SalesChannel_final]</f>
        <v>AGENT</v>
      </c>
      <c r="L27" t="str">
        <f>salesTable[paymentMethod_Final]</f>
        <v>CASH</v>
      </c>
      <c r="M27">
        <f>salesTable[Quantity_final]</f>
        <v>12</v>
      </c>
      <c r="N27">
        <f>salesTable[UnitPrice_final]</f>
        <v>420</v>
      </c>
      <c r="O27">
        <f>salesTable[revenue_final]</f>
        <v>5040</v>
      </c>
      <c r="P27" t="str">
        <f>salesTable[Phone_final]</f>
        <v>0266065789</v>
      </c>
      <c r="Q27" t="str">
        <f>salesTable[email_final]</f>
        <v>Adwoa.Asare60@Example.Com</v>
      </c>
      <c r="R27" t="str">
        <f>salesTable[sources_final]</f>
        <v>Online_Sales_2025.xlsx</v>
      </c>
      <c r="S27" s="22"/>
    </row>
    <row r="28" spans="1:19" x14ac:dyDescent="0.3">
      <c r="A28" s="8" t="str">
        <f>salesTable[orderRef_final]</f>
        <v>GH-ACC-2025-00164</v>
      </c>
      <c r="B28" s="17">
        <f>salesTable[orderDate_final]</f>
        <v>45691</v>
      </c>
      <c r="C28" s="17" t="str">
        <f>salesTable[CustomerID_final]</f>
        <v>C0345</v>
      </c>
      <c r="D28" s="17" t="str">
        <f>salesTable[firstName_Final]</f>
        <v>DANIEL</v>
      </c>
      <c r="E28" s="17" t="str">
        <f>salesTable[lastName_final]</f>
        <v>MENSAH</v>
      </c>
      <c r="F28" s="17" t="str">
        <f>salesTable[Region_Final]</f>
        <v>ACCRA</v>
      </c>
      <c r="G28" t="str">
        <f>salesTable[productID_Final]</f>
        <v>P004</v>
      </c>
      <c r="H28" t="str">
        <f>salesTable[productName_final]</f>
        <v>LASER PRINTER</v>
      </c>
      <c r="I28" t="str">
        <f>salesTable[productCategory_finalStatus]</f>
        <v>MISMATCH</v>
      </c>
      <c r="J28" t="str">
        <f>salesTable[customerType_Final]</f>
        <v>GOVERNMENT</v>
      </c>
      <c r="K28" t="str">
        <f>salesTable[SalesChannel_final]</f>
        <v>IN-STORE</v>
      </c>
      <c r="L28" t="str">
        <f>salesTable[paymentMethod_Final]</f>
        <v>MOBILE MONEY</v>
      </c>
      <c r="M28">
        <f>salesTable[Quantity_final]</f>
        <v>7</v>
      </c>
      <c r="N28">
        <f>salesTable[UnitPrice_final]</f>
        <v>1650</v>
      </c>
      <c r="O28">
        <f>salesTable[revenue_final]</f>
        <v>11550</v>
      </c>
      <c r="P28" t="str">
        <f>salesTable[Phone_final]</f>
        <v>0554152907</v>
      </c>
      <c r="Q28" t="str">
        <f>salesTable[email_final]</f>
        <v>Daniel.Mensah90@Example.Com</v>
      </c>
      <c r="R28" t="str">
        <f>salesTable[sources_final]</f>
        <v>Online_Sales_2025.xlsx</v>
      </c>
      <c r="S28" s="22"/>
    </row>
    <row r="29" spans="1:19" x14ac:dyDescent="0.3">
      <c r="A29" s="8" t="str">
        <f>salesTable[orderRef_final]</f>
        <v>GH-ACC-2025-00170</v>
      </c>
      <c r="B29" s="17">
        <f>salesTable[orderDate_final]</f>
        <v>46011</v>
      </c>
      <c r="C29" s="17" t="str">
        <f>salesTable[CustomerID_final]</f>
        <v>C0140</v>
      </c>
      <c r="D29" s="17" t="str">
        <f>salesTable[firstName_Final]</f>
        <v>ABENA</v>
      </c>
      <c r="E29" s="17" t="str">
        <f>salesTable[lastName_final]</f>
        <v>OSEI</v>
      </c>
      <c r="F29" s="17" t="str">
        <f>salesTable[Region_Final]</f>
        <v>ACCRA</v>
      </c>
      <c r="G29" t="str">
        <f>salesTable[productID_Final]</f>
        <v>P004</v>
      </c>
      <c r="H29" t="str">
        <f>salesTable[productName_final]</f>
        <v>LASER PRINTER</v>
      </c>
      <c r="I29" t="str">
        <f>salesTable[productCategory_finalStatus]</f>
        <v>OFFICE SUPPLIES</v>
      </c>
      <c r="J29" t="str">
        <f>salesTable[customerType_Final]</f>
        <v>BUSINESS</v>
      </c>
      <c r="K29" t="str">
        <f>salesTable[SalesChannel_final]</f>
        <v>ONLINE</v>
      </c>
      <c r="L29" t="str">
        <f>salesTable[paymentMethod_Final]</f>
        <v>MOBILE MONEY</v>
      </c>
      <c r="M29">
        <f>salesTable[Quantity_final]</f>
        <v>8</v>
      </c>
      <c r="N29">
        <f>salesTable[UnitPrice_final]</f>
        <v>1650</v>
      </c>
      <c r="O29">
        <f>salesTable[revenue_final]</f>
        <v>13200</v>
      </c>
      <c r="P29" t="str">
        <f>salesTable[Phone_final]</f>
        <v>0202464354</v>
      </c>
      <c r="Q29" t="str">
        <f>salesTable[email_final]</f>
        <v>Abena.Osei61@Example.Com</v>
      </c>
      <c r="R29" t="str">
        <f>salesTable[sources_final]</f>
        <v>Mobile_App_Export.csv</v>
      </c>
      <c r="S29" s="22"/>
    </row>
    <row r="30" spans="1:19" x14ac:dyDescent="0.3">
      <c r="A30" s="8" t="str">
        <f>salesTable[orderRef_final]</f>
        <v>GH-ACC-2025-00182</v>
      </c>
      <c r="B30" s="17">
        <f>salesTable[orderDate_final]</f>
        <v>45671</v>
      </c>
      <c r="C30" s="17" t="str">
        <f>salesTable[CustomerID_final]</f>
        <v>C0003</v>
      </c>
      <c r="D30" s="17" t="str">
        <f>salesTable[firstName_Final]</f>
        <v>AKOSUA</v>
      </c>
      <c r="E30" s="17" t="str">
        <f>salesTable[lastName_final]</f>
        <v>OSEI</v>
      </c>
      <c r="F30" s="17" t="str">
        <f>salesTable[Region_Final]</f>
        <v>ACCRA</v>
      </c>
      <c r="G30" t="str">
        <f>salesTable[productID_Final]</f>
        <v>P002</v>
      </c>
      <c r="H30" t="str">
        <f>salesTable[productName_final]</f>
        <v>OFFICE CHAIR</v>
      </c>
      <c r="I30" t="str">
        <f>salesTable[productCategory_finalStatus]</f>
        <v>FURNITURE</v>
      </c>
      <c r="J30" t="str">
        <f>salesTable[customerType_Final]</f>
        <v>BUSINESS</v>
      </c>
      <c r="K30" t="str">
        <f>salesTable[SalesChannel_final]</f>
        <v>ONLINE</v>
      </c>
      <c r="L30" t="str">
        <f>salesTable[paymentMethod_Final]</f>
        <v>MOBILE MONEY</v>
      </c>
      <c r="M30">
        <f>salesTable[Quantity_final]</f>
        <v>10</v>
      </c>
      <c r="N30">
        <f>salesTable[UnitPrice_final]</f>
        <v>850</v>
      </c>
      <c r="O30">
        <f>salesTable[revenue_final]</f>
        <v>8500</v>
      </c>
      <c r="P30" t="str">
        <f>salesTable[Phone_final]</f>
        <v>0205991085</v>
      </c>
      <c r="Q30" t="str">
        <f>salesTable[email_final]</f>
        <v>Akosua.Osei36@Example.Com</v>
      </c>
      <c r="R30" t="str">
        <f>salesTable[sources_final]</f>
        <v>Online_Sales_2025.xlsx</v>
      </c>
      <c r="S30" s="22"/>
    </row>
    <row r="31" spans="1:19" x14ac:dyDescent="0.3">
      <c r="A31" s="8" t="str">
        <f>salesTable[orderRef_final]</f>
        <v>GH-ACC-2025-00191</v>
      </c>
      <c r="B31" s="17" t="str">
        <f>salesTable[orderDate_final]</f>
        <v>OUT OF SCOPE</v>
      </c>
      <c r="C31" s="17" t="str">
        <f>salesTable[CustomerID_final]</f>
        <v>C0031</v>
      </c>
      <c r="D31" s="17" t="str">
        <f>salesTable[firstName_Final]</f>
        <v>ABENA</v>
      </c>
      <c r="E31" s="17" t="str">
        <f>salesTable[lastName_final]</f>
        <v>ARTHUR</v>
      </c>
      <c r="F31" s="17" t="str">
        <f>salesTable[Region_Final]</f>
        <v>ACCRA</v>
      </c>
      <c r="G31" t="str">
        <f>salesTable[productID_Final]</f>
        <v>P012</v>
      </c>
      <c r="H31" t="str">
        <f>salesTable[productName_final]</f>
        <v>BLENDER PLUS</v>
      </c>
      <c r="I31" t="str">
        <f>salesTable[productCategory_finalStatus]</f>
        <v>HOME APPLIANCES</v>
      </c>
      <c r="J31" t="str">
        <f>salesTable[customerType_Final]</f>
        <v>GOVERNMENT</v>
      </c>
      <c r="K31" t="str">
        <f>salesTable[SalesChannel_final]</f>
        <v>IN-STORE</v>
      </c>
      <c r="L31" t="str">
        <f>salesTable[paymentMethod_Final]</f>
        <v>BANK TRANSFER</v>
      </c>
      <c r="M31">
        <f>salesTable[Quantity_final]</f>
        <v>9</v>
      </c>
      <c r="N31">
        <f>salesTable[UnitPrice_final]</f>
        <v>620</v>
      </c>
      <c r="O31">
        <f>salesTable[revenue_final]</f>
        <v>5580</v>
      </c>
      <c r="P31" t="str">
        <f>salesTable[Phone_final]</f>
        <v>0279297817</v>
      </c>
      <c r="Q31" t="str">
        <f>salesTable[email_final]</f>
        <v>Abena.Arthur93@Example.Com</v>
      </c>
      <c r="R31" t="str">
        <f>salesTable[sources_final]</f>
        <v>Agent_App_2025.csv</v>
      </c>
      <c r="S31" s="22"/>
    </row>
    <row r="32" spans="1:19" x14ac:dyDescent="0.3">
      <c r="A32" s="8" t="str">
        <f>salesTable[orderRef_final]</f>
        <v>GH-ACC-2025-00199</v>
      </c>
      <c r="B32" s="17">
        <f>salesTable[orderDate_final]</f>
        <v>45751</v>
      </c>
      <c r="C32" s="17" t="str">
        <f>salesTable[CustomerID_final]</f>
        <v>C0326</v>
      </c>
      <c r="D32" s="17" t="str">
        <f>salesTable[firstName_Final]</f>
        <v>ABENA</v>
      </c>
      <c r="E32" s="17" t="str">
        <f>salesTable[lastName_final]</f>
        <v>OWUSU</v>
      </c>
      <c r="F32" s="17" t="str">
        <f>salesTable[Region_Final]</f>
        <v>ACCRA</v>
      </c>
      <c r="G32" t="str">
        <f>salesTable[productID_Final]</f>
        <v>P001</v>
      </c>
      <c r="H32" t="str">
        <f>salesTable[productName_final]</f>
        <v>LAPTOP PRO 14</v>
      </c>
      <c r="I32" t="str">
        <f>salesTable[productCategory_finalStatus]</f>
        <v>ELECTRONICS</v>
      </c>
      <c r="J32" t="str">
        <f>salesTable[customerType_Final]</f>
        <v>BUSINESS</v>
      </c>
      <c r="K32" t="str">
        <f>salesTable[SalesChannel_final]</f>
        <v>AGENT</v>
      </c>
      <c r="L32" t="str">
        <f>salesTable[paymentMethod_Final]</f>
        <v>CARD</v>
      </c>
      <c r="M32">
        <f>salesTable[Quantity_final]</f>
        <v>7</v>
      </c>
      <c r="N32">
        <f>salesTable[UnitPrice_final]</f>
        <v>4200</v>
      </c>
      <c r="O32">
        <f>salesTable[revenue_final]</f>
        <v>29400</v>
      </c>
      <c r="P32" t="str">
        <f>salesTable[Phone_final]</f>
        <v>0592461535</v>
      </c>
      <c r="Q32" t="str">
        <f>salesTable[email_final]</f>
        <v>Abena.Owusu74@Example.Com</v>
      </c>
      <c r="R32" t="str">
        <f>salesTable[sources_final]</f>
        <v>Agent_App_2025.csv</v>
      </c>
      <c r="S32" s="22"/>
    </row>
    <row r="33" spans="1:19" x14ac:dyDescent="0.3">
      <c r="A33" s="8" t="str">
        <f>salesTable[orderRef_final]</f>
        <v>GH-ACC-2025-00204</v>
      </c>
      <c r="B33" s="17" t="str">
        <f>salesTable[orderDate_final]</f>
        <v>OUT OF SCOPE</v>
      </c>
      <c r="C33" s="17" t="str">
        <f>salesTable[CustomerID_final]</f>
        <v>C0292</v>
      </c>
      <c r="D33" s="17" t="str">
        <f>salesTable[firstName_Final]</f>
        <v>ABENA</v>
      </c>
      <c r="E33" s="17" t="str">
        <f>salesTable[lastName_final]</f>
        <v>ADDO</v>
      </c>
      <c r="F33" s="17" t="str">
        <f>salesTable[Region_Final]</f>
        <v>ACCRA</v>
      </c>
      <c r="G33" t="str">
        <f>salesTable[productID_Final]</f>
        <v>P011</v>
      </c>
      <c r="H33" t="str">
        <f>salesTable[productName_final]</f>
        <v>EXECUTIVE DESK</v>
      </c>
      <c r="I33" t="str">
        <f>salesTable[productCategory_finalStatus]</f>
        <v>FURNITURE</v>
      </c>
      <c r="J33" t="str">
        <f>salesTable[customerType_Final]</f>
        <v>BUSINESS</v>
      </c>
      <c r="K33" t="str">
        <f>salesTable[SalesChannel_final]</f>
        <v>MOBILE APP</v>
      </c>
      <c r="L33" t="str">
        <f>salesTable[paymentMethod_Final]</f>
        <v>CASH</v>
      </c>
      <c r="M33">
        <f>salesTable[Quantity_final]</f>
        <v>4</v>
      </c>
      <c r="N33">
        <f>salesTable[UnitPrice_final]</f>
        <v>2400</v>
      </c>
      <c r="O33">
        <f>salesTable[revenue_final]</f>
        <v>9600</v>
      </c>
      <c r="P33" t="str">
        <f>salesTable[Phone_final]</f>
        <v>0272891853</v>
      </c>
      <c r="Q33" t="str">
        <f>salesTable[email_final]</f>
        <v>Abena.Addo63@Example.Com</v>
      </c>
      <c r="R33" t="str">
        <f>salesTable[sources_final]</f>
        <v>Online_Sales_2025.xlsx</v>
      </c>
      <c r="S33" s="22"/>
    </row>
    <row r="34" spans="1:19" x14ac:dyDescent="0.3">
      <c r="A34" s="8" t="str">
        <f>salesTable[orderRef_final]</f>
        <v>GH-ACC-2025-00220</v>
      </c>
      <c r="B34" s="17">
        <f>salesTable[orderDate_final]</f>
        <v>45939</v>
      </c>
      <c r="C34" s="17" t="str">
        <f>salesTable[CustomerID_final]</f>
        <v>C0044</v>
      </c>
      <c r="D34" s="17" t="str">
        <f>salesTable[firstName_Final]</f>
        <v>ABENA</v>
      </c>
      <c r="E34" s="17" t="str">
        <f>salesTable[lastName_final]</f>
        <v>BADU</v>
      </c>
      <c r="F34" s="17" t="str">
        <f>salesTable[Region_Final]</f>
        <v>ACCRA</v>
      </c>
      <c r="G34" t="str">
        <f>salesTable[productID_Final]</f>
        <v>P008</v>
      </c>
      <c r="H34" t="str">
        <f>salesTable[productName_final]</f>
        <v>MICROWAVE 25L</v>
      </c>
      <c r="I34" t="str">
        <f>salesTable[productCategory_finalStatus]</f>
        <v>HOME APPLIANCES</v>
      </c>
      <c r="J34" t="str">
        <f>salesTable[customerType_Final]</f>
        <v>BUSINESS</v>
      </c>
      <c r="K34" t="str">
        <f>salesTable[SalesChannel_final]</f>
        <v>MOBILE APP</v>
      </c>
      <c r="L34" t="str">
        <f>salesTable[paymentMethod_Final]</f>
        <v>CASH</v>
      </c>
      <c r="M34">
        <f>salesTable[Quantity_final]</f>
        <v>11</v>
      </c>
      <c r="N34">
        <f>salesTable[UnitPrice_final]</f>
        <v>1250</v>
      </c>
      <c r="O34">
        <f>salesTable[revenue_final]</f>
        <v>13750</v>
      </c>
      <c r="P34" t="str">
        <f>salesTable[Phone_final]</f>
        <v>0595749281</v>
      </c>
      <c r="Q34" t="str">
        <f>salesTable[email_final]</f>
        <v>Abena.Badu89@Example.Com</v>
      </c>
      <c r="R34" t="str">
        <f>salesTable[sources_final]</f>
        <v>Mobile_App_Export.csv</v>
      </c>
      <c r="S34" s="22"/>
    </row>
    <row r="35" spans="1:19" x14ac:dyDescent="0.3">
      <c r="A35" s="8" t="str">
        <f>salesTable[orderRef_final]</f>
        <v>GH-ACC-2025-00230</v>
      </c>
      <c r="B35" s="17">
        <f>salesTable[orderDate_final]</f>
        <v>45682</v>
      </c>
      <c r="C35" s="17" t="str">
        <f>salesTable[CustomerID_final]</f>
        <v>C0144</v>
      </c>
      <c r="D35" s="17" t="str">
        <f>salesTable[firstName_Final]</f>
        <v>AMA</v>
      </c>
      <c r="E35" s="17" t="str">
        <f>salesTable[lastName_final]</f>
        <v>BADU</v>
      </c>
      <c r="F35" s="17" t="str">
        <f>salesTable[Region_Final]</f>
        <v>ACCRA</v>
      </c>
      <c r="G35" t="str">
        <f>salesTable[productID_Final]</f>
        <v>P005</v>
      </c>
      <c r="H35" t="str">
        <f>salesTable[productName_final]</f>
        <v>SMARTPHONE X</v>
      </c>
      <c r="I35" t="str">
        <f>salesTable[productCategory_finalStatus]</f>
        <v>ELECTRONICS</v>
      </c>
      <c r="J35" t="str">
        <f>salesTable[customerType_Final]</f>
        <v>INDIVIDUAL</v>
      </c>
      <c r="K35" t="str">
        <f>salesTable[SalesChannel_final]</f>
        <v>AGENT</v>
      </c>
      <c r="L35" t="str">
        <f>salesTable[paymentMethod_Final]</f>
        <v>CASH</v>
      </c>
      <c r="M35">
        <f>salesTable[Quantity_final]</f>
        <v>5</v>
      </c>
      <c r="N35">
        <f>salesTable[UnitPrice_final]</f>
        <v>2800</v>
      </c>
      <c r="O35">
        <f>salesTable[revenue_final]</f>
        <v>14000</v>
      </c>
      <c r="P35" t="str">
        <f>salesTable[Phone_final]</f>
        <v>0508792184</v>
      </c>
      <c r="Q35" t="str">
        <f>salesTable[email_final]</f>
        <v>Ama.Badu95@Example.Com</v>
      </c>
      <c r="R35" t="str">
        <f>salesTable[sources_final]</f>
        <v>Agent_App_2025.csv</v>
      </c>
      <c r="S35" s="22"/>
    </row>
    <row r="36" spans="1:19" x14ac:dyDescent="0.3">
      <c r="A36" s="8" t="str">
        <f>salesTable[orderRef_final]</f>
        <v>GH-ACC-2025-00236</v>
      </c>
      <c r="B36" s="17">
        <f>salesTable[orderDate_final]</f>
        <v>45930</v>
      </c>
      <c r="C36" s="17" t="str">
        <f>salesTable[CustomerID_final]</f>
        <v>C0221</v>
      </c>
      <c r="D36" s="17" t="str">
        <f>salesTable[firstName_Final]</f>
        <v>ADWOA</v>
      </c>
      <c r="E36" s="17" t="str">
        <f>salesTable[lastName_final]</f>
        <v>OWUSU</v>
      </c>
      <c r="F36" s="17" t="str">
        <f>salesTable[Region_Final]</f>
        <v>ACCRA</v>
      </c>
      <c r="G36" t="str">
        <f>salesTable[productID_Final]</f>
        <v>P012</v>
      </c>
      <c r="H36" t="str">
        <f>salesTable[productName_final]</f>
        <v>BLENDER PLUS</v>
      </c>
      <c r="I36" t="str">
        <f>salesTable[productCategory_finalStatus]</f>
        <v>HOME APPLIANCES</v>
      </c>
      <c r="J36" t="str">
        <f>salesTable[customerType_Final]</f>
        <v>GOVERNMENT</v>
      </c>
      <c r="K36" t="str">
        <f>salesTable[SalesChannel_final]</f>
        <v>IN-STORE</v>
      </c>
      <c r="L36" t="str">
        <f>salesTable[paymentMethod_Final]</f>
        <v>MOBILE MONEY</v>
      </c>
      <c r="M36">
        <f>salesTable[Quantity_final]</f>
        <v>5</v>
      </c>
      <c r="N36">
        <f>salesTable[UnitPrice_final]</f>
        <v>620</v>
      </c>
      <c r="O36">
        <f>salesTable[revenue_final]</f>
        <v>3100</v>
      </c>
      <c r="P36" t="str">
        <f>salesTable[Phone_final]</f>
        <v>0241234567</v>
      </c>
      <c r="Q36" t="str">
        <f>salesTable[email_final]</f>
        <v>Adwoa.Owusu93@Example.Com</v>
      </c>
      <c r="R36" t="str">
        <f>salesTable[sources_final]</f>
        <v>Retail_POS_2025.csv</v>
      </c>
      <c r="S36" s="22"/>
    </row>
    <row r="37" spans="1:19" x14ac:dyDescent="0.3">
      <c r="A37" s="8" t="str">
        <f>salesTable[orderRef_final]</f>
        <v>GH-ACC-2025-00238</v>
      </c>
      <c r="B37" s="17">
        <f>salesTable[orderDate_final]</f>
        <v>45749</v>
      </c>
      <c r="C37" s="17" t="str">
        <f>salesTable[CustomerID_final]</f>
        <v>C0339</v>
      </c>
      <c r="D37" s="17" t="str">
        <f>salesTable[firstName_Final]</f>
        <v>ABENA</v>
      </c>
      <c r="E37" s="17" t="str">
        <f>salesTable[lastName_final]</f>
        <v>APPIAH</v>
      </c>
      <c r="F37" s="17" t="str">
        <f>salesTable[Region_Final]</f>
        <v>ACCRA</v>
      </c>
      <c r="G37" t="str">
        <f>salesTable[productID_Final]</f>
        <v>P006</v>
      </c>
      <c r="H37" t="str">
        <f>salesTable[productName_final]</f>
        <v>STANDING DESK</v>
      </c>
      <c r="I37" t="str">
        <f>salesTable[productCategory_finalStatus]</f>
        <v>FURNITURE</v>
      </c>
      <c r="J37" t="str">
        <f>salesTable[customerType_Final]</f>
        <v>INDIVIDUAL</v>
      </c>
      <c r="K37" t="str">
        <f>salesTable[SalesChannel_final]</f>
        <v>IN-STORE</v>
      </c>
      <c r="L37" t="str">
        <f>salesTable[paymentMethod_Final]</f>
        <v>BANK TRANSFER</v>
      </c>
      <c r="M37">
        <f>salesTable[Quantity_final]</f>
        <v>7</v>
      </c>
      <c r="N37">
        <f>salesTable[UnitPrice_final]</f>
        <v>1900</v>
      </c>
      <c r="O37" t="str">
        <f>salesTable[revenue_final]</f>
        <v>INVALID</v>
      </c>
      <c r="P37" t="str">
        <f>salesTable[Phone_final]</f>
        <v>0264506112</v>
      </c>
      <c r="Q37" t="str">
        <f>salesTable[email_final]</f>
        <v>Abena.Appiah21@Example.Com</v>
      </c>
      <c r="R37" t="str">
        <f>salesTable[sources_final]</f>
        <v>Retail_POS_2025.csv</v>
      </c>
      <c r="S37" s="22"/>
    </row>
    <row r="38" spans="1:19" x14ac:dyDescent="0.3">
      <c r="A38" s="8" t="str">
        <f>salesTable[orderRef_final]</f>
        <v>GH-ACC-2025-00244</v>
      </c>
      <c r="B38" s="17" t="str">
        <f>salesTable[orderDate_final]</f>
        <v>OUT OF SCOPE</v>
      </c>
      <c r="C38" s="17" t="str">
        <f>salesTable[CustomerID_final]</f>
        <v>C0150</v>
      </c>
      <c r="D38" s="17" t="str">
        <f>salesTable[firstName_Final]</f>
        <v>NAA</v>
      </c>
      <c r="E38" s="17" t="str">
        <f>salesTable[lastName_final]</f>
        <v>OWUSU</v>
      </c>
      <c r="F38" s="17" t="str">
        <f>salesTable[Region_Final]</f>
        <v>ACCRA</v>
      </c>
      <c r="G38" t="str">
        <f>salesTable[productID_Final]</f>
        <v>P003</v>
      </c>
      <c r="H38" t="str">
        <f>salesTable[productName_final]</f>
        <v>WIRELESS HEADSET</v>
      </c>
      <c r="I38" t="str">
        <f>salesTable[productCategory_finalStatus]</f>
        <v>ELECTRONICS</v>
      </c>
      <c r="J38" t="str">
        <f>salesTable[customerType_Final]</f>
        <v>INDIVIDUAL</v>
      </c>
      <c r="K38" t="str">
        <f>salesTable[SalesChannel_final]</f>
        <v>ONLINE</v>
      </c>
      <c r="L38" t="str">
        <f>salesTable[paymentMethod_Final]</f>
        <v>CASH</v>
      </c>
      <c r="M38">
        <f>salesTable[Quantity_final]</f>
        <v>6</v>
      </c>
      <c r="N38">
        <f>salesTable[UnitPrice_final]</f>
        <v>420</v>
      </c>
      <c r="O38">
        <f>salesTable[revenue_final]</f>
        <v>2520</v>
      </c>
      <c r="P38" t="str">
        <f>salesTable[Phone_final]</f>
        <v>0278394522</v>
      </c>
      <c r="Q38" t="str">
        <f>salesTable[email_final]</f>
        <v>Naa.Owusu12@Example.Com</v>
      </c>
      <c r="R38" t="str">
        <f>salesTable[sources_final]</f>
        <v>Retail_POS_2025.csv</v>
      </c>
      <c r="S38" s="22"/>
    </row>
    <row r="39" spans="1:19" x14ac:dyDescent="0.3">
      <c r="A39" s="8" t="str">
        <f>salesTable[orderRef_final]</f>
        <v>GH-ACC-2025-00265</v>
      </c>
      <c r="B39" s="17">
        <f>salesTable[orderDate_final]</f>
        <v>45945</v>
      </c>
      <c r="C39" s="17" t="str">
        <f>salesTable[CustomerID_final]</f>
        <v>C0061</v>
      </c>
      <c r="D39" s="17" t="str">
        <f>salesTable[firstName_Final]</f>
        <v>DANIEL</v>
      </c>
      <c r="E39" s="17" t="str">
        <f>salesTable[lastName_final]</f>
        <v>MENSAH</v>
      </c>
      <c r="F39" s="17" t="str">
        <f>salesTable[Region_Final]</f>
        <v>ACCRA</v>
      </c>
      <c r="G39" t="str">
        <f>salesTable[productID_Final]</f>
        <v>P007</v>
      </c>
      <c r="H39" t="str">
        <f>salesTable[productName_final]</f>
        <v>COTTON SHIRT</v>
      </c>
      <c r="I39" t="str">
        <f>salesTable[productCategory_finalStatus]</f>
        <v>CLOTHING</v>
      </c>
      <c r="J39" t="str">
        <f>salesTable[customerType_Final]</f>
        <v>BUSINESS</v>
      </c>
      <c r="K39" t="str">
        <f>salesTable[SalesChannel_final]</f>
        <v>IN-STORE</v>
      </c>
      <c r="L39" t="str">
        <f>salesTable[paymentMethod_Final]</f>
        <v>MOBILE MONEY</v>
      </c>
      <c r="M39">
        <f>salesTable[Quantity_final]</f>
        <v>7</v>
      </c>
      <c r="N39">
        <f>salesTable[UnitPrice_final]</f>
        <v>180</v>
      </c>
      <c r="O39">
        <f>salesTable[revenue_final]</f>
        <v>1260</v>
      </c>
      <c r="P39" t="str">
        <f>salesTable[Phone_final]</f>
        <v>0552375622</v>
      </c>
      <c r="Q39" t="str">
        <f>salesTable[email_final]</f>
        <v>Daniel.Mensah65@Example.Com</v>
      </c>
      <c r="R39" t="str">
        <f>salesTable[sources_final]</f>
        <v>Retail_POS_2025.csv</v>
      </c>
      <c r="S39" s="22"/>
    </row>
    <row r="40" spans="1:19" x14ac:dyDescent="0.3">
      <c r="A40" s="8" t="str">
        <f>salesTable[orderRef_final]</f>
        <v>GH-ACC-2025-00267</v>
      </c>
      <c r="B40" s="17">
        <f>salesTable[orderDate_final]</f>
        <v>45893</v>
      </c>
      <c r="C40" s="17" t="str">
        <f>salesTable[CustomerID_final]</f>
        <v>C0044</v>
      </c>
      <c r="D40" s="17" t="str">
        <f>salesTable[firstName_Final]</f>
        <v>ABENA</v>
      </c>
      <c r="E40" s="17" t="str">
        <f>salesTable[lastName_final]</f>
        <v>BADU</v>
      </c>
      <c r="F40" s="17" t="str">
        <f>salesTable[Region_Final]</f>
        <v>ACCRA</v>
      </c>
      <c r="G40" t="str">
        <f>salesTable[productID_Final]</f>
        <v>P007</v>
      </c>
      <c r="H40" t="str">
        <f>salesTable[productName_final]</f>
        <v>COTTON SHIRT</v>
      </c>
      <c r="I40" t="str">
        <f>salesTable[productCategory_finalStatus]</f>
        <v>CLOTHING</v>
      </c>
      <c r="J40" t="str">
        <f>salesTable[customerType_Final]</f>
        <v>INDIVIDUAL</v>
      </c>
      <c r="K40" t="str">
        <f>salesTable[SalesChannel_final]</f>
        <v>ONLINE</v>
      </c>
      <c r="L40" t="str">
        <f>salesTable[paymentMethod_Final]</f>
        <v>MOBILE MONEY</v>
      </c>
      <c r="M40">
        <f>salesTable[Quantity_final]</f>
        <v>10</v>
      </c>
      <c r="N40">
        <f>salesTable[UnitPrice_final]</f>
        <v>180</v>
      </c>
      <c r="O40">
        <f>salesTable[revenue_final]</f>
        <v>1800</v>
      </c>
      <c r="P40" t="str">
        <f>salesTable[Phone_final]</f>
        <v>0277928212</v>
      </c>
      <c r="Q40" t="str">
        <f>salesTable[email_final]</f>
        <v>Abena.Badu56@Example.Com</v>
      </c>
      <c r="R40" t="str">
        <f>salesTable[sources_final]</f>
        <v>Agent_App_2025.csv</v>
      </c>
      <c r="S40" s="22"/>
    </row>
    <row r="41" spans="1:19" x14ac:dyDescent="0.3">
      <c r="A41" s="8" t="str">
        <f>salesTable[orderRef_final]</f>
        <v>GH-ACC-2025-00275</v>
      </c>
      <c r="B41" s="17">
        <f>salesTable[orderDate_final]</f>
        <v>45929</v>
      </c>
      <c r="C41" s="17" t="str">
        <f>salesTable[CustomerID_final]</f>
        <v>C0364</v>
      </c>
      <c r="D41" s="17" t="str">
        <f>salesTable[firstName_Final]</f>
        <v>KWAME</v>
      </c>
      <c r="E41" s="17" t="str">
        <f>salesTable[lastName_final]</f>
        <v>OWUSU</v>
      </c>
      <c r="F41" s="17" t="str">
        <f>salesTable[Region_Final]</f>
        <v>ACCRA</v>
      </c>
      <c r="G41" t="str">
        <f>salesTable[productID_Final]</f>
        <v>P003</v>
      </c>
      <c r="H41" t="str">
        <f>salesTable[productName_final]</f>
        <v>WIRELESS HEADSET</v>
      </c>
      <c r="I41" t="str">
        <f>salesTable[productCategory_finalStatus]</f>
        <v>ELECTRONICS</v>
      </c>
      <c r="J41" t="str">
        <f>salesTable[customerType_Final]</f>
        <v>INDIVIDUAL</v>
      </c>
      <c r="K41" t="str">
        <f>salesTable[SalesChannel_final]</f>
        <v>ONLINE</v>
      </c>
      <c r="L41" t="str">
        <f>salesTable[paymentMethod_Final]</f>
        <v>MOBILE MONEY</v>
      </c>
      <c r="M41">
        <f>salesTable[Quantity_final]</f>
        <v>8</v>
      </c>
      <c r="N41">
        <f>salesTable[UnitPrice_final]</f>
        <v>320</v>
      </c>
      <c r="O41">
        <f>salesTable[revenue_final]</f>
        <v>2560</v>
      </c>
      <c r="P41" t="str">
        <f>salesTable[Phone_final]</f>
        <v>0548957808</v>
      </c>
      <c r="Q41" t="str">
        <f>salesTable[email_final]</f>
        <v>Kwame.Owusu61@Example.Com</v>
      </c>
      <c r="R41" t="str">
        <f>salesTable[sources_final]</f>
        <v>Mobile_App_Export.csv</v>
      </c>
      <c r="S41" s="22"/>
    </row>
    <row r="42" spans="1:19" x14ac:dyDescent="0.3">
      <c r="A42" s="8" t="str">
        <f>salesTable[orderRef_final]</f>
        <v>GH-ACC-2025-00277</v>
      </c>
      <c r="B42" s="17">
        <f>salesTable[orderDate_final]</f>
        <v>45998</v>
      </c>
      <c r="C42" s="17" t="str">
        <f>salesTable[CustomerID_final]</f>
        <v>C0231</v>
      </c>
      <c r="D42" s="17" t="str">
        <f>salesTable[firstName_Final]</f>
        <v>KOFI</v>
      </c>
      <c r="E42" s="17" t="str">
        <f>salesTable[lastName_final]</f>
        <v>BOATENG</v>
      </c>
      <c r="F42" s="17" t="str">
        <f>salesTable[Region_Final]</f>
        <v>ACCRA</v>
      </c>
      <c r="G42" t="str">
        <f>salesTable[productID_Final]</f>
        <v>P007</v>
      </c>
      <c r="H42" t="str">
        <f>salesTable[productName_final]</f>
        <v>COTTON SHIRT</v>
      </c>
      <c r="I42" t="str">
        <f>salesTable[productCategory_finalStatus]</f>
        <v>CLOTHING</v>
      </c>
      <c r="J42" t="str">
        <f>salesTable[customerType_Final]</f>
        <v>INDIVIDUAL</v>
      </c>
      <c r="K42" t="str">
        <f>salesTable[SalesChannel_final]</f>
        <v>MOBILE APP</v>
      </c>
      <c r="L42" t="str">
        <f>salesTable[paymentMethod_Final]</f>
        <v>CASH</v>
      </c>
      <c r="M42">
        <f>salesTable[Quantity_final]</f>
        <v>3</v>
      </c>
      <c r="N42">
        <f>salesTable[UnitPrice_final]</f>
        <v>180</v>
      </c>
      <c r="O42">
        <f>salesTable[revenue_final]</f>
        <v>540</v>
      </c>
      <c r="P42" t="str">
        <f>salesTable[Phone_final]</f>
        <v>0507043429</v>
      </c>
      <c r="Q42" t="str">
        <f>salesTable[email_final]</f>
        <v>Kofi.Boateng7@Example.Com</v>
      </c>
      <c r="R42" t="str">
        <f>salesTable[sources_final]</f>
        <v>Online_Sales_2025.xlsx</v>
      </c>
      <c r="S42" s="22"/>
    </row>
    <row r="43" spans="1:19" x14ac:dyDescent="0.3">
      <c r="A43" s="8" t="str">
        <f>salesTable[orderRef_final]</f>
        <v>GH-ACC-2025-00293</v>
      </c>
      <c r="B43" s="17" t="str">
        <f>salesTable[orderDate_final]</f>
        <v>OUT OF SCOPE</v>
      </c>
      <c r="C43" s="17" t="str">
        <f>salesTable[CustomerID_final]</f>
        <v>C0098</v>
      </c>
      <c r="D43" s="17" t="str">
        <f>salesTable[firstName_Final]</f>
        <v>AKOSUA</v>
      </c>
      <c r="E43" s="17" t="str">
        <f>salesTable[lastName_final]</f>
        <v>ANTWI</v>
      </c>
      <c r="F43" s="17" t="str">
        <f>salesTable[Region_Final]</f>
        <v>ACCRA</v>
      </c>
      <c r="G43" t="str">
        <f>salesTable[productID_Final]</f>
        <v>P010</v>
      </c>
      <c r="H43" t="str">
        <f>salesTable[productName_final]</f>
        <v>AIR CONDITIONER</v>
      </c>
      <c r="I43" t="str">
        <f>salesTable[productCategory_finalStatus]</f>
        <v>HOME APPLIANCES</v>
      </c>
      <c r="J43" t="str">
        <f>salesTable[customerType_Final]</f>
        <v>BUSINESS</v>
      </c>
      <c r="K43" t="str">
        <f>salesTable[SalesChannel_final]</f>
        <v>ONLINE</v>
      </c>
      <c r="L43" t="str">
        <f>salesTable[paymentMethod_Final]</f>
        <v>BANK TRANSFER</v>
      </c>
      <c r="M43">
        <f>salesTable[Quantity_final]</f>
        <v>9</v>
      </c>
      <c r="N43">
        <f>salesTable[UnitPrice_final]</f>
        <v>3600</v>
      </c>
      <c r="O43">
        <f>salesTable[revenue_final]</f>
        <v>32400</v>
      </c>
      <c r="P43" t="str">
        <f>salesTable[Phone_final]</f>
        <v>0201058077</v>
      </c>
      <c r="Q43" t="str">
        <f>salesTable[email_final]</f>
        <v>Akosua.Antwi12@Example.Com</v>
      </c>
      <c r="R43" t="str">
        <f>salesTable[sources_final]</f>
        <v>Mobile_App_Export.csv</v>
      </c>
      <c r="S43" s="22"/>
    </row>
    <row r="44" spans="1:19" x14ac:dyDescent="0.3">
      <c r="A44" s="8" t="str">
        <f>salesTable[orderRef_final]</f>
        <v>GH-ACC-2025-00303</v>
      </c>
      <c r="B44" s="17" t="str">
        <f>salesTable[orderDate_final]</f>
        <v>OUT OF SCOPE</v>
      </c>
      <c r="C44" s="17" t="str">
        <f>salesTable[CustomerID_final]</f>
        <v>C0013</v>
      </c>
      <c r="D44" s="17" t="str">
        <f>salesTable[firstName_Final]</f>
        <v>ABENA</v>
      </c>
      <c r="E44" s="17" t="str">
        <f>salesTable[lastName_final]</f>
        <v>APPIAH</v>
      </c>
      <c r="F44" s="17" t="str">
        <f>salesTable[Region_Final]</f>
        <v>ACCRA</v>
      </c>
      <c r="G44" t="str">
        <f>salesTable[productID_Final]</f>
        <v>P011</v>
      </c>
      <c r="H44" t="str">
        <f>salesTable[productName_final]</f>
        <v>EXECUTIVE DESK</v>
      </c>
      <c r="I44" t="str">
        <f>salesTable[productCategory_finalStatus]</f>
        <v>FURNITURE</v>
      </c>
      <c r="J44" t="str">
        <f>salesTable[customerType_Final]</f>
        <v>GOVERNMENT</v>
      </c>
      <c r="K44" t="str">
        <f>salesTable[SalesChannel_final]</f>
        <v>MOBILE APP</v>
      </c>
      <c r="L44" t="str">
        <f>salesTable[paymentMethod_Final]</f>
        <v>CARD</v>
      </c>
      <c r="M44">
        <f>salesTable[Quantity_final]</f>
        <v>3</v>
      </c>
      <c r="N44">
        <f>salesTable[UnitPrice_final]</f>
        <v>2400</v>
      </c>
      <c r="O44">
        <f>salesTable[revenue_final]</f>
        <v>7200</v>
      </c>
      <c r="P44" t="str">
        <f>salesTable[Phone_final]</f>
        <v>0202440209</v>
      </c>
      <c r="Q44" t="str">
        <f>salesTable[email_final]</f>
        <v>Abena.Appiah84@Example.Com</v>
      </c>
      <c r="R44" t="str">
        <f>salesTable[sources_final]</f>
        <v>Agent_App_2025.csv</v>
      </c>
      <c r="S44" s="22"/>
    </row>
    <row r="45" spans="1:19" x14ac:dyDescent="0.3">
      <c r="A45" s="8" t="str">
        <f>salesTable[orderRef_final]</f>
        <v>GH-ACC-2025-00305</v>
      </c>
      <c r="B45" s="17">
        <f>salesTable[orderDate_final]</f>
        <v>45804</v>
      </c>
      <c r="C45" s="17" t="str">
        <f>salesTable[CustomerID_final]</f>
        <v>C0261</v>
      </c>
      <c r="D45" s="17" t="str">
        <f>salesTable[firstName_Final]</f>
        <v>ADWOA</v>
      </c>
      <c r="E45" s="17" t="str">
        <f>salesTable[lastName_final]</f>
        <v>OWUSU</v>
      </c>
      <c r="F45" s="17" t="str">
        <f>salesTable[Region_Final]</f>
        <v>ACCRA</v>
      </c>
      <c r="G45" t="str">
        <f>salesTable[productID_Final]</f>
        <v>P006</v>
      </c>
      <c r="H45" t="str">
        <f>salesTable[productName_final]</f>
        <v>STANDING DESK</v>
      </c>
      <c r="I45" t="str">
        <f>salesTable[productCategory_finalStatus]</f>
        <v>FURNITURE</v>
      </c>
      <c r="J45" t="str">
        <f>salesTable[customerType_Final]</f>
        <v>BUSINESS</v>
      </c>
      <c r="K45" t="str">
        <f>salesTable[SalesChannel_final]</f>
        <v>MOBILE APP</v>
      </c>
      <c r="L45" t="str">
        <f>salesTable[paymentMethod_Final]</f>
        <v>CASH</v>
      </c>
      <c r="M45">
        <f>salesTable[Quantity_final]</f>
        <v>3</v>
      </c>
      <c r="N45">
        <f>salesTable[UnitPrice_final]</f>
        <v>1900</v>
      </c>
      <c r="O45">
        <f>salesTable[revenue_final]</f>
        <v>5700</v>
      </c>
      <c r="P45" t="str">
        <f>salesTable[Phone_final]</f>
        <v>0262292710</v>
      </c>
      <c r="Q45" t="str">
        <f>salesTable[email_final]</f>
        <v>Adwoa.Owusu39@Example.Con</v>
      </c>
      <c r="R45" t="str">
        <f>salesTable[sources_final]</f>
        <v>Online_Sales_2025.xlsx</v>
      </c>
      <c r="S45" s="22"/>
    </row>
    <row r="46" spans="1:19" x14ac:dyDescent="0.3">
      <c r="A46" s="8" t="str">
        <f>salesTable[orderRef_final]</f>
        <v>GH-ACC-2025-00344</v>
      </c>
      <c r="B46" s="17">
        <f>salesTable[orderDate_final]</f>
        <v>45860</v>
      </c>
      <c r="C46" s="17" t="str">
        <f>salesTable[CustomerID_final]</f>
        <v>C0278</v>
      </c>
      <c r="D46" s="17" t="str">
        <f>salesTable[firstName_Final]</f>
        <v>ABENA</v>
      </c>
      <c r="E46" s="17" t="str">
        <f>salesTable[lastName_final]</f>
        <v>BOATENG</v>
      </c>
      <c r="F46" s="17" t="str">
        <f>salesTable[Region_Final]</f>
        <v>ACCRA</v>
      </c>
      <c r="G46" t="str">
        <f>salesTable[productID_Final]</f>
        <v>P004</v>
      </c>
      <c r="H46" t="str">
        <f>salesTable[productName_final]</f>
        <v>LASER PRINTER</v>
      </c>
      <c r="I46" t="str">
        <f>salesTable[productCategory_finalStatus]</f>
        <v>OFFICE SUPPLIES</v>
      </c>
      <c r="J46" t="str">
        <f>salesTable[customerType_Final]</f>
        <v>INDIVIDUAL</v>
      </c>
      <c r="K46" t="str">
        <f>salesTable[SalesChannel_final]</f>
        <v>AGENT</v>
      </c>
      <c r="L46" t="str">
        <f>salesTable[paymentMethod_Final]</f>
        <v>MOBILE MONEY</v>
      </c>
      <c r="M46">
        <f>salesTable[Quantity_final]</f>
        <v>9</v>
      </c>
      <c r="N46" t="str">
        <f>salesTable[UnitPrice_final]</f>
        <v>INVALID</v>
      </c>
      <c r="O46" t="str">
        <f>salesTable[revenue_final]</f>
        <v>INVALID</v>
      </c>
      <c r="P46" t="str">
        <f>salesTable[Phone_final]</f>
        <v>0241622901</v>
      </c>
      <c r="Q46" t="str">
        <f>salesTable[email_final]</f>
        <v>Abena.Boateng89@Example.Com</v>
      </c>
      <c r="R46" t="str">
        <f>salesTable[sources_final]</f>
        <v>Online_Sales_2025.xlsx</v>
      </c>
      <c r="S46" s="22"/>
    </row>
    <row r="47" spans="1:19" x14ac:dyDescent="0.3">
      <c r="A47" s="8" t="str">
        <f>salesTable[orderRef_final]</f>
        <v>GH-ACC-2025-00356</v>
      </c>
      <c r="B47" s="17">
        <f>salesTable[orderDate_final]</f>
        <v>45842</v>
      </c>
      <c r="C47" s="17" t="str">
        <f>salesTable[CustomerID_final]</f>
        <v>C0332</v>
      </c>
      <c r="D47" s="17" t="str">
        <f>salesTable[firstName_Final]</f>
        <v>ABENA</v>
      </c>
      <c r="E47" s="17" t="str">
        <f>salesTable[lastName_final]</f>
        <v>MENSAH</v>
      </c>
      <c r="F47" s="17" t="str">
        <f>salesTable[Region_Final]</f>
        <v>ACCRA</v>
      </c>
      <c r="G47" t="str">
        <f>salesTable[productID_Final]</f>
        <v>P008</v>
      </c>
      <c r="H47" t="str">
        <f>salesTable[productName_final]</f>
        <v>MICROWAVE 25L</v>
      </c>
      <c r="I47" t="str">
        <f>salesTable[productCategory_finalStatus]</f>
        <v>HOME APPLIANCES</v>
      </c>
      <c r="J47" t="str">
        <f>salesTable[customerType_Final]</f>
        <v>GOVERNMENT</v>
      </c>
      <c r="K47" t="str">
        <f>salesTable[SalesChannel_final]</f>
        <v>MOBILE APP</v>
      </c>
      <c r="L47" t="str">
        <f>salesTable[paymentMethod_Final]</f>
        <v>MOBILE MONEY</v>
      </c>
      <c r="M47">
        <f>salesTable[Quantity_final]</f>
        <v>5</v>
      </c>
      <c r="N47">
        <f>salesTable[UnitPrice_final]</f>
        <v>1250</v>
      </c>
      <c r="O47">
        <f>salesTable[revenue_final]</f>
        <v>6250</v>
      </c>
      <c r="P47" t="str">
        <f>salesTable[Phone_final]</f>
        <v>0266622522</v>
      </c>
      <c r="Q47" t="str">
        <f>salesTable[email_final]</f>
        <v>Abena.Mensah65@Example.Com</v>
      </c>
      <c r="R47" t="str">
        <f>salesTable[sources_final]</f>
        <v>Agent_App_2025.csv</v>
      </c>
      <c r="S47" s="22"/>
    </row>
    <row r="48" spans="1:19" x14ac:dyDescent="0.3">
      <c r="A48" s="8" t="str">
        <f>salesTable[orderRef_final]</f>
        <v>GH-ACC-2025-00358</v>
      </c>
      <c r="B48" s="17">
        <f>salesTable[orderDate_final]</f>
        <v>45850</v>
      </c>
      <c r="C48" s="17" t="str">
        <f>salesTable[CustomerID_final]</f>
        <v>C0266</v>
      </c>
      <c r="D48" s="17" t="str">
        <f>salesTable[firstName_Final]</f>
        <v>ADWOA</v>
      </c>
      <c r="E48" s="17" t="str">
        <f>salesTable[lastName_final]</f>
        <v>APPIAH</v>
      </c>
      <c r="F48" s="17" t="str">
        <f>salesTable[Region_Final]</f>
        <v>ACCRA</v>
      </c>
      <c r="G48" t="str">
        <f>salesTable[productID_Final]</f>
        <v>P002</v>
      </c>
      <c r="H48" t="str">
        <f>salesTable[productName_final]</f>
        <v>OFFICE CHAIR</v>
      </c>
      <c r="I48" t="str">
        <f>salesTable[productCategory_finalStatus]</f>
        <v>FURNITURE</v>
      </c>
      <c r="J48" t="str">
        <f>salesTable[customerType_Final]</f>
        <v>INDIVIDUAL</v>
      </c>
      <c r="K48" t="str">
        <f>salesTable[SalesChannel_final]</f>
        <v>ONLINE</v>
      </c>
      <c r="L48" t="str">
        <f>salesTable[paymentMethod_Final]</f>
        <v>CASH</v>
      </c>
      <c r="M48">
        <f>salesTable[Quantity_final]</f>
        <v>9</v>
      </c>
      <c r="N48">
        <f>salesTable[UnitPrice_final]</f>
        <v>850</v>
      </c>
      <c r="O48">
        <f>salesTable[revenue_final]</f>
        <v>7650</v>
      </c>
      <c r="P48" t="str">
        <f>salesTable[Phone_final]</f>
        <v>0506465827</v>
      </c>
      <c r="Q48" t="str">
        <f>salesTable[email_final]</f>
        <v>Adwoa.Appiah47@Example.Com</v>
      </c>
      <c r="R48" t="str">
        <f>salesTable[sources_final]</f>
        <v>Agent_App_2025.csv</v>
      </c>
      <c r="S48" s="22"/>
    </row>
    <row r="49" spans="1:19" x14ac:dyDescent="0.3">
      <c r="A49" s="8" t="str">
        <f>salesTable[orderRef_final]</f>
        <v>GH-ACC-2025-00378</v>
      </c>
      <c r="B49" s="17">
        <f>salesTable[orderDate_final]</f>
        <v>45780</v>
      </c>
      <c r="C49" s="17" t="str">
        <f>salesTable[CustomerID_final]</f>
        <v>C0399</v>
      </c>
      <c r="D49" s="17" t="str">
        <f>salesTable[firstName_Final]</f>
        <v>MICHAEL</v>
      </c>
      <c r="E49" s="17" t="str">
        <f>salesTable[lastName_final]</f>
        <v>APPIAH</v>
      </c>
      <c r="F49" s="17" t="str">
        <f>salesTable[Region_Final]</f>
        <v>ACCRA</v>
      </c>
      <c r="G49" t="str">
        <f>salesTable[productID_Final]</f>
        <v>P008</v>
      </c>
      <c r="H49" t="str">
        <f>salesTable[productName_final]</f>
        <v>MICROWAVE 25L</v>
      </c>
      <c r="I49" t="str">
        <f>salesTable[productCategory_finalStatus]</f>
        <v>HOME APPLIANCES</v>
      </c>
      <c r="J49" t="str">
        <f>salesTable[customerType_Final]</f>
        <v>BUSINESS</v>
      </c>
      <c r="K49" t="str">
        <f>salesTable[SalesChannel_final]</f>
        <v>IN-STORE</v>
      </c>
      <c r="L49" t="str">
        <f>salesTable[paymentMethod_Final]</f>
        <v>BANK TRANSFER</v>
      </c>
      <c r="M49">
        <f>salesTable[Quantity_final]</f>
        <v>10</v>
      </c>
      <c r="N49">
        <f>salesTable[UnitPrice_final]</f>
        <v>1250</v>
      </c>
      <c r="O49">
        <f>salesTable[revenue_final]</f>
        <v>12500</v>
      </c>
      <c r="P49" t="str">
        <f>salesTable[Phone_final]</f>
        <v>0202624954</v>
      </c>
      <c r="Q49" t="str">
        <f>salesTable[email_final]</f>
        <v>Michael.Appiah60@Example.Com</v>
      </c>
      <c r="R49" t="str">
        <f>salesTable[sources_final]</f>
        <v>Online_Sales_2025.xlsx</v>
      </c>
      <c r="S49" s="22"/>
    </row>
    <row r="50" spans="1:19" x14ac:dyDescent="0.3">
      <c r="A50" s="8" t="str">
        <f>salesTable[orderRef_final]</f>
        <v>GH-ACC-2025-00386</v>
      </c>
      <c r="B50" s="17" t="str">
        <f>salesTable[orderDate_final]</f>
        <v>OUT OF SCOPE</v>
      </c>
      <c r="C50" s="17" t="str">
        <f>salesTable[CustomerID_final]</f>
        <v>C0265</v>
      </c>
      <c r="D50" s="17" t="str">
        <f>salesTable[firstName_Final]</f>
        <v>AKOSUA</v>
      </c>
      <c r="E50" s="17" t="str">
        <f>salesTable[lastName_final]</f>
        <v>APPIAH</v>
      </c>
      <c r="F50" s="17" t="str">
        <f>salesTable[Region_Final]</f>
        <v>ACCRA</v>
      </c>
      <c r="G50" t="str">
        <f>salesTable[productID_Final]</f>
        <v>P011</v>
      </c>
      <c r="H50" t="str">
        <f>salesTable[productName_final]</f>
        <v>EXECUTIVE DESK</v>
      </c>
      <c r="I50" t="str">
        <f>salesTable[productCategory_finalStatus]</f>
        <v>FURNITURE</v>
      </c>
      <c r="J50" t="str">
        <f>salesTable[customerType_Final]</f>
        <v>GOVERNMENT</v>
      </c>
      <c r="K50" t="str">
        <f>salesTable[SalesChannel_final]</f>
        <v>MOBILE APP</v>
      </c>
      <c r="L50" t="str">
        <f>salesTable[paymentMethod_Final]</f>
        <v>MOBILE MONEY</v>
      </c>
      <c r="M50">
        <f>salesTable[Quantity_final]</f>
        <v>3</v>
      </c>
      <c r="N50">
        <f>salesTable[UnitPrice_final]</f>
        <v>2400</v>
      </c>
      <c r="O50">
        <f>salesTable[revenue_final]</f>
        <v>7200</v>
      </c>
      <c r="P50" t="str">
        <f>salesTable[Phone_final]</f>
        <v>0547358943</v>
      </c>
      <c r="Q50" t="str">
        <f>salesTable[email_final]</f>
        <v>Akosua.Appiah18@Example.Com</v>
      </c>
      <c r="R50" t="str">
        <f>salesTable[sources_final]</f>
        <v>Online_Sales_2025.xlsx</v>
      </c>
      <c r="S50" s="22"/>
    </row>
    <row r="51" spans="1:19" x14ac:dyDescent="0.3">
      <c r="A51" s="8" t="str">
        <f>salesTable[orderRef_final]</f>
        <v>GH-ACC-2025-00392</v>
      </c>
      <c r="B51" s="17">
        <f>salesTable[orderDate_final]</f>
        <v>45763</v>
      </c>
      <c r="C51" s="17" t="str">
        <f>salesTable[CustomerID_final]</f>
        <v>C0160</v>
      </c>
      <c r="D51" s="17" t="str">
        <f>salesTable[firstName_Final]</f>
        <v>MICHAEL</v>
      </c>
      <c r="E51" s="17" t="str">
        <f>salesTable[lastName_final]</f>
        <v>ARTHUR</v>
      </c>
      <c r="F51" s="17" t="str">
        <f>salesTable[Region_Final]</f>
        <v>ACCRA</v>
      </c>
      <c r="G51" t="str">
        <f>salesTable[productID_Final]</f>
        <v>P004</v>
      </c>
      <c r="H51" t="str">
        <f>salesTable[productName_final]</f>
        <v>LASER PRINTER</v>
      </c>
      <c r="I51" t="str">
        <f>salesTable[productCategory_finalStatus]</f>
        <v>OFFICE SUPPLIES</v>
      </c>
      <c r="J51" t="str">
        <f>salesTable[customerType_Final]</f>
        <v>GOVERNMENT</v>
      </c>
      <c r="K51" t="str">
        <f>salesTable[SalesChannel_final]</f>
        <v>ONLINE</v>
      </c>
      <c r="L51" t="str">
        <f>salesTable[paymentMethod_Final]</f>
        <v>CASH</v>
      </c>
      <c r="M51">
        <f>salesTable[Quantity_final]</f>
        <v>5</v>
      </c>
      <c r="N51">
        <f>salesTable[UnitPrice_final]</f>
        <v>1650</v>
      </c>
      <c r="O51">
        <f>salesTable[revenue_final]</f>
        <v>8250</v>
      </c>
      <c r="P51" t="str">
        <f>salesTable[Phone_final]</f>
        <v>0266224204</v>
      </c>
      <c r="Q51" t="str">
        <f>salesTable[email_final]</f>
        <v>Michael.Arthur2@Example.Com</v>
      </c>
      <c r="R51" t="str">
        <f>salesTable[sources_final]</f>
        <v>Retail_POS_2025.csv</v>
      </c>
      <c r="S51" s="22"/>
    </row>
    <row r="52" spans="1:19" x14ac:dyDescent="0.3">
      <c r="A52" s="8" t="str">
        <f>salesTable[orderRef_final]</f>
        <v>GH-ACC-2025-00393</v>
      </c>
      <c r="B52" s="17" t="str">
        <f>salesTable[orderDate_final]</f>
        <v>OUT OF SCOPE</v>
      </c>
      <c r="C52" s="17" t="str">
        <f>salesTable[CustomerID_final]</f>
        <v>C0043</v>
      </c>
      <c r="D52" s="17" t="str">
        <f>salesTable[firstName_Final]</f>
        <v>KOFI</v>
      </c>
      <c r="E52" s="17" t="str">
        <f>salesTable[lastName_final]</f>
        <v>ADDO</v>
      </c>
      <c r="F52" s="17" t="str">
        <f>salesTable[Region_Final]</f>
        <v>ACCRA</v>
      </c>
      <c r="G52" t="str">
        <f>salesTable[productID_Final]</f>
        <v>P006</v>
      </c>
      <c r="H52" t="str">
        <f>salesTable[productName_final]</f>
        <v>STANDING DESK</v>
      </c>
      <c r="I52" t="str">
        <f>salesTable[productCategory_finalStatus]</f>
        <v>FURNITURE</v>
      </c>
      <c r="J52" t="str">
        <f>salesTable[customerType_Final]</f>
        <v>GOVERNMENT</v>
      </c>
      <c r="K52" t="str">
        <f>salesTable[SalesChannel_final]</f>
        <v>MOBILE APP</v>
      </c>
      <c r="L52" t="str">
        <f>salesTable[paymentMethod_Final]</f>
        <v>CASH</v>
      </c>
      <c r="M52">
        <f>salesTable[Quantity_final]</f>
        <v>11</v>
      </c>
      <c r="N52">
        <f>salesTable[UnitPrice_final]</f>
        <v>1900</v>
      </c>
      <c r="O52">
        <f>salesTable[revenue_final]</f>
        <v>20900</v>
      </c>
      <c r="P52" t="str">
        <f>salesTable[Phone_final]</f>
        <v>0598571022</v>
      </c>
      <c r="Q52" t="str">
        <f>salesTable[email_final]</f>
        <v>Kofi.Addo22@Example.Com</v>
      </c>
      <c r="R52" t="str">
        <f>salesTable[sources_final]</f>
        <v>Mobile_App_Export.csv</v>
      </c>
      <c r="S52" s="22"/>
    </row>
    <row r="53" spans="1:19" x14ac:dyDescent="0.3">
      <c r="A53" s="8" t="str">
        <f>salesTable[orderRef_final]</f>
        <v>GH-ACC-2025-00396</v>
      </c>
      <c r="B53" s="17">
        <f>salesTable[orderDate_final]</f>
        <v>45882</v>
      </c>
      <c r="C53" s="17" t="str">
        <f>salesTable[CustomerID_final]</f>
        <v>C0158</v>
      </c>
      <c r="D53" s="17" t="str">
        <f>salesTable[firstName_Final]</f>
        <v>MICHAEL</v>
      </c>
      <c r="E53" s="17" t="str">
        <f>salesTable[lastName_final]</f>
        <v>ADDO</v>
      </c>
      <c r="F53" s="17" t="str">
        <f>salesTable[Region_Final]</f>
        <v>ACCRA</v>
      </c>
      <c r="G53" t="str">
        <f>salesTable[productID_Final]</f>
        <v>P002</v>
      </c>
      <c r="H53" t="str">
        <f>salesTable[productName_final]</f>
        <v>OFFICE CHAIR</v>
      </c>
      <c r="I53" t="str">
        <f>salesTable[productCategory_finalStatus]</f>
        <v>FURNITURE</v>
      </c>
      <c r="J53" t="str">
        <f>salesTable[customerType_Final]</f>
        <v>GOVERNMENT</v>
      </c>
      <c r="K53" t="str">
        <f>salesTable[SalesChannel_final]</f>
        <v>MOBILE APP</v>
      </c>
      <c r="L53" t="str">
        <f>salesTable[paymentMethod_Final]</f>
        <v>CARD</v>
      </c>
      <c r="M53">
        <f>salesTable[Quantity_final]</f>
        <v>4</v>
      </c>
      <c r="N53">
        <f>salesTable[UnitPrice_final]</f>
        <v>850</v>
      </c>
      <c r="O53">
        <f>salesTable[revenue_final]</f>
        <v>3400</v>
      </c>
      <c r="P53" t="str">
        <f>salesTable[Phone_final]</f>
        <v>0267708611</v>
      </c>
      <c r="Q53" t="str">
        <f>salesTable[email_final]</f>
        <v>Michael.Addo3@Example.Con</v>
      </c>
      <c r="R53" t="str">
        <f>salesTable[sources_final]</f>
        <v>Online_Sales_2025.xlsx</v>
      </c>
      <c r="S53" s="22"/>
    </row>
    <row r="54" spans="1:19" x14ac:dyDescent="0.3">
      <c r="A54" s="8" t="str">
        <f>salesTable[orderRef_final]</f>
        <v>GH-ACC-2025-00399</v>
      </c>
      <c r="B54" s="17" t="str">
        <f>salesTable[orderDate_final]</f>
        <v>OUT OF SCOPE</v>
      </c>
      <c r="C54" s="17" t="str">
        <f>salesTable[CustomerID_final]</f>
        <v>C0350</v>
      </c>
      <c r="D54" s="17" t="str">
        <f>salesTable[firstName_Final]</f>
        <v>NAA</v>
      </c>
      <c r="E54" s="17" t="str">
        <f>salesTable[lastName_final]</f>
        <v>ARTHUR</v>
      </c>
      <c r="F54" s="17" t="str">
        <f>salesTable[Region_Final]</f>
        <v>ACCRA</v>
      </c>
      <c r="G54" t="str">
        <f>salesTable[productID_Final]</f>
        <v>P004</v>
      </c>
      <c r="H54" t="str">
        <f>salesTable[productName_final]</f>
        <v>LASER PRINTER</v>
      </c>
      <c r="I54" t="str">
        <f>salesTable[productCategory_finalStatus]</f>
        <v>OFFICE SUPPLIES</v>
      </c>
      <c r="J54" t="str">
        <f>salesTable[customerType_Final]</f>
        <v>INDIVIDUAL</v>
      </c>
      <c r="K54" t="str">
        <f>salesTable[SalesChannel_final]</f>
        <v>IN-STORE</v>
      </c>
      <c r="L54" t="str">
        <f>salesTable[paymentMethod_Final]</f>
        <v>CARD</v>
      </c>
      <c r="M54">
        <f>salesTable[Quantity_final]</f>
        <v>8</v>
      </c>
      <c r="N54">
        <f>salesTable[UnitPrice_final]</f>
        <v>1650</v>
      </c>
      <c r="O54">
        <f>salesTable[revenue_final]</f>
        <v>13200</v>
      </c>
      <c r="P54" t="str">
        <f>salesTable[Phone_final]</f>
        <v>0201904214</v>
      </c>
      <c r="Q54" t="str">
        <f>salesTable[email_final]</f>
        <v>Naa.Arthur25@Example.Com</v>
      </c>
      <c r="R54" t="str">
        <f>salesTable[sources_final]</f>
        <v>Retail_POS_2025.csv</v>
      </c>
      <c r="S54" s="22"/>
    </row>
    <row r="55" spans="1:19" x14ac:dyDescent="0.3">
      <c r="A55" s="8" t="str">
        <f>salesTable[orderRef_final]</f>
        <v>GH-ACC-2025-00406</v>
      </c>
      <c r="B55" s="17">
        <f>salesTable[orderDate_final]</f>
        <v>45882</v>
      </c>
      <c r="C55" s="17" t="str">
        <f>salesTable[CustomerID_final]</f>
        <v>C0199</v>
      </c>
      <c r="D55" s="17" t="str">
        <f>salesTable[firstName_Final]</f>
        <v>NAA</v>
      </c>
      <c r="E55" s="17" t="str">
        <f>salesTable[lastName_final]</f>
        <v>ADDO</v>
      </c>
      <c r="F55" s="17" t="str">
        <f>salesTable[Region_Final]</f>
        <v>ACCRA</v>
      </c>
      <c r="G55" t="str">
        <f>salesTable[productID_Final]</f>
        <v>P003</v>
      </c>
      <c r="H55" t="str">
        <f>salesTable[productName_final]</f>
        <v>WIRELESS HEADSET</v>
      </c>
      <c r="I55" t="str">
        <f>salesTable[productCategory_finalStatus]</f>
        <v>ELECTRONICS</v>
      </c>
      <c r="J55" t="str">
        <f>salesTable[customerType_Final]</f>
        <v>BUSINESS</v>
      </c>
      <c r="K55" t="str">
        <f>salesTable[SalesChannel_final]</f>
        <v>IN-STORE</v>
      </c>
      <c r="L55" t="str">
        <f>salesTable[paymentMethod_Final]</f>
        <v>MOBILE MONEY</v>
      </c>
      <c r="M55">
        <f>salesTable[Quantity_final]</f>
        <v>3</v>
      </c>
      <c r="N55">
        <f>salesTable[UnitPrice_final]</f>
        <v>420</v>
      </c>
      <c r="O55">
        <f>salesTable[revenue_final]</f>
        <v>1260</v>
      </c>
      <c r="P55" t="str">
        <f>salesTable[Phone_final]</f>
        <v>0206766560</v>
      </c>
      <c r="Q55" t="str">
        <f>salesTable[email_final]</f>
        <v>Naa.Addo61Example.Com</v>
      </c>
      <c r="R55" t="str">
        <f>salesTable[sources_final]</f>
        <v>Mobile_App_Export.csv</v>
      </c>
      <c r="S55" s="22"/>
    </row>
    <row r="56" spans="1:19" x14ac:dyDescent="0.3">
      <c r="A56" s="8" t="str">
        <f>salesTable[orderRef_final]</f>
        <v>GH-ACC-2025-00414</v>
      </c>
      <c r="B56" s="17">
        <f>salesTable[orderDate_final]</f>
        <v>45807</v>
      </c>
      <c r="C56" s="17" t="str">
        <f>salesTable[CustomerID_final]</f>
        <v>C0279</v>
      </c>
      <c r="D56" s="17" t="str">
        <f>salesTable[firstName_Final]</f>
        <v>MISSING</v>
      </c>
      <c r="E56" s="17" t="str">
        <f>salesTable[lastName_final]</f>
        <v>OSEI</v>
      </c>
      <c r="F56" s="17" t="str">
        <f>salesTable[Region_Final]</f>
        <v>ACCRA</v>
      </c>
      <c r="G56" t="str">
        <f>salesTable[productID_Final]</f>
        <v>P012</v>
      </c>
      <c r="H56" t="str">
        <f>salesTable[productName_final]</f>
        <v>BLENDER PLUS</v>
      </c>
      <c r="I56" t="str">
        <f>salesTable[productCategory_finalStatus]</f>
        <v>HOME APPLIANCES</v>
      </c>
      <c r="J56" t="str">
        <f>salesTable[customerType_Final]</f>
        <v>INDIVIDUAL</v>
      </c>
      <c r="K56" t="str">
        <f>salesTable[SalesChannel_final]</f>
        <v>IN-STORE</v>
      </c>
      <c r="L56" t="str">
        <f>salesTable[paymentMethod_Final]</f>
        <v>CASH</v>
      </c>
      <c r="M56">
        <f>salesTable[Quantity_final]</f>
        <v>11</v>
      </c>
      <c r="N56">
        <f>salesTable[UnitPrice_final]</f>
        <v>620</v>
      </c>
      <c r="O56" t="str">
        <f>salesTable[revenue_final]</f>
        <v>INVALID</v>
      </c>
      <c r="P56" t="str">
        <f>salesTable[Phone_final]</f>
        <v>0242552138</v>
      </c>
      <c r="Q56" t="str">
        <f>salesTable[email_final]</f>
        <v>Michael.Osei15@Example.Com</v>
      </c>
      <c r="R56" t="str">
        <f>salesTable[sources_final]</f>
        <v>Retail_POS_2025.csv</v>
      </c>
      <c r="S56" s="22"/>
    </row>
    <row r="57" spans="1:19" x14ac:dyDescent="0.3">
      <c r="A57" s="8" t="str">
        <f>salesTable[orderRef_final]</f>
        <v>GH-ACC-2025-00417</v>
      </c>
      <c r="B57" s="17">
        <f>salesTable[orderDate_final]</f>
        <v>45811</v>
      </c>
      <c r="C57" s="17" t="str">
        <f>salesTable[CustomerID_final]</f>
        <v>C0086</v>
      </c>
      <c r="D57" s="17" t="str">
        <f>salesTable[firstName_Final]</f>
        <v>ABENA</v>
      </c>
      <c r="E57" s="17" t="str">
        <f>salesTable[lastName_final]</f>
        <v>BADU</v>
      </c>
      <c r="F57" s="17" t="str">
        <f>salesTable[Region_Final]</f>
        <v>ACCRA</v>
      </c>
      <c r="G57" t="str">
        <f>salesTable[productID_Final]</f>
        <v>P002</v>
      </c>
      <c r="H57" t="str">
        <f>salesTable[productName_final]</f>
        <v>OFFICE CHAIR</v>
      </c>
      <c r="I57" t="str">
        <f>salesTable[productCategory_finalStatus]</f>
        <v>FURNITURE</v>
      </c>
      <c r="J57" t="str">
        <f>salesTable[customerType_Final]</f>
        <v>GOVERNMENT</v>
      </c>
      <c r="K57" t="str">
        <f>salesTable[SalesChannel_final]</f>
        <v>MOBILE APP</v>
      </c>
      <c r="L57" t="str">
        <f>salesTable[paymentMethod_Final]</f>
        <v>BANK TRANSFER</v>
      </c>
      <c r="M57">
        <f>salesTable[Quantity_final]</f>
        <v>11</v>
      </c>
      <c r="N57">
        <f>salesTable[UnitPrice_final]</f>
        <v>850</v>
      </c>
      <c r="O57">
        <f>salesTable[revenue_final]</f>
        <v>9350</v>
      </c>
      <c r="P57" t="str">
        <f>salesTable[Phone_final]</f>
        <v>0546043400</v>
      </c>
      <c r="Q57" t="str">
        <f>salesTable[email_final]</f>
        <v>Abena.Badu91@Example.Com</v>
      </c>
      <c r="R57" t="str">
        <f>salesTable[sources_final]</f>
        <v>Mobile_App_Export.csv</v>
      </c>
      <c r="S57" s="22"/>
    </row>
    <row r="58" spans="1:19" x14ac:dyDescent="0.3">
      <c r="A58" s="8" t="str">
        <f>salesTable[orderRef_final]</f>
        <v>GH-ACC-2025-00426</v>
      </c>
      <c r="B58" s="17">
        <f>salesTable[orderDate_final]</f>
        <v>45855</v>
      </c>
      <c r="C58" s="17" t="str">
        <f>salesTable[CustomerID_final]</f>
        <v>C0040</v>
      </c>
      <c r="D58" s="17" t="str">
        <f>salesTable[firstName_Final]</f>
        <v>DANIEL</v>
      </c>
      <c r="E58" s="17" t="str">
        <f>salesTable[lastName_final]</f>
        <v>ANTWI</v>
      </c>
      <c r="F58" s="17" t="str">
        <f>salesTable[Region_Final]</f>
        <v>ACCRA</v>
      </c>
      <c r="G58" t="str">
        <f>salesTable[productID_Final]</f>
        <v>P011</v>
      </c>
      <c r="H58" t="str">
        <f>salesTable[productName_final]</f>
        <v>EXECUTIVE DESK</v>
      </c>
      <c r="I58" t="str">
        <f>salesTable[productCategory_finalStatus]</f>
        <v>FURNITURE</v>
      </c>
      <c r="J58" t="str">
        <f>salesTable[customerType_Final]</f>
        <v>INDIVIDUAL</v>
      </c>
      <c r="K58" t="str">
        <f>salesTable[SalesChannel_final]</f>
        <v>AGENT</v>
      </c>
      <c r="L58" t="str">
        <f>salesTable[paymentMethod_Final]</f>
        <v>MOBILE MONEY</v>
      </c>
      <c r="M58">
        <f>salesTable[Quantity_final]</f>
        <v>4</v>
      </c>
      <c r="N58">
        <f>salesTable[UnitPrice_final]</f>
        <v>2400</v>
      </c>
      <c r="O58">
        <f>salesTable[revenue_final]</f>
        <v>9600</v>
      </c>
      <c r="P58" t="str">
        <f>salesTable[Phone_final]</f>
        <v>0241488440</v>
      </c>
      <c r="Q58" t="str">
        <f>salesTable[email_final]</f>
        <v>Daniel.Antwi65@Example.Com</v>
      </c>
      <c r="R58" t="str">
        <f>salesTable[sources_final]</f>
        <v>Online_Sales_2025.xlsx</v>
      </c>
      <c r="S58" s="22"/>
    </row>
    <row r="59" spans="1:19" x14ac:dyDescent="0.3">
      <c r="A59" s="8" t="str">
        <f>salesTable[orderRef_final]</f>
        <v>GH-ACC-2025-00439</v>
      </c>
      <c r="B59" s="17">
        <f>salesTable[orderDate_final]</f>
        <v>45857</v>
      </c>
      <c r="C59" s="17" t="str">
        <f>salesTable[CustomerID_final]</f>
        <v>C0340</v>
      </c>
      <c r="D59" s="17" t="str">
        <f>salesTable[firstName_Final]</f>
        <v>KOJO</v>
      </c>
      <c r="E59" s="17" t="str">
        <f>salesTable[lastName_final]</f>
        <v>OWUSU</v>
      </c>
      <c r="F59" s="17" t="str">
        <f>salesTable[Region_Final]</f>
        <v>ACCRA</v>
      </c>
      <c r="G59" t="str">
        <f>salesTable[productID_Final]</f>
        <v>P005</v>
      </c>
      <c r="H59" t="str">
        <f>salesTable[productName_final]</f>
        <v>SMARTPHONE X</v>
      </c>
      <c r="I59" t="str">
        <f>salesTable[productCategory_finalStatus]</f>
        <v>ELECTRONICS</v>
      </c>
      <c r="J59" t="str">
        <f>salesTable[customerType_Final]</f>
        <v>BUSINESS</v>
      </c>
      <c r="K59" t="str">
        <f>salesTable[SalesChannel_final]</f>
        <v>AGENT</v>
      </c>
      <c r="L59" t="str">
        <f>salesTable[paymentMethod_Final]</f>
        <v>BANK TRANSFER</v>
      </c>
      <c r="M59">
        <f>salesTable[Quantity_final]</f>
        <v>12</v>
      </c>
      <c r="N59">
        <f>salesTable[UnitPrice_final]</f>
        <v>2800</v>
      </c>
      <c r="O59">
        <f>salesTable[revenue_final]</f>
        <v>33600</v>
      </c>
      <c r="P59" t="str">
        <f>salesTable[Phone_final]</f>
        <v>0551537082</v>
      </c>
      <c r="Q59" t="str">
        <f>salesTable[email_final]</f>
        <v>Kojo.Owusu8@Example.Com</v>
      </c>
      <c r="R59" t="str">
        <f>salesTable[sources_final]</f>
        <v>Retail_POS_2025.csv</v>
      </c>
      <c r="S59" s="22"/>
    </row>
    <row r="60" spans="1:19" x14ac:dyDescent="0.3">
      <c r="A60" s="8" t="str">
        <f>salesTable[orderRef_final]</f>
        <v>GH-ACC-2025-00440</v>
      </c>
      <c r="B60" s="17">
        <f>salesTable[orderDate_final]</f>
        <v>45823</v>
      </c>
      <c r="C60" s="17" t="str">
        <f>salesTable[CustomerID_final]</f>
        <v>C0109</v>
      </c>
      <c r="D60" s="17" t="str">
        <f>salesTable[firstName_Final]</f>
        <v>AKOSUA</v>
      </c>
      <c r="E60" s="17" t="str">
        <f>salesTable[lastName_final]</f>
        <v>APPIAH</v>
      </c>
      <c r="F60" s="17" t="str">
        <f>salesTable[Region_Final]</f>
        <v>ACCRA</v>
      </c>
      <c r="G60" t="str">
        <f>salesTable[productID_Final]</f>
        <v>P004</v>
      </c>
      <c r="H60" t="str">
        <f>salesTable[productName_final]</f>
        <v>LASER PRINTER</v>
      </c>
      <c r="I60" t="str">
        <f>salesTable[productCategory_finalStatus]</f>
        <v>OFFICE SUPPLIES</v>
      </c>
      <c r="J60" t="str">
        <f>salesTable[customerType_Final]</f>
        <v>GOVERNMENT</v>
      </c>
      <c r="K60" t="str">
        <f>salesTable[SalesChannel_final]</f>
        <v>ONLINE</v>
      </c>
      <c r="L60" t="str">
        <f>salesTable[paymentMethod_Final]</f>
        <v>BANK TRANSFER</v>
      </c>
      <c r="M60">
        <f>salesTable[Quantity_final]</f>
        <v>8</v>
      </c>
      <c r="N60">
        <f>salesTable[UnitPrice_final]</f>
        <v>1650</v>
      </c>
      <c r="O60">
        <f>salesTable[revenue_final]</f>
        <v>13200</v>
      </c>
      <c r="P60" t="str">
        <f>salesTable[Phone_final]</f>
        <v>0541301315</v>
      </c>
      <c r="Q60" t="str">
        <f>salesTable[email_final]</f>
        <v>Akosua.Appiah25@Example.Com</v>
      </c>
      <c r="R60" t="str">
        <f>salesTable[sources_final]</f>
        <v>Retail_POS_2025.csv</v>
      </c>
      <c r="S60" s="22"/>
    </row>
    <row r="61" spans="1:19" x14ac:dyDescent="0.3">
      <c r="A61" s="8" t="str">
        <f>salesTable[orderRef_final]</f>
        <v>GH-ACC-2025-00469</v>
      </c>
      <c r="B61" s="17">
        <f>salesTable[orderDate_final]</f>
        <v>45881</v>
      </c>
      <c r="C61" s="17" t="str">
        <f>salesTable[CustomerID_final]</f>
        <v>C0364</v>
      </c>
      <c r="D61" s="17" t="str">
        <f>salesTable[firstName_Final]</f>
        <v>KWAME</v>
      </c>
      <c r="E61" s="17" t="str">
        <f>salesTable[lastName_final]</f>
        <v>OWUSU</v>
      </c>
      <c r="F61" s="17" t="str">
        <f>salesTable[Region_Final]</f>
        <v>ACCRA</v>
      </c>
      <c r="G61" t="str">
        <f>salesTable[productID_Final]</f>
        <v>P010</v>
      </c>
      <c r="H61" t="str">
        <f>salesTable[productName_final]</f>
        <v>AIR CONDITIONER</v>
      </c>
      <c r="I61" t="str">
        <f>salesTable[productCategory_finalStatus]</f>
        <v>HOME APPLIANCES</v>
      </c>
      <c r="J61" t="str">
        <f>salesTable[customerType_Final]</f>
        <v>INDIVIDUAL</v>
      </c>
      <c r="K61" t="str">
        <f>salesTable[SalesChannel_final]</f>
        <v>MOBILE APP</v>
      </c>
      <c r="L61" t="str">
        <f>salesTable[paymentMethod_Final]</f>
        <v>BANK TRANSFER</v>
      </c>
      <c r="M61">
        <f>salesTable[Quantity_final]</f>
        <v>7</v>
      </c>
      <c r="N61">
        <f>salesTable[UnitPrice_final]</f>
        <v>3600</v>
      </c>
      <c r="O61">
        <f>salesTable[revenue_final]</f>
        <v>25200</v>
      </c>
      <c r="P61" t="str">
        <f>salesTable[Phone_final]</f>
        <v>0277237592</v>
      </c>
      <c r="Q61" t="str">
        <f>salesTable[email_final]</f>
        <v>Kwame.Owusu74@Example.Com</v>
      </c>
      <c r="R61" t="str">
        <f>salesTable[sources_final]</f>
        <v>Online_Sales_2025.xlsx</v>
      </c>
      <c r="S61" s="22"/>
    </row>
    <row r="62" spans="1:19" x14ac:dyDescent="0.3">
      <c r="A62" s="8" t="str">
        <f>salesTable[orderRef_final]</f>
        <v>GH-ACC-2025-00473</v>
      </c>
      <c r="B62" s="17">
        <f>salesTable[orderDate_final]</f>
        <v>45731</v>
      </c>
      <c r="C62" s="17" t="str">
        <f>salesTable[CustomerID_final]</f>
        <v>C0313</v>
      </c>
      <c r="D62" s="17" t="str">
        <f>salesTable[firstName_Final]</f>
        <v>ADWOA</v>
      </c>
      <c r="E62" s="17" t="str">
        <f>salesTable[lastName_final]</f>
        <v>OSEI</v>
      </c>
      <c r="F62" s="17" t="str">
        <f>salesTable[Region_Final]</f>
        <v>ACCRA</v>
      </c>
      <c r="G62" t="str">
        <f>salesTable[productID_Final]</f>
        <v>P012</v>
      </c>
      <c r="H62" t="str">
        <f>salesTable[productName_final]</f>
        <v>BLENDER PLUS</v>
      </c>
      <c r="I62" t="str">
        <f>salesTable[productCategory_finalStatus]</f>
        <v>HOME APPLIANCES</v>
      </c>
      <c r="J62" t="str">
        <f>salesTable[customerType_Final]</f>
        <v>GOVERNMENT</v>
      </c>
      <c r="K62" t="str">
        <f>salesTable[SalesChannel_final]</f>
        <v>AGENT</v>
      </c>
      <c r="L62" t="str">
        <f>salesTable[paymentMethod_Final]</f>
        <v>BANK TRANSFER</v>
      </c>
      <c r="M62">
        <f>salesTable[Quantity_final]</f>
        <v>7</v>
      </c>
      <c r="N62">
        <f>salesTable[UnitPrice_final]</f>
        <v>620</v>
      </c>
      <c r="O62">
        <f>salesTable[revenue_final]</f>
        <v>4340</v>
      </c>
      <c r="P62" t="str">
        <f>salesTable[Phone_final]</f>
        <v>0204118949</v>
      </c>
      <c r="Q62" t="str">
        <f>salesTable[email_final]</f>
        <v>Adwoa.Osei85@Example.Com</v>
      </c>
      <c r="R62" t="str">
        <f>salesTable[sources_final]</f>
        <v>Mobile_App_Export.csv</v>
      </c>
      <c r="S62" s="22"/>
    </row>
    <row r="63" spans="1:19" x14ac:dyDescent="0.3">
      <c r="A63" s="8" t="str">
        <f>salesTable[orderRef_final]</f>
        <v>GH-ACC-2025-00477</v>
      </c>
      <c r="B63" s="17">
        <f>salesTable[orderDate_final]</f>
        <v>45977</v>
      </c>
      <c r="C63" s="17" t="str">
        <f>salesTable[CustomerID_final]</f>
        <v>C0230</v>
      </c>
      <c r="D63" s="17" t="str">
        <f>salesTable[firstName_Final]</f>
        <v>NAA</v>
      </c>
      <c r="E63" s="17" t="str">
        <f>salesTable[lastName_final]</f>
        <v>APPIAH</v>
      </c>
      <c r="F63" s="17" t="str">
        <f>salesTable[Region_Final]</f>
        <v>ACCRA</v>
      </c>
      <c r="G63" t="str">
        <f>salesTable[productID_Final]</f>
        <v>P008</v>
      </c>
      <c r="H63" t="str">
        <f>salesTable[productName_final]</f>
        <v>MICROWAVE 25L</v>
      </c>
      <c r="I63" t="str">
        <f>salesTable[productCategory_finalStatus]</f>
        <v>HOME APPLIANCES</v>
      </c>
      <c r="J63" t="str">
        <f>salesTable[customerType_Final]</f>
        <v>BUSINESS</v>
      </c>
      <c r="K63" t="str">
        <f>salesTable[SalesChannel_final]</f>
        <v>MOBILE APP</v>
      </c>
      <c r="L63" t="str">
        <f>salesTable[paymentMethod_Final]</f>
        <v>MOBILE MONEY</v>
      </c>
      <c r="M63">
        <f>salesTable[Quantity_final]</f>
        <v>10</v>
      </c>
      <c r="N63">
        <f>salesTable[UnitPrice_final]</f>
        <v>1250</v>
      </c>
      <c r="O63">
        <f>salesTable[revenue_final]</f>
        <v>12500</v>
      </c>
      <c r="P63" t="str">
        <f>salesTable[Phone_final]</f>
        <v>0548274503</v>
      </c>
      <c r="Q63" t="str">
        <f>salesTable[email_final]</f>
        <v>Naa.Appiah17@Example.Com</v>
      </c>
      <c r="R63" t="str">
        <f>salesTable[sources_final]</f>
        <v>Retail_POS_2025.csv</v>
      </c>
      <c r="S63" s="22"/>
    </row>
    <row r="64" spans="1:19" x14ac:dyDescent="0.3">
      <c r="A64" s="8" t="str">
        <f>salesTable[orderRef_final]</f>
        <v>GH-ACC-2025-00478</v>
      </c>
      <c r="B64" s="17">
        <f>salesTable[orderDate_final]</f>
        <v>45969</v>
      </c>
      <c r="C64" s="17" t="str">
        <f>salesTable[CustomerID_final]</f>
        <v>C0333</v>
      </c>
      <c r="D64" s="17" t="str">
        <f>salesTable[firstName_Final]</f>
        <v>AKOSUA</v>
      </c>
      <c r="E64" s="17" t="str">
        <f>salesTable[lastName_final]</f>
        <v>ANTWI</v>
      </c>
      <c r="F64" s="17" t="str">
        <f>salesTable[Region_Final]</f>
        <v>ACCRA</v>
      </c>
      <c r="G64" t="str">
        <f>salesTable[productID_Final]</f>
        <v>P008</v>
      </c>
      <c r="H64" t="str">
        <f>salesTable[productName_final]</f>
        <v>MICROWAVE 25L</v>
      </c>
      <c r="I64" t="str">
        <f>salesTable[productCategory_finalStatus]</f>
        <v>HOME APPLIANCES</v>
      </c>
      <c r="J64" t="str">
        <f>salesTable[customerType_Final]</f>
        <v>INDIVIDUAL</v>
      </c>
      <c r="K64" t="str">
        <f>salesTable[SalesChannel_final]</f>
        <v>AGENT</v>
      </c>
      <c r="L64" t="str">
        <f>salesTable[paymentMethod_Final]</f>
        <v>CASH</v>
      </c>
      <c r="M64">
        <f>salesTable[Quantity_final]</f>
        <v>5</v>
      </c>
      <c r="N64">
        <f>salesTable[UnitPrice_final]</f>
        <v>1250</v>
      </c>
      <c r="O64">
        <f>salesTable[revenue_final]</f>
        <v>6250</v>
      </c>
      <c r="P64" t="str">
        <f>salesTable[Phone_final]</f>
        <v>0548484677</v>
      </c>
      <c r="Q64" t="str">
        <f>salesTable[email_final]</f>
        <v>Akosua.Antwi2@Example.Com</v>
      </c>
      <c r="R64" t="str">
        <f>salesTable[sources_final]</f>
        <v>Online_Sales_2025.xlsx</v>
      </c>
      <c r="S64" s="22"/>
    </row>
    <row r="65" spans="1:19" x14ac:dyDescent="0.3">
      <c r="A65" s="8" t="str">
        <f>salesTable[orderRef_final]</f>
        <v>GH-ACC-2025-00480</v>
      </c>
      <c r="B65" s="17">
        <f>salesTable[orderDate_final]</f>
        <v>45715</v>
      </c>
      <c r="C65" s="17" t="str">
        <f>salesTable[CustomerID_final]</f>
        <v>C0052</v>
      </c>
      <c r="D65" s="17" t="str">
        <f>salesTable[firstName_Final]</f>
        <v>KOJO</v>
      </c>
      <c r="E65" s="17" t="str">
        <f>salesTable[lastName_final]</f>
        <v>ADDO</v>
      </c>
      <c r="F65" s="17" t="str">
        <f>salesTable[Region_Final]</f>
        <v>ACCRA</v>
      </c>
      <c r="G65" t="str">
        <f>salesTable[productID_Final]</f>
        <v>P008</v>
      </c>
      <c r="H65" t="str">
        <f>salesTable[productName_final]</f>
        <v>MICROWAVE 25L</v>
      </c>
      <c r="I65" t="str">
        <f>salesTable[productCategory_finalStatus]</f>
        <v>HOME APPLIANCES</v>
      </c>
      <c r="J65" t="str">
        <f>salesTable[customerType_Final]</f>
        <v>INDIVIDUAL</v>
      </c>
      <c r="K65" t="str">
        <f>salesTable[SalesChannel_final]</f>
        <v>AGENT</v>
      </c>
      <c r="L65" t="str">
        <f>salesTable[paymentMethod_Final]</f>
        <v>CARD</v>
      </c>
      <c r="M65">
        <f>salesTable[Quantity_final]</f>
        <v>11</v>
      </c>
      <c r="N65">
        <f>salesTable[UnitPrice_final]</f>
        <v>1250</v>
      </c>
      <c r="O65">
        <f>salesTable[revenue_final]</f>
        <v>13750</v>
      </c>
      <c r="P65" t="str">
        <f>salesTable[Phone_final]</f>
        <v>0268674308</v>
      </c>
      <c r="Q65" t="str">
        <f>salesTable[email_final]</f>
        <v>Kojo.Addo99@Example.Com</v>
      </c>
      <c r="R65" t="str">
        <f>salesTable[sources_final]</f>
        <v>Online_Sales_2025.xlsx</v>
      </c>
      <c r="S65" s="22"/>
    </row>
    <row r="66" spans="1:19" x14ac:dyDescent="0.3">
      <c r="A66" s="8" t="str">
        <f>salesTable[orderRef_final]</f>
        <v>GH-ACC-2025-00487</v>
      </c>
      <c r="B66" s="17">
        <f>salesTable[orderDate_final]</f>
        <v>45880</v>
      </c>
      <c r="C66" s="17" t="str">
        <f>salesTable[CustomerID_final]</f>
        <v>C0309</v>
      </c>
      <c r="D66" s="17" t="str">
        <f>salesTable[firstName_Final]</f>
        <v>ABENA</v>
      </c>
      <c r="E66" s="17" t="str">
        <f>salesTable[lastName_final]</f>
        <v>ASARE</v>
      </c>
      <c r="F66" s="17" t="str">
        <f>salesTable[Region_Final]</f>
        <v>ACCRA</v>
      </c>
      <c r="G66" t="str">
        <f>salesTable[productID_Final]</f>
        <v>P003</v>
      </c>
      <c r="H66" t="str">
        <f>salesTable[productName_final]</f>
        <v>WIRELESS HEADSET</v>
      </c>
      <c r="I66" t="str">
        <f>salesTable[productCategory_finalStatus]</f>
        <v>ELECTRONICS</v>
      </c>
      <c r="J66" t="str">
        <f>salesTable[customerType_Final]</f>
        <v>BUSINESS</v>
      </c>
      <c r="K66" t="str">
        <f>salesTable[SalesChannel_final]</f>
        <v>ONLINE</v>
      </c>
      <c r="L66" t="str">
        <f>salesTable[paymentMethod_Final]</f>
        <v>CASH</v>
      </c>
      <c r="M66">
        <f>salesTable[Quantity_final]</f>
        <v>6</v>
      </c>
      <c r="N66">
        <f>salesTable[UnitPrice_final]</f>
        <v>420</v>
      </c>
      <c r="O66">
        <f>salesTable[revenue_final]</f>
        <v>2520</v>
      </c>
      <c r="P66" t="str">
        <f>salesTable[Phone_final]</f>
        <v>0272004612</v>
      </c>
      <c r="Q66" t="str">
        <f>salesTable[email_final]</f>
        <v>Abena.Asare52@Example.Com</v>
      </c>
      <c r="R66" t="str">
        <f>salesTable[sources_final]</f>
        <v>Agent_App_2025.csv</v>
      </c>
      <c r="S66" s="22"/>
    </row>
    <row r="67" spans="1:19" x14ac:dyDescent="0.3">
      <c r="A67" s="8" t="str">
        <f>salesTable[orderRef_final]</f>
        <v>GH-ACC-2025-00490</v>
      </c>
      <c r="B67" s="17" t="str">
        <f>salesTable[orderDate_final]</f>
        <v>OUT OF SCOPE</v>
      </c>
      <c r="C67" s="17" t="str">
        <f>salesTable[CustomerID_final]</f>
        <v>C0174</v>
      </c>
      <c r="D67" s="17" t="str">
        <f>salesTable[firstName_Final]</f>
        <v>NAA</v>
      </c>
      <c r="E67" s="17" t="str">
        <f>salesTable[lastName_final]</f>
        <v>ASARE</v>
      </c>
      <c r="F67" s="17" t="str">
        <f>salesTable[Region_Final]</f>
        <v>ACCRA</v>
      </c>
      <c r="G67" t="str">
        <f>salesTable[productID_Final]</f>
        <v>P004</v>
      </c>
      <c r="H67" t="str">
        <f>salesTable[productName_final]</f>
        <v>LASER PRINTER</v>
      </c>
      <c r="I67" t="str">
        <f>salesTable[productCategory_finalStatus]</f>
        <v>OFFICE SUPPLIES</v>
      </c>
      <c r="J67" t="str">
        <f>salesTable[customerType_Final]</f>
        <v>BUSINESS</v>
      </c>
      <c r="K67" t="str">
        <f>salesTable[SalesChannel_final]</f>
        <v>IN-STORE</v>
      </c>
      <c r="L67" t="str">
        <f>salesTable[paymentMethod_Final]</f>
        <v>BANK TRANSFER</v>
      </c>
      <c r="M67" t="str">
        <f>salesTable[Quantity_final]</f>
        <v>INVALID</v>
      </c>
      <c r="N67">
        <f>salesTable[UnitPrice_final]</f>
        <v>1650</v>
      </c>
      <c r="O67" t="str">
        <f>salesTable[revenue_final]</f>
        <v>INVALID</v>
      </c>
      <c r="P67" t="str">
        <f>salesTable[Phone_final]</f>
        <v>0201767649</v>
      </c>
      <c r="Q67" t="str">
        <f>salesTable[email_final]</f>
        <v>Naa.Asare97@Example.Com</v>
      </c>
      <c r="R67" t="str">
        <f>salesTable[sources_final]</f>
        <v>Agent_App_2025.csv</v>
      </c>
      <c r="S67" s="22"/>
    </row>
    <row r="68" spans="1:19" x14ac:dyDescent="0.3">
      <c r="A68" s="8" t="str">
        <f>salesTable[orderRef_final]</f>
        <v>GH-ACC-2025-00502</v>
      </c>
      <c r="B68" s="17">
        <f>salesTable[orderDate_final]</f>
        <v>45751</v>
      </c>
      <c r="C68" s="17" t="str">
        <f>salesTable[CustomerID_final]</f>
        <v>C0109</v>
      </c>
      <c r="D68" s="17" t="str">
        <f>salesTable[firstName_Final]</f>
        <v>AKOSUA</v>
      </c>
      <c r="E68" s="17" t="str">
        <f>salesTable[lastName_final]</f>
        <v>APPIAH</v>
      </c>
      <c r="F68" s="17" t="str">
        <f>salesTable[Region_Final]</f>
        <v>ACCRA</v>
      </c>
      <c r="G68" t="str">
        <f>salesTable[productID_Final]</f>
        <v>P008</v>
      </c>
      <c r="H68" t="str">
        <f>salesTable[productName_final]</f>
        <v>MICROWAVE 25L</v>
      </c>
      <c r="I68" t="str">
        <f>salesTable[productCategory_finalStatus]</f>
        <v>HOME APPLIANCES</v>
      </c>
      <c r="J68" t="str">
        <f>salesTable[customerType_Final]</f>
        <v>BUSINESS</v>
      </c>
      <c r="K68" t="str">
        <f>salesTable[SalesChannel_final]</f>
        <v>AGENT</v>
      </c>
      <c r="L68" t="str">
        <f>salesTable[paymentMethod_Final]</f>
        <v>MOBILE MONEY</v>
      </c>
      <c r="M68">
        <f>salesTable[Quantity_final]</f>
        <v>2</v>
      </c>
      <c r="N68">
        <f>salesTable[UnitPrice_final]</f>
        <v>1200</v>
      </c>
      <c r="O68">
        <f>salesTable[revenue_final]</f>
        <v>2400</v>
      </c>
      <c r="P68" t="str">
        <f>salesTable[Phone_final]</f>
        <v>0506484406</v>
      </c>
      <c r="Q68" t="str">
        <f>salesTable[email_final]</f>
        <v>Akosua.Appiah92@Example.Com</v>
      </c>
      <c r="R68" t="str">
        <f>salesTable[sources_final]</f>
        <v>Retail_POS_2025.csv</v>
      </c>
      <c r="S68" s="22"/>
    </row>
    <row r="69" spans="1:19" x14ac:dyDescent="0.3">
      <c r="A69" s="8" t="str">
        <f>salesTable[orderRef_final]</f>
        <v>GH-ACC-2025-00504</v>
      </c>
      <c r="B69" s="17">
        <f>salesTable[orderDate_final]</f>
        <v>45749</v>
      </c>
      <c r="C69" s="17" t="str">
        <f>salesTable[CustomerID_final]</f>
        <v>C0208</v>
      </c>
      <c r="D69" s="17" t="str">
        <f>salesTable[firstName_Final]</f>
        <v>DANIEL</v>
      </c>
      <c r="E69" s="17" t="str">
        <f>salesTable[lastName_final]</f>
        <v>BADU</v>
      </c>
      <c r="F69" s="17" t="str">
        <f>salesTable[Region_Final]</f>
        <v>ACCRA</v>
      </c>
      <c r="G69" t="str">
        <f>salesTable[productID_Final]</f>
        <v>P001</v>
      </c>
      <c r="H69" t="str">
        <f>salesTable[productName_final]</f>
        <v>LAPTOP PRO 14</v>
      </c>
      <c r="I69" t="str">
        <f>salesTable[productCategory_finalStatus]</f>
        <v>ELECTRONICS</v>
      </c>
      <c r="J69" t="str">
        <f>salesTable[customerType_Final]</f>
        <v>INDIVIDUAL</v>
      </c>
      <c r="K69" t="str">
        <f>salesTable[SalesChannel_final]</f>
        <v>ONLINE</v>
      </c>
      <c r="L69" t="str">
        <f>salesTable[paymentMethod_Final]</f>
        <v>MOBILE MONEY</v>
      </c>
      <c r="M69">
        <f>salesTable[Quantity_final]</f>
        <v>9</v>
      </c>
      <c r="N69">
        <f>salesTable[UnitPrice_final]</f>
        <v>4200</v>
      </c>
      <c r="O69">
        <f>salesTable[revenue_final]</f>
        <v>37800</v>
      </c>
      <c r="P69" t="str">
        <f>salesTable[Phone_final]</f>
        <v>0263471811</v>
      </c>
      <c r="Q69" t="str">
        <f>salesTable[email_final]</f>
        <v>Daniel.Badu14@Example.Com</v>
      </c>
      <c r="R69" t="str">
        <f>salesTable[sources_final]</f>
        <v>Mobile_App_Export.csv</v>
      </c>
      <c r="S69" s="22"/>
    </row>
    <row r="70" spans="1:19" x14ac:dyDescent="0.3">
      <c r="A70" s="8" t="str">
        <f>salesTable[orderRef_final]</f>
        <v>GH-ACC-2025-00516</v>
      </c>
      <c r="B70" s="17">
        <f>salesTable[orderDate_final]</f>
        <v>45912</v>
      </c>
      <c r="C70" s="17" t="str">
        <f>salesTable[CustomerID_final]</f>
        <v>C0279</v>
      </c>
      <c r="D70" s="17" t="str">
        <f>salesTable[firstName_Final]</f>
        <v>MICHAEL</v>
      </c>
      <c r="E70" s="17" t="str">
        <f>salesTable[lastName_final]</f>
        <v>OSEI</v>
      </c>
      <c r="F70" s="17" t="str">
        <f>salesTable[Region_Final]</f>
        <v>ACCRA</v>
      </c>
      <c r="G70" t="str">
        <f>salesTable[productID_Final]</f>
        <v>P012</v>
      </c>
      <c r="H70" t="str">
        <f>salesTable[productName_final]</f>
        <v>BLENDER PLUS</v>
      </c>
      <c r="I70" t="str">
        <f>salesTable[productCategory_finalStatus]</f>
        <v>HOME APPLIANCES</v>
      </c>
      <c r="J70" t="str">
        <f>salesTable[customerType_Final]</f>
        <v>INDIVIDUAL</v>
      </c>
      <c r="K70" t="str">
        <f>salesTable[SalesChannel_final]</f>
        <v>AGENT</v>
      </c>
      <c r="L70" t="str">
        <f>salesTable[paymentMethod_Final]</f>
        <v>CARD</v>
      </c>
      <c r="M70">
        <f>salesTable[Quantity_final]</f>
        <v>5</v>
      </c>
      <c r="N70">
        <f>salesTable[UnitPrice_final]</f>
        <v>620</v>
      </c>
      <c r="O70">
        <f>salesTable[revenue_final]</f>
        <v>3100</v>
      </c>
      <c r="P70" t="str">
        <f>salesTable[Phone_final]</f>
        <v>0553119046</v>
      </c>
      <c r="Q70" t="str">
        <f>salesTable[email_final]</f>
        <v>Michael.Osei14@Example.Com</v>
      </c>
      <c r="R70" t="str">
        <f>salesTable[sources_final]</f>
        <v>Online_Sales_2025.xlsx</v>
      </c>
      <c r="S70" s="22"/>
    </row>
    <row r="71" spans="1:19" x14ac:dyDescent="0.3">
      <c r="A71" s="8" t="str">
        <f>salesTable[orderRef_final]</f>
        <v>GH-ACC-2025-00530</v>
      </c>
      <c r="B71" s="17">
        <f>salesTable[orderDate_final]</f>
        <v>45859</v>
      </c>
      <c r="C71" s="17" t="str">
        <f>salesTable[CustomerID_final]</f>
        <v>C0280</v>
      </c>
      <c r="D71" s="17" t="str">
        <f>salesTable[firstName_Final]</f>
        <v>KOJO</v>
      </c>
      <c r="E71" s="17" t="str">
        <f>salesTable[lastName_final]</f>
        <v>OWUSU</v>
      </c>
      <c r="F71" s="17" t="str">
        <f>salesTable[Region_Final]</f>
        <v>ACCRA</v>
      </c>
      <c r="G71" t="str">
        <f>salesTable[productID_Final]</f>
        <v>P006</v>
      </c>
      <c r="H71" t="str">
        <f>salesTable[productName_final]</f>
        <v>STANDING DESK</v>
      </c>
      <c r="I71" t="str">
        <f>salesTable[productCategory_finalStatus]</f>
        <v>FURNITURE</v>
      </c>
      <c r="J71" t="str">
        <f>salesTable[customerType_Final]</f>
        <v>GOVERNMENT</v>
      </c>
      <c r="K71" t="str">
        <f>salesTable[SalesChannel_final]</f>
        <v>MOBILE APP</v>
      </c>
      <c r="L71" t="str">
        <f>salesTable[paymentMethod_Final]</f>
        <v>BANK TRANSFER</v>
      </c>
      <c r="M71">
        <f>salesTable[Quantity_final]</f>
        <v>1</v>
      </c>
      <c r="N71">
        <f>salesTable[UnitPrice_final]</f>
        <v>1900</v>
      </c>
      <c r="O71">
        <f>salesTable[revenue_final]</f>
        <v>1900</v>
      </c>
      <c r="P71" t="str">
        <f>salesTable[Phone_final]</f>
        <v>0556660225</v>
      </c>
      <c r="Q71" t="str">
        <f>salesTable[email_final]</f>
        <v>Kojo.Owusu80@Example.Com</v>
      </c>
      <c r="R71" t="str">
        <f>salesTable[sources_final]</f>
        <v>Agent_App_2025.csv</v>
      </c>
      <c r="S71" s="22"/>
    </row>
    <row r="72" spans="1:19" x14ac:dyDescent="0.3">
      <c r="A72" s="8" t="str">
        <f>salesTable[orderRef_final]</f>
        <v>GH-ACC-2025-00533</v>
      </c>
      <c r="B72" s="17">
        <f>salesTable[orderDate_final]</f>
        <v>45883</v>
      </c>
      <c r="C72" s="17" t="str">
        <f>salesTable[CustomerID_final]</f>
        <v>C0349</v>
      </c>
      <c r="D72" s="17" t="str">
        <f>salesTable[firstName_Final]</f>
        <v>AMA</v>
      </c>
      <c r="E72" s="17" t="str">
        <f>salesTable[lastName_final]</f>
        <v>BOATENG</v>
      </c>
      <c r="F72" s="17" t="str">
        <f>salesTable[Region_Final]</f>
        <v>ACCRA</v>
      </c>
      <c r="G72" t="str">
        <f>salesTable[productID_Final]</f>
        <v>P008</v>
      </c>
      <c r="H72" t="str">
        <f>salesTable[productName_final]</f>
        <v>MICROWAVE 25L</v>
      </c>
      <c r="I72" t="str">
        <f>salesTable[productCategory_finalStatus]</f>
        <v>HOME APPLIANCES</v>
      </c>
      <c r="J72" t="str">
        <f>salesTable[customerType_Final]</f>
        <v>GOVERNMENT</v>
      </c>
      <c r="K72" t="str">
        <f>salesTable[SalesChannel_final]</f>
        <v>IN-STORE</v>
      </c>
      <c r="L72" t="str">
        <f>salesTable[paymentMethod_Final]</f>
        <v>MOBILE MONEY</v>
      </c>
      <c r="M72">
        <f>salesTable[Quantity_final]</f>
        <v>6</v>
      </c>
      <c r="N72">
        <f>salesTable[UnitPrice_final]</f>
        <v>1250</v>
      </c>
      <c r="O72">
        <f>salesTable[revenue_final]</f>
        <v>7500</v>
      </c>
      <c r="P72" t="str">
        <f>salesTable[Phone_final]</f>
        <v>0201296644</v>
      </c>
      <c r="Q72" t="str">
        <f>salesTable[email_final]</f>
        <v>Ama.Boateng20@Example.Com</v>
      </c>
      <c r="R72" t="str">
        <f>salesTable[sources_final]</f>
        <v>Online_Sales_2025.xlsx</v>
      </c>
      <c r="S72" s="22"/>
    </row>
    <row r="73" spans="1:19" x14ac:dyDescent="0.3">
      <c r="A73" s="8" t="str">
        <f>salesTable[orderRef_final]</f>
        <v>GH-ACC-2025-00553</v>
      </c>
      <c r="B73" s="17">
        <f>salesTable[orderDate_final]</f>
        <v>45687</v>
      </c>
      <c r="C73" s="17" t="str">
        <f>salesTable[CustomerID_final]</f>
        <v>C0066</v>
      </c>
      <c r="D73" s="17" t="str">
        <f>salesTable[firstName_Final]</f>
        <v>KWAME</v>
      </c>
      <c r="E73" s="17" t="str">
        <f>salesTable[lastName_final]</f>
        <v>ARTHUR</v>
      </c>
      <c r="F73" s="17" t="str">
        <f>salesTable[Region_Final]</f>
        <v>ACCRA</v>
      </c>
      <c r="G73" t="str">
        <f>salesTable[productID_Final]</f>
        <v>P003</v>
      </c>
      <c r="H73" t="str">
        <f>salesTable[productName_final]</f>
        <v>WIRELESS HEADSET</v>
      </c>
      <c r="I73" t="str">
        <f>salesTable[productCategory_finalStatus]</f>
        <v>ELECTRONICS</v>
      </c>
      <c r="J73" t="str">
        <f>salesTable[customerType_Final]</f>
        <v>GOVERNMENT</v>
      </c>
      <c r="K73" t="str">
        <f>salesTable[SalesChannel_final]</f>
        <v>AGENT</v>
      </c>
      <c r="L73" t="str">
        <f>salesTable[paymentMethod_Final]</f>
        <v>MOBILE MONEY</v>
      </c>
      <c r="M73">
        <f>salesTable[Quantity_final]</f>
        <v>12</v>
      </c>
      <c r="N73">
        <f>salesTable[UnitPrice_final]</f>
        <v>420</v>
      </c>
      <c r="O73">
        <f>salesTable[revenue_final]</f>
        <v>5040</v>
      </c>
      <c r="P73" t="str">
        <f>salesTable[Phone_final]</f>
        <v>0554868276</v>
      </c>
      <c r="Q73" t="str">
        <f>salesTable[email_final]</f>
        <v>Kwame.Arthur91@Example.Com</v>
      </c>
      <c r="R73" t="str">
        <f>salesTable[sources_final]</f>
        <v>Agent_App_2025.csv</v>
      </c>
      <c r="S73" s="22"/>
    </row>
    <row r="74" spans="1:19" x14ac:dyDescent="0.3">
      <c r="A74" s="8" t="str">
        <f>salesTable[orderRef_final]</f>
        <v>GH-ACC-2025-00568</v>
      </c>
      <c r="B74" s="17">
        <f>salesTable[orderDate_final]</f>
        <v>45790</v>
      </c>
      <c r="C74" s="17" t="str">
        <f>salesTable[CustomerID_final]</f>
        <v>C0036</v>
      </c>
      <c r="D74" s="17" t="str">
        <f>salesTable[firstName_Final]</f>
        <v>ADWOA</v>
      </c>
      <c r="E74" s="17" t="str">
        <f>salesTable[lastName_final]</f>
        <v>OSEI</v>
      </c>
      <c r="F74" s="17" t="str">
        <f>salesTable[Region_Final]</f>
        <v>ACCRA</v>
      </c>
      <c r="G74" t="str">
        <f>salesTable[productID_Final]</f>
        <v>P011</v>
      </c>
      <c r="H74" t="str">
        <f>salesTable[productName_final]</f>
        <v>EXECUTIVE DESK</v>
      </c>
      <c r="I74" t="str">
        <f>salesTable[productCategory_finalStatus]</f>
        <v>FURNITURE</v>
      </c>
      <c r="J74" t="str">
        <f>salesTable[customerType_Final]</f>
        <v>GOVERNMENT</v>
      </c>
      <c r="K74" t="str">
        <f>salesTable[SalesChannel_final]</f>
        <v>AGENT</v>
      </c>
      <c r="L74" t="str">
        <f>salesTable[paymentMethod_Final]</f>
        <v>CARD</v>
      </c>
      <c r="M74">
        <f>salesTable[Quantity_final]</f>
        <v>3</v>
      </c>
      <c r="N74">
        <f>salesTable[UnitPrice_final]</f>
        <v>2400</v>
      </c>
      <c r="O74">
        <f>salesTable[revenue_final]</f>
        <v>7200</v>
      </c>
      <c r="P74" t="str">
        <f>salesTable[Phone_final]</f>
        <v>0248215247</v>
      </c>
      <c r="Q74" t="str">
        <f>salesTable[email_final]</f>
        <v>Adwoa.Osei57@Example.Com</v>
      </c>
      <c r="R74" t="str">
        <f>salesTable[sources_final]</f>
        <v>Online_Sales_2025.xlsx</v>
      </c>
      <c r="S74" s="22"/>
    </row>
    <row r="75" spans="1:19" x14ac:dyDescent="0.3">
      <c r="A75" s="8" t="str">
        <f>salesTable[orderRef_final]</f>
        <v>GH-ACC-2025-00573</v>
      </c>
      <c r="B75" s="17" t="str">
        <f>salesTable[orderDate_final]</f>
        <v>OUT OF SCOPE</v>
      </c>
      <c r="C75" s="17" t="str">
        <f>salesTable[CustomerID_final]</f>
        <v>C0231</v>
      </c>
      <c r="D75" s="17" t="str">
        <f>salesTable[firstName_Final]</f>
        <v>KOFI</v>
      </c>
      <c r="E75" s="17" t="str">
        <f>salesTable[lastName_final]</f>
        <v>BOATENG</v>
      </c>
      <c r="F75" s="17" t="str">
        <f>salesTable[Region_Final]</f>
        <v>ACCRA</v>
      </c>
      <c r="G75" t="str">
        <f>salesTable[productID_Final]</f>
        <v>P011</v>
      </c>
      <c r="H75" t="str">
        <f>salesTable[productName_final]</f>
        <v>EXECUTIVE DESK</v>
      </c>
      <c r="I75" t="str">
        <f>salesTable[productCategory_finalStatus]</f>
        <v>FURNITURE</v>
      </c>
      <c r="J75" t="str">
        <f>salesTable[customerType_Final]</f>
        <v>INDIVIDUAL</v>
      </c>
      <c r="K75" t="str">
        <f>salesTable[SalesChannel_final]</f>
        <v>ONLINE</v>
      </c>
      <c r="L75" t="str">
        <f>salesTable[paymentMethod_Final]</f>
        <v>CASH</v>
      </c>
      <c r="M75">
        <f>salesTable[Quantity_final]</f>
        <v>4</v>
      </c>
      <c r="N75">
        <f>salesTable[UnitPrice_final]</f>
        <v>2400</v>
      </c>
      <c r="O75">
        <f>salesTable[revenue_final]</f>
        <v>9600</v>
      </c>
      <c r="P75" t="str">
        <f>salesTable[Phone_final]</f>
        <v>0556005725</v>
      </c>
      <c r="Q75" t="str">
        <f>salesTable[email_final]</f>
        <v>Kofi.Boateng3@Example.Com</v>
      </c>
      <c r="R75" t="str">
        <f>salesTable[sources_final]</f>
        <v>Retail_POS_2025.csv</v>
      </c>
      <c r="S75" s="22"/>
    </row>
    <row r="76" spans="1:19" x14ac:dyDescent="0.3">
      <c r="A76" s="8" t="str">
        <f>salesTable[orderRef_final]</f>
        <v>GH-ACC-2025-00586</v>
      </c>
      <c r="B76" s="17" t="str">
        <f>salesTable[orderDate_final]</f>
        <v>OUT OF SCOPE</v>
      </c>
      <c r="C76" s="17" t="str">
        <f>salesTable[CustomerID_final]</f>
        <v>C0163</v>
      </c>
      <c r="D76" s="17" t="str">
        <f>salesTable[firstName_Final]</f>
        <v>ESI</v>
      </c>
      <c r="E76" s="17" t="str">
        <f>salesTable[lastName_final]</f>
        <v>APPIAH</v>
      </c>
      <c r="F76" s="17" t="str">
        <f>salesTable[Region_Final]</f>
        <v>ACCRA</v>
      </c>
      <c r="G76" t="str">
        <f>salesTable[productID_Final]</f>
        <v>P004</v>
      </c>
      <c r="H76" t="str">
        <f>salesTable[productName_final]</f>
        <v>LASER PRINTER</v>
      </c>
      <c r="I76" t="str">
        <f>salesTable[productCategory_finalStatus]</f>
        <v>OFFICE SUPPLIES</v>
      </c>
      <c r="J76" t="str">
        <f>salesTable[customerType_Final]</f>
        <v>GOVERNMENT</v>
      </c>
      <c r="K76" t="str">
        <f>salesTable[SalesChannel_final]</f>
        <v>IN-STORE</v>
      </c>
      <c r="L76" t="str">
        <f>salesTable[paymentMethod_Final]</f>
        <v>CARD</v>
      </c>
      <c r="M76">
        <f>salesTable[Quantity_final]</f>
        <v>7</v>
      </c>
      <c r="N76">
        <f>salesTable[UnitPrice_final]</f>
        <v>1650</v>
      </c>
      <c r="O76">
        <f>salesTable[revenue_final]</f>
        <v>11550</v>
      </c>
      <c r="P76" t="str">
        <f>salesTable[Phone_final]</f>
        <v>0555991358</v>
      </c>
      <c r="Q76" t="str">
        <f>salesTable[email_final]</f>
        <v>Esi.Appiah77@Example.Com</v>
      </c>
      <c r="R76" t="str">
        <f>salesTable[sources_final]</f>
        <v>Retail_POS_2025.csv</v>
      </c>
      <c r="S76" s="22"/>
    </row>
    <row r="77" spans="1:19" x14ac:dyDescent="0.3">
      <c r="A77" s="8" t="str">
        <f>salesTable[orderRef_final]</f>
        <v>GH-ACC-2025-00595</v>
      </c>
      <c r="B77" s="17">
        <f>salesTable[orderDate_final]</f>
        <v>45818</v>
      </c>
      <c r="C77" s="17" t="str">
        <f>salesTable[CustomerID_final]</f>
        <v>C0189</v>
      </c>
      <c r="D77" s="17" t="str">
        <f>salesTable[firstName_Final]</f>
        <v>ABENA</v>
      </c>
      <c r="E77" s="17" t="str">
        <f>salesTable[lastName_final]</f>
        <v>ARTHUR</v>
      </c>
      <c r="F77" s="17" t="str">
        <f>salesTable[Region_Final]</f>
        <v>ACCRA</v>
      </c>
      <c r="G77" t="str">
        <f>salesTable[productID_Final]</f>
        <v>P001</v>
      </c>
      <c r="H77" t="str">
        <f>salesTable[productName_final]</f>
        <v>LAPTOP PRO 14</v>
      </c>
      <c r="I77" t="str">
        <f>salesTable[productCategory_finalStatus]</f>
        <v>ELECTRONICS</v>
      </c>
      <c r="J77" t="str">
        <f>salesTable[customerType_Final]</f>
        <v>BUSINESS</v>
      </c>
      <c r="K77" t="str">
        <f>salesTable[SalesChannel_final]</f>
        <v>ONLINE</v>
      </c>
      <c r="L77" t="str">
        <f>salesTable[paymentMethod_Final]</f>
        <v>CASH</v>
      </c>
      <c r="M77">
        <f>salesTable[Quantity_final]</f>
        <v>8</v>
      </c>
      <c r="N77">
        <f>salesTable[UnitPrice_final]</f>
        <v>4200</v>
      </c>
      <c r="O77">
        <f>salesTable[revenue_final]</f>
        <v>33600</v>
      </c>
      <c r="P77" t="str">
        <f>salesTable[Phone_final]</f>
        <v>0279779545</v>
      </c>
      <c r="Q77" t="str">
        <f>salesTable[email_final]</f>
        <v>Abena.Arthur98@Example.Com</v>
      </c>
      <c r="R77" t="str">
        <f>salesTable[sources_final]</f>
        <v>Retail_POS_2025.csv</v>
      </c>
      <c r="S77" s="22"/>
    </row>
    <row r="78" spans="1:19" x14ac:dyDescent="0.3">
      <c r="A78" s="8" t="str">
        <f>salesTable[orderRef_final]</f>
        <v>GH-ACC-2025-00611</v>
      </c>
      <c r="B78" s="17">
        <f>salesTable[orderDate_final]</f>
        <v>45923</v>
      </c>
      <c r="C78" s="17" t="str">
        <f>salesTable[CustomerID_final]</f>
        <v>C0276</v>
      </c>
      <c r="D78" s="17" t="str">
        <f>salesTable[firstName_Final]</f>
        <v>YAW</v>
      </c>
      <c r="E78" s="17" t="str">
        <f>salesTable[lastName_final]</f>
        <v>OWUSU</v>
      </c>
      <c r="F78" s="17" t="str">
        <f>salesTable[Region_Final]</f>
        <v>ACCRA</v>
      </c>
      <c r="G78" t="str">
        <f>salesTable[productID_Final]</f>
        <v>P001</v>
      </c>
      <c r="H78" t="str">
        <f>salesTable[productName_final]</f>
        <v>LAPTOP PRO 14</v>
      </c>
      <c r="I78" t="str">
        <f>salesTable[productCategory_finalStatus]</f>
        <v>ELECTRONICS</v>
      </c>
      <c r="J78" t="str">
        <f>salesTable[customerType_Final]</f>
        <v>BUSINESS</v>
      </c>
      <c r="K78" t="str">
        <f>salesTable[SalesChannel_final]</f>
        <v>AGENT</v>
      </c>
      <c r="L78" t="str">
        <f>salesTable[paymentMethod_Final]</f>
        <v>MOBILE MONEY</v>
      </c>
      <c r="M78" t="str">
        <f>salesTable[Quantity_final]</f>
        <v>INVALID</v>
      </c>
      <c r="N78">
        <f>salesTable[UnitPrice_final]</f>
        <v>4200</v>
      </c>
      <c r="O78" t="str">
        <f>salesTable[revenue_final]</f>
        <v>INVALID</v>
      </c>
      <c r="P78" t="str">
        <f>salesTable[Phone_final]</f>
        <v>0241180196</v>
      </c>
      <c r="Q78" t="str">
        <f>salesTable[email_final]</f>
        <v>Yaw.Owusu96@Example.Com</v>
      </c>
      <c r="R78" t="str">
        <f>salesTable[sources_final]</f>
        <v>Retail_POS_2025.csv</v>
      </c>
      <c r="S78" s="22"/>
    </row>
    <row r="79" spans="1:19" x14ac:dyDescent="0.3">
      <c r="A79" s="8" t="str">
        <f>salesTable[orderRef_final]</f>
        <v>GH-ACC-2025-00615</v>
      </c>
      <c r="B79" s="17">
        <f>salesTable[orderDate_final]</f>
        <v>45678</v>
      </c>
      <c r="C79" s="17" t="str">
        <f>salesTable[CustomerID_final]</f>
        <v>C0269</v>
      </c>
      <c r="D79" s="17" t="str">
        <f>salesTable[firstName_Final]</f>
        <v>KOFI</v>
      </c>
      <c r="E79" s="17" t="str">
        <f>salesTable[lastName_final]</f>
        <v>MENSAH</v>
      </c>
      <c r="F79" s="17" t="str">
        <f>salesTable[Region_Final]</f>
        <v>ACCRA</v>
      </c>
      <c r="G79" t="str">
        <f>salesTable[productID_Final]</f>
        <v>P003</v>
      </c>
      <c r="H79" t="str">
        <f>salesTable[productName_final]</f>
        <v>WIRELESS HEADSET</v>
      </c>
      <c r="I79" t="str">
        <f>salesTable[productCategory_finalStatus]</f>
        <v>ELECTRONICS</v>
      </c>
      <c r="J79" t="str">
        <f>salesTable[customerType_Final]</f>
        <v>BUSINESS</v>
      </c>
      <c r="K79" t="str">
        <f>salesTable[SalesChannel_final]</f>
        <v>ONLINE</v>
      </c>
      <c r="L79" t="str">
        <f>salesTable[paymentMethod_Final]</f>
        <v>CASH</v>
      </c>
      <c r="M79">
        <f>salesTable[Quantity_final]</f>
        <v>5</v>
      </c>
      <c r="N79" t="str">
        <f>salesTable[UnitPrice_final]</f>
        <v>INVALID</v>
      </c>
      <c r="O79" t="str">
        <f>salesTable[revenue_final]</f>
        <v>INVALID</v>
      </c>
      <c r="P79" t="str">
        <f>salesTable[Phone_final]</f>
        <v>0278712296</v>
      </c>
      <c r="Q79" t="str">
        <f>salesTable[email_final]</f>
        <v>Kofi.Mensah62@Example.Com</v>
      </c>
      <c r="R79" t="str">
        <f>salesTable[sources_final]</f>
        <v>Retail_POS_2025.csv</v>
      </c>
      <c r="S79" s="22"/>
    </row>
    <row r="80" spans="1:19" x14ac:dyDescent="0.3">
      <c r="A80" s="8" t="str">
        <f>salesTable[orderRef_final]</f>
        <v>GH-ACC-2025-00621</v>
      </c>
      <c r="B80" s="17">
        <f>salesTable[orderDate_final]</f>
        <v>45834</v>
      </c>
      <c r="C80" s="17" t="str">
        <f>salesTable[CustomerID_final]</f>
        <v>C0069</v>
      </c>
      <c r="D80" s="17" t="str">
        <f>salesTable[firstName_Final]</f>
        <v>KOJO</v>
      </c>
      <c r="E80" s="17" t="str">
        <f>salesTable[lastName_final]</f>
        <v>ADDO</v>
      </c>
      <c r="F80" s="17" t="str">
        <f>salesTable[Region_Final]</f>
        <v>ACCRA</v>
      </c>
      <c r="G80" t="str">
        <f>salesTable[productID_Final]</f>
        <v>P001</v>
      </c>
      <c r="H80" t="str">
        <f>salesTable[productName_final]</f>
        <v>LAPTOP PRO 14</v>
      </c>
      <c r="I80" t="str">
        <f>salesTable[productCategory_finalStatus]</f>
        <v>ELECTRONICS</v>
      </c>
      <c r="J80" t="str">
        <f>salesTable[customerType_Final]</f>
        <v>INDIVIDUAL</v>
      </c>
      <c r="K80" t="str">
        <f>salesTable[SalesChannel_final]</f>
        <v>IN-STORE</v>
      </c>
      <c r="L80" t="str">
        <f>salesTable[paymentMethod_Final]</f>
        <v>CARD</v>
      </c>
      <c r="M80">
        <f>salesTable[Quantity_final]</f>
        <v>1</v>
      </c>
      <c r="N80">
        <f>salesTable[UnitPrice_final]</f>
        <v>4200</v>
      </c>
      <c r="O80">
        <f>salesTable[revenue_final]</f>
        <v>4200</v>
      </c>
      <c r="P80" t="str">
        <f>salesTable[Phone_final]</f>
        <v>0276641009</v>
      </c>
      <c r="Q80" t="str">
        <f>salesTable[email_final]</f>
        <v>Kojo.Addo48@Example.Com</v>
      </c>
      <c r="R80" t="str">
        <f>salesTable[sources_final]</f>
        <v>Online_Sales_2025.xlsx</v>
      </c>
      <c r="S80" s="22"/>
    </row>
    <row r="81" spans="1:19" x14ac:dyDescent="0.3">
      <c r="A81" s="8" t="str">
        <f>salesTable[orderRef_final]</f>
        <v>GH-ACC-2025-00624</v>
      </c>
      <c r="B81" s="17">
        <f>salesTable[orderDate_final]</f>
        <v>45704</v>
      </c>
      <c r="C81" s="17" t="str">
        <f>salesTable[CustomerID_final]</f>
        <v>C0282</v>
      </c>
      <c r="D81" s="17" t="str">
        <f>salesTable[firstName_Final]</f>
        <v>NAA</v>
      </c>
      <c r="E81" s="17" t="str">
        <f>salesTable[lastName_final]</f>
        <v>ASARE</v>
      </c>
      <c r="F81" s="17" t="str">
        <f>salesTable[Region_Final]</f>
        <v>ACCRA</v>
      </c>
      <c r="G81" t="str">
        <f>salesTable[productID_Final]</f>
        <v>P001</v>
      </c>
      <c r="H81" t="str">
        <f>salesTable[productName_final]</f>
        <v>LAPTOP PRO 14</v>
      </c>
      <c r="I81" t="str">
        <f>salesTable[productCategory_finalStatus]</f>
        <v>ELECTRONICS</v>
      </c>
      <c r="J81" t="str">
        <f>salesTable[customerType_Final]</f>
        <v>INDIVIDUAL</v>
      </c>
      <c r="K81" t="str">
        <f>salesTable[SalesChannel_final]</f>
        <v>ONLINE</v>
      </c>
      <c r="L81" t="str">
        <f>salesTable[paymentMethod_Final]</f>
        <v>BANK TRANSFER</v>
      </c>
      <c r="M81">
        <f>salesTable[Quantity_final]</f>
        <v>2</v>
      </c>
      <c r="N81">
        <f>salesTable[UnitPrice_final]</f>
        <v>4200</v>
      </c>
      <c r="O81">
        <f>salesTable[revenue_final]</f>
        <v>8400</v>
      </c>
      <c r="P81" t="str">
        <f>salesTable[Phone_final]</f>
        <v>0542660630</v>
      </c>
      <c r="Q81" t="str">
        <f>salesTable[email_final]</f>
        <v>Naa.Asare29@Example.Com</v>
      </c>
      <c r="R81" t="str">
        <f>salesTable[sources_final]</f>
        <v>Retail_POS_2025.csv</v>
      </c>
      <c r="S81" s="22"/>
    </row>
    <row r="82" spans="1:19" x14ac:dyDescent="0.3">
      <c r="A82" s="8" t="str">
        <f>salesTable[orderRef_final]</f>
        <v>GH-ACC-2025-00627</v>
      </c>
      <c r="B82" s="17">
        <f>salesTable[orderDate_final]</f>
        <v>45793</v>
      </c>
      <c r="C82" s="17" t="str">
        <f>salesTable[CustomerID_final]</f>
        <v>C0097</v>
      </c>
      <c r="D82" s="17" t="str">
        <f>salesTable[firstName_Final]</f>
        <v>ESI</v>
      </c>
      <c r="E82" s="17" t="str">
        <f>salesTable[lastName_final]</f>
        <v>MENSAH</v>
      </c>
      <c r="F82" s="17" t="str">
        <f>salesTable[Region_Final]</f>
        <v>ACCRA</v>
      </c>
      <c r="G82" t="str">
        <f>salesTable[productID_Final]</f>
        <v>P007</v>
      </c>
      <c r="H82" t="str">
        <f>salesTable[productName_final]</f>
        <v>COTTON SHIRT</v>
      </c>
      <c r="I82" t="str">
        <f>salesTable[productCategory_finalStatus]</f>
        <v>CLOTHING</v>
      </c>
      <c r="J82" t="str">
        <f>salesTable[customerType_Final]</f>
        <v>INDIVIDUAL</v>
      </c>
      <c r="K82" t="str">
        <f>salesTable[SalesChannel_final]</f>
        <v>ONLINE</v>
      </c>
      <c r="L82" t="str">
        <f>salesTable[paymentMethod_Final]</f>
        <v>CARD</v>
      </c>
      <c r="M82">
        <f>salesTable[Quantity_final]</f>
        <v>6</v>
      </c>
      <c r="N82">
        <f>salesTable[UnitPrice_final]</f>
        <v>180</v>
      </c>
      <c r="O82">
        <f>salesTable[revenue_final]</f>
        <v>1080</v>
      </c>
      <c r="P82" t="str">
        <f>salesTable[Phone_final]</f>
        <v>0273673692</v>
      </c>
      <c r="Q82" t="str">
        <f>salesTable[email_final]</f>
        <v>Esi.Mensah56@Example.Com</v>
      </c>
      <c r="R82" t="str">
        <f>salesTable[sources_final]</f>
        <v>Agent_App_2025.csv</v>
      </c>
      <c r="S82" s="22"/>
    </row>
    <row r="83" spans="1:19" x14ac:dyDescent="0.3">
      <c r="A83" s="8" t="str">
        <f>salesTable[orderRef_final]</f>
        <v>GH-ACC-2025-00635</v>
      </c>
      <c r="B83" s="17">
        <f>salesTable[orderDate_final]</f>
        <v>45767</v>
      </c>
      <c r="C83" s="17" t="str">
        <f>salesTable[CustomerID_final]</f>
        <v>C0224</v>
      </c>
      <c r="D83" s="17" t="str">
        <f>salesTable[firstName_Final]</f>
        <v>MICHAEL</v>
      </c>
      <c r="E83" s="17" t="str">
        <f>salesTable[lastName_final]</f>
        <v>OSEI</v>
      </c>
      <c r="F83" s="17" t="str">
        <f>salesTable[Region_Final]</f>
        <v>ACCRA</v>
      </c>
      <c r="G83" t="str">
        <f>salesTable[productID_Final]</f>
        <v>P007</v>
      </c>
      <c r="H83" t="str">
        <f>salesTable[productName_final]</f>
        <v>COTTON SHIRT</v>
      </c>
      <c r="I83" t="str">
        <f>salesTable[productCategory_finalStatus]</f>
        <v>CLOTHING</v>
      </c>
      <c r="J83" t="str">
        <f>salesTable[customerType_Final]</f>
        <v>BUSINESS</v>
      </c>
      <c r="K83" t="str">
        <f>salesTable[SalesChannel_final]</f>
        <v>AGENT</v>
      </c>
      <c r="L83" t="str">
        <f>salesTable[paymentMethod_Final]</f>
        <v>MOBILE MONEY</v>
      </c>
      <c r="M83">
        <f>salesTable[Quantity_final]</f>
        <v>8</v>
      </c>
      <c r="N83">
        <f>salesTable[UnitPrice_final]</f>
        <v>180</v>
      </c>
      <c r="O83">
        <f>salesTable[revenue_final]</f>
        <v>1440</v>
      </c>
      <c r="P83" t="str">
        <f>salesTable[Phone_final]</f>
        <v>0542060236</v>
      </c>
      <c r="Q83" t="str">
        <f>salesTable[email_final]</f>
        <v>Michael.Osei96Example.Com</v>
      </c>
      <c r="R83" t="str">
        <f>salesTable[sources_final]</f>
        <v>Agent_App_2025.csv</v>
      </c>
      <c r="S83" s="22"/>
    </row>
    <row r="84" spans="1:19" x14ac:dyDescent="0.3">
      <c r="A84" s="8" t="str">
        <f>salesTable[orderRef_final]</f>
        <v>GH-ACC-2025-00639</v>
      </c>
      <c r="B84" s="17">
        <f>salesTable[orderDate_final]</f>
        <v>45914</v>
      </c>
      <c r="C84" s="17" t="str">
        <f>salesTable[CustomerID_final]</f>
        <v>C0057</v>
      </c>
      <c r="D84" s="17" t="str">
        <f>salesTable[firstName_Final]</f>
        <v>DANIEL</v>
      </c>
      <c r="E84" s="17" t="str">
        <f>salesTable[lastName_final]</f>
        <v>ADDO</v>
      </c>
      <c r="F84" s="17" t="str">
        <f>salesTable[Region_Final]</f>
        <v>ACCRA</v>
      </c>
      <c r="G84" t="str">
        <f>salesTable[productID_Final]</f>
        <v>P007</v>
      </c>
      <c r="H84" t="str">
        <f>salesTable[productName_final]</f>
        <v>COTTON SHIRT</v>
      </c>
      <c r="I84" t="str">
        <f>salesTable[productCategory_finalStatus]</f>
        <v>CLOTHING</v>
      </c>
      <c r="J84" t="str">
        <f>salesTable[customerType_Final]</f>
        <v>INDIVIDUAL</v>
      </c>
      <c r="K84" t="str">
        <f>salesTable[SalesChannel_final]</f>
        <v>AGENT</v>
      </c>
      <c r="L84" t="str">
        <f>salesTable[paymentMethod_Final]</f>
        <v>MOBILE MONEY</v>
      </c>
      <c r="M84">
        <f>salesTable[Quantity_final]</f>
        <v>11</v>
      </c>
      <c r="N84">
        <f>salesTable[UnitPrice_final]</f>
        <v>180</v>
      </c>
      <c r="O84">
        <f>salesTable[revenue_final]</f>
        <v>1980</v>
      </c>
      <c r="P84" t="str">
        <f>salesTable[Phone_final]</f>
        <v>0275499632</v>
      </c>
      <c r="Q84" t="str">
        <f>salesTable[email_final]</f>
        <v>Daniel.Addo66Example.Com</v>
      </c>
      <c r="R84" t="str">
        <f>salesTable[sources_final]</f>
        <v>Mobile_App_Export.csv</v>
      </c>
      <c r="S84" s="22"/>
    </row>
    <row r="85" spans="1:19" x14ac:dyDescent="0.3">
      <c r="A85" s="8" t="str">
        <f>salesTable[orderRef_final]</f>
        <v>GH-ACC-2025-00641</v>
      </c>
      <c r="B85" s="17">
        <f>salesTable[orderDate_final]</f>
        <v>45997</v>
      </c>
      <c r="C85" s="17" t="str">
        <f>salesTable[CustomerID_final]</f>
        <v>C0397</v>
      </c>
      <c r="D85" s="17" t="str">
        <f>salesTable[firstName_Final]</f>
        <v>ESI</v>
      </c>
      <c r="E85" s="17" t="str">
        <f>salesTable[lastName_final]</f>
        <v>ARTHUR</v>
      </c>
      <c r="F85" s="17" t="str">
        <f>salesTable[Region_Final]</f>
        <v>ACCRA</v>
      </c>
      <c r="G85" t="str">
        <f>salesTable[productID_Final]</f>
        <v>P002</v>
      </c>
      <c r="H85" t="str">
        <f>salesTable[productName_final]</f>
        <v>OFFICE CHAIR</v>
      </c>
      <c r="I85" t="str">
        <f>salesTable[productCategory_finalStatus]</f>
        <v>FURNITURE</v>
      </c>
      <c r="J85" t="str">
        <f>salesTable[customerType_Final]</f>
        <v>INDIVIDUAL</v>
      </c>
      <c r="K85" t="str">
        <f>salesTable[SalesChannel_final]</f>
        <v>AGENT</v>
      </c>
      <c r="L85" t="str">
        <f>salesTable[paymentMethod_Final]</f>
        <v>CARD</v>
      </c>
      <c r="M85">
        <f>salesTable[Quantity_final]</f>
        <v>4</v>
      </c>
      <c r="N85">
        <f>salesTable[UnitPrice_final]</f>
        <v>850</v>
      </c>
      <c r="O85">
        <f>salesTable[revenue_final]</f>
        <v>3400</v>
      </c>
      <c r="P85" t="str">
        <f>salesTable[Phone_final]</f>
        <v>0592971838</v>
      </c>
      <c r="Q85" t="str">
        <f>salesTable[email_final]</f>
        <v>Esi.Arthur71@Example.Com</v>
      </c>
      <c r="R85" t="str">
        <f>salesTable[sources_final]</f>
        <v>Agent_App_2025.csv</v>
      </c>
      <c r="S85" s="22"/>
    </row>
    <row r="86" spans="1:19" x14ac:dyDescent="0.3">
      <c r="A86" s="8" t="str">
        <f>salesTable[orderRef_final]</f>
        <v>GH-ACC-2025-00655</v>
      </c>
      <c r="B86" s="17" t="str">
        <f>salesTable[orderDate_final]</f>
        <v>OUT OF SCOPE</v>
      </c>
      <c r="C86" s="17" t="str">
        <f>salesTable[CustomerID_final]</f>
        <v>C0203</v>
      </c>
      <c r="D86" s="17" t="str">
        <f>salesTable[firstName_Final]</f>
        <v>KWAME</v>
      </c>
      <c r="E86" s="17" t="str">
        <f>salesTable[lastName_final]</f>
        <v>ARTHUR</v>
      </c>
      <c r="F86" s="17" t="str">
        <f>salesTable[Region_Final]</f>
        <v>ACCRA</v>
      </c>
      <c r="G86" t="str">
        <f>salesTable[productID_Final]</f>
        <v>P003</v>
      </c>
      <c r="H86" t="str">
        <f>salesTable[productName_final]</f>
        <v>WIRELESS HEADSET</v>
      </c>
      <c r="I86" t="str">
        <f>salesTable[productCategory_finalStatus]</f>
        <v>ELECTRONICS</v>
      </c>
      <c r="J86" t="str">
        <f>salesTable[customerType_Final]</f>
        <v>BUSINESS</v>
      </c>
      <c r="K86" t="str">
        <f>salesTable[SalesChannel_final]</f>
        <v>AGENT</v>
      </c>
      <c r="L86" t="str">
        <f>salesTable[paymentMethod_Final]</f>
        <v>CASH</v>
      </c>
      <c r="M86">
        <f>salesTable[Quantity_final]</f>
        <v>2</v>
      </c>
      <c r="N86">
        <f>salesTable[UnitPrice_final]</f>
        <v>320</v>
      </c>
      <c r="O86">
        <f>salesTable[revenue_final]</f>
        <v>640</v>
      </c>
      <c r="P86" t="str">
        <f>salesTable[Phone_final]</f>
        <v>0268114217</v>
      </c>
      <c r="Q86" t="str">
        <f>salesTable[email_final]</f>
        <v>Kwame.Arthur15@Example.Com</v>
      </c>
      <c r="R86" t="str">
        <f>salesTable[sources_final]</f>
        <v>Mobile_App_Export.csv</v>
      </c>
      <c r="S86" s="22"/>
    </row>
    <row r="87" spans="1:19" x14ac:dyDescent="0.3">
      <c r="A87" s="8" t="str">
        <f>salesTable[orderRef_final]</f>
        <v>GH-ACC-2025-00662</v>
      </c>
      <c r="B87" s="17">
        <f>salesTable[orderDate_final]</f>
        <v>45864</v>
      </c>
      <c r="C87" s="17" t="str">
        <f>salesTable[CustomerID_final]</f>
        <v>C0323</v>
      </c>
      <c r="D87" s="17" t="str">
        <f>salesTable[firstName_Final]</f>
        <v>ABENA</v>
      </c>
      <c r="E87" s="17" t="str">
        <f>salesTable[lastName_final]</f>
        <v>ASARE</v>
      </c>
      <c r="F87" s="17" t="str">
        <f>salesTable[Region_Final]</f>
        <v>ACCRA</v>
      </c>
      <c r="G87" t="str">
        <f>salesTable[productID_Final]</f>
        <v>P009</v>
      </c>
      <c r="H87" t="str">
        <f>salesTable[productName_final]</f>
        <v>FILING CABINET</v>
      </c>
      <c r="I87" t="str">
        <f>salesTable[productCategory_finalStatus]</f>
        <v>OFFICE SUPPLIES</v>
      </c>
      <c r="J87" t="str">
        <f>salesTable[customerType_Final]</f>
        <v>INDIVIDUAL</v>
      </c>
      <c r="K87" t="str">
        <f>salesTable[SalesChannel_final]</f>
        <v>IN-STORE</v>
      </c>
      <c r="L87" t="str">
        <f>salesTable[paymentMethod_Final]</f>
        <v>CARD</v>
      </c>
      <c r="M87">
        <f>salesTable[Quantity_final]</f>
        <v>8</v>
      </c>
      <c r="N87">
        <f>salesTable[UnitPrice_final]</f>
        <v>980</v>
      </c>
      <c r="O87">
        <f>salesTable[revenue_final]</f>
        <v>7840</v>
      </c>
      <c r="P87" t="str">
        <f>salesTable[Phone_final]</f>
        <v>0504614800</v>
      </c>
      <c r="Q87" t="str">
        <f>salesTable[email_final]</f>
        <v>Abena.Asare24@Example.Com</v>
      </c>
      <c r="R87" t="str">
        <f>salesTable[sources_final]</f>
        <v>Retail_POS_2025.csv</v>
      </c>
      <c r="S87" s="22"/>
    </row>
    <row r="88" spans="1:19" x14ac:dyDescent="0.3">
      <c r="A88" s="8" t="str">
        <f>salesTable[orderRef_final]</f>
        <v>GH-ACC-2025-00663</v>
      </c>
      <c r="B88" s="17">
        <f>salesTable[orderDate_final]</f>
        <v>45693</v>
      </c>
      <c r="C88" s="17" t="str">
        <f>salesTable[CustomerID_final]</f>
        <v>C0305</v>
      </c>
      <c r="D88" s="17" t="str">
        <f>salesTable[firstName_Final]</f>
        <v>KOFI</v>
      </c>
      <c r="E88" s="17" t="str">
        <f>salesTable[lastName_final]</f>
        <v>APPIAH</v>
      </c>
      <c r="F88" s="17" t="str">
        <f>salesTable[Region_Final]</f>
        <v>ACCRA</v>
      </c>
      <c r="G88" t="str">
        <f>salesTable[productID_Final]</f>
        <v>P012</v>
      </c>
      <c r="H88" t="str">
        <f>salesTable[productName_final]</f>
        <v>BLENDER PLUS</v>
      </c>
      <c r="I88" t="str">
        <f>salesTable[productCategory_finalStatus]</f>
        <v>HOME APPLIANCES</v>
      </c>
      <c r="J88" t="str">
        <f>salesTable[customerType_Final]</f>
        <v>GOVERNMENT</v>
      </c>
      <c r="K88" t="str">
        <f>salesTable[SalesChannel_final]</f>
        <v>MOBILE APP</v>
      </c>
      <c r="L88" t="str">
        <f>salesTable[paymentMethod_Final]</f>
        <v>BANK TRANSFER</v>
      </c>
      <c r="M88">
        <f>salesTable[Quantity_final]</f>
        <v>12</v>
      </c>
      <c r="N88">
        <f>salesTable[UnitPrice_final]</f>
        <v>620</v>
      </c>
      <c r="O88">
        <f>salesTable[revenue_final]</f>
        <v>7440</v>
      </c>
      <c r="P88" t="str">
        <f>salesTable[Phone_final]</f>
        <v>0272759622</v>
      </c>
      <c r="Q88" t="str">
        <f>salesTable[email_final]</f>
        <v>Kofi.Appiah21@Example.Com</v>
      </c>
      <c r="R88" t="str">
        <f>salesTable[sources_final]</f>
        <v>Retail_POS_2025.csv</v>
      </c>
      <c r="S88" s="22"/>
    </row>
    <row r="89" spans="1:19" x14ac:dyDescent="0.3">
      <c r="A89" s="8" t="str">
        <f>salesTable[orderRef_final]</f>
        <v>GH-ACC-2025-00682</v>
      </c>
      <c r="B89" s="17">
        <f>salesTable[orderDate_final]</f>
        <v>45834</v>
      </c>
      <c r="C89" s="17" t="str">
        <f>salesTable[CustomerID_final]</f>
        <v>C0166</v>
      </c>
      <c r="D89" s="17" t="str">
        <f>salesTable[firstName_Final]</f>
        <v>KWAME</v>
      </c>
      <c r="E89" s="17" t="str">
        <f>salesTable[lastName_final]</f>
        <v>ASARE</v>
      </c>
      <c r="F89" s="17" t="str">
        <f>salesTable[Region_Final]</f>
        <v>ACCRA</v>
      </c>
      <c r="G89" t="str">
        <f>salesTable[productID_Final]</f>
        <v>P003</v>
      </c>
      <c r="H89" t="str">
        <f>salesTable[productName_final]</f>
        <v>WIRELESS HEADSET</v>
      </c>
      <c r="I89" t="str">
        <f>salesTable[productCategory_finalStatus]</f>
        <v>ELECTRONICS</v>
      </c>
      <c r="J89" t="str">
        <f>salesTable[customerType_Final]</f>
        <v>INDIVIDUAL</v>
      </c>
      <c r="K89" t="str">
        <f>salesTable[SalesChannel_final]</f>
        <v>MOBILE APP</v>
      </c>
      <c r="L89" t="str">
        <f>salesTable[paymentMethod_Final]</f>
        <v>CASH</v>
      </c>
      <c r="M89">
        <f>salesTable[Quantity_final]</f>
        <v>9</v>
      </c>
      <c r="N89" t="str">
        <f>salesTable[UnitPrice_final]</f>
        <v>INVALID</v>
      </c>
      <c r="O89" t="str">
        <f>salesTable[revenue_final]</f>
        <v>INVALID</v>
      </c>
      <c r="P89" t="str">
        <f>salesTable[Phone_final]</f>
        <v>0555757612</v>
      </c>
      <c r="Q89" t="str">
        <f>salesTable[email_final]</f>
        <v>Kwame.Asare57@Example.Com</v>
      </c>
      <c r="R89" t="str">
        <f>salesTable[sources_final]</f>
        <v>Agent_App_2025.csv</v>
      </c>
      <c r="S89" s="22"/>
    </row>
    <row r="90" spans="1:19" x14ac:dyDescent="0.3">
      <c r="A90" s="8" t="str">
        <f>salesTable[orderRef_final]</f>
        <v>GH-ACC-2025-00700</v>
      </c>
      <c r="B90" s="17">
        <f>salesTable[orderDate_final]</f>
        <v>45864</v>
      </c>
      <c r="C90" s="17" t="str">
        <f>salesTable[CustomerID_final]</f>
        <v>C0029</v>
      </c>
      <c r="D90" s="17" t="str">
        <f>salesTable[firstName_Final]</f>
        <v>ESI</v>
      </c>
      <c r="E90" s="17" t="str">
        <f>salesTable[lastName_final]</f>
        <v>MENSAH</v>
      </c>
      <c r="F90" s="17" t="str">
        <f>salesTable[Region_Final]</f>
        <v>ACCRA</v>
      </c>
      <c r="G90" t="str">
        <f>salesTable[productID_Final]</f>
        <v>P002</v>
      </c>
      <c r="H90" t="str">
        <f>salesTable[productName_final]</f>
        <v>OFFICE CHAIR</v>
      </c>
      <c r="I90" t="str">
        <f>salesTable[productCategory_finalStatus]</f>
        <v>FURNITURE</v>
      </c>
      <c r="J90" t="str">
        <f>salesTable[customerType_Final]</f>
        <v>GOVERNMENT</v>
      </c>
      <c r="K90" t="str">
        <f>salesTable[SalesChannel_final]</f>
        <v>ONLINE</v>
      </c>
      <c r="L90" t="str">
        <f>salesTable[paymentMethod_Final]</f>
        <v>CARD</v>
      </c>
      <c r="M90" t="str">
        <f>salesTable[Quantity_final]</f>
        <v>INVALID</v>
      </c>
      <c r="N90">
        <f>salesTable[UnitPrice_final]</f>
        <v>850</v>
      </c>
      <c r="O90" t="str">
        <f>salesTable[revenue_final]</f>
        <v>INVALID</v>
      </c>
      <c r="P90" t="str">
        <f>salesTable[Phone_final]</f>
        <v>0557224802</v>
      </c>
      <c r="Q90" t="str">
        <f>salesTable[email_final]</f>
        <v>Esi.Mensah72@Example.Com</v>
      </c>
      <c r="R90" t="str">
        <f>salesTable[sources_final]</f>
        <v>Online_Sales_2025.xlsx</v>
      </c>
      <c r="S90" s="22"/>
    </row>
    <row r="91" spans="1:19" x14ac:dyDescent="0.3">
      <c r="A91" s="8" t="str">
        <f>salesTable[orderRef_final]</f>
        <v>GH-ACC-2025-00702</v>
      </c>
      <c r="B91" s="17">
        <f>salesTable[orderDate_final]</f>
        <v>46017</v>
      </c>
      <c r="C91" s="17" t="str">
        <f>salesTable[CustomerID_final]</f>
        <v>C0234</v>
      </c>
      <c r="D91" s="17" t="str">
        <f>salesTable[firstName_Final]</f>
        <v>MICHAEL</v>
      </c>
      <c r="E91" s="17" t="str">
        <f>salesTable[lastName_final]</f>
        <v>MENSAH</v>
      </c>
      <c r="F91" s="17" t="str">
        <f>salesTable[Region_Final]</f>
        <v>ACCRA</v>
      </c>
      <c r="G91" t="str">
        <f>salesTable[productID_Final]</f>
        <v>P007</v>
      </c>
      <c r="H91" t="str">
        <f>salesTable[productName_final]</f>
        <v>COTTON SHIRT</v>
      </c>
      <c r="I91" t="str">
        <f>salesTable[productCategory_finalStatus]</f>
        <v>CLOTHING</v>
      </c>
      <c r="J91" t="str">
        <f>salesTable[customerType_Final]</f>
        <v>GOVERNMENT</v>
      </c>
      <c r="K91" t="str">
        <f>salesTable[SalesChannel_final]</f>
        <v>MOBILE APP</v>
      </c>
      <c r="L91" t="str">
        <f>salesTable[paymentMethod_Final]</f>
        <v>CARD</v>
      </c>
      <c r="M91">
        <f>salesTable[Quantity_final]</f>
        <v>2</v>
      </c>
      <c r="N91" t="str">
        <f>salesTable[UnitPrice_final]</f>
        <v>INVALID</v>
      </c>
      <c r="O91" t="str">
        <f>salesTable[revenue_final]</f>
        <v>INVALID</v>
      </c>
      <c r="P91" t="str">
        <f>salesTable[Phone_final]</f>
        <v>0507407628</v>
      </c>
      <c r="Q91" t="str">
        <f>salesTable[email_final]</f>
        <v>Michael.Mensah89@Example.Com</v>
      </c>
      <c r="R91" t="str">
        <f>salesTable[sources_final]</f>
        <v>Retail_POS_2025.csv</v>
      </c>
      <c r="S91" s="22"/>
    </row>
    <row r="92" spans="1:19" x14ac:dyDescent="0.3">
      <c r="A92" s="8" t="str">
        <f>salesTable[orderRef_final]</f>
        <v>GH-ACC-2025-00708</v>
      </c>
      <c r="B92" s="17" t="str">
        <f>salesTable[orderDate_final]</f>
        <v>OUT OF SCOPE</v>
      </c>
      <c r="C92" s="17" t="str">
        <f>salesTable[CustomerID_final]</f>
        <v>C0387</v>
      </c>
      <c r="D92" s="17" t="str">
        <f>salesTable[firstName_Final]</f>
        <v>DANIEL</v>
      </c>
      <c r="E92" s="17" t="str">
        <f>salesTable[lastName_final]</f>
        <v>MENSAH</v>
      </c>
      <c r="F92" s="17" t="str">
        <f>salesTable[Region_Final]</f>
        <v>ACCRA</v>
      </c>
      <c r="G92" t="str">
        <f>salesTable[productID_Final]</f>
        <v>P002</v>
      </c>
      <c r="H92" t="str">
        <f>salesTable[productName_final]</f>
        <v>OFFICE CHAIR</v>
      </c>
      <c r="I92" t="str">
        <f>salesTable[productCategory_finalStatus]</f>
        <v>FURNITURE</v>
      </c>
      <c r="J92" t="str">
        <f>salesTable[customerType_Final]</f>
        <v>GOVERNMENT</v>
      </c>
      <c r="K92" t="str">
        <f>salesTable[SalesChannel_final]</f>
        <v>IN-STORE</v>
      </c>
      <c r="L92" t="str">
        <f>salesTable[paymentMethod_Final]</f>
        <v>CARD</v>
      </c>
      <c r="M92">
        <f>salesTable[Quantity_final]</f>
        <v>6</v>
      </c>
      <c r="N92">
        <f>salesTable[UnitPrice_final]</f>
        <v>850</v>
      </c>
      <c r="O92">
        <f>salesTable[revenue_final]</f>
        <v>5100</v>
      </c>
      <c r="P92" t="str">
        <f>salesTable[Phone_final]</f>
        <v>0552753111</v>
      </c>
      <c r="Q92" t="str">
        <f>salesTable[email_final]</f>
        <v>Daniel.Mensah58@Example.Com</v>
      </c>
      <c r="R92" t="str">
        <f>salesTable[sources_final]</f>
        <v>Agent_App_2025.csv</v>
      </c>
      <c r="S92" s="22"/>
    </row>
    <row r="93" spans="1:19" x14ac:dyDescent="0.3">
      <c r="A93" s="8" t="str">
        <f>salesTable[orderRef_final]</f>
        <v>GH-ACC-2025-00732</v>
      </c>
      <c r="B93" s="17">
        <f>salesTable[orderDate_final]</f>
        <v>45771</v>
      </c>
      <c r="C93" s="17" t="str">
        <f>salesTable[CustomerID_final]</f>
        <v>C0093</v>
      </c>
      <c r="D93" s="17" t="str">
        <f>salesTable[firstName_Final]</f>
        <v>NAA</v>
      </c>
      <c r="E93" s="17" t="str">
        <f>salesTable[lastName_final]</f>
        <v>BADU</v>
      </c>
      <c r="F93" s="17" t="str">
        <f>salesTable[Region_Final]</f>
        <v>ACCRA</v>
      </c>
      <c r="G93" t="str">
        <f>salesTable[productID_Final]</f>
        <v>P003</v>
      </c>
      <c r="H93" t="str">
        <f>salesTable[productName_final]</f>
        <v>WIRELESS HEADSET</v>
      </c>
      <c r="I93" t="str">
        <f>salesTable[productCategory_finalStatus]</f>
        <v>ELECTRONICS</v>
      </c>
      <c r="J93" t="str">
        <f>salesTable[customerType_Final]</f>
        <v>INDIVIDUAL</v>
      </c>
      <c r="K93" t="str">
        <f>salesTable[SalesChannel_final]</f>
        <v>IN-STORE</v>
      </c>
      <c r="L93" t="str">
        <f>salesTable[paymentMethod_Final]</f>
        <v>BANK TRANSFER</v>
      </c>
      <c r="M93">
        <f>salesTable[Quantity_final]</f>
        <v>12</v>
      </c>
      <c r="N93">
        <f>salesTable[UnitPrice_final]</f>
        <v>420</v>
      </c>
      <c r="O93">
        <f>salesTable[revenue_final]</f>
        <v>5040</v>
      </c>
      <c r="P93" t="str">
        <f>salesTable[Phone_final]</f>
        <v>0553658637</v>
      </c>
      <c r="Q93" t="str">
        <f>salesTable[email_final]</f>
        <v>Naa.Badu34@Example.Com</v>
      </c>
      <c r="R93" t="str">
        <f>salesTable[sources_final]</f>
        <v>Agent_App_2025.csv</v>
      </c>
      <c r="S93" s="22"/>
    </row>
    <row r="94" spans="1:19" x14ac:dyDescent="0.3">
      <c r="A94" s="8" t="str">
        <f>salesTable[orderRef_final]</f>
        <v>GH-ACC-2025-00754</v>
      </c>
      <c r="B94" s="17" t="str">
        <f>salesTable[orderDate_final]</f>
        <v>OUT OF SCOPE</v>
      </c>
      <c r="C94" s="17" t="str">
        <f>salesTable[CustomerID_final]</f>
        <v>C0211</v>
      </c>
      <c r="D94" s="17" t="str">
        <f>salesTable[firstName_Final]</f>
        <v>AMA</v>
      </c>
      <c r="E94" s="17" t="str">
        <f>salesTable[lastName_final]</f>
        <v>BADU</v>
      </c>
      <c r="F94" s="17" t="str">
        <f>salesTable[Region_Final]</f>
        <v>ACCRA</v>
      </c>
      <c r="G94" t="str">
        <f>salesTable[productID_Final]</f>
        <v>P007</v>
      </c>
      <c r="H94" t="str">
        <f>salesTable[productName_final]</f>
        <v>COTTON SHIRT</v>
      </c>
      <c r="I94" t="str">
        <f>salesTable[productCategory_finalStatus]</f>
        <v>CLOTHING</v>
      </c>
      <c r="J94" t="str">
        <f>salesTable[customerType_Final]</f>
        <v>BUSINESS</v>
      </c>
      <c r="K94" t="str">
        <f>salesTable[SalesChannel_final]</f>
        <v>MOBILE APP</v>
      </c>
      <c r="L94" t="str">
        <f>salesTable[paymentMethod_Final]</f>
        <v>MOBILE MONEY</v>
      </c>
      <c r="M94">
        <f>salesTable[Quantity_final]</f>
        <v>11</v>
      </c>
      <c r="N94">
        <f>salesTable[UnitPrice_final]</f>
        <v>130</v>
      </c>
      <c r="O94">
        <f>salesTable[revenue_final]</f>
        <v>1430</v>
      </c>
      <c r="P94" t="str">
        <f>salesTable[Phone_final]</f>
        <v>0558304954</v>
      </c>
      <c r="Q94" t="str">
        <f>salesTable[email_final]</f>
        <v>Ama.Badu68@Example.Com</v>
      </c>
      <c r="R94" t="str">
        <f>salesTable[sources_final]</f>
        <v>Mobile_App_Export.csv</v>
      </c>
      <c r="S94" s="22"/>
    </row>
    <row r="95" spans="1:19" x14ac:dyDescent="0.3">
      <c r="A95" s="8" t="str">
        <f>salesTable[orderRef_final]</f>
        <v>GH-ACC-2025-00755</v>
      </c>
      <c r="B95" s="17">
        <f>salesTable[orderDate_final]</f>
        <v>45748</v>
      </c>
      <c r="C95" s="17" t="str">
        <f>salesTable[CustomerID_final]</f>
        <v>C0166</v>
      </c>
      <c r="D95" s="17" t="str">
        <f>salesTable[firstName_Final]</f>
        <v>KWAME</v>
      </c>
      <c r="E95" s="17" t="str">
        <f>salesTable[lastName_final]</f>
        <v>ASARE</v>
      </c>
      <c r="F95" s="17" t="str">
        <f>salesTable[Region_Final]</f>
        <v>ACCRA</v>
      </c>
      <c r="G95" t="str">
        <f>salesTable[productID_Final]</f>
        <v>P002</v>
      </c>
      <c r="H95" t="str">
        <f>salesTable[productName_final]</f>
        <v>OFFICE CHAIR</v>
      </c>
      <c r="I95" t="str">
        <f>salesTable[productCategory_finalStatus]</f>
        <v>FURNITURE</v>
      </c>
      <c r="J95" t="str">
        <f>salesTable[customerType_Final]</f>
        <v>INDIVIDUAL</v>
      </c>
      <c r="K95" t="str">
        <f>salesTable[SalesChannel_final]</f>
        <v>IN-STORE</v>
      </c>
      <c r="L95" t="str">
        <f>salesTable[paymentMethod_Final]</f>
        <v>MOBILE MONEY</v>
      </c>
      <c r="M95" t="str">
        <f>salesTable[Quantity_final]</f>
        <v>INVALID</v>
      </c>
      <c r="N95">
        <f>salesTable[UnitPrice_final]</f>
        <v>800</v>
      </c>
      <c r="O95" t="str">
        <f>salesTable[revenue_final]</f>
        <v>INVALID</v>
      </c>
      <c r="P95" t="str">
        <f>salesTable[Phone_final]</f>
        <v>0506077596</v>
      </c>
      <c r="Q95" t="str">
        <f>salesTable[email_final]</f>
        <v>Kwame.Asare47@Example.Com</v>
      </c>
      <c r="R95" t="str">
        <f>salesTable[sources_final]</f>
        <v>Agent_App_2025.csv</v>
      </c>
      <c r="S95" s="22"/>
    </row>
    <row r="96" spans="1:19" x14ac:dyDescent="0.3">
      <c r="A96" s="8" t="str">
        <f>salesTable[orderRef_final]</f>
        <v>GH-ACC-2025-00759</v>
      </c>
      <c r="B96" s="17">
        <f>salesTable[orderDate_final]</f>
        <v>45849</v>
      </c>
      <c r="C96" s="17" t="str">
        <f>salesTable[CustomerID_final]</f>
        <v>C0399</v>
      </c>
      <c r="D96" s="17" t="str">
        <f>salesTable[firstName_Final]</f>
        <v>MICHAEL</v>
      </c>
      <c r="E96" s="17" t="str">
        <f>salesTable[lastName_final]</f>
        <v>APPIAH</v>
      </c>
      <c r="F96" s="17" t="str">
        <f>salesTable[Region_Final]</f>
        <v>ACCRA</v>
      </c>
      <c r="G96" t="str">
        <f>salesTable[productID_Final]</f>
        <v>P010</v>
      </c>
      <c r="H96" t="str">
        <f>salesTable[productName_final]</f>
        <v>AIR CONDITIONER</v>
      </c>
      <c r="I96" t="str">
        <f>salesTable[productCategory_finalStatus]</f>
        <v>HOME APPLIANCES</v>
      </c>
      <c r="J96" t="str">
        <f>salesTable[customerType_Final]</f>
        <v>GOVERNMENT</v>
      </c>
      <c r="K96" t="str">
        <f>salesTable[SalesChannel_final]</f>
        <v>IN-STORE</v>
      </c>
      <c r="L96" t="str">
        <f>salesTable[paymentMethod_Final]</f>
        <v>BANK TRANSFER</v>
      </c>
      <c r="M96">
        <f>salesTable[Quantity_final]</f>
        <v>12</v>
      </c>
      <c r="N96" t="str">
        <f>salesTable[UnitPrice_final]</f>
        <v>INVALID</v>
      </c>
      <c r="O96" t="str">
        <f>salesTable[revenue_final]</f>
        <v>INVALID</v>
      </c>
      <c r="P96" t="str">
        <f>salesTable[Phone_final]</f>
        <v>0556010859</v>
      </c>
      <c r="Q96" t="str">
        <f>salesTable[email_final]</f>
        <v>Michael.Appiah41@Example.Com</v>
      </c>
      <c r="R96" t="str">
        <f>salesTable[sources_final]</f>
        <v>Retail_POS_2025.csv</v>
      </c>
      <c r="S96" s="22"/>
    </row>
    <row r="97" spans="1:19" x14ac:dyDescent="0.3">
      <c r="A97" s="8" t="str">
        <f>salesTable[orderRef_final]</f>
        <v>GH-ACC-2025-00761</v>
      </c>
      <c r="B97" s="17" t="str">
        <f>salesTable[orderDate_final]</f>
        <v>OUT OF SCOPE</v>
      </c>
      <c r="C97" s="17" t="str">
        <f>salesTable[CustomerID_final]</f>
        <v>C0322</v>
      </c>
      <c r="D97" s="17" t="str">
        <f>salesTable[firstName_Final]</f>
        <v>MICHAEL</v>
      </c>
      <c r="E97" s="17" t="str">
        <f>salesTable[lastName_final]</f>
        <v>MENSAH</v>
      </c>
      <c r="F97" s="17" t="str">
        <f>salesTable[Region_Final]</f>
        <v>ACCRA</v>
      </c>
      <c r="G97" t="str">
        <f>salesTable[productID_Final]</f>
        <v>P002</v>
      </c>
      <c r="H97" t="str">
        <f>salesTable[productName_final]</f>
        <v>OFFICE CHAIR</v>
      </c>
      <c r="I97" t="str">
        <f>salesTable[productCategory_finalStatus]</f>
        <v>FURNITURE</v>
      </c>
      <c r="J97" t="str">
        <f>salesTable[customerType_Final]</f>
        <v>BUSINESS</v>
      </c>
      <c r="K97" t="str">
        <f>salesTable[SalesChannel_final]</f>
        <v>MOBILE APP</v>
      </c>
      <c r="L97" t="str">
        <f>salesTable[paymentMethod_Final]</f>
        <v>MOBILE MONEY</v>
      </c>
      <c r="M97">
        <f>salesTable[Quantity_final]</f>
        <v>3</v>
      </c>
      <c r="N97">
        <f>salesTable[UnitPrice_final]</f>
        <v>850</v>
      </c>
      <c r="O97">
        <f>salesTable[revenue_final]</f>
        <v>2550</v>
      </c>
      <c r="P97" t="str">
        <f>salesTable[Phone_final]</f>
        <v>0269611274</v>
      </c>
      <c r="Q97" t="str">
        <f>salesTable[email_final]</f>
        <v>Michael.Mensah98@Example.Con</v>
      </c>
      <c r="R97" t="str">
        <f>salesTable[sources_final]</f>
        <v>Online_Sales_2025.xlsx</v>
      </c>
      <c r="S97" s="22"/>
    </row>
    <row r="98" spans="1:19" x14ac:dyDescent="0.3">
      <c r="A98" s="8" t="str">
        <f>salesTable[orderRef_final]</f>
        <v>GH-ACC-2025-00762</v>
      </c>
      <c r="B98" s="17">
        <f>salesTable[orderDate_final]</f>
        <v>46021</v>
      </c>
      <c r="C98" s="17" t="str">
        <f>salesTable[CustomerID_final]</f>
        <v>C0094</v>
      </c>
      <c r="D98" s="17" t="str">
        <f>salesTable[firstName_Final]</f>
        <v>KOFI</v>
      </c>
      <c r="E98" s="17" t="str">
        <f>salesTable[lastName_final]</f>
        <v>ARTHUR</v>
      </c>
      <c r="F98" s="17" t="str">
        <f>salesTable[Region_Final]</f>
        <v>ACCRA</v>
      </c>
      <c r="G98" t="str">
        <f>salesTable[productID_Final]</f>
        <v>P012</v>
      </c>
      <c r="H98" t="str">
        <f>salesTable[productName_final]</f>
        <v>BLENDER PLUS</v>
      </c>
      <c r="I98" t="str">
        <f>salesTable[productCategory_finalStatus]</f>
        <v>HOME APPLIANCES</v>
      </c>
      <c r="J98" t="str">
        <f>salesTable[customerType_Final]</f>
        <v>BUSINESS</v>
      </c>
      <c r="K98" t="str">
        <f>salesTable[SalesChannel_final]</f>
        <v>IN-STORE</v>
      </c>
      <c r="L98" t="str">
        <f>salesTable[paymentMethod_Final]</f>
        <v>BANK TRANSFER</v>
      </c>
      <c r="M98">
        <f>salesTable[Quantity_final]</f>
        <v>8</v>
      </c>
      <c r="N98" t="str">
        <f>salesTable[UnitPrice_final]</f>
        <v>INVALID</v>
      </c>
      <c r="O98" t="str">
        <f>salesTable[revenue_final]</f>
        <v>INVALID</v>
      </c>
      <c r="P98" t="str">
        <f>salesTable[Phone_final]</f>
        <v>0509883307</v>
      </c>
      <c r="Q98" t="str">
        <f>salesTable[email_final]</f>
        <v>Kofi.Arthur65@Example.Com</v>
      </c>
      <c r="R98" t="str">
        <f>salesTable[sources_final]</f>
        <v>Agent_App_2025.csv</v>
      </c>
      <c r="S98" s="22"/>
    </row>
    <row r="99" spans="1:19" x14ac:dyDescent="0.3">
      <c r="A99" s="8" t="str">
        <f>salesTable[orderRef_final]</f>
        <v>GH-ACC-2025-00771</v>
      </c>
      <c r="B99" s="17">
        <f>salesTable[orderDate_final]</f>
        <v>45693</v>
      </c>
      <c r="C99" s="17" t="str">
        <f>salesTable[CustomerID_final]</f>
        <v>C0345</v>
      </c>
      <c r="D99" s="17" t="str">
        <f>salesTable[firstName_Final]</f>
        <v>DANIEL</v>
      </c>
      <c r="E99" s="17" t="str">
        <f>salesTable[lastName_final]</f>
        <v>MENSAH</v>
      </c>
      <c r="F99" s="17" t="str">
        <f>salesTable[Region_Final]</f>
        <v>ACCRA</v>
      </c>
      <c r="G99" t="str">
        <f>salesTable[productID_Final]</f>
        <v>P011</v>
      </c>
      <c r="H99" t="str">
        <f>salesTable[productName_final]</f>
        <v>EXECUTIVE DESK</v>
      </c>
      <c r="I99" t="str">
        <f>salesTable[productCategory_finalStatus]</f>
        <v>FURNITURE</v>
      </c>
      <c r="J99" t="str">
        <f>salesTable[customerType_Final]</f>
        <v>GOVERNMENT</v>
      </c>
      <c r="K99" t="str">
        <f>salesTable[SalesChannel_final]</f>
        <v>ONLINE</v>
      </c>
      <c r="L99" t="str">
        <f>salesTable[paymentMethod_Final]</f>
        <v>BANK TRANSFER</v>
      </c>
      <c r="M99">
        <f>salesTable[Quantity_final]</f>
        <v>8</v>
      </c>
      <c r="N99">
        <f>salesTable[UnitPrice_final]</f>
        <v>2400</v>
      </c>
      <c r="O99">
        <f>salesTable[revenue_final]</f>
        <v>19200</v>
      </c>
      <c r="P99" t="str">
        <f>salesTable[Phone_final]</f>
        <v>0242081528</v>
      </c>
      <c r="Q99" t="str">
        <f>salesTable[email_final]</f>
        <v>Daniel.Mensah57@Example.Com</v>
      </c>
      <c r="R99" t="str">
        <f>salesTable[sources_final]</f>
        <v>Online_Sales_2025.xlsx</v>
      </c>
      <c r="S99" s="22"/>
    </row>
    <row r="100" spans="1:19" x14ac:dyDescent="0.3">
      <c r="A100" s="8" t="str">
        <f>salesTable[orderRef_final]</f>
        <v>GH-ACC-2025-00781</v>
      </c>
      <c r="B100" s="17">
        <f>salesTable[orderDate_final]</f>
        <v>45730</v>
      </c>
      <c r="C100" s="17" t="str">
        <f>salesTable[CustomerID_final]</f>
        <v>C0112</v>
      </c>
      <c r="D100" s="17" t="str">
        <f>salesTable[firstName_Final]</f>
        <v>ABENA</v>
      </c>
      <c r="E100" s="17" t="str">
        <f>salesTable[lastName_final]</f>
        <v>ARTHUR</v>
      </c>
      <c r="F100" s="17" t="str">
        <f>salesTable[Region_Final]</f>
        <v>ACCRA</v>
      </c>
      <c r="G100" t="str">
        <f>salesTable[productID_Final]</f>
        <v>P009</v>
      </c>
      <c r="H100" t="str">
        <f>salesTable[productName_final]</f>
        <v>FILING CABINET</v>
      </c>
      <c r="I100" t="str">
        <f>salesTable[productCategory_finalStatus]</f>
        <v>OFFICE SUPPLIES</v>
      </c>
      <c r="J100" t="str">
        <f>salesTable[customerType_Final]</f>
        <v>GOVERNMENT</v>
      </c>
      <c r="K100" t="str">
        <f>salesTable[SalesChannel_final]</f>
        <v>MOBILE APP</v>
      </c>
      <c r="L100" t="str">
        <f>salesTable[paymentMethod_Final]</f>
        <v>CASH</v>
      </c>
      <c r="M100">
        <f>salesTable[Quantity_final]</f>
        <v>12</v>
      </c>
      <c r="N100">
        <f>salesTable[UnitPrice_final]</f>
        <v>980</v>
      </c>
      <c r="O100">
        <f>salesTable[revenue_final]</f>
        <v>11760</v>
      </c>
      <c r="P100" t="str">
        <f>salesTable[Phone_final]</f>
        <v>0556546109</v>
      </c>
      <c r="Q100" t="str">
        <f>salesTable[email_final]</f>
        <v>Abena.Arthur88@Example.Com</v>
      </c>
      <c r="R100" t="str">
        <f>salesTable[sources_final]</f>
        <v>Online_Sales_2025.xlsx</v>
      </c>
      <c r="S100" s="22"/>
    </row>
    <row r="101" spans="1:19" x14ac:dyDescent="0.3">
      <c r="A101" s="8" t="str">
        <f>salesTable[orderRef_final]</f>
        <v>GH-ACC-2025-00784</v>
      </c>
      <c r="B101" s="17">
        <f>salesTable[orderDate_final]</f>
        <v>45736</v>
      </c>
      <c r="C101" s="17" t="str">
        <f>salesTable[CustomerID_final]</f>
        <v>C0088</v>
      </c>
      <c r="D101" s="17" t="str">
        <f>salesTable[firstName_Final]</f>
        <v>KOFI</v>
      </c>
      <c r="E101" s="17" t="str">
        <f>salesTable[lastName_final]</f>
        <v>APPIAH</v>
      </c>
      <c r="F101" s="17" t="str">
        <f>salesTable[Region_Final]</f>
        <v>ACCRA</v>
      </c>
      <c r="G101" t="str">
        <f>salesTable[productID_Final]</f>
        <v>P002</v>
      </c>
      <c r="H101" t="str">
        <f>salesTable[productName_final]</f>
        <v>OFFICE CHAIR</v>
      </c>
      <c r="I101" t="str">
        <f>salesTable[productCategory_finalStatus]</f>
        <v>FURNITURE</v>
      </c>
      <c r="J101" t="str">
        <f>salesTable[customerType_Final]</f>
        <v>BUSINESS</v>
      </c>
      <c r="K101" t="str">
        <f>salesTable[SalesChannel_final]</f>
        <v>AGENT</v>
      </c>
      <c r="L101" t="str">
        <f>salesTable[paymentMethod_Final]</f>
        <v>CASH</v>
      </c>
      <c r="M101">
        <f>salesTable[Quantity_final]</f>
        <v>5</v>
      </c>
      <c r="N101">
        <f>salesTable[UnitPrice_final]</f>
        <v>850</v>
      </c>
      <c r="O101">
        <f>salesTable[revenue_final]</f>
        <v>4250</v>
      </c>
      <c r="P101" t="str">
        <f>salesTable[Phone_final]</f>
        <v>0594779200</v>
      </c>
      <c r="Q101" t="str">
        <f>salesTable[email_final]</f>
        <v>Kofi.Appiah6@Example.Con</v>
      </c>
      <c r="R101" t="str">
        <f>salesTable[sources_final]</f>
        <v>Agent_App_2025.csv</v>
      </c>
      <c r="S101" s="22"/>
    </row>
    <row r="102" spans="1:19" x14ac:dyDescent="0.3">
      <c r="A102" s="8" t="str">
        <f>salesTable[orderRef_final]</f>
        <v>GH-ACC-2025-00785</v>
      </c>
      <c r="B102" s="17">
        <f>salesTable[orderDate_final]</f>
        <v>45990</v>
      </c>
      <c r="C102" s="17" t="str">
        <f>salesTable[CustomerID_final]</f>
        <v>C0022</v>
      </c>
      <c r="D102" s="17" t="str">
        <f>salesTable[firstName_Final]</f>
        <v>KWAME</v>
      </c>
      <c r="E102" s="17" t="str">
        <f>salesTable[lastName_final]</f>
        <v>BADU</v>
      </c>
      <c r="F102" s="17" t="str">
        <f>salesTable[Region_Final]</f>
        <v>ACCRA</v>
      </c>
      <c r="G102" t="str">
        <f>salesTable[productID_Final]</f>
        <v>P002</v>
      </c>
      <c r="H102" t="str">
        <f>salesTable[productName_final]</f>
        <v>OFFICE CHAIR</v>
      </c>
      <c r="I102" t="str">
        <f>salesTable[productCategory_finalStatus]</f>
        <v>FURNITURE</v>
      </c>
      <c r="J102" t="str">
        <f>salesTable[customerType_Final]</f>
        <v>BUSINESS</v>
      </c>
      <c r="K102" t="str">
        <f>salesTable[SalesChannel_final]</f>
        <v>ONLINE</v>
      </c>
      <c r="L102" t="str">
        <f>salesTable[paymentMethod_Final]</f>
        <v>MOBILE MONEY</v>
      </c>
      <c r="M102">
        <f>salesTable[Quantity_final]</f>
        <v>8</v>
      </c>
      <c r="N102">
        <f>salesTable[UnitPrice_final]</f>
        <v>850</v>
      </c>
      <c r="O102">
        <f>salesTable[revenue_final]</f>
        <v>6800</v>
      </c>
      <c r="P102" t="str">
        <f>salesTable[Phone_final]</f>
        <v>0263464875</v>
      </c>
      <c r="Q102" t="str">
        <f>salesTable[email_final]</f>
        <v>Kwame.Badu43@Example.Com</v>
      </c>
      <c r="R102" t="str">
        <f>salesTable[sources_final]</f>
        <v>Online_Sales_2025.xlsx</v>
      </c>
      <c r="S102" s="22"/>
    </row>
    <row r="103" spans="1:19" x14ac:dyDescent="0.3">
      <c r="A103" s="8" t="str">
        <f>salesTable[orderRef_final]</f>
        <v>GH-ACC-2025-00798</v>
      </c>
      <c r="B103" s="17">
        <f>salesTable[orderDate_final]</f>
        <v>45802</v>
      </c>
      <c r="C103" s="17" t="str">
        <f>salesTable[CustomerID_final]</f>
        <v>C0195</v>
      </c>
      <c r="D103" s="17" t="str">
        <f>salesTable[firstName_Final]</f>
        <v>NAA</v>
      </c>
      <c r="E103" s="17" t="str">
        <f>salesTable[lastName_final]</f>
        <v>ASARE</v>
      </c>
      <c r="F103" s="17" t="str">
        <f>salesTable[Region_Final]</f>
        <v>ACCRA</v>
      </c>
      <c r="G103" t="str">
        <f>salesTable[productID_Final]</f>
        <v>P009</v>
      </c>
      <c r="H103" t="str">
        <f>salesTable[productName_final]</f>
        <v>FILING CABINET</v>
      </c>
      <c r="I103" t="str">
        <f>salesTable[productCategory_finalStatus]</f>
        <v>OFFICE SUPPLIES</v>
      </c>
      <c r="J103" t="str">
        <f>salesTable[customerType_Final]</f>
        <v>GOVERNMENT</v>
      </c>
      <c r="K103" t="str">
        <f>salesTable[SalesChannel_final]</f>
        <v>ONLINE</v>
      </c>
      <c r="L103" t="str">
        <f>salesTable[paymentMethod_Final]</f>
        <v>BANK TRANSFER</v>
      </c>
      <c r="M103">
        <f>salesTable[Quantity_final]</f>
        <v>4</v>
      </c>
      <c r="N103" t="str">
        <f>salesTable[UnitPrice_final]</f>
        <v>INVALID</v>
      </c>
      <c r="O103" t="str">
        <f>salesTable[revenue_final]</f>
        <v>INVALID</v>
      </c>
      <c r="P103" t="str">
        <f>salesTable[Phone_final]</f>
        <v>0246469669</v>
      </c>
      <c r="Q103" t="str">
        <f>salesTable[email_final]</f>
        <v>Naa.Asare94Example.Com</v>
      </c>
      <c r="R103" t="str">
        <f>salesTable[sources_final]</f>
        <v>Mobile_App_Export.csv</v>
      </c>
      <c r="S103" s="22"/>
    </row>
    <row r="104" spans="1:19" x14ac:dyDescent="0.3">
      <c r="A104" s="8" t="str">
        <f>salesTable[orderRef_final]</f>
        <v>GH-ACC-2025-00820</v>
      </c>
      <c r="B104" s="17">
        <f>salesTable[orderDate_final]</f>
        <v>45798</v>
      </c>
      <c r="C104" s="17" t="str">
        <f>salesTable[CustomerID_final]</f>
        <v>C0120</v>
      </c>
      <c r="D104" s="17" t="str">
        <f>salesTable[firstName_Final]</f>
        <v>ABENA</v>
      </c>
      <c r="E104" s="17" t="str">
        <f>salesTable[lastName_final]</f>
        <v>OSEI</v>
      </c>
      <c r="F104" s="17" t="str">
        <f>salesTable[Region_Final]</f>
        <v>ACCRA</v>
      </c>
      <c r="G104" t="str">
        <f>salesTable[productID_Final]</f>
        <v>P008</v>
      </c>
      <c r="H104" t="str">
        <f>salesTable[productName_final]</f>
        <v>MICROWAVE 25L</v>
      </c>
      <c r="I104" t="str">
        <f>salesTable[productCategory_finalStatus]</f>
        <v>HOME APPLIANCES</v>
      </c>
      <c r="J104" t="str">
        <f>salesTable[customerType_Final]</f>
        <v>GOVERNMENT</v>
      </c>
      <c r="K104" t="str">
        <f>salesTable[SalesChannel_final]</f>
        <v>IN-STORE</v>
      </c>
      <c r="L104" t="str">
        <f>salesTable[paymentMethod_Final]</f>
        <v>BANK TRANSFER</v>
      </c>
      <c r="M104">
        <f>salesTable[Quantity_final]</f>
        <v>9</v>
      </c>
      <c r="N104">
        <f>salesTable[UnitPrice_final]</f>
        <v>1300</v>
      </c>
      <c r="O104">
        <f>salesTable[revenue_final]</f>
        <v>11700</v>
      </c>
      <c r="P104" t="str">
        <f>salesTable[Phone_final]</f>
        <v>0546141967</v>
      </c>
      <c r="Q104" t="str">
        <f>salesTable[email_final]</f>
        <v>Abena.Osei87@Example.Com</v>
      </c>
      <c r="R104" t="str">
        <f>salesTable[sources_final]</f>
        <v>Online_Sales_2025.xlsx</v>
      </c>
      <c r="S104" s="22"/>
    </row>
    <row r="105" spans="1:19" x14ac:dyDescent="0.3">
      <c r="A105" s="8" t="str">
        <f>salesTable[orderRef_final]</f>
        <v>GH-ACC-2025-00822</v>
      </c>
      <c r="B105" s="17">
        <f>salesTable[orderDate_final]</f>
        <v>45688</v>
      </c>
      <c r="C105" s="17" t="str">
        <f>salesTable[CustomerID_final]</f>
        <v>C0071</v>
      </c>
      <c r="D105" s="17" t="str">
        <f>salesTable[firstName_Final]</f>
        <v>AMA</v>
      </c>
      <c r="E105" s="17" t="str">
        <f>salesTable[lastName_final]</f>
        <v>BADU</v>
      </c>
      <c r="F105" s="17" t="str">
        <f>salesTable[Region_Final]</f>
        <v>ACCRA</v>
      </c>
      <c r="G105" t="str">
        <f>salesTable[productID_Final]</f>
        <v>P011</v>
      </c>
      <c r="H105" t="str">
        <f>salesTable[productName_final]</f>
        <v>EXECUTIVE DESK</v>
      </c>
      <c r="I105" t="str">
        <f>salesTable[productCategory_finalStatus]</f>
        <v>FURNITURE</v>
      </c>
      <c r="J105" t="str">
        <f>salesTable[customerType_Final]</f>
        <v>GOVERNMENT</v>
      </c>
      <c r="K105" t="str">
        <f>salesTable[SalesChannel_final]</f>
        <v>ONLINE</v>
      </c>
      <c r="L105" t="str">
        <f>salesTable[paymentMethod_Final]</f>
        <v>CARD</v>
      </c>
      <c r="M105">
        <f>salesTable[Quantity_final]</f>
        <v>8</v>
      </c>
      <c r="N105" t="str">
        <f>salesTable[UnitPrice_final]</f>
        <v>INVALID</v>
      </c>
      <c r="O105" t="str">
        <f>salesTable[revenue_final]</f>
        <v>INVALID</v>
      </c>
      <c r="P105" t="str">
        <f>salesTable[Phone_final]</f>
        <v>0271258206</v>
      </c>
      <c r="Q105" t="str">
        <f>salesTable[email_final]</f>
        <v>Ama.Badu31@Example.Com</v>
      </c>
      <c r="R105" t="str">
        <f>salesTable[sources_final]</f>
        <v>Retail_POS_2025.csv</v>
      </c>
      <c r="S105" s="22"/>
    </row>
    <row r="106" spans="1:19" x14ac:dyDescent="0.3">
      <c r="A106" s="8" t="str">
        <f>salesTable[orderRef_final]</f>
        <v>GH-ACC-2025-00826</v>
      </c>
      <c r="B106" s="17">
        <f>salesTable[orderDate_final]</f>
        <v>45821</v>
      </c>
      <c r="C106" s="17" t="str">
        <f>salesTable[CustomerID_final]</f>
        <v>C0161</v>
      </c>
      <c r="D106" s="17" t="str">
        <f>salesTable[firstName_Final]</f>
        <v>ESI</v>
      </c>
      <c r="E106" s="17" t="str">
        <f>salesTable[lastName_final]</f>
        <v>ADDO</v>
      </c>
      <c r="F106" s="17" t="str">
        <f>salesTable[Region_Final]</f>
        <v>ACCRA</v>
      </c>
      <c r="G106" t="str">
        <f>salesTable[productID_Final]</f>
        <v>P011</v>
      </c>
      <c r="H106" t="str">
        <f>salesTable[productName_final]</f>
        <v>EXECUTIVE DESK</v>
      </c>
      <c r="I106" t="str">
        <f>salesTable[productCategory_finalStatus]</f>
        <v>FURNITURE</v>
      </c>
      <c r="J106" t="str">
        <f>salesTable[customerType_Final]</f>
        <v>INDIVIDUAL</v>
      </c>
      <c r="K106" t="str">
        <f>salesTable[SalesChannel_final]</f>
        <v>IN-STORE</v>
      </c>
      <c r="L106" t="str">
        <f>salesTable[paymentMethod_Final]</f>
        <v>CASH</v>
      </c>
      <c r="M106" t="str">
        <f>salesTable[Quantity_final]</f>
        <v>INVALID</v>
      </c>
      <c r="N106">
        <f>salesTable[UnitPrice_final]</f>
        <v>2400</v>
      </c>
      <c r="O106" t="str">
        <f>salesTable[revenue_final]</f>
        <v>INVALID</v>
      </c>
      <c r="P106" t="str">
        <f>salesTable[Phone_final]</f>
        <v>0544812540</v>
      </c>
      <c r="Q106" t="str">
        <f>salesTable[email_final]</f>
        <v>Esi.Addo71@Example.Com</v>
      </c>
      <c r="R106" t="str">
        <f>salesTable[sources_final]</f>
        <v>Retail_POS_2025.csv</v>
      </c>
      <c r="S106" s="22"/>
    </row>
    <row r="107" spans="1:19" x14ac:dyDescent="0.3">
      <c r="A107" s="8" t="str">
        <f>salesTable[orderRef_final]</f>
        <v>GH-ACC-2025-00831</v>
      </c>
      <c r="B107" s="17" t="str">
        <f>salesTable[orderDate_final]</f>
        <v>OUT OF SCOPE</v>
      </c>
      <c r="C107" s="17" t="str">
        <f>salesTable[CustomerID_final]</f>
        <v>C0335</v>
      </c>
      <c r="D107" s="17" t="str">
        <f>salesTable[firstName_Final]</f>
        <v>AMA</v>
      </c>
      <c r="E107" s="17" t="str">
        <f>salesTable[lastName_final]</f>
        <v>ADDO</v>
      </c>
      <c r="F107" s="17" t="str">
        <f>salesTable[Region_Final]</f>
        <v>ACCRA</v>
      </c>
      <c r="G107" t="str">
        <f>salesTable[productID_Final]</f>
        <v>P001</v>
      </c>
      <c r="H107" t="str">
        <f>salesTable[productName_final]</f>
        <v>LAPTOP PRO 14</v>
      </c>
      <c r="I107" t="str">
        <f>salesTable[productCategory_finalStatus]</f>
        <v>ELECTRONICS</v>
      </c>
      <c r="J107" t="str">
        <f>salesTable[customerType_Final]</f>
        <v>BUSINESS</v>
      </c>
      <c r="K107" t="str">
        <f>salesTable[SalesChannel_final]</f>
        <v>IN-STORE</v>
      </c>
      <c r="L107" t="str">
        <f>salesTable[paymentMethod_Final]</f>
        <v>MOBILE MONEY</v>
      </c>
      <c r="M107" t="str">
        <f>salesTable[Quantity_final]</f>
        <v>INVALID</v>
      </c>
      <c r="N107" t="str">
        <f>salesTable[UnitPrice_final]</f>
        <v>INVALID</v>
      </c>
      <c r="O107" t="str">
        <f>salesTable[revenue_final]</f>
        <v>INVALID</v>
      </c>
      <c r="P107" t="str">
        <f>salesTable[Phone_final]</f>
        <v>0203494582</v>
      </c>
      <c r="Q107" t="str">
        <f>salesTable[email_final]</f>
        <v>Ama.Addo29Example.Com</v>
      </c>
      <c r="R107" t="str">
        <f>salesTable[sources_final]</f>
        <v>Online_Sales_2025.xlsx</v>
      </c>
      <c r="S107" s="22"/>
    </row>
    <row r="108" spans="1:19" x14ac:dyDescent="0.3">
      <c r="A108" s="8" t="str">
        <f>salesTable[orderRef_final]</f>
        <v>GH-ACC-2025-00846</v>
      </c>
      <c r="B108" s="17">
        <f>salesTable[orderDate_final]</f>
        <v>45760</v>
      </c>
      <c r="C108" s="17" t="str">
        <f>salesTable[CustomerID_final]</f>
        <v>C0352</v>
      </c>
      <c r="D108" s="17" t="str">
        <f>salesTable[firstName_Final]</f>
        <v>AMA</v>
      </c>
      <c r="E108" s="17" t="str">
        <f>salesTable[lastName_final]</f>
        <v>ARTHUR</v>
      </c>
      <c r="F108" s="17" t="str">
        <f>salesTable[Region_Final]</f>
        <v>ACCRA</v>
      </c>
      <c r="G108" t="str">
        <f>salesTable[productID_Final]</f>
        <v>P001</v>
      </c>
      <c r="H108" t="str">
        <f>salesTable[productName_final]</f>
        <v>LAPTOP PRO 14</v>
      </c>
      <c r="I108" t="str">
        <f>salesTable[productCategory_finalStatus]</f>
        <v>ELECTRONICS</v>
      </c>
      <c r="J108" t="str">
        <f>salesTable[customerType_Final]</f>
        <v>GOVERNMENT</v>
      </c>
      <c r="K108" t="str">
        <f>salesTable[SalesChannel_final]</f>
        <v>MOBILE APP</v>
      </c>
      <c r="L108" t="str">
        <f>salesTable[paymentMethod_Final]</f>
        <v>CARD</v>
      </c>
      <c r="M108">
        <f>salesTable[Quantity_final]</f>
        <v>9</v>
      </c>
      <c r="N108">
        <f>salesTable[UnitPrice_final]</f>
        <v>4200</v>
      </c>
      <c r="O108">
        <f>salesTable[revenue_final]</f>
        <v>37800</v>
      </c>
      <c r="P108" t="str">
        <f>salesTable[Phone_final]</f>
        <v>0261519940</v>
      </c>
      <c r="Q108" t="str">
        <f>salesTable[email_final]</f>
        <v>Ama.Arthur74@Example.Com</v>
      </c>
      <c r="R108" t="str">
        <f>salesTable[sources_final]</f>
        <v>Online_Sales_2025.xlsx</v>
      </c>
      <c r="S108" s="22"/>
    </row>
    <row r="109" spans="1:19" x14ac:dyDescent="0.3">
      <c r="A109" s="8" t="str">
        <f>salesTable[orderRef_final]</f>
        <v>GH-ACC-2025-00850</v>
      </c>
      <c r="B109" s="17">
        <f>salesTable[orderDate_final]</f>
        <v>45933</v>
      </c>
      <c r="C109" s="17" t="str">
        <f>salesTable[CustomerID_final]</f>
        <v>C0229</v>
      </c>
      <c r="D109" s="17" t="str">
        <f>salesTable[firstName_Final]</f>
        <v>AKOSUA</v>
      </c>
      <c r="E109" s="17" t="str">
        <f>salesTable[lastName_final]</f>
        <v>ANTWI</v>
      </c>
      <c r="F109" s="17" t="str">
        <f>salesTable[Region_Final]</f>
        <v>ACCRA</v>
      </c>
      <c r="G109" t="str">
        <f>salesTable[productID_Final]</f>
        <v>P006</v>
      </c>
      <c r="H109" t="str">
        <f>salesTable[productName_final]</f>
        <v>STANDING DESK</v>
      </c>
      <c r="I109" t="str">
        <f>salesTable[productCategory_finalStatus]</f>
        <v>FURNITURE</v>
      </c>
      <c r="J109" t="str">
        <f>salesTable[customerType_Final]</f>
        <v>GOVERNMENT</v>
      </c>
      <c r="K109" t="str">
        <f>salesTable[SalesChannel_final]</f>
        <v>MOBILE APP</v>
      </c>
      <c r="L109" t="str">
        <f>salesTable[paymentMethod_Final]</f>
        <v>CASH</v>
      </c>
      <c r="M109">
        <f>salesTable[Quantity_final]</f>
        <v>7</v>
      </c>
      <c r="N109">
        <f>salesTable[UnitPrice_final]</f>
        <v>1900</v>
      </c>
      <c r="O109">
        <f>salesTable[revenue_final]</f>
        <v>13300</v>
      </c>
      <c r="P109" t="str">
        <f>salesTable[Phone_final]</f>
        <v>0597966096</v>
      </c>
      <c r="Q109" t="str">
        <f>salesTable[email_final]</f>
        <v>Akosua.Antwi94@Example.Com</v>
      </c>
      <c r="R109" t="str">
        <f>salesTable[sources_final]</f>
        <v>Retail_POS_2025.csv</v>
      </c>
      <c r="S109" s="22"/>
    </row>
    <row r="110" spans="1:19" x14ac:dyDescent="0.3">
      <c r="A110" s="8" t="str">
        <f>salesTable[orderRef_final]</f>
        <v>GH-ACC-2025-00855</v>
      </c>
      <c r="B110" s="17">
        <f>salesTable[orderDate_final]</f>
        <v>45683</v>
      </c>
      <c r="C110" s="17" t="str">
        <f>salesTable[CustomerID_final]</f>
        <v>C0246</v>
      </c>
      <c r="D110" s="17" t="str">
        <f>salesTable[firstName_Final]</f>
        <v>ESI</v>
      </c>
      <c r="E110" s="17" t="str">
        <f>salesTable[lastName_final]</f>
        <v>ASARE</v>
      </c>
      <c r="F110" s="17" t="str">
        <f>salesTable[Region_Final]</f>
        <v>ACCRA</v>
      </c>
      <c r="G110" t="str">
        <f>salesTable[productID_Final]</f>
        <v>P012</v>
      </c>
      <c r="H110" t="str">
        <f>salesTable[productName_final]</f>
        <v>BLENDER PLUS</v>
      </c>
      <c r="I110" t="str">
        <f>salesTable[productCategory_finalStatus]</f>
        <v>HOME APPLIANCES</v>
      </c>
      <c r="J110" t="str">
        <f>salesTable[customerType_Final]</f>
        <v>GOVERNMENT</v>
      </c>
      <c r="K110" t="str">
        <f>salesTable[SalesChannel_final]</f>
        <v>MOBILE APP</v>
      </c>
      <c r="L110" t="str">
        <f>salesTable[paymentMethod_Final]</f>
        <v>MOBILE MONEY</v>
      </c>
      <c r="M110">
        <f>salesTable[Quantity_final]</f>
        <v>5</v>
      </c>
      <c r="N110">
        <f>salesTable[UnitPrice_final]</f>
        <v>620</v>
      </c>
      <c r="O110">
        <f>salesTable[revenue_final]</f>
        <v>3100</v>
      </c>
      <c r="P110" t="str">
        <f>salesTable[Phone_final]</f>
        <v>0507210808</v>
      </c>
      <c r="Q110" t="str">
        <f>salesTable[email_final]</f>
        <v>Esi.Asare27@Example.Com</v>
      </c>
      <c r="R110" t="str">
        <f>salesTable[sources_final]</f>
        <v>Agent_App_2025.csv</v>
      </c>
      <c r="S110" s="22"/>
    </row>
    <row r="111" spans="1:19" x14ac:dyDescent="0.3">
      <c r="A111" s="8" t="str">
        <f>salesTable[orderRef_final]</f>
        <v>GH-ACC-2025-00856</v>
      </c>
      <c r="B111" s="17" t="str">
        <f>salesTable[orderDate_final]</f>
        <v>OUT OF SCOPE</v>
      </c>
      <c r="C111" s="17" t="str">
        <f>salesTable[CustomerID_final]</f>
        <v>C0191</v>
      </c>
      <c r="D111" s="17" t="str">
        <f>salesTable[firstName_Final]</f>
        <v>AMA</v>
      </c>
      <c r="E111" s="17" t="str">
        <f>salesTable[lastName_final]</f>
        <v>ARTHUR</v>
      </c>
      <c r="F111" s="17" t="str">
        <f>salesTable[Region_Final]</f>
        <v>ACCRA</v>
      </c>
      <c r="G111" t="str">
        <f>salesTable[productID_Final]</f>
        <v>P008</v>
      </c>
      <c r="H111" t="str">
        <f>salesTable[productName_final]</f>
        <v>MICROWAVE 25L</v>
      </c>
      <c r="I111" t="str">
        <f>salesTable[productCategory_finalStatus]</f>
        <v>HOME APPLIANCES</v>
      </c>
      <c r="J111" t="str">
        <f>salesTable[customerType_Final]</f>
        <v>GOVERNMENT</v>
      </c>
      <c r="K111" t="str">
        <f>salesTable[SalesChannel_final]</f>
        <v>IN-STORE</v>
      </c>
      <c r="L111" t="str">
        <f>salesTable[paymentMethod_Final]</f>
        <v>MOBILE MONEY</v>
      </c>
      <c r="M111">
        <f>salesTable[Quantity_final]</f>
        <v>6</v>
      </c>
      <c r="N111">
        <f>salesTable[UnitPrice_final]</f>
        <v>1250</v>
      </c>
      <c r="O111">
        <f>salesTable[revenue_final]</f>
        <v>7500</v>
      </c>
      <c r="P111" t="str">
        <f>salesTable[Phone_final]</f>
        <v>0541007708</v>
      </c>
      <c r="Q111" t="str">
        <f>salesTable[email_final]</f>
        <v>Ama.Arthur32@Example.Com</v>
      </c>
      <c r="R111" t="str">
        <f>salesTable[sources_final]</f>
        <v>Retail_POS_2025.csv</v>
      </c>
      <c r="S111" s="22"/>
    </row>
    <row r="112" spans="1:19" x14ac:dyDescent="0.3">
      <c r="A112" s="8" t="str">
        <f>salesTable[orderRef_final]</f>
        <v>GH-ACC-2025-00879</v>
      </c>
      <c r="B112" s="17">
        <f>salesTable[orderDate_final]</f>
        <v>45980</v>
      </c>
      <c r="C112" s="17" t="str">
        <f>salesTable[CustomerID_final]</f>
        <v>C0171</v>
      </c>
      <c r="D112" s="17" t="str">
        <f>salesTable[firstName_Final]</f>
        <v>AKOSUA</v>
      </c>
      <c r="E112" s="17" t="str">
        <f>salesTable[lastName_final]</f>
        <v>ADDO</v>
      </c>
      <c r="F112" s="17" t="str">
        <f>salesTable[Region_Final]</f>
        <v>ACCRA</v>
      </c>
      <c r="G112" t="str">
        <f>salesTable[productID_Final]</f>
        <v>P006</v>
      </c>
      <c r="H112" t="str">
        <f>salesTable[productName_final]</f>
        <v>STANDING DESK</v>
      </c>
      <c r="I112" t="str">
        <f>salesTable[productCategory_finalStatus]</f>
        <v>FURNITURE</v>
      </c>
      <c r="J112" t="str">
        <f>salesTable[customerType_Final]</f>
        <v>GOVERNMENT</v>
      </c>
      <c r="K112" t="str">
        <f>salesTable[SalesChannel_final]</f>
        <v>IN-STORE</v>
      </c>
      <c r="L112" t="str">
        <f>salesTable[paymentMethod_Final]</f>
        <v>MOBILE MONEY</v>
      </c>
      <c r="M112">
        <f>salesTable[Quantity_final]</f>
        <v>11</v>
      </c>
      <c r="N112">
        <f>salesTable[UnitPrice_final]</f>
        <v>1900</v>
      </c>
      <c r="O112">
        <f>salesTable[revenue_final]</f>
        <v>20900</v>
      </c>
      <c r="P112" t="str">
        <f>salesTable[Phone_final]</f>
        <v>0263107837</v>
      </c>
      <c r="Q112" t="str">
        <f>salesTable[email_final]</f>
        <v>Akosua.Addo2@Example.Com</v>
      </c>
      <c r="R112" t="str">
        <f>salesTable[sources_final]</f>
        <v>Retail_POS_2025.csv</v>
      </c>
      <c r="S112" s="22"/>
    </row>
    <row r="113" spans="1:19" x14ac:dyDescent="0.3">
      <c r="A113" s="8" t="str">
        <f>salesTable[orderRef_final]</f>
        <v>GH-ACC-2025-00893</v>
      </c>
      <c r="B113" s="17" t="str">
        <f>salesTable[orderDate_final]</f>
        <v>OUT OF SCOPE</v>
      </c>
      <c r="C113" s="17" t="str">
        <f>salesTable[CustomerID_final]</f>
        <v>C0316</v>
      </c>
      <c r="D113" s="17" t="str">
        <f>salesTable[firstName_Final]</f>
        <v>KOJO</v>
      </c>
      <c r="E113" s="17" t="str">
        <f>salesTable[lastName_final]</f>
        <v>OSEI</v>
      </c>
      <c r="F113" s="17" t="str">
        <f>salesTable[Region_Final]</f>
        <v>ACCRA</v>
      </c>
      <c r="G113" t="str">
        <f>salesTable[productID_Final]</f>
        <v>P008</v>
      </c>
      <c r="H113" t="str">
        <f>salesTable[productName_final]</f>
        <v>MICROWAVE 25L</v>
      </c>
      <c r="I113" t="str">
        <f>salesTable[productCategory_finalStatus]</f>
        <v>HOME APPLIANCES</v>
      </c>
      <c r="J113" t="str">
        <f>salesTable[customerType_Final]</f>
        <v>GOVERNMENT</v>
      </c>
      <c r="K113" t="str">
        <f>salesTable[SalesChannel_final]</f>
        <v>IN-STORE</v>
      </c>
      <c r="L113" t="str">
        <f>salesTable[paymentMethod_Final]</f>
        <v>CASH</v>
      </c>
      <c r="M113">
        <f>salesTable[Quantity_final]</f>
        <v>6</v>
      </c>
      <c r="N113">
        <f>salesTable[UnitPrice_final]</f>
        <v>1250</v>
      </c>
      <c r="O113">
        <f>salesTable[revenue_final]</f>
        <v>7500</v>
      </c>
      <c r="P113" t="str">
        <f>salesTable[Phone_final]</f>
        <v>0272858770</v>
      </c>
      <c r="Q113" t="str">
        <f>salesTable[email_final]</f>
        <v>Kojo.Osei48@Example.Com</v>
      </c>
      <c r="R113" t="str">
        <f>salesTable[sources_final]</f>
        <v>Agent_App_2025.csv</v>
      </c>
      <c r="S113" s="22"/>
    </row>
    <row r="114" spans="1:19" x14ac:dyDescent="0.3">
      <c r="A114" s="8" t="str">
        <f>salesTable[orderRef_final]</f>
        <v>GH-ACC-2025-00900</v>
      </c>
      <c r="B114" s="17">
        <f>salesTable[orderDate_final]</f>
        <v>46008</v>
      </c>
      <c r="C114" s="17" t="str">
        <f>salesTable[CustomerID_final]</f>
        <v>C0112</v>
      </c>
      <c r="D114" s="17" t="str">
        <f>salesTable[firstName_Final]</f>
        <v>ABENA</v>
      </c>
      <c r="E114" s="17" t="str">
        <f>salesTable[lastName_final]</f>
        <v>ARTHUR</v>
      </c>
      <c r="F114" s="17" t="str">
        <f>salesTable[Region_Final]</f>
        <v>ACCRA</v>
      </c>
      <c r="G114" t="str">
        <f>salesTable[productID_Final]</f>
        <v>P012</v>
      </c>
      <c r="H114" t="str">
        <f>salesTable[productName_final]</f>
        <v>BLENDER PLUS</v>
      </c>
      <c r="I114" t="str">
        <f>salesTable[productCategory_finalStatus]</f>
        <v>HOME APPLIANCES</v>
      </c>
      <c r="J114" t="str">
        <f>salesTable[customerType_Final]</f>
        <v>GOVERNMENT</v>
      </c>
      <c r="K114" t="str">
        <f>salesTable[SalesChannel_final]</f>
        <v>IN-STORE</v>
      </c>
      <c r="L114" t="str">
        <f>salesTable[paymentMethod_Final]</f>
        <v>BANK TRANSFER</v>
      </c>
      <c r="M114">
        <f>salesTable[Quantity_final]</f>
        <v>11</v>
      </c>
      <c r="N114">
        <f>salesTable[UnitPrice_final]</f>
        <v>620</v>
      </c>
      <c r="O114">
        <f>salesTable[revenue_final]</f>
        <v>6820</v>
      </c>
      <c r="P114" t="str">
        <f>salesTable[Phone_final]</f>
        <v>0202356170</v>
      </c>
      <c r="Q114" t="str">
        <f>salesTable[email_final]</f>
        <v>Abena.Arthur49Example.Com</v>
      </c>
      <c r="R114" t="str">
        <f>salesTable[sources_final]</f>
        <v>Online_Sales_2025.xlsx</v>
      </c>
      <c r="S114" s="22"/>
    </row>
    <row r="115" spans="1:19" x14ac:dyDescent="0.3">
      <c r="A115" s="8" t="str">
        <f>salesTable[orderRef_final]</f>
        <v>GH-ACC-2025-00901</v>
      </c>
      <c r="B115" s="17">
        <f>salesTable[orderDate_final]</f>
        <v>45727</v>
      </c>
      <c r="C115" s="17" t="str">
        <f>salesTable[CustomerID_final]</f>
        <v>C0070</v>
      </c>
      <c r="D115" s="17" t="str">
        <f>salesTable[firstName_Final]</f>
        <v>AMA</v>
      </c>
      <c r="E115" s="17" t="str">
        <f>salesTable[lastName_final]</f>
        <v>MENSAH</v>
      </c>
      <c r="F115" s="17" t="str">
        <f>salesTable[Region_Final]</f>
        <v>ACCRA</v>
      </c>
      <c r="G115" t="str">
        <f>salesTable[productID_Final]</f>
        <v>P007</v>
      </c>
      <c r="H115" t="str">
        <f>salesTable[productName_final]</f>
        <v>COTTON SHIRT</v>
      </c>
      <c r="I115" t="str">
        <f>salesTable[productCategory_finalStatus]</f>
        <v>CLOTHING</v>
      </c>
      <c r="J115" t="str">
        <f>salesTable[customerType_Final]</f>
        <v>GOVERNMENT</v>
      </c>
      <c r="K115" t="str">
        <f>salesTable[SalesChannel_final]</f>
        <v>IN-STORE</v>
      </c>
      <c r="L115" t="str">
        <f>salesTable[paymentMethod_Final]</f>
        <v>BANK TRANSFER</v>
      </c>
      <c r="M115">
        <f>salesTable[Quantity_final]</f>
        <v>6</v>
      </c>
      <c r="N115">
        <f>salesTable[UnitPrice_final]</f>
        <v>180</v>
      </c>
      <c r="O115">
        <f>salesTable[revenue_final]</f>
        <v>1080</v>
      </c>
      <c r="P115" t="str">
        <f>salesTable[Phone_final]</f>
        <v>0593653571</v>
      </c>
      <c r="Q115" t="str">
        <f>salesTable[email_final]</f>
        <v>Ama.Mensah94@Example.Com</v>
      </c>
      <c r="R115" t="str">
        <f>salesTable[sources_final]</f>
        <v>Mobile_App_Export.csv</v>
      </c>
      <c r="S115" s="22"/>
    </row>
    <row r="116" spans="1:19" x14ac:dyDescent="0.3">
      <c r="A116" s="8" t="str">
        <f>salesTable[orderRef_final]</f>
        <v>GH-ACC-2025-00904</v>
      </c>
      <c r="B116" s="17">
        <f>salesTable[orderDate_final]</f>
        <v>45662</v>
      </c>
      <c r="C116" s="17" t="str">
        <f>salesTable[CustomerID_final]</f>
        <v>C0133</v>
      </c>
      <c r="D116" s="17" t="str">
        <f>salesTable[firstName_Final]</f>
        <v>DANIEL</v>
      </c>
      <c r="E116" s="17" t="str">
        <f>salesTable[lastName_final]</f>
        <v>OSEI</v>
      </c>
      <c r="F116" s="17" t="str">
        <f>salesTable[Region_Final]</f>
        <v>ACCRA</v>
      </c>
      <c r="G116" t="str">
        <f>salesTable[productID_Final]</f>
        <v>P010</v>
      </c>
      <c r="H116" t="str">
        <f>salesTable[productName_final]</f>
        <v>AIR CONDITIONER</v>
      </c>
      <c r="I116" t="str">
        <f>salesTable[productCategory_finalStatus]</f>
        <v>HOME APPLIANCES</v>
      </c>
      <c r="J116" t="str">
        <f>salesTable[customerType_Final]</f>
        <v>GOVERNMENT</v>
      </c>
      <c r="K116" t="str">
        <f>salesTable[SalesChannel_final]</f>
        <v>ONLINE</v>
      </c>
      <c r="L116" t="str">
        <f>salesTable[paymentMethod_Final]</f>
        <v>BANK TRANSFER</v>
      </c>
      <c r="M116">
        <f>salesTable[Quantity_final]</f>
        <v>4</v>
      </c>
      <c r="N116">
        <f>salesTable[UnitPrice_final]</f>
        <v>3600</v>
      </c>
      <c r="O116">
        <f>salesTable[revenue_final]</f>
        <v>14400</v>
      </c>
      <c r="P116" t="str">
        <f>salesTable[Phone_final]</f>
        <v>0201183812</v>
      </c>
      <c r="Q116" t="str">
        <f>salesTable[email_final]</f>
        <v>Daniel.Osei13@Example.Com</v>
      </c>
      <c r="R116" t="str">
        <f>salesTable[sources_final]</f>
        <v>Online_Sales_2025.xlsx</v>
      </c>
      <c r="S116" s="22"/>
    </row>
    <row r="117" spans="1:19" x14ac:dyDescent="0.3">
      <c r="A117" s="8" t="str">
        <f>salesTable[orderRef_final]</f>
        <v>GH-ACC-2025-00908</v>
      </c>
      <c r="B117" s="17">
        <f>salesTable[orderDate_final]</f>
        <v>45749</v>
      </c>
      <c r="C117" s="17" t="str">
        <f>salesTable[CustomerID_final]</f>
        <v>C0016</v>
      </c>
      <c r="D117" s="17" t="str">
        <f>salesTable[firstName_Final]</f>
        <v>AMA</v>
      </c>
      <c r="E117" s="17" t="str">
        <f>salesTable[lastName_final]</f>
        <v>ADDO</v>
      </c>
      <c r="F117" s="17" t="str">
        <f>salesTable[Region_Final]</f>
        <v>ACCRA</v>
      </c>
      <c r="G117" t="str">
        <f>salesTable[productID_Final]</f>
        <v>P001</v>
      </c>
      <c r="H117" t="str">
        <f>salesTable[productName_final]</f>
        <v>LAPTOP PRO 14</v>
      </c>
      <c r="I117" t="str">
        <f>salesTable[productCategory_finalStatus]</f>
        <v>ELECTRONICS</v>
      </c>
      <c r="J117" t="str">
        <f>salesTable[customerType_Final]</f>
        <v>INDIVIDUAL</v>
      </c>
      <c r="K117" t="str">
        <f>salesTable[SalesChannel_final]</f>
        <v>MOBILE APP</v>
      </c>
      <c r="L117" t="str">
        <f>salesTable[paymentMethod_Final]</f>
        <v>BANK TRANSFER</v>
      </c>
      <c r="M117">
        <f>salesTable[Quantity_final]</f>
        <v>11</v>
      </c>
      <c r="N117">
        <f>salesTable[UnitPrice_final]</f>
        <v>4200</v>
      </c>
      <c r="O117">
        <f>salesTable[revenue_final]</f>
        <v>46200</v>
      </c>
      <c r="P117" t="str">
        <f>salesTable[Phone_final]</f>
        <v>0208966339</v>
      </c>
      <c r="Q117" t="str">
        <f>salesTable[email_final]</f>
        <v>Ama.Addo92@Example.Com</v>
      </c>
      <c r="R117" t="str">
        <f>salesTable[sources_final]</f>
        <v>Online_Sales_2025.xlsx</v>
      </c>
      <c r="S117" s="22"/>
    </row>
    <row r="118" spans="1:19" x14ac:dyDescent="0.3">
      <c r="A118" s="8" t="str">
        <f>salesTable[orderRef_final]</f>
        <v>GH-ACC-2025-00908</v>
      </c>
      <c r="B118" s="17">
        <f>salesTable[orderDate_final]</f>
        <v>45686</v>
      </c>
      <c r="C118" s="17" t="str">
        <f>salesTable[CustomerID_final]</f>
        <v>C0257</v>
      </c>
      <c r="D118" s="17" t="str">
        <f>salesTable[firstName_Final]</f>
        <v>MICHAEL</v>
      </c>
      <c r="E118" s="17" t="str">
        <f>salesTable[lastName_final]</f>
        <v>OSEI</v>
      </c>
      <c r="F118" s="17" t="str">
        <f>salesTable[Region_Final]</f>
        <v>ACCRA</v>
      </c>
      <c r="G118" t="str">
        <f>salesTable[productID_Final]</f>
        <v>P011</v>
      </c>
      <c r="H118" t="str">
        <f>salesTable[productName_final]</f>
        <v>EXECUTIVE DESK</v>
      </c>
      <c r="I118" t="str">
        <f>salesTable[productCategory_finalStatus]</f>
        <v>FURNITURE</v>
      </c>
      <c r="J118" t="str">
        <f>salesTable[customerType_Final]</f>
        <v>INDIVIDUAL</v>
      </c>
      <c r="K118" t="str">
        <f>salesTable[SalesChannel_final]</f>
        <v>AGENT</v>
      </c>
      <c r="L118" t="str">
        <f>salesTable[paymentMethod_Final]</f>
        <v>CARD</v>
      </c>
      <c r="M118">
        <f>salesTable[Quantity_final]</f>
        <v>9</v>
      </c>
      <c r="N118">
        <f>salesTable[UnitPrice_final]</f>
        <v>2400</v>
      </c>
      <c r="O118">
        <f>salesTable[revenue_final]</f>
        <v>21600</v>
      </c>
      <c r="P118" t="str">
        <f>salesTable[Phone_final]</f>
        <v>0545628572</v>
      </c>
      <c r="Q118" t="str">
        <f>salesTable[email_final]</f>
        <v>Michael.Osei73@Example.Com</v>
      </c>
      <c r="R118" t="str">
        <f>salesTable[sources_final]</f>
        <v>Mobile_App_Export.csv</v>
      </c>
      <c r="S118" s="22"/>
    </row>
    <row r="119" spans="1:19" x14ac:dyDescent="0.3">
      <c r="A119" s="8" t="str">
        <f>salesTable[orderRef_final]</f>
        <v>GH-ACC-2025-00931</v>
      </c>
      <c r="B119" s="17">
        <f>salesTable[orderDate_final]</f>
        <v>45851</v>
      </c>
      <c r="C119" s="17" t="str">
        <f>salesTable[CustomerID_final]</f>
        <v>C0187</v>
      </c>
      <c r="D119" s="17" t="str">
        <f>salesTable[firstName_Final]</f>
        <v>ADWOA</v>
      </c>
      <c r="E119" s="17" t="str">
        <f>salesTable[lastName_final]</f>
        <v>APPIAH</v>
      </c>
      <c r="F119" s="17" t="str">
        <f>salesTable[Region_Final]</f>
        <v>ACCRA</v>
      </c>
      <c r="G119" t="str">
        <f>salesTable[productID_Final]</f>
        <v>P005</v>
      </c>
      <c r="H119" t="str">
        <f>salesTable[productName_final]</f>
        <v>SMARTPHONE X</v>
      </c>
      <c r="I119" t="str">
        <f>salesTable[productCategory_finalStatus]</f>
        <v>ELECTRONICS</v>
      </c>
      <c r="J119" t="str">
        <f>salesTable[customerType_Final]</f>
        <v>GOVERNMENT</v>
      </c>
      <c r="K119" t="str">
        <f>salesTable[SalesChannel_final]</f>
        <v>MOBILE APP</v>
      </c>
      <c r="L119" t="str">
        <f>salesTable[paymentMethod_Final]</f>
        <v>CASH</v>
      </c>
      <c r="M119">
        <f>salesTable[Quantity_final]</f>
        <v>7</v>
      </c>
      <c r="N119">
        <f>salesTable[UnitPrice_final]</f>
        <v>2800</v>
      </c>
      <c r="O119">
        <f>salesTable[revenue_final]</f>
        <v>19600</v>
      </c>
      <c r="P119" t="str">
        <f>salesTable[Phone_final]</f>
        <v>0201353869</v>
      </c>
      <c r="Q119" t="str">
        <f>salesTable[email_final]</f>
        <v>Adwoa.Appiah86@Example.Com</v>
      </c>
      <c r="R119" t="str">
        <f>salesTable[sources_final]</f>
        <v>Online_Sales_2025.xlsx</v>
      </c>
      <c r="S119" s="22"/>
    </row>
    <row r="120" spans="1:19" x14ac:dyDescent="0.3">
      <c r="A120" s="8" t="str">
        <f>salesTable[orderRef_final]</f>
        <v>GH-ACC-2025-00935</v>
      </c>
      <c r="B120" s="17">
        <f>salesTable[orderDate_final]</f>
        <v>45965</v>
      </c>
      <c r="C120" s="17" t="str">
        <f>salesTable[CustomerID_final]</f>
        <v>C0174</v>
      </c>
      <c r="D120" s="17" t="str">
        <f>salesTable[firstName_Final]</f>
        <v>NAA</v>
      </c>
      <c r="E120" s="17" t="str">
        <f>salesTable[lastName_final]</f>
        <v>ASARE</v>
      </c>
      <c r="F120" s="17" t="str">
        <f>salesTable[Region_Final]</f>
        <v>ACCRA</v>
      </c>
      <c r="G120" t="str">
        <f>salesTable[productID_Final]</f>
        <v>P003</v>
      </c>
      <c r="H120" t="str">
        <f>salesTable[productName_final]</f>
        <v>WIRELESS HEADSET</v>
      </c>
      <c r="I120" t="str">
        <f>salesTable[productCategory_finalStatus]</f>
        <v>ELECTRONICS</v>
      </c>
      <c r="J120" t="str">
        <f>salesTable[customerType_Final]</f>
        <v>BUSINESS</v>
      </c>
      <c r="K120" t="str">
        <f>salesTable[SalesChannel_final]</f>
        <v>MOBILE APP</v>
      </c>
      <c r="L120" t="str">
        <f>salesTable[paymentMethod_Final]</f>
        <v>MOBILE MONEY</v>
      </c>
      <c r="M120">
        <f>salesTable[Quantity_final]</f>
        <v>3</v>
      </c>
      <c r="N120" t="str">
        <f>salesTable[UnitPrice_final]</f>
        <v>INVALID</v>
      </c>
      <c r="O120" t="str">
        <f>salesTable[revenue_final]</f>
        <v>INVALID</v>
      </c>
      <c r="P120" t="str">
        <f>salesTable[Phone_final]</f>
        <v>0264101748</v>
      </c>
      <c r="Q120" t="str">
        <f>salesTable[email_final]</f>
        <v>Naa.Asare92@Example.Com</v>
      </c>
      <c r="R120" t="str">
        <f>salesTable[sources_final]</f>
        <v>Mobile_App_Export.csv</v>
      </c>
      <c r="S120" s="22"/>
    </row>
    <row r="121" spans="1:19" x14ac:dyDescent="0.3">
      <c r="A121" s="8" t="str">
        <f>salesTable[orderRef_final]</f>
        <v>GH-ACC-2025-00936</v>
      </c>
      <c r="B121" s="17">
        <f>salesTable[orderDate_final]</f>
        <v>45902</v>
      </c>
      <c r="C121" s="17" t="str">
        <f>salesTable[CustomerID_final]</f>
        <v>C0193</v>
      </c>
      <c r="D121" s="17" t="str">
        <f>salesTable[firstName_Final]</f>
        <v>MICHAEL</v>
      </c>
      <c r="E121" s="17" t="str">
        <f>salesTable[lastName_final]</f>
        <v>MISSING</v>
      </c>
      <c r="F121" s="17" t="str">
        <f>salesTable[Region_Final]</f>
        <v>ACCRA</v>
      </c>
      <c r="G121" t="str">
        <f>salesTable[productID_Final]</f>
        <v>P008</v>
      </c>
      <c r="H121" t="str">
        <f>salesTable[productName_final]</f>
        <v>MICROWAVE 25L</v>
      </c>
      <c r="I121" t="str">
        <f>salesTable[productCategory_finalStatus]</f>
        <v>HOME APPLIANCES</v>
      </c>
      <c r="J121" t="str">
        <f>salesTable[customerType_Final]</f>
        <v>BUSINESS</v>
      </c>
      <c r="K121" t="str">
        <f>salesTable[SalesChannel_final]</f>
        <v>IN-STORE</v>
      </c>
      <c r="L121" t="str">
        <f>salesTable[paymentMethod_Final]</f>
        <v>MOBILE MONEY</v>
      </c>
      <c r="M121">
        <f>salesTable[Quantity_final]</f>
        <v>4</v>
      </c>
      <c r="N121">
        <f>salesTable[UnitPrice_final]</f>
        <v>1250</v>
      </c>
      <c r="O121">
        <f>salesTable[revenue_final]</f>
        <v>5000</v>
      </c>
      <c r="P121" t="str">
        <f>salesTable[Phone_final]</f>
        <v>0546809921</v>
      </c>
      <c r="Q121" t="str">
        <f>salesTable[email_final]</f>
        <v>Michael.Owusu99@Example.Com</v>
      </c>
      <c r="R121" t="str">
        <f>salesTable[sources_final]</f>
        <v>Online_Sales_2025.xlsx</v>
      </c>
      <c r="S121" s="22"/>
    </row>
    <row r="122" spans="1:19" x14ac:dyDescent="0.3">
      <c r="A122" s="8" t="str">
        <f>salesTable[orderRef_final]</f>
        <v>GH-ACC-2025-00941</v>
      </c>
      <c r="B122" s="17">
        <f>salesTable[orderDate_final]</f>
        <v>45887</v>
      </c>
      <c r="C122" s="17" t="str">
        <f>salesTable[CustomerID_final]</f>
        <v>C0260</v>
      </c>
      <c r="D122" s="17" t="str">
        <f>salesTable[firstName_Final]</f>
        <v>YAW</v>
      </c>
      <c r="E122" s="17" t="str">
        <f>salesTable[lastName_final]</f>
        <v>APPIAH</v>
      </c>
      <c r="F122" s="17" t="str">
        <f>salesTable[Region_Final]</f>
        <v>ACCRA</v>
      </c>
      <c r="G122" t="str">
        <f>salesTable[productID_Final]</f>
        <v>P002</v>
      </c>
      <c r="H122" t="str">
        <f>salesTable[productName_final]</f>
        <v>OFFICE CHAIR</v>
      </c>
      <c r="I122" t="str">
        <f>salesTable[productCategory_finalStatus]</f>
        <v>FURNITURE</v>
      </c>
      <c r="J122" t="str">
        <f>salesTable[customerType_Final]</f>
        <v>BUSINESS</v>
      </c>
      <c r="K122" t="str">
        <f>salesTable[SalesChannel_final]</f>
        <v>MOBILE APP</v>
      </c>
      <c r="L122" t="str">
        <f>salesTable[paymentMethod_Final]</f>
        <v>BANK TRANSFER</v>
      </c>
      <c r="M122">
        <f>salesTable[Quantity_final]</f>
        <v>1</v>
      </c>
      <c r="N122">
        <f>salesTable[UnitPrice_final]</f>
        <v>750</v>
      </c>
      <c r="O122">
        <f>salesTable[revenue_final]</f>
        <v>750</v>
      </c>
      <c r="P122" t="str">
        <f>salesTable[Phone_final]</f>
        <v>0598595394</v>
      </c>
      <c r="Q122" t="str">
        <f>salesTable[email_final]</f>
        <v>Yaw.Appiah79@Example.Com</v>
      </c>
      <c r="R122" t="str">
        <f>salesTable[sources_final]</f>
        <v>Mobile_App_Export.csv</v>
      </c>
      <c r="S122" s="22"/>
    </row>
    <row r="123" spans="1:19" x14ac:dyDescent="0.3">
      <c r="A123" s="8" t="str">
        <f>salesTable[orderRef_final]</f>
        <v>GH-ACC-2025-00958</v>
      </c>
      <c r="B123" s="17">
        <f>salesTable[orderDate_final]</f>
        <v>45832</v>
      </c>
      <c r="C123" s="17" t="str">
        <f>salesTable[CustomerID_final]</f>
        <v>C0148</v>
      </c>
      <c r="D123" s="17" t="str">
        <f>salesTable[firstName_Final]</f>
        <v>ADWOA</v>
      </c>
      <c r="E123" s="17" t="str">
        <f>salesTable[lastName_final]</f>
        <v>BADU</v>
      </c>
      <c r="F123" s="17" t="str">
        <f>salesTable[Region_Final]</f>
        <v>ACCRA</v>
      </c>
      <c r="G123" t="str">
        <f>salesTable[productID_Final]</f>
        <v>P001</v>
      </c>
      <c r="H123" t="str">
        <f>salesTable[productName_final]</f>
        <v>LAPTOP PRO 14</v>
      </c>
      <c r="I123" t="str">
        <f>salesTable[productCategory_finalStatus]</f>
        <v>ELECTRONICS</v>
      </c>
      <c r="J123" t="str">
        <f>salesTable[customerType_Final]</f>
        <v>GOVERNMENT</v>
      </c>
      <c r="K123" t="str">
        <f>salesTable[SalesChannel_final]</f>
        <v>ONLINE</v>
      </c>
      <c r="L123" t="str">
        <f>salesTable[paymentMethod_Final]</f>
        <v>BANK TRANSFER</v>
      </c>
      <c r="M123">
        <f>salesTable[Quantity_final]</f>
        <v>8</v>
      </c>
      <c r="N123">
        <f>salesTable[UnitPrice_final]</f>
        <v>4200</v>
      </c>
      <c r="O123">
        <f>salesTable[revenue_final]</f>
        <v>33600</v>
      </c>
      <c r="P123" t="str">
        <f>salesTable[Phone_final]</f>
        <v>0267987566</v>
      </c>
      <c r="Q123" t="str">
        <f>salesTable[email_final]</f>
        <v>Adwoa.Badu70@Example.Com</v>
      </c>
      <c r="R123" t="str">
        <f>salesTable[sources_final]</f>
        <v>Agent_App_2025.csv</v>
      </c>
      <c r="S123" s="22"/>
    </row>
    <row r="124" spans="1:19" x14ac:dyDescent="0.3">
      <c r="A124" s="8" t="str">
        <f>salesTable[orderRef_final]</f>
        <v>GH-ACC-2025-00967</v>
      </c>
      <c r="B124" s="17">
        <f>salesTable[orderDate_final]</f>
        <v>45994</v>
      </c>
      <c r="C124" s="17" t="str">
        <f>salesTable[CustomerID_final]</f>
        <v>C0043</v>
      </c>
      <c r="D124" s="17" t="str">
        <f>salesTable[firstName_Final]</f>
        <v>KOFI</v>
      </c>
      <c r="E124" s="17" t="str">
        <f>salesTable[lastName_final]</f>
        <v>ADDO</v>
      </c>
      <c r="F124" s="17" t="str">
        <f>salesTable[Region_Final]</f>
        <v>ACCRA</v>
      </c>
      <c r="G124" t="str">
        <f>salesTable[productID_Final]</f>
        <v>P004</v>
      </c>
      <c r="H124" t="str">
        <f>salesTable[productName_final]</f>
        <v>LASER PRINTER</v>
      </c>
      <c r="I124" t="str">
        <f>salesTable[productCategory_finalStatus]</f>
        <v>OFFICE SUPPLIES</v>
      </c>
      <c r="J124" t="str">
        <f>salesTable[customerType_Final]</f>
        <v>GOVERNMENT</v>
      </c>
      <c r="K124" t="str">
        <f>salesTable[SalesChannel_final]</f>
        <v>ONLINE</v>
      </c>
      <c r="L124" t="str">
        <f>salesTable[paymentMethod_Final]</f>
        <v>CASH</v>
      </c>
      <c r="M124">
        <f>salesTable[Quantity_final]</f>
        <v>4</v>
      </c>
      <c r="N124">
        <f>salesTable[UnitPrice_final]</f>
        <v>1550</v>
      </c>
      <c r="O124">
        <f>salesTable[revenue_final]</f>
        <v>6200</v>
      </c>
      <c r="P124" t="str">
        <f>salesTable[Phone_final]</f>
        <v>0244280828</v>
      </c>
      <c r="Q124" t="str">
        <f>salesTable[email_final]</f>
        <v>Kofi.Addo93@Example.Com</v>
      </c>
      <c r="R124" t="str">
        <f>salesTable[sources_final]</f>
        <v>Agent_App_2025.csv</v>
      </c>
      <c r="S124" s="22"/>
    </row>
    <row r="125" spans="1:19" x14ac:dyDescent="0.3">
      <c r="A125" s="8" t="str">
        <f>salesTable[orderRef_final]</f>
        <v>GH-ACC-2025-00971</v>
      </c>
      <c r="B125" s="17">
        <f>salesTable[orderDate_final]</f>
        <v>45876</v>
      </c>
      <c r="C125" s="17" t="str">
        <f>salesTable[CustomerID_final]</f>
        <v>C0165</v>
      </c>
      <c r="D125" s="17" t="str">
        <f>salesTable[firstName_Final]</f>
        <v>KOJO</v>
      </c>
      <c r="E125" s="17" t="str">
        <f>salesTable[lastName_final]</f>
        <v>OWUSU</v>
      </c>
      <c r="F125" s="17" t="str">
        <f>salesTable[Region_Final]</f>
        <v>ACCRA</v>
      </c>
      <c r="G125" t="str">
        <f>salesTable[productID_Final]</f>
        <v>P009</v>
      </c>
      <c r="H125" t="str">
        <f>salesTable[productName_final]</f>
        <v>FILING CABINET</v>
      </c>
      <c r="I125" t="str">
        <f>salesTable[productCategory_finalStatus]</f>
        <v>OFFICE SUPPLIES</v>
      </c>
      <c r="J125" t="str">
        <f>salesTable[customerType_Final]</f>
        <v>BUSINESS</v>
      </c>
      <c r="K125" t="str">
        <f>salesTable[SalesChannel_final]</f>
        <v>IN-STORE</v>
      </c>
      <c r="L125" t="str">
        <f>salesTable[paymentMethod_Final]</f>
        <v>BANK TRANSFER</v>
      </c>
      <c r="M125" t="str">
        <f>salesTable[Quantity_final]</f>
        <v>INVALID</v>
      </c>
      <c r="N125">
        <f>salesTable[UnitPrice_final]</f>
        <v>980</v>
      </c>
      <c r="O125" t="str">
        <f>salesTable[revenue_final]</f>
        <v>INVALID</v>
      </c>
      <c r="P125" t="str">
        <f>salesTable[Phone_final]</f>
        <v>0208160839</v>
      </c>
      <c r="Q125" t="str">
        <f>salesTable[email_final]</f>
        <v>Kojo.Owusu65@Example.Com</v>
      </c>
      <c r="R125" t="str">
        <f>salesTable[sources_final]</f>
        <v>Retail_POS_2025.csv</v>
      </c>
      <c r="S125" s="22"/>
    </row>
    <row r="126" spans="1:19" x14ac:dyDescent="0.3">
      <c r="A126" s="8" t="str">
        <f>salesTable[orderRef_final]</f>
        <v>GH-ACC-2025-00978</v>
      </c>
      <c r="B126" s="17">
        <f>salesTable[orderDate_final]</f>
        <v>46011</v>
      </c>
      <c r="C126" s="17" t="str">
        <f>salesTable[CustomerID_final]</f>
        <v>C0305</v>
      </c>
      <c r="D126" s="17" t="str">
        <f>salesTable[firstName_Final]</f>
        <v>KOFI</v>
      </c>
      <c r="E126" s="17" t="str">
        <f>salesTable[lastName_final]</f>
        <v>APPIAH</v>
      </c>
      <c r="F126" s="17" t="str">
        <f>salesTable[Region_Final]</f>
        <v>ACCRA</v>
      </c>
      <c r="G126" t="str">
        <f>salesTable[productID_Final]</f>
        <v>P003</v>
      </c>
      <c r="H126" t="str">
        <f>salesTable[productName_final]</f>
        <v>WIRELESS HEADSET</v>
      </c>
      <c r="I126" t="str">
        <f>salesTable[productCategory_finalStatus]</f>
        <v>ELECTRONICS</v>
      </c>
      <c r="J126" t="str">
        <f>salesTable[customerType_Final]</f>
        <v>BUSINESS</v>
      </c>
      <c r="K126" t="str">
        <f>salesTable[SalesChannel_final]</f>
        <v>AGENT</v>
      </c>
      <c r="L126" t="str">
        <f>salesTable[paymentMethod_Final]</f>
        <v>CASH</v>
      </c>
      <c r="M126">
        <f>salesTable[Quantity_final]</f>
        <v>2</v>
      </c>
      <c r="N126">
        <f>salesTable[UnitPrice_final]</f>
        <v>470</v>
      </c>
      <c r="O126">
        <f>salesTable[revenue_final]</f>
        <v>940</v>
      </c>
      <c r="P126" t="str">
        <f>salesTable[Phone_final]</f>
        <v>0558144041</v>
      </c>
      <c r="Q126" t="str">
        <f>salesTable[email_final]</f>
        <v>Kofi.Appiah58@Example.Com</v>
      </c>
      <c r="R126" t="str">
        <f>salesTable[sources_final]</f>
        <v>Online_Sales_2025.xlsx</v>
      </c>
      <c r="S126" s="22"/>
    </row>
    <row r="127" spans="1:19" x14ac:dyDescent="0.3">
      <c r="A127" s="8" t="str">
        <f>salesTable[orderRef_final]</f>
        <v>GH-ACC-2025-00980</v>
      </c>
      <c r="B127" s="17" t="str">
        <f>salesTable[orderDate_final]</f>
        <v>OUT OF SCOPE</v>
      </c>
      <c r="C127" s="17" t="str">
        <f>salesTable[CustomerID_final]</f>
        <v>C0355</v>
      </c>
      <c r="D127" s="17" t="str">
        <f>salesTable[firstName_Final]</f>
        <v>AMA</v>
      </c>
      <c r="E127" s="17" t="str">
        <f>salesTable[lastName_final]</f>
        <v>BOATENG</v>
      </c>
      <c r="F127" s="17" t="str">
        <f>salesTable[Region_Final]</f>
        <v>ACCRA</v>
      </c>
      <c r="G127" t="str">
        <f>salesTable[productID_Final]</f>
        <v>P009</v>
      </c>
      <c r="H127" t="str">
        <f>salesTable[productName_final]</f>
        <v>FILING CABINET</v>
      </c>
      <c r="I127" t="str">
        <f>salesTable[productCategory_finalStatus]</f>
        <v>OFFICE SUPPLIES</v>
      </c>
      <c r="J127" t="str">
        <f>salesTable[customerType_Final]</f>
        <v>GOVERNMENT</v>
      </c>
      <c r="K127" t="str">
        <f>salesTable[SalesChannel_final]</f>
        <v>ONLINE</v>
      </c>
      <c r="L127" t="str">
        <f>salesTable[paymentMethod_Final]</f>
        <v>MOBILE MONEY</v>
      </c>
      <c r="M127">
        <f>salesTable[Quantity_final]</f>
        <v>9</v>
      </c>
      <c r="N127">
        <f>salesTable[UnitPrice_final]</f>
        <v>980</v>
      </c>
      <c r="O127">
        <f>salesTable[revenue_final]</f>
        <v>8820</v>
      </c>
      <c r="P127" t="str">
        <f>salesTable[Phone_final]</f>
        <v>0555399077</v>
      </c>
      <c r="Q127" t="str">
        <f>salesTable[email_final]</f>
        <v>Ama.Boateng33@Example.Com</v>
      </c>
      <c r="R127" t="str">
        <f>salesTable[sources_final]</f>
        <v>Online_Sales_2025.xlsx</v>
      </c>
      <c r="S127" s="22"/>
    </row>
    <row r="128" spans="1:19" x14ac:dyDescent="0.3">
      <c r="A128" s="8" t="str">
        <f>salesTable[orderRef_final]</f>
        <v>GH-ACC-2025-00981</v>
      </c>
      <c r="B128" s="17">
        <f>salesTable[orderDate_final]</f>
        <v>45782</v>
      </c>
      <c r="C128" s="17" t="str">
        <f>salesTable[CustomerID_final]</f>
        <v>C0218</v>
      </c>
      <c r="D128" s="17" t="str">
        <f>salesTable[firstName_Final]</f>
        <v>MICHAEL</v>
      </c>
      <c r="E128" s="17" t="str">
        <f>salesTable[lastName_final]</f>
        <v>MISSING</v>
      </c>
      <c r="F128" s="17" t="str">
        <f>salesTable[Region_Final]</f>
        <v>ACCRA</v>
      </c>
      <c r="G128" t="str">
        <f>salesTable[productID_Final]</f>
        <v>P011</v>
      </c>
      <c r="H128" t="str">
        <f>salesTable[productName_final]</f>
        <v>EXECUTIVE DESK</v>
      </c>
      <c r="I128" t="str">
        <f>salesTable[productCategory_finalStatus]</f>
        <v>FURNITURE</v>
      </c>
      <c r="J128" t="str">
        <f>salesTable[customerType_Final]</f>
        <v>GOVERNMENT</v>
      </c>
      <c r="K128" t="str">
        <f>salesTable[SalesChannel_final]</f>
        <v>AGENT</v>
      </c>
      <c r="L128" t="str">
        <f>salesTable[paymentMethod_Final]</f>
        <v>CASH</v>
      </c>
      <c r="M128">
        <f>salesTable[Quantity_final]</f>
        <v>7</v>
      </c>
      <c r="N128">
        <f>salesTable[UnitPrice_final]</f>
        <v>2400</v>
      </c>
      <c r="O128">
        <f>salesTable[revenue_final]</f>
        <v>16800</v>
      </c>
      <c r="P128" t="str">
        <f>salesTable[Phone_final]</f>
        <v>0264243827</v>
      </c>
      <c r="Q128" t="str">
        <f>salesTable[email_final]</f>
        <v>Michael.Asare74@Example.Com</v>
      </c>
      <c r="R128" t="str">
        <f>salesTable[sources_final]</f>
        <v>Mobile_App_Export.csv</v>
      </c>
      <c r="S128" s="22"/>
    </row>
    <row r="129" spans="1:19" x14ac:dyDescent="0.3">
      <c r="A129" s="8" t="str">
        <f>salesTable[orderRef_final]</f>
        <v>GH-ACC-2025-00988</v>
      </c>
      <c r="B129" s="17" t="str">
        <f>salesTable[orderDate_final]</f>
        <v>OUT OF SCOPE</v>
      </c>
      <c r="C129" s="17" t="str">
        <f>salesTable[CustomerID_final]</f>
        <v>C0077</v>
      </c>
      <c r="D129" s="17" t="str">
        <f>salesTable[firstName_Final]</f>
        <v>NAA</v>
      </c>
      <c r="E129" s="17" t="str">
        <f>salesTable[lastName_final]</f>
        <v>BADU</v>
      </c>
      <c r="F129" s="17" t="str">
        <f>salesTable[Region_Final]</f>
        <v>ACCRA</v>
      </c>
      <c r="G129" t="str">
        <f>salesTable[productID_Final]</f>
        <v>P008</v>
      </c>
      <c r="H129" t="str">
        <f>salesTable[productName_final]</f>
        <v>MICROWAVE 25L</v>
      </c>
      <c r="I129" t="str">
        <f>salesTable[productCategory_finalStatus]</f>
        <v>HOME APPLIANCES</v>
      </c>
      <c r="J129" t="str">
        <f>salesTable[customerType_Final]</f>
        <v>BUSINESS</v>
      </c>
      <c r="K129" t="str">
        <f>salesTable[SalesChannel_final]</f>
        <v>ONLINE</v>
      </c>
      <c r="L129" t="str">
        <f>salesTable[paymentMethod_Final]</f>
        <v>CASH</v>
      </c>
      <c r="M129">
        <f>salesTable[Quantity_final]</f>
        <v>1</v>
      </c>
      <c r="N129">
        <f>salesTable[UnitPrice_final]</f>
        <v>1250</v>
      </c>
      <c r="O129">
        <f>salesTable[revenue_final]</f>
        <v>1250</v>
      </c>
      <c r="P129" t="str">
        <f>salesTable[Phone_final]</f>
        <v>0264072564</v>
      </c>
      <c r="Q129" t="str">
        <f>salesTable[email_final]</f>
        <v>Naa.Badu49@Example.Com</v>
      </c>
      <c r="R129" t="str">
        <f>salesTable[sources_final]</f>
        <v>Agent_App_2025.csv</v>
      </c>
      <c r="S129" s="22"/>
    </row>
    <row r="130" spans="1:19" x14ac:dyDescent="0.3">
      <c r="A130" s="8" t="str">
        <f>salesTable[orderRef_final]</f>
        <v>GH-ACC-2025-00996</v>
      </c>
      <c r="B130" s="17">
        <f>salesTable[orderDate_final]</f>
        <v>45789</v>
      </c>
      <c r="C130" s="17" t="str">
        <f>salesTable[CustomerID_final]</f>
        <v>C0278</v>
      </c>
      <c r="D130" s="17" t="str">
        <f>salesTable[firstName_Final]</f>
        <v>ABENA</v>
      </c>
      <c r="E130" s="17" t="str">
        <f>salesTable[lastName_final]</f>
        <v>BOATENG</v>
      </c>
      <c r="F130" s="17" t="str">
        <f>salesTable[Region_Final]</f>
        <v>ACCRA</v>
      </c>
      <c r="G130" t="str">
        <f>salesTable[productID_Final]</f>
        <v>P009</v>
      </c>
      <c r="H130" t="str">
        <f>salesTable[productName_final]</f>
        <v>FILING CABINET</v>
      </c>
      <c r="I130" t="str">
        <f>salesTable[productCategory_finalStatus]</f>
        <v>OFFICE SUPPLIES</v>
      </c>
      <c r="J130" t="str">
        <f>salesTable[customerType_Final]</f>
        <v>BUSINESS</v>
      </c>
      <c r="K130" t="str">
        <f>salesTable[SalesChannel_final]</f>
        <v>IN-STORE</v>
      </c>
      <c r="L130" t="str">
        <f>salesTable[paymentMethod_Final]</f>
        <v>CASH</v>
      </c>
      <c r="M130">
        <f>salesTable[Quantity_final]</f>
        <v>12</v>
      </c>
      <c r="N130">
        <f>salesTable[UnitPrice_final]</f>
        <v>980</v>
      </c>
      <c r="O130">
        <f>salesTable[revenue_final]</f>
        <v>11760</v>
      </c>
      <c r="P130" t="str">
        <f>salesTable[Phone_final]</f>
        <v>0241234567</v>
      </c>
      <c r="Q130" t="str">
        <f>salesTable[email_final]</f>
        <v>Abena.Boateng30@Example.Com</v>
      </c>
      <c r="R130" t="str">
        <f>salesTable[sources_final]</f>
        <v>Online_Sales_2025.xlsx</v>
      </c>
      <c r="S130" s="22"/>
    </row>
    <row r="131" spans="1:19" x14ac:dyDescent="0.3">
      <c r="A131" s="8" t="str">
        <f>salesTable[orderRef_final]</f>
        <v>GH-ACC-2025-01010</v>
      </c>
      <c r="B131" s="17" t="str">
        <f>salesTable[orderDate_final]</f>
        <v>OUT OF SCOPE</v>
      </c>
      <c r="C131" s="17" t="str">
        <f>salesTable[CustomerID_final]</f>
        <v>C0336</v>
      </c>
      <c r="D131" s="17" t="str">
        <f>salesTable[firstName_Final]</f>
        <v>YAW</v>
      </c>
      <c r="E131" s="17" t="str">
        <f>salesTable[lastName_final]</f>
        <v>MENSAH</v>
      </c>
      <c r="F131" s="17" t="str">
        <f>salesTable[Region_Final]</f>
        <v>ACCRA</v>
      </c>
      <c r="G131" t="str">
        <f>salesTable[productID_Final]</f>
        <v>P001</v>
      </c>
      <c r="H131" t="str">
        <f>salesTable[productName_final]</f>
        <v>LAPTOP PRO 14</v>
      </c>
      <c r="I131" t="str">
        <f>salesTable[productCategory_finalStatus]</f>
        <v>ELECTRONICS</v>
      </c>
      <c r="J131" t="str">
        <f>salesTable[customerType_Final]</f>
        <v>GOVERNMENT</v>
      </c>
      <c r="K131" t="str">
        <f>salesTable[SalesChannel_final]</f>
        <v>ONLINE</v>
      </c>
      <c r="L131" t="str">
        <f>salesTable[paymentMethod_Final]</f>
        <v>CASH</v>
      </c>
      <c r="M131" t="str">
        <f>salesTable[Quantity_final]</f>
        <v>INVALID</v>
      </c>
      <c r="N131">
        <f>salesTable[UnitPrice_final]</f>
        <v>4200</v>
      </c>
      <c r="O131" t="str">
        <f>salesTable[revenue_final]</f>
        <v>INVALID</v>
      </c>
      <c r="P131" t="str">
        <f>salesTable[Phone_final]</f>
        <v>0276896416</v>
      </c>
      <c r="Q131" t="str">
        <f>salesTable[email_final]</f>
        <v>Yaw.Mensah50@Example.Com</v>
      </c>
      <c r="R131" t="str">
        <f>salesTable[sources_final]</f>
        <v>Retail_POS_2025.csv</v>
      </c>
      <c r="S131" s="22"/>
    </row>
    <row r="132" spans="1:19" x14ac:dyDescent="0.3">
      <c r="A132" s="8" t="str">
        <f>salesTable[orderRef_final]</f>
        <v>GH-ACC-2025-01016</v>
      </c>
      <c r="B132" s="17">
        <f>salesTable[orderDate_final]</f>
        <v>45993</v>
      </c>
      <c r="C132" s="17" t="str">
        <f>salesTable[CustomerID_final]</f>
        <v>C0060</v>
      </c>
      <c r="D132" s="17" t="str">
        <f>salesTable[firstName_Final]</f>
        <v>KOJO</v>
      </c>
      <c r="E132" s="17" t="str">
        <f>salesTable[lastName_final]</f>
        <v>BADU</v>
      </c>
      <c r="F132" s="17" t="str">
        <f>salesTable[Region_Final]</f>
        <v>ACCRA</v>
      </c>
      <c r="G132" t="str">
        <f>salesTable[productID_Final]</f>
        <v>NO MATCH</v>
      </c>
      <c r="H132" t="str">
        <f>salesTable[productName_final]</f>
        <v>NO MATCH</v>
      </c>
      <c r="I132" t="str">
        <f>salesTable[productCategory_finalStatus]</f>
        <v>MISMATCH</v>
      </c>
      <c r="J132" t="str">
        <f>salesTable[customerType_Final]</f>
        <v>GOVERNMENT</v>
      </c>
      <c r="K132" t="str">
        <f>salesTable[SalesChannel_final]</f>
        <v>ONLINE</v>
      </c>
      <c r="L132" t="str">
        <f>salesTable[paymentMethod_Final]</f>
        <v>BANK TRANSFER</v>
      </c>
      <c r="M132">
        <f>salesTable[Quantity_final]</f>
        <v>1</v>
      </c>
      <c r="N132">
        <f>salesTable[UnitPrice_final]</f>
        <v>850</v>
      </c>
      <c r="O132">
        <f>salesTable[revenue_final]</f>
        <v>850</v>
      </c>
      <c r="P132" t="str">
        <f>salesTable[Phone_final]</f>
        <v>0552501326</v>
      </c>
      <c r="Q132" t="str">
        <f>salesTable[email_final]</f>
        <v>Kojo.Badu46@Example.Com</v>
      </c>
      <c r="R132" t="str">
        <f>salesTable[sources_final]</f>
        <v>Agent_App_2025.csv</v>
      </c>
      <c r="S132" s="22"/>
    </row>
    <row r="133" spans="1:19" x14ac:dyDescent="0.3">
      <c r="A133" s="8" t="str">
        <f>salesTable[orderRef_final]</f>
        <v>GH-ACC-2025-01021</v>
      </c>
      <c r="B133" s="17" t="str">
        <f>salesTable[orderDate_final]</f>
        <v>OUT OF SCOPE</v>
      </c>
      <c r="C133" s="17" t="str">
        <f>salesTable[CustomerID_final]</f>
        <v>C0134</v>
      </c>
      <c r="D133" s="17" t="str">
        <f>salesTable[firstName_Final]</f>
        <v>ADWOA</v>
      </c>
      <c r="E133" s="17" t="str">
        <f>salesTable[lastName_final]</f>
        <v>ARTHUR</v>
      </c>
      <c r="F133" s="17" t="str">
        <f>salesTable[Region_Final]</f>
        <v>ACCRA</v>
      </c>
      <c r="G133" t="str">
        <f>salesTable[productID_Final]</f>
        <v>P005</v>
      </c>
      <c r="H133" t="str">
        <f>salesTable[productName_final]</f>
        <v>SMARTPHONE X</v>
      </c>
      <c r="I133" t="str">
        <f>salesTable[productCategory_finalStatus]</f>
        <v>ELECTRONICS</v>
      </c>
      <c r="J133" t="str">
        <f>salesTable[customerType_Final]</f>
        <v>BUSINESS</v>
      </c>
      <c r="K133" t="str">
        <f>salesTable[SalesChannel_final]</f>
        <v>AGENT</v>
      </c>
      <c r="L133" t="str">
        <f>salesTable[paymentMethod_Final]</f>
        <v>CARD</v>
      </c>
      <c r="M133">
        <f>salesTable[Quantity_final]</f>
        <v>7</v>
      </c>
      <c r="N133">
        <f>salesTable[UnitPrice_final]</f>
        <v>2800</v>
      </c>
      <c r="O133">
        <f>salesTable[revenue_final]</f>
        <v>19600</v>
      </c>
      <c r="P133" t="str">
        <f>salesTable[Phone_final]</f>
        <v>0246081644</v>
      </c>
      <c r="Q133" t="str">
        <f>salesTable[email_final]</f>
        <v>Adwoa.Arthur24@Example.Com</v>
      </c>
      <c r="R133" t="str">
        <f>salesTable[sources_final]</f>
        <v>Retail_POS_2025.csv</v>
      </c>
      <c r="S133" s="22"/>
    </row>
    <row r="134" spans="1:19" x14ac:dyDescent="0.3">
      <c r="A134" s="8" t="str">
        <f>salesTable[orderRef_final]</f>
        <v>GH-ACC-2025-01023</v>
      </c>
      <c r="B134" s="17">
        <f>salesTable[orderDate_final]</f>
        <v>45734</v>
      </c>
      <c r="C134" s="17" t="str">
        <f>salesTable[CustomerID_final]</f>
        <v>C0314</v>
      </c>
      <c r="D134" s="17" t="str">
        <f>salesTable[firstName_Final]</f>
        <v>ADWOA</v>
      </c>
      <c r="E134" s="17" t="str">
        <f>salesTable[lastName_final]</f>
        <v>BADU</v>
      </c>
      <c r="F134" s="17" t="str">
        <f>salesTable[Region_Final]</f>
        <v>ACCRA</v>
      </c>
      <c r="G134" t="str">
        <f>salesTable[productID_Final]</f>
        <v>P004</v>
      </c>
      <c r="H134" t="str">
        <f>salesTable[productName_final]</f>
        <v>LASER PRINTER</v>
      </c>
      <c r="I134" t="str">
        <f>salesTable[productCategory_finalStatus]</f>
        <v>OFFICE SUPPLIES</v>
      </c>
      <c r="J134" t="str">
        <f>salesTable[customerType_Final]</f>
        <v>GOVERNMENT</v>
      </c>
      <c r="K134" t="str">
        <f>salesTable[SalesChannel_final]</f>
        <v>AGENT</v>
      </c>
      <c r="L134" t="str">
        <f>salesTable[paymentMethod_Final]</f>
        <v>CARD</v>
      </c>
      <c r="M134">
        <f>salesTable[Quantity_final]</f>
        <v>10</v>
      </c>
      <c r="N134">
        <f>salesTable[UnitPrice_final]</f>
        <v>1650</v>
      </c>
      <c r="O134">
        <f>salesTable[revenue_final]</f>
        <v>16500</v>
      </c>
      <c r="P134" t="str">
        <f>salesTable[Phone_final]</f>
        <v>0202527792</v>
      </c>
      <c r="Q134" t="str">
        <f>salesTable[email_final]</f>
        <v>Adwoa.Badu95@Example.Com</v>
      </c>
      <c r="R134" t="str">
        <f>salesTable[sources_final]</f>
        <v>Mobile_App_Export.csv</v>
      </c>
      <c r="S134" s="22"/>
    </row>
    <row r="135" spans="1:19" x14ac:dyDescent="0.3">
      <c r="A135" s="8" t="str">
        <f>salesTable[orderRef_final]</f>
        <v>GH-ACC-2025-01029</v>
      </c>
      <c r="B135" s="17">
        <f>salesTable[orderDate_final]</f>
        <v>45917</v>
      </c>
      <c r="C135" s="17" t="str">
        <f>salesTable[CustomerID_final]</f>
        <v>C0020</v>
      </c>
      <c r="D135" s="17" t="str">
        <f>salesTable[firstName_Final]</f>
        <v>AMA</v>
      </c>
      <c r="E135" s="17" t="str">
        <f>salesTable[lastName_final]</f>
        <v>BOATENG</v>
      </c>
      <c r="F135" s="17" t="str">
        <f>salesTable[Region_Final]</f>
        <v>ACCRA</v>
      </c>
      <c r="G135" t="str">
        <f>salesTable[productID_Final]</f>
        <v>P006</v>
      </c>
      <c r="H135" t="str">
        <f>salesTable[productName_final]</f>
        <v>STANDING DESK</v>
      </c>
      <c r="I135" t="str">
        <f>salesTable[productCategory_finalStatus]</f>
        <v>FURNITURE</v>
      </c>
      <c r="J135" t="str">
        <f>salesTable[customerType_Final]</f>
        <v>INDIVIDUAL</v>
      </c>
      <c r="K135" t="str">
        <f>salesTable[SalesChannel_final]</f>
        <v>IN-STORE</v>
      </c>
      <c r="L135" t="str">
        <f>salesTable[paymentMethod_Final]</f>
        <v>CARD</v>
      </c>
      <c r="M135">
        <f>salesTable[Quantity_final]</f>
        <v>4</v>
      </c>
      <c r="N135">
        <f>salesTable[UnitPrice_final]</f>
        <v>1900</v>
      </c>
      <c r="O135">
        <f>salesTable[revenue_final]</f>
        <v>7600</v>
      </c>
      <c r="P135" t="str">
        <f>salesTable[Phone_final]</f>
        <v>0241771193</v>
      </c>
      <c r="Q135" t="str">
        <f>salesTable[email_final]</f>
        <v>Ama.Boateng24@Example.Com</v>
      </c>
      <c r="R135" t="str">
        <f>salesTable[sources_final]</f>
        <v>Mobile_App_Export.csv</v>
      </c>
      <c r="S135" s="22"/>
    </row>
    <row r="136" spans="1:19" x14ac:dyDescent="0.3">
      <c r="A136" s="8" t="str">
        <f>salesTable[orderRef_final]</f>
        <v>GH-ACC-2025-01037</v>
      </c>
      <c r="B136" s="17">
        <f>salesTable[orderDate_final]</f>
        <v>45690</v>
      </c>
      <c r="C136" s="17" t="str">
        <f>salesTable[CustomerID_final]</f>
        <v>C0188</v>
      </c>
      <c r="D136" s="17" t="str">
        <f>salesTable[firstName_Final]</f>
        <v>AMA</v>
      </c>
      <c r="E136" s="17" t="str">
        <f>salesTable[lastName_final]</f>
        <v>OWUSU</v>
      </c>
      <c r="F136" s="17" t="str">
        <f>salesTable[Region_Final]</f>
        <v>ACCRA</v>
      </c>
      <c r="G136" t="str">
        <f>salesTable[productID_Final]</f>
        <v>P008</v>
      </c>
      <c r="H136" t="str">
        <f>salesTable[productName_final]</f>
        <v>MICROWAVE 25L</v>
      </c>
      <c r="I136" t="str">
        <f>salesTable[productCategory_finalStatus]</f>
        <v>HOME APPLIANCES</v>
      </c>
      <c r="J136" t="str">
        <f>salesTable[customerType_Final]</f>
        <v>GOVERNMENT</v>
      </c>
      <c r="K136" t="str">
        <f>salesTable[SalesChannel_final]</f>
        <v>IN-STORE</v>
      </c>
      <c r="L136" t="str">
        <f>salesTable[paymentMethod_Final]</f>
        <v>CARD</v>
      </c>
      <c r="M136">
        <f>salesTable[Quantity_final]</f>
        <v>9</v>
      </c>
      <c r="N136" t="str">
        <f>salesTable[UnitPrice_final]</f>
        <v>INVALID</v>
      </c>
      <c r="O136" t="str">
        <f>salesTable[revenue_final]</f>
        <v>INVALID</v>
      </c>
      <c r="P136" t="str">
        <f>salesTable[Phone_final]</f>
        <v>0543448654</v>
      </c>
      <c r="Q136" t="str">
        <f>salesTable[email_final]</f>
        <v>Ama.Owusu40Example.Com</v>
      </c>
      <c r="R136" t="str">
        <f>salesTable[sources_final]</f>
        <v>Retail_POS_2025.csv</v>
      </c>
      <c r="S136" s="22"/>
    </row>
    <row r="137" spans="1:19" x14ac:dyDescent="0.3">
      <c r="A137" s="8" t="str">
        <f>salesTable[orderRef_final]</f>
        <v>GH-ACC-2025-01047</v>
      </c>
      <c r="B137" s="17">
        <f>salesTable[orderDate_final]</f>
        <v>45755</v>
      </c>
      <c r="C137" s="17" t="str">
        <f>salesTable[CustomerID_final]</f>
        <v>C0031</v>
      </c>
      <c r="D137" s="17" t="str">
        <f>salesTable[firstName_Final]</f>
        <v>ABENA</v>
      </c>
      <c r="E137" s="17" t="str">
        <f>salesTable[lastName_final]</f>
        <v>ARTHUR</v>
      </c>
      <c r="F137" s="17" t="str">
        <f>salesTable[Region_Final]</f>
        <v>ACCRA</v>
      </c>
      <c r="G137" t="str">
        <f>salesTable[productID_Final]</f>
        <v>P001</v>
      </c>
      <c r="H137" t="str">
        <f>salesTable[productName_final]</f>
        <v>LAPTOP PRO 14</v>
      </c>
      <c r="I137" t="str">
        <f>salesTable[productCategory_finalStatus]</f>
        <v>ELECTRONICS</v>
      </c>
      <c r="J137" t="str">
        <f>salesTable[customerType_Final]</f>
        <v>BUSINESS</v>
      </c>
      <c r="K137" t="str">
        <f>salesTable[SalesChannel_final]</f>
        <v>IN-STORE</v>
      </c>
      <c r="L137" t="str">
        <f>salesTable[paymentMethod_Final]</f>
        <v>MOBILE MONEY</v>
      </c>
      <c r="M137">
        <f>salesTable[Quantity_final]</f>
        <v>1</v>
      </c>
      <c r="N137">
        <f>salesTable[UnitPrice_final]</f>
        <v>4200</v>
      </c>
      <c r="O137" t="str">
        <f>salesTable[revenue_final]</f>
        <v>invalid</v>
      </c>
      <c r="P137" t="str">
        <f>salesTable[Phone_final]</f>
        <v>0559403794</v>
      </c>
      <c r="Q137" t="str">
        <f>salesTable[email_final]</f>
        <v>Abena.Arthur4@Example.Com</v>
      </c>
      <c r="R137" t="str">
        <f>salesTable[sources_final]</f>
        <v>Online_Sales_2025.xlsx</v>
      </c>
      <c r="S137" s="22"/>
    </row>
    <row r="138" spans="1:19" x14ac:dyDescent="0.3">
      <c r="A138" s="8" t="str">
        <f>salesTable[orderRef_final]</f>
        <v>GH-ACC-2025-01050</v>
      </c>
      <c r="B138" s="17">
        <f>salesTable[orderDate_final]</f>
        <v>45717</v>
      </c>
      <c r="C138" s="17" t="str">
        <f>salesTable[CustomerID_final]</f>
        <v>C0309</v>
      </c>
      <c r="D138" s="17" t="str">
        <f>salesTable[firstName_Final]</f>
        <v>ABENA</v>
      </c>
      <c r="E138" s="17" t="str">
        <f>salesTable[lastName_final]</f>
        <v>ASARE</v>
      </c>
      <c r="F138" s="17" t="str">
        <f>salesTable[Region_Final]</f>
        <v>ACCRA</v>
      </c>
      <c r="G138" t="str">
        <f>salesTable[productID_Final]</f>
        <v>P002</v>
      </c>
      <c r="H138" t="str">
        <f>salesTable[productName_final]</f>
        <v>OFFICE CHAIR</v>
      </c>
      <c r="I138" t="str">
        <f>salesTable[productCategory_finalStatus]</f>
        <v>FURNITURE</v>
      </c>
      <c r="J138" t="str">
        <f>salesTable[customerType_Final]</f>
        <v>BUSINESS</v>
      </c>
      <c r="K138" t="str">
        <f>salesTable[SalesChannel_final]</f>
        <v>IN-STORE</v>
      </c>
      <c r="L138" t="str">
        <f>salesTable[paymentMethod_Final]</f>
        <v>CARD</v>
      </c>
      <c r="M138">
        <f>salesTable[Quantity_final]</f>
        <v>8</v>
      </c>
      <c r="N138">
        <f>salesTable[UnitPrice_final]</f>
        <v>850</v>
      </c>
      <c r="O138">
        <f>salesTable[revenue_final]</f>
        <v>6800</v>
      </c>
      <c r="P138" t="str">
        <f>salesTable[Phone_final]</f>
        <v>0263071972</v>
      </c>
      <c r="Q138" t="str">
        <f>salesTable[email_final]</f>
        <v>Abena.Asare28@Example.Com</v>
      </c>
      <c r="R138" t="str">
        <f>salesTable[sources_final]</f>
        <v>Agent_App_2025.csv</v>
      </c>
      <c r="S138" s="22"/>
    </row>
    <row r="139" spans="1:19" x14ac:dyDescent="0.3">
      <c r="A139" s="8" t="str">
        <f>salesTable[orderRef_final]</f>
        <v>GH-ACC-2025-01081</v>
      </c>
      <c r="B139" s="17">
        <f>salesTable[orderDate_final]</f>
        <v>45903</v>
      </c>
      <c r="C139" s="17" t="str">
        <f>salesTable[CustomerID_final]</f>
        <v>C0201</v>
      </c>
      <c r="D139" s="17" t="str">
        <f>salesTable[firstName_Final]</f>
        <v>ADWOA</v>
      </c>
      <c r="E139" s="17" t="str">
        <f>salesTable[lastName_final]</f>
        <v>OSEI</v>
      </c>
      <c r="F139" s="17" t="str">
        <f>salesTable[Region_Final]</f>
        <v>ACCRA</v>
      </c>
      <c r="G139" t="str">
        <f>salesTable[productID_Final]</f>
        <v>P010</v>
      </c>
      <c r="H139" t="str">
        <f>salesTable[productName_final]</f>
        <v>AIR CONDITIONER</v>
      </c>
      <c r="I139" t="str">
        <f>salesTable[productCategory_finalStatus]</f>
        <v>HOME APPLIANCES</v>
      </c>
      <c r="J139" t="str">
        <f>salesTable[customerType_Final]</f>
        <v>BUSINESS</v>
      </c>
      <c r="K139" t="str">
        <f>salesTable[SalesChannel_final]</f>
        <v>IN-STORE</v>
      </c>
      <c r="L139" t="str">
        <f>salesTable[paymentMethod_Final]</f>
        <v>CARD</v>
      </c>
      <c r="M139">
        <f>salesTable[Quantity_final]</f>
        <v>5</v>
      </c>
      <c r="N139">
        <f>salesTable[UnitPrice_final]</f>
        <v>3600</v>
      </c>
      <c r="O139">
        <f>salesTable[revenue_final]</f>
        <v>18000</v>
      </c>
      <c r="P139" t="str">
        <f>salesTable[Phone_final]</f>
        <v>0501417346</v>
      </c>
      <c r="Q139" t="str">
        <f>salesTable[email_final]</f>
        <v>Adwoa.Osei23@Example.Com</v>
      </c>
      <c r="R139" t="str">
        <f>salesTable[sources_final]</f>
        <v>Retail_POS_2025.csv</v>
      </c>
      <c r="S139" s="22"/>
    </row>
    <row r="140" spans="1:19" x14ac:dyDescent="0.3">
      <c r="A140" s="8" t="str">
        <f>salesTable[orderRef_final]</f>
        <v>GH-ACC-2025-01089</v>
      </c>
      <c r="B140" s="17">
        <f>salesTable[orderDate_final]</f>
        <v>45967</v>
      </c>
      <c r="C140" s="17" t="str">
        <f>salesTable[CustomerID_final]</f>
        <v>C0048</v>
      </c>
      <c r="D140" s="17" t="str">
        <f>salesTable[firstName_Final]</f>
        <v>MICHAEL</v>
      </c>
      <c r="E140" s="17" t="str">
        <f>salesTable[lastName_final]</f>
        <v>ADDO</v>
      </c>
      <c r="F140" s="17" t="str">
        <f>salesTable[Region_Final]</f>
        <v>ACCRA</v>
      </c>
      <c r="G140" t="str">
        <f>salesTable[productID_Final]</f>
        <v>P006</v>
      </c>
      <c r="H140" t="str">
        <f>salesTable[productName_final]</f>
        <v>STANDING DESK</v>
      </c>
      <c r="I140" t="str">
        <f>salesTable[productCategory_finalStatus]</f>
        <v>FURNITURE</v>
      </c>
      <c r="J140" t="str">
        <f>salesTable[customerType_Final]</f>
        <v>BUSINESS</v>
      </c>
      <c r="K140" t="str">
        <f>salesTable[SalesChannel_final]</f>
        <v>AGENT</v>
      </c>
      <c r="L140" t="str">
        <f>salesTable[paymentMethod_Final]</f>
        <v>MOBILE MONEY</v>
      </c>
      <c r="M140">
        <f>salesTable[Quantity_final]</f>
        <v>5</v>
      </c>
      <c r="N140">
        <f>salesTable[UnitPrice_final]</f>
        <v>1900</v>
      </c>
      <c r="O140">
        <f>salesTable[revenue_final]</f>
        <v>9500</v>
      </c>
      <c r="P140" t="str">
        <f>salesTable[Phone_final]</f>
        <v>0265075270</v>
      </c>
      <c r="Q140" t="str">
        <f>salesTable[email_final]</f>
        <v>Michael.Addo99@Example.Com</v>
      </c>
      <c r="R140" t="str">
        <f>salesTable[sources_final]</f>
        <v>Agent_App_2025.csv</v>
      </c>
      <c r="S140" s="22"/>
    </row>
    <row r="141" spans="1:19" x14ac:dyDescent="0.3">
      <c r="A141" s="8" t="str">
        <f>salesTable[orderRef_final]</f>
        <v>GH-ACC-2025-01105</v>
      </c>
      <c r="B141" s="17">
        <f>salesTable[orderDate_final]</f>
        <v>45769</v>
      </c>
      <c r="C141" s="17" t="str">
        <f>salesTable[CustomerID_final]</f>
        <v>C0376</v>
      </c>
      <c r="D141" s="17" t="str">
        <f>salesTable[firstName_Final]</f>
        <v>KOJO</v>
      </c>
      <c r="E141" s="17" t="str">
        <f>salesTable[lastName_final]</f>
        <v>OWUSU</v>
      </c>
      <c r="F141" s="17" t="str">
        <f>salesTable[Region_Final]</f>
        <v>ACCRA</v>
      </c>
      <c r="G141" t="str">
        <f>salesTable[productID_Final]</f>
        <v>P012</v>
      </c>
      <c r="H141" t="str">
        <f>salesTable[productName_final]</f>
        <v>BLENDER PLUS</v>
      </c>
      <c r="I141" t="str">
        <f>salesTable[productCategory_finalStatus]</f>
        <v>HOME APPLIANCES</v>
      </c>
      <c r="J141" t="str">
        <f>salesTable[customerType_Final]</f>
        <v>INDIVIDUAL</v>
      </c>
      <c r="K141" t="str">
        <f>salesTable[SalesChannel_final]</f>
        <v>MOBILE APP</v>
      </c>
      <c r="L141" t="str">
        <f>salesTable[paymentMethod_Final]</f>
        <v>CARD</v>
      </c>
      <c r="M141">
        <f>salesTable[Quantity_final]</f>
        <v>4</v>
      </c>
      <c r="N141">
        <f>salesTable[UnitPrice_final]</f>
        <v>620</v>
      </c>
      <c r="O141">
        <f>salesTable[revenue_final]</f>
        <v>2480</v>
      </c>
      <c r="P141" t="str">
        <f>salesTable[Phone_final]</f>
        <v>0542653113</v>
      </c>
      <c r="Q141" t="str">
        <f>salesTable[email_final]</f>
        <v>Kojo.Owusu52@Example.Com</v>
      </c>
      <c r="R141" t="str">
        <f>salesTable[sources_final]</f>
        <v>Mobile_App_Export.csv</v>
      </c>
      <c r="S141" s="22"/>
    </row>
    <row r="142" spans="1:19" x14ac:dyDescent="0.3">
      <c r="A142" s="8" t="str">
        <f>salesTable[orderRef_final]</f>
        <v>GH-ACC-2025-01113</v>
      </c>
      <c r="B142" s="17" t="str">
        <f>salesTable[orderDate_final]</f>
        <v>OUT OF SCOPE</v>
      </c>
      <c r="C142" s="17" t="str">
        <f>salesTable[CustomerID_final]</f>
        <v>C0138</v>
      </c>
      <c r="D142" s="17" t="str">
        <f>salesTable[firstName_Final]</f>
        <v>KWAME</v>
      </c>
      <c r="E142" s="17" t="str">
        <f>salesTable[lastName_final]</f>
        <v>ADDO</v>
      </c>
      <c r="F142" s="17" t="str">
        <f>salesTable[Region_Final]</f>
        <v>ACCRA</v>
      </c>
      <c r="G142" t="str">
        <f>salesTable[productID_Final]</f>
        <v>P009</v>
      </c>
      <c r="H142" t="str">
        <f>salesTable[productName_final]</f>
        <v>FILING CABINET</v>
      </c>
      <c r="I142" t="str">
        <f>salesTable[productCategory_finalStatus]</f>
        <v>OFFICE SUPPLIES</v>
      </c>
      <c r="J142" t="str">
        <f>salesTable[customerType_Final]</f>
        <v>INDIVIDUAL</v>
      </c>
      <c r="K142" t="str">
        <f>salesTable[SalesChannel_final]</f>
        <v>ONLINE</v>
      </c>
      <c r="L142" t="str">
        <f>salesTable[paymentMethod_Final]</f>
        <v>CARD</v>
      </c>
      <c r="M142">
        <f>salesTable[Quantity_final]</f>
        <v>5</v>
      </c>
      <c r="N142">
        <f>salesTable[UnitPrice_final]</f>
        <v>980</v>
      </c>
      <c r="O142">
        <f>salesTable[revenue_final]</f>
        <v>4900</v>
      </c>
      <c r="P142" t="str">
        <f>salesTable[Phone_final]</f>
        <v>0204171477</v>
      </c>
      <c r="Q142" t="str">
        <f>salesTable[email_final]</f>
        <v>Kwame.Addo11@Example.Com</v>
      </c>
      <c r="R142" t="str">
        <f>salesTable[sources_final]</f>
        <v>Agent_App_2025.csv</v>
      </c>
      <c r="S142" s="22"/>
    </row>
    <row r="143" spans="1:19" x14ac:dyDescent="0.3">
      <c r="A143" s="8" t="str">
        <f>salesTable[orderRef_final]</f>
        <v>GH-ACC-2025-01122</v>
      </c>
      <c r="B143" s="17">
        <f>salesTable[orderDate_final]</f>
        <v>45804</v>
      </c>
      <c r="C143" s="17" t="str">
        <f>salesTable[CustomerID_final]</f>
        <v>C0107</v>
      </c>
      <c r="D143" s="17" t="str">
        <f>salesTable[firstName_Final]</f>
        <v>KOFI</v>
      </c>
      <c r="E143" s="17" t="str">
        <f>salesTable[lastName_final]</f>
        <v>BOATENG</v>
      </c>
      <c r="F143" s="17" t="str">
        <f>salesTable[Region_Final]</f>
        <v>ACCRA</v>
      </c>
      <c r="G143" t="str">
        <f>salesTable[productID_Final]</f>
        <v>P002</v>
      </c>
      <c r="H143" t="str">
        <f>salesTable[productName_final]</f>
        <v>OFFICE CHAIR</v>
      </c>
      <c r="I143" t="str">
        <f>salesTable[productCategory_finalStatus]</f>
        <v>FURNITURE</v>
      </c>
      <c r="J143" t="str">
        <f>salesTable[customerType_Final]</f>
        <v>INDIVIDUAL</v>
      </c>
      <c r="K143" t="str">
        <f>salesTable[SalesChannel_final]</f>
        <v>MOBILE APP</v>
      </c>
      <c r="L143" t="str">
        <f>salesTable[paymentMethod_Final]</f>
        <v>CASH</v>
      </c>
      <c r="M143">
        <f>salesTable[Quantity_final]</f>
        <v>6</v>
      </c>
      <c r="N143">
        <f>salesTable[UnitPrice_final]</f>
        <v>850</v>
      </c>
      <c r="O143">
        <f>salesTable[revenue_final]</f>
        <v>5100</v>
      </c>
      <c r="P143" t="str">
        <f>salesTable[Phone_final]</f>
        <v>0598479079</v>
      </c>
      <c r="Q143" t="str">
        <f>salesTable[email_final]</f>
        <v>Kofi.Boateng21@Example.Com</v>
      </c>
      <c r="R143" t="str">
        <f>salesTable[sources_final]</f>
        <v>Retail_POS_2025.csv</v>
      </c>
      <c r="S143" s="22"/>
    </row>
    <row r="144" spans="1:19" x14ac:dyDescent="0.3">
      <c r="A144" s="8" t="str">
        <f>salesTable[orderRef_final]</f>
        <v>GH-ACC-2025-01139</v>
      </c>
      <c r="B144" s="17">
        <f>salesTable[orderDate_final]</f>
        <v>45827</v>
      </c>
      <c r="C144" s="17" t="str">
        <f>salesTable[CustomerID_final]</f>
        <v>C0203</v>
      </c>
      <c r="D144" s="17" t="str">
        <f>salesTable[firstName_Final]</f>
        <v>KWAME</v>
      </c>
      <c r="E144" s="17" t="str">
        <f>salesTable[lastName_final]</f>
        <v>ARTHUR</v>
      </c>
      <c r="F144" s="17" t="str">
        <f>salesTable[Region_Final]</f>
        <v>ACCRA</v>
      </c>
      <c r="G144" t="str">
        <f>salesTable[productID_Final]</f>
        <v>P009</v>
      </c>
      <c r="H144" t="str">
        <f>salesTable[productName_final]</f>
        <v>FILING CABINET</v>
      </c>
      <c r="I144" t="str">
        <f>salesTable[productCategory_finalStatus]</f>
        <v>OFFICE SUPPLIES</v>
      </c>
      <c r="J144" t="str">
        <f>salesTable[customerType_Final]</f>
        <v>GOVERNMENT</v>
      </c>
      <c r="K144" t="str">
        <f>salesTable[SalesChannel_final]</f>
        <v>IN-STORE</v>
      </c>
      <c r="L144" t="str">
        <f>salesTable[paymentMethod_Final]</f>
        <v>CASH</v>
      </c>
      <c r="M144">
        <f>salesTable[Quantity_final]</f>
        <v>4</v>
      </c>
      <c r="N144" t="str">
        <f>salesTable[UnitPrice_final]</f>
        <v>INVALID</v>
      </c>
      <c r="O144" t="str">
        <f>salesTable[revenue_final]</f>
        <v>INVALID</v>
      </c>
      <c r="P144" t="str">
        <f>salesTable[Phone_final]</f>
        <v>0549274720</v>
      </c>
      <c r="Q144" t="str">
        <f>salesTable[email_final]</f>
        <v>Kwame.Arthur19@Example.Com</v>
      </c>
      <c r="R144" t="str">
        <f>salesTable[sources_final]</f>
        <v>Online_Sales_2025.xlsx</v>
      </c>
      <c r="S144" s="22"/>
    </row>
    <row r="145" spans="1:19" x14ac:dyDescent="0.3">
      <c r="A145" s="8" t="str">
        <f>salesTable[orderRef_final]</f>
        <v>GH-ACC-2025-01143</v>
      </c>
      <c r="B145" s="17">
        <f>salesTable[orderDate_final]</f>
        <v>45740</v>
      </c>
      <c r="C145" s="17" t="str">
        <f>salesTable[CustomerID_final]</f>
        <v>C0125</v>
      </c>
      <c r="D145" s="17" t="str">
        <f>salesTable[firstName_Final]</f>
        <v>KWAME</v>
      </c>
      <c r="E145" s="17" t="str">
        <f>salesTable[lastName_final]</f>
        <v>OSEI</v>
      </c>
      <c r="F145" s="17" t="str">
        <f>salesTable[Region_Final]</f>
        <v>ACCRA</v>
      </c>
      <c r="G145" t="str">
        <f>salesTable[productID_Final]</f>
        <v>P004</v>
      </c>
      <c r="H145" t="str">
        <f>salesTable[productName_final]</f>
        <v>LASER PRINTER</v>
      </c>
      <c r="I145" t="str">
        <f>salesTable[productCategory_finalStatus]</f>
        <v>MISMATCH</v>
      </c>
      <c r="J145" t="str">
        <f>salesTable[customerType_Final]</f>
        <v>GOVERNMENT</v>
      </c>
      <c r="K145" t="str">
        <f>salesTable[SalesChannel_final]</f>
        <v>IN-STORE</v>
      </c>
      <c r="L145" t="str">
        <f>salesTable[paymentMethod_Final]</f>
        <v>BANK TRANSFER</v>
      </c>
      <c r="M145">
        <f>salesTable[Quantity_final]</f>
        <v>4</v>
      </c>
      <c r="N145">
        <f>salesTable[UnitPrice_final]</f>
        <v>1750</v>
      </c>
      <c r="O145">
        <f>salesTable[revenue_final]</f>
        <v>7000</v>
      </c>
      <c r="P145" t="str">
        <f>salesTable[Phone_final]</f>
        <v>0557836691</v>
      </c>
      <c r="Q145" t="str">
        <f>salesTable[email_final]</f>
        <v>Kwame.Osei76@Example.Com</v>
      </c>
      <c r="R145" t="str">
        <f>salesTable[sources_final]</f>
        <v>Agent_App_2025.csv</v>
      </c>
      <c r="S145" s="22"/>
    </row>
    <row r="146" spans="1:19" x14ac:dyDescent="0.3">
      <c r="A146" s="8" t="str">
        <f>salesTable[orderRef_final]</f>
        <v>GH-ACC-2025-01147</v>
      </c>
      <c r="B146" s="17">
        <f>salesTable[orderDate_final]</f>
        <v>45966</v>
      </c>
      <c r="C146" s="17" t="str">
        <f>salesTable[CustomerID_final]</f>
        <v>C0002</v>
      </c>
      <c r="D146" s="17" t="str">
        <f>salesTable[firstName_Final]</f>
        <v>KWAME</v>
      </c>
      <c r="E146" s="17" t="str">
        <f>salesTable[lastName_final]</f>
        <v>MENSAH</v>
      </c>
      <c r="F146" s="17" t="str">
        <f>salesTable[Region_Final]</f>
        <v>ACCRA</v>
      </c>
      <c r="G146" t="str">
        <f>salesTable[productID_Final]</f>
        <v>P008</v>
      </c>
      <c r="H146" t="str">
        <f>salesTable[productName_final]</f>
        <v>MICROWAVE 25L</v>
      </c>
      <c r="I146" t="str">
        <f>salesTable[productCategory_finalStatus]</f>
        <v>HOME APPLIANCES</v>
      </c>
      <c r="J146" t="str">
        <f>salesTable[customerType_Final]</f>
        <v>BUSINESS</v>
      </c>
      <c r="K146" t="str">
        <f>salesTable[SalesChannel_final]</f>
        <v>MOBILE APP</v>
      </c>
      <c r="L146" t="str">
        <f>salesTable[paymentMethod_Final]</f>
        <v>CASH</v>
      </c>
      <c r="M146">
        <f>salesTable[Quantity_final]</f>
        <v>2</v>
      </c>
      <c r="N146">
        <f>salesTable[UnitPrice_final]</f>
        <v>1250</v>
      </c>
      <c r="O146">
        <f>salesTable[revenue_final]</f>
        <v>2500</v>
      </c>
      <c r="P146" t="str">
        <f>salesTable[Phone_final]</f>
        <v>0556991780</v>
      </c>
      <c r="Q146" t="str">
        <f>salesTable[email_final]</f>
        <v>Kwame.Mensah10@Example.Com</v>
      </c>
      <c r="R146" t="str">
        <f>salesTable[sources_final]</f>
        <v>Mobile_App_Export.csv</v>
      </c>
      <c r="S146" s="22"/>
    </row>
    <row r="147" spans="1:19" x14ac:dyDescent="0.3">
      <c r="A147" s="8" t="str">
        <f>salesTable[orderRef_final]</f>
        <v>GH-ACC-2025-01153</v>
      </c>
      <c r="B147" s="17" t="str">
        <f>salesTable[orderDate_final]</f>
        <v>OUT OF SCOPE</v>
      </c>
      <c r="C147" s="17" t="str">
        <f>salesTable[CustomerID_final]</f>
        <v>C0395</v>
      </c>
      <c r="D147" s="17" t="str">
        <f>salesTable[firstName_Final]</f>
        <v>DANIEL</v>
      </c>
      <c r="E147" s="17" t="str">
        <f>salesTable[lastName_final]</f>
        <v>OWUSU</v>
      </c>
      <c r="F147" s="17" t="str">
        <f>salesTable[Region_Final]</f>
        <v>ACCRA</v>
      </c>
      <c r="G147" t="str">
        <f>salesTable[productID_Final]</f>
        <v>P003</v>
      </c>
      <c r="H147" t="str">
        <f>salesTable[productName_final]</f>
        <v>WIRELESS HEADSET</v>
      </c>
      <c r="I147" t="str">
        <f>salesTable[productCategory_finalStatus]</f>
        <v>ELECTRONICS</v>
      </c>
      <c r="J147" t="str">
        <f>salesTable[customerType_Final]</f>
        <v>BUSINESS</v>
      </c>
      <c r="K147" t="str">
        <f>salesTable[SalesChannel_final]</f>
        <v>ONLINE</v>
      </c>
      <c r="L147" t="str">
        <f>salesTable[paymentMethod_Final]</f>
        <v>MOBILE MONEY</v>
      </c>
      <c r="M147" t="str">
        <f>salesTable[Quantity_final]</f>
        <v>INVALID</v>
      </c>
      <c r="N147">
        <f>salesTable[UnitPrice_final]</f>
        <v>420</v>
      </c>
      <c r="O147" t="str">
        <f>salesTable[revenue_final]</f>
        <v>INVALID</v>
      </c>
      <c r="P147" t="str">
        <f>salesTable[Phone_final]</f>
        <v>0241234567</v>
      </c>
      <c r="Q147" t="str">
        <f>salesTable[email_final]</f>
        <v>Daniel.Owusu95@Example.Com</v>
      </c>
      <c r="R147" t="str">
        <f>salesTable[sources_final]</f>
        <v>Agent_App_2025.csv</v>
      </c>
      <c r="S147" s="22"/>
    </row>
    <row r="148" spans="1:19" x14ac:dyDescent="0.3">
      <c r="A148" s="8" t="str">
        <f>salesTable[orderRef_final]</f>
        <v>GH-ACC-2025-01166</v>
      </c>
      <c r="B148" s="17">
        <f>salesTable[orderDate_final]</f>
        <v>45665</v>
      </c>
      <c r="C148" s="17" t="str">
        <f>salesTable[CustomerID_final]</f>
        <v>C0371</v>
      </c>
      <c r="D148" s="17" t="str">
        <f>salesTable[firstName_Final]</f>
        <v>NAA</v>
      </c>
      <c r="E148" s="17" t="str">
        <f>salesTable[lastName_final]</f>
        <v>ASARE</v>
      </c>
      <c r="F148" s="17" t="str">
        <f>salesTable[Region_Final]</f>
        <v>ACCRA</v>
      </c>
      <c r="G148" t="str">
        <f>salesTable[productID_Final]</f>
        <v>P009</v>
      </c>
      <c r="H148" t="str">
        <f>salesTable[productName_final]</f>
        <v>FILING CABINET</v>
      </c>
      <c r="I148" t="str">
        <f>salesTable[productCategory_finalStatus]</f>
        <v>OFFICE SUPPLIES</v>
      </c>
      <c r="J148" t="str">
        <f>salesTable[customerType_Final]</f>
        <v>BUSINESS</v>
      </c>
      <c r="K148" t="str">
        <f>salesTable[SalesChannel_final]</f>
        <v>MOBILE APP</v>
      </c>
      <c r="L148" t="str">
        <f>salesTable[paymentMethod_Final]</f>
        <v>CASH</v>
      </c>
      <c r="M148">
        <f>salesTable[Quantity_final]</f>
        <v>4</v>
      </c>
      <c r="N148">
        <f>salesTable[UnitPrice_final]</f>
        <v>980</v>
      </c>
      <c r="O148">
        <f>salesTable[revenue_final]</f>
        <v>3920</v>
      </c>
      <c r="P148" t="str">
        <f>salesTable[Phone_final]</f>
        <v>0277119911</v>
      </c>
      <c r="Q148" t="str">
        <f>salesTable[email_final]</f>
        <v>Naa.Asare27@Example.Com</v>
      </c>
      <c r="R148" t="str">
        <f>salesTable[sources_final]</f>
        <v>Mobile_App_Export.csv</v>
      </c>
      <c r="S148" s="22"/>
    </row>
    <row r="149" spans="1:19" x14ac:dyDescent="0.3">
      <c r="A149" s="8" t="str">
        <f>salesTable[orderRef_final]</f>
        <v>GH-ACC-2025-01168</v>
      </c>
      <c r="B149" s="17">
        <f>salesTable[orderDate_final]</f>
        <v>45887</v>
      </c>
      <c r="C149" s="17" t="str">
        <f>salesTable[CustomerID_final]</f>
        <v>C0359</v>
      </c>
      <c r="D149" s="17" t="str">
        <f>salesTable[firstName_Final]</f>
        <v>ADWOA</v>
      </c>
      <c r="E149" s="17" t="str">
        <f>salesTable[lastName_final]</f>
        <v>MENSAH</v>
      </c>
      <c r="F149" s="17" t="str">
        <f>salesTable[Region_Final]</f>
        <v>ACCRA</v>
      </c>
      <c r="G149" t="str">
        <f>salesTable[productID_Final]</f>
        <v>P007</v>
      </c>
      <c r="H149" t="str">
        <f>salesTable[productName_final]</f>
        <v>COTTON SHIRT</v>
      </c>
      <c r="I149" t="str">
        <f>salesTable[productCategory_finalStatus]</f>
        <v>MISMATCH</v>
      </c>
      <c r="J149" t="str">
        <f>salesTable[customerType_Final]</f>
        <v>INDIVIDUAL</v>
      </c>
      <c r="K149" t="str">
        <f>salesTable[SalesChannel_final]</f>
        <v>ONLINE</v>
      </c>
      <c r="L149" t="str">
        <f>salesTable[paymentMethod_Final]</f>
        <v>CASH</v>
      </c>
      <c r="M149">
        <f>salesTable[Quantity_final]</f>
        <v>8</v>
      </c>
      <c r="N149">
        <f>salesTable[UnitPrice_final]</f>
        <v>180</v>
      </c>
      <c r="O149">
        <f>salesTable[revenue_final]</f>
        <v>1440</v>
      </c>
      <c r="P149" t="str">
        <f>salesTable[Phone_final]</f>
        <v>0248987214</v>
      </c>
      <c r="Q149" t="str">
        <f>salesTable[email_final]</f>
        <v>Adwoa.Mensah80@Example.Com</v>
      </c>
      <c r="R149" t="str">
        <f>salesTable[sources_final]</f>
        <v>Online_Sales_2025.xlsx</v>
      </c>
      <c r="S149" s="22"/>
    </row>
    <row r="150" spans="1:19" x14ac:dyDescent="0.3">
      <c r="A150" s="8" t="str">
        <f>salesTable[orderRef_final]</f>
        <v>GH-ACC-2025-01179</v>
      </c>
      <c r="B150" s="17">
        <f>salesTable[orderDate_final]</f>
        <v>45870</v>
      </c>
      <c r="C150" s="17" t="str">
        <f>salesTable[CustomerID_final]</f>
        <v>C0318</v>
      </c>
      <c r="D150" s="17" t="str">
        <f>salesTable[firstName_Final]</f>
        <v>ADWOA</v>
      </c>
      <c r="E150" s="17" t="str">
        <f>salesTable[lastName_final]</f>
        <v>OWUSU</v>
      </c>
      <c r="F150" s="17" t="str">
        <f>salesTable[Region_Final]</f>
        <v>ACCRA</v>
      </c>
      <c r="G150" t="str">
        <f>salesTable[productID_Final]</f>
        <v>P010</v>
      </c>
      <c r="H150" t="str">
        <f>salesTable[productName_final]</f>
        <v>AIR CONDITIONER</v>
      </c>
      <c r="I150" t="str">
        <f>salesTable[productCategory_finalStatus]</f>
        <v>HOME APPLIANCES</v>
      </c>
      <c r="J150" t="str">
        <f>salesTable[customerType_Final]</f>
        <v>BUSINESS</v>
      </c>
      <c r="K150" t="str">
        <f>salesTable[SalesChannel_final]</f>
        <v>MOBILE APP</v>
      </c>
      <c r="L150" t="str">
        <f>salesTable[paymentMethod_Final]</f>
        <v>BANK TRANSFER</v>
      </c>
      <c r="M150" t="str">
        <f>salesTable[Quantity_final]</f>
        <v>INVALID</v>
      </c>
      <c r="N150">
        <f>salesTable[UnitPrice_final]</f>
        <v>3600</v>
      </c>
      <c r="O150" t="str">
        <f>salesTable[revenue_final]</f>
        <v>INVALID</v>
      </c>
      <c r="P150" t="str">
        <f>salesTable[Phone_final]</f>
        <v>0549396424</v>
      </c>
      <c r="Q150" t="str">
        <f>salesTable[email_final]</f>
        <v>Adwoa.Owusu42@Example.Com</v>
      </c>
      <c r="R150" t="str">
        <f>salesTable[sources_final]</f>
        <v>Online_Sales_2025.xlsx</v>
      </c>
      <c r="S150" s="22"/>
    </row>
    <row r="151" spans="1:19" x14ac:dyDescent="0.3">
      <c r="A151" s="8" t="str">
        <f>salesTable[orderRef_final]</f>
        <v>GH-ACC-2025-01181</v>
      </c>
      <c r="B151" s="17">
        <f>salesTable[orderDate_final]</f>
        <v>45722</v>
      </c>
      <c r="C151" s="17" t="str">
        <f>salesTable[CustomerID_final]</f>
        <v>C0172</v>
      </c>
      <c r="D151" s="17" t="str">
        <f>salesTable[firstName_Final]</f>
        <v>MICHAEL</v>
      </c>
      <c r="E151" s="17" t="str">
        <f>salesTable[lastName_final]</f>
        <v>ADDO</v>
      </c>
      <c r="F151" s="17" t="str">
        <f>salesTable[Region_Final]</f>
        <v>ACCRA</v>
      </c>
      <c r="G151" t="str">
        <f>salesTable[productID_Final]</f>
        <v>P009</v>
      </c>
      <c r="H151" t="str">
        <f>salesTable[productName_final]</f>
        <v>FILING CABINET</v>
      </c>
      <c r="I151" t="str">
        <f>salesTable[productCategory_finalStatus]</f>
        <v>OFFICE SUPPLIES</v>
      </c>
      <c r="J151" t="str">
        <f>salesTable[customerType_Final]</f>
        <v>BUSINESS</v>
      </c>
      <c r="K151" t="str">
        <f>salesTable[SalesChannel_final]</f>
        <v>MOBILE APP</v>
      </c>
      <c r="L151" t="str">
        <f>salesTable[paymentMethod_Final]</f>
        <v>MOBILE MONEY</v>
      </c>
      <c r="M151">
        <f>salesTable[Quantity_final]</f>
        <v>11</v>
      </c>
      <c r="N151">
        <f>salesTable[UnitPrice_final]</f>
        <v>1030</v>
      </c>
      <c r="O151">
        <f>salesTable[revenue_final]</f>
        <v>11330</v>
      </c>
      <c r="P151" t="str">
        <f>salesTable[Phone_final]</f>
        <v>0596984473</v>
      </c>
      <c r="Q151" t="str">
        <f>salesTable[email_final]</f>
        <v>Michael.Addo91@Example.Com</v>
      </c>
      <c r="R151" t="str">
        <f>salesTable[sources_final]</f>
        <v>Retail_POS_2025.csv</v>
      </c>
      <c r="S151" s="22"/>
    </row>
    <row r="152" spans="1:19" x14ac:dyDescent="0.3">
      <c r="A152" s="8" t="str">
        <f>salesTable[orderRef_final]</f>
        <v>GH-ACC-2025-01187</v>
      </c>
      <c r="B152" s="17" t="str">
        <f>salesTable[orderDate_final]</f>
        <v>MISSING</v>
      </c>
      <c r="C152" s="17" t="str">
        <f>salesTable[CustomerID_final]</f>
        <v>NO MATCH</v>
      </c>
      <c r="D152" s="17" t="str">
        <f>salesTable[firstName_Final]</f>
        <v>NO MATCH</v>
      </c>
      <c r="E152" s="17" t="str">
        <f>salesTable[lastName_final]</f>
        <v>NO MATCH</v>
      </c>
      <c r="F152" s="17" t="str">
        <f>salesTable[Region_Final]</f>
        <v>ACCRA</v>
      </c>
      <c r="G152" t="str">
        <f>salesTable[productID_Final]</f>
        <v>P005</v>
      </c>
      <c r="H152" t="str">
        <f>salesTable[productName_final]</f>
        <v>SMARTPHONE X</v>
      </c>
      <c r="I152" t="str">
        <f>salesTable[productCategory_finalStatus]</f>
        <v>ELECTRONICS</v>
      </c>
      <c r="J152" t="str">
        <f>salesTable[customerType_Final]</f>
        <v>INDIVIDUAL</v>
      </c>
      <c r="K152" t="str">
        <f>salesTable[SalesChannel_final]</f>
        <v>ONLINE</v>
      </c>
      <c r="L152" t="str">
        <f>salesTable[paymentMethod_Final]</f>
        <v>CASH</v>
      </c>
      <c r="M152">
        <f>salesTable[Quantity_final]</f>
        <v>4</v>
      </c>
      <c r="N152">
        <f>salesTable[UnitPrice_final]</f>
        <v>2800</v>
      </c>
      <c r="O152">
        <f>salesTable[revenue_final]</f>
        <v>11200</v>
      </c>
      <c r="P152" t="str">
        <f>salesTable[Phone_final]</f>
        <v>0241750462</v>
      </c>
      <c r="Q152" t="str">
        <f>salesTable[email_final]</f>
        <v>Ama.Mensah21@Example.Com</v>
      </c>
      <c r="R152" t="str">
        <f>salesTable[sources_final]</f>
        <v>Retail_POS_2025.csv</v>
      </c>
      <c r="S152" s="22"/>
    </row>
    <row r="153" spans="1:19" x14ac:dyDescent="0.3">
      <c r="A153" s="8" t="str">
        <f>salesTable[orderRef_final]</f>
        <v>GH-ACC-2025-01207</v>
      </c>
      <c r="B153" s="17">
        <f>salesTable[orderDate_final]</f>
        <v>45800</v>
      </c>
      <c r="C153" s="17" t="str">
        <f>salesTable[CustomerID_final]</f>
        <v>C0059</v>
      </c>
      <c r="D153" s="17" t="str">
        <f>salesTable[firstName_Final]</f>
        <v>YAW</v>
      </c>
      <c r="E153" s="17" t="str">
        <f>salesTable[lastName_final]</f>
        <v>APPIAH</v>
      </c>
      <c r="F153" s="17" t="str">
        <f>salesTable[Region_Final]</f>
        <v>ACCRA</v>
      </c>
      <c r="G153" t="str">
        <f>salesTable[productID_Final]</f>
        <v>P007</v>
      </c>
      <c r="H153" t="str">
        <f>salesTable[productName_final]</f>
        <v>COTTON SHIRT</v>
      </c>
      <c r="I153" t="str">
        <f>salesTable[productCategory_finalStatus]</f>
        <v>CLOTHING</v>
      </c>
      <c r="J153" t="str">
        <f>salesTable[customerType_Final]</f>
        <v>GOVERNMENT</v>
      </c>
      <c r="K153" t="str">
        <f>salesTable[SalesChannel_final]</f>
        <v>MOBILE APP</v>
      </c>
      <c r="L153" t="str">
        <f>salesTable[paymentMethod_Final]</f>
        <v>CARD</v>
      </c>
      <c r="M153">
        <f>salesTable[Quantity_final]</f>
        <v>2</v>
      </c>
      <c r="N153">
        <f>salesTable[UnitPrice_final]</f>
        <v>180</v>
      </c>
      <c r="O153">
        <f>salesTable[revenue_final]</f>
        <v>360</v>
      </c>
      <c r="P153" t="str">
        <f>salesTable[Phone_final]</f>
        <v>0249950323</v>
      </c>
      <c r="Q153" t="str">
        <f>salesTable[email_final]</f>
        <v>Yaw.Appiah61@Example.Com</v>
      </c>
      <c r="R153" t="str">
        <f>salesTable[sources_final]</f>
        <v>Retail_POS_2025.csv</v>
      </c>
      <c r="S153" s="22"/>
    </row>
    <row r="154" spans="1:19" x14ac:dyDescent="0.3">
      <c r="A154" s="8" t="str">
        <f>salesTable[orderRef_final]</f>
        <v>GH-ACC-2025-01216</v>
      </c>
      <c r="B154" s="17" t="str">
        <f>salesTable[orderDate_final]</f>
        <v>OUT OF SCOPE</v>
      </c>
      <c r="C154" s="17" t="str">
        <f>salesTable[CustomerID_final]</f>
        <v>NO MATCH</v>
      </c>
      <c r="D154" s="17" t="str">
        <f>salesTable[firstName_Final]</f>
        <v>NO MATCH</v>
      </c>
      <c r="E154" s="17" t="str">
        <f>salesTable[lastName_final]</f>
        <v>NO MATCH</v>
      </c>
      <c r="F154" s="17" t="str">
        <f>salesTable[Region_Final]</f>
        <v>ACCRA</v>
      </c>
      <c r="G154" t="str">
        <f>salesTable[productID_Final]</f>
        <v>P001</v>
      </c>
      <c r="H154" t="str">
        <f>salesTable[productName_final]</f>
        <v>LAPTOP PRO 14</v>
      </c>
      <c r="I154" t="str">
        <f>salesTable[productCategory_finalStatus]</f>
        <v>ELECTRONICS</v>
      </c>
      <c r="J154" t="str">
        <f>salesTable[customerType_Final]</f>
        <v>GOVERNMENT</v>
      </c>
      <c r="K154" t="str">
        <f>salesTable[SalesChannel_final]</f>
        <v>MOBILE APP</v>
      </c>
      <c r="L154" t="str">
        <f>salesTable[paymentMethod_Final]</f>
        <v>CARD</v>
      </c>
      <c r="M154">
        <f>salesTable[Quantity_final]</f>
        <v>6</v>
      </c>
      <c r="N154">
        <f>salesTable[UnitPrice_final]</f>
        <v>4200</v>
      </c>
      <c r="O154">
        <f>salesTable[revenue_final]</f>
        <v>25200</v>
      </c>
      <c r="P154" t="str">
        <f>salesTable[Phone_final]</f>
        <v>0592456533</v>
      </c>
      <c r="Q154" t="str">
        <f>salesTable[email_final]</f>
        <v>Ama.Arthur71@Example.Com</v>
      </c>
      <c r="R154" t="str">
        <f>salesTable[sources_final]</f>
        <v>Online_Sales_2025.xlsx</v>
      </c>
      <c r="S154" s="22"/>
    </row>
    <row r="155" spans="1:19" x14ac:dyDescent="0.3">
      <c r="A155" s="8" t="str">
        <f>salesTable[orderRef_final]</f>
        <v>GH-ACC-2025-01230</v>
      </c>
      <c r="B155" s="17">
        <f>salesTable[orderDate_final]</f>
        <v>45747</v>
      </c>
      <c r="C155" s="17" t="str">
        <f>salesTable[CustomerID_final]</f>
        <v>C0061</v>
      </c>
      <c r="D155" s="17" t="str">
        <f>salesTable[firstName_Final]</f>
        <v>DANIEL</v>
      </c>
      <c r="E155" s="17" t="str">
        <f>salesTable[lastName_final]</f>
        <v>MENSAH</v>
      </c>
      <c r="F155" s="17" t="str">
        <f>salesTable[Region_Final]</f>
        <v>ACCRA</v>
      </c>
      <c r="G155" t="str">
        <f>salesTable[productID_Final]</f>
        <v>P002</v>
      </c>
      <c r="H155" t="str">
        <f>salesTable[productName_final]</f>
        <v>OFFICE CHAIR</v>
      </c>
      <c r="I155" t="str">
        <f>salesTable[productCategory_finalStatus]</f>
        <v>FURNITURE</v>
      </c>
      <c r="J155" t="str">
        <f>salesTable[customerType_Final]</f>
        <v>BUSINESS</v>
      </c>
      <c r="K155" t="str">
        <f>salesTable[SalesChannel_final]</f>
        <v>IN-STORE</v>
      </c>
      <c r="L155" t="str">
        <f>salesTable[paymentMethod_Final]</f>
        <v>MOBILE MONEY</v>
      </c>
      <c r="M155">
        <f>salesTable[Quantity_final]</f>
        <v>1</v>
      </c>
      <c r="N155">
        <f>salesTable[UnitPrice_final]</f>
        <v>850</v>
      </c>
      <c r="O155">
        <f>salesTable[revenue_final]</f>
        <v>850</v>
      </c>
      <c r="P155" t="str">
        <f>salesTable[Phone_final]</f>
        <v>0205141461</v>
      </c>
      <c r="Q155" t="str">
        <f>salesTable[email_final]</f>
        <v>Daniel.Mensah56@Example.Com</v>
      </c>
      <c r="R155" t="str">
        <f>salesTable[sources_final]</f>
        <v>Mobile_App_Export.csv</v>
      </c>
      <c r="S155" s="22"/>
    </row>
    <row r="156" spans="1:19" x14ac:dyDescent="0.3">
      <c r="A156" s="8" t="str">
        <f>salesTable[orderRef_final]</f>
        <v>GH-ACC-2025-01243</v>
      </c>
      <c r="B156" s="17">
        <f>salesTable[orderDate_final]</f>
        <v>45981</v>
      </c>
      <c r="C156" s="17" t="str">
        <f>salesTable[CustomerID_final]</f>
        <v>C0218</v>
      </c>
      <c r="D156" s="17" t="str">
        <f>salesTable[firstName_Final]</f>
        <v>MICHAEL</v>
      </c>
      <c r="E156" s="17" t="str">
        <f>salesTable[lastName_final]</f>
        <v>ASARE</v>
      </c>
      <c r="F156" s="17" t="str">
        <f>salesTable[Region_Final]</f>
        <v>ACCRA</v>
      </c>
      <c r="G156" t="str">
        <f>salesTable[productID_Final]</f>
        <v>P006</v>
      </c>
      <c r="H156" t="str">
        <f>salesTable[productName_final]</f>
        <v>STANDING DESK</v>
      </c>
      <c r="I156" t="str">
        <f>salesTable[productCategory_finalStatus]</f>
        <v>FURNITURE</v>
      </c>
      <c r="J156" t="str">
        <f>salesTable[customerType_Final]</f>
        <v>INDIVIDUAL</v>
      </c>
      <c r="K156" t="str">
        <f>salesTable[SalesChannel_final]</f>
        <v>ONLINE</v>
      </c>
      <c r="L156" t="str">
        <f>salesTable[paymentMethod_Final]</f>
        <v>CASH</v>
      </c>
      <c r="M156">
        <f>salesTable[Quantity_final]</f>
        <v>7</v>
      </c>
      <c r="N156">
        <f>salesTable[UnitPrice_final]</f>
        <v>1900</v>
      </c>
      <c r="O156">
        <f>salesTable[revenue_final]</f>
        <v>13300</v>
      </c>
      <c r="P156" t="str">
        <f>salesTable[Phone_final]</f>
        <v>0264711344</v>
      </c>
      <c r="Q156" t="str">
        <f>salesTable[email_final]</f>
        <v>Michael.Asare83@Example.Com</v>
      </c>
      <c r="R156" t="str">
        <f>salesTable[sources_final]</f>
        <v>Online_Sales_2025.xlsx</v>
      </c>
      <c r="S156" s="22"/>
    </row>
    <row r="157" spans="1:19" x14ac:dyDescent="0.3">
      <c r="A157" s="8" t="str">
        <f>salesTable[orderRef_final]</f>
        <v>GH-ACC-2025-01249</v>
      </c>
      <c r="B157" s="17">
        <f>salesTable[orderDate_final]</f>
        <v>45751</v>
      </c>
      <c r="C157" s="17" t="str">
        <f>salesTable[CustomerID_final]</f>
        <v>C0042</v>
      </c>
      <c r="D157" s="17" t="str">
        <f>salesTable[firstName_Final]</f>
        <v>ADWOA</v>
      </c>
      <c r="E157" s="17" t="str">
        <f>salesTable[lastName_final]</f>
        <v>BADU</v>
      </c>
      <c r="F157" s="17" t="str">
        <f>salesTable[Region_Final]</f>
        <v>ACCRA</v>
      </c>
      <c r="G157" t="str">
        <f>salesTable[productID_Final]</f>
        <v>P001</v>
      </c>
      <c r="H157" t="str">
        <f>salesTable[productName_final]</f>
        <v>LAPTOP PRO 14</v>
      </c>
      <c r="I157" t="str">
        <f>salesTable[productCategory_finalStatus]</f>
        <v>ELECTRONICS</v>
      </c>
      <c r="J157" t="str">
        <f>salesTable[customerType_Final]</f>
        <v>INDIVIDUAL</v>
      </c>
      <c r="K157" t="str">
        <f>salesTable[SalesChannel_final]</f>
        <v>IN-STORE</v>
      </c>
      <c r="L157" t="str">
        <f>salesTable[paymentMethod_Final]</f>
        <v>CASH</v>
      </c>
      <c r="M157">
        <f>salesTable[Quantity_final]</f>
        <v>8</v>
      </c>
      <c r="N157">
        <f>salesTable[UnitPrice_final]</f>
        <v>4200</v>
      </c>
      <c r="O157">
        <f>salesTable[revenue_final]</f>
        <v>33600</v>
      </c>
      <c r="P157" t="str">
        <f>salesTable[Phone_final]</f>
        <v>0591997255</v>
      </c>
      <c r="Q157" t="str">
        <f>salesTable[email_final]</f>
        <v>Adwoa.Badu10@Example.Com</v>
      </c>
      <c r="R157" t="str">
        <f>salesTable[sources_final]</f>
        <v>Agent_App_2025.csv</v>
      </c>
      <c r="S157" s="22"/>
    </row>
    <row r="158" spans="1:19" x14ac:dyDescent="0.3">
      <c r="A158" s="8" t="str">
        <f>salesTable[orderRef_final]</f>
        <v>GH-ACC-2025-01251</v>
      </c>
      <c r="B158" s="17">
        <f>salesTable[orderDate_final]</f>
        <v>45921</v>
      </c>
      <c r="C158" s="17" t="str">
        <f>salesTable[CustomerID_final]</f>
        <v>C0092</v>
      </c>
      <c r="D158" s="17" t="str">
        <f>salesTable[firstName_Final]</f>
        <v>AKOSUA</v>
      </c>
      <c r="E158" s="17" t="str">
        <f>salesTable[lastName_final]</f>
        <v>MENSAH</v>
      </c>
      <c r="F158" s="17" t="str">
        <f>salesTable[Region_Final]</f>
        <v>ACCRA</v>
      </c>
      <c r="G158" t="str">
        <f>salesTable[productID_Final]</f>
        <v>P012</v>
      </c>
      <c r="H158" t="str">
        <f>salesTable[productName_final]</f>
        <v>BLENDER PLUS</v>
      </c>
      <c r="I158" t="str">
        <f>salesTable[productCategory_finalStatus]</f>
        <v>HOME APPLIANCES</v>
      </c>
      <c r="J158" t="str">
        <f>salesTable[customerType_Final]</f>
        <v>INDIVIDUAL</v>
      </c>
      <c r="K158" t="str">
        <f>salesTable[SalesChannel_final]</f>
        <v>AGENT</v>
      </c>
      <c r="L158" t="str">
        <f>salesTable[paymentMethod_Final]</f>
        <v>CARD</v>
      </c>
      <c r="M158">
        <f>salesTable[Quantity_final]</f>
        <v>2</v>
      </c>
      <c r="N158">
        <f>salesTable[UnitPrice_final]</f>
        <v>620</v>
      </c>
      <c r="O158">
        <f>salesTable[revenue_final]</f>
        <v>1240</v>
      </c>
      <c r="P158" t="str">
        <f>salesTable[Phone_final]</f>
        <v>0553887004</v>
      </c>
      <c r="Q158" t="str">
        <f>salesTable[email_final]</f>
        <v>Akosua.Mensah41@Example.Com</v>
      </c>
      <c r="R158" t="str">
        <f>salesTable[sources_final]</f>
        <v>Agent_App_2025.csv</v>
      </c>
      <c r="S158" s="22"/>
    </row>
    <row r="159" spans="1:19" x14ac:dyDescent="0.3">
      <c r="A159" s="8" t="str">
        <f>salesTable[orderRef_final]</f>
        <v>GH-ACC-2025-01252</v>
      </c>
      <c r="B159" s="17" t="str">
        <f>salesTable[orderDate_final]</f>
        <v>OUT OF SCOPE</v>
      </c>
      <c r="C159" s="17" t="str">
        <f>salesTable[CustomerID_final]</f>
        <v>C0096</v>
      </c>
      <c r="D159" s="17" t="str">
        <f>salesTable[firstName_Final]</f>
        <v>KWAME</v>
      </c>
      <c r="E159" s="17" t="str">
        <f>salesTable[lastName_final]</f>
        <v>ARTHUR</v>
      </c>
      <c r="F159" s="17" t="str">
        <f>salesTable[Region_Final]</f>
        <v>ACCRA</v>
      </c>
      <c r="G159" t="str">
        <f>salesTable[productID_Final]</f>
        <v>P008</v>
      </c>
      <c r="H159" t="str">
        <f>salesTable[productName_final]</f>
        <v>MICROWAVE 25L</v>
      </c>
      <c r="I159" t="str">
        <f>salesTable[productCategory_finalStatus]</f>
        <v>HOME APPLIANCES</v>
      </c>
      <c r="J159" t="str">
        <f>salesTable[customerType_Final]</f>
        <v>BUSINESS</v>
      </c>
      <c r="K159" t="str">
        <f>salesTable[SalesChannel_final]</f>
        <v>MOBILE APP</v>
      </c>
      <c r="L159" t="str">
        <f>salesTable[paymentMethod_Final]</f>
        <v>CARD</v>
      </c>
      <c r="M159">
        <f>salesTable[Quantity_final]</f>
        <v>6</v>
      </c>
      <c r="N159">
        <f>salesTable[UnitPrice_final]</f>
        <v>1250</v>
      </c>
      <c r="O159">
        <f>salesTable[revenue_final]</f>
        <v>7500</v>
      </c>
      <c r="P159" t="str">
        <f>salesTable[Phone_final]</f>
        <v>0241250775</v>
      </c>
      <c r="Q159" t="str">
        <f>salesTable[email_final]</f>
        <v>Kwame.Arthur58@Example.Com</v>
      </c>
      <c r="R159" t="str">
        <f>salesTable[sources_final]</f>
        <v>Online_Sales_2025.xlsx</v>
      </c>
      <c r="S159" s="22"/>
    </row>
    <row r="160" spans="1:19" x14ac:dyDescent="0.3">
      <c r="A160" s="8" t="str">
        <f>salesTable[orderRef_final]</f>
        <v>GH-ACC-2025-01254</v>
      </c>
      <c r="B160" s="17">
        <f>salesTable[orderDate_final]</f>
        <v>45966</v>
      </c>
      <c r="C160" s="17" t="str">
        <f>salesTable[CustomerID_final]</f>
        <v>C0069</v>
      </c>
      <c r="D160" s="17" t="str">
        <f>salesTable[firstName_Final]</f>
        <v>KOJO</v>
      </c>
      <c r="E160" s="17" t="str">
        <f>salesTable[lastName_final]</f>
        <v>ADDO</v>
      </c>
      <c r="F160" s="17" t="str">
        <f>salesTable[Region_Final]</f>
        <v>ACCRA</v>
      </c>
      <c r="G160" t="str">
        <f>salesTable[productID_Final]</f>
        <v>P005</v>
      </c>
      <c r="H160" t="str">
        <f>salesTable[productName_final]</f>
        <v>SMARTPHONE X</v>
      </c>
      <c r="I160" t="str">
        <f>salesTable[productCategory_finalStatus]</f>
        <v>ELECTRONICS</v>
      </c>
      <c r="J160" t="str">
        <f>salesTable[customerType_Final]</f>
        <v>GOVERNMENT</v>
      </c>
      <c r="K160" t="str">
        <f>salesTable[SalesChannel_final]</f>
        <v>AGENT</v>
      </c>
      <c r="L160" t="str">
        <f>salesTable[paymentMethod_Final]</f>
        <v>CASH</v>
      </c>
      <c r="M160">
        <f>salesTable[Quantity_final]</f>
        <v>11</v>
      </c>
      <c r="N160">
        <f>salesTable[UnitPrice_final]</f>
        <v>2800</v>
      </c>
      <c r="O160">
        <f>salesTable[revenue_final]</f>
        <v>30800</v>
      </c>
      <c r="P160" t="str">
        <f>salesTable[Phone_final]</f>
        <v>0241234567</v>
      </c>
      <c r="Q160" t="str">
        <f>salesTable[email_final]</f>
        <v>Kojo.Addo72@Example.Com</v>
      </c>
      <c r="R160" t="str">
        <f>salesTable[sources_final]</f>
        <v>Online_Sales_2025.xlsx</v>
      </c>
      <c r="S160" s="22"/>
    </row>
    <row r="161" spans="1:19" x14ac:dyDescent="0.3">
      <c r="A161" s="8" t="str">
        <f>salesTable[orderRef_final]</f>
        <v>GH-ACC-2025-01271</v>
      </c>
      <c r="B161" s="17">
        <f>salesTable[orderDate_final]</f>
        <v>45783</v>
      </c>
      <c r="C161" s="17" t="str">
        <f>salesTable[CustomerID_final]</f>
        <v>C0102</v>
      </c>
      <c r="D161" s="17" t="str">
        <f>salesTable[firstName_Final]</f>
        <v>KOFI</v>
      </c>
      <c r="E161" s="17" t="str">
        <f>salesTable[lastName_final]</f>
        <v>ASARE</v>
      </c>
      <c r="F161" s="17" t="str">
        <f>salesTable[Region_Final]</f>
        <v>ACCRA</v>
      </c>
      <c r="G161" t="str">
        <f>salesTable[productID_Final]</f>
        <v>P005</v>
      </c>
      <c r="H161" t="str">
        <f>salesTable[productName_final]</f>
        <v>SMARTPHONE X</v>
      </c>
      <c r="I161" t="str">
        <f>salesTable[productCategory_finalStatus]</f>
        <v>ELECTRONICS</v>
      </c>
      <c r="J161" t="str">
        <f>salesTable[customerType_Final]</f>
        <v>BUSINESS</v>
      </c>
      <c r="K161" t="str">
        <f>salesTable[SalesChannel_final]</f>
        <v>ONLINE</v>
      </c>
      <c r="L161" t="str">
        <f>salesTable[paymentMethod_Final]</f>
        <v>CASH</v>
      </c>
      <c r="M161">
        <f>salesTable[Quantity_final]</f>
        <v>4</v>
      </c>
      <c r="N161">
        <f>salesTable[UnitPrice_final]</f>
        <v>2800</v>
      </c>
      <c r="O161">
        <f>salesTable[revenue_final]</f>
        <v>11200</v>
      </c>
      <c r="P161" t="str">
        <f>salesTable[Phone_final]</f>
        <v>0208648820</v>
      </c>
      <c r="Q161" t="str">
        <f>salesTable[email_final]</f>
        <v>Kofi.Asare52@Example.Com</v>
      </c>
      <c r="R161" t="str">
        <f>salesTable[sources_final]</f>
        <v>Agent_App_2025.csv</v>
      </c>
      <c r="S161" s="22"/>
    </row>
    <row r="162" spans="1:19" x14ac:dyDescent="0.3">
      <c r="A162" s="8" t="str">
        <f>salesTable[orderRef_final]</f>
        <v>GH-ACC-2025-01273</v>
      </c>
      <c r="B162" s="17">
        <f>salesTable[orderDate_final]</f>
        <v>45672</v>
      </c>
      <c r="C162" s="17" t="str">
        <f>salesTable[CustomerID_final]</f>
        <v>C0130</v>
      </c>
      <c r="D162" s="17" t="str">
        <f>salesTable[firstName_Final]</f>
        <v>AMA</v>
      </c>
      <c r="E162" s="17" t="str">
        <f>salesTable[lastName_final]</f>
        <v>MISSING</v>
      </c>
      <c r="F162" s="17" t="str">
        <f>salesTable[Region_Final]</f>
        <v>ACCRA</v>
      </c>
      <c r="G162" t="str">
        <f>salesTable[productID_Final]</f>
        <v>P009</v>
      </c>
      <c r="H162" t="str">
        <f>salesTable[productName_final]</f>
        <v>FILING CABINET</v>
      </c>
      <c r="I162" t="str">
        <f>salesTable[productCategory_finalStatus]</f>
        <v>OFFICE SUPPLIES</v>
      </c>
      <c r="J162" t="str">
        <f>salesTable[customerType_Final]</f>
        <v>GOVERNMENT</v>
      </c>
      <c r="K162" t="str">
        <f>salesTable[SalesChannel_final]</f>
        <v>ONLINE</v>
      </c>
      <c r="L162" t="str">
        <f>salesTable[paymentMethod_Final]</f>
        <v>CARD</v>
      </c>
      <c r="M162">
        <f>salesTable[Quantity_final]</f>
        <v>5</v>
      </c>
      <c r="N162" t="str">
        <f>salesTable[UnitPrice_final]</f>
        <v>INVALID</v>
      </c>
      <c r="O162" t="str">
        <f>salesTable[revenue_final]</f>
        <v>INVALID</v>
      </c>
      <c r="P162" t="str">
        <f>salesTable[Phone_final]</f>
        <v>0593164117</v>
      </c>
      <c r="Q162" t="str">
        <f>salesTable[email_final]</f>
        <v>Ama.Asare84@Example.Com</v>
      </c>
      <c r="R162" t="str">
        <f>salesTable[sources_final]</f>
        <v>Mobile_App_Export.csv</v>
      </c>
      <c r="S162" s="22"/>
    </row>
    <row r="163" spans="1:19" x14ac:dyDescent="0.3">
      <c r="A163" s="8" t="str">
        <f>salesTable[orderRef_final]</f>
        <v>GH-ACC-2025-01294</v>
      </c>
      <c r="B163" s="17">
        <f>salesTable[orderDate_final]</f>
        <v>45728</v>
      </c>
      <c r="C163" s="17" t="str">
        <f>salesTable[CustomerID_final]</f>
        <v>C0094</v>
      </c>
      <c r="D163" s="17" t="str">
        <f>salesTable[firstName_Final]</f>
        <v>KOFI</v>
      </c>
      <c r="E163" s="17" t="str">
        <f>salesTable[lastName_final]</f>
        <v>ARTHUR</v>
      </c>
      <c r="F163" s="17" t="str">
        <f>salesTable[Region_Final]</f>
        <v>ACCRA</v>
      </c>
      <c r="G163" t="str">
        <f>salesTable[productID_Final]</f>
        <v>P010</v>
      </c>
      <c r="H163" t="str">
        <f>salesTable[productName_final]</f>
        <v>AIR CONDITIONER</v>
      </c>
      <c r="I163" t="str">
        <f>salesTable[productCategory_finalStatus]</f>
        <v>HOME APPLIANCES</v>
      </c>
      <c r="J163" t="str">
        <f>salesTable[customerType_Final]</f>
        <v>INDIVIDUAL</v>
      </c>
      <c r="K163" t="str">
        <f>salesTable[SalesChannel_final]</f>
        <v>AGENT</v>
      </c>
      <c r="L163" t="str">
        <f>salesTable[paymentMethod_Final]</f>
        <v>CARD</v>
      </c>
      <c r="M163">
        <f>salesTable[Quantity_final]</f>
        <v>7</v>
      </c>
      <c r="N163">
        <f>salesTable[UnitPrice_final]</f>
        <v>3600</v>
      </c>
      <c r="O163">
        <f>salesTable[revenue_final]</f>
        <v>25200</v>
      </c>
      <c r="P163" t="str">
        <f>salesTable[Phone_final]</f>
        <v>0544944828</v>
      </c>
      <c r="Q163" t="str">
        <f>salesTable[email_final]</f>
        <v>Kofi.Arthur85@Example.Com</v>
      </c>
      <c r="R163" t="str">
        <f>salesTable[sources_final]</f>
        <v>Mobile_App_Export.csv</v>
      </c>
      <c r="S163" s="22"/>
    </row>
    <row r="164" spans="1:19" x14ac:dyDescent="0.3">
      <c r="A164" s="8" t="str">
        <f>salesTable[orderRef_final]</f>
        <v>GH-ACC-2025-01298</v>
      </c>
      <c r="B164" s="17">
        <f>salesTable[orderDate_final]</f>
        <v>45666</v>
      </c>
      <c r="C164" s="17" t="str">
        <f>salesTable[CustomerID_final]</f>
        <v>C0297</v>
      </c>
      <c r="D164" s="17" t="str">
        <f>salesTable[firstName_Final]</f>
        <v>NAA</v>
      </c>
      <c r="E164" s="17" t="str">
        <f>salesTable[lastName_final]</f>
        <v>ANTWI</v>
      </c>
      <c r="F164" s="17" t="str">
        <f>salesTable[Region_Final]</f>
        <v>ACCRA</v>
      </c>
      <c r="G164" t="str">
        <f>salesTable[productID_Final]</f>
        <v>P009</v>
      </c>
      <c r="H164" t="str">
        <f>salesTable[productName_final]</f>
        <v>FILING CABINET</v>
      </c>
      <c r="I164" t="str">
        <f>salesTable[productCategory_finalStatus]</f>
        <v>OFFICE SUPPLIES</v>
      </c>
      <c r="J164" t="str">
        <f>salesTable[customerType_Final]</f>
        <v>GOVERNMENT</v>
      </c>
      <c r="K164" t="str">
        <f>salesTable[SalesChannel_final]</f>
        <v>MOBILE APP</v>
      </c>
      <c r="L164" t="str">
        <f>salesTable[paymentMethod_Final]</f>
        <v>CASH</v>
      </c>
      <c r="M164">
        <f>salesTable[Quantity_final]</f>
        <v>7</v>
      </c>
      <c r="N164">
        <f>salesTable[UnitPrice_final]</f>
        <v>980</v>
      </c>
      <c r="O164">
        <f>salesTable[revenue_final]</f>
        <v>6860</v>
      </c>
      <c r="P164" t="str">
        <f>salesTable[Phone_final]</f>
        <v>0247568549</v>
      </c>
      <c r="Q164" t="str">
        <f>salesTable[email_final]</f>
        <v>Naa.Antwi45@Example.Com</v>
      </c>
      <c r="R164" t="str">
        <f>salesTable[sources_final]</f>
        <v>Online_Sales_2025.xlsx</v>
      </c>
      <c r="S164" s="22"/>
    </row>
    <row r="165" spans="1:19" x14ac:dyDescent="0.3">
      <c r="A165" s="8" t="str">
        <f>salesTable[orderRef_final]</f>
        <v>GH-ACC-2025-01301</v>
      </c>
      <c r="B165" s="17">
        <f>salesTable[orderDate_final]</f>
        <v>45966</v>
      </c>
      <c r="C165" s="17" t="str">
        <f>salesTable[CustomerID_final]</f>
        <v>C0019</v>
      </c>
      <c r="D165" s="17" t="str">
        <f>salesTable[firstName_Final]</f>
        <v>KOFI</v>
      </c>
      <c r="E165" s="17" t="str">
        <f>salesTable[lastName_final]</f>
        <v>ASARE</v>
      </c>
      <c r="F165" s="17" t="str">
        <f>salesTable[Region_Final]</f>
        <v>ACCRA</v>
      </c>
      <c r="G165" t="str">
        <f>salesTable[productID_Final]</f>
        <v>P001</v>
      </c>
      <c r="H165" t="str">
        <f>salesTable[productName_final]</f>
        <v>LAPTOP PRO 14</v>
      </c>
      <c r="I165" t="str">
        <f>salesTable[productCategory_finalStatus]</f>
        <v>ELECTRONICS</v>
      </c>
      <c r="J165" t="str">
        <f>salesTable[customerType_Final]</f>
        <v>BUSINESS</v>
      </c>
      <c r="K165" t="str">
        <f>salesTable[SalesChannel_final]</f>
        <v>IN-STORE</v>
      </c>
      <c r="L165" t="str">
        <f>salesTable[paymentMethod_Final]</f>
        <v>CASH</v>
      </c>
      <c r="M165">
        <f>salesTable[Quantity_final]</f>
        <v>12</v>
      </c>
      <c r="N165">
        <f>salesTable[UnitPrice_final]</f>
        <v>4200</v>
      </c>
      <c r="O165">
        <f>salesTable[revenue_final]</f>
        <v>50400</v>
      </c>
      <c r="P165" t="str">
        <f>salesTable[Phone_final]</f>
        <v>0261823278</v>
      </c>
      <c r="Q165" t="str">
        <f>salesTable[email_final]</f>
        <v>Kofi.Asare57@Example.Com</v>
      </c>
      <c r="R165" t="str">
        <f>salesTable[sources_final]</f>
        <v>Online_Sales_2025.xlsx</v>
      </c>
      <c r="S165" s="22"/>
    </row>
    <row r="166" spans="1:19" x14ac:dyDescent="0.3">
      <c r="A166" s="8" t="str">
        <f>salesTable[orderRef_final]</f>
        <v>GH-ACC-2025-01311</v>
      </c>
      <c r="B166" s="17" t="str">
        <f>salesTable[orderDate_final]</f>
        <v>OUT OF SCOPE</v>
      </c>
      <c r="C166" s="17" t="str">
        <f>salesTable[CustomerID_final]</f>
        <v>C0317</v>
      </c>
      <c r="D166" s="17" t="str">
        <f>salesTable[firstName_Final]</f>
        <v>NAA</v>
      </c>
      <c r="E166" s="17" t="str">
        <f>salesTable[lastName_final]</f>
        <v>OWUSU</v>
      </c>
      <c r="F166" s="17" t="str">
        <f>salesTable[Region_Final]</f>
        <v>ACCRA</v>
      </c>
      <c r="G166" t="str">
        <f>salesTable[productID_Final]</f>
        <v>P012</v>
      </c>
      <c r="H166" t="str">
        <f>salesTable[productName_final]</f>
        <v>BLENDER PLUS</v>
      </c>
      <c r="I166" t="str">
        <f>salesTable[productCategory_finalStatus]</f>
        <v>HOME APPLIANCES</v>
      </c>
      <c r="J166" t="str">
        <f>salesTable[customerType_Final]</f>
        <v>INDIVIDUAL</v>
      </c>
      <c r="K166" t="str">
        <f>salesTable[SalesChannel_final]</f>
        <v>IN-STORE</v>
      </c>
      <c r="L166" t="str">
        <f>salesTable[paymentMethod_Final]</f>
        <v>CARD</v>
      </c>
      <c r="M166">
        <f>salesTable[Quantity_final]</f>
        <v>4</v>
      </c>
      <c r="N166">
        <f>salesTable[UnitPrice_final]</f>
        <v>620</v>
      </c>
      <c r="O166">
        <f>salesTable[revenue_final]</f>
        <v>2480</v>
      </c>
      <c r="P166" t="str">
        <f>salesTable[Phone_final]</f>
        <v>0245844685</v>
      </c>
      <c r="Q166" t="str">
        <f>salesTable[email_final]</f>
        <v>Naa.Owusu95@Example.Com</v>
      </c>
      <c r="R166" t="str">
        <f>salesTable[sources_final]</f>
        <v>Agent_App_2025.csv</v>
      </c>
      <c r="S166" s="22"/>
    </row>
    <row r="167" spans="1:19" x14ac:dyDescent="0.3">
      <c r="A167" s="8" t="str">
        <f>salesTable[orderRef_final]</f>
        <v>GH-ACC-2025-01315</v>
      </c>
      <c r="B167" s="17" t="str">
        <f>salesTable[orderDate_final]</f>
        <v>OUT OF SCOPE</v>
      </c>
      <c r="C167" s="17" t="str">
        <f>salesTable[CustomerID_final]</f>
        <v>C0127</v>
      </c>
      <c r="D167" s="17" t="str">
        <f>salesTable[firstName_Final]</f>
        <v>NAA</v>
      </c>
      <c r="E167" s="17" t="str">
        <f>salesTable[lastName_final]</f>
        <v>OWUSU</v>
      </c>
      <c r="F167" s="17" t="str">
        <f>salesTable[Region_Final]</f>
        <v>ACCRA</v>
      </c>
      <c r="G167" t="str">
        <f>salesTable[productID_Final]</f>
        <v>P003</v>
      </c>
      <c r="H167" t="str">
        <f>salesTable[productName_final]</f>
        <v>WIRELESS HEADSET</v>
      </c>
      <c r="I167" t="str">
        <f>salesTable[productCategory_finalStatus]</f>
        <v>ELECTRONICS</v>
      </c>
      <c r="J167" t="str">
        <f>salesTable[customerType_Final]</f>
        <v>GOVERNMENT</v>
      </c>
      <c r="K167" t="str">
        <f>salesTable[SalesChannel_final]</f>
        <v>ONLINE</v>
      </c>
      <c r="L167" t="str">
        <f>salesTable[paymentMethod_Final]</f>
        <v>CARD</v>
      </c>
      <c r="M167" t="str">
        <f>salesTable[Quantity_final]</f>
        <v>INVALID</v>
      </c>
      <c r="N167">
        <f>salesTable[UnitPrice_final]</f>
        <v>420</v>
      </c>
      <c r="O167" t="str">
        <f>salesTable[revenue_final]</f>
        <v>INVALID</v>
      </c>
      <c r="P167" t="str">
        <f>salesTable[Phone_final]</f>
        <v>0243122442</v>
      </c>
      <c r="Q167" t="str">
        <f>salesTable[email_final]</f>
        <v>Naa.Owusu6@Example.Com</v>
      </c>
      <c r="R167" t="str">
        <f>salesTable[sources_final]</f>
        <v>Mobile_App_Export.csv</v>
      </c>
      <c r="S167" s="22"/>
    </row>
    <row r="168" spans="1:19" x14ac:dyDescent="0.3">
      <c r="A168" s="8" t="str">
        <f>salesTable[orderRef_final]</f>
        <v>GH-ACC-2025-01318</v>
      </c>
      <c r="B168" s="17" t="str">
        <f>salesTable[orderDate_final]</f>
        <v>OUT OF SCOPE</v>
      </c>
      <c r="C168" s="17" t="str">
        <f>salesTable[CustomerID_final]</f>
        <v>C0395</v>
      </c>
      <c r="D168" s="17" t="str">
        <f>salesTable[firstName_Final]</f>
        <v>DANIEL</v>
      </c>
      <c r="E168" s="17" t="str">
        <f>salesTable[lastName_final]</f>
        <v>OWUSU</v>
      </c>
      <c r="F168" s="17" t="str">
        <f>salesTable[Region_Final]</f>
        <v>ACCRA</v>
      </c>
      <c r="G168" t="str">
        <f>salesTable[productID_Final]</f>
        <v>P002</v>
      </c>
      <c r="H168" t="str">
        <f>salesTable[productName_final]</f>
        <v>OFFICE CHAIR</v>
      </c>
      <c r="I168" t="str">
        <f>salesTable[productCategory_finalStatus]</f>
        <v>FURNITURE</v>
      </c>
      <c r="J168" t="str">
        <f>salesTable[customerType_Final]</f>
        <v>GOVERNMENT</v>
      </c>
      <c r="K168" t="str">
        <f>salesTable[SalesChannel_final]</f>
        <v>AGENT</v>
      </c>
      <c r="L168" t="str">
        <f>salesTable[paymentMethod_Final]</f>
        <v>MOBILE MONEY</v>
      </c>
      <c r="M168">
        <f>salesTable[Quantity_final]</f>
        <v>3</v>
      </c>
      <c r="N168">
        <f>salesTable[UnitPrice_final]</f>
        <v>850</v>
      </c>
      <c r="O168">
        <f>salesTable[revenue_final]</f>
        <v>2550</v>
      </c>
      <c r="P168" t="str">
        <f>salesTable[Phone_final]</f>
        <v>0542512883</v>
      </c>
      <c r="Q168" t="str">
        <f>salesTable[email_final]</f>
        <v>Daniel.Owusu63@Example.Com</v>
      </c>
      <c r="R168" t="str">
        <f>salesTable[sources_final]</f>
        <v>Mobile_App_Export.csv</v>
      </c>
      <c r="S168" s="22"/>
    </row>
    <row r="169" spans="1:19" x14ac:dyDescent="0.3">
      <c r="A169" s="8" t="str">
        <f>salesTable[orderRef_final]</f>
        <v>GH-ACC-2025-01319</v>
      </c>
      <c r="B169" s="17">
        <f>salesTable[orderDate_final]</f>
        <v>45893</v>
      </c>
      <c r="C169" s="17" t="str">
        <f>salesTable[CustomerID_final]</f>
        <v>C0333</v>
      </c>
      <c r="D169" s="17" t="str">
        <f>salesTable[firstName_Final]</f>
        <v>AKOSUA</v>
      </c>
      <c r="E169" s="17" t="str">
        <f>salesTable[lastName_final]</f>
        <v>ANTWI</v>
      </c>
      <c r="F169" s="17" t="str">
        <f>salesTable[Region_Final]</f>
        <v>ACCRA</v>
      </c>
      <c r="G169" t="str">
        <f>salesTable[productID_Final]</f>
        <v>P005</v>
      </c>
      <c r="H169" t="str">
        <f>salesTable[productName_final]</f>
        <v>SMARTPHONE X</v>
      </c>
      <c r="I169" t="str">
        <f>salesTable[productCategory_finalStatus]</f>
        <v>ELECTRONICS</v>
      </c>
      <c r="J169" t="str">
        <f>salesTable[customerType_Final]</f>
        <v>BUSINESS</v>
      </c>
      <c r="K169" t="str">
        <f>salesTable[SalesChannel_final]</f>
        <v>MOBILE APP</v>
      </c>
      <c r="L169" t="str">
        <f>salesTable[paymentMethod_Final]</f>
        <v>CASH</v>
      </c>
      <c r="M169">
        <f>salesTable[Quantity_final]</f>
        <v>3</v>
      </c>
      <c r="N169">
        <f>salesTable[UnitPrice_final]</f>
        <v>2850</v>
      </c>
      <c r="O169">
        <f>salesTable[revenue_final]</f>
        <v>8550</v>
      </c>
      <c r="P169" t="str">
        <f>salesTable[Phone_final]</f>
        <v>0243843535</v>
      </c>
      <c r="Q169" t="str">
        <f>salesTable[email_final]</f>
        <v>Akosua.Antwi29@Example.Com</v>
      </c>
      <c r="R169" t="str">
        <f>salesTable[sources_final]</f>
        <v>Mobile_App_Export.csv</v>
      </c>
      <c r="S169" s="22"/>
    </row>
    <row r="170" spans="1:19" x14ac:dyDescent="0.3">
      <c r="A170" s="8" t="str">
        <f>salesTable[orderRef_final]</f>
        <v>GH-ACC-2025-01348</v>
      </c>
      <c r="B170" s="17">
        <f>salesTable[orderDate_final]</f>
        <v>45891</v>
      </c>
      <c r="C170" s="17" t="str">
        <f>salesTable[CustomerID_final]</f>
        <v>C0010</v>
      </c>
      <c r="D170" s="17" t="str">
        <f>salesTable[firstName_Final]</f>
        <v>ESI</v>
      </c>
      <c r="E170" s="17" t="str">
        <f>salesTable[lastName_final]</f>
        <v>ANTWI</v>
      </c>
      <c r="F170" s="17" t="str">
        <f>salesTable[Region_Final]</f>
        <v>ACCRA</v>
      </c>
      <c r="G170" t="str">
        <f>salesTable[productID_Final]</f>
        <v>P003</v>
      </c>
      <c r="H170" t="str">
        <f>salesTable[productName_final]</f>
        <v>WIRELESS HEADSET</v>
      </c>
      <c r="I170" t="str">
        <f>salesTable[productCategory_finalStatus]</f>
        <v>ELECTRONICS</v>
      </c>
      <c r="J170" t="str">
        <f>salesTable[customerType_Final]</f>
        <v>BUSINESS</v>
      </c>
      <c r="K170" t="str">
        <f>salesTable[SalesChannel_final]</f>
        <v>AGENT</v>
      </c>
      <c r="L170" t="str">
        <f>salesTable[paymentMethod_Final]</f>
        <v>CASH</v>
      </c>
      <c r="M170">
        <f>salesTable[Quantity_final]</f>
        <v>8</v>
      </c>
      <c r="N170">
        <f>salesTable[UnitPrice_final]</f>
        <v>420</v>
      </c>
      <c r="O170">
        <f>salesTable[revenue_final]</f>
        <v>3360</v>
      </c>
      <c r="P170" t="str">
        <f>salesTable[Phone_final]</f>
        <v>0558910734</v>
      </c>
      <c r="Q170" t="str">
        <f>salesTable[email_final]</f>
        <v>Esi.Antwi73@Example.Com</v>
      </c>
      <c r="R170" t="str">
        <f>salesTable[sources_final]</f>
        <v>Mobile_App_Export.csv</v>
      </c>
      <c r="S170" s="22"/>
    </row>
    <row r="171" spans="1:19" x14ac:dyDescent="0.3">
      <c r="A171" s="8" t="str">
        <f>salesTable[orderRef_final]</f>
        <v>GH-ACC-2025-01352</v>
      </c>
      <c r="B171" s="17">
        <f>salesTable[orderDate_final]</f>
        <v>45885</v>
      </c>
      <c r="C171" s="17" t="str">
        <f>salesTable[CustomerID_final]</f>
        <v>C0127</v>
      </c>
      <c r="D171" s="17" t="str">
        <f>salesTable[firstName_Final]</f>
        <v>NAA</v>
      </c>
      <c r="E171" s="17" t="str">
        <f>salesTable[lastName_final]</f>
        <v>OWUSU</v>
      </c>
      <c r="F171" s="17" t="str">
        <f>salesTable[Region_Final]</f>
        <v>ACCRA</v>
      </c>
      <c r="G171" t="str">
        <f>salesTable[productID_Final]</f>
        <v>P001</v>
      </c>
      <c r="H171" t="str">
        <f>salesTable[productName_final]</f>
        <v>LAPTOP PRO 14</v>
      </c>
      <c r="I171" t="str">
        <f>salesTable[productCategory_finalStatus]</f>
        <v>ELECTRONICS</v>
      </c>
      <c r="J171" t="str">
        <f>salesTable[customerType_Final]</f>
        <v>BUSINESS</v>
      </c>
      <c r="K171" t="str">
        <f>salesTable[SalesChannel_final]</f>
        <v>MOBILE APP</v>
      </c>
      <c r="L171" t="str">
        <f>salesTable[paymentMethod_Final]</f>
        <v>CARD</v>
      </c>
      <c r="M171">
        <f>salesTable[Quantity_final]</f>
        <v>3</v>
      </c>
      <c r="N171">
        <f>salesTable[UnitPrice_final]</f>
        <v>4200</v>
      </c>
      <c r="O171">
        <f>salesTable[revenue_final]</f>
        <v>12600</v>
      </c>
      <c r="P171" t="str">
        <f>salesTable[Phone_final]</f>
        <v>0209065282</v>
      </c>
      <c r="Q171" t="str">
        <f>salesTable[email_final]</f>
        <v>Naa.Owusu28@Example.Com</v>
      </c>
      <c r="R171" t="str">
        <f>salesTable[sources_final]</f>
        <v>Agent_App_2025.csv</v>
      </c>
      <c r="S171" s="22"/>
    </row>
    <row r="172" spans="1:19" x14ac:dyDescent="0.3">
      <c r="A172" s="8" t="str">
        <f>salesTable[orderRef_final]</f>
        <v>GH-ACC-2025-01358</v>
      </c>
      <c r="B172" s="17">
        <f>salesTable[orderDate_final]</f>
        <v>45817</v>
      </c>
      <c r="C172" s="17" t="str">
        <f>salesTable[CustomerID_final]</f>
        <v>C0059</v>
      </c>
      <c r="D172" s="17" t="str">
        <f>salesTable[firstName_Final]</f>
        <v>YAW</v>
      </c>
      <c r="E172" s="17" t="str">
        <f>salesTable[lastName_final]</f>
        <v>APPIAH</v>
      </c>
      <c r="F172" s="17" t="str">
        <f>salesTable[Region_Final]</f>
        <v>ACCRA</v>
      </c>
      <c r="G172" t="str">
        <f>salesTable[productID_Final]</f>
        <v>P011</v>
      </c>
      <c r="H172" t="str">
        <f>salesTable[productName_final]</f>
        <v>EXECUTIVE DESK</v>
      </c>
      <c r="I172" t="str">
        <f>salesTable[productCategory_finalStatus]</f>
        <v>FURNITURE</v>
      </c>
      <c r="J172" t="str">
        <f>salesTable[customerType_Final]</f>
        <v>BUSINESS</v>
      </c>
      <c r="K172" t="str">
        <f>salesTable[SalesChannel_final]</f>
        <v>IN-STORE</v>
      </c>
      <c r="L172" t="str">
        <f>salesTable[paymentMethod_Final]</f>
        <v>CASH</v>
      </c>
      <c r="M172">
        <f>salesTable[Quantity_final]</f>
        <v>7</v>
      </c>
      <c r="N172">
        <f>salesTable[UnitPrice_final]</f>
        <v>2400</v>
      </c>
      <c r="O172">
        <f>salesTable[revenue_final]</f>
        <v>16800</v>
      </c>
      <c r="P172" t="str">
        <f>salesTable[Phone_final]</f>
        <v>0265078807</v>
      </c>
      <c r="Q172" t="str">
        <f>salesTable[email_final]</f>
        <v>Yaw.Appiah17@Example.Com</v>
      </c>
      <c r="R172" t="str">
        <f>salesTable[sources_final]</f>
        <v>Online_Sales_2025.xlsx</v>
      </c>
      <c r="S172" s="22"/>
    </row>
    <row r="173" spans="1:19" x14ac:dyDescent="0.3">
      <c r="A173" s="8" t="str">
        <f>salesTable[orderRef_final]</f>
        <v>GH-ACC-2025-01367</v>
      </c>
      <c r="B173" s="17">
        <f>salesTable[orderDate_final]</f>
        <v>45987</v>
      </c>
      <c r="C173" s="17" t="str">
        <f>salesTable[CustomerID_final]</f>
        <v>C0234</v>
      </c>
      <c r="D173" s="17" t="str">
        <f>salesTable[firstName_Final]</f>
        <v>MICHAEL</v>
      </c>
      <c r="E173" s="17" t="str">
        <f>salesTable[lastName_final]</f>
        <v>MENSAH</v>
      </c>
      <c r="F173" s="17" t="str">
        <f>salesTable[Region_Final]</f>
        <v>ACCRA</v>
      </c>
      <c r="G173" t="str">
        <f>salesTable[productID_Final]</f>
        <v>P006</v>
      </c>
      <c r="H173" t="str">
        <f>salesTable[productName_final]</f>
        <v>STANDING DESK</v>
      </c>
      <c r="I173" t="str">
        <f>salesTable[productCategory_finalStatus]</f>
        <v>FURNITURE</v>
      </c>
      <c r="J173" t="str">
        <f>salesTable[customerType_Final]</f>
        <v>INDIVIDUAL</v>
      </c>
      <c r="K173" t="str">
        <f>salesTable[SalesChannel_final]</f>
        <v>AGENT</v>
      </c>
      <c r="L173" t="str">
        <f>salesTable[paymentMethod_Final]</f>
        <v>CARD</v>
      </c>
      <c r="M173">
        <f>salesTable[Quantity_final]</f>
        <v>10</v>
      </c>
      <c r="N173">
        <f>salesTable[UnitPrice_final]</f>
        <v>1900</v>
      </c>
      <c r="O173">
        <f>salesTable[revenue_final]</f>
        <v>19000</v>
      </c>
      <c r="P173" t="str">
        <f>salesTable[Phone_final]</f>
        <v>0549726946</v>
      </c>
      <c r="Q173" t="str">
        <f>salesTable[email_final]</f>
        <v>Michael.Mensah45@Example.Com</v>
      </c>
      <c r="R173" t="str">
        <f>salesTable[sources_final]</f>
        <v>Mobile_App_Export.csv</v>
      </c>
      <c r="S173" s="22"/>
    </row>
    <row r="174" spans="1:19" x14ac:dyDescent="0.3">
      <c r="A174" s="8" t="str">
        <f>salesTable[orderRef_final]</f>
        <v>GH-ACC-2025-01370</v>
      </c>
      <c r="B174" s="17">
        <f>salesTable[orderDate_final]</f>
        <v>45914</v>
      </c>
      <c r="C174" s="17" t="str">
        <f>salesTable[CustomerID_final]</f>
        <v>C0156</v>
      </c>
      <c r="D174" s="17" t="str">
        <f>salesTable[firstName_Final]</f>
        <v>KWAME</v>
      </c>
      <c r="E174" s="17" t="str">
        <f>salesTable[lastName_final]</f>
        <v>MENSAH</v>
      </c>
      <c r="F174" s="17" t="str">
        <f>salesTable[Region_Final]</f>
        <v>ACCRA</v>
      </c>
      <c r="G174" t="str">
        <f>salesTable[productID_Final]</f>
        <v>P009</v>
      </c>
      <c r="H174" t="str">
        <f>salesTable[productName_final]</f>
        <v>FILING CABINET</v>
      </c>
      <c r="I174" t="str">
        <f>salesTable[productCategory_finalStatus]</f>
        <v>OFFICE SUPPLIES</v>
      </c>
      <c r="J174" t="str">
        <f>salesTable[customerType_Final]</f>
        <v>BUSINESS</v>
      </c>
      <c r="K174" t="str">
        <f>salesTable[SalesChannel_final]</f>
        <v>AGENT</v>
      </c>
      <c r="L174" t="str">
        <f>salesTable[paymentMethod_Final]</f>
        <v>MOBILE MONEY</v>
      </c>
      <c r="M174">
        <f>salesTable[Quantity_final]</f>
        <v>6</v>
      </c>
      <c r="N174">
        <f>salesTable[UnitPrice_final]</f>
        <v>980</v>
      </c>
      <c r="O174">
        <f>salesTable[revenue_final]</f>
        <v>5880</v>
      </c>
      <c r="P174" t="str">
        <f>salesTable[Phone_final]</f>
        <v>0241234567</v>
      </c>
      <c r="Q174" t="str">
        <f>salesTable[email_final]</f>
        <v>Kwame.Mensah54@Example.Com</v>
      </c>
      <c r="R174" t="str">
        <f>salesTable[sources_final]</f>
        <v>Retail_POS_2025.csv</v>
      </c>
      <c r="S174" s="22"/>
    </row>
    <row r="175" spans="1:19" x14ac:dyDescent="0.3">
      <c r="A175" s="8" t="str">
        <f>salesTable[orderRef_final]</f>
        <v>GH-ACC-2025-01371</v>
      </c>
      <c r="B175" s="17">
        <f>salesTable[orderDate_final]</f>
        <v>45825</v>
      </c>
      <c r="C175" s="17" t="str">
        <f>salesTable[CustomerID_final]</f>
        <v>C0326</v>
      </c>
      <c r="D175" s="17" t="str">
        <f>salesTable[firstName_Final]</f>
        <v>ABENA</v>
      </c>
      <c r="E175" s="17" t="str">
        <f>salesTable[lastName_final]</f>
        <v>OWUSU</v>
      </c>
      <c r="F175" s="17" t="str">
        <f>salesTable[Region_Final]</f>
        <v>ACCRA</v>
      </c>
      <c r="G175" t="str">
        <f>salesTable[productID_Final]</f>
        <v>P007</v>
      </c>
      <c r="H175" t="str">
        <f>salesTable[productName_final]</f>
        <v>COTTON SHIRT</v>
      </c>
      <c r="I175" t="str">
        <f>salesTable[productCategory_finalStatus]</f>
        <v>CLOTHING</v>
      </c>
      <c r="J175" t="str">
        <f>salesTable[customerType_Final]</f>
        <v>INDIVIDUAL</v>
      </c>
      <c r="K175" t="str">
        <f>salesTable[SalesChannel_final]</f>
        <v>IN-STORE</v>
      </c>
      <c r="L175" t="str">
        <f>salesTable[paymentMethod_Final]</f>
        <v>BANK TRANSFER</v>
      </c>
      <c r="M175">
        <f>salesTable[Quantity_final]</f>
        <v>1</v>
      </c>
      <c r="N175">
        <f>salesTable[UnitPrice_final]</f>
        <v>180</v>
      </c>
      <c r="O175">
        <f>salesTable[revenue_final]</f>
        <v>180</v>
      </c>
      <c r="P175" t="str">
        <f>salesTable[Phone_final]</f>
        <v>0595103686</v>
      </c>
      <c r="Q175" t="str">
        <f>salesTable[email_final]</f>
        <v>Abena.Owusu57@Example.Com</v>
      </c>
      <c r="R175" t="str">
        <f>salesTable[sources_final]</f>
        <v>Mobile_App_Export.csv</v>
      </c>
      <c r="S175" s="22"/>
    </row>
    <row r="176" spans="1:19" x14ac:dyDescent="0.3">
      <c r="A176" s="8" t="str">
        <f>salesTable[orderRef_final]</f>
        <v>GH-ACC-2025-01372</v>
      </c>
      <c r="B176" s="17">
        <f>salesTable[orderDate_final]</f>
        <v>45774</v>
      </c>
      <c r="C176" s="17" t="str">
        <f>salesTable[CustomerID_final]</f>
        <v>C0215</v>
      </c>
      <c r="D176" s="17" t="str">
        <f>salesTable[firstName_Final]</f>
        <v>DANIEL</v>
      </c>
      <c r="E176" s="17" t="str">
        <f>salesTable[lastName_final]</f>
        <v>BADU</v>
      </c>
      <c r="F176" s="17" t="str">
        <f>salesTable[Region_Final]</f>
        <v>ACCRA</v>
      </c>
      <c r="G176" t="str">
        <f>salesTable[productID_Final]</f>
        <v>P012</v>
      </c>
      <c r="H176" t="str">
        <f>salesTable[productName_final]</f>
        <v>BLENDER PLUS</v>
      </c>
      <c r="I176" t="str">
        <f>salesTable[productCategory_finalStatus]</f>
        <v>HOME APPLIANCES</v>
      </c>
      <c r="J176" t="str">
        <f>salesTable[customerType_Final]</f>
        <v>INDIVIDUAL</v>
      </c>
      <c r="K176" t="str">
        <f>salesTable[SalesChannel_final]</f>
        <v>MOBILE APP</v>
      </c>
      <c r="L176" t="str">
        <f>salesTable[paymentMethod_Final]</f>
        <v>CARD</v>
      </c>
      <c r="M176">
        <f>salesTable[Quantity_final]</f>
        <v>9</v>
      </c>
      <c r="N176">
        <f>salesTable[UnitPrice_final]</f>
        <v>620</v>
      </c>
      <c r="O176">
        <f>salesTable[revenue_final]</f>
        <v>5580</v>
      </c>
      <c r="P176" t="str">
        <f>salesTable[Phone_final]</f>
        <v>0557925198</v>
      </c>
      <c r="Q176" t="str">
        <f>salesTable[email_final]</f>
        <v>Daniel.Badu72@Example.Com</v>
      </c>
      <c r="R176" t="str">
        <f>salesTable[sources_final]</f>
        <v>Agent_App_2025.csv</v>
      </c>
      <c r="S176" s="22"/>
    </row>
    <row r="177" spans="1:19" x14ac:dyDescent="0.3">
      <c r="A177" s="8" t="str">
        <f>salesTable[orderRef_final]</f>
        <v>GH-ACC-2025-01389</v>
      </c>
      <c r="B177" s="17">
        <f>salesTable[orderDate_final]</f>
        <v>45770</v>
      </c>
      <c r="C177" s="17" t="str">
        <f>salesTable[CustomerID_final]</f>
        <v>C0182</v>
      </c>
      <c r="D177" s="17" t="str">
        <f>salesTable[firstName_Final]</f>
        <v>AMA</v>
      </c>
      <c r="E177" s="17" t="str">
        <f>salesTable[lastName_final]</f>
        <v>ASARE</v>
      </c>
      <c r="F177" s="17" t="str">
        <f>salesTable[Region_Final]</f>
        <v>ACCRA</v>
      </c>
      <c r="G177" t="str">
        <f>salesTable[productID_Final]</f>
        <v>P004</v>
      </c>
      <c r="H177" t="str">
        <f>salesTable[productName_final]</f>
        <v>LASER PRINTER</v>
      </c>
      <c r="I177" t="str">
        <f>salesTable[productCategory_finalStatus]</f>
        <v>OFFICE SUPPLIES</v>
      </c>
      <c r="J177" t="str">
        <f>salesTable[customerType_Final]</f>
        <v>INDIVIDUAL</v>
      </c>
      <c r="K177" t="str">
        <f>salesTable[SalesChannel_final]</f>
        <v>MOBILE APP</v>
      </c>
      <c r="L177" t="str">
        <f>salesTable[paymentMethod_Final]</f>
        <v>MOBILE MONEY</v>
      </c>
      <c r="M177">
        <f>salesTable[Quantity_final]</f>
        <v>2</v>
      </c>
      <c r="N177">
        <f>salesTable[UnitPrice_final]</f>
        <v>1650</v>
      </c>
      <c r="O177">
        <f>salesTable[revenue_final]</f>
        <v>3300</v>
      </c>
      <c r="P177" t="str">
        <f>salesTable[Phone_final]</f>
        <v>0555977894</v>
      </c>
      <c r="Q177" t="str">
        <f>salesTable[email_final]</f>
        <v>Ama.Asare99@Example.Con</v>
      </c>
      <c r="R177" t="str">
        <f>salesTable[sources_final]</f>
        <v>Online_Sales_2025.xlsx</v>
      </c>
      <c r="S177" s="22"/>
    </row>
    <row r="178" spans="1:19" x14ac:dyDescent="0.3">
      <c r="A178" s="8" t="str">
        <f>salesTable[orderRef_final]</f>
        <v>GH-ACC-2025-01395</v>
      </c>
      <c r="B178" s="17">
        <f>salesTable[orderDate_final]</f>
        <v>46014</v>
      </c>
      <c r="C178" s="17" t="str">
        <f>salesTable[CustomerID_final]</f>
        <v>C0230</v>
      </c>
      <c r="D178" s="17" t="str">
        <f>salesTable[firstName_Final]</f>
        <v>NAA</v>
      </c>
      <c r="E178" s="17" t="str">
        <f>salesTable[lastName_final]</f>
        <v>APPIAH</v>
      </c>
      <c r="F178" s="17" t="str">
        <f>salesTable[Region_Final]</f>
        <v>ACCRA</v>
      </c>
      <c r="G178" t="str">
        <f>salesTable[productID_Final]</f>
        <v>P002</v>
      </c>
      <c r="H178" t="str">
        <f>salesTable[productName_final]</f>
        <v>OFFICE CHAIR</v>
      </c>
      <c r="I178" t="str">
        <f>salesTable[productCategory_finalStatus]</f>
        <v>FURNITURE</v>
      </c>
      <c r="J178" t="str">
        <f>salesTable[customerType_Final]</f>
        <v>GOVERNMENT</v>
      </c>
      <c r="K178" t="str">
        <f>salesTable[SalesChannel_final]</f>
        <v>ONLINE</v>
      </c>
      <c r="L178" t="str">
        <f>salesTable[paymentMethod_Final]</f>
        <v>MOBILE MONEY</v>
      </c>
      <c r="M178">
        <f>salesTable[Quantity_final]</f>
        <v>1</v>
      </c>
      <c r="N178">
        <f>salesTable[UnitPrice_final]</f>
        <v>850</v>
      </c>
      <c r="O178">
        <f>salesTable[revenue_final]</f>
        <v>850</v>
      </c>
      <c r="P178" t="str">
        <f>salesTable[Phone_final]</f>
        <v>0503967080</v>
      </c>
      <c r="Q178" t="str">
        <f>salesTable[email_final]</f>
        <v>Naa.Appiah23@Example.Com</v>
      </c>
      <c r="R178" t="str">
        <f>salesTable[sources_final]</f>
        <v>Retail_POS_2025.csv</v>
      </c>
      <c r="S178" s="22"/>
    </row>
    <row r="179" spans="1:19" x14ac:dyDescent="0.3">
      <c r="A179" s="8" t="str">
        <f>salesTable[orderRef_final]</f>
        <v>GH-ACC-2025-01402</v>
      </c>
      <c r="B179" s="17" t="str">
        <f>salesTable[orderDate_final]</f>
        <v>OUT OF SCOPE</v>
      </c>
      <c r="C179" s="17" t="str">
        <f>salesTable[CustomerID_final]</f>
        <v>C0301</v>
      </c>
      <c r="D179" s="17" t="str">
        <f>salesTable[firstName_Final]</f>
        <v>AMA</v>
      </c>
      <c r="E179" s="17" t="str">
        <f>salesTable[lastName_final]</f>
        <v>ASARE</v>
      </c>
      <c r="F179" s="17" t="str">
        <f>salesTable[Region_Final]</f>
        <v>ACCRA</v>
      </c>
      <c r="G179" t="str">
        <f>salesTable[productID_Final]</f>
        <v>P003</v>
      </c>
      <c r="H179" t="str">
        <f>salesTable[productName_final]</f>
        <v>WIRELESS HEADSET</v>
      </c>
      <c r="I179" t="str">
        <f>salesTable[productCategory_finalStatus]</f>
        <v>ELECTRONICS</v>
      </c>
      <c r="J179" t="str">
        <f>salesTable[customerType_Final]</f>
        <v>GOVERNMENT</v>
      </c>
      <c r="K179" t="str">
        <f>salesTable[SalesChannel_final]</f>
        <v>ONLINE</v>
      </c>
      <c r="L179" t="str">
        <f>salesTable[paymentMethod_Final]</f>
        <v>CARD</v>
      </c>
      <c r="M179">
        <f>salesTable[Quantity_final]</f>
        <v>12</v>
      </c>
      <c r="N179">
        <f>salesTable[UnitPrice_final]</f>
        <v>420</v>
      </c>
      <c r="O179">
        <f>salesTable[revenue_final]</f>
        <v>5040</v>
      </c>
      <c r="P179" t="str">
        <f>salesTable[Phone_final]</f>
        <v>0205118698</v>
      </c>
      <c r="Q179" t="str">
        <f>salesTable[email_final]</f>
        <v>Ama.Asare57@Example.Com</v>
      </c>
      <c r="R179" t="str">
        <f>salesTable[sources_final]</f>
        <v>Mobile_App_Export.csv</v>
      </c>
      <c r="S179" s="22"/>
    </row>
    <row r="180" spans="1:19" x14ac:dyDescent="0.3">
      <c r="A180" s="8" t="str">
        <f>salesTable[orderRef_final]</f>
        <v>GH-ACC-2025-01408</v>
      </c>
      <c r="B180" s="17">
        <f>salesTable[orderDate_final]</f>
        <v>45815</v>
      </c>
      <c r="C180" s="17" t="str">
        <f>salesTable[CustomerID_final]</f>
        <v>C0312</v>
      </c>
      <c r="D180" s="17" t="str">
        <f>salesTable[firstName_Final]</f>
        <v>AKOSUA</v>
      </c>
      <c r="E180" s="17" t="str">
        <f>salesTable[lastName_final]</f>
        <v>OWUSU</v>
      </c>
      <c r="F180" s="17" t="str">
        <f>salesTable[Region_Final]</f>
        <v>ACCRA</v>
      </c>
      <c r="G180" t="str">
        <f>salesTable[productID_Final]</f>
        <v>P011</v>
      </c>
      <c r="H180" t="str">
        <f>salesTable[productName_final]</f>
        <v>EXECUTIVE DESK</v>
      </c>
      <c r="I180" t="str">
        <f>salesTable[productCategory_finalStatus]</f>
        <v>FURNITURE</v>
      </c>
      <c r="J180" t="str">
        <f>salesTable[customerType_Final]</f>
        <v>GOVERNMENT</v>
      </c>
      <c r="K180" t="str">
        <f>salesTable[SalesChannel_final]</f>
        <v>AGENT</v>
      </c>
      <c r="L180" t="str">
        <f>salesTable[paymentMethod_Final]</f>
        <v>CARD</v>
      </c>
      <c r="M180">
        <f>salesTable[Quantity_final]</f>
        <v>3</v>
      </c>
      <c r="N180">
        <f>salesTable[UnitPrice_final]</f>
        <v>2400</v>
      </c>
      <c r="O180">
        <f>salesTable[revenue_final]</f>
        <v>7200</v>
      </c>
      <c r="P180" t="str">
        <f>salesTable[Phone_final]</f>
        <v>0203670534</v>
      </c>
      <c r="Q180" t="str">
        <f>salesTable[email_final]</f>
        <v>Akosua.Owusu6@Example.Com</v>
      </c>
      <c r="R180" t="str">
        <f>salesTable[sources_final]</f>
        <v>Online_Sales_2025.xlsx</v>
      </c>
      <c r="S180" s="22"/>
    </row>
    <row r="181" spans="1:19" x14ac:dyDescent="0.3">
      <c r="A181" s="8" t="str">
        <f>salesTable[orderRef_final]</f>
        <v>GH-ACC-2025-01410</v>
      </c>
      <c r="B181" s="17" t="str">
        <f>salesTable[orderDate_final]</f>
        <v>OUT OF SCOPE</v>
      </c>
      <c r="C181" s="17" t="str">
        <f>salesTable[CustomerID_final]</f>
        <v>C0373</v>
      </c>
      <c r="D181" s="17" t="str">
        <f>salesTable[firstName_Final]</f>
        <v>KWAME</v>
      </c>
      <c r="E181" s="17" t="str">
        <f>salesTable[lastName_final]</f>
        <v>ANTWI</v>
      </c>
      <c r="F181" s="17" t="str">
        <f>salesTable[Region_Final]</f>
        <v>ACCRA</v>
      </c>
      <c r="G181" t="str">
        <f>salesTable[productID_Final]</f>
        <v>P006</v>
      </c>
      <c r="H181" t="str">
        <f>salesTable[productName_final]</f>
        <v>STANDING DESK</v>
      </c>
      <c r="I181" t="str">
        <f>salesTable[productCategory_finalStatus]</f>
        <v>FURNITURE</v>
      </c>
      <c r="J181" t="str">
        <f>salesTable[customerType_Final]</f>
        <v>GOVERNMENT</v>
      </c>
      <c r="K181" t="str">
        <f>salesTable[SalesChannel_final]</f>
        <v>ONLINE</v>
      </c>
      <c r="L181" t="str">
        <f>salesTable[paymentMethod_Final]</f>
        <v>BANK TRANSFER</v>
      </c>
      <c r="M181">
        <f>salesTable[Quantity_final]</f>
        <v>4</v>
      </c>
      <c r="N181" t="str">
        <f>salesTable[UnitPrice_final]</f>
        <v>INVALID</v>
      </c>
      <c r="O181" t="str">
        <f>salesTable[revenue_final]</f>
        <v>INVALID</v>
      </c>
      <c r="P181" t="str">
        <f>salesTable[Phone_final]</f>
        <v>0509362282</v>
      </c>
      <c r="Q181" t="str">
        <f>salesTable[email_final]</f>
        <v>Kwame.Antwi34@Example.Com</v>
      </c>
      <c r="R181" t="str">
        <f>salesTable[sources_final]</f>
        <v>Mobile_App_Export.csv</v>
      </c>
      <c r="S181" s="22"/>
    </row>
    <row r="182" spans="1:19" x14ac:dyDescent="0.3">
      <c r="A182" s="8" t="str">
        <f>salesTable[orderRef_final]</f>
        <v>GH-ACC-2025-01417</v>
      </c>
      <c r="B182" s="17" t="str">
        <f>salesTable[orderDate_final]</f>
        <v>OUT OF SCOPE</v>
      </c>
      <c r="C182" s="17" t="str">
        <f>salesTable[CustomerID_final]</f>
        <v>C0188</v>
      </c>
      <c r="D182" s="17" t="str">
        <f>salesTable[firstName_Final]</f>
        <v>AMA</v>
      </c>
      <c r="E182" s="17" t="str">
        <f>salesTable[lastName_final]</f>
        <v>OWUSU</v>
      </c>
      <c r="F182" s="17" t="str">
        <f>salesTable[Region_Final]</f>
        <v>ACCRA</v>
      </c>
      <c r="G182" t="str">
        <f>salesTable[productID_Final]</f>
        <v>P002</v>
      </c>
      <c r="H182" t="str">
        <f>salesTable[productName_final]</f>
        <v>OFFICE CHAIR</v>
      </c>
      <c r="I182" t="str">
        <f>salesTable[productCategory_finalStatus]</f>
        <v>FURNITURE</v>
      </c>
      <c r="J182" t="str">
        <f>salesTable[customerType_Final]</f>
        <v>BUSINESS</v>
      </c>
      <c r="K182" t="str">
        <f>salesTable[SalesChannel_final]</f>
        <v>ONLINE</v>
      </c>
      <c r="L182" t="str">
        <f>salesTable[paymentMethod_Final]</f>
        <v>CASH</v>
      </c>
      <c r="M182">
        <f>salesTable[Quantity_final]</f>
        <v>7</v>
      </c>
      <c r="N182">
        <f>salesTable[UnitPrice_final]</f>
        <v>850</v>
      </c>
      <c r="O182">
        <f>salesTable[revenue_final]</f>
        <v>5950</v>
      </c>
      <c r="P182" t="str">
        <f>salesTable[Phone_final]</f>
        <v>0549960416</v>
      </c>
      <c r="Q182" t="str">
        <f>salesTable[email_final]</f>
        <v>Ama.Owusu82@Example.Com</v>
      </c>
      <c r="R182" t="str">
        <f>salesTable[sources_final]</f>
        <v>Mobile_App_Export.csv</v>
      </c>
      <c r="S182" s="22"/>
    </row>
    <row r="183" spans="1:19" x14ac:dyDescent="0.3">
      <c r="A183" s="8" t="str">
        <f>salesTable[orderRef_final]</f>
        <v>GH-ACC-2025-01427</v>
      </c>
      <c r="B183" s="17" t="str">
        <f>salesTable[orderDate_final]</f>
        <v>OUT OF SCOPE</v>
      </c>
      <c r="C183" s="17" t="str">
        <f>salesTable[CustomerID_final]</f>
        <v>C0290</v>
      </c>
      <c r="D183" s="17" t="str">
        <f>salesTable[firstName_Final]</f>
        <v>AMA</v>
      </c>
      <c r="E183" s="17" t="str">
        <f>salesTable[lastName_final]</f>
        <v>ADDO</v>
      </c>
      <c r="F183" s="17" t="str">
        <f>salesTable[Region_Final]</f>
        <v>ACCRA</v>
      </c>
      <c r="G183" t="str">
        <f>salesTable[productID_Final]</f>
        <v>P008</v>
      </c>
      <c r="H183" t="str">
        <f>salesTable[productName_final]</f>
        <v>MICROWAVE 25L</v>
      </c>
      <c r="I183" t="str">
        <f>salesTable[productCategory_finalStatus]</f>
        <v>HOME APPLIANCES</v>
      </c>
      <c r="J183" t="str">
        <f>salesTable[customerType_Final]</f>
        <v>GOVERNMENT</v>
      </c>
      <c r="K183" t="str">
        <f>salesTable[SalesChannel_final]</f>
        <v>IN-STORE</v>
      </c>
      <c r="L183" t="str">
        <f>salesTable[paymentMethod_Final]</f>
        <v>BANK TRANSFER</v>
      </c>
      <c r="M183">
        <f>salesTable[Quantity_final]</f>
        <v>2</v>
      </c>
      <c r="N183">
        <f>salesTable[UnitPrice_final]</f>
        <v>1200</v>
      </c>
      <c r="O183">
        <f>salesTable[revenue_final]</f>
        <v>2400</v>
      </c>
      <c r="P183" t="str">
        <f>salesTable[Phone_final]</f>
        <v>0556014022</v>
      </c>
      <c r="Q183" t="str">
        <f>salesTable[email_final]</f>
        <v>Ama.Addo4@Example.Com</v>
      </c>
      <c r="R183" t="str">
        <f>salesTable[sources_final]</f>
        <v>Retail_POS_2025.csv</v>
      </c>
      <c r="S183" s="22"/>
    </row>
    <row r="184" spans="1:19" x14ac:dyDescent="0.3">
      <c r="A184" s="8" t="str">
        <f>salesTable[orderRef_final]</f>
        <v>GH-ACC-2025-01428</v>
      </c>
      <c r="B184" s="17">
        <f>salesTable[orderDate_final]</f>
        <v>45812</v>
      </c>
      <c r="C184" s="17" t="str">
        <f>salesTable[CustomerID_final]</f>
        <v>C0142</v>
      </c>
      <c r="D184" s="17" t="str">
        <f>salesTable[firstName_Final]</f>
        <v>AKOSUA</v>
      </c>
      <c r="E184" s="17" t="str">
        <f>salesTable[lastName_final]</f>
        <v>MENSAH</v>
      </c>
      <c r="F184" s="17" t="str">
        <f>salesTable[Region_Final]</f>
        <v>ACCRA</v>
      </c>
      <c r="G184" t="str">
        <f>salesTable[productID_Final]</f>
        <v>P011</v>
      </c>
      <c r="H184" t="str">
        <f>salesTable[productName_final]</f>
        <v>EXECUTIVE DESK</v>
      </c>
      <c r="I184" t="str">
        <f>salesTable[productCategory_finalStatus]</f>
        <v>FURNITURE</v>
      </c>
      <c r="J184" t="str">
        <f>salesTable[customerType_Final]</f>
        <v>GOVERNMENT</v>
      </c>
      <c r="K184" t="str">
        <f>salesTable[SalesChannel_final]</f>
        <v>MOBILE APP</v>
      </c>
      <c r="L184" t="str">
        <f>salesTable[paymentMethod_Final]</f>
        <v>CASH</v>
      </c>
      <c r="M184">
        <f>salesTable[Quantity_final]</f>
        <v>6</v>
      </c>
      <c r="N184">
        <f>salesTable[UnitPrice_final]</f>
        <v>2400</v>
      </c>
      <c r="O184">
        <f>salesTable[revenue_final]</f>
        <v>14400</v>
      </c>
      <c r="P184" t="str">
        <f>salesTable[Phone_final]</f>
        <v>0503679196</v>
      </c>
      <c r="Q184" t="str">
        <f>salesTable[email_final]</f>
        <v>Akosua.Mensah17@Example.Com</v>
      </c>
      <c r="R184" t="str">
        <f>salesTable[sources_final]</f>
        <v>Retail_POS_2025.csv</v>
      </c>
      <c r="S184" s="22"/>
    </row>
    <row r="185" spans="1:19" x14ac:dyDescent="0.3">
      <c r="A185" s="8" t="str">
        <f>salesTable[orderRef_final]</f>
        <v>GH-ACC-2025-01430</v>
      </c>
      <c r="B185" s="17">
        <f>salesTable[orderDate_final]</f>
        <v>45890</v>
      </c>
      <c r="C185" s="17" t="str">
        <f>salesTable[CustomerID_final]</f>
        <v>C0100</v>
      </c>
      <c r="D185" s="17" t="str">
        <f>salesTable[firstName_Final]</f>
        <v>NAA</v>
      </c>
      <c r="E185" s="17" t="str">
        <f>salesTable[lastName_final]</f>
        <v>ARTHUR</v>
      </c>
      <c r="F185" s="17" t="str">
        <f>salesTable[Region_Final]</f>
        <v>ACCRA</v>
      </c>
      <c r="G185" t="str">
        <f>salesTable[productID_Final]</f>
        <v>P010</v>
      </c>
      <c r="H185" t="str">
        <f>salesTable[productName_final]</f>
        <v>AIR CONDITIONER</v>
      </c>
      <c r="I185" t="str">
        <f>salesTable[productCategory_finalStatus]</f>
        <v>HOME APPLIANCES</v>
      </c>
      <c r="J185" t="str">
        <f>salesTable[customerType_Final]</f>
        <v>INDIVIDUAL</v>
      </c>
      <c r="K185" t="str">
        <f>salesTable[SalesChannel_final]</f>
        <v>ONLINE</v>
      </c>
      <c r="L185" t="str">
        <f>salesTable[paymentMethod_Final]</f>
        <v>CARD</v>
      </c>
      <c r="M185">
        <f>salesTable[Quantity_final]</f>
        <v>12</v>
      </c>
      <c r="N185">
        <f>salesTable[UnitPrice_final]</f>
        <v>3600</v>
      </c>
      <c r="O185">
        <f>salesTable[revenue_final]</f>
        <v>43200</v>
      </c>
      <c r="P185" t="str">
        <f>salesTable[Phone_final]</f>
        <v>0555255644</v>
      </c>
      <c r="Q185" t="str">
        <f>salesTable[email_final]</f>
        <v>Naa.Arthur51@Example.Com</v>
      </c>
      <c r="R185" t="str">
        <f>salesTable[sources_final]</f>
        <v>Mobile_App_Export.csv</v>
      </c>
      <c r="S185" s="22"/>
    </row>
    <row r="186" spans="1:19" x14ac:dyDescent="0.3">
      <c r="A186" s="8" t="str">
        <f>salesTable[orderRef_final]</f>
        <v>GH-ACC-2025-01433</v>
      </c>
      <c r="B186" s="17">
        <f>salesTable[orderDate_final]</f>
        <v>45780</v>
      </c>
      <c r="C186" s="17" t="str">
        <f>salesTable[CustomerID_final]</f>
        <v>C0094</v>
      </c>
      <c r="D186" s="17" t="str">
        <f>salesTable[firstName_Final]</f>
        <v>KOFI</v>
      </c>
      <c r="E186" s="17" t="str">
        <f>salesTable[lastName_final]</f>
        <v>ARTHUR</v>
      </c>
      <c r="F186" s="17" t="str">
        <f>salesTable[Region_Final]</f>
        <v>ACCRA</v>
      </c>
      <c r="G186" t="str">
        <f>salesTable[productID_Final]</f>
        <v>P007</v>
      </c>
      <c r="H186" t="str">
        <f>salesTable[productName_final]</f>
        <v>COTTON SHIRT</v>
      </c>
      <c r="I186" t="str">
        <f>salesTable[productCategory_finalStatus]</f>
        <v>CLOTHING</v>
      </c>
      <c r="J186" t="str">
        <f>salesTable[customerType_Final]</f>
        <v>GOVERNMENT</v>
      </c>
      <c r="K186" t="str">
        <f>salesTable[SalesChannel_final]</f>
        <v>ONLINE</v>
      </c>
      <c r="L186" t="str">
        <f>salesTable[paymentMethod_Final]</f>
        <v>MOBILE MONEY</v>
      </c>
      <c r="M186">
        <f>salesTable[Quantity_final]</f>
        <v>6</v>
      </c>
      <c r="N186">
        <f>salesTable[UnitPrice_final]</f>
        <v>180</v>
      </c>
      <c r="O186">
        <f>salesTable[revenue_final]</f>
        <v>1080</v>
      </c>
      <c r="P186" t="str">
        <f>salesTable[Phone_final]</f>
        <v>0599238901</v>
      </c>
      <c r="Q186" t="str">
        <f>salesTable[email_final]</f>
        <v>Kofi.Arthur93@Example.Com</v>
      </c>
      <c r="R186" t="str">
        <f>salesTable[sources_final]</f>
        <v>Agent_App_2025.csv</v>
      </c>
      <c r="S186" s="22"/>
    </row>
    <row r="187" spans="1:19" x14ac:dyDescent="0.3">
      <c r="A187" s="8" t="str">
        <f>salesTable[orderRef_final]</f>
        <v>GH-ACC-2025-01437</v>
      </c>
      <c r="B187" s="17">
        <f>salesTable[orderDate_final]</f>
        <v>45672</v>
      </c>
      <c r="C187" s="17" t="str">
        <f>salesTable[CustomerID_final]</f>
        <v>C0390</v>
      </c>
      <c r="D187" s="17" t="str">
        <f>salesTable[firstName_Final]</f>
        <v>KOJO</v>
      </c>
      <c r="E187" s="17" t="str">
        <f>salesTable[lastName_final]</f>
        <v>APPIAH</v>
      </c>
      <c r="F187" s="17" t="str">
        <f>salesTable[Region_Final]</f>
        <v>ACCRA</v>
      </c>
      <c r="G187" t="str">
        <f>salesTable[productID_Final]</f>
        <v>P004</v>
      </c>
      <c r="H187" t="str">
        <f>salesTable[productName_final]</f>
        <v>LASER PRINTER</v>
      </c>
      <c r="I187" t="str">
        <f>salesTable[productCategory_finalStatus]</f>
        <v>OFFICE SUPPLIES</v>
      </c>
      <c r="J187" t="str">
        <f>salesTable[customerType_Final]</f>
        <v>INDIVIDUAL</v>
      </c>
      <c r="K187" t="str">
        <f>salesTable[SalesChannel_final]</f>
        <v>AGENT</v>
      </c>
      <c r="L187" t="str">
        <f>salesTable[paymentMethod_Final]</f>
        <v>MOBILE MONEY</v>
      </c>
      <c r="M187">
        <f>salesTable[Quantity_final]</f>
        <v>4</v>
      </c>
      <c r="N187">
        <f>salesTable[UnitPrice_final]</f>
        <v>1650</v>
      </c>
      <c r="O187">
        <f>salesTable[revenue_final]</f>
        <v>6600</v>
      </c>
      <c r="P187" t="str">
        <f>salesTable[Phone_final]</f>
        <v>0552222779</v>
      </c>
      <c r="Q187" t="str">
        <f>salesTable[email_final]</f>
        <v>Kojo.Appiah37Example.Com</v>
      </c>
      <c r="R187" t="str">
        <f>salesTable[sources_final]</f>
        <v>Agent_App_2025.csv</v>
      </c>
      <c r="S187" s="22"/>
    </row>
    <row r="188" spans="1:19" x14ac:dyDescent="0.3">
      <c r="A188" s="8" t="str">
        <f>salesTable[orderRef_final]</f>
        <v>GH-ACC-2025-01443</v>
      </c>
      <c r="B188" s="17" t="str">
        <f>salesTable[orderDate_final]</f>
        <v>OUT OF SCOPE</v>
      </c>
      <c r="C188" s="17" t="str">
        <f>salesTable[CustomerID_final]</f>
        <v>C0028</v>
      </c>
      <c r="D188" s="17" t="str">
        <f>salesTable[firstName_Final]</f>
        <v>AMA</v>
      </c>
      <c r="E188" s="17" t="str">
        <f>salesTable[lastName_final]</f>
        <v>BOATENG</v>
      </c>
      <c r="F188" s="17" t="str">
        <f>salesTable[Region_Final]</f>
        <v>ACCRA</v>
      </c>
      <c r="G188" t="str">
        <f>salesTable[productID_Final]</f>
        <v>P005</v>
      </c>
      <c r="H188" t="str">
        <f>salesTable[productName_final]</f>
        <v>SMARTPHONE X</v>
      </c>
      <c r="I188" t="str">
        <f>salesTable[productCategory_finalStatus]</f>
        <v>ELECTRONICS</v>
      </c>
      <c r="J188" t="str">
        <f>salesTable[customerType_Final]</f>
        <v>INDIVIDUAL</v>
      </c>
      <c r="K188" t="str">
        <f>salesTable[SalesChannel_final]</f>
        <v>IN-STORE</v>
      </c>
      <c r="L188" t="str">
        <f>salesTable[paymentMethod_Final]</f>
        <v>CARD</v>
      </c>
      <c r="M188">
        <f>salesTable[Quantity_final]</f>
        <v>4</v>
      </c>
      <c r="N188">
        <f>salesTable[UnitPrice_final]</f>
        <v>2700</v>
      </c>
      <c r="O188">
        <f>salesTable[revenue_final]</f>
        <v>10800</v>
      </c>
      <c r="P188" t="str">
        <f>salesTable[Phone_final]</f>
        <v>0593522357</v>
      </c>
      <c r="Q188" t="str">
        <f>salesTable[email_final]</f>
        <v>Ama.Boateng89@Example.Com</v>
      </c>
      <c r="R188" t="str">
        <f>salesTable[sources_final]</f>
        <v>Retail_POS_2025.csv</v>
      </c>
      <c r="S188" s="22"/>
    </row>
    <row r="189" spans="1:19" x14ac:dyDescent="0.3">
      <c r="A189" s="8" t="str">
        <f>salesTable[orderRef_final]</f>
        <v>GH-ACC-2025-01462</v>
      </c>
      <c r="B189" s="17">
        <f>salesTable[orderDate_final]</f>
        <v>45764</v>
      </c>
      <c r="C189" s="17" t="str">
        <f>salesTable[CustomerID_final]</f>
        <v>C0148</v>
      </c>
      <c r="D189" s="17" t="str">
        <f>salesTable[firstName_Final]</f>
        <v>ADWOA</v>
      </c>
      <c r="E189" s="17" t="str">
        <f>salesTable[lastName_final]</f>
        <v>BADU</v>
      </c>
      <c r="F189" s="17" t="str">
        <f>salesTable[Region_Final]</f>
        <v>ACCRA</v>
      </c>
      <c r="G189" t="str">
        <f>salesTable[productID_Final]</f>
        <v>P004</v>
      </c>
      <c r="H189" t="str">
        <f>salesTable[productName_final]</f>
        <v>LASER PRINTER</v>
      </c>
      <c r="I189" t="str">
        <f>salesTable[productCategory_finalStatus]</f>
        <v>OFFICE SUPPLIES</v>
      </c>
      <c r="J189" t="str">
        <f>salesTable[customerType_Final]</f>
        <v>BUSINESS</v>
      </c>
      <c r="K189" t="str">
        <f>salesTable[SalesChannel_final]</f>
        <v>AGENT</v>
      </c>
      <c r="L189" t="str">
        <f>salesTable[paymentMethod_Final]</f>
        <v>BANK TRANSFER</v>
      </c>
      <c r="M189">
        <f>salesTable[Quantity_final]</f>
        <v>4</v>
      </c>
      <c r="N189">
        <f>salesTable[UnitPrice_final]</f>
        <v>1650</v>
      </c>
      <c r="O189">
        <f>salesTable[revenue_final]</f>
        <v>6600</v>
      </c>
      <c r="P189" t="str">
        <f>salesTable[Phone_final]</f>
        <v>0275441570</v>
      </c>
      <c r="Q189" t="str">
        <f>salesTable[email_final]</f>
        <v>Adwoa.Badu52@Example.Com</v>
      </c>
      <c r="R189" t="str">
        <f>salesTable[sources_final]</f>
        <v>Agent_App_2025.csv</v>
      </c>
      <c r="S189" s="22"/>
    </row>
    <row r="190" spans="1:19" x14ac:dyDescent="0.3">
      <c r="A190" s="8" t="str">
        <f>salesTable[orderRef_final]</f>
        <v>GH-ACC-2025-01478</v>
      </c>
      <c r="B190" s="17">
        <f>salesTable[orderDate_final]</f>
        <v>45761</v>
      </c>
      <c r="C190" s="17" t="str">
        <f>salesTable[CustomerID_final]</f>
        <v>C0196</v>
      </c>
      <c r="D190" s="17" t="str">
        <f>salesTable[firstName_Final]</f>
        <v>KWAME</v>
      </c>
      <c r="E190" s="17" t="str">
        <f>salesTable[lastName_final]</f>
        <v>OSEI</v>
      </c>
      <c r="F190" s="17" t="str">
        <f>salesTable[Region_Final]</f>
        <v>ACCRA</v>
      </c>
      <c r="G190" t="str">
        <f>salesTable[productID_Final]</f>
        <v>P002</v>
      </c>
      <c r="H190" t="str">
        <f>salesTable[productName_final]</f>
        <v>OFFICE CHAIR</v>
      </c>
      <c r="I190" t="str">
        <f>salesTable[productCategory_finalStatus]</f>
        <v>FURNITURE</v>
      </c>
      <c r="J190" t="str">
        <f>salesTable[customerType_Final]</f>
        <v>GOVERNMENT</v>
      </c>
      <c r="K190" t="str">
        <f>salesTable[SalesChannel_final]</f>
        <v>MOBILE APP</v>
      </c>
      <c r="L190" t="str">
        <f>salesTable[paymentMethod_Final]</f>
        <v>MOBILE MONEY</v>
      </c>
      <c r="M190">
        <f>salesTable[Quantity_final]</f>
        <v>9</v>
      </c>
      <c r="N190">
        <f>salesTable[UnitPrice_final]</f>
        <v>850</v>
      </c>
      <c r="O190">
        <f>salesTable[revenue_final]</f>
        <v>7650</v>
      </c>
      <c r="P190" t="str">
        <f>salesTable[Phone_final]</f>
        <v>0592443380</v>
      </c>
      <c r="Q190" t="str">
        <f>salesTable[email_final]</f>
        <v>Kwame.Osei62@Example.Com</v>
      </c>
      <c r="R190" t="str">
        <f>salesTable[sources_final]</f>
        <v>Online_Sales_2025.xlsx</v>
      </c>
      <c r="S190" s="22"/>
    </row>
    <row r="191" spans="1:19" x14ac:dyDescent="0.3">
      <c r="A191" s="8" t="str">
        <f>salesTable[orderRef_final]</f>
        <v>GH-ACC-2025-01480</v>
      </c>
      <c r="B191" s="17">
        <f>salesTable[orderDate_final]</f>
        <v>45901</v>
      </c>
      <c r="C191" s="17" t="str">
        <f>salesTable[CustomerID_final]</f>
        <v>C0054</v>
      </c>
      <c r="D191" s="17" t="str">
        <f>salesTable[firstName_Final]</f>
        <v>DANIEL</v>
      </c>
      <c r="E191" s="17" t="str">
        <f>salesTable[lastName_final]</f>
        <v>OSEI</v>
      </c>
      <c r="F191" s="17" t="str">
        <f>salesTable[Region_Final]</f>
        <v>ACCRA</v>
      </c>
      <c r="G191" t="str">
        <f>salesTable[productID_Final]</f>
        <v>P011</v>
      </c>
      <c r="H191" t="str">
        <f>salesTable[productName_final]</f>
        <v>EXECUTIVE DESK</v>
      </c>
      <c r="I191" t="str">
        <f>salesTable[productCategory_finalStatus]</f>
        <v>FURNITURE</v>
      </c>
      <c r="J191" t="str">
        <f>salesTable[customerType_Final]</f>
        <v>INDIVIDUAL</v>
      </c>
      <c r="K191" t="str">
        <f>salesTable[SalesChannel_final]</f>
        <v>ONLINE</v>
      </c>
      <c r="L191" t="str">
        <f>salesTable[paymentMethod_Final]</f>
        <v>BANK TRANSFER</v>
      </c>
      <c r="M191">
        <f>salesTable[Quantity_final]</f>
        <v>2</v>
      </c>
      <c r="N191">
        <f>salesTable[UnitPrice_final]</f>
        <v>2400</v>
      </c>
      <c r="O191">
        <f>salesTable[revenue_final]</f>
        <v>4800</v>
      </c>
      <c r="P191" t="str">
        <f>salesTable[Phone_final]</f>
        <v>0559568164</v>
      </c>
      <c r="Q191" t="str">
        <f>salesTable[email_final]</f>
        <v>Daniel.Osei59@Example.Com</v>
      </c>
      <c r="R191" t="str">
        <f>salesTable[sources_final]</f>
        <v>Retail_POS_2025.csv</v>
      </c>
      <c r="S191" s="22"/>
    </row>
    <row r="192" spans="1:19" x14ac:dyDescent="0.3">
      <c r="A192" s="8" t="str">
        <f>salesTable[orderRef_final]</f>
        <v>GH-ACC-2025-01483</v>
      </c>
      <c r="B192" s="17" t="str">
        <f>salesTable[orderDate_final]</f>
        <v>OUT OF SCOPE</v>
      </c>
      <c r="C192" s="17" t="str">
        <f>salesTable[CustomerID_final]</f>
        <v>C0086</v>
      </c>
      <c r="D192" s="17" t="str">
        <f>salesTable[firstName_Final]</f>
        <v>ABENA</v>
      </c>
      <c r="E192" s="17" t="str">
        <f>salesTable[lastName_final]</f>
        <v>BADU</v>
      </c>
      <c r="F192" s="17" t="str">
        <f>salesTable[Region_Final]</f>
        <v>ACCRA</v>
      </c>
      <c r="G192" t="str">
        <f>salesTable[productID_Final]</f>
        <v>P008</v>
      </c>
      <c r="H192" t="str">
        <f>salesTable[productName_final]</f>
        <v>MICROWAVE 25L</v>
      </c>
      <c r="I192" t="str">
        <f>salesTable[productCategory_finalStatus]</f>
        <v>HOME APPLIANCES</v>
      </c>
      <c r="J192" t="str">
        <f>salesTable[customerType_Final]</f>
        <v>GOVERNMENT</v>
      </c>
      <c r="K192" t="str">
        <f>salesTable[SalesChannel_final]</f>
        <v>AGENT</v>
      </c>
      <c r="L192" t="str">
        <f>salesTable[paymentMethod_Final]</f>
        <v>MOBILE MONEY</v>
      </c>
      <c r="M192">
        <f>salesTable[Quantity_final]</f>
        <v>11</v>
      </c>
      <c r="N192">
        <f>salesTable[UnitPrice_final]</f>
        <v>1250</v>
      </c>
      <c r="O192">
        <f>salesTable[revenue_final]</f>
        <v>13750</v>
      </c>
      <c r="P192" t="str">
        <f>salesTable[Phone_final]</f>
        <v>0553067071</v>
      </c>
      <c r="Q192" t="str">
        <f>salesTable[email_final]</f>
        <v>Abena.Badu62@Example.Com</v>
      </c>
      <c r="R192" t="str">
        <f>salesTable[sources_final]</f>
        <v>Retail_POS_2025.csv</v>
      </c>
      <c r="S192" s="22"/>
    </row>
    <row r="193" spans="1:19" x14ac:dyDescent="0.3">
      <c r="A193" s="8" t="str">
        <f>salesTable[orderRef_final]</f>
        <v>GH-CCT-2025-00010</v>
      </c>
      <c r="B193" s="17">
        <f>salesTable[orderDate_final]</f>
        <v>45719</v>
      </c>
      <c r="C193" s="17" t="str">
        <f>salesTable[CustomerID_final]</f>
        <v>C0372</v>
      </c>
      <c r="D193" s="17" t="str">
        <f>salesTable[firstName_Final]</f>
        <v>KOJO</v>
      </c>
      <c r="E193" s="17" t="str">
        <f>salesTable[lastName_final]</f>
        <v>ADDO</v>
      </c>
      <c r="F193" s="17" t="str">
        <f>salesTable[Region_Final]</f>
        <v>CAPE COAST</v>
      </c>
      <c r="G193" t="str">
        <f>salesTable[productID_Final]</f>
        <v>P008</v>
      </c>
      <c r="H193" t="str">
        <f>salesTable[productName_final]</f>
        <v>MICROWAVE 25L</v>
      </c>
      <c r="I193" t="str">
        <f>salesTable[productCategory_finalStatus]</f>
        <v>HOME APPLIANCES</v>
      </c>
      <c r="J193" t="str">
        <f>salesTable[customerType_Final]</f>
        <v>GOVERNMENT</v>
      </c>
      <c r="K193" t="str">
        <f>salesTable[SalesChannel_final]</f>
        <v>AGENT</v>
      </c>
      <c r="L193" t="str">
        <f>salesTable[paymentMethod_Final]</f>
        <v>CARD</v>
      </c>
      <c r="M193">
        <f>salesTable[Quantity_final]</f>
        <v>6</v>
      </c>
      <c r="N193">
        <f>salesTable[UnitPrice_final]</f>
        <v>1250</v>
      </c>
      <c r="O193">
        <f>salesTable[revenue_final]</f>
        <v>7500</v>
      </c>
      <c r="P193" t="str">
        <f>salesTable[Phone_final]</f>
        <v>0556684510</v>
      </c>
      <c r="Q193" t="str">
        <f>salesTable[email_final]</f>
        <v>Kojo.Addo43@Example.Com</v>
      </c>
      <c r="R193" t="str">
        <f>salesTable[sources_final]</f>
        <v>Online_Sales_2025.xlsx</v>
      </c>
      <c r="S193" s="22"/>
    </row>
    <row r="194" spans="1:19" x14ac:dyDescent="0.3">
      <c r="A194" s="8" t="str">
        <f>salesTable[orderRef_final]</f>
        <v>GH-CCT-2025-00014</v>
      </c>
      <c r="B194" s="17" t="str">
        <f>salesTable[orderDate_final]</f>
        <v>OUT OF SCOPE</v>
      </c>
      <c r="C194" s="17" t="str">
        <f>salesTable[CustomerID_final]</f>
        <v>C0113</v>
      </c>
      <c r="D194" s="17" t="str">
        <f>salesTable[firstName_Final]</f>
        <v>MICHAEL</v>
      </c>
      <c r="E194" s="17" t="str">
        <f>salesTable[lastName_final]</f>
        <v>BOATENG</v>
      </c>
      <c r="F194" s="17" t="str">
        <f>salesTable[Region_Final]</f>
        <v>CAPE COAST</v>
      </c>
      <c r="G194" t="str">
        <f>salesTable[productID_Final]</f>
        <v>P011</v>
      </c>
      <c r="H194" t="str">
        <f>salesTable[productName_final]</f>
        <v>EXECUTIVE DESK</v>
      </c>
      <c r="I194" t="str">
        <f>salesTable[productCategory_finalStatus]</f>
        <v>FURNITURE</v>
      </c>
      <c r="J194" t="str">
        <f>salesTable[customerType_Final]</f>
        <v>BUSINESS</v>
      </c>
      <c r="K194" t="str">
        <f>salesTable[SalesChannel_final]</f>
        <v>IN-STORE</v>
      </c>
      <c r="L194" t="str">
        <f>salesTable[paymentMethod_Final]</f>
        <v>CARD</v>
      </c>
      <c r="M194">
        <f>salesTable[Quantity_final]</f>
        <v>8</v>
      </c>
      <c r="N194">
        <f>salesTable[UnitPrice_final]</f>
        <v>2400</v>
      </c>
      <c r="O194">
        <f>salesTable[revenue_final]</f>
        <v>19200</v>
      </c>
      <c r="P194" t="str">
        <f>salesTable[Phone_final]</f>
        <v>0552348317</v>
      </c>
      <c r="Q194" t="str">
        <f>salesTable[email_final]</f>
        <v>Michael.Boateng64@Example.Com</v>
      </c>
      <c r="R194" t="str">
        <f>salesTable[sources_final]</f>
        <v>Mobile_App_Export.csv</v>
      </c>
      <c r="S194" s="22"/>
    </row>
    <row r="195" spans="1:19" x14ac:dyDescent="0.3">
      <c r="A195" s="8" t="str">
        <f>salesTable[orderRef_final]</f>
        <v>GH-CCT-2025-00024</v>
      </c>
      <c r="B195" s="17">
        <f>salesTable[orderDate_final]</f>
        <v>45718</v>
      </c>
      <c r="C195" s="17" t="str">
        <f>salesTable[CustomerID_final]</f>
        <v>C0102</v>
      </c>
      <c r="D195" s="17" t="str">
        <f>salesTable[firstName_Final]</f>
        <v>KOFI</v>
      </c>
      <c r="E195" s="17" t="str">
        <f>salesTable[lastName_final]</f>
        <v>ASARE</v>
      </c>
      <c r="F195" s="17" t="str">
        <f>salesTable[Region_Final]</f>
        <v>CAPE COAST</v>
      </c>
      <c r="G195" t="str">
        <f>salesTable[productID_Final]</f>
        <v>P006</v>
      </c>
      <c r="H195" t="str">
        <f>salesTable[productName_final]</f>
        <v>STANDING DESK</v>
      </c>
      <c r="I195" t="str">
        <f>salesTable[productCategory_finalStatus]</f>
        <v>FURNITURE</v>
      </c>
      <c r="J195" t="str">
        <f>salesTable[customerType_Final]</f>
        <v>BUSINESS</v>
      </c>
      <c r="K195" t="str">
        <f>salesTable[SalesChannel_final]</f>
        <v>IN-STORE</v>
      </c>
      <c r="L195" t="str">
        <f>salesTable[paymentMethod_Final]</f>
        <v>CARD</v>
      </c>
      <c r="M195">
        <f>salesTable[Quantity_final]</f>
        <v>11</v>
      </c>
      <c r="N195">
        <f>salesTable[UnitPrice_final]</f>
        <v>1900</v>
      </c>
      <c r="O195">
        <f>salesTable[revenue_final]</f>
        <v>20900</v>
      </c>
      <c r="P195" t="str">
        <f>salesTable[Phone_final]</f>
        <v>0591483370</v>
      </c>
      <c r="Q195" t="str">
        <f>salesTable[email_final]</f>
        <v>Kofi.Asare9@Example.Com</v>
      </c>
      <c r="R195" t="str">
        <f>salesTable[sources_final]</f>
        <v>Online_Sales_2025.xlsx</v>
      </c>
      <c r="S195" s="22"/>
    </row>
    <row r="196" spans="1:19" x14ac:dyDescent="0.3">
      <c r="A196" s="8" t="str">
        <f>salesTable[orderRef_final]</f>
        <v>GH-CCT-2025-00037</v>
      </c>
      <c r="B196" s="17">
        <f>salesTable[orderDate_final]</f>
        <v>45731</v>
      </c>
      <c r="C196" s="17" t="str">
        <f>salesTable[CustomerID_final]</f>
        <v>C0317</v>
      </c>
      <c r="D196" s="17" t="str">
        <f>salesTable[firstName_Final]</f>
        <v>NAA</v>
      </c>
      <c r="E196" s="17" t="str">
        <f>salesTable[lastName_final]</f>
        <v>OWUSU</v>
      </c>
      <c r="F196" s="17" t="str">
        <f>salesTable[Region_Final]</f>
        <v>CAPE COAST</v>
      </c>
      <c r="G196" t="str">
        <f>salesTable[productID_Final]</f>
        <v>P005</v>
      </c>
      <c r="H196" t="str">
        <f>salesTable[productName_final]</f>
        <v>SMARTPHONE X</v>
      </c>
      <c r="I196" t="str">
        <f>salesTable[productCategory_finalStatus]</f>
        <v>ELECTRONICS</v>
      </c>
      <c r="J196" t="str">
        <f>salesTable[customerType_Final]</f>
        <v>BUSINESS</v>
      </c>
      <c r="K196" t="str">
        <f>salesTable[SalesChannel_final]</f>
        <v>AGENT</v>
      </c>
      <c r="L196" t="str">
        <f>salesTable[paymentMethod_Final]</f>
        <v>CARD</v>
      </c>
      <c r="M196">
        <f>salesTable[Quantity_final]</f>
        <v>4</v>
      </c>
      <c r="N196">
        <f>salesTable[UnitPrice_final]</f>
        <v>2800</v>
      </c>
      <c r="O196">
        <f>salesTable[revenue_final]</f>
        <v>11200</v>
      </c>
      <c r="P196" t="str">
        <f>salesTable[Phone_final]</f>
        <v>0553559330</v>
      </c>
      <c r="Q196" t="str">
        <f>salesTable[email_final]</f>
        <v>Naa.Owusu79@Example.Com</v>
      </c>
      <c r="R196" t="str">
        <f>salesTable[sources_final]</f>
        <v>Agent_App_2025.csv</v>
      </c>
      <c r="S196" s="22"/>
    </row>
    <row r="197" spans="1:19" x14ac:dyDescent="0.3">
      <c r="A197" s="8" t="str">
        <f>salesTable[orderRef_final]</f>
        <v>GH-CCT-2025-00038</v>
      </c>
      <c r="B197" s="17">
        <f>salesTable[orderDate_final]</f>
        <v>45904</v>
      </c>
      <c r="C197" s="17" t="str">
        <f>salesTable[CustomerID_final]</f>
        <v>C0108</v>
      </c>
      <c r="D197" s="17" t="str">
        <f>salesTable[firstName_Final]</f>
        <v>ADWOA</v>
      </c>
      <c r="E197" s="17" t="str">
        <f>salesTable[lastName_final]</f>
        <v>ANTWI</v>
      </c>
      <c r="F197" s="17" t="str">
        <f>salesTable[Region_Final]</f>
        <v>CAPE COAST</v>
      </c>
      <c r="G197" t="str">
        <f>salesTable[productID_Final]</f>
        <v>P004</v>
      </c>
      <c r="H197" t="str">
        <f>salesTable[productName_final]</f>
        <v>LASER PRINTER</v>
      </c>
      <c r="I197" t="str">
        <f>salesTable[productCategory_finalStatus]</f>
        <v>OFFICE SUPPLIES</v>
      </c>
      <c r="J197" t="str">
        <f>salesTable[customerType_Final]</f>
        <v>BUSINESS</v>
      </c>
      <c r="K197" t="str">
        <f>salesTable[SalesChannel_final]</f>
        <v>ONLINE</v>
      </c>
      <c r="L197" t="str">
        <f>salesTable[paymentMethod_Final]</f>
        <v>MOBILE MONEY</v>
      </c>
      <c r="M197">
        <f>salesTable[Quantity_final]</f>
        <v>9</v>
      </c>
      <c r="N197">
        <f>salesTable[UnitPrice_final]</f>
        <v>1650</v>
      </c>
      <c r="O197">
        <f>salesTable[revenue_final]</f>
        <v>14850</v>
      </c>
      <c r="P197" t="str">
        <f>salesTable[Phone_final]</f>
        <v>0557376880</v>
      </c>
      <c r="Q197" t="str">
        <f>salesTable[email_final]</f>
        <v>Adwoa.Antwi25@Example.Com</v>
      </c>
      <c r="R197" t="str">
        <f>salesTable[sources_final]</f>
        <v>Retail_POS_2025.csv</v>
      </c>
      <c r="S197" s="22"/>
    </row>
    <row r="198" spans="1:19" x14ac:dyDescent="0.3">
      <c r="A198" s="8" t="str">
        <f>salesTable[orderRef_final]</f>
        <v>GH-CCT-2025-00052</v>
      </c>
      <c r="B198" s="17">
        <f>salesTable[orderDate_final]</f>
        <v>45809</v>
      </c>
      <c r="C198" s="17" t="str">
        <f>salesTable[CustomerID_final]</f>
        <v>C0194</v>
      </c>
      <c r="D198" s="17" t="str">
        <f>salesTable[firstName_Final]</f>
        <v>ADWOA</v>
      </c>
      <c r="E198" s="17" t="str">
        <f>salesTable[lastName_final]</f>
        <v>ANTWI</v>
      </c>
      <c r="F198" s="17" t="str">
        <f>salesTable[Region_Final]</f>
        <v>CAPE COAST</v>
      </c>
      <c r="G198" t="str">
        <f>salesTable[productID_Final]</f>
        <v>P007</v>
      </c>
      <c r="H198" t="str">
        <f>salesTable[productName_final]</f>
        <v>COTTON SHIRT</v>
      </c>
      <c r="I198" t="str">
        <f>salesTable[productCategory_finalStatus]</f>
        <v>CLOTHING</v>
      </c>
      <c r="J198" t="str">
        <f>salesTable[customerType_Final]</f>
        <v>BUSINESS</v>
      </c>
      <c r="K198" t="str">
        <f>salesTable[SalesChannel_final]</f>
        <v>AGENT</v>
      </c>
      <c r="L198" t="str">
        <f>salesTable[paymentMethod_Final]</f>
        <v>MOBILE MONEY</v>
      </c>
      <c r="M198">
        <f>salesTable[Quantity_final]</f>
        <v>5</v>
      </c>
      <c r="N198">
        <f>salesTable[UnitPrice_final]</f>
        <v>180</v>
      </c>
      <c r="O198">
        <f>salesTable[revenue_final]</f>
        <v>900</v>
      </c>
      <c r="P198" t="str">
        <f>salesTable[Phone_final]</f>
        <v>0556097095</v>
      </c>
      <c r="Q198" t="str">
        <f>salesTable[email_final]</f>
        <v>Adwoa.Antwi58@Example.Com</v>
      </c>
      <c r="R198" t="str">
        <f>salesTable[sources_final]</f>
        <v>Online_Sales_2025.xlsx</v>
      </c>
      <c r="S198" s="22"/>
    </row>
    <row r="199" spans="1:19" x14ac:dyDescent="0.3">
      <c r="A199" s="8" t="str">
        <f>salesTable[orderRef_final]</f>
        <v>GH-CCT-2025-00054</v>
      </c>
      <c r="B199" s="17">
        <f>salesTable[orderDate_final]</f>
        <v>45970</v>
      </c>
      <c r="C199" s="17" t="str">
        <f>salesTable[CustomerID_final]</f>
        <v>C0317</v>
      </c>
      <c r="D199" s="17" t="str">
        <f>salesTable[firstName_Final]</f>
        <v>NAA</v>
      </c>
      <c r="E199" s="17" t="str">
        <f>salesTable[lastName_final]</f>
        <v>OWUSU</v>
      </c>
      <c r="F199" s="17" t="str">
        <f>salesTable[Region_Final]</f>
        <v>CAPE COAST</v>
      </c>
      <c r="G199" t="str">
        <f>salesTable[productID_Final]</f>
        <v>P005</v>
      </c>
      <c r="H199" t="str">
        <f>salesTable[productName_final]</f>
        <v>SMARTPHONE X</v>
      </c>
      <c r="I199" t="str">
        <f>salesTable[productCategory_finalStatus]</f>
        <v>ELECTRONICS</v>
      </c>
      <c r="J199" t="str">
        <f>salesTable[customerType_Final]</f>
        <v>INDIVIDUAL</v>
      </c>
      <c r="K199" t="str">
        <f>salesTable[SalesChannel_final]</f>
        <v>AGENT</v>
      </c>
      <c r="L199" t="str">
        <f>salesTable[paymentMethod_Final]</f>
        <v>CASH</v>
      </c>
      <c r="M199">
        <f>salesTable[Quantity_final]</f>
        <v>2</v>
      </c>
      <c r="N199">
        <f>salesTable[UnitPrice_final]</f>
        <v>2800</v>
      </c>
      <c r="O199">
        <f>salesTable[revenue_final]</f>
        <v>5600</v>
      </c>
      <c r="P199" t="str">
        <f>salesTable[Phone_final]</f>
        <v>0241234567</v>
      </c>
      <c r="Q199" t="str">
        <f>salesTable[email_final]</f>
        <v>Naa.Owusu39@Example.Com</v>
      </c>
      <c r="R199" t="str">
        <f>salesTable[sources_final]</f>
        <v>Agent_App_2025.csv</v>
      </c>
      <c r="S199" s="22"/>
    </row>
    <row r="200" spans="1:19" x14ac:dyDescent="0.3">
      <c r="A200" s="8" t="str">
        <f>salesTable[orderRef_final]</f>
        <v>GH-CCT-2025-00057</v>
      </c>
      <c r="B200" s="17">
        <f>salesTable[orderDate_final]</f>
        <v>45973</v>
      </c>
      <c r="C200" s="17" t="str">
        <f>salesTable[CustomerID_final]</f>
        <v>C0239</v>
      </c>
      <c r="D200" s="17" t="str">
        <f>salesTable[firstName_Final]</f>
        <v>ESI</v>
      </c>
      <c r="E200" s="17" t="str">
        <f>salesTable[lastName_final]</f>
        <v>OWUSU</v>
      </c>
      <c r="F200" s="17" t="str">
        <f>salesTable[Region_Final]</f>
        <v>CAPE COAST</v>
      </c>
      <c r="G200" t="str">
        <f>salesTable[productID_Final]</f>
        <v>P003</v>
      </c>
      <c r="H200" t="str">
        <f>salesTable[productName_final]</f>
        <v>WIRELESS HEADSET</v>
      </c>
      <c r="I200" t="str">
        <f>salesTable[productCategory_finalStatus]</f>
        <v>ELECTRONICS</v>
      </c>
      <c r="J200" t="str">
        <f>salesTable[customerType_Final]</f>
        <v>BUSINESS</v>
      </c>
      <c r="K200" t="str">
        <f>salesTable[SalesChannel_final]</f>
        <v>ONLINE</v>
      </c>
      <c r="L200" t="str">
        <f>salesTable[paymentMethod_Final]</f>
        <v>CARD</v>
      </c>
      <c r="M200">
        <f>salesTable[Quantity_final]</f>
        <v>1</v>
      </c>
      <c r="N200">
        <f>salesTable[UnitPrice_final]</f>
        <v>420</v>
      </c>
      <c r="O200">
        <f>salesTable[revenue_final]</f>
        <v>420</v>
      </c>
      <c r="P200" t="str">
        <f>salesTable[Phone_final]</f>
        <v>0542241206</v>
      </c>
      <c r="Q200" t="str">
        <f>salesTable[email_final]</f>
        <v>Esi.Owusu41@Example.Com</v>
      </c>
      <c r="R200" t="str">
        <f>salesTable[sources_final]</f>
        <v>Retail_POS_2025.csv</v>
      </c>
      <c r="S200" s="22"/>
    </row>
    <row r="201" spans="1:19" x14ac:dyDescent="0.3">
      <c r="A201" s="8" t="str">
        <f>salesTable[orderRef_final]</f>
        <v>GH-CCT-2025-00058</v>
      </c>
      <c r="B201" s="17">
        <f>salesTable[orderDate_final]</f>
        <v>45734</v>
      </c>
      <c r="C201" s="17" t="str">
        <f>salesTable[CustomerID_final]</f>
        <v>C0018</v>
      </c>
      <c r="D201" s="17" t="str">
        <f>salesTable[firstName_Final]</f>
        <v>YAW</v>
      </c>
      <c r="E201" s="17" t="str">
        <f>salesTable[lastName_final]</f>
        <v>BADU</v>
      </c>
      <c r="F201" s="17" t="str">
        <f>salesTable[Region_Final]</f>
        <v>CAPE COAST</v>
      </c>
      <c r="G201" t="str">
        <f>salesTable[productID_Final]</f>
        <v>P009</v>
      </c>
      <c r="H201" t="str">
        <f>salesTable[productName_final]</f>
        <v>FILING CABINET</v>
      </c>
      <c r="I201" t="str">
        <f>salesTable[productCategory_finalStatus]</f>
        <v>OFFICE SUPPLIES</v>
      </c>
      <c r="J201" t="str">
        <f>salesTable[customerType_Final]</f>
        <v>GOVERNMENT</v>
      </c>
      <c r="K201" t="str">
        <f>salesTable[SalesChannel_final]</f>
        <v>MOBILE APP</v>
      </c>
      <c r="L201" t="str">
        <f>salesTable[paymentMethod_Final]</f>
        <v>MOBILE MONEY</v>
      </c>
      <c r="M201">
        <f>salesTable[Quantity_final]</f>
        <v>9</v>
      </c>
      <c r="N201">
        <f>salesTable[UnitPrice_final]</f>
        <v>980</v>
      </c>
      <c r="O201">
        <f>salesTable[revenue_final]</f>
        <v>8820</v>
      </c>
      <c r="P201" t="str">
        <f>salesTable[Phone_final]</f>
        <v>0278675777</v>
      </c>
      <c r="Q201" t="str">
        <f>salesTable[email_final]</f>
        <v>Yaw.Badu58@Example.Com</v>
      </c>
      <c r="R201" t="str">
        <f>salesTable[sources_final]</f>
        <v>Retail_POS_2025.csv</v>
      </c>
      <c r="S201" s="22"/>
    </row>
    <row r="202" spans="1:19" x14ac:dyDescent="0.3">
      <c r="A202" s="8" t="str">
        <f>salesTable[orderRef_final]</f>
        <v>GH-CCT-2025-00063</v>
      </c>
      <c r="B202" s="17">
        <f>salesTable[orderDate_final]</f>
        <v>45793</v>
      </c>
      <c r="C202" s="17" t="str">
        <f>salesTable[CustomerID_final]</f>
        <v>C0043</v>
      </c>
      <c r="D202" s="17" t="str">
        <f>salesTable[firstName_Final]</f>
        <v>KOFI</v>
      </c>
      <c r="E202" s="17" t="str">
        <f>salesTable[lastName_final]</f>
        <v>ADDO</v>
      </c>
      <c r="F202" s="17" t="str">
        <f>salesTable[Region_Final]</f>
        <v>CAPE COAST</v>
      </c>
      <c r="G202" t="str">
        <f>salesTable[productID_Final]</f>
        <v>P008</v>
      </c>
      <c r="H202" t="str">
        <f>salesTable[productName_final]</f>
        <v>MICROWAVE 25L</v>
      </c>
      <c r="I202" t="str">
        <f>salesTable[productCategory_finalStatus]</f>
        <v>HOME APPLIANCES</v>
      </c>
      <c r="J202" t="str">
        <f>salesTable[customerType_Final]</f>
        <v>INDIVIDUAL</v>
      </c>
      <c r="K202" t="str">
        <f>salesTable[SalesChannel_final]</f>
        <v>IN-STORE</v>
      </c>
      <c r="L202" t="str">
        <f>salesTable[paymentMethod_Final]</f>
        <v>BANK TRANSFER</v>
      </c>
      <c r="M202">
        <f>salesTable[Quantity_final]</f>
        <v>9</v>
      </c>
      <c r="N202">
        <f>salesTable[UnitPrice_final]</f>
        <v>1250</v>
      </c>
      <c r="O202">
        <f>salesTable[revenue_final]</f>
        <v>11250</v>
      </c>
      <c r="P202" t="str">
        <f>salesTable[Phone_final]</f>
        <v>0271748022</v>
      </c>
      <c r="Q202" t="str">
        <f>salesTable[email_final]</f>
        <v>Kofi.Addo1@Example.Com</v>
      </c>
      <c r="R202" t="str">
        <f>salesTable[sources_final]</f>
        <v>Mobile_App_Export.csv</v>
      </c>
      <c r="S202" s="22"/>
    </row>
    <row r="203" spans="1:19" x14ac:dyDescent="0.3">
      <c r="A203" s="8" t="str">
        <f>salesTable[orderRef_final]</f>
        <v>GH-CCT-2025-00073</v>
      </c>
      <c r="B203" s="17">
        <f>salesTable[orderDate_final]</f>
        <v>45996</v>
      </c>
      <c r="C203" s="17" t="str">
        <f>salesTable[CustomerID_final]</f>
        <v>C0169</v>
      </c>
      <c r="D203" s="17" t="str">
        <f>salesTable[firstName_Final]</f>
        <v>NAA</v>
      </c>
      <c r="E203" s="17" t="str">
        <f>salesTable[lastName_final]</f>
        <v>MENSAH</v>
      </c>
      <c r="F203" s="17" t="str">
        <f>salesTable[Region_Final]</f>
        <v>CAPE COAST</v>
      </c>
      <c r="G203" t="str">
        <f>salesTable[productID_Final]</f>
        <v>P011</v>
      </c>
      <c r="H203" t="str">
        <f>salesTable[productName_final]</f>
        <v>EXECUTIVE DESK</v>
      </c>
      <c r="I203" t="str">
        <f>salesTable[productCategory_finalStatus]</f>
        <v>FURNITURE</v>
      </c>
      <c r="J203" t="str">
        <f>salesTable[customerType_Final]</f>
        <v>BUSINESS</v>
      </c>
      <c r="K203" t="str">
        <f>salesTable[SalesChannel_final]</f>
        <v>AGENT</v>
      </c>
      <c r="L203" t="str">
        <f>salesTable[paymentMethod_Final]</f>
        <v>CARD</v>
      </c>
      <c r="M203">
        <f>salesTable[Quantity_final]</f>
        <v>12</v>
      </c>
      <c r="N203">
        <f>salesTable[UnitPrice_final]</f>
        <v>2400</v>
      </c>
      <c r="O203">
        <f>salesTable[revenue_final]</f>
        <v>28800</v>
      </c>
      <c r="P203" t="str">
        <f>salesTable[Phone_final]</f>
        <v>0554971200</v>
      </c>
      <c r="Q203" t="str">
        <f>salesTable[email_final]</f>
        <v>Naa.Mensah79@Example.Com</v>
      </c>
      <c r="R203" t="str">
        <f>salesTable[sources_final]</f>
        <v>Online_Sales_2025.xlsx</v>
      </c>
      <c r="S203" s="22"/>
    </row>
    <row r="204" spans="1:19" x14ac:dyDescent="0.3">
      <c r="A204" s="8" t="str">
        <f>salesTable[orderRef_final]</f>
        <v>GH-CCT-2025-00084</v>
      </c>
      <c r="B204" s="17" t="str">
        <f>salesTable[orderDate_final]</f>
        <v>OUT OF SCOPE</v>
      </c>
      <c r="C204" s="17" t="str">
        <f>salesTable[CustomerID_final]</f>
        <v>C0395</v>
      </c>
      <c r="D204" s="17" t="str">
        <f>salesTable[firstName_Final]</f>
        <v>DANIEL</v>
      </c>
      <c r="E204" s="17" t="str">
        <f>salesTable[lastName_final]</f>
        <v>OWUSU</v>
      </c>
      <c r="F204" s="17" t="str">
        <f>salesTable[Region_Final]</f>
        <v>CAPE COAST</v>
      </c>
      <c r="G204" t="str">
        <f>salesTable[productID_Final]</f>
        <v>P009</v>
      </c>
      <c r="H204" t="str">
        <f>salesTable[productName_final]</f>
        <v>FILING CABINET</v>
      </c>
      <c r="I204" t="str">
        <f>salesTable[productCategory_finalStatus]</f>
        <v>OFFICE SUPPLIES</v>
      </c>
      <c r="J204" t="str">
        <f>salesTable[customerType_Final]</f>
        <v>GOVERNMENT</v>
      </c>
      <c r="K204" t="str">
        <f>salesTable[SalesChannel_final]</f>
        <v>IN-STORE</v>
      </c>
      <c r="L204" t="str">
        <f>salesTable[paymentMethod_Final]</f>
        <v>CASH</v>
      </c>
      <c r="M204">
        <f>salesTable[Quantity_final]</f>
        <v>1</v>
      </c>
      <c r="N204">
        <f>salesTable[UnitPrice_final]</f>
        <v>980</v>
      </c>
      <c r="O204">
        <f>salesTable[revenue_final]</f>
        <v>980</v>
      </c>
      <c r="P204" t="str">
        <f>salesTable[Phone_final]</f>
        <v>0593976223</v>
      </c>
      <c r="Q204" t="str">
        <f>salesTable[email_final]</f>
        <v>Daniel.Owusu79@Example.Com</v>
      </c>
      <c r="R204" t="str">
        <f>salesTable[sources_final]</f>
        <v>Online_Sales_2025.xlsx</v>
      </c>
      <c r="S204" s="22"/>
    </row>
    <row r="205" spans="1:19" x14ac:dyDescent="0.3">
      <c r="A205" s="8" t="str">
        <f>salesTable[orderRef_final]</f>
        <v>GH-CCT-2025-00095</v>
      </c>
      <c r="B205" s="17">
        <f>salesTable[orderDate_final]</f>
        <v>45771</v>
      </c>
      <c r="C205" s="17" t="str">
        <f>salesTable[CustomerID_final]</f>
        <v>C0302</v>
      </c>
      <c r="D205" s="17" t="str">
        <f>salesTable[firstName_Final]</f>
        <v>DANIEL</v>
      </c>
      <c r="E205" s="17" t="str">
        <f>salesTable[lastName_final]</f>
        <v>BADU</v>
      </c>
      <c r="F205" s="17" t="str">
        <f>salesTable[Region_Final]</f>
        <v>CAPE COAST</v>
      </c>
      <c r="G205" t="str">
        <f>salesTable[productID_Final]</f>
        <v>P008</v>
      </c>
      <c r="H205" t="str">
        <f>salesTable[productName_final]</f>
        <v>MICROWAVE 25L</v>
      </c>
      <c r="I205" t="str">
        <f>salesTable[productCategory_finalStatus]</f>
        <v>HOME APPLIANCES</v>
      </c>
      <c r="J205" t="str">
        <f>salesTable[customerType_Final]</f>
        <v>BUSINESS</v>
      </c>
      <c r="K205" t="str">
        <f>salesTable[SalesChannel_final]</f>
        <v>ONLINE</v>
      </c>
      <c r="L205" t="str">
        <f>salesTable[paymentMethod_Final]</f>
        <v>BANK TRANSFER</v>
      </c>
      <c r="M205">
        <f>salesTable[Quantity_final]</f>
        <v>4</v>
      </c>
      <c r="N205">
        <f>salesTable[UnitPrice_final]</f>
        <v>1250</v>
      </c>
      <c r="O205">
        <f>salesTable[revenue_final]</f>
        <v>5000</v>
      </c>
      <c r="P205" t="str">
        <f>salesTable[Phone_final]</f>
        <v>0273380260</v>
      </c>
      <c r="Q205" t="str">
        <f>salesTable[email_final]</f>
        <v>Daniel.Badu48Example.Com</v>
      </c>
      <c r="R205" t="str">
        <f>salesTable[sources_final]</f>
        <v>Online_Sales_2025.xlsx</v>
      </c>
      <c r="S205" s="22"/>
    </row>
    <row r="206" spans="1:19" x14ac:dyDescent="0.3">
      <c r="A206" s="8" t="str">
        <f>salesTable[orderRef_final]</f>
        <v>GH-CCT-2025-00101</v>
      </c>
      <c r="B206" s="17">
        <f>salesTable[orderDate_final]</f>
        <v>45909</v>
      </c>
      <c r="C206" s="17" t="str">
        <f>salesTable[CustomerID_final]</f>
        <v>C0336</v>
      </c>
      <c r="D206" s="17" t="str">
        <f>salesTable[firstName_Final]</f>
        <v>YAW</v>
      </c>
      <c r="E206" s="17" t="str">
        <f>salesTable[lastName_final]</f>
        <v>MENSAH</v>
      </c>
      <c r="F206" s="17" t="str">
        <f>salesTable[Region_Final]</f>
        <v>CAPE COAST</v>
      </c>
      <c r="G206" t="str">
        <f>salesTable[productID_Final]</f>
        <v>P004</v>
      </c>
      <c r="H206" t="str">
        <f>salesTable[productName_final]</f>
        <v>LASER PRINTER</v>
      </c>
      <c r="I206" t="str">
        <f>salesTable[productCategory_finalStatus]</f>
        <v>OFFICE SUPPLIES</v>
      </c>
      <c r="J206" t="str">
        <f>salesTable[customerType_Final]</f>
        <v>INDIVIDUAL</v>
      </c>
      <c r="K206" t="str">
        <f>salesTable[SalesChannel_final]</f>
        <v>AGENT</v>
      </c>
      <c r="L206" t="str">
        <f>salesTable[paymentMethod_Final]</f>
        <v>BANK TRANSFER</v>
      </c>
      <c r="M206" t="str">
        <f>salesTable[Quantity_final]</f>
        <v>INVALID</v>
      </c>
      <c r="N206">
        <f>salesTable[UnitPrice_final]</f>
        <v>1650</v>
      </c>
      <c r="O206" t="str">
        <f>salesTable[revenue_final]</f>
        <v>INVALID</v>
      </c>
      <c r="P206" t="str">
        <f>salesTable[Phone_final]</f>
        <v>0269479419</v>
      </c>
      <c r="Q206" t="str">
        <f>salesTable[email_final]</f>
        <v>Yaw.Mensah17Example.Com</v>
      </c>
      <c r="R206" t="str">
        <f>salesTable[sources_final]</f>
        <v>Agent_App_2025.csv</v>
      </c>
      <c r="S206" s="22"/>
    </row>
    <row r="207" spans="1:19" x14ac:dyDescent="0.3">
      <c r="A207" s="8" t="str">
        <f>salesTable[orderRef_final]</f>
        <v>GH-CCT-2025-00103</v>
      </c>
      <c r="B207" s="17">
        <f>salesTable[orderDate_final]</f>
        <v>45659</v>
      </c>
      <c r="C207" s="17" t="str">
        <f>salesTable[CustomerID_final]</f>
        <v>C0060</v>
      </c>
      <c r="D207" s="17" t="str">
        <f>salesTable[firstName_Final]</f>
        <v>KOJO</v>
      </c>
      <c r="E207" s="17" t="str">
        <f>salesTable[lastName_final]</f>
        <v>BADU</v>
      </c>
      <c r="F207" s="17" t="str">
        <f>salesTable[Region_Final]</f>
        <v>CAPE COAST</v>
      </c>
      <c r="G207" t="str">
        <f>salesTable[productID_Final]</f>
        <v>P007</v>
      </c>
      <c r="H207" t="str">
        <f>salesTable[productName_final]</f>
        <v>COTTON SHIRT</v>
      </c>
      <c r="I207" t="str">
        <f>salesTable[productCategory_finalStatus]</f>
        <v>CLOTHING</v>
      </c>
      <c r="J207" t="str">
        <f>salesTable[customerType_Final]</f>
        <v>INDIVIDUAL</v>
      </c>
      <c r="K207" t="str">
        <f>salesTable[SalesChannel_final]</f>
        <v>IN-STORE</v>
      </c>
      <c r="L207" t="str">
        <f>salesTable[paymentMethod_Final]</f>
        <v>CASH</v>
      </c>
      <c r="M207">
        <f>salesTable[Quantity_final]</f>
        <v>1</v>
      </c>
      <c r="N207">
        <f>salesTable[UnitPrice_final]</f>
        <v>180</v>
      </c>
      <c r="O207">
        <f>salesTable[revenue_final]</f>
        <v>180</v>
      </c>
      <c r="P207" t="str">
        <f>salesTable[Phone_final]</f>
        <v>0209792202</v>
      </c>
      <c r="Q207" t="str">
        <f>salesTable[email_final]</f>
        <v>Kojo.Badu6Example.Com</v>
      </c>
      <c r="R207" t="str">
        <f>salesTable[sources_final]</f>
        <v>Retail_POS_2025.csv</v>
      </c>
      <c r="S207" s="22"/>
    </row>
    <row r="208" spans="1:19" x14ac:dyDescent="0.3">
      <c r="A208" s="8" t="str">
        <f>salesTable[orderRef_final]</f>
        <v>GH-CCT-2025-00107</v>
      </c>
      <c r="B208" s="17">
        <f>salesTable[orderDate_final]</f>
        <v>45819</v>
      </c>
      <c r="C208" s="17" t="str">
        <f>salesTable[CustomerID_final]</f>
        <v>C0084</v>
      </c>
      <c r="D208" s="17" t="str">
        <f>salesTable[firstName_Final]</f>
        <v>DANIEL</v>
      </c>
      <c r="E208" s="17" t="str">
        <f>salesTable[lastName_final]</f>
        <v>OWUSU</v>
      </c>
      <c r="F208" s="17" t="str">
        <f>salesTable[Region_Final]</f>
        <v>CAPE COAST</v>
      </c>
      <c r="G208" t="str">
        <f>salesTable[productID_Final]</f>
        <v>P001</v>
      </c>
      <c r="H208" t="str">
        <f>salesTable[productName_final]</f>
        <v>LAPTOP PRO 14</v>
      </c>
      <c r="I208" t="str">
        <f>salesTable[productCategory_finalStatus]</f>
        <v>ELECTRONICS</v>
      </c>
      <c r="J208" t="str">
        <f>salesTable[customerType_Final]</f>
        <v>GOVERNMENT</v>
      </c>
      <c r="K208" t="str">
        <f>salesTable[SalesChannel_final]</f>
        <v>ONLINE</v>
      </c>
      <c r="L208" t="str">
        <f>salesTable[paymentMethod_Final]</f>
        <v>CARD</v>
      </c>
      <c r="M208" t="str">
        <f>salesTable[Quantity_final]</f>
        <v>INVALID</v>
      </c>
      <c r="N208">
        <f>salesTable[UnitPrice_final]</f>
        <v>4200</v>
      </c>
      <c r="O208" t="str">
        <f>salesTable[revenue_final]</f>
        <v>INVALID</v>
      </c>
      <c r="P208" t="str">
        <f>salesTable[Phone_final]</f>
        <v>0241234567</v>
      </c>
      <c r="Q208" t="str">
        <f>salesTable[email_final]</f>
        <v>Daniel.Owusu28@Example.Com</v>
      </c>
      <c r="R208" t="str">
        <f>salesTable[sources_final]</f>
        <v>Mobile_App_Export.csv</v>
      </c>
      <c r="S208" s="22"/>
    </row>
    <row r="209" spans="1:19" x14ac:dyDescent="0.3">
      <c r="A209" s="8" t="str">
        <f>salesTable[orderRef_final]</f>
        <v>GH-CCT-2025-00108</v>
      </c>
      <c r="B209" s="17">
        <f>salesTable[orderDate_final]</f>
        <v>45970</v>
      </c>
      <c r="C209" s="17" t="str">
        <f>salesTable[CustomerID_final]</f>
        <v>C0233</v>
      </c>
      <c r="D209" s="17" t="str">
        <f>salesTable[firstName_Final]</f>
        <v>MICHAEL</v>
      </c>
      <c r="E209" s="17" t="str">
        <f>salesTable[lastName_final]</f>
        <v>BOATENG</v>
      </c>
      <c r="F209" s="17" t="str">
        <f>salesTable[Region_Final]</f>
        <v>CAPE COAST</v>
      </c>
      <c r="G209" t="str">
        <f>salesTable[productID_Final]</f>
        <v>P008</v>
      </c>
      <c r="H209" t="str">
        <f>salesTable[productName_final]</f>
        <v>MICROWAVE 25L</v>
      </c>
      <c r="I209" t="str">
        <f>salesTable[productCategory_finalStatus]</f>
        <v>HOME APPLIANCES</v>
      </c>
      <c r="J209" t="str">
        <f>salesTable[customerType_Final]</f>
        <v>BUSINESS</v>
      </c>
      <c r="K209" t="str">
        <f>salesTable[SalesChannel_final]</f>
        <v>ONLINE</v>
      </c>
      <c r="L209" t="str">
        <f>salesTable[paymentMethod_Final]</f>
        <v>CASH</v>
      </c>
      <c r="M209">
        <f>salesTable[Quantity_final]</f>
        <v>10</v>
      </c>
      <c r="N209">
        <f>salesTable[UnitPrice_final]</f>
        <v>1250</v>
      </c>
      <c r="O209">
        <f>salesTable[revenue_final]</f>
        <v>12500</v>
      </c>
      <c r="P209" t="str">
        <f>salesTable[Phone_final]</f>
        <v>0557870032</v>
      </c>
      <c r="Q209" t="str">
        <f>salesTable[email_final]</f>
        <v>Michael.Boateng10@Example.Com</v>
      </c>
      <c r="R209" t="str">
        <f>salesTable[sources_final]</f>
        <v>Retail_POS_2025.csv</v>
      </c>
      <c r="S209" s="22"/>
    </row>
    <row r="210" spans="1:19" x14ac:dyDescent="0.3">
      <c r="A210" s="8" t="str">
        <f>salesTable[orderRef_final]</f>
        <v>GH-CCT-2025-00123</v>
      </c>
      <c r="B210" s="17">
        <f>salesTable[orderDate_final]</f>
        <v>45741</v>
      </c>
      <c r="C210" s="17" t="str">
        <f>salesTable[CustomerID_final]</f>
        <v>C0191</v>
      </c>
      <c r="D210" s="17" t="str">
        <f>salesTable[firstName_Final]</f>
        <v>AMA</v>
      </c>
      <c r="E210" s="17" t="str">
        <f>salesTable[lastName_final]</f>
        <v>ARTHUR</v>
      </c>
      <c r="F210" s="17" t="str">
        <f>salesTable[Region_Final]</f>
        <v>CAPE COAST</v>
      </c>
      <c r="G210" t="str">
        <f>salesTable[productID_Final]</f>
        <v>P011</v>
      </c>
      <c r="H210" t="str">
        <f>salesTable[productName_final]</f>
        <v>EXECUTIVE DESK</v>
      </c>
      <c r="I210" t="str">
        <f>salesTable[productCategory_finalStatus]</f>
        <v>FURNITURE</v>
      </c>
      <c r="J210" t="str">
        <f>salesTable[customerType_Final]</f>
        <v>INDIVIDUAL</v>
      </c>
      <c r="K210" t="str">
        <f>salesTable[SalesChannel_final]</f>
        <v>MOBILE APP</v>
      </c>
      <c r="L210" t="str">
        <f>salesTable[paymentMethod_Final]</f>
        <v>MOBILE MONEY</v>
      </c>
      <c r="M210">
        <f>salesTable[Quantity_final]</f>
        <v>6</v>
      </c>
      <c r="N210">
        <f>salesTable[UnitPrice_final]</f>
        <v>2400</v>
      </c>
      <c r="O210">
        <f>salesTable[revenue_final]</f>
        <v>14400</v>
      </c>
      <c r="P210" t="str">
        <f>salesTable[Phone_final]</f>
        <v>0247739178</v>
      </c>
      <c r="Q210" t="str">
        <f>salesTable[email_final]</f>
        <v>Ama.Arthur96@Example.Com</v>
      </c>
      <c r="R210" t="str">
        <f>salesTable[sources_final]</f>
        <v>Agent_App_2025.csv</v>
      </c>
      <c r="S210" s="22"/>
    </row>
    <row r="211" spans="1:19" x14ac:dyDescent="0.3">
      <c r="A211" s="8" t="str">
        <f>salesTable[orderRef_final]</f>
        <v>GH-CCT-2025-00130</v>
      </c>
      <c r="B211" s="17">
        <f>salesTable[orderDate_final]</f>
        <v>45932</v>
      </c>
      <c r="C211" s="17" t="str">
        <f>salesTable[CustomerID_final]</f>
        <v>C0252</v>
      </c>
      <c r="D211" s="17" t="str">
        <f>salesTable[firstName_Final]</f>
        <v>AMA</v>
      </c>
      <c r="E211" s="17" t="str">
        <f>salesTable[lastName_final]</f>
        <v>ASARE</v>
      </c>
      <c r="F211" s="17" t="str">
        <f>salesTable[Region_Final]</f>
        <v>CAPE COAST</v>
      </c>
      <c r="G211" t="str">
        <f>salesTable[productID_Final]</f>
        <v>P012</v>
      </c>
      <c r="H211" t="str">
        <f>salesTable[productName_final]</f>
        <v>BLENDER PLUS</v>
      </c>
      <c r="I211" t="str">
        <f>salesTable[productCategory_finalStatus]</f>
        <v>HOME APPLIANCES</v>
      </c>
      <c r="J211" t="str">
        <f>salesTable[customerType_Final]</f>
        <v>BUSINESS</v>
      </c>
      <c r="K211" t="str">
        <f>salesTable[SalesChannel_final]</f>
        <v>IN-STORE</v>
      </c>
      <c r="L211" t="str">
        <f>salesTable[paymentMethod_Final]</f>
        <v>CASH</v>
      </c>
      <c r="M211">
        <f>salesTable[Quantity_final]</f>
        <v>8</v>
      </c>
      <c r="N211">
        <f>salesTable[UnitPrice_final]</f>
        <v>620</v>
      </c>
      <c r="O211">
        <f>salesTable[revenue_final]</f>
        <v>4960</v>
      </c>
      <c r="P211" t="str">
        <f>salesTable[Phone_final]</f>
        <v>0247840399</v>
      </c>
      <c r="Q211" t="str">
        <f>salesTable[email_final]</f>
        <v>Ama.Asare4@Example.Com</v>
      </c>
      <c r="R211" t="str">
        <f>salesTable[sources_final]</f>
        <v>Online_Sales_2025.xlsx</v>
      </c>
      <c r="S211" s="22"/>
    </row>
    <row r="212" spans="1:19" x14ac:dyDescent="0.3">
      <c r="A212" s="8" t="str">
        <f>salesTable[orderRef_final]</f>
        <v>GH-CCT-2025-00137</v>
      </c>
      <c r="B212" s="17">
        <f>salesTable[orderDate_final]</f>
        <v>45975</v>
      </c>
      <c r="C212" s="17" t="str">
        <f>salesTable[CustomerID_final]</f>
        <v>C0141</v>
      </c>
      <c r="D212" s="17" t="str">
        <f>salesTable[firstName_Final]</f>
        <v>AKOSUA</v>
      </c>
      <c r="E212" s="17" t="str">
        <f>salesTable[lastName_final]</f>
        <v>OSEI</v>
      </c>
      <c r="F212" s="17" t="str">
        <f>salesTable[Region_Final]</f>
        <v>CAPE COAST</v>
      </c>
      <c r="G212" t="str">
        <f>salesTable[productID_Final]</f>
        <v>P011</v>
      </c>
      <c r="H212" t="str">
        <f>salesTable[productName_final]</f>
        <v>EXECUTIVE DESK</v>
      </c>
      <c r="I212" t="str">
        <f>salesTable[productCategory_finalStatus]</f>
        <v>FURNITURE</v>
      </c>
      <c r="J212" t="str">
        <f>salesTable[customerType_Final]</f>
        <v>INDIVIDUAL</v>
      </c>
      <c r="K212" t="str">
        <f>salesTable[SalesChannel_final]</f>
        <v>ONLINE</v>
      </c>
      <c r="L212" t="str">
        <f>salesTable[paymentMethod_Final]</f>
        <v>MOBILE MONEY</v>
      </c>
      <c r="M212">
        <f>salesTable[Quantity_final]</f>
        <v>2</v>
      </c>
      <c r="N212" t="str">
        <f>salesTable[UnitPrice_final]</f>
        <v>INVALID</v>
      </c>
      <c r="O212" t="str">
        <f>salesTable[revenue_final]</f>
        <v>INVALID</v>
      </c>
      <c r="P212" t="str">
        <f>salesTable[Phone_final]</f>
        <v>0597562181</v>
      </c>
      <c r="Q212" t="str">
        <f>salesTable[email_final]</f>
        <v>Akosua.Osei30@Example.Com</v>
      </c>
      <c r="R212" t="str">
        <f>salesTable[sources_final]</f>
        <v>Mobile_App_Export.csv</v>
      </c>
      <c r="S212" s="22"/>
    </row>
    <row r="213" spans="1:19" x14ac:dyDescent="0.3">
      <c r="A213" s="8" t="str">
        <f>salesTable[orderRef_final]</f>
        <v>GH-CCT-2025-00143</v>
      </c>
      <c r="B213" s="17">
        <f>salesTable[orderDate_final]</f>
        <v>45772</v>
      </c>
      <c r="C213" s="17" t="str">
        <f>salesTable[CustomerID_final]</f>
        <v>C0382</v>
      </c>
      <c r="D213" s="17" t="str">
        <f>salesTable[firstName_Final]</f>
        <v>DANIEL</v>
      </c>
      <c r="E213" s="17" t="str">
        <f>salesTable[lastName_final]</f>
        <v>BADU</v>
      </c>
      <c r="F213" s="17" t="str">
        <f>salesTable[Region_Final]</f>
        <v>CAPE COAST</v>
      </c>
      <c r="G213" t="str">
        <f>salesTable[productID_Final]</f>
        <v>P009</v>
      </c>
      <c r="H213" t="str">
        <f>salesTable[productName_final]</f>
        <v>FILING CABINET</v>
      </c>
      <c r="I213" t="str">
        <f>salesTable[productCategory_finalStatus]</f>
        <v>OFFICE SUPPLIES</v>
      </c>
      <c r="J213" t="str">
        <f>salesTable[customerType_Final]</f>
        <v>INDIVIDUAL</v>
      </c>
      <c r="K213" t="str">
        <f>salesTable[SalesChannel_final]</f>
        <v>MOBILE APP</v>
      </c>
      <c r="L213" t="str">
        <f>salesTable[paymentMethod_Final]</f>
        <v>MOBILE MONEY</v>
      </c>
      <c r="M213">
        <f>salesTable[Quantity_final]</f>
        <v>4</v>
      </c>
      <c r="N213">
        <f>salesTable[UnitPrice_final]</f>
        <v>980</v>
      </c>
      <c r="O213">
        <f>salesTable[revenue_final]</f>
        <v>3920</v>
      </c>
      <c r="P213" t="str">
        <f>salesTable[Phone_final]</f>
        <v>0202737212</v>
      </c>
      <c r="Q213" t="str">
        <f>salesTable[email_final]</f>
        <v>Daniel.Badu20@Example.Com</v>
      </c>
      <c r="R213" t="str">
        <f>salesTable[sources_final]</f>
        <v>Agent_App_2025.csv</v>
      </c>
      <c r="S213" s="22"/>
    </row>
    <row r="214" spans="1:19" x14ac:dyDescent="0.3">
      <c r="A214" s="8" t="str">
        <f>salesTable[orderRef_final]</f>
        <v>GH-CCT-2025-00148</v>
      </c>
      <c r="B214" s="17">
        <f>salesTable[orderDate_final]</f>
        <v>45786</v>
      </c>
      <c r="C214" s="17" t="str">
        <f>salesTable[CustomerID_final]</f>
        <v>C0348</v>
      </c>
      <c r="D214" s="17" t="str">
        <f>salesTable[firstName_Final]</f>
        <v>ABENA</v>
      </c>
      <c r="E214" s="17" t="str">
        <f>salesTable[lastName_final]</f>
        <v>ASARE</v>
      </c>
      <c r="F214" s="17" t="str">
        <f>salesTable[Region_Final]</f>
        <v>CAPE COAST</v>
      </c>
      <c r="G214" t="str">
        <f>salesTable[productID_Final]</f>
        <v>P012</v>
      </c>
      <c r="H214" t="str">
        <f>salesTable[productName_final]</f>
        <v>BLENDER PLUS</v>
      </c>
      <c r="I214" t="str">
        <f>salesTable[productCategory_finalStatus]</f>
        <v>HOME APPLIANCES</v>
      </c>
      <c r="J214" t="str">
        <f>salesTable[customerType_Final]</f>
        <v>GOVERNMENT</v>
      </c>
      <c r="K214" t="str">
        <f>salesTable[SalesChannel_final]</f>
        <v>MOBILE APP</v>
      </c>
      <c r="L214" t="str">
        <f>salesTable[paymentMethod_Final]</f>
        <v>MOBILE MONEY</v>
      </c>
      <c r="M214">
        <f>salesTable[Quantity_final]</f>
        <v>5</v>
      </c>
      <c r="N214">
        <f>salesTable[UnitPrice_final]</f>
        <v>620</v>
      </c>
      <c r="O214">
        <f>salesTable[revenue_final]</f>
        <v>3100</v>
      </c>
      <c r="P214" t="str">
        <f>salesTable[Phone_final]</f>
        <v>0243060060</v>
      </c>
      <c r="Q214" t="str">
        <f>salesTable[email_final]</f>
        <v>Abena.Asare21@Example.Com</v>
      </c>
      <c r="R214" t="str">
        <f>salesTable[sources_final]</f>
        <v>Mobile_App_Export.csv</v>
      </c>
      <c r="S214" s="22"/>
    </row>
    <row r="215" spans="1:19" x14ac:dyDescent="0.3">
      <c r="A215" s="8" t="str">
        <f>salesTable[orderRef_final]</f>
        <v>GH-CCT-2025-00152</v>
      </c>
      <c r="B215" s="17">
        <f>salesTable[orderDate_final]</f>
        <v>45721</v>
      </c>
      <c r="C215" s="17" t="str">
        <f>salesTable[CustomerID_final]</f>
        <v>C0230</v>
      </c>
      <c r="D215" s="17" t="str">
        <f>salesTable[firstName_Final]</f>
        <v>NAA</v>
      </c>
      <c r="E215" s="17" t="str">
        <f>salesTable[lastName_final]</f>
        <v>APPIAH</v>
      </c>
      <c r="F215" s="17" t="str">
        <f>salesTable[Region_Final]</f>
        <v>CAPE COAST</v>
      </c>
      <c r="G215" t="str">
        <f>salesTable[productID_Final]</f>
        <v>P009</v>
      </c>
      <c r="H215" t="str">
        <f>salesTable[productName_final]</f>
        <v>FILING CABINET</v>
      </c>
      <c r="I215" t="str">
        <f>salesTable[productCategory_finalStatus]</f>
        <v>OFFICE SUPPLIES</v>
      </c>
      <c r="J215" t="str">
        <f>salesTable[customerType_Final]</f>
        <v>GOVERNMENT</v>
      </c>
      <c r="K215" t="str">
        <f>salesTable[SalesChannel_final]</f>
        <v>MOBILE APP</v>
      </c>
      <c r="L215" t="str">
        <f>salesTable[paymentMethod_Final]</f>
        <v>BANK TRANSFER</v>
      </c>
      <c r="M215">
        <f>salesTable[Quantity_final]</f>
        <v>10</v>
      </c>
      <c r="N215">
        <f>salesTable[UnitPrice_final]</f>
        <v>980</v>
      </c>
      <c r="O215">
        <f>salesTable[revenue_final]</f>
        <v>9800</v>
      </c>
      <c r="P215" t="str">
        <f>salesTable[Phone_final]</f>
        <v>0269604217</v>
      </c>
      <c r="Q215" t="str">
        <f>salesTable[email_final]</f>
        <v>Naa.Appiah7Example.Com</v>
      </c>
      <c r="R215" t="str">
        <f>salesTable[sources_final]</f>
        <v>Agent_App_2025.csv</v>
      </c>
      <c r="S215" s="22"/>
    </row>
    <row r="216" spans="1:19" x14ac:dyDescent="0.3">
      <c r="A216" s="8" t="str">
        <f>salesTable[orderRef_final]</f>
        <v>GH-CCT-2025-00153</v>
      </c>
      <c r="B216" s="17">
        <f>salesTable[orderDate_final]</f>
        <v>45695</v>
      </c>
      <c r="C216" s="17" t="str">
        <f>salesTable[CustomerID_final]</f>
        <v>C0040</v>
      </c>
      <c r="D216" s="17" t="str">
        <f>salesTable[firstName_Final]</f>
        <v>DANIEL</v>
      </c>
      <c r="E216" s="17" t="str">
        <f>salesTable[lastName_final]</f>
        <v>ANTWI</v>
      </c>
      <c r="F216" s="17" t="str">
        <f>salesTable[Region_Final]</f>
        <v>CAPE COAST</v>
      </c>
      <c r="G216" t="str">
        <f>salesTable[productID_Final]</f>
        <v>P005</v>
      </c>
      <c r="H216" t="str">
        <f>salesTable[productName_final]</f>
        <v>SMARTPHONE X</v>
      </c>
      <c r="I216" t="str">
        <f>salesTable[productCategory_finalStatus]</f>
        <v>ELECTRONICS</v>
      </c>
      <c r="J216" t="str">
        <f>salesTable[customerType_Final]</f>
        <v>INDIVIDUAL</v>
      </c>
      <c r="K216" t="str">
        <f>salesTable[SalesChannel_final]</f>
        <v>MOBILE APP</v>
      </c>
      <c r="L216" t="str">
        <f>salesTable[paymentMethod_Final]</f>
        <v>MOBILE MONEY</v>
      </c>
      <c r="M216">
        <f>salesTable[Quantity_final]</f>
        <v>9</v>
      </c>
      <c r="N216">
        <f>salesTable[UnitPrice_final]</f>
        <v>2800</v>
      </c>
      <c r="O216">
        <f>salesTable[revenue_final]</f>
        <v>25200</v>
      </c>
      <c r="P216" t="str">
        <f>salesTable[Phone_final]</f>
        <v>0551815374</v>
      </c>
      <c r="Q216" t="str">
        <f>salesTable[email_final]</f>
        <v>Daniel.Antwi42@Example.Com</v>
      </c>
      <c r="R216" t="str">
        <f>salesTable[sources_final]</f>
        <v>Agent_App_2025.csv</v>
      </c>
      <c r="S216" s="22"/>
    </row>
    <row r="217" spans="1:19" x14ac:dyDescent="0.3">
      <c r="A217" s="8" t="str">
        <f>salesTable[orderRef_final]</f>
        <v>GH-CCT-2025-00166</v>
      </c>
      <c r="B217" s="17" t="str">
        <f>salesTable[orderDate_final]</f>
        <v>OUT OF SCOPE</v>
      </c>
      <c r="C217" s="17" t="str">
        <f>salesTable[CustomerID_final]</f>
        <v>C0083</v>
      </c>
      <c r="D217" s="17" t="str">
        <f>salesTable[firstName_Final]</f>
        <v>AMA</v>
      </c>
      <c r="E217" s="17" t="str">
        <f>salesTable[lastName_final]</f>
        <v>ARTHUR</v>
      </c>
      <c r="F217" s="17" t="str">
        <f>salesTable[Region_Final]</f>
        <v>CAPE COAST</v>
      </c>
      <c r="G217" t="str">
        <f>salesTable[productID_Final]</f>
        <v>P004</v>
      </c>
      <c r="H217" t="str">
        <f>salesTable[productName_final]</f>
        <v>LASER PRINTER</v>
      </c>
      <c r="I217" t="str">
        <f>salesTable[productCategory_finalStatus]</f>
        <v>OFFICE SUPPLIES</v>
      </c>
      <c r="J217" t="str">
        <f>salesTable[customerType_Final]</f>
        <v>BUSINESS</v>
      </c>
      <c r="K217" t="str">
        <f>salesTable[SalesChannel_final]</f>
        <v>AGENT</v>
      </c>
      <c r="L217" t="str">
        <f>salesTable[paymentMethod_Final]</f>
        <v>CARD</v>
      </c>
      <c r="M217">
        <f>salesTable[Quantity_final]</f>
        <v>6</v>
      </c>
      <c r="N217">
        <f>salesTable[UnitPrice_final]</f>
        <v>1650</v>
      </c>
      <c r="O217">
        <f>salesTable[revenue_final]</f>
        <v>9900</v>
      </c>
      <c r="P217" t="str">
        <f>salesTable[Phone_final]</f>
        <v>0208033358</v>
      </c>
      <c r="Q217" t="str">
        <f>salesTable[email_final]</f>
        <v>Ama.Arthur63@Example.Com</v>
      </c>
      <c r="R217" t="str">
        <f>salesTable[sources_final]</f>
        <v>Mobile_App_Export.csv</v>
      </c>
      <c r="S217" s="22"/>
    </row>
    <row r="218" spans="1:19" x14ac:dyDescent="0.3">
      <c r="A218" s="8" t="str">
        <f>salesTable[orderRef_final]</f>
        <v>GH-CCT-2025-00171</v>
      </c>
      <c r="B218" s="17" t="str">
        <f>salesTable[orderDate_final]</f>
        <v>OUT OF SCOPE</v>
      </c>
      <c r="C218" s="17" t="str">
        <f>salesTable[CustomerID_final]</f>
        <v>C0223</v>
      </c>
      <c r="D218" s="17" t="str">
        <f>salesTable[firstName_Final]</f>
        <v>AKOSUA</v>
      </c>
      <c r="E218" s="17" t="str">
        <f>salesTable[lastName_final]</f>
        <v>ANTWI</v>
      </c>
      <c r="F218" s="17" t="str">
        <f>salesTable[Region_Final]</f>
        <v>CAPE COAST</v>
      </c>
      <c r="G218" t="str">
        <f>salesTable[productID_Final]</f>
        <v>P004</v>
      </c>
      <c r="H218" t="str">
        <f>salesTable[productName_final]</f>
        <v>LASER PRINTER</v>
      </c>
      <c r="I218" t="str">
        <f>salesTable[productCategory_finalStatus]</f>
        <v>OFFICE SUPPLIES</v>
      </c>
      <c r="J218" t="str">
        <f>salesTable[customerType_Final]</f>
        <v>INDIVIDUAL</v>
      </c>
      <c r="K218" t="str">
        <f>salesTable[SalesChannel_final]</f>
        <v>IN-STORE</v>
      </c>
      <c r="L218" t="str">
        <f>salesTable[paymentMethod_Final]</f>
        <v>MOBILE MONEY</v>
      </c>
      <c r="M218">
        <f>salesTable[Quantity_final]</f>
        <v>8</v>
      </c>
      <c r="N218">
        <f>salesTable[UnitPrice_final]</f>
        <v>1650</v>
      </c>
      <c r="O218">
        <f>salesTable[revenue_final]</f>
        <v>13200</v>
      </c>
      <c r="P218" t="str">
        <f>salesTable[Phone_final]</f>
        <v>0556065885</v>
      </c>
      <c r="Q218" t="str">
        <f>salesTable[email_final]</f>
        <v>Akosua.Antwi50@Example.Com</v>
      </c>
      <c r="R218" t="str">
        <f>salesTable[sources_final]</f>
        <v>Agent_App_2025.csv</v>
      </c>
      <c r="S218" s="22"/>
    </row>
    <row r="219" spans="1:19" x14ac:dyDescent="0.3">
      <c r="A219" s="8" t="str">
        <f>salesTable[orderRef_final]</f>
        <v>GH-CCT-2025-00178</v>
      </c>
      <c r="B219" s="17">
        <f>salesTable[orderDate_final]</f>
        <v>45837</v>
      </c>
      <c r="C219" s="17" t="str">
        <f>salesTable[CustomerID_final]</f>
        <v>C0145</v>
      </c>
      <c r="D219" s="17" t="str">
        <f>salesTable[firstName_Final]</f>
        <v>KWAME</v>
      </c>
      <c r="E219" s="17" t="str">
        <f>salesTable[lastName_final]</f>
        <v>BADU</v>
      </c>
      <c r="F219" s="17" t="str">
        <f>salesTable[Region_Final]</f>
        <v>CAPE COAST</v>
      </c>
      <c r="G219" t="str">
        <f>salesTable[productID_Final]</f>
        <v>P006</v>
      </c>
      <c r="H219" t="str">
        <f>salesTable[productName_final]</f>
        <v>STANDING DESK</v>
      </c>
      <c r="I219" t="str">
        <f>salesTable[productCategory_finalStatus]</f>
        <v>FURNITURE</v>
      </c>
      <c r="J219" t="str">
        <f>salesTable[customerType_Final]</f>
        <v>BUSINESS</v>
      </c>
      <c r="K219" t="str">
        <f>salesTable[SalesChannel_final]</f>
        <v>ONLINE</v>
      </c>
      <c r="L219" t="str">
        <f>salesTable[paymentMethod_Final]</f>
        <v>CARD</v>
      </c>
      <c r="M219">
        <f>salesTable[Quantity_final]</f>
        <v>12</v>
      </c>
      <c r="N219">
        <f>salesTable[UnitPrice_final]</f>
        <v>1900</v>
      </c>
      <c r="O219">
        <f>salesTable[revenue_final]</f>
        <v>22800</v>
      </c>
      <c r="P219" t="str">
        <f>salesTable[Phone_final]</f>
        <v>0596468612</v>
      </c>
      <c r="Q219" t="str">
        <f>salesTable[email_final]</f>
        <v>Kwame.Badu25@Example.Com</v>
      </c>
      <c r="R219" t="str">
        <f>salesTable[sources_final]</f>
        <v>Retail_POS_2025.csv</v>
      </c>
      <c r="S219" s="22"/>
    </row>
    <row r="220" spans="1:19" x14ac:dyDescent="0.3">
      <c r="A220" s="8" t="str">
        <f>salesTable[orderRef_final]</f>
        <v>GH-CCT-2025-00181</v>
      </c>
      <c r="B220" s="17" t="str">
        <f>salesTable[orderDate_final]</f>
        <v>OUT OF SCOPE</v>
      </c>
      <c r="C220" s="17" t="str">
        <f>salesTable[CustomerID_final]</f>
        <v>C0185</v>
      </c>
      <c r="D220" s="17" t="str">
        <f>salesTable[firstName_Final]</f>
        <v>YAW</v>
      </c>
      <c r="E220" s="17" t="str">
        <f>salesTable[lastName_final]</f>
        <v>ASARE</v>
      </c>
      <c r="F220" s="17" t="str">
        <f>salesTable[Region_Final]</f>
        <v>CAPE COAST</v>
      </c>
      <c r="G220" t="str">
        <f>salesTable[productID_Final]</f>
        <v>P001</v>
      </c>
      <c r="H220" t="str">
        <f>salesTable[productName_final]</f>
        <v>LAPTOP PRO 14</v>
      </c>
      <c r="I220" t="str">
        <f>salesTable[productCategory_finalStatus]</f>
        <v>ELECTRONICS</v>
      </c>
      <c r="J220" t="str">
        <f>salesTable[customerType_Final]</f>
        <v>GOVERNMENT</v>
      </c>
      <c r="K220" t="str">
        <f>salesTable[SalesChannel_final]</f>
        <v>ONLINE</v>
      </c>
      <c r="L220" t="str">
        <f>salesTable[paymentMethod_Final]</f>
        <v>CARD</v>
      </c>
      <c r="M220">
        <f>salesTable[Quantity_final]</f>
        <v>4</v>
      </c>
      <c r="N220">
        <f>salesTable[UnitPrice_final]</f>
        <v>4200</v>
      </c>
      <c r="O220">
        <f>salesTable[revenue_final]</f>
        <v>16800</v>
      </c>
      <c r="P220" t="str">
        <f>salesTable[Phone_final]</f>
        <v>0267500310</v>
      </c>
      <c r="Q220" t="str">
        <f>salesTable[email_final]</f>
        <v>Yaw.Asare54@Example.Com</v>
      </c>
      <c r="R220" t="str">
        <f>salesTable[sources_final]</f>
        <v>Retail_POS_2025.csv</v>
      </c>
      <c r="S220" s="22"/>
    </row>
    <row r="221" spans="1:19" x14ac:dyDescent="0.3">
      <c r="A221" s="8" t="str">
        <f>salesTable[orderRef_final]</f>
        <v>GH-CCT-2025-00192</v>
      </c>
      <c r="B221" s="17" t="str">
        <f>salesTable[orderDate_final]</f>
        <v>OUT OF SCOPE</v>
      </c>
      <c r="C221" s="17" t="str">
        <f>salesTable[CustomerID_final]</f>
        <v>C0261</v>
      </c>
      <c r="D221" s="17" t="str">
        <f>salesTable[firstName_Final]</f>
        <v>ADWOA</v>
      </c>
      <c r="E221" s="17" t="str">
        <f>salesTable[lastName_final]</f>
        <v>OWUSU</v>
      </c>
      <c r="F221" s="17" t="str">
        <f>salesTable[Region_Final]</f>
        <v>CAPE COAST</v>
      </c>
      <c r="G221" t="str">
        <f>salesTable[productID_Final]</f>
        <v>P005</v>
      </c>
      <c r="H221" t="str">
        <f>salesTable[productName_final]</f>
        <v>SMARTPHONE X</v>
      </c>
      <c r="I221" t="str">
        <f>salesTable[productCategory_finalStatus]</f>
        <v>ELECTRONICS</v>
      </c>
      <c r="J221" t="str">
        <f>salesTable[customerType_Final]</f>
        <v>INDIVIDUAL</v>
      </c>
      <c r="K221" t="str">
        <f>salesTable[SalesChannel_final]</f>
        <v>ONLINE</v>
      </c>
      <c r="L221" t="str">
        <f>salesTable[paymentMethod_Final]</f>
        <v>MOBILE MONEY</v>
      </c>
      <c r="M221">
        <f>salesTable[Quantity_final]</f>
        <v>8</v>
      </c>
      <c r="N221">
        <f>salesTable[UnitPrice_final]</f>
        <v>2800</v>
      </c>
      <c r="O221">
        <f>salesTable[revenue_final]</f>
        <v>22400</v>
      </c>
      <c r="P221" t="str">
        <f>salesTable[Phone_final]</f>
        <v>0508158135</v>
      </c>
      <c r="Q221" t="str">
        <f>salesTable[email_final]</f>
        <v>Adwoa.Owusu24@Example.Com</v>
      </c>
      <c r="R221" t="str">
        <f>salesTable[sources_final]</f>
        <v>Retail_POS_2025.csv</v>
      </c>
      <c r="S221" s="22"/>
    </row>
    <row r="222" spans="1:19" x14ac:dyDescent="0.3">
      <c r="A222" s="8" t="str">
        <f>salesTable[orderRef_final]</f>
        <v>GH-CCT-2025-00200</v>
      </c>
      <c r="B222" s="17">
        <f>salesTable[orderDate_final]</f>
        <v>45734</v>
      </c>
      <c r="C222" s="17" t="str">
        <f>salesTable[CustomerID_final]</f>
        <v>C0190</v>
      </c>
      <c r="D222" s="17" t="str">
        <f>salesTable[firstName_Final]</f>
        <v>DANIEL</v>
      </c>
      <c r="E222" s="17" t="str">
        <f>salesTable[lastName_final]</f>
        <v>APPIAH</v>
      </c>
      <c r="F222" s="17" t="str">
        <f>salesTable[Region_Final]</f>
        <v>CAPE COAST</v>
      </c>
      <c r="G222" t="str">
        <f>salesTable[productID_Final]</f>
        <v>P011</v>
      </c>
      <c r="H222" t="str">
        <f>salesTable[productName_final]</f>
        <v>EXECUTIVE DESK</v>
      </c>
      <c r="I222" t="str">
        <f>salesTable[productCategory_finalStatus]</f>
        <v>FURNITURE</v>
      </c>
      <c r="J222" t="str">
        <f>salesTable[customerType_Final]</f>
        <v>INDIVIDUAL</v>
      </c>
      <c r="K222" t="str">
        <f>salesTable[SalesChannel_final]</f>
        <v>ONLINE</v>
      </c>
      <c r="L222" t="str">
        <f>salesTable[paymentMethod_Final]</f>
        <v>MOBILE MONEY</v>
      </c>
      <c r="M222">
        <f>salesTable[Quantity_final]</f>
        <v>3</v>
      </c>
      <c r="N222">
        <f>salesTable[UnitPrice_final]</f>
        <v>2400</v>
      </c>
      <c r="O222">
        <f>salesTable[revenue_final]</f>
        <v>7200</v>
      </c>
      <c r="P222" t="str">
        <f>salesTable[Phone_final]</f>
        <v>0277095881</v>
      </c>
      <c r="Q222" t="str">
        <f>salesTable[email_final]</f>
        <v>Daniel.Appiah11@Example.Com</v>
      </c>
      <c r="R222" t="str">
        <f>salesTable[sources_final]</f>
        <v>Retail_POS_2025.csv</v>
      </c>
      <c r="S222" s="22"/>
    </row>
    <row r="223" spans="1:19" x14ac:dyDescent="0.3">
      <c r="A223" s="8" t="str">
        <f>salesTable[orderRef_final]</f>
        <v>GH-CCT-2025-00216</v>
      </c>
      <c r="B223" s="17">
        <f>salesTable[orderDate_final]</f>
        <v>45665</v>
      </c>
      <c r="C223" s="17" t="str">
        <f>salesTable[CustomerID_final]</f>
        <v>C0072</v>
      </c>
      <c r="D223" s="17" t="str">
        <f>salesTable[firstName_Final]</f>
        <v>ADWOA</v>
      </c>
      <c r="E223" s="17" t="str">
        <f>salesTable[lastName_final]</f>
        <v>BADU</v>
      </c>
      <c r="F223" s="17" t="str">
        <f>salesTable[Region_Final]</f>
        <v>CAPE COAST</v>
      </c>
      <c r="G223" t="str">
        <f>salesTable[productID_Final]</f>
        <v>P003</v>
      </c>
      <c r="H223" t="str">
        <f>salesTable[productName_final]</f>
        <v>WIRELESS HEADSET</v>
      </c>
      <c r="I223" t="str">
        <f>salesTable[productCategory_finalStatus]</f>
        <v>ELECTRONICS</v>
      </c>
      <c r="J223" t="str">
        <f>salesTable[customerType_Final]</f>
        <v>GOVERNMENT</v>
      </c>
      <c r="K223" t="str">
        <f>salesTable[SalesChannel_final]</f>
        <v>ONLINE</v>
      </c>
      <c r="L223" t="str">
        <f>salesTable[paymentMethod_Final]</f>
        <v>CARD</v>
      </c>
      <c r="M223">
        <f>salesTable[Quantity_final]</f>
        <v>12</v>
      </c>
      <c r="N223">
        <f>salesTable[UnitPrice_final]</f>
        <v>420</v>
      </c>
      <c r="O223">
        <f>salesTable[revenue_final]</f>
        <v>5040</v>
      </c>
      <c r="P223" t="str">
        <f>salesTable[Phone_final]</f>
        <v>0202079976</v>
      </c>
      <c r="Q223" t="str">
        <f>salesTable[email_final]</f>
        <v>Adwoa.Badu50@Example.Com</v>
      </c>
      <c r="R223" t="str">
        <f>salesTable[sources_final]</f>
        <v>Online_Sales_2025.xlsx</v>
      </c>
      <c r="S223" s="22"/>
    </row>
    <row r="224" spans="1:19" x14ac:dyDescent="0.3">
      <c r="A224" s="8" t="str">
        <f>salesTable[orderRef_final]</f>
        <v>GH-CCT-2025-00247</v>
      </c>
      <c r="B224" s="17">
        <f>salesTable[orderDate_final]</f>
        <v>45798</v>
      </c>
      <c r="C224" s="17" t="str">
        <f>salesTable[CustomerID_final]</f>
        <v>C0016</v>
      </c>
      <c r="D224" s="17" t="str">
        <f>salesTable[firstName_Final]</f>
        <v>AMA</v>
      </c>
      <c r="E224" s="17" t="str">
        <f>salesTable[lastName_final]</f>
        <v>ADDO</v>
      </c>
      <c r="F224" s="17" t="str">
        <f>salesTable[Region_Final]</f>
        <v>CAPE COAST</v>
      </c>
      <c r="G224" t="str">
        <f>salesTable[productID_Final]</f>
        <v>P004</v>
      </c>
      <c r="H224" t="str">
        <f>salesTable[productName_final]</f>
        <v>LASER PRINTER</v>
      </c>
      <c r="I224" t="str">
        <f>salesTable[productCategory_finalStatus]</f>
        <v>OFFICE SUPPLIES</v>
      </c>
      <c r="J224" t="str">
        <f>salesTable[customerType_Final]</f>
        <v>BUSINESS</v>
      </c>
      <c r="K224" t="str">
        <f>salesTable[SalesChannel_final]</f>
        <v>IN-STORE</v>
      </c>
      <c r="L224" t="str">
        <f>salesTable[paymentMethod_Final]</f>
        <v>CASH</v>
      </c>
      <c r="M224">
        <f>salesTable[Quantity_final]</f>
        <v>2</v>
      </c>
      <c r="N224">
        <f>salesTable[UnitPrice_final]</f>
        <v>1650</v>
      </c>
      <c r="O224">
        <f>salesTable[revenue_final]</f>
        <v>3300</v>
      </c>
      <c r="P224" t="str">
        <f>salesTable[Phone_final]</f>
        <v>0552263403</v>
      </c>
      <c r="Q224" t="str">
        <f>salesTable[email_final]</f>
        <v>Ama.Addo41@Example.Com</v>
      </c>
      <c r="R224" t="str">
        <f>salesTable[sources_final]</f>
        <v>Agent_App_2025.csv</v>
      </c>
      <c r="S224" s="22"/>
    </row>
    <row r="225" spans="1:19" x14ac:dyDescent="0.3">
      <c r="A225" s="8" t="str">
        <f>salesTable[orderRef_final]</f>
        <v>GH-CCT-2025-00253</v>
      </c>
      <c r="B225" s="17">
        <f>salesTable[orderDate_final]</f>
        <v>45795</v>
      </c>
      <c r="C225" s="17" t="str">
        <f>salesTable[CustomerID_final]</f>
        <v>C0193</v>
      </c>
      <c r="D225" s="17" t="str">
        <f>salesTable[firstName_Final]</f>
        <v>MICHAEL</v>
      </c>
      <c r="E225" s="17" t="str">
        <f>salesTable[lastName_final]</f>
        <v>OWUSU</v>
      </c>
      <c r="F225" s="17" t="str">
        <f>salesTable[Region_Final]</f>
        <v>CAPE COAST</v>
      </c>
      <c r="G225" t="str">
        <f>salesTable[productID_Final]</f>
        <v>P002</v>
      </c>
      <c r="H225" t="str">
        <f>salesTable[productName_final]</f>
        <v>OFFICE CHAIR</v>
      </c>
      <c r="I225" t="str">
        <f>salesTable[productCategory_finalStatus]</f>
        <v>FURNITURE</v>
      </c>
      <c r="J225" t="str">
        <f>salesTable[customerType_Final]</f>
        <v>BUSINESS</v>
      </c>
      <c r="K225" t="str">
        <f>salesTable[SalesChannel_final]</f>
        <v>IN-STORE</v>
      </c>
      <c r="L225" t="str">
        <f>salesTable[paymentMethod_Final]</f>
        <v>CASH</v>
      </c>
      <c r="M225">
        <f>salesTable[Quantity_final]</f>
        <v>5</v>
      </c>
      <c r="N225">
        <f>salesTable[UnitPrice_final]</f>
        <v>800</v>
      </c>
      <c r="O225">
        <f>salesTable[revenue_final]</f>
        <v>4000</v>
      </c>
      <c r="P225" t="str">
        <f>salesTable[Phone_final]</f>
        <v>0268397063</v>
      </c>
      <c r="Q225" t="str">
        <f>salesTable[email_final]</f>
        <v>Michael.Owusu40@Example.Com</v>
      </c>
      <c r="R225" t="str">
        <f>salesTable[sources_final]</f>
        <v>Online_Sales_2025.xlsx</v>
      </c>
      <c r="S225" s="22"/>
    </row>
    <row r="226" spans="1:19" x14ac:dyDescent="0.3">
      <c r="A226" s="8" t="str">
        <f>salesTable[orderRef_final]</f>
        <v>GH-CCT-2025-00260</v>
      </c>
      <c r="B226" s="17">
        <f>salesTable[orderDate_final]</f>
        <v>45745</v>
      </c>
      <c r="C226" s="17" t="str">
        <f>salesTable[CustomerID_final]</f>
        <v>C0331</v>
      </c>
      <c r="D226" s="17" t="str">
        <f>salesTable[firstName_Final]</f>
        <v>AKOSUA</v>
      </c>
      <c r="E226" s="17" t="str">
        <f>salesTable[lastName_final]</f>
        <v>ASARE</v>
      </c>
      <c r="F226" s="17" t="str">
        <f>salesTable[Region_Final]</f>
        <v>CAPE COAST</v>
      </c>
      <c r="G226" t="str">
        <f>salesTable[productID_Final]</f>
        <v>P010</v>
      </c>
      <c r="H226" t="str">
        <f>salesTable[productName_final]</f>
        <v>AIR CONDITIONER</v>
      </c>
      <c r="I226" t="str">
        <f>salesTable[productCategory_finalStatus]</f>
        <v>HOME APPLIANCES</v>
      </c>
      <c r="J226" t="str">
        <f>salesTable[customerType_Final]</f>
        <v>BUSINESS</v>
      </c>
      <c r="K226" t="str">
        <f>salesTable[SalesChannel_final]</f>
        <v>IN-STORE</v>
      </c>
      <c r="L226" t="str">
        <f>salesTable[paymentMethod_Final]</f>
        <v>MOBILE MONEY</v>
      </c>
      <c r="M226">
        <f>salesTable[Quantity_final]</f>
        <v>12</v>
      </c>
      <c r="N226">
        <f>salesTable[UnitPrice_final]</f>
        <v>3600</v>
      </c>
      <c r="O226">
        <f>salesTable[revenue_final]</f>
        <v>43200</v>
      </c>
      <c r="P226" t="str">
        <f>salesTable[Phone_final]</f>
        <v>0248626326</v>
      </c>
      <c r="Q226" t="str">
        <f>salesTable[email_final]</f>
        <v>Akosua.Asare60@Example.Com</v>
      </c>
      <c r="R226" t="str">
        <f>salesTable[sources_final]</f>
        <v>Online_Sales_2025.xlsx</v>
      </c>
      <c r="S226" s="22"/>
    </row>
    <row r="227" spans="1:19" x14ac:dyDescent="0.3">
      <c r="A227" s="8" t="str">
        <f>salesTable[orderRef_final]</f>
        <v>GH-CCT-2025-00264</v>
      </c>
      <c r="B227" s="17" t="str">
        <f>salesTable[orderDate_final]</f>
        <v>OUT OF SCOPE</v>
      </c>
      <c r="C227" s="17" t="str">
        <f>salesTable[CustomerID_final]</f>
        <v>C0292</v>
      </c>
      <c r="D227" s="17" t="str">
        <f>salesTable[firstName_Final]</f>
        <v>ABENA</v>
      </c>
      <c r="E227" s="17" t="str">
        <f>salesTable[lastName_final]</f>
        <v>ADDO</v>
      </c>
      <c r="F227" s="17" t="str">
        <f>salesTable[Region_Final]</f>
        <v>CAPE COAST</v>
      </c>
      <c r="G227" t="str">
        <f>salesTable[productID_Final]</f>
        <v>P002</v>
      </c>
      <c r="H227" t="str">
        <f>salesTable[productName_final]</f>
        <v>OFFICE CHAIR</v>
      </c>
      <c r="I227" t="str">
        <f>salesTable[productCategory_finalStatus]</f>
        <v>FURNITURE</v>
      </c>
      <c r="J227" t="str">
        <f>salesTable[customerType_Final]</f>
        <v>BUSINESS</v>
      </c>
      <c r="K227" t="str">
        <f>salesTable[SalesChannel_final]</f>
        <v>AGENT</v>
      </c>
      <c r="L227" t="str">
        <f>salesTable[paymentMethod_Final]</f>
        <v>MOBILE MONEY</v>
      </c>
      <c r="M227">
        <f>salesTable[Quantity_final]</f>
        <v>10</v>
      </c>
      <c r="N227">
        <f>salesTable[UnitPrice_final]</f>
        <v>850</v>
      </c>
      <c r="O227">
        <f>salesTable[revenue_final]</f>
        <v>8500</v>
      </c>
      <c r="P227" t="str">
        <f>salesTable[Phone_final]</f>
        <v>0552421886</v>
      </c>
      <c r="Q227" t="str">
        <f>salesTable[email_final]</f>
        <v>Abena.Addo42@Example.Com</v>
      </c>
      <c r="R227" t="str">
        <f>salesTable[sources_final]</f>
        <v>Online_Sales_2025.xlsx</v>
      </c>
      <c r="S227" s="22"/>
    </row>
    <row r="228" spans="1:19" x14ac:dyDescent="0.3">
      <c r="A228" s="8" t="str">
        <f>salesTable[orderRef_final]</f>
        <v>GH-CCT-2025-00280</v>
      </c>
      <c r="B228" s="17">
        <f>salesTable[orderDate_final]</f>
        <v>45906</v>
      </c>
      <c r="C228" s="17" t="str">
        <f>salesTable[CustomerID_final]</f>
        <v>C0162</v>
      </c>
      <c r="D228" s="17" t="str">
        <f>salesTable[firstName_Final]</f>
        <v>KOFI</v>
      </c>
      <c r="E228" s="17" t="str">
        <f>salesTable[lastName_final]</f>
        <v>OWUSU</v>
      </c>
      <c r="F228" s="17" t="str">
        <f>salesTable[Region_Final]</f>
        <v>CAPE COAST</v>
      </c>
      <c r="G228" t="str">
        <f>salesTable[productID_Final]</f>
        <v>P001</v>
      </c>
      <c r="H228" t="str">
        <f>salesTable[productName_final]</f>
        <v>LAPTOP PRO 14</v>
      </c>
      <c r="I228" t="str">
        <f>salesTable[productCategory_finalStatus]</f>
        <v>ELECTRONICS</v>
      </c>
      <c r="J228" t="str">
        <f>salesTable[customerType_Final]</f>
        <v>BUSINESS</v>
      </c>
      <c r="K228" t="str">
        <f>salesTable[SalesChannel_final]</f>
        <v>MOBILE APP</v>
      </c>
      <c r="L228" t="str">
        <f>salesTable[paymentMethod_Final]</f>
        <v>MOBILE MONEY</v>
      </c>
      <c r="M228">
        <f>salesTable[Quantity_final]</f>
        <v>5</v>
      </c>
      <c r="N228">
        <f>salesTable[UnitPrice_final]</f>
        <v>4200</v>
      </c>
      <c r="O228">
        <f>salesTable[revenue_final]</f>
        <v>21000</v>
      </c>
      <c r="P228" t="str">
        <f>salesTable[Phone_final]</f>
        <v>0599843636</v>
      </c>
      <c r="Q228" t="str">
        <f>salesTable[email_final]</f>
        <v>Kofi.Owusu33@Example.Com</v>
      </c>
      <c r="R228" t="str">
        <f>salesTable[sources_final]</f>
        <v>Online_Sales_2025.xlsx</v>
      </c>
      <c r="S228" s="22"/>
    </row>
    <row r="229" spans="1:19" x14ac:dyDescent="0.3">
      <c r="A229" s="8" t="str">
        <f>salesTable[orderRef_final]</f>
        <v>GH-CCT-2025-00281</v>
      </c>
      <c r="B229" s="17" t="str">
        <f>salesTable[orderDate_final]</f>
        <v>OUT OF SCOPE</v>
      </c>
      <c r="C229" s="17" t="str">
        <f>salesTable[CustomerID_final]</f>
        <v>C0342</v>
      </c>
      <c r="D229" s="17" t="str">
        <f>salesTable[firstName_Final]</f>
        <v>YAW</v>
      </c>
      <c r="E229" s="17" t="str">
        <f>salesTable[lastName_final]</f>
        <v>BADU</v>
      </c>
      <c r="F229" s="17" t="str">
        <f>salesTable[Region_Final]</f>
        <v>CAPE COAST</v>
      </c>
      <c r="G229" t="str">
        <f>salesTable[productID_Final]</f>
        <v>P006</v>
      </c>
      <c r="H229" t="str">
        <f>salesTable[productName_final]</f>
        <v>STANDING DESK</v>
      </c>
      <c r="I229" t="str">
        <f>salesTable[productCategory_finalStatus]</f>
        <v>FURNITURE</v>
      </c>
      <c r="J229" t="str">
        <f>salesTable[customerType_Final]</f>
        <v>INDIVIDUAL</v>
      </c>
      <c r="K229" t="str">
        <f>salesTable[SalesChannel_final]</f>
        <v>IN-STORE</v>
      </c>
      <c r="L229" t="str">
        <f>salesTable[paymentMethod_Final]</f>
        <v>BANK TRANSFER</v>
      </c>
      <c r="M229">
        <f>salesTable[Quantity_final]</f>
        <v>7</v>
      </c>
      <c r="N229">
        <f>salesTable[UnitPrice_final]</f>
        <v>1900</v>
      </c>
      <c r="O229">
        <f>salesTable[revenue_final]</f>
        <v>13300</v>
      </c>
      <c r="P229" t="str">
        <f>salesTable[Phone_final]</f>
        <v>0541974247</v>
      </c>
      <c r="Q229" t="str">
        <f>salesTable[email_final]</f>
        <v>Yaw.Badu19@Example.Com</v>
      </c>
      <c r="R229" t="str">
        <f>salesTable[sources_final]</f>
        <v>Online_Sales_2025.xlsx</v>
      </c>
      <c r="S229" s="22"/>
    </row>
    <row r="230" spans="1:19" x14ac:dyDescent="0.3">
      <c r="A230" s="8" t="str">
        <f>salesTable[orderRef_final]</f>
        <v>GH-CCT-2025-00287</v>
      </c>
      <c r="B230" s="17">
        <f>salesTable[orderDate_final]</f>
        <v>45694</v>
      </c>
      <c r="C230" s="17" t="str">
        <f>salesTable[CustomerID_final]</f>
        <v>C0003</v>
      </c>
      <c r="D230" s="17" t="str">
        <f>salesTable[firstName_Final]</f>
        <v>AKOSUA</v>
      </c>
      <c r="E230" s="17" t="str">
        <f>salesTable[lastName_final]</f>
        <v>OSEI</v>
      </c>
      <c r="F230" s="17" t="str">
        <f>salesTable[Region_Final]</f>
        <v>CAPE COAST</v>
      </c>
      <c r="G230" t="str">
        <f>salesTable[productID_Final]</f>
        <v>P008</v>
      </c>
      <c r="H230" t="str">
        <f>salesTable[productName_final]</f>
        <v>MICROWAVE 25L</v>
      </c>
      <c r="I230" t="str">
        <f>salesTable[productCategory_finalStatus]</f>
        <v>HOME APPLIANCES</v>
      </c>
      <c r="J230" t="str">
        <f>salesTable[customerType_Final]</f>
        <v>BUSINESS</v>
      </c>
      <c r="K230" t="str">
        <f>salesTable[SalesChannel_final]</f>
        <v>IN-STORE</v>
      </c>
      <c r="L230" t="str">
        <f>salesTable[paymentMethod_Final]</f>
        <v>BANK TRANSFER</v>
      </c>
      <c r="M230" t="str">
        <f>salesTable[Quantity_final]</f>
        <v>INVALID</v>
      </c>
      <c r="N230">
        <f>salesTable[UnitPrice_final]</f>
        <v>1250</v>
      </c>
      <c r="O230" t="str">
        <f>salesTable[revenue_final]</f>
        <v>INVALID</v>
      </c>
      <c r="P230" t="str">
        <f>salesTable[Phone_final]</f>
        <v>0263117771</v>
      </c>
      <c r="Q230" t="str">
        <f>salesTable[email_final]</f>
        <v>Akosua.Osei61@Example.Com</v>
      </c>
      <c r="R230" t="str">
        <f>salesTable[sources_final]</f>
        <v>Mobile_App_Export.csv</v>
      </c>
      <c r="S230" s="22"/>
    </row>
    <row r="231" spans="1:19" x14ac:dyDescent="0.3">
      <c r="A231" s="8" t="str">
        <f>salesTable[orderRef_final]</f>
        <v>GH-CCT-2025-00315</v>
      </c>
      <c r="B231" s="17">
        <f>salesTable[orderDate_final]</f>
        <v>45961</v>
      </c>
      <c r="C231" s="17" t="str">
        <f>salesTable[CustomerID_final]</f>
        <v>C0109</v>
      </c>
      <c r="D231" s="17" t="str">
        <f>salesTable[firstName_Final]</f>
        <v>AKOSUA</v>
      </c>
      <c r="E231" s="17" t="str">
        <f>salesTable[lastName_final]</f>
        <v>APPIAH</v>
      </c>
      <c r="F231" s="17" t="str">
        <f>salesTable[Region_Final]</f>
        <v>CAPE COAST</v>
      </c>
      <c r="G231" t="str">
        <f>salesTable[productID_Final]</f>
        <v>P001</v>
      </c>
      <c r="H231" t="str">
        <f>salesTable[productName_final]</f>
        <v>LAPTOP PRO 14</v>
      </c>
      <c r="I231" t="str">
        <f>salesTable[productCategory_finalStatus]</f>
        <v>ELECTRONICS</v>
      </c>
      <c r="J231" t="str">
        <f>salesTable[customerType_Final]</f>
        <v>BUSINESS</v>
      </c>
      <c r="K231" t="str">
        <f>salesTable[SalesChannel_final]</f>
        <v>IN-STORE</v>
      </c>
      <c r="L231" t="str">
        <f>salesTable[paymentMethod_Final]</f>
        <v>CARD</v>
      </c>
      <c r="M231">
        <f>salesTable[Quantity_final]</f>
        <v>3</v>
      </c>
      <c r="N231" t="str">
        <f>salesTable[UnitPrice_final]</f>
        <v>INVALID</v>
      </c>
      <c r="O231" t="str">
        <f>salesTable[revenue_final]</f>
        <v>INVALID</v>
      </c>
      <c r="P231" t="str">
        <f>salesTable[Phone_final]</f>
        <v>0552407506</v>
      </c>
      <c r="Q231" t="str">
        <f>salesTable[email_final]</f>
        <v>Akosua.Appiah74@Example.Com</v>
      </c>
      <c r="R231" t="str">
        <f>salesTable[sources_final]</f>
        <v>Online_Sales_2025.xlsx</v>
      </c>
      <c r="S231" s="22"/>
    </row>
    <row r="232" spans="1:19" x14ac:dyDescent="0.3">
      <c r="A232" s="8" t="str">
        <f>salesTable[orderRef_final]</f>
        <v>GH-CCT-2025-00321</v>
      </c>
      <c r="B232" s="17">
        <f>salesTable[orderDate_final]</f>
        <v>45725</v>
      </c>
      <c r="C232" s="17" t="str">
        <f>salesTable[CustomerID_final]</f>
        <v>C0322</v>
      </c>
      <c r="D232" s="17" t="str">
        <f>salesTable[firstName_Final]</f>
        <v>MICHAEL</v>
      </c>
      <c r="E232" s="17" t="str">
        <f>salesTable[lastName_final]</f>
        <v>MENSAH</v>
      </c>
      <c r="F232" s="17" t="str">
        <f>salesTable[Region_Final]</f>
        <v>CAPE COAST</v>
      </c>
      <c r="G232" t="str">
        <f>salesTable[productID_Final]</f>
        <v>P010</v>
      </c>
      <c r="H232" t="str">
        <f>salesTable[productName_final]</f>
        <v>AIR CONDITIONER</v>
      </c>
      <c r="I232" t="str">
        <f>salesTable[productCategory_finalStatus]</f>
        <v>HOME APPLIANCES</v>
      </c>
      <c r="J232" t="str">
        <f>salesTable[customerType_Final]</f>
        <v>INDIVIDUAL</v>
      </c>
      <c r="K232" t="str">
        <f>salesTable[SalesChannel_final]</f>
        <v>IN-STORE</v>
      </c>
      <c r="L232" t="str">
        <f>salesTable[paymentMethod_Final]</f>
        <v>CASH</v>
      </c>
      <c r="M232">
        <f>salesTable[Quantity_final]</f>
        <v>5</v>
      </c>
      <c r="N232">
        <f>salesTable[UnitPrice_final]</f>
        <v>3600</v>
      </c>
      <c r="O232">
        <f>salesTable[revenue_final]</f>
        <v>18000</v>
      </c>
      <c r="P232" t="str">
        <f>salesTable[Phone_final]</f>
        <v>0541267983</v>
      </c>
      <c r="Q232" t="str">
        <f>salesTable[email_final]</f>
        <v>Michael.Mensah84@Example.Com</v>
      </c>
      <c r="R232" t="str">
        <f>salesTable[sources_final]</f>
        <v>Mobile_App_Export.csv</v>
      </c>
      <c r="S232" s="22"/>
    </row>
    <row r="233" spans="1:19" x14ac:dyDescent="0.3">
      <c r="A233" s="8" t="str">
        <f>salesTable[orderRef_final]</f>
        <v>GH-CCT-2025-00339</v>
      </c>
      <c r="B233" s="17">
        <f>salesTable[orderDate_final]</f>
        <v>45843</v>
      </c>
      <c r="C233" s="17" t="str">
        <f>salesTable[CustomerID_final]</f>
        <v>C0082</v>
      </c>
      <c r="D233" s="17" t="str">
        <f>salesTable[firstName_Final]</f>
        <v>DANIEL</v>
      </c>
      <c r="E233" s="17" t="str">
        <f>salesTable[lastName_final]</f>
        <v>ARTHUR</v>
      </c>
      <c r="F233" s="17" t="str">
        <f>salesTable[Region_Final]</f>
        <v>CAPE COAST</v>
      </c>
      <c r="G233" t="str">
        <f>salesTable[productID_Final]</f>
        <v>P011</v>
      </c>
      <c r="H233" t="str">
        <f>salesTable[productName_final]</f>
        <v>EXECUTIVE DESK</v>
      </c>
      <c r="I233" t="str">
        <f>salesTable[productCategory_finalStatus]</f>
        <v>FURNITURE</v>
      </c>
      <c r="J233" t="str">
        <f>salesTable[customerType_Final]</f>
        <v>INDIVIDUAL</v>
      </c>
      <c r="K233" t="str">
        <f>salesTable[SalesChannel_final]</f>
        <v>IN-STORE</v>
      </c>
      <c r="L233" t="str">
        <f>salesTable[paymentMethod_Final]</f>
        <v>BANK TRANSFER</v>
      </c>
      <c r="M233">
        <f>salesTable[Quantity_final]</f>
        <v>11</v>
      </c>
      <c r="N233">
        <f>salesTable[UnitPrice_final]</f>
        <v>2400</v>
      </c>
      <c r="O233">
        <f>salesTable[revenue_final]</f>
        <v>26400</v>
      </c>
      <c r="P233" t="str">
        <f>salesTable[Phone_final]</f>
        <v>0591345401</v>
      </c>
      <c r="Q233" t="str">
        <f>salesTable[email_final]</f>
        <v>Daniel.Arthur51@Example.Com</v>
      </c>
      <c r="R233" t="str">
        <f>salesTable[sources_final]</f>
        <v>Online_Sales_2025.xlsx</v>
      </c>
      <c r="S233" s="22"/>
    </row>
    <row r="234" spans="1:19" x14ac:dyDescent="0.3">
      <c r="A234" s="8" t="str">
        <f>salesTable[orderRef_final]</f>
        <v>GH-CCT-2025-00340</v>
      </c>
      <c r="B234" s="17" t="str">
        <f>salesTable[orderDate_final]</f>
        <v>OUT OF SCOPE</v>
      </c>
      <c r="C234" s="17" t="str">
        <f>salesTable[CustomerID_final]</f>
        <v>C0363</v>
      </c>
      <c r="D234" s="17" t="str">
        <f>salesTable[firstName_Final]</f>
        <v>ADWOA</v>
      </c>
      <c r="E234" s="17" t="str">
        <f>salesTable[lastName_final]</f>
        <v>OSEI</v>
      </c>
      <c r="F234" s="17" t="str">
        <f>salesTable[Region_Final]</f>
        <v>CAPE COAST</v>
      </c>
      <c r="G234" t="str">
        <f>salesTable[productID_Final]</f>
        <v>P011</v>
      </c>
      <c r="H234" t="str">
        <f>salesTable[productName_final]</f>
        <v>EXECUTIVE DESK</v>
      </c>
      <c r="I234" t="str">
        <f>salesTable[productCategory_finalStatus]</f>
        <v>FURNITURE</v>
      </c>
      <c r="J234" t="str">
        <f>salesTable[customerType_Final]</f>
        <v>INDIVIDUAL</v>
      </c>
      <c r="K234" t="str">
        <f>salesTable[SalesChannel_final]</f>
        <v>IN-STORE</v>
      </c>
      <c r="L234" t="str">
        <f>salesTable[paymentMethod_Final]</f>
        <v>CARD</v>
      </c>
      <c r="M234">
        <f>salesTable[Quantity_final]</f>
        <v>6</v>
      </c>
      <c r="N234">
        <f>salesTable[UnitPrice_final]</f>
        <v>2400</v>
      </c>
      <c r="O234">
        <f>salesTable[revenue_final]</f>
        <v>14400</v>
      </c>
      <c r="P234" t="str">
        <f>salesTable[Phone_final]</f>
        <v>0544426935</v>
      </c>
      <c r="Q234" t="str">
        <f>salesTable[email_final]</f>
        <v>Adwoa.Osei7@Example.Com</v>
      </c>
      <c r="R234" t="str">
        <f>salesTable[sources_final]</f>
        <v>Agent_App_2025.csv</v>
      </c>
      <c r="S234" s="22"/>
    </row>
    <row r="235" spans="1:19" x14ac:dyDescent="0.3">
      <c r="A235" s="8" t="str">
        <f>salesTable[orderRef_final]</f>
        <v>GH-CCT-2025-00343</v>
      </c>
      <c r="B235" s="17">
        <f>salesTable[orderDate_final]</f>
        <v>45892</v>
      </c>
      <c r="C235" s="17" t="str">
        <f>salesTable[CustomerID_final]</f>
        <v>C0240</v>
      </c>
      <c r="D235" s="17" t="str">
        <f>salesTable[firstName_Final]</f>
        <v>KWAME</v>
      </c>
      <c r="E235" s="17" t="str">
        <f>salesTable[lastName_final]</f>
        <v>ASARE</v>
      </c>
      <c r="F235" s="17" t="str">
        <f>salesTable[Region_Final]</f>
        <v>CAPE COAST</v>
      </c>
      <c r="G235" t="str">
        <f>salesTable[productID_Final]</f>
        <v>P003</v>
      </c>
      <c r="H235" t="str">
        <f>salesTable[productName_final]</f>
        <v>WIRELESS HEADSET</v>
      </c>
      <c r="I235" t="str">
        <f>salesTable[productCategory_finalStatus]</f>
        <v>ELECTRONICS</v>
      </c>
      <c r="J235" t="str">
        <f>salesTable[customerType_Final]</f>
        <v>BUSINESS</v>
      </c>
      <c r="K235" t="str">
        <f>salesTable[SalesChannel_final]</f>
        <v>AGENT</v>
      </c>
      <c r="L235" t="str">
        <f>salesTable[paymentMethod_Final]</f>
        <v>CARD</v>
      </c>
      <c r="M235">
        <f>salesTable[Quantity_final]</f>
        <v>7</v>
      </c>
      <c r="N235">
        <f>salesTable[UnitPrice_final]</f>
        <v>420</v>
      </c>
      <c r="O235">
        <f>salesTable[revenue_final]</f>
        <v>2940</v>
      </c>
      <c r="P235" t="str">
        <f>salesTable[Phone_final]</f>
        <v>0249497195</v>
      </c>
      <c r="Q235" t="str">
        <f>salesTable[email_final]</f>
        <v>Kwame.Asare2@Example.Com</v>
      </c>
      <c r="R235" t="str">
        <f>salesTable[sources_final]</f>
        <v>Retail_POS_2025.csv</v>
      </c>
      <c r="S235" s="22"/>
    </row>
    <row r="236" spans="1:19" x14ac:dyDescent="0.3">
      <c r="A236" s="8" t="str">
        <f>salesTable[orderRef_final]</f>
        <v>GH-CCT-2025-00346</v>
      </c>
      <c r="B236" s="17">
        <f>salesTable[orderDate_final]</f>
        <v>45824</v>
      </c>
      <c r="C236" s="17" t="str">
        <f>salesTable[CustomerID_final]</f>
        <v>C0072</v>
      </c>
      <c r="D236" s="17" t="str">
        <f>salesTable[firstName_Final]</f>
        <v>ADWOA</v>
      </c>
      <c r="E236" s="17" t="str">
        <f>salesTable[lastName_final]</f>
        <v>BADU</v>
      </c>
      <c r="F236" s="17" t="str">
        <f>salesTable[Region_Final]</f>
        <v>CAPE COAST</v>
      </c>
      <c r="G236" t="str">
        <f>salesTable[productID_Final]</f>
        <v>P001</v>
      </c>
      <c r="H236" t="str">
        <f>salesTable[productName_final]</f>
        <v>LAPTOP PRO 14</v>
      </c>
      <c r="I236" t="str">
        <f>salesTable[productCategory_finalStatus]</f>
        <v>ELECTRONICS</v>
      </c>
      <c r="J236" t="str">
        <f>salesTable[customerType_Final]</f>
        <v>GOVERNMENT</v>
      </c>
      <c r="K236" t="str">
        <f>salesTable[SalesChannel_final]</f>
        <v>ONLINE</v>
      </c>
      <c r="L236" t="str">
        <f>salesTable[paymentMethod_Final]</f>
        <v>CASH</v>
      </c>
      <c r="M236">
        <f>salesTable[Quantity_final]</f>
        <v>12</v>
      </c>
      <c r="N236">
        <f>salesTable[UnitPrice_final]</f>
        <v>4200</v>
      </c>
      <c r="O236">
        <f>salesTable[revenue_final]</f>
        <v>50400</v>
      </c>
      <c r="P236" t="str">
        <f>salesTable[Phone_final]</f>
        <v>0245416839</v>
      </c>
      <c r="Q236" t="str">
        <f>salesTable[email_final]</f>
        <v>Adwoa.Badu15@Example.Com</v>
      </c>
      <c r="R236" t="str">
        <f>salesTable[sources_final]</f>
        <v>Online_Sales_2025.xlsx</v>
      </c>
      <c r="S236" s="22"/>
    </row>
    <row r="237" spans="1:19" x14ac:dyDescent="0.3">
      <c r="A237" s="8" t="str">
        <f>salesTable[orderRef_final]</f>
        <v>GH-CCT-2025-00366</v>
      </c>
      <c r="B237" s="17" t="str">
        <f>salesTable[orderDate_final]</f>
        <v>OUT OF SCOPE</v>
      </c>
      <c r="C237" s="17" t="str">
        <f>salesTable[CustomerID_final]</f>
        <v>C0343</v>
      </c>
      <c r="D237" s="17" t="str">
        <f>salesTable[firstName_Final]</f>
        <v>ESI</v>
      </c>
      <c r="E237" s="17" t="str">
        <f>salesTable[lastName_final]</f>
        <v>BADU</v>
      </c>
      <c r="F237" s="17" t="str">
        <f>salesTable[Region_Final]</f>
        <v>CAPE COAST</v>
      </c>
      <c r="G237" t="str">
        <f>salesTable[productID_Final]</f>
        <v>P007</v>
      </c>
      <c r="H237" t="str">
        <f>salesTable[productName_final]</f>
        <v>COTTON SHIRT</v>
      </c>
      <c r="I237" t="str">
        <f>salesTable[productCategory_finalStatus]</f>
        <v>CLOTHING</v>
      </c>
      <c r="J237" t="str">
        <f>salesTable[customerType_Final]</f>
        <v>INDIVIDUAL</v>
      </c>
      <c r="K237" t="str">
        <f>salesTable[SalesChannel_final]</f>
        <v>AGENT</v>
      </c>
      <c r="L237" t="str">
        <f>salesTable[paymentMethod_Final]</f>
        <v>MOBILE MONEY</v>
      </c>
      <c r="M237">
        <f>salesTable[Quantity_final]</f>
        <v>10</v>
      </c>
      <c r="N237">
        <f>salesTable[UnitPrice_final]</f>
        <v>180</v>
      </c>
      <c r="O237">
        <f>salesTable[revenue_final]</f>
        <v>1800</v>
      </c>
      <c r="P237" t="str">
        <f>salesTable[Phone_final]</f>
        <v>0552153872</v>
      </c>
      <c r="Q237" t="str">
        <f>salesTable[email_final]</f>
        <v>Esi.Badu12@Example.Com</v>
      </c>
      <c r="R237" t="str">
        <f>salesTable[sources_final]</f>
        <v>Mobile_App_Export.csv</v>
      </c>
      <c r="S237" s="22"/>
    </row>
    <row r="238" spans="1:19" x14ac:dyDescent="0.3">
      <c r="A238" s="8" t="str">
        <f>salesTable[orderRef_final]</f>
        <v>GH-CCT-2025-00380</v>
      </c>
      <c r="B238" s="17" t="str">
        <f>salesTable[orderDate_final]</f>
        <v>OUT OF SCOPE</v>
      </c>
      <c r="C238" s="17" t="str">
        <f>salesTable[CustomerID_final]</f>
        <v>C0389</v>
      </c>
      <c r="D238" s="17" t="str">
        <f>salesTable[firstName_Final]</f>
        <v>AKOSUA</v>
      </c>
      <c r="E238" s="17" t="str">
        <f>salesTable[lastName_final]</f>
        <v>ANTWI</v>
      </c>
      <c r="F238" s="17" t="str">
        <f>salesTable[Region_Final]</f>
        <v>CAPE COAST</v>
      </c>
      <c r="G238" t="str">
        <f>salesTable[productID_Final]</f>
        <v>P003</v>
      </c>
      <c r="H238" t="str">
        <f>salesTable[productName_final]</f>
        <v>WIRELESS HEADSET</v>
      </c>
      <c r="I238" t="str">
        <f>salesTable[productCategory_finalStatus]</f>
        <v>ELECTRONICS</v>
      </c>
      <c r="J238" t="str">
        <f>salesTable[customerType_Final]</f>
        <v>MISSING</v>
      </c>
      <c r="K238" t="str">
        <f>salesTable[SalesChannel_final]</f>
        <v>AGENT</v>
      </c>
      <c r="L238" t="str">
        <f>salesTable[paymentMethod_Final]</f>
        <v>CARD</v>
      </c>
      <c r="M238">
        <f>salesTable[Quantity_final]</f>
        <v>5</v>
      </c>
      <c r="N238">
        <f>salesTable[UnitPrice_final]</f>
        <v>420</v>
      </c>
      <c r="O238">
        <f>salesTable[revenue_final]</f>
        <v>2100</v>
      </c>
      <c r="P238" t="str">
        <f>salesTable[Phone_final]</f>
        <v>0558081117</v>
      </c>
      <c r="Q238" t="str">
        <f>salesTable[email_final]</f>
        <v>Akosua.Antwi63@Example.Con</v>
      </c>
      <c r="R238" t="str">
        <f>salesTable[sources_final]</f>
        <v>Retail_POS_2025.csv</v>
      </c>
      <c r="S238" s="22"/>
    </row>
    <row r="239" spans="1:19" x14ac:dyDescent="0.3">
      <c r="A239" s="8" t="str">
        <f>salesTable[orderRef_final]</f>
        <v>GH-CCT-2025-00381</v>
      </c>
      <c r="B239" s="17">
        <f>salesTable[orderDate_final]</f>
        <v>45991</v>
      </c>
      <c r="C239" s="17" t="str">
        <f>salesTable[CustomerID_final]</f>
        <v>C0348</v>
      </c>
      <c r="D239" s="17" t="str">
        <f>salesTable[firstName_Final]</f>
        <v>ABENA</v>
      </c>
      <c r="E239" s="17" t="str">
        <f>salesTable[lastName_final]</f>
        <v>ASARE</v>
      </c>
      <c r="F239" s="17" t="str">
        <f>salesTable[Region_Final]</f>
        <v>CAPE COAST</v>
      </c>
      <c r="G239" t="str">
        <f>salesTable[productID_Final]</f>
        <v>P003</v>
      </c>
      <c r="H239" t="str">
        <f>salesTable[productName_final]</f>
        <v>WIRELESS HEADSET</v>
      </c>
      <c r="I239" t="str">
        <f>salesTable[productCategory_finalStatus]</f>
        <v>ELECTRONICS</v>
      </c>
      <c r="J239" t="str">
        <f>salesTable[customerType_Final]</f>
        <v>INDIVIDUAL</v>
      </c>
      <c r="K239" t="str">
        <f>salesTable[SalesChannel_final]</f>
        <v>IN-STORE</v>
      </c>
      <c r="L239" t="str">
        <f>salesTable[paymentMethod_Final]</f>
        <v>CASH</v>
      </c>
      <c r="M239">
        <f>salesTable[Quantity_final]</f>
        <v>9</v>
      </c>
      <c r="N239">
        <f>salesTable[UnitPrice_final]</f>
        <v>420</v>
      </c>
      <c r="O239">
        <f>salesTable[revenue_final]</f>
        <v>3780</v>
      </c>
      <c r="P239" t="str">
        <f>salesTable[Phone_final]</f>
        <v>0202039819</v>
      </c>
      <c r="Q239" t="str">
        <f>salesTable[email_final]</f>
        <v>Abena.Asare30@Example.Com</v>
      </c>
      <c r="R239" t="str">
        <f>salesTable[sources_final]</f>
        <v>Online_Sales_2025.xlsx</v>
      </c>
      <c r="S239" s="22"/>
    </row>
    <row r="240" spans="1:19" x14ac:dyDescent="0.3">
      <c r="A240" s="8" t="str">
        <f>salesTable[orderRef_final]</f>
        <v>GH-CCT-2025-00383</v>
      </c>
      <c r="B240" s="17">
        <f>salesTable[orderDate_final]</f>
        <v>45741</v>
      </c>
      <c r="C240" s="17" t="str">
        <f>salesTable[CustomerID_final]</f>
        <v>C0128</v>
      </c>
      <c r="D240" s="17" t="str">
        <f>salesTable[firstName_Final]</f>
        <v>ABENA</v>
      </c>
      <c r="E240" s="17" t="str">
        <f>salesTable[lastName_final]</f>
        <v>ANTWI</v>
      </c>
      <c r="F240" s="17" t="str">
        <f>salesTable[Region_Final]</f>
        <v>CAPE COAST</v>
      </c>
      <c r="G240" t="str">
        <f>salesTable[productID_Final]</f>
        <v>P011</v>
      </c>
      <c r="H240" t="str">
        <f>salesTable[productName_final]</f>
        <v>EXECUTIVE DESK</v>
      </c>
      <c r="I240" t="str">
        <f>salesTable[productCategory_finalStatus]</f>
        <v>FURNITURE</v>
      </c>
      <c r="J240" t="str">
        <f>salesTable[customerType_Final]</f>
        <v>INDIVIDUAL</v>
      </c>
      <c r="K240" t="str">
        <f>salesTable[SalesChannel_final]</f>
        <v>ONLINE</v>
      </c>
      <c r="L240" t="str">
        <f>salesTable[paymentMethod_Final]</f>
        <v>CARD</v>
      </c>
      <c r="M240">
        <f>salesTable[Quantity_final]</f>
        <v>11</v>
      </c>
      <c r="N240">
        <f>salesTable[UnitPrice_final]</f>
        <v>2400</v>
      </c>
      <c r="O240">
        <f>salesTable[revenue_final]</f>
        <v>26400</v>
      </c>
      <c r="P240" t="str">
        <f>salesTable[Phone_final]</f>
        <v>0547159117</v>
      </c>
      <c r="Q240" t="str">
        <f>salesTable[email_final]</f>
        <v>Abena.Antwi14@Example.Com</v>
      </c>
      <c r="R240" t="str">
        <f>salesTable[sources_final]</f>
        <v>Agent_App_2025.csv</v>
      </c>
      <c r="S240" s="22"/>
    </row>
    <row r="241" spans="1:19" x14ac:dyDescent="0.3">
      <c r="A241" s="8" t="str">
        <f>salesTable[orderRef_final]</f>
        <v>GH-CCT-2025-00388</v>
      </c>
      <c r="B241" s="17" t="str">
        <f>salesTable[orderDate_final]</f>
        <v>OUT OF SCOPE</v>
      </c>
      <c r="C241" s="17" t="str">
        <f>salesTable[CustomerID_final]</f>
        <v>C0041</v>
      </c>
      <c r="D241" s="17" t="str">
        <f>salesTable[firstName_Final]</f>
        <v>ESI</v>
      </c>
      <c r="E241" s="17" t="str">
        <f>salesTable[lastName_final]</f>
        <v>BADU</v>
      </c>
      <c r="F241" s="17" t="str">
        <f>salesTable[Region_Final]</f>
        <v>CAPE COAST</v>
      </c>
      <c r="G241" t="str">
        <f>salesTable[productID_Final]</f>
        <v>P001</v>
      </c>
      <c r="H241" t="str">
        <f>salesTable[productName_final]</f>
        <v>LAPTOP PRO 14</v>
      </c>
      <c r="I241" t="str">
        <f>salesTable[productCategory_finalStatus]</f>
        <v>ELECTRONICS</v>
      </c>
      <c r="J241" t="str">
        <f>salesTable[customerType_Final]</f>
        <v>INDIVIDUAL</v>
      </c>
      <c r="K241" t="str">
        <f>salesTable[SalesChannel_final]</f>
        <v>ONLINE</v>
      </c>
      <c r="L241" t="str">
        <f>salesTable[paymentMethod_Final]</f>
        <v>MOBILE MONEY</v>
      </c>
      <c r="M241">
        <f>salesTable[Quantity_final]</f>
        <v>8</v>
      </c>
      <c r="N241">
        <f>salesTable[UnitPrice_final]</f>
        <v>4200</v>
      </c>
      <c r="O241">
        <f>salesTable[revenue_final]</f>
        <v>33600</v>
      </c>
      <c r="P241" t="str">
        <f>salesTable[Phone_final]</f>
        <v>0547797626</v>
      </c>
      <c r="Q241" t="str">
        <f>salesTable[email_final]</f>
        <v>Esi.Badu46@Example.Com</v>
      </c>
      <c r="R241" t="str">
        <f>salesTable[sources_final]</f>
        <v>Retail_POS_2025.csv</v>
      </c>
      <c r="S241" s="22"/>
    </row>
    <row r="242" spans="1:19" x14ac:dyDescent="0.3">
      <c r="A242" s="8" t="str">
        <f>salesTable[orderRef_final]</f>
        <v>GH-CCT-2025-00403</v>
      </c>
      <c r="B242" s="17">
        <f>salesTable[orderDate_final]</f>
        <v>45951</v>
      </c>
      <c r="C242" s="17" t="str">
        <f>salesTable[CustomerID_final]</f>
        <v>C0046</v>
      </c>
      <c r="D242" s="17" t="str">
        <f>salesTable[firstName_Final]</f>
        <v>ADWOA</v>
      </c>
      <c r="E242" s="17" t="str">
        <f>salesTable[lastName_final]</f>
        <v>BADU</v>
      </c>
      <c r="F242" s="17" t="str">
        <f>salesTable[Region_Final]</f>
        <v>CAPE COAST</v>
      </c>
      <c r="G242" t="str">
        <f>salesTable[productID_Final]</f>
        <v>P006</v>
      </c>
      <c r="H242" t="str">
        <f>salesTable[productName_final]</f>
        <v>STANDING DESK</v>
      </c>
      <c r="I242" t="str">
        <f>salesTable[productCategory_finalStatus]</f>
        <v>FURNITURE</v>
      </c>
      <c r="J242" t="str">
        <f>salesTable[customerType_Final]</f>
        <v>GOVERNMENT</v>
      </c>
      <c r="K242" t="str">
        <f>salesTable[SalesChannel_final]</f>
        <v>MOBILE APP</v>
      </c>
      <c r="L242" t="str">
        <f>salesTable[paymentMethod_Final]</f>
        <v>BANK TRANSFER</v>
      </c>
      <c r="M242">
        <f>salesTable[Quantity_final]</f>
        <v>4</v>
      </c>
      <c r="N242">
        <f>salesTable[UnitPrice_final]</f>
        <v>1900</v>
      </c>
      <c r="O242">
        <f>salesTable[revenue_final]</f>
        <v>7600</v>
      </c>
      <c r="P242" t="str">
        <f>salesTable[Phone_final]</f>
        <v>0268445987</v>
      </c>
      <c r="Q242" t="str">
        <f>salesTable[email_final]</f>
        <v>Adwoa.Badu96@Example.Con</v>
      </c>
      <c r="R242" t="str">
        <f>salesTable[sources_final]</f>
        <v>Agent_App_2025.csv</v>
      </c>
      <c r="S242" s="22"/>
    </row>
    <row r="243" spans="1:19" x14ac:dyDescent="0.3">
      <c r="A243" s="8" t="str">
        <f>salesTable[orderRef_final]</f>
        <v>GH-CCT-2025-00404</v>
      </c>
      <c r="B243" s="17">
        <f>salesTable[orderDate_final]</f>
        <v>45777</v>
      </c>
      <c r="C243" s="17" t="str">
        <f>salesTable[CustomerID_final]</f>
        <v>C0166</v>
      </c>
      <c r="D243" s="17" t="str">
        <f>salesTable[firstName_Final]</f>
        <v>KWAME</v>
      </c>
      <c r="E243" s="17" t="str">
        <f>salesTable[lastName_final]</f>
        <v>ASARE</v>
      </c>
      <c r="F243" s="17" t="str">
        <f>salesTable[Region_Final]</f>
        <v>CAPE COAST</v>
      </c>
      <c r="G243" t="str">
        <f>salesTable[productID_Final]</f>
        <v>P004</v>
      </c>
      <c r="H243" t="str">
        <f>salesTable[productName_final]</f>
        <v>LASER PRINTER</v>
      </c>
      <c r="I243" t="str">
        <f>salesTable[productCategory_finalStatus]</f>
        <v>OFFICE SUPPLIES</v>
      </c>
      <c r="J243" t="str">
        <f>salesTable[customerType_Final]</f>
        <v>GOVERNMENT</v>
      </c>
      <c r="K243" t="str">
        <f>salesTable[SalesChannel_final]</f>
        <v>MOBILE APP</v>
      </c>
      <c r="L243" t="str">
        <f>salesTable[paymentMethod_Final]</f>
        <v>MOBILE MONEY</v>
      </c>
      <c r="M243">
        <f>salesTable[Quantity_final]</f>
        <v>1</v>
      </c>
      <c r="N243">
        <f>salesTable[UnitPrice_final]</f>
        <v>1650</v>
      </c>
      <c r="O243">
        <f>salesTable[revenue_final]</f>
        <v>1650</v>
      </c>
      <c r="P243" t="str">
        <f>salesTable[Phone_final]</f>
        <v>0244905664</v>
      </c>
      <c r="Q243" t="str">
        <f>salesTable[email_final]</f>
        <v>Kwame.Asare49@Example.Com</v>
      </c>
      <c r="R243" t="str">
        <f>salesTable[sources_final]</f>
        <v>Retail_POS_2025.csv</v>
      </c>
      <c r="S243" s="22"/>
    </row>
    <row r="244" spans="1:19" x14ac:dyDescent="0.3">
      <c r="A244" s="8" t="str">
        <f>salesTable[orderRef_final]</f>
        <v>GH-CCT-2025-00412</v>
      </c>
      <c r="B244" s="17">
        <f>salesTable[orderDate_final]</f>
        <v>45784</v>
      </c>
      <c r="C244" s="17" t="str">
        <f>salesTable[CustomerID_final]</f>
        <v>C0080</v>
      </c>
      <c r="D244" s="17" t="str">
        <f>salesTable[firstName_Final]</f>
        <v>ADWOA</v>
      </c>
      <c r="E244" s="17" t="str">
        <f>salesTable[lastName_final]</f>
        <v>ARTHUR</v>
      </c>
      <c r="F244" s="17" t="str">
        <f>salesTable[Region_Final]</f>
        <v>CAPE COAST</v>
      </c>
      <c r="G244" t="str">
        <f>salesTable[productID_Final]</f>
        <v>P003</v>
      </c>
      <c r="H244" t="str">
        <f>salesTable[productName_final]</f>
        <v>WIRELESS HEADSET</v>
      </c>
      <c r="I244" t="str">
        <f>salesTable[productCategory_finalStatus]</f>
        <v>ELECTRONICS</v>
      </c>
      <c r="J244" t="str">
        <f>salesTable[customerType_Final]</f>
        <v>GOVERNMENT</v>
      </c>
      <c r="K244" t="str">
        <f>salesTable[SalesChannel_final]</f>
        <v>ONLINE</v>
      </c>
      <c r="L244" t="str">
        <f>salesTable[paymentMethod_Final]</f>
        <v>CARD</v>
      </c>
      <c r="M244">
        <f>salesTable[Quantity_final]</f>
        <v>1</v>
      </c>
      <c r="N244">
        <f>salesTable[UnitPrice_final]</f>
        <v>420</v>
      </c>
      <c r="O244" t="str">
        <f>salesTable[revenue_final]</f>
        <v>invalid</v>
      </c>
      <c r="P244" t="str">
        <f>salesTable[Phone_final]</f>
        <v>0501489994</v>
      </c>
      <c r="Q244" t="str">
        <f>salesTable[email_final]</f>
        <v>Adwoa.Arthur25@Example.Com</v>
      </c>
      <c r="R244" t="str">
        <f>salesTable[sources_final]</f>
        <v>Mobile_App_Export.csv</v>
      </c>
      <c r="S244" s="22"/>
    </row>
    <row r="245" spans="1:19" x14ac:dyDescent="0.3">
      <c r="A245" s="8" t="str">
        <f>salesTable[orderRef_final]</f>
        <v>GH-CCT-2025-00415</v>
      </c>
      <c r="B245" s="17">
        <f>salesTable[orderDate_final]</f>
        <v>45802</v>
      </c>
      <c r="C245" s="17" t="str">
        <f>salesTable[CustomerID_final]</f>
        <v>C0225</v>
      </c>
      <c r="D245" s="17" t="str">
        <f>salesTable[firstName_Final]</f>
        <v>MICHAEL</v>
      </c>
      <c r="E245" s="17" t="str">
        <f>salesTable[lastName_final]</f>
        <v>ANTWI</v>
      </c>
      <c r="F245" s="17" t="str">
        <f>salesTable[Region_Final]</f>
        <v>CAPE COAST</v>
      </c>
      <c r="G245" t="str">
        <f>salesTable[productID_Final]</f>
        <v>P001</v>
      </c>
      <c r="H245" t="str">
        <f>salesTable[productName_final]</f>
        <v>LAPTOP PRO 14</v>
      </c>
      <c r="I245" t="str">
        <f>salesTable[productCategory_finalStatus]</f>
        <v>ELECTRONICS</v>
      </c>
      <c r="J245" t="str">
        <f>salesTable[customerType_Final]</f>
        <v>GOVERNMENT</v>
      </c>
      <c r="K245" t="str">
        <f>salesTable[SalesChannel_final]</f>
        <v>AGENT</v>
      </c>
      <c r="L245" t="str">
        <f>salesTable[paymentMethod_Final]</f>
        <v>MOBILE MONEY</v>
      </c>
      <c r="M245">
        <f>salesTable[Quantity_final]</f>
        <v>4</v>
      </c>
      <c r="N245">
        <f>salesTable[UnitPrice_final]</f>
        <v>4200</v>
      </c>
      <c r="O245">
        <f>salesTable[revenue_final]</f>
        <v>16800</v>
      </c>
      <c r="P245" t="str">
        <f>salesTable[Phone_final]</f>
        <v>0549692789</v>
      </c>
      <c r="Q245" t="str">
        <f>salesTable[email_final]</f>
        <v>Michael.Antwi80@Example.Com</v>
      </c>
      <c r="R245" t="str">
        <f>salesTable[sources_final]</f>
        <v>Agent_App_2025.csv</v>
      </c>
      <c r="S245" s="22"/>
    </row>
    <row r="246" spans="1:19" x14ac:dyDescent="0.3">
      <c r="A246" s="8" t="str">
        <f>salesTable[orderRef_final]</f>
        <v>GH-CCT-2025-00416</v>
      </c>
      <c r="B246" s="17">
        <f>salesTable[orderDate_final]</f>
        <v>45775</v>
      </c>
      <c r="C246" s="17" t="str">
        <f>salesTable[CustomerID_final]</f>
        <v>C0325</v>
      </c>
      <c r="D246" s="17" t="str">
        <f>salesTable[firstName_Final]</f>
        <v>NAA</v>
      </c>
      <c r="E246" s="17" t="str">
        <f>salesTable[lastName_final]</f>
        <v>OSEI</v>
      </c>
      <c r="F246" s="17" t="str">
        <f>salesTable[Region_Final]</f>
        <v>CAPE COAST</v>
      </c>
      <c r="G246" t="str">
        <f>salesTable[productID_Final]</f>
        <v>P003</v>
      </c>
      <c r="H246" t="str">
        <f>salesTable[productName_final]</f>
        <v>WIRELESS HEADSET</v>
      </c>
      <c r="I246" t="str">
        <f>salesTable[productCategory_finalStatus]</f>
        <v>ELECTRONICS</v>
      </c>
      <c r="J246" t="str">
        <f>salesTable[customerType_Final]</f>
        <v>BUSINESS</v>
      </c>
      <c r="K246" t="str">
        <f>salesTable[SalesChannel_final]</f>
        <v>MOBILE APP</v>
      </c>
      <c r="L246" t="str">
        <f>salesTable[paymentMethod_Final]</f>
        <v>BANK TRANSFER</v>
      </c>
      <c r="M246">
        <f>salesTable[Quantity_final]</f>
        <v>3</v>
      </c>
      <c r="N246" t="str">
        <f>salesTable[UnitPrice_final]</f>
        <v>INVALID</v>
      </c>
      <c r="O246" t="str">
        <f>salesTable[revenue_final]</f>
        <v>INVALID</v>
      </c>
      <c r="P246" t="str">
        <f>salesTable[Phone_final]</f>
        <v>0261817338</v>
      </c>
      <c r="Q246" t="str">
        <f>salesTable[email_final]</f>
        <v>Naa.Osei19Example.Com</v>
      </c>
      <c r="R246" t="str">
        <f>salesTable[sources_final]</f>
        <v>Agent_App_2025.csv</v>
      </c>
      <c r="S246" s="22"/>
    </row>
    <row r="247" spans="1:19" x14ac:dyDescent="0.3">
      <c r="A247" s="8" t="str">
        <f>salesTable[orderRef_final]</f>
        <v>GH-CCT-2025-00419</v>
      </c>
      <c r="B247" s="17">
        <f>salesTable[orderDate_final]</f>
        <v>45688</v>
      </c>
      <c r="C247" s="17" t="str">
        <f>salesTable[CustomerID_final]</f>
        <v>NO MATCH</v>
      </c>
      <c r="D247" s="17" t="str">
        <f>salesTable[firstName_Final]</f>
        <v>NO MATCH</v>
      </c>
      <c r="E247" s="17" t="str">
        <f>salesTable[lastName_final]</f>
        <v>NO MATCH</v>
      </c>
      <c r="F247" s="17" t="str">
        <f>salesTable[Region_Final]</f>
        <v>CAPE COAST</v>
      </c>
      <c r="G247" t="str">
        <f>salesTable[productID_Final]</f>
        <v>P009</v>
      </c>
      <c r="H247" t="str">
        <f>salesTable[productName_final]</f>
        <v>FILING CABINET</v>
      </c>
      <c r="I247" t="str">
        <f>salesTable[productCategory_finalStatus]</f>
        <v>OFFICE SUPPLIES</v>
      </c>
      <c r="J247" t="str">
        <f>salesTable[customerType_Final]</f>
        <v>BUSINESS</v>
      </c>
      <c r="K247" t="str">
        <f>salesTable[SalesChannel_final]</f>
        <v>ONLINE</v>
      </c>
      <c r="L247" t="str">
        <f>salesTable[paymentMethod_Final]</f>
        <v>CASH</v>
      </c>
      <c r="M247">
        <f>salesTable[Quantity_final]</f>
        <v>12</v>
      </c>
      <c r="N247">
        <f>salesTable[UnitPrice_final]</f>
        <v>980</v>
      </c>
      <c r="O247">
        <f>salesTable[revenue_final]</f>
        <v>11760</v>
      </c>
      <c r="P247" t="str">
        <f>salesTable[Phone_final]</f>
        <v>0248142507</v>
      </c>
      <c r="Q247" t="str">
        <f>salesTable[email_final]</f>
        <v>Michael.Asare96@Example.Com</v>
      </c>
      <c r="R247" t="str">
        <f>salesTable[sources_final]</f>
        <v>Retail_POS_2025.csv</v>
      </c>
      <c r="S247" s="22"/>
    </row>
    <row r="248" spans="1:19" x14ac:dyDescent="0.3">
      <c r="A248" s="8" t="str">
        <f>salesTable[orderRef_final]</f>
        <v>GH-CCT-2025-00422</v>
      </c>
      <c r="B248" s="17">
        <f>salesTable[orderDate_final]</f>
        <v>45740</v>
      </c>
      <c r="C248" s="17" t="str">
        <f>salesTable[CustomerID_final]</f>
        <v>C0304</v>
      </c>
      <c r="D248" s="17" t="str">
        <f>salesTable[firstName_Final]</f>
        <v>KOJO</v>
      </c>
      <c r="E248" s="17" t="str">
        <f>salesTable[lastName_final]</f>
        <v>ASARE</v>
      </c>
      <c r="F248" s="17" t="str">
        <f>salesTable[Region_Final]</f>
        <v>CAPE COAST</v>
      </c>
      <c r="G248" t="str">
        <f>salesTable[productID_Final]</f>
        <v>P012</v>
      </c>
      <c r="H248" t="str">
        <f>salesTable[productName_final]</f>
        <v>BLENDER PLUS</v>
      </c>
      <c r="I248" t="str">
        <f>salesTable[productCategory_finalStatus]</f>
        <v>HOME APPLIANCES</v>
      </c>
      <c r="J248" t="str">
        <f>salesTable[customerType_Final]</f>
        <v>GOVERNMENT</v>
      </c>
      <c r="K248" t="str">
        <f>salesTable[SalesChannel_final]</f>
        <v>IN-STORE</v>
      </c>
      <c r="L248" t="str">
        <f>salesTable[paymentMethod_Final]</f>
        <v>CARD</v>
      </c>
      <c r="M248">
        <f>salesTable[Quantity_final]</f>
        <v>5</v>
      </c>
      <c r="N248">
        <f>salesTable[UnitPrice_final]</f>
        <v>620</v>
      </c>
      <c r="O248">
        <f>salesTable[revenue_final]</f>
        <v>3100</v>
      </c>
      <c r="P248" t="str">
        <f>salesTable[Phone_final]</f>
        <v>0503716204</v>
      </c>
      <c r="Q248" t="str">
        <f>salesTable[email_final]</f>
        <v>Kojo.Asare44@Example.Com</v>
      </c>
      <c r="R248" t="str">
        <f>salesTable[sources_final]</f>
        <v>Online_Sales_2025.xlsx</v>
      </c>
      <c r="S248" s="22"/>
    </row>
    <row r="249" spans="1:19" x14ac:dyDescent="0.3">
      <c r="A249" s="8" t="str">
        <f>salesTable[orderRef_final]</f>
        <v>GH-CCT-2025-00427</v>
      </c>
      <c r="B249" s="17">
        <f>salesTable[orderDate_final]</f>
        <v>45786</v>
      </c>
      <c r="C249" s="17" t="str">
        <f>salesTable[CustomerID_final]</f>
        <v>C0101</v>
      </c>
      <c r="D249" s="17" t="str">
        <f>salesTable[firstName_Final]</f>
        <v>YAW</v>
      </c>
      <c r="E249" s="17" t="str">
        <f>salesTable[lastName_final]</f>
        <v>BADU</v>
      </c>
      <c r="F249" s="17" t="str">
        <f>salesTable[Region_Final]</f>
        <v>CAPE COAST</v>
      </c>
      <c r="G249" t="str">
        <f>salesTable[productID_Final]</f>
        <v>P011</v>
      </c>
      <c r="H249" t="str">
        <f>salesTable[productName_final]</f>
        <v>EXECUTIVE DESK</v>
      </c>
      <c r="I249" t="str">
        <f>salesTable[productCategory_finalStatus]</f>
        <v>FURNITURE</v>
      </c>
      <c r="J249" t="str">
        <f>salesTable[customerType_Final]</f>
        <v>BUSINESS</v>
      </c>
      <c r="K249" t="str">
        <f>salesTable[SalesChannel_final]</f>
        <v>IN-STORE</v>
      </c>
      <c r="L249" t="str">
        <f>salesTable[paymentMethod_Final]</f>
        <v>BANK TRANSFER</v>
      </c>
      <c r="M249" t="str">
        <f>salesTable[Quantity_final]</f>
        <v>INVALID</v>
      </c>
      <c r="N249">
        <f>salesTable[UnitPrice_final]</f>
        <v>2400</v>
      </c>
      <c r="O249" t="str">
        <f>salesTable[revenue_final]</f>
        <v>INVALID</v>
      </c>
      <c r="P249" t="str">
        <f>salesTable[Phone_final]</f>
        <v>0243609427</v>
      </c>
      <c r="Q249" t="str">
        <f>salesTable[email_final]</f>
        <v>Yaw.Badu47@Example.Com</v>
      </c>
      <c r="R249" t="str">
        <f>salesTable[sources_final]</f>
        <v>Agent_App_2025.csv</v>
      </c>
      <c r="S249" s="22"/>
    </row>
    <row r="250" spans="1:19" x14ac:dyDescent="0.3">
      <c r="A250" s="8" t="str">
        <f>salesTable[orderRef_final]</f>
        <v>GH-CCT-2025-00432</v>
      </c>
      <c r="B250" s="17">
        <f>salesTable[orderDate_final]</f>
        <v>45924</v>
      </c>
      <c r="C250" s="17" t="str">
        <f>salesTable[CustomerID_final]</f>
        <v>C0338</v>
      </c>
      <c r="D250" s="17" t="str">
        <f>salesTable[firstName_Final]</f>
        <v>AKOSUA</v>
      </c>
      <c r="E250" s="17" t="str">
        <f>salesTable[lastName_final]</f>
        <v>MENSAH</v>
      </c>
      <c r="F250" s="17" t="str">
        <f>salesTable[Region_Final]</f>
        <v>CAPE COAST</v>
      </c>
      <c r="G250" t="str">
        <f>salesTable[productID_Final]</f>
        <v>P004</v>
      </c>
      <c r="H250" t="str">
        <f>salesTable[productName_final]</f>
        <v>LASER PRINTER</v>
      </c>
      <c r="I250" t="str">
        <f>salesTable[productCategory_finalStatus]</f>
        <v>OFFICE SUPPLIES</v>
      </c>
      <c r="J250" t="str">
        <f>salesTable[customerType_Final]</f>
        <v>INDIVIDUAL</v>
      </c>
      <c r="K250" t="str">
        <f>salesTable[SalesChannel_final]</f>
        <v>ONLINE</v>
      </c>
      <c r="L250" t="str">
        <f>salesTable[paymentMethod_Final]</f>
        <v>CARD</v>
      </c>
      <c r="M250">
        <f>salesTable[Quantity_final]</f>
        <v>9</v>
      </c>
      <c r="N250">
        <f>salesTable[UnitPrice_final]</f>
        <v>1650</v>
      </c>
      <c r="O250">
        <f>salesTable[revenue_final]</f>
        <v>14850</v>
      </c>
      <c r="P250" t="str">
        <f>salesTable[Phone_final]</f>
        <v>0508834339</v>
      </c>
      <c r="Q250" t="str">
        <f>salesTable[email_final]</f>
        <v>Akosua.Mensah74@Example.Com</v>
      </c>
      <c r="R250" t="str">
        <f>salesTable[sources_final]</f>
        <v>Mobile_App_Export.csv</v>
      </c>
      <c r="S250" s="22"/>
    </row>
    <row r="251" spans="1:19" x14ac:dyDescent="0.3">
      <c r="A251" s="8" t="str">
        <f>salesTable[orderRef_final]</f>
        <v>GH-CCT-2025-00434</v>
      </c>
      <c r="B251" s="17" t="str">
        <f>salesTable[orderDate_final]</f>
        <v>MISSING</v>
      </c>
      <c r="C251" s="17" t="str">
        <f>salesTable[CustomerID_final]</f>
        <v>C0053</v>
      </c>
      <c r="D251" s="17" t="str">
        <f>salesTable[firstName_Final]</f>
        <v>ABENA</v>
      </c>
      <c r="E251" s="17" t="str">
        <f>salesTable[lastName_final]</f>
        <v>OWUSU</v>
      </c>
      <c r="F251" s="17" t="str">
        <f>salesTable[Region_Final]</f>
        <v>CAPE COAST</v>
      </c>
      <c r="G251" t="str">
        <f>salesTable[productID_Final]</f>
        <v>P009</v>
      </c>
      <c r="H251" t="str">
        <f>salesTable[productName_final]</f>
        <v>FILING CABINET</v>
      </c>
      <c r="I251" t="str">
        <f>salesTable[productCategory_finalStatus]</f>
        <v>OFFICE SUPPLIES</v>
      </c>
      <c r="J251" t="str">
        <f>salesTable[customerType_Final]</f>
        <v>GOVERNMENT</v>
      </c>
      <c r="K251" t="str">
        <f>salesTable[SalesChannel_final]</f>
        <v>AGENT</v>
      </c>
      <c r="L251" t="str">
        <f>salesTable[paymentMethod_Final]</f>
        <v>CASH</v>
      </c>
      <c r="M251">
        <f>salesTable[Quantity_final]</f>
        <v>12</v>
      </c>
      <c r="N251">
        <f>salesTable[UnitPrice_final]</f>
        <v>980</v>
      </c>
      <c r="O251">
        <f>salesTable[revenue_final]</f>
        <v>11760</v>
      </c>
      <c r="P251" t="str">
        <f>salesTable[Phone_final]</f>
        <v>0505202540</v>
      </c>
      <c r="Q251" t="str">
        <f>salesTable[email_final]</f>
        <v>Abena.Owusu15@Example.Com</v>
      </c>
      <c r="R251" t="str">
        <f>salesTable[sources_final]</f>
        <v>Online_Sales_2025.xlsx</v>
      </c>
      <c r="S251" s="22"/>
    </row>
    <row r="252" spans="1:19" x14ac:dyDescent="0.3">
      <c r="A252" s="8" t="str">
        <f>salesTable[orderRef_final]</f>
        <v>GH-CCT-2025-00456</v>
      </c>
      <c r="B252" s="17">
        <f>salesTable[orderDate_final]</f>
        <v>45713</v>
      </c>
      <c r="C252" s="17" t="str">
        <f>salesTable[CustomerID_final]</f>
        <v>C0344</v>
      </c>
      <c r="D252" s="17" t="str">
        <f>salesTable[firstName_Final]</f>
        <v>ABENA</v>
      </c>
      <c r="E252" s="17" t="str">
        <f>salesTable[lastName_final]</f>
        <v>BADU</v>
      </c>
      <c r="F252" s="17" t="str">
        <f>salesTable[Region_Final]</f>
        <v>CAPE COAST</v>
      </c>
      <c r="G252" t="str">
        <f>salesTable[productID_Final]</f>
        <v>P001</v>
      </c>
      <c r="H252" t="str">
        <f>salesTable[productName_final]</f>
        <v>LAPTOP PRO 14</v>
      </c>
      <c r="I252" t="str">
        <f>salesTable[productCategory_finalStatus]</f>
        <v>ELECTRONICS</v>
      </c>
      <c r="J252" t="str">
        <f>salesTable[customerType_Final]</f>
        <v>BUSINESS</v>
      </c>
      <c r="K252" t="str">
        <f>salesTable[SalesChannel_final]</f>
        <v>MOBILE APP</v>
      </c>
      <c r="L252" t="str">
        <f>salesTable[paymentMethod_Final]</f>
        <v>BANK TRANSFER</v>
      </c>
      <c r="M252">
        <f>salesTable[Quantity_final]</f>
        <v>6</v>
      </c>
      <c r="N252">
        <f>salesTable[UnitPrice_final]</f>
        <v>4200</v>
      </c>
      <c r="O252">
        <f>salesTable[revenue_final]</f>
        <v>25200</v>
      </c>
      <c r="P252" t="str">
        <f>salesTable[Phone_final]</f>
        <v>0509704069</v>
      </c>
      <c r="Q252" t="str">
        <f>salesTable[email_final]</f>
        <v>Abena.Badu36@Example.Com</v>
      </c>
      <c r="R252" t="str">
        <f>salesTable[sources_final]</f>
        <v>Online_Sales_2025.xlsx</v>
      </c>
      <c r="S252" s="22"/>
    </row>
    <row r="253" spans="1:19" x14ac:dyDescent="0.3">
      <c r="A253" s="8" t="str">
        <f>salesTable[orderRef_final]</f>
        <v>GH-CCT-2025-00461</v>
      </c>
      <c r="B253" s="17">
        <f>salesTable[orderDate_final]</f>
        <v>45764</v>
      </c>
      <c r="C253" s="17" t="str">
        <f>salesTable[CustomerID_final]</f>
        <v>C0048</v>
      </c>
      <c r="D253" s="17" t="str">
        <f>salesTable[firstName_Final]</f>
        <v>MICHAEL</v>
      </c>
      <c r="E253" s="17" t="str">
        <f>salesTable[lastName_final]</f>
        <v>ADDO</v>
      </c>
      <c r="F253" s="17" t="str">
        <f>salesTable[Region_Final]</f>
        <v>CAPE COAST</v>
      </c>
      <c r="G253" t="str">
        <f>salesTable[productID_Final]</f>
        <v>P011</v>
      </c>
      <c r="H253" t="str">
        <f>salesTable[productName_final]</f>
        <v>EXECUTIVE DESK</v>
      </c>
      <c r="I253" t="str">
        <f>salesTable[productCategory_finalStatus]</f>
        <v>FURNITURE</v>
      </c>
      <c r="J253" t="str">
        <f>salesTable[customerType_Final]</f>
        <v>BUSINESS</v>
      </c>
      <c r="K253" t="str">
        <f>salesTable[SalesChannel_final]</f>
        <v>MOBILE APP</v>
      </c>
      <c r="L253" t="str">
        <f>salesTable[paymentMethod_Final]</f>
        <v>MOBILE MONEY</v>
      </c>
      <c r="M253">
        <f>salesTable[Quantity_final]</f>
        <v>7</v>
      </c>
      <c r="N253">
        <f>salesTable[UnitPrice_final]</f>
        <v>2400</v>
      </c>
      <c r="O253">
        <f>salesTable[revenue_final]</f>
        <v>16800</v>
      </c>
      <c r="P253" t="str">
        <f>salesTable[Phone_final]</f>
        <v>0599045736</v>
      </c>
      <c r="Q253" t="str">
        <f>salesTable[email_final]</f>
        <v>Michael.Addo40@Example.Com</v>
      </c>
      <c r="R253" t="str">
        <f>salesTable[sources_final]</f>
        <v>Retail_POS_2025.csv</v>
      </c>
      <c r="S253" s="22"/>
    </row>
    <row r="254" spans="1:19" x14ac:dyDescent="0.3">
      <c r="A254" s="8" t="str">
        <f>salesTable[orderRef_final]</f>
        <v>GH-CCT-2025-00470</v>
      </c>
      <c r="B254" s="17" t="str">
        <f>salesTable[orderDate_final]</f>
        <v>OUT OF SCOPE</v>
      </c>
      <c r="C254" s="17" t="str">
        <f>salesTable[CustomerID_final]</f>
        <v>C0356</v>
      </c>
      <c r="D254" s="17" t="str">
        <f>salesTable[firstName_Final]</f>
        <v>KOFI</v>
      </c>
      <c r="E254" s="17" t="str">
        <f>salesTable[lastName_final]</f>
        <v>ANTWI</v>
      </c>
      <c r="F254" s="17" t="str">
        <f>salesTable[Region_Final]</f>
        <v>CAPE COAST</v>
      </c>
      <c r="G254" t="str">
        <f>salesTable[productID_Final]</f>
        <v>P008</v>
      </c>
      <c r="H254" t="str">
        <f>salesTable[productName_final]</f>
        <v>MICROWAVE 25L</v>
      </c>
      <c r="I254" t="str">
        <f>salesTable[productCategory_finalStatus]</f>
        <v>HOME APPLIANCES</v>
      </c>
      <c r="J254" t="str">
        <f>salesTable[customerType_Final]</f>
        <v>INDIVIDUAL</v>
      </c>
      <c r="K254" t="str">
        <f>salesTable[SalesChannel_final]</f>
        <v>ONLINE</v>
      </c>
      <c r="L254" t="str">
        <f>salesTable[paymentMethod_Final]</f>
        <v>CASH</v>
      </c>
      <c r="M254">
        <f>salesTable[Quantity_final]</f>
        <v>6</v>
      </c>
      <c r="N254">
        <f>salesTable[UnitPrice_final]</f>
        <v>1250</v>
      </c>
      <c r="O254">
        <f>salesTable[revenue_final]</f>
        <v>7500</v>
      </c>
      <c r="P254" t="str">
        <f>salesTable[Phone_final]</f>
        <v>0553212946</v>
      </c>
      <c r="Q254" t="str">
        <f>salesTable[email_final]</f>
        <v>Kofi.Antwi73@Example.Com</v>
      </c>
      <c r="R254" t="str">
        <f>salesTable[sources_final]</f>
        <v>Agent_App_2025.csv</v>
      </c>
      <c r="S254" s="22"/>
    </row>
    <row r="255" spans="1:19" x14ac:dyDescent="0.3">
      <c r="A255" s="8" t="str">
        <f>salesTable[orderRef_final]</f>
        <v>GH-CCT-2025-00476</v>
      </c>
      <c r="B255" s="17">
        <f>salesTable[orderDate_final]</f>
        <v>45786</v>
      </c>
      <c r="C255" s="17" t="str">
        <f>salesTable[CustomerID_final]</f>
        <v>C0250</v>
      </c>
      <c r="D255" s="17" t="str">
        <f>salesTable[firstName_Final]</f>
        <v>MISSING</v>
      </c>
      <c r="E255" s="17" t="str">
        <f>salesTable[lastName_final]</f>
        <v>ANTWI</v>
      </c>
      <c r="F255" s="17" t="str">
        <f>salesTable[Region_Final]</f>
        <v>CAPE COAST</v>
      </c>
      <c r="G255" t="str">
        <f>salesTable[productID_Final]</f>
        <v>P006</v>
      </c>
      <c r="H255" t="str">
        <f>salesTable[productName_final]</f>
        <v>STANDING DESK</v>
      </c>
      <c r="I255" t="str">
        <f>salesTable[productCategory_finalStatus]</f>
        <v>FURNITURE</v>
      </c>
      <c r="J255" t="str">
        <f>salesTable[customerType_Final]</f>
        <v>INDIVIDUAL</v>
      </c>
      <c r="K255" t="str">
        <f>salesTable[SalesChannel_final]</f>
        <v>MOBILE APP</v>
      </c>
      <c r="L255" t="str">
        <f>salesTable[paymentMethod_Final]</f>
        <v>CASH</v>
      </c>
      <c r="M255">
        <f>salesTable[Quantity_final]</f>
        <v>11</v>
      </c>
      <c r="N255">
        <f>salesTable[UnitPrice_final]</f>
        <v>1900</v>
      </c>
      <c r="O255">
        <f>salesTable[revenue_final]</f>
        <v>20900</v>
      </c>
      <c r="P255" t="str">
        <f>salesTable[Phone_final]</f>
        <v>0541793725</v>
      </c>
      <c r="Q255" t="str">
        <f>salesTable[email_final]</f>
        <v>Akosua.Antwi95@Example.Com</v>
      </c>
      <c r="R255" t="str">
        <f>salesTable[sources_final]</f>
        <v>Agent_App_2025.csv</v>
      </c>
      <c r="S255" s="22"/>
    </row>
    <row r="256" spans="1:19" x14ac:dyDescent="0.3">
      <c r="A256" s="8" t="str">
        <f>salesTable[orderRef_final]</f>
        <v>GH-CCT-2025-00485</v>
      </c>
      <c r="B256" s="17">
        <f>salesTable[orderDate_final]</f>
        <v>45697</v>
      </c>
      <c r="C256" s="17" t="str">
        <f>salesTable[CustomerID_final]</f>
        <v>C0007</v>
      </c>
      <c r="D256" s="17" t="str">
        <f>salesTable[firstName_Final]</f>
        <v>ESI</v>
      </c>
      <c r="E256" s="17" t="str">
        <f>salesTable[lastName_final]</f>
        <v>BADU</v>
      </c>
      <c r="F256" s="17" t="str">
        <f>salesTable[Region_Final]</f>
        <v>CAPE COAST</v>
      </c>
      <c r="G256" t="str">
        <f>salesTable[productID_Final]</f>
        <v>P003</v>
      </c>
      <c r="H256" t="str">
        <f>salesTable[productName_final]</f>
        <v>WIRELESS HEADSET</v>
      </c>
      <c r="I256" t="str">
        <f>salesTable[productCategory_finalStatus]</f>
        <v>ELECTRONICS</v>
      </c>
      <c r="J256" t="str">
        <f>salesTable[customerType_Final]</f>
        <v>GOVERNMENT</v>
      </c>
      <c r="K256" t="str">
        <f>salesTable[SalesChannel_final]</f>
        <v>IN-STORE</v>
      </c>
      <c r="L256" t="str">
        <f>salesTable[paymentMethod_Final]</f>
        <v>BANK TRANSFER</v>
      </c>
      <c r="M256" t="str">
        <f>salesTable[Quantity_final]</f>
        <v>INVALID</v>
      </c>
      <c r="N256">
        <f>salesTable[UnitPrice_final]</f>
        <v>420</v>
      </c>
      <c r="O256" t="str">
        <f>salesTable[revenue_final]</f>
        <v>INVALID</v>
      </c>
      <c r="P256" t="str">
        <f>salesTable[Phone_final]</f>
        <v>0261171950</v>
      </c>
      <c r="Q256" t="str">
        <f>salesTable[email_final]</f>
        <v>Esi.Badu58@Example.Com</v>
      </c>
      <c r="R256" t="str">
        <f>salesTable[sources_final]</f>
        <v>Retail_POS_2025.csv</v>
      </c>
      <c r="S256" s="22"/>
    </row>
    <row r="257" spans="1:19" x14ac:dyDescent="0.3">
      <c r="A257" s="8" t="str">
        <f>salesTable[orderRef_final]</f>
        <v>GH-CCT-2025-00488</v>
      </c>
      <c r="B257" s="17">
        <f>salesTable[orderDate_final]</f>
        <v>46008</v>
      </c>
      <c r="C257" s="17" t="str">
        <f>salesTable[CustomerID_final]</f>
        <v>C0133</v>
      </c>
      <c r="D257" s="17" t="str">
        <f>salesTable[firstName_Final]</f>
        <v>DANIEL</v>
      </c>
      <c r="E257" s="17" t="str">
        <f>salesTable[lastName_final]</f>
        <v>OSEI</v>
      </c>
      <c r="F257" s="17" t="str">
        <f>salesTable[Region_Final]</f>
        <v>CAPE COAST</v>
      </c>
      <c r="G257" t="str">
        <f>salesTable[productID_Final]</f>
        <v>P003</v>
      </c>
      <c r="H257" t="str">
        <f>salesTable[productName_final]</f>
        <v>WIRELESS HEADSET</v>
      </c>
      <c r="I257" t="str">
        <f>salesTable[productCategory_finalStatus]</f>
        <v>ELECTRONICS</v>
      </c>
      <c r="J257" t="str">
        <f>salesTable[customerType_Final]</f>
        <v>GOVERNMENT</v>
      </c>
      <c r="K257" t="str">
        <f>salesTable[SalesChannel_final]</f>
        <v>MOBILE APP</v>
      </c>
      <c r="L257" t="str">
        <f>salesTable[paymentMethod_Final]</f>
        <v>CARD</v>
      </c>
      <c r="M257">
        <f>salesTable[Quantity_final]</f>
        <v>10</v>
      </c>
      <c r="N257">
        <f>salesTable[UnitPrice_final]</f>
        <v>420</v>
      </c>
      <c r="O257">
        <f>salesTable[revenue_final]</f>
        <v>4200</v>
      </c>
      <c r="P257" t="str">
        <f>salesTable[Phone_final]</f>
        <v>0274854440</v>
      </c>
      <c r="Q257" t="str">
        <f>salesTable[email_final]</f>
        <v>Daniel.Osei30@Example.Com</v>
      </c>
      <c r="R257" t="str">
        <f>salesTable[sources_final]</f>
        <v>Retail_POS_2025.csv</v>
      </c>
      <c r="S257" s="22"/>
    </row>
    <row r="258" spans="1:19" x14ac:dyDescent="0.3">
      <c r="A258" s="8" t="str">
        <f>salesTable[orderRef_final]</f>
        <v>GH-CCT-2025-00495</v>
      </c>
      <c r="B258" s="17">
        <f>salesTable[orderDate_final]</f>
        <v>46017</v>
      </c>
      <c r="C258" s="17" t="str">
        <f>salesTable[CustomerID_final]</f>
        <v>C0327</v>
      </c>
      <c r="D258" s="17" t="str">
        <f>salesTable[firstName_Final]</f>
        <v>ADWOA</v>
      </c>
      <c r="E258" s="17" t="str">
        <f>salesTable[lastName_final]</f>
        <v>OSEI</v>
      </c>
      <c r="F258" s="17" t="str">
        <f>salesTable[Region_Final]</f>
        <v>CAPE COAST</v>
      </c>
      <c r="G258" t="str">
        <f>salesTable[productID_Final]</f>
        <v>P011</v>
      </c>
      <c r="H258" t="str">
        <f>salesTable[productName_final]</f>
        <v>EXECUTIVE DESK</v>
      </c>
      <c r="I258" t="str">
        <f>salesTable[productCategory_finalStatus]</f>
        <v>FURNITURE</v>
      </c>
      <c r="J258" t="str">
        <f>salesTable[customerType_Final]</f>
        <v>BUSINESS</v>
      </c>
      <c r="K258" t="str">
        <f>salesTable[SalesChannel_final]</f>
        <v>AGENT</v>
      </c>
      <c r="L258" t="str">
        <f>salesTable[paymentMethod_Final]</f>
        <v>CASH</v>
      </c>
      <c r="M258">
        <f>salesTable[Quantity_final]</f>
        <v>11</v>
      </c>
      <c r="N258">
        <f>salesTable[UnitPrice_final]</f>
        <v>2400</v>
      </c>
      <c r="O258">
        <f>salesTable[revenue_final]</f>
        <v>26400</v>
      </c>
      <c r="P258" t="str">
        <f>salesTable[Phone_final]</f>
        <v>0543587958</v>
      </c>
      <c r="Q258" t="str">
        <f>salesTable[email_final]</f>
        <v>Adwoa.Osei83@Example.Com</v>
      </c>
      <c r="R258" t="str">
        <f>salesTable[sources_final]</f>
        <v>Online_Sales_2025.xlsx</v>
      </c>
      <c r="S258" s="22"/>
    </row>
    <row r="259" spans="1:19" x14ac:dyDescent="0.3">
      <c r="A259" s="8" t="str">
        <f>salesTable[orderRef_final]</f>
        <v>GH-CCT-2025-00505</v>
      </c>
      <c r="B259" s="17">
        <f>salesTable[orderDate_final]</f>
        <v>45912</v>
      </c>
      <c r="C259" s="17" t="str">
        <f>salesTable[CustomerID_final]</f>
        <v>C0258</v>
      </c>
      <c r="D259" s="17" t="str">
        <f>salesTable[firstName_Final]</f>
        <v>MICHAEL</v>
      </c>
      <c r="E259" s="17" t="str">
        <f>salesTable[lastName_final]</f>
        <v>OSEI</v>
      </c>
      <c r="F259" s="17" t="str">
        <f>salesTable[Region_Final]</f>
        <v>CAPE COAST</v>
      </c>
      <c r="G259" t="str">
        <f>salesTable[productID_Final]</f>
        <v>P001</v>
      </c>
      <c r="H259" t="str">
        <f>salesTable[productName_final]</f>
        <v>LAPTOP PRO 14</v>
      </c>
      <c r="I259" t="str">
        <f>salesTable[productCategory_finalStatus]</f>
        <v>ELECTRONICS</v>
      </c>
      <c r="J259" t="str">
        <f>salesTable[customerType_Final]</f>
        <v>GOVERNMENT</v>
      </c>
      <c r="K259" t="str">
        <f>salesTable[SalesChannel_final]</f>
        <v>MOBILE APP</v>
      </c>
      <c r="L259" t="str">
        <f>salesTable[paymentMethod_Final]</f>
        <v>CASH</v>
      </c>
      <c r="M259">
        <f>salesTable[Quantity_final]</f>
        <v>4</v>
      </c>
      <c r="N259">
        <f>salesTable[UnitPrice_final]</f>
        <v>4200</v>
      </c>
      <c r="O259">
        <f>salesTable[revenue_final]</f>
        <v>16800</v>
      </c>
      <c r="P259" t="str">
        <f>salesTable[Phone_final]</f>
        <v>0241742196</v>
      </c>
      <c r="Q259" t="str">
        <f>salesTable[email_final]</f>
        <v>Michael.Osei8@Example.Com</v>
      </c>
      <c r="R259" t="str">
        <f>salesTable[sources_final]</f>
        <v>Online_Sales_2025.xlsx</v>
      </c>
      <c r="S259" s="22"/>
    </row>
    <row r="260" spans="1:19" x14ac:dyDescent="0.3">
      <c r="A260" s="8" t="str">
        <f>salesTable[orderRef_final]</f>
        <v>GH-CCT-2025-00506</v>
      </c>
      <c r="B260" s="17">
        <f>salesTable[orderDate_final]</f>
        <v>45879</v>
      </c>
      <c r="C260" s="17" t="str">
        <f>salesTable[CustomerID_final]</f>
        <v>C0201</v>
      </c>
      <c r="D260" s="17" t="str">
        <f>salesTable[firstName_Final]</f>
        <v>ADWOA</v>
      </c>
      <c r="E260" s="17" t="str">
        <f>salesTable[lastName_final]</f>
        <v>OSEI</v>
      </c>
      <c r="F260" s="17" t="str">
        <f>salesTable[Region_Final]</f>
        <v>CAPE COAST</v>
      </c>
      <c r="G260" t="str">
        <f>salesTable[productID_Final]</f>
        <v>P012</v>
      </c>
      <c r="H260" t="str">
        <f>salesTable[productName_final]</f>
        <v>BLENDER PLUS</v>
      </c>
      <c r="I260" t="str">
        <f>salesTable[productCategory_finalStatus]</f>
        <v>HOME APPLIANCES</v>
      </c>
      <c r="J260" t="str">
        <f>salesTable[customerType_Final]</f>
        <v>GOVERNMENT</v>
      </c>
      <c r="K260" t="str">
        <f>salesTable[SalesChannel_final]</f>
        <v>ONLINE</v>
      </c>
      <c r="L260" t="str">
        <f>salesTable[paymentMethod_Final]</f>
        <v>MOBILE MONEY</v>
      </c>
      <c r="M260">
        <f>salesTable[Quantity_final]</f>
        <v>3</v>
      </c>
      <c r="N260" t="str">
        <f>salesTable[UnitPrice_final]</f>
        <v>INVALID</v>
      </c>
      <c r="O260" t="str">
        <f>salesTable[revenue_final]</f>
        <v>INVALID</v>
      </c>
      <c r="P260" t="str">
        <f>salesTable[Phone_final]</f>
        <v>0263855608</v>
      </c>
      <c r="Q260" t="str">
        <f>salesTable[email_final]</f>
        <v>Adwoa.Osei29@Example.Com</v>
      </c>
      <c r="R260" t="str">
        <f>salesTable[sources_final]</f>
        <v>Mobile_App_Export.csv</v>
      </c>
      <c r="S260" s="22"/>
    </row>
    <row r="261" spans="1:19" x14ac:dyDescent="0.3">
      <c r="A261" s="8" t="str">
        <f>salesTable[orderRef_final]</f>
        <v>GH-CCT-2025-00526</v>
      </c>
      <c r="B261" s="17">
        <f>salesTable[orderDate_final]</f>
        <v>45679</v>
      </c>
      <c r="C261" s="17" t="str">
        <f>salesTable[CustomerID_final]</f>
        <v>C0395</v>
      </c>
      <c r="D261" s="17" t="str">
        <f>salesTable[firstName_Final]</f>
        <v>DANIEL</v>
      </c>
      <c r="E261" s="17" t="str">
        <f>salesTable[lastName_final]</f>
        <v>OWUSU</v>
      </c>
      <c r="F261" s="17" t="str">
        <f>salesTable[Region_Final]</f>
        <v>CAPE COAST</v>
      </c>
      <c r="G261" t="str">
        <f>salesTable[productID_Final]</f>
        <v>P010</v>
      </c>
      <c r="H261" t="str">
        <f>salesTable[productName_final]</f>
        <v>AIR CONDITIONER</v>
      </c>
      <c r="I261" t="str">
        <f>salesTable[productCategory_finalStatus]</f>
        <v>HOME APPLIANCES</v>
      </c>
      <c r="J261" t="str">
        <f>salesTable[customerType_Final]</f>
        <v>BUSINESS</v>
      </c>
      <c r="K261" t="str">
        <f>salesTable[SalesChannel_final]</f>
        <v>ONLINE</v>
      </c>
      <c r="L261" t="str">
        <f>salesTable[paymentMethod_Final]</f>
        <v>CARD</v>
      </c>
      <c r="M261">
        <f>salesTable[Quantity_final]</f>
        <v>6</v>
      </c>
      <c r="N261">
        <f>salesTable[UnitPrice_final]</f>
        <v>3600</v>
      </c>
      <c r="O261">
        <f>salesTable[revenue_final]</f>
        <v>21600</v>
      </c>
      <c r="P261" t="str">
        <f>salesTable[Phone_final]</f>
        <v>0543868337</v>
      </c>
      <c r="Q261" t="str">
        <f>salesTable[email_final]</f>
        <v>Daniel.Owusu49Example.Com</v>
      </c>
      <c r="R261" t="str">
        <f>salesTable[sources_final]</f>
        <v>Agent_App_2025.csv</v>
      </c>
      <c r="S261" s="22"/>
    </row>
    <row r="262" spans="1:19" x14ac:dyDescent="0.3">
      <c r="A262" s="8" t="str">
        <f>salesTable[orderRef_final]</f>
        <v>GH-CCT-2025-00531</v>
      </c>
      <c r="B262" s="17">
        <f>salesTable[orderDate_final]</f>
        <v>45725</v>
      </c>
      <c r="C262" s="17" t="str">
        <f>salesTable[CustomerID_final]</f>
        <v>C0227</v>
      </c>
      <c r="D262" s="17" t="str">
        <f>salesTable[firstName_Final]</f>
        <v>DANIEL</v>
      </c>
      <c r="E262" s="17" t="str">
        <f>salesTable[lastName_final]</f>
        <v>OSEI</v>
      </c>
      <c r="F262" s="17" t="str">
        <f>salesTable[Region_Final]</f>
        <v>CAPE COAST</v>
      </c>
      <c r="G262" t="str">
        <f>salesTable[productID_Final]</f>
        <v>P002</v>
      </c>
      <c r="H262" t="str">
        <f>salesTable[productName_final]</f>
        <v>OFFICE CHAIR</v>
      </c>
      <c r="I262" t="str">
        <f>salesTable[productCategory_finalStatus]</f>
        <v>FURNITURE</v>
      </c>
      <c r="J262" t="str">
        <f>salesTable[customerType_Final]</f>
        <v>INDIVIDUAL</v>
      </c>
      <c r="K262" t="str">
        <f>salesTable[SalesChannel_final]</f>
        <v>IN-STORE</v>
      </c>
      <c r="L262" t="str">
        <f>salesTable[paymentMethod_Final]</f>
        <v>MOBILE MONEY</v>
      </c>
      <c r="M262" t="str">
        <f>salesTable[Quantity_final]</f>
        <v>INVALID</v>
      </c>
      <c r="N262">
        <f>salesTable[UnitPrice_final]</f>
        <v>850</v>
      </c>
      <c r="O262" t="str">
        <f>salesTable[revenue_final]</f>
        <v>INVALID</v>
      </c>
      <c r="P262" t="str">
        <f>salesTable[Phone_final]</f>
        <v>0546521562</v>
      </c>
      <c r="Q262" t="str">
        <f>salesTable[email_final]</f>
        <v>Daniel.Osei72@Example.Com</v>
      </c>
      <c r="R262" t="str">
        <f>salesTable[sources_final]</f>
        <v>Mobile_App_Export.csv</v>
      </c>
      <c r="S262" s="22"/>
    </row>
    <row r="263" spans="1:19" x14ac:dyDescent="0.3">
      <c r="A263" s="8" t="str">
        <f>salesTable[orderRef_final]</f>
        <v>GH-CCT-2025-00534</v>
      </c>
      <c r="B263" s="17" t="str">
        <f>salesTable[orderDate_final]</f>
        <v>OUT OF SCOPE</v>
      </c>
      <c r="C263" s="17" t="str">
        <f>salesTable[CustomerID_final]</f>
        <v>C0210</v>
      </c>
      <c r="D263" s="17" t="str">
        <f>salesTable[firstName_Final]</f>
        <v>MICHAEL</v>
      </c>
      <c r="E263" s="17" t="str">
        <f>salesTable[lastName_final]</f>
        <v>MENSAH</v>
      </c>
      <c r="F263" s="17" t="str">
        <f>salesTable[Region_Final]</f>
        <v>CAPE COAST</v>
      </c>
      <c r="G263" t="str">
        <f>salesTable[productID_Final]</f>
        <v>P005</v>
      </c>
      <c r="H263" t="str">
        <f>salesTable[productName_final]</f>
        <v>SMARTPHONE X</v>
      </c>
      <c r="I263" t="str">
        <f>salesTable[productCategory_finalStatus]</f>
        <v>ELECTRONICS</v>
      </c>
      <c r="J263" t="str">
        <f>salesTable[customerType_Final]</f>
        <v>BUSINESS</v>
      </c>
      <c r="K263" t="str">
        <f>salesTable[SalesChannel_final]</f>
        <v>MOBILE APP</v>
      </c>
      <c r="L263" t="str">
        <f>salesTable[paymentMethod_Final]</f>
        <v>MOBILE MONEY</v>
      </c>
      <c r="M263">
        <f>salesTable[Quantity_final]</f>
        <v>2</v>
      </c>
      <c r="N263">
        <f>salesTable[UnitPrice_final]</f>
        <v>2800</v>
      </c>
      <c r="O263">
        <f>salesTable[revenue_final]</f>
        <v>5600</v>
      </c>
      <c r="P263" t="str">
        <f>salesTable[Phone_final]</f>
        <v>0552547583</v>
      </c>
      <c r="Q263" t="str">
        <f>salesTable[email_final]</f>
        <v>Michael.Mensah28@Example.Com</v>
      </c>
      <c r="R263" t="str">
        <f>salesTable[sources_final]</f>
        <v>Online_Sales_2025.xlsx</v>
      </c>
      <c r="S263" s="22"/>
    </row>
    <row r="264" spans="1:19" x14ac:dyDescent="0.3">
      <c r="A264" s="8" t="str">
        <f>salesTable[orderRef_final]</f>
        <v>GH-CCT-2025-00535</v>
      </c>
      <c r="B264" s="17">
        <f>salesTable[orderDate_final]</f>
        <v>45699</v>
      </c>
      <c r="C264" s="17" t="str">
        <f>salesTable[CustomerID_final]</f>
        <v>C0062</v>
      </c>
      <c r="D264" s="17" t="str">
        <f>salesTable[firstName_Final]</f>
        <v>ADWOA</v>
      </c>
      <c r="E264" s="17" t="str">
        <f>salesTable[lastName_final]</f>
        <v>ANTWI</v>
      </c>
      <c r="F264" s="17" t="str">
        <f>salesTable[Region_Final]</f>
        <v>CAPE COAST</v>
      </c>
      <c r="G264" t="str">
        <f>salesTable[productID_Final]</f>
        <v>P001</v>
      </c>
      <c r="H264" t="str">
        <f>salesTable[productName_final]</f>
        <v>LAPTOP PRO 14</v>
      </c>
      <c r="I264" t="str">
        <f>salesTable[productCategory_finalStatus]</f>
        <v>ELECTRONICS</v>
      </c>
      <c r="J264" t="str">
        <f>salesTable[customerType_Final]</f>
        <v>BUSINESS</v>
      </c>
      <c r="K264" t="str">
        <f>salesTable[SalesChannel_final]</f>
        <v>IN-STORE</v>
      </c>
      <c r="L264" t="str">
        <f>salesTable[paymentMethod_Final]</f>
        <v>CARD</v>
      </c>
      <c r="M264">
        <f>salesTable[Quantity_final]</f>
        <v>6</v>
      </c>
      <c r="N264">
        <f>salesTable[UnitPrice_final]</f>
        <v>4150</v>
      </c>
      <c r="O264">
        <f>salesTable[revenue_final]</f>
        <v>24900</v>
      </c>
      <c r="P264" t="str">
        <f>salesTable[Phone_final]</f>
        <v>0546318740</v>
      </c>
      <c r="Q264" t="str">
        <f>salesTable[email_final]</f>
        <v>Adwoa.Antwi25@Example.Com</v>
      </c>
      <c r="R264" t="str">
        <f>salesTable[sources_final]</f>
        <v>Online_Sales_2025.xlsx</v>
      </c>
      <c r="S264" s="22"/>
    </row>
    <row r="265" spans="1:19" x14ac:dyDescent="0.3">
      <c r="A265" s="8" t="str">
        <f>salesTable[orderRef_final]</f>
        <v>GH-CCT-2025-00542</v>
      </c>
      <c r="B265" s="17">
        <f>salesTable[orderDate_final]</f>
        <v>45664</v>
      </c>
      <c r="C265" s="17" t="str">
        <f>salesTable[CustomerID_final]</f>
        <v>C0076</v>
      </c>
      <c r="D265" s="17" t="str">
        <f>salesTable[firstName_Final]</f>
        <v>KOFI</v>
      </c>
      <c r="E265" s="17" t="str">
        <f>salesTable[lastName_final]</f>
        <v>ARTHUR</v>
      </c>
      <c r="F265" s="17" t="str">
        <f>salesTable[Region_Final]</f>
        <v>CAPE COAST</v>
      </c>
      <c r="G265" t="str">
        <f>salesTable[productID_Final]</f>
        <v>P001</v>
      </c>
      <c r="H265" t="str">
        <f>salesTable[productName_final]</f>
        <v>LAPTOP PRO 14</v>
      </c>
      <c r="I265" t="str">
        <f>salesTable[productCategory_finalStatus]</f>
        <v>ELECTRONICS</v>
      </c>
      <c r="J265" t="str">
        <f>salesTable[customerType_Final]</f>
        <v>GOVERNMENT</v>
      </c>
      <c r="K265" t="str">
        <f>salesTable[SalesChannel_final]</f>
        <v>AGENT</v>
      </c>
      <c r="L265" t="str">
        <f>salesTable[paymentMethod_Final]</f>
        <v>BANK TRANSFER</v>
      </c>
      <c r="M265">
        <f>salesTable[Quantity_final]</f>
        <v>7</v>
      </c>
      <c r="N265">
        <f>salesTable[UnitPrice_final]</f>
        <v>4200</v>
      </c>
      <c r="O265">
        <f>salesTable[revenue_final]</f>
        <v>29400</v>
      </c>
      <c r="P265" t="str">
        <f>salesTable[Phone_final]</f>
        <v>0275388885</v>
      </c>
      <c r="Q265" t="str">
        <f>salesTable[email_final]</f>
        <v>Kofi.Arthur67@Example.Com</v>
      </c>
      <c r="R265" t="str">
        <f>salesTable[sources_final]</f>
        <v>Online_Sales_2025.xlsx</v>
      </c>
      <c r="S265" s="22"/>
    </row>
    <row r="266" spans="1:19" x14ac:dyDescent="0.3">
      <c r="A266" s="8" t="str">
        <f>salesTable[orderRef_final]</f>
        <v>GH-CCT-2025-00564</v>
      </c>
      <c r="B266" s="17">
        <f>salesTable[orderDate_final]</f>
        <v>45959</v>
      </c>
      <c r="C266" s="17" t="str">
        <f>salesTable[CustomerID_final]</f>
        <v>C0142</v>
      </c>
      <c r="D266" s="17" t="str">
        <f>salesTable[firstName_Final]</f>
        <v>AKOSUA</v>
      </c>
      <c r="E266" s="17" t="str">
        <f>salesTable[lastName_final]</f>
        <v>MENSAH</v>
      </c>
      <c r="F266" s="17" t="str">
        <f>salesTable[Region_Final]</f>
        <v>CAPE COAST</v>
      </c>
      <c r="G266" t="str">
        <f>salesTable[productID_Final]</f>
        <v>P002</v>
      </c>
      <c r="H266" t="str">
        <f>salesTable[productName_final]</f>
        <v>OFFICE CHAIR</v>
      </c>
      <c r="I266" t="str">
        <f>salesTable[productCategory_finalStatus]</f>
        <v>FURNITURE</v>
      </c>
      <c r="J266" t="str">
        <f>salesTable[customerType_Final]</f>
        <v>BUSINESS</v>
      </c>
      <c r="K266" t="str">
        <f>salesTable[SalesChannel_final]</f>
        <v>AGENT</v>
      </c>
      <c r="L266" t="str">
        <f>salesTable[paymentMethod_Final]</f>
        <v>MOBILE MONEY</v>
      </c>
      <c r="M266">
        <f>salesTable[Quantity_final]</f>
        <v>11</v>
      </c>
      <c r="N266">
        <f>salesTable[UnitPrice_final]</f>
        <v>750</v>
      </c>
      <c r="O266">
        <f>salesTable[revenue_final]</f>
        <v>8250</v>
      </c>
      <c r="P266" t="str">
        <f>salesTable[Phone_final]</f>
        <v>0245015919</v>
      </c>
      <c r="Q266" t="str">
        <f>salesTable[email_final]</f>
        <v>Akosua.Mensah38@Example.Com</v>
      </c>
      <c r="R266" t="str">
        <f>salesTable[sources_final]</f>
        <v>Agent_App_2025.csv</v>
      </c>
      <c r="S266" s="22"/>
    </row>
    <row r="267" spans="1:19" x14ac:dyDescent="0.3">
      <c r="A267" s="8" t="str">
        <f>salesTable[orderRef_final]</f>
        <v>GH-CCT-2025-00565</v>
      </c>
      <c r="B267" s="17">
        <f>salesTable[orderDate_final]</f>
        <v>45714</v>
      </c>
      <c r="C267" s="17" t="str">
        <f>salesTable[CustomerID_final]</f>
        <v>C0331</v>
      </c>
      <c r="D267" s="17" t="str">
        <f>salesTable[firstName_Final]</f>
        <v>AKOSUA</v>
      </c>
      <c r="E267" s="17" t="str">
        <f>salesTable[lastName_final]</f>
        <v>ASARE</v>
      </c>
      <c r="F267" s="17" t="str">
        <f>salesTable[Region_Final]</f>
        <v>CAPE COAST</v>
      </c>
      <c r="G267" t="str">
        <f>salesTable[productID_Final]</f>
        <v>P005</v>
      </c>
      <c r="H267" t="str">
        <f>salesTable[productName_final]</f>
        <v>SMARTPHONE X</v>
      </c>
      <c r="I267" t="str">
        <f>salesTable[productCategory_finalStatus]</f>
        <v>MISMATCH</v>
      </c>
      <c r="J267" t="str">
        <f>salesTable[customerType_Final]</f>
        <v>BUSINESS</v>
      </c>
      <c r="K267" t="str">
        <f>salesTable[SalesChannel_final]</f>
        <v>ONLINE</v>
      </c>
      <c r="L267" t="str">
        <f>salesTable[paymentMethod_Final]</f>
        <v>BANK TRANSFER</v>
      </c>
      <c r="M267">
        <f>salesTable[Quantity_final]</f>
        <v>6</v>
      </c>
      <c r="N267" t="str">
        <f>salesTable[UnitPrice_final]</f>
        <v>INVALID</v>
      </c>
      <c r="O267" t="str">
        <f>salesTable[revenue_final]</f>
        <v>INVALID</v>
      </c>
      <c r="P267" t="str">
        <f>salesTable[Phone_final]</f>
        <v>0209754399</v>
      </c>
      <c r="Q267" t="str">
        <f>salesTable[email_final]</f>
        <v>Akosua.Asare1@Example.Com</v>
      </c>
      <c r="R267" t="str">
        <f>salesTable[sources_final]</f>
        <v>Mobile_App_Export.csv</v>
      </c>
      <c r="S267" s="22"/>
    </row>
    <row r="268" spans="1:19" x14ac:dyDescent="0.3">
      <c r="A268" s="8" t="str">
        <f>salesTable[orderRef_final]</f>
        <v>GH-CCT-2025-00566</v>
      </c>
      <c r="B268" s="17">
        <f>salesTable[orderDate_final]</f>
        <v>45699</v>
      </c>
      <c r="C268" s="17" t="str">
        <f>salesTable[CustomerID_final]</f>
        <v>C0068</v>
      </c>
      <c r="D268" s="17" t="str">
        <f>salesTable[firstName_Final]</f>
        <v>AKOSUA</v>
      </c>
      <c r="E268" s="17" t="str">
        <f>salesTable[lastName_final]</f>
        <v>OWUSU</v>
      </c>
      <c r="F268" s="17" t="str">
        <f>salesTable[Region_Final]</f>
        <v>CAPE COAST</v>
      </c>
      <c r="G268" t="str">
        <f>salesTable[productID_Final]</f>
        <v>P001</v>
      </c>
      <c r="H268" t="str">
        <f>salesTable[productName_final]</f>
        <v>LAPTOP PRO 14</v>
      </c>
      <c r="I268" t="str">
        <f>salesTable[productCategory_finalStatus]</f>
        <v>ELECTRONICS</v>
      </c>
      <c r="J268" t="str">
        <f>salesTable[customerType_Final]</f>
        <v>INDIVIDUAL</v>
      </c>
      <c r="K268" t="str">
        <f>salesTable[SalesChannel_final]</f>
        <v>AGENT</v>
      </c>
      <c r="L268" t="str">
        <f>salesTable[paymentMethod_Final]</f>
        <v>CARD</v>
      </c>
      <c r="M268">
        <f>salesTable[Quantity_final]</f>
        <v>4</v>
      </c>
      <c r="N268">
        <f>salesTable[UnitPrice_final]</f>
        <v>4200</v>
      </c>
      <c r="O268">
        <f>salesTable[revenue_final]</f>
        <v>16800</v>
      </c>
      <c r="P268" t="str">
        <f>salesTable[Phone_final]</f>
        <v>0268836038</v>
      </c>
      <c r="Q268" t="str">
        <f>salesTable[email_final]</f>
        <v>Akosua.Owusu20@Example.Com</v>
      </c>
      <c r="R268" t="str">
        <f>salesTable[sources_final]</f>
        <v>Agent_App_2025.csv</v>
      </c>
      <c r="S268" s="22"/>
    </row>
    <row r="269" spans="1:19" x14ac:dyDescent="0.3">
      <c r="A269" s="8" t="str">
        <f>salesTable[orderRef_final]</f>
        <v>GH-CCT-2025-00569</v>
      </c>
      <c r="B269" s="17">
        <f>salesTable[orderDate_final]</f>
        <v>45998</v>
      </c>
      <c r="C269" s="17" t="str">
        <f>salesTable[CustomerID_final]</f>
        <v>C0147</v>
      </c>
      <c r="D269" s="17" t="str">
        <f>salesTable[firstName_Final]</f>
        <v>ABENA</v>
      </c>
      <c r="E269" s="17" t="str">
        <f>salesTable[lastName_final]</f>
        <v>ARTHUR</v>
      </c>
      <c r="F269" s="17" t="str">
        <f>salesTable[Region_Final]</f>
        <v>CAPE COAST</v>
      </c>
      <c r="G269" t="str">
        <f>salesTable[productID_Final]</f>
        <v>P008</v>
      </c>
      <c r="H269" t="str">
        <f>salesTable[productName_final]</f>
        <v>MICROWAVE 25L</v>
      </c>
      <c r="I269" t="str">
        <f>salesTable[productCategory_finalStatus]</f>
        <v>HOME APPLIANCES</v>
      </c>
      <c r="J269" t="str">
        <f>salesTable[customerType_Final]</f>
        <v>GOVERNMENT</v>
      </c>
      <c r="K269" t="str">
        <f>salesTable[SalesChannel_final]</f>
        <v>IN-STORE</v>
      </c>
      <c r="L269" t="str">
        <f>salesTable[paymentMethod_Final]</f>
        <v>CARD</v>
      </c>
      <c r="M269">
        <f>salesTable[Quantity_final]</f>
        <v>4</v>
      </c>
      <c r="N269">
        <f>salesTable[UnitPrice_final]</f>
        <v>1250</v>
      </c>
      <c r="O269">
        <f>salesTable[revenue_final]</f>
        <v>5000</v>
      </c>
      <c r="P269" t="str">
        <f>salesTable[Phone_final]</f>
        <v>0549174333</v>
      </c>
      <c r="Q269" t="str">
        <f>salesTable[email_final]</f>
        <v>Abena.Arthur26@Example.Com</v>
      </c>
      <c r="R269" t="str">
        <f>salesTable[sources_final]</f>
        <v>Agent_App_2025.csv</v>
      </c>
      <c r="S269" s="22"/>
    </row>
    <row r="270" spans="1:19" x14ac:dyDescent="0.3">
      <c r="A270" s="8" t="str">
        <f>salesTable[orderRef_final]</f>
        <v>GH-CCT-2025-00571</v>
      </c>
      <c r="B270" s="17">
        <f>salesTable[orderDate_final]</f>
        <v>45700</v>
      </c>
      <c r="C270" s="17" t="str">
        <f>salesTable[CustomerID_final]</f>
        <v>C0132</v>
      </c>
      <c r="D270" s="17" t="str">
        <f>salesTable[firstName_Final]</f>
        <v>DANIEL</v>
      </c>
      <c r="E270" s="17" t="str">
        <f>salesTable[lastName_final]</f>
        <v>OWUSU</v>
      </c>
      <c r="F270" s="17" t="str">
        <f>salesTable[Region_Final]</f>
        <v>CAPE COAST</v>
      </c>
      <c r="G270" t="str">
        <f>salesTable[productID_Final]</f>
        <v>P008</v>
      </c>
      <c r="H270" t="str">
        <f>salesTable[productName_final]</f>
        <v>MICROWAVE 25L</v>
      </c>
      <c r="I270" t="str">
        <f>salesTable[productCategory_finalStatus]</f>
        <v>HOME APPLIANCES</v>
      </c>
      <c r="J270" t="str">
        <f>salesTable[customerType_Final]</f>
        <v>GOVERNMENT</v>
      </c>
      <c r="K270" t="str">
        <f>salesTable[SalesChannel_final]</f>
        <v>ONLINE</v>
      </c>
      <c r="L270" t="str">
        <f>salesTable[paymentMethod_Final]</f>
        <v>CASH</v>
      </c>
      <c r="M270">
        <f>salesTable[Quantity_final]</f>
        <v>11</v>
      </c>
      <c r="N270">
        <f>salesTable[UnitPrice_final]</f>
        <v>1250</v>
      </c>
      <c r="O270">
        <f>salesTable[revenue_final]</f>
        <v>13750</v>
      </c>
      <c r="P270" t="str">
        <f>salesTable[Phone_final]</f>
        <v>0598359688</v>
      </c>
      <c r="Q270" t="str">
        <f>salesTable[email_final]</f>
        <v>Daniel.Owusu17@Example.Com</v>
      </c>
      <c r="R270" t="str">
        <f>salesTable[sources_final]</f>
        <v>Retail_POS_2025.csv</v>
      </c>
      <c r="S270" s="22"/>
    </row>
    <row r="271" spans="1:19" x14ac:dyDescent="0.3">
      <c r="A271" s="8" t="str">
        <f>salesTable[orderRef_final]</f>
        <v>GH-CCT-2025-00579</v>
      </c>
      <c r="B271" s="17" t="str">
        <f>salesTable[orderDate_final]</f>
        <v>OUT OF SCOPE</v>
      </c>
      <c r="C271" s="17" t="str">
        <f>salesTable[CustomerID_final]</f>
        <v>C0307</v>
      </c>
      <c r="D271" s="17" t="str">
        <f>salesTable[firstName_Final]</f>
        <v>ADWOA</v>
      </c>
      <c r="E271" s="17" t="str">
        <f>salesTable[lastName_final]</f>
        <v>BOATENG</v>
      </c>
      <c r="F271" s="17" t="str">
        <f>salesTable[Region_Final]</f>
        <v>CAPE COAST</v>
      </c>
      <c r="G271" t="str">
        <f>salesTable[productID_Final]</f>
        <v>P011</v>
      </c>
      <c r="H271" t="str">
        <f>salesTable[productName_final]</f>
        <v>EXECUTIVE DESK</v>
      </c>
      <c r="I271" t="str">
        <f>salesTable[productCategory_finalStatus]</f>
        <v>FURNITURE</v>
      </c>
      <c r="J271" t="str">
        <f>salesTable[customerType_Final]</f>
        <v>INDIVIDUAL</v>
      </c>
      <c r="K271" t="str">
        <f>salesTable[SalesChannel_final]</f>
        <v>ONLINE</v>
      </c>
      <c r="L271" t="str">
        <f>salesTable[paymentMethod_Final]</f>
        <v>BANK TRANSFER</v>
      </c>
      <c r="M271">
        <f>salesTable[Quantity_final]</f>
        <v>8</v>
      </c>
      <c r="N271" t="str">
        <f>salesTable[UnitPrice_final]</f>
        <v>INVALID</v>
      </c>
      <c r="O271" t="str">
        <f>salesTable[revenue_final]</f>
        <v>INVALID</v>
      </c>
      <c r="P271" t="str">
        <f>salesTable[Phone_final]</f>
        <v>0545052998</v>
      </c>
      <c r="Q271" t="str">
        <f>salesTable[email_final]</f>
        <v>Adwoa.Boateng11@Example.Com</v>
      </c>
      <c r="R271" t="str">
        <f>salesTable[sources_final]</f>
        <v>Retail_POS_2025.csv</v>
      </c>
      <c r="S271" s="22"/>
    </row>
    <row r="272" spans="1:19" x14ac:dyDescent="0.3">
      <c r="A272" s="8" t="str">
        <f>salesTable[orderRef_final]</f>
        <v>GH-CCT-2025-00596</v>
      </c>
      <c r="B272" s="17">
        <f>salesTable[orderDate_final]</f>
        <v>46020</v>
      </c>
      <c r="C272" s="17" t="str">
        <f>salesTable[CustomerID_final]</f>
        <v>C0214</v>
      </c>
      <c r="D272" s="17" t="str">
        <f>salesTable[firstName_Final]</f>
        <v>NAA</v>
      </c>
      <c r="E272" s="17" t="str">
        <f>salesTable[lastName_final]</f>
        <v>ADDO</v>
      </c>
      <c r="F272" s="17" t="str">
        <f>salesTable[Region_Final]</f>
        <v>CAPE COAST</v>
      </c>
      <c r="G272" t="str">
        <f>salesTable[productID_Final]</f>
        <v>P009</v>
      </c>
      <c r="H272" t="str">
        <f>salesTable[productName_final]</f>
        <v>FILING CABINET</v>
      </c>
      <c r="I272" t="str">
        <f>salesTable[productCategory_finalStatus]</f>
        <v>OFFICE SUPPLIES</v>
      </c>
      <c r="J272" t="str">
        <f>salesTable[customerType_Final]</f>
        <v>INDIVIDUAL</v>
      </c>
      <c r="K272" t="str">
        <f>salesTable[SalesChannel_final]</f>
        <v>AGENT</v>
      </c>
      <c r="L272" t="str">
        <f>salesTable[paymentMethod_Final]</f>
        <v>BANK TRANSFER</v>
      </c>
      <c r="M272">
        <f>salesTable[Quantity_final]</f>
        <v>1</v>
      </c>
      <c r="N272">
        <f>salesTable[UnitPrice_final]</f>
        <v>980</v>
      </c>
      <c r="O272">
        <f>salesTable[revenue_final]</f>
        <v>980</v>
      </c>
      <c r="P272" t="str">
        <f>salesTable[Phone_final]</f>
        <v>0505861586</v>
      </c>
      <c r="Q272" t="str">
        <f>salesTable[email_final]</f>
        <v>Naa.Addo60Example.Com</v>
      </c>
      <c r="R272" t="str">
        <f>salesTable[sources_final]</f>
        <v>Online_Sales_2025.xlsx</v>
      </c>
      <c r="S272" s="22"/>
    </row>
    <row r="273" spans="1:19" x14ac:dyDescent="0.3">
      <c r="A273" s="8" t="str">
        <f>salesTable[orderRef_final]</f>
        <v>GH-CCT-2025-00605</v>
      </c>
      <c r="B273" s="17" t="str">
        <f>salesTable[orderDate_final]</f>
        <v>OUT OF SCOPE</v>
      </c>
      <c r="C273" s="17" t="str">
        <f>salesTable[CustomerID_final]</f>
        <v>C0232</v>
      </c>
      <c r="D273" s="17" t="str">
        <f>salesTable[firstName_Final]</f>
        <v>YAW</v>
      </c>
      <c r="E273" s="17" t="str">
        <f>salesTable[lastName_final]</f>
        <v>OSEI</v>
      </c>
      <c r="F273" s="17" t="str">
        <f>salesTable[Region_Final]</f>
        <v>CAPE COAST</v>
      </c>
      <c r="G273" t="str">
        <f>salesTable[productID_Final]</f>
        <v>P004</v>
      </c>
      <c r="H273" t="str">
        <f>salesTable[productName_final]</f>
        <v>LASER PRINTER</v>
      </c>
      <c r="I273" t="str">
        <f>salesTable[productCategory_finalStatus]</f>
        <v>OFFICE SUPPLIES</v>
      </c>
      <c r="J273" t="str">
        <f>salesTable[customerType_Final]</f>
        <v>BUSINESS</v>
      </c>
      <c r="K273" t="str">
        <f>salesTable[SalesChannel_final]</f>
        <v>IN-STORE</v>
      </c>
      <c r="L273" t="str">
        <f>salesTable[paymentMethod_Final]</f>
        <v>MOBILE MONEY</v>
      </c>
      <c r="M273">
        <f>salesTable[Quantity_final]</f>
        <v>9</v>
      </c>
      <c r="N273">
        <f>salesTable[UnitPrice_final]</f>
        <v>1650</v>
      </c>
      <c r="O273">
        <f>salesTable[revenue_final]</f>
        <v>14850</v>
      </c>
      <c r="P273" t="str">
        <f>salesTable[Phone_final]</f>
        <v>0501421819</v>
      </c>
      <c r="Q273" t="str">
        <f>salesTable[email_final]</f>
        <v>Yaw.Osei26@Example.Com</v>
      </c>
      <c r="R273" t="str">
        <f>salesTable[sources_final]</f>
        <v>Mobile_App_Export.csv</v>
      </c>
      <c r="S273" s="22"/>
    </row>
    <row r="274" spans="1:19" x14ac:dyDescent="0.3">
      <c r="A274" s="8" t="str">
        <f>salesTable[orderRef_final]</f>
        <v>GH-CCT-2025-00620</v>
      </c>
      <c r="B274" s="17">
        <f>salesTable[orderDate_final]</f>
        <v>45923</v>
      </c>
      <c r="C274" s="17" t="str">
        <f>salesTable[CustomerID_final]</f>
        <v>C0086</v>
      </c>
      <c r="D274" s="17" t="str">
        <f>salesTable[firstName_Final]</f>
        <v>ABENA</v>
      </c>
      <c r="E274" s="17" t="str">
        <f>salesTable[lastName_final]</f>
        <v>BADU</v>
      </c>
      <c r="F274" s="17" t="str">
        <f>salesTable[Region_Final]</f>
        <v>CAPE COAST</v>
      </c>
      <c r="G274" t="str">
        <f>salesTable[productID_Final]</f>
        <v>P003</v>
      </c>
      <c r="H274" t="str">
        <f>salesTable[productName_final]</f>
        <v>WIRELESS HEADSET</v>
      </c>
      <c r="I274" t="str">
        <f>salesTable[productCategory_finalStatus]</f>
        <v>ELECTRONICS</v>
      </c>
      <c r="J274" t="str">
        <f>salesTable[customerType_Final]</f>
        <v>GOVERNMENT</v>
      </c>
      <c r="K274" t="str">
        <f>salesTable[SalesChannel_final]</f>
        <v>IN-STORE</v>
      </c>
      <c r="L274" t="str">
        <f>salesTable[paymentMethod_Final]</f>
        <v>CARD</v>
      </c>
      <c r="M274">
        <f>salesTable[Quantity_final]</f>
        <v>12</v>
      </c>
      <c r="N274">
        <f>salesTable[UnitPrice_final]</f>
        <v>420</v>
      </c>
      <c r="O274">
        <f>salesTable[revenue_final]</f>
        <v>5040</v>
      </c>
      <c r="P274" t="str">
        <f>salesTable[Phone_final]</f>
        <v>0549948742</v>
      </c>
      <c r="Q274" t="str">
        <f>salesTable[email_final]</f>
        <v>Abena.Badu32@Example.Com</v>
      </c>
      <c r="R274" t="str">
        <f>salesTable[sources_final]</f>
        <v>Retail_POS_2025.csv</v>
      </c>
      <c r="S274" s="22"/>
    </row>
    <row r="275" spans="1:19" x14ac:dyDescent="0.3">
      <c r="A275" s="8" t="str">
        <f>salesTable[orderRef_final]</f>
        <v>GH-CCT-2025-00625</v>
      </c>
      <c r="B275" s="17">
        <f>salesTable[orderDate_final]</f>
        <v>45802</v>
      </c>
      <c r="C275" s="17" t="str">
        <f>salesTable[CustomerID_final]</f>
        <v>C0334</v>
      </c>
      <c r="D275" s="17" t="str">
        <f>salesTable[firstName_Final]</f>
        <v>KOJO</v>
      </c>
      <c r="E275" s="17" t="str">
        <f>salesTable[lastName_final]</f>
        <v>ARTHUR</v>
      </c>
      <c r="F275" s="17" t="str">
        <f>salesTable[Region_Final]</f>
        <v>CAPE COAST</v>
      </c>
      <c r="G275" t="str">
        <f>salesTable[productID_Final]</f>
        <v>P005</v>
      </c>
      <c r="H275" t="str">
        <f>salesTable[productName_final]</f>
        <v>SMARTPHONE X</v>
      </c>
      <c r="I275" t="str">
        <f>salesTable[productCategory_finalStatus]</f>
        <v>MISMATCH</v>
      </c>
      <c r="J275" t="str">
        <f>salesTable[customerType_Final]</f>
        <v>INDIVIDUAL</v>
      </c>
      <c r="K275" t="str">
        <f>salesTable[SalesChannel_final]</f>
        <v>ONLINE</v>
      </c>
      <c r="L275" t="str">
        <f>salesTable[paymentMethod_Final]</f>
        <v>CARD</v>
      </c>
      <c r="M275">
        <f>salesTable[Quantity_final]</f>
        <v>12</v>
      </c>
      <c r="N275">
        <f>salesTable[UnitPrice_final]</f>
        <v>2800</v>
      </c>
      <c r="O275">
        <f>salesTable[revenue_final]</f>
        <v>33600</v>
      </c>
      <c r="P275" t="str">
        <f>salesTable[Phone_final]</f>
        <v>0249986473</v>
      </c>
      <c r="Q275" t="str">
        <f>salesTable[email_final]</f>
        <v>Kojo.Arthur60@Example.Con</v>
      </c>
      <c r="R275" t="str">
        <f>salesTable[sources_final]</f>
        <v>Mobile_App_Export.csv</v>
      </c>
      <c r="S275" s="22"/>
    </row>
    <row r="276" spans="1:19" x14ac:dyDescent="0.3">
      <c r="A276" s="8" t="str">
        <f>salesTable[orderRef_final]</f>
        <v>GH-CCT-2025-00629</v>
      </c>
      <c r="B276" s="17">
        <f>salesTable[orderDate_final]</f>
        <v>45755</v>
      </c>
      <c r="C276" s="17" t="str">
        <f>salesTable[CustomerID_final]</f>
        <v>C0173</v>
      </c>
      <c r="D276" s="17" t="str">
        <f>salesTable[firstName_Final]</f>
        <v>DANIEL</v>
      </c>
      <c r="E276" s="17" t="str">
        <f>salesTable[lastName_final]</f>
        <v>BADU</v>
      </c>
      <c r="F276" s="17" t="str">
        <f>salesTable[Region_Final]</f>
        <v>CAPE COAST</v>
      </c>
      <c r="G276" t="str">
        <f>salesTable[productID_Final]</f>
        <v>P006</v>
      </c>
      <c r="H276" t="str">
        <f>salesTable[productName_final]</f>
        <v>STANDING DESK</v>
      </c>
      <c r="I276" t="str">
        <f>salesTable[productCategory_finalStatus]</f>
        <v>FURNITURE</v>
      </c>
      <c r="J276" t="str">
        <f>salesTable[customerType_Final]</f>
        <v>BUSINESS</v>
      </c>
      <c r="K276" t="str">
        <f>salesTable[SalesChannel_final]</f>
        <v>AGENT</v>
      </c>
      <c r="L276" t="str">
        <f>salesTable[paymentMethod_Final]</f>
        <v>BANK TRANSFER</v>
      </c>
      <c r="M276">
        <f>salesTable[Quantity_final]</f>
        <v>1</v>
      </c>
      <c r="N276" t="str">
        <f>salesTable[UnitPrice_final]</f>
        <v>INVALID</v>
      </c>
      <c r="O276" t="str">
        <f>salesTable[revenue_final]</f>
        <v>INVALID</v>
      </c>
      <c r="P276" t="str">
        <f>salesTable[Phone_final]</f>
        <v>0558288975</v>
      </c>
      <c r="Q276" t="str">
        <f>salesTable[email_final]</f>
        <v>Daniel.Badu75@Example.Com</v>
      </c>
      <c r="R276" t="str">
        <f>salesTable[sources_final]</f>
        <v>Retail_POS_2025.csv</v>
      </c>
      <c r="S276" s="22"/>
    </row>
    <row r="277" spans="1:19" x14ac:dyDescent="0.3">
      <c r="A277" s="8" t="str">
        <f>salesTable[orderRef_final]</f>
        <v>GH-CCT-2025-00638</v>
      </c>
      <c r="B277" s="17">
        <f>salesTable[orderDate_final]</f>
        <v>46011</v>
      </c>
      <c r="C277" s="17" t="str">
        <f>salesTable[CustomerID_final]</f>
        <v>C0323</v>
      </c>
      <c r="D277" s="17" t="str">
        <f>salesTable[firstName_Final]</f>
        <v>ABENA</v>
      </c>
      <c r="E277" s="17" t="str">
        <f>salesTable[lastName_final]</f>
        <v>ASARE</v>
      </c>
      <c r="F277" s="17" t="str">
        <f>salesTable[Region_Final]</f>
        <v>CAPE COAST</v>
      </c>
      <c r="G277" t="str">
        <f>salesTable[productID_Final]</f>
        <v>P006</v>
      </c>
      <c r="H277" t="str">
        <f>salesTable[productName_final]</f>
        <v>STANDING DESK</v>
      </c>
      <c r="I277" t="str">
        <f>salesTable[productCategory_finalStatus]</f>
        <v>FURNITURE</v>
      </c>
      <c r="J277" t="str">
        <f>salesTable[customerType_Final]</f>
        <v>INDIVIDUAL</v>
      </c>
      <c r="K277" t="str">
        <f>salesTable[SalesChannel_final]</f>
        <v>AGENT</v>
      </c>
      <c r="L277" t="str">
        <f>salesTable[paymentMethod_Final]</f>
        <v>CARD</v>
      </c>
      <c r="M277">
        <f>salesTable[Quantity_final]</f>
        <v>7</v>
      </c>
      <c r="N277">
        <f>salesTable[UnitPrice_final]</f>
        <v>1900</v>
      </c>
      <c r="O277">
        <f>salesTable[revenue_final]</f>
        <v>13300</v>
      </c>
      <c r="P277" t="str">
        <f>salesTable[Phone_final]</f>
        <v>0273444868</v>
      </c>
      <c r="Q277" t="str">
        <f>salesTable[email_final]</f>
        <v>Abena.Asare9@Example.Com</v>
      </c>
      <c r="R277" t="str">
        <f>salesTable[sources_final]</f>
        <v>Agent_App_2025.csv</v>
      </c>
      <c r="S277" s="22"/>
    </row>
    <row r="278" spans="1:19" x14ac:dyDescent="0.3">
      <c r="A278" s="8" t="str">
        <f>salesTable[orderRef_final]</f>
        <v>GH-CCT-2025-00644</v>
      </c>
      <c r="B278" s="17">
        <f>salesTable[orderDate_final]</f>
        <v>45902</v>
      </c>
      <c r="C278" s="17" t="str">
        <f>salesTable[CustomerID_final]</f>
        <v>C0389</v>
      </c>
      <c r="D278" s="17" t="str">
        <f>salesTable[firstName_Final]</f>
        <v>AKOSUA</v>
      </c>
      <c r="E278" s="17" t="str">
        <f>salesTable[lastName_final]</f>
        <v>ANTWI</v>
      </c>
      <c r="F278" s="17" t="str">
        <f>salesTable[Region_Final]</f>
        <v>CAPE COAST</v>
      </c>
      <c r="G278" t="str">
        <f>salesTable[productID_Final]</f>
        <v>P011</v>
      </c>
      <c r="H278" t="str">
        <f>salesTable[productName_final]</f>
        <v>EXECUTIVE DESK</v>
      </c>
      <c r="I278" t="str">
        <f>salesTable[productCategory_finalStatus]</f>
        <v>FURNITURE</v>
      </c>
      <c r="J278" t="str">
        <f>salesTable[customerType_Final]</f>
        <v>GOVERNMENT</v>
      </c>
      <c r="K278" t="str">
        <f>salesTable[SalesChannel_final]</f>
        <v>IN-STORE</v>
      </c>
      <c r="L278" t="str">
        <f>salesTable[paymentMethod_Final]</f>
        <v>CARD</v>
      </c>
      <c r="M278">
        <f>salesTable[Quantity_final]</f>
        <v>4</v>
      </c>
      <c r="N278">
        <f>salesTable[UnitPrice_final]</f>
        <v>2350</v>
      </c>
      <c r="O278">
        <f>salesTable[revenue_final]</f>
        <v>9400</v>
      </c>
      <c r="P278" t="str">
        <f>salesTable[Phone_final]</f>
        <v>0265931384</v>
      </c>
      <c r="Q278" t="str">
        <f>salesTable[email_final]</f>
        <v>Akosua.Antwi4@Example.Com</v>
      </c>
      <c r="R278" t="str">
        <f>salesTable[sources_final]</f>
        <v>Online_Sales_2025.xlsx</v>
      </c>
      <c r="S278" s="22"/>
    </row>
    <row r="279" spans="1:19" x14ac:dyDescent="0.3">
      <c r="A279" s="8" t="str">
        <f>salesTable[orderRef_final]</f>
        <v>GH-CCT-2025-00649</v>
      </c>
      <c r="B279" s="17">
        <f>salesTable[orderDate_final]</f>
        <v>45980</v>
      </c>
      <c r="C279" s="17" t="str">
        <f>salesTable[CustomerID_final]</f>
        <v>C0119</v>
      </c>
      <c r="D279" s="17" t="str">
        <f>salesTable[firstName_Final]</f>
        <v>DANIEL</v>
      </c>
      <c r="E279" s="17" t="str">
        <f>salesTable[lastName_final]</f>
        <v>APPIAH</v>
      </c>
      <c r="F279" s="17" t="str">
        <f>salesTable[Region_Final]</f>
        <v>CAPE COAST</v>
      </c>
      <c r="G279" t="str">
        <f>salesTable[productID_Final]</f>
        <v>P003</v>
      </c>
      <c r="H279" t="str">
        <f>salesTable[productName_final]</f>
        <v>WIRELESS HEADSET</v>
      </c>
      <c r="I279" t="str">
        <f>salesTable[productCategory_finalStatus]</f>
        <v>ELECTRONICS</v>
      </c>
      <c r="J279" t="str">
        <f>salesTable[customerType_Final]</f>
        <v>GOVERNMENT</v>
      </c>
      <c r="K279" t="str">
        <f>salesTable[SalesChannel_final]</f>
        <v>IN-STORE</v>
      </c>
      <c r="L279" t="str">
        <f>salesTable[paymentMethod_Final]</f>
        <v>CASH</v>
      </c>
      <c r="M279">
        <f>salesTable[Quantity_final]</f>
        <v>7</v>
      </c>
      <c r="N279" t="str">
        <f>salesTable[UnitPrice_final]</f>
        <v>INVALID</v>
      </c>
      <c r="O279" t="str">
        <f>salesTable[revenue_final]</f>
        <v>INVALID</v>
      </c>
      <c r="P279" t="str">
        <f>salesTable[Phone_final]</f>
        <v>0557408462</v>
      </c>
      <c r="Q279" t="str">
        <f>salesTable[email_final]</f>
        <v>Daniel.Appiah6Example.Com</v>
      </c>
      <c r="R279" t="str">
        <f>salesTable[sources_final]</f>
        <v>Online_Sales_2025.xlsx</v>
      </c>
      <c r="S279" s="22"/>
    </row>
    <row r="280" spans="1:19" x14ac:dyDescent="0.3">
      <c r="A280" s="8" t="str">
        <f>salesTable[orderRef_final]</f>
        <v>GH-CCT-2025-00651</v>
      </c>
      <c r="B280" s="17" t="str">
        <f>salesTable[orderDate_final]</f>
        <v>OUT OF SCOPE</v>
      </c>
      <c r="C280" s="17" t="str">
        <f>salesTable[CustomerID_final]</f>
        <v>C0252</v>
      </c>
      <c r="D280" s="17" t="str">
        <f>salesTable[firstName_Final]</f>
        <v>AMA</v>
      </c>
      <c r="E280" s="17" t="str">
        <f>salesTable[lastName_final]</f>
        <v>ASARE</v>
      </c>
      <c r="F280" s="17" t="str">
        <f>salesTable[Region_Final]</f>
        <v>CAPE COAST</v>
      </c>
      <c r="G280" t="str">
        <f>salesTable[productID_Final]</f>
        <v>P011</v>
      </c>
      <c r="H280" t="str">
        <f>salesTable[productName_final]</f>
        <v>EXECUTIVE DESK</v>
      </c>
      <c r="I280" t="str">
        <f>salesTable[productCategory_finalStatus]</f>
        <v>FURNITURE</v>
      </c>
      <c r="J280" t="str">
        <f>salesTable[customerType_Final]</f>
        <v>GOVERNMENT</v>
      </c>
      <c r="K280" t="str">
        <f>salesTable[SalesChannel_final]</f>
        <v>ONLINE</v>
      </c>
      <c r="L280" t="str">
        <f>salesTable[paymentMethod_Final]</f>
        <v>BANK TRANSFER</v>
      </c>
      <c r="M280">
        <f>salesTable[Quantity_final]</f>
        <v>1</v>
      </c>
      <c r="N280">
        <f>salesTable[UnitPrice_final]</f>
        <v>2400</v>
      </c>
      <c r="O280">
        <f>salesTable[revenue_final]</f>
        <v>2400</v>
      </c>
      <c r="P280" t="str">
        <f>salesTable[Phone_final]</f>
        <v>0245444077</v>
      </c>
      <c r="Q280" t="str">
        <f>salesTable[email_final]</f>
        <v>Ama.Asare19@Example.Com</v>
      </c>
      <c r="R280" t="str">
        <f>salesTable[sources_final]</f>
        <v>Agent_App_2025.csv</v>
      </c>
      <c r="S280" s="22"/>
    </row>
    <row r="281" spans="1:19" x14ac:dyDescent="0.3">
      <c r="A281" s="8" t="str">
        <f>salesTable[orderRef_final]</f>
        <v>GH-CCT-2025-00664</v>
      </c>
      <c r="B281" s="17">
        <f>salesTable[orderDate_final]</f>
        <v>45928</v>
      </c>
      <c r="C281" s="17" t="str">
        <f>salesTable[CustomerID_final]</f>
        <v>C0145</v>
      </c>
      <c r="D281" s="17" t="str">
        <f>salesTable[firstName_Final]</f>
        <v>KWAME</v>
      </c>
      <c r="E281" s="17" t="str">
        <f>salesTable[lastName_final]</f>
        <v>BADU</v>
      </c>
      <c r="F281" s="17" t="str">
        <f>salesTable[Region_Final]</f>
        <v>CAPE COAST</v>
      </c>
      <c r="G281" t="str">
        <f>salesTable[productID_Final]</f>
        <v>P010</v>
      </c>
      <c r="H281" t="str">
        <f>salesTable[productName_final]</f>
        <v>AIR CONDITIONER</v>
      </c>
      <c r="I281" t="str">
        <f>salesTable[productCategory_finalStatus]</f>
        <v>HOME APPLIANCES</v>
      </c>
      <c r="J281" t="str">
        <f>salesTable[customerType_Final]</f>
        <v>GOVERNMENT</v>
      </c>
      <c r="K281" t="str">
        <f>salesTable[SalesChannel_final]</f>
        <v>ONLINE</v>
      </c>
      <c r="L281" t="str">
        <f>salesTable[paymentMethod_Final]</f>
        <v>MOBILE MONEY</v>
      </c>
      <c r="M281">
        <f>salesTable[Quantity_final]</f>
        <v>11</v>
      </c>
      <c r="N281">
        <f>salesTable[UnitPrice_final]</f>
        <v>3600</v>
      </c>
      <c r="O281">
        <f>salesTable[revenue_final]</f>
        <v>39600</v>
      </c>
      <c r="P281" t="str">
        <f>salesTable[Phone_final]</f>
        <v>0542161490</v>
      </c>
      <c r="Q281" t="str">
        <f>salesTable[email_final]</f>
        <v>Kwame.Badu11@Example.Com</v>
      </c>
      <c r="R281" t="str">
        <f>salesTable[sources_final]</f>
        <v>Agent_App_2025.csv</v>
      </c>
      <c r="S281" s="22"/>
    </row>
    <row r="282" spans="1:19" x14ac:dyDescent="0.3">
      <c r="A282" s="8" t="str">
        <f>salesTable[orderRef_final]</f>
        <v>GH-CCT-2025-00670</v>
      </c>
      <c r="B282" s="17">
        <f>salesTable[orderDate_final]</f>
        <v>45933</v>
      </c>
      <c r="C282" s="17" t="str">
        <f>salesTable[CustomerID_final]</f>
        <v>C0148</v>
      </c>
      <c r="D282" s="17" t="str">
        <f>salesTable[firstName_Final]</f>
        <v>ADWOA</v>
      </c>
      <c r="E282" s="17" t="str">
        <f>salesTable[lastName_final]</f>
        <v>BADU</v>
      </c>
      <c r="F282" s="17" t="str">
        <f>salesTable[Region_Final]</f>
        <v>CAPE COAST</v>
      </c>
      <c r="G282" t="str">
        <f>salesTable[productID_Final]</f>
        <v>P001</v>
      </c>
      <c r="H282" t="str">
        <f>salesTable[productName_final]</f>
        <v>LAPTOP PRO 14</v>
      </c>
      <c r="I282" t="str">
        <f>salesTable[productCategory_finalStatus]</f>
        <v>ELECTRONICS</v>
      </c>
      <c r="J282" t="str">
        <f>salesTable[customerType_Final]</f>
        <v>BUSINESS</v>
      </c>
      <c r="K282" t="str">
        <f>salesTable[SalesChannel_final]</f>
        <v>AGENT</v>
      </c>
      <c r="L282" t="str">
        <f>salesTable[paymentMethod_Final]</f>
        <v>CARD</v>
      </c>
      <c r="M282">
        <f>salesTable[Quantity_final]</f>
        <v>12</v>
      </c>
      <c r="N282">
        <f>salesTable[UnitPrice_final]</f>
        <v>4200</v>
      </c>
      <c r="O282">
        <f>salesTable[revenue_final]</f>
        <v>50400</v>
      </c>
      <c r="P282" t="str">
        <f>salesTable[Phone_final]</f>
        <v>0598576771</v>
      </c>
      <c r="Q282" t="str">
        <f>salesTable[email_final]</f>
        <v>Adwoa.Badu16@Example.Com</v>
      </c>
      <c r="R282" t="str">
        <f>salesTable[sources_final]</f>
        <v>Online_Sales_2025.xlsx</v>
      </c>
      <c r="S282" s="22"/>
    </row>
    <row r="283" spans="1:19" x14ac:dyDescent="0.3">
      <c r="A283" s="8" t="str">
        <f>salesTable[orderRef_final]</f>
        <v>GH-CCT-2025-00674</v>
      </c>
      <c r="B283" s="17">
        <f>salesTable[orderDate_final]</f>
        <v>45916</v>
      </c>
      <c r="C283" s="17" t="str">
        <f>salesTable[CustomerID_final]</f>
        <v>C0276</v>
      </c>
      <c r="D283" s="17" t="str">
        <f>salesTable[firstName_Final]</f>
        <v>YAW</v>
      </c>
      <c r="E283" s="17" t="str">
        <f>salesTable[lastName_final]</f>
        <v>OWUSU</v>
      </c>
      <c r="F283" s="17" t="str">
        <f>salesTable[Region_Final]</f>
        <v>CAPE COAST</v>
      </c>
      <c r="G283" t="str">
        <f>salesTable[productID_Final]</f>
        <v>P012</v>
      </c>
      <c r="H283" t="str">
        <f>salesTable[productName_final]</f>
        <v>BLENDER PLUS</v>
      </c>
      <c r="I283" t="str">
        <f>salesTable[productCategory_finalStatus]</f>
        <v>HOME APPLIANCES</v>
      </c>
      <c r="J283" t="str">
        <f>salesTable[customerType_Final]</f>
        <v>GOVERNMENT</v>
      </c>
      <c r="K283" t="str">
        <f>salesTable[SalesChannel_final]</f>
        <v>ONLINE</v>
      </c>
      <c r="L283" t="str">
        <f>salesTable[paymentMethod_Final]</f>
        <v>BANK TRANSFER</v>
      </c>
      <c r="M283">
        <f>salesTable[Quantity_final]</f>
        <v>10</v>
      </c>
      <c r="N283">
        <f>salesTable[UnitPrice_final]</f>
        <v>520</v>
      </c>
      <c r="O283">
        <f>salesTable[revenue_final]</f>
        <v>5200</v>
      </c>
      <c r="P283" t="str">
        <f>salesTable[Phone_final]</f>
        <v>0509299698</v>
      </c>
      <c r="Q283" t="str">
        <f>salesTable[email_final]</f>
        <v>Yaw.Owusu5@Example.Com</v>
      </c>
      <c r="R283" t="str">
        <f>salesTable[sources_final]</f>
        <v>Mobile_App_Export.csv</v>
      </c>
      <c r="S283" s="22"/>
    </row>
    <row r="284" spans="1:19" x14ac:dyDescent="0.3">
      <c r="A284" s="8" t="str">
        <f>salesTable[orderRef_final]</f>
        <v>GH-CCT-2025-00675</v>
      </c>
      <c r="B284" s="17" t="str">
        <f>salesTable[orderDate_final]</f>
        <v>OUT OF SCOPE</v>
      </c>
      <c r="C284" s="17" t="str">
        <f>salesTable[CustomerID_final]</f>
        <v>C0335</v>
      </c>
      <c r="D284" s="17" t="str">
        <f>salesTable[firstName_Final]</f>
        <v>AMA</v>
      </c>
      <c r="E284" s="17" t="str">
        <f>salesTable[lastName_final]</f>
        <v>ADDO</v>
      </c>
      <c r="F284" s="17" t="str">
        <f>salesTable[Region_Final]</f>
        <v>CAPE COAST</v>
      </c>
      <c r="G284" t="str">
        <f>salesTable[productID_Final]</f>
        <v>P011</v>
      </c>
      <c r="H284" t="str">
        <f>salesTable[productName_final]</f>
        <v>EXECUTIVE DESK</v>
      </c>
      <c r="I284" t="str">
        <f>salesTable[productCategory_finalStatus]</f>
        <v>FURNITURE</v>
      </c>
      <c r="J284" t="str">
        <f>salesTable[customerType_Final]</f>
        <v>INDIVIDUAL</v>
      </c>
      <c r="K284" t="str">
        <f>salesTable[SalesChannel_final]</f>
        <v>MOBILE APP</v>
      </c>
      <c r="L284" t="str">
        <f>salesTable[paymentMethod_Final]</f>
        <v>CARD</v>
      </c>
      <c r="M284">
        <f>salesTable[Quantity_final]</f>
        <v>3</v>
      </c>
      <c r="N284">
        <f>salesTable[UnitPrice_final]</f>
        <v>2400</v>
      </c>
      <c r="O284">
        <f>salesTable[revenue_final]</f>
        <v>7200</v>
      </c>
      <c r="P284" t="str">
        <f>salesTable[Phone_final]</f>
        <v>0541040086</v>
      </c>
      <c r="Q284" t="str">
        <f>salesTable[email_final]</f>
        <v>Ama.Addo32@Example.Com</v>
      </c>
      <c r="R284" t="str">
        <f>salesTable[sources_final]</f>
        <v>Online_Sales_2025.xlsx</v>
      </c>
      <c r="S284" s="22"/>
    </row>
    <row r="285" spans="1:19" x14ac:dyDescent="0.3">
      <c r="A285" s="8" t="str">
        <f>salesTable[orderRef_final]</f>
        <v>GH-CCT-2025-00694</v>
      </c>
      <c r="B285" s="17">
        <f>salesTable[orderDate_final]</f>
        <v>45691</v>
      </c>
      <c r="C285" s="17" t="str">
        <f>salesTable[CustomerID_final]</f>
        <v>C0125</v>
      </c>
      <c r="D285" s="17" t="str">
        <f>salesTable[firstName_Final]</f>
        <v>KWAME</v>
      </c>
      <c r="E285" s="17" t="str">
        <f>salesTable[lastName_final]</f>
        <v>OSEI</v>
      </c>
      <c r="F285" s="17" t="str">
        <f>salesTable[Region_Final]</f>
        <v>CAPE COAST</v>
      </c>
      <c r="G285" t="str">
        <f>salesTable[productID_Final]</f>
        <v>P012</v>
      </c>
      <c r="H285" t="str">
        <f>salesTable[productName_final]</f>
        <v>BLENDER PLUS</v>
      </c>
      <c r="I285" t="str">
        <f>salesTable[productCategory_finalStatus]</f>
        <v>HOME APPLIANCES</v>
      </c>
      <c r="J285" t="str">
        <f>salesTable[customerType_Final]</f>
        <v>BUSINESS</v>
      </c>
      <c r="K285" t="str">
        <f>salesTable[SalesChannel_final]</f>
        <v>IN-STORE</v>
      </c>
      <c r="L285" t="str">
        <f>salesTable[paymentMethod_Final]</f>
        <v>CASH</v>
      </c>
      <c r="M285">
        <f>salesTable[Quantity_final]</f>
        <v>2</v>
      </c>
      <c r="N285">
        <f>salesTable[UnitPrice_final]</f>
        <v>620</v>
      </c>
      <c r="O285">
        <f>salesTable[revenue_final]</f>
        <v>1240</v>
      </c>
      <c r="P285" t="str">
        <f>salesTable[Phone_final]</f>
        <v>0205554899</v>
      </c>
      <c r="Q285" t="str">
        <f>salesTable[email_final]</f>
        <v>Kwame.Osei46@Example.Com</v>
      </c>
      <c r="R285" t="str">
        <f>salesTable[sources_final]</f>
        <v>Mobile_App_Export.csv</v>
      </c>
      <c r="S285" s="22"/>
    </row>
    <row r="286" spans="1:19" x14ac:dyDescent="0.3">
      <c r="A286" s="8" t="str">
        <f>salesTable[orderRef_final]</f>
        <v>GH-CCT-2025-00715</v>
      </c>
      <c r="B286" s="17" t="str">
        <f>salesTable[orderDate_final]</f>
        <v>OUT OF SCOPE</v>
      </c>
      <c r="C286" s="17" t="str">
        <f>salesTable[CustomerID_final]</f>
        <v>C0024</v>
      </c>
      <c r="D286" s="17" t="str">
        <f>salesTable[firstName_Final]</f>
        <v>ABENA</v>
      </c>
      <c r="E286" s="17" t="str">
        <f>salesTable[lastName_final]</f>
        <v>OSEI</v>
      </c>
      <c r="F286" s="17" t="str">
        <f>salesTable[Region_Final]</f>
        <v>CAPE COAST</v>
      </c>
      <c r="G286" t="str">
        <f>salesTable[productID_Final]</f>
        <v>P009</v>
      </c>
      <c r="H286" t="str">
        <f>salesTable[productName_final]</f>
        <v>FILING CABINET</v>
      </c>
      <c r="I286" t="str">
        <f>salesTable[productCategory_finalStatus]</f>
        <v>OFFICE SUPPLIES</v>
      </c>
      <c r="J286" t="str">
        <f>salesTable[customerType_Final]</f>
        <v>BUSINESS</v>
      </c>
      <c r="K286" t="str">
        <f>salesTable[SalesChannel_final]</f>
        <v>AGENT</v>
      </c>
      <c r="L286" t="str">
        <f>salesTable[paymentMethod_Final]</f>
        <v>MOBILE MONEY</v>
      </c>
      <c r="M286" t="str">
        <f>salesTable[Quantity_final]</f>
        <v>INVALID</v>
      </c>
      <c r="N286">
        <f>salesTable[UnitPrice_final]</f>
        <v>980</v>
      </c>
      <c r="O286" t="str">
        <f>salesTable[revenue_final]</f>
        <v>INVALID</v>
      </c>
      <c r="P286" t="str">
        <f>salesTable[Phone_final]</f>
        <v>0508311669</v>
      </c>
      <c r="Q286" t="str">
        <f>salesTable[email_final]</f>
        <v>Abena.Osei10@Example.Com</v>
      </c>
      <c r="R286" t="str">
        <f>salesTable[sources_final]</f>
        <v>Online_Sales_2025.xlsx</v>
      </c>
      <c r="S286" s="22"/>
    </row>
    <row r="287" spans="1:19" x14ac:dyDescent="0.3">
      <c r="A287" s="8" t="str">
        <f>salesTable[orderRef_final]</f>
        <v>GH-CCT-2025-00728</v>
      </c>
      <c r="B287" s="17">
        <f>salesTable[orderDate_final]</f>
        <v>45911</v>
      </c>
      <c r="C287" s="17" t="str">
        <f>salesTable[CustomerID_final]</f>
        <v>C0233</v>
      </c>
      <c r="D287" s="17" t="str">
        <f>salesTable[firstName_Final]</f>
        <v>MICHAEL</v>
      </c>
      <c r="E287" s="17" t="str">
        <f>salesTable[lastName_final]</f>
        <v>BOATENG</v>
      </c>
      <c r="F287" s="17" t="str">
        <f>salesTable[Region_Final]</f>
        <v>CAPE COAST</v>
      </c>
      <c r="G287" t="str">
        <f>salesTable[productID_Final]</f>
        <v>P008</v>
      </c>
      <c r="H287" t="str">
        <f>salesTable[productName_final]</f>
        <v>MICROWAVE 25L</v>
      </c>
      <c r="I287" t="str">
        <f>salesTable[productCategory_finalStatus]</f>
        <v>HOME APPLIANCES</v>
      </c>
      <c r="J287" t="str">
        <f>salesTable[customerType_Final]</f>
        <v>BUSINESS</v>
      </c>
      <c r="K287" t="str">
        <f>salesTable[SalesChannel_final]</f>
        <v>MOBILE APP</v>
      </c>
      <c r="L287" t="str">
        <f>salesTable[paymentMethod_Final]</f>
        <v>MOBILE MONEY</v>
      </c>
      <c r="M287">
        <f>salesTable[Quantity_final]</f>
        <v>3</v>
      </c>
      <c r="N287">
        <f>salesTable[UnitPrice_final]</f>
        <v>1250</v>
      </c>
      <c r="O287">
        <f>salesTable[revenue_final]</f>
        <v>3750</v>
      </c>
      <c r="P287" t="str">
        <f>salesTable[Phone_final]</f>
        <v>0264442366</v>
      </c>
      <c r="Q287" t="str">
        <f>salesTable[email_final]</f>
        <v>Michael.Boateng33@Example.Com</v>
      </c>
      <c r="R287" t="str">
        <f>salesTable[sources_final]</f>
        <v>Mobile_App_Export.csv</v>
      </c>
      <c r="S287" s="22"/>
    </row>
    <row r="288" spans="1:19" x14ac:dyDescent="0.3">
      <c r="A288" s="8" t="str">
        <f>salesTable[orderRef_final]</f>
        <v>GH-CCT-2025-00747</v>
      </c>
      <c r="B288" s="17" t="str">
        <f>salesTable[orderDate_final]</f>
        <v>OUT OF SCOPE</v>
      </c>
      <c r="C288" s="17" t="str">
        <f>salesTable[CustomerID_final]</f>
        <v>C0075</v>
      </c>
      <c r="D288" s="17" t="str">
        <f>salesTable[firstName_Final]</f>
        <v>YAW</v>
      </c>
      <c r="E288" s="17" t="str">
        <f>salesTable[lastName_final]</f>
        <v>OSEI</v>
      </c>
      <c r="F288" s="17" t="str">
        <f>salesTable[Region_Final]</f>
        <v>CAPE COAST</v>
      </c>
      <c r="G288" t="str">
        <f>salesTable[productID_Final]</f>
        <v>P003</v>
      </c>
      <c r="H288" t="str">
        <f>salesTable[productName_final]</f>
        <v>WIRELESS HEADSET</v>
      </c>
      <c r="I288" t="str">
        <f>salesTable[productCategory_finalStatus]</f>
        <v>ELECTRONICS</v>
      </c>
      <c r="J288" t="str">
        <f>salesTable[customerType_Final]</f>
        <v>INDIVIDUAL</v>
      </c>
      <c r="K288" t="str">
        <f>salesTable[SalesChannel_final]</f>
        <v>MOBILE APP</v>
      </c>
      <c r="L288" t="str">
        <f>salesTable[paymentMethod_Final]</f>
        <v>BANK TRANSFER</v>
      </c>
      <c r="M288">
        <f>salesTable[Quantity_final]</f>
        <v>4</v>
      </c>
      <c r="N288">
        <f>salesTable[UnitPrice_final]</f>
        <v>420</v>
      </c>
      <c r="O288">
        <f>salesTable[revenue_final]</f>
        <v>1680</v>
      </c>
      <c r="P288" t="str">
        <f>salesTable[Phone_final]</f>
        <v>0266599313</v>
      </c>
      <c r="Q288" t="str">
        <f>salesTable[email_final]</f>
        <v>Yaw.Osei27@Example.Com</v>
      </c>
      <c r="R288" t="str">
        <f>salesTable[sources_final]</f>
        <v>Retail_POS_2025.csv</v>
      </c>
      <c r="S288" s="22"/>
    </row>
    <row r="289" spans="1:19" x14ac:dyDescent="0.3">
      <c r="A289" s="8" t="str">
        <f>salesTable[orderRef_final]</f>
        <v>GH-CCT-2025-00752</v>
      </c>
      <c r="B289" s="17">
        <f>salesTable[orderDate_final]</f>
        <v>45754</v>
      </c>
      <c r="C289" s="17" t="str">
        <f>salesTable[CustomerID_final]</f>
        <v>C0207</v>
      </c>
      <c r="D289" s="17" t="str">
        <f>salesTable[firstName_Final]</f>
        <v>ABENA</v>
      </c>
      <c r="E289" s="17" t="str">
        <f>salesTable[lastName_final]</f>
        <v>ADDO</v>
      </c>
      <c r="F289" s="17" t="str">
        <f>salesTable[Region_Final]</f>
        <v>CAPE COAST</v>
      </c>
      <c r="G289" t="str">
        <f>salesTable[productID_Final]</f>
        <v>P004</v>
      </c>
      <c r="H289" t="str">
        <f>salesTable[productName_final]</f>
        <v>LASER PRINTER</v>
      </c>
      <c r="I289" t="str">
        <f>salesTable[productCategory_finalStatus]</f>
        <v>OFFICE SUPPLIES</v>
      </c>
      <c r="J289" t="str">
        <f>salesTable[customerType_Final]</f>
        <v>GOVERNMENT</v>
      </c>
      <c r="K289" t="str">
        <f>salesTable[SalesChannel_final]</f>
        <v>MOBILE APP</v>
      </c>
      <c r="L289" t="str">
        <f>salesTable[paymentMethod_Final]</f>
        <v>CARD</v>
      </c>
      <c r="M289">
        <f>salesTable[Quantity_final]</f>
        <v>4</v>
      </c>
      <c r="N289">
        <f>salesTable[UnitPrice_final]</f>
        <v>1650</v>
      </c>
      <c r="O289">
        <f>salesTable[revenue_final]</f>
        <v>6600</v>
      </c>
      <c r="P289" t="str">
        <f>salesTable[Phone_final]</f>
        <v>0547980454</v>
      </c>
      <c r="Q289" t="str">
        <f>salesTable[email_final]</f>
        <v>Abena.Addo71@Example.Com</v>
      </c>
      <c r="R289" t="str">
        <f>salesTable[sources_final]</f>
        <v>Online_Sales_2025.xlsx</v>
      </c>
      <c r="S289" s="22"/>
    </row>
    <row r="290" spans="1:19" x14ac:dyDescent="0.3">
      <c r="A290" s="8" t="str">
        <f>salesTable[orderRef_final]</f>
        <v>GH-CCT-2025-00757</v>
      </c>
      <c r="B290" s="17">
        <f>salesTable[orderDate_final]</f>
        <v>45976</v>
      </c>
      <c r="C290" s="17" t="str">
        <f>salesTable[CustomerID_final]</f>
        <v>C0267</v>
      </c>
      <c r="D290" s="17" t="str">
        <f>salesTable[firstName_Final]</f>
        <v>ESI</v>
      </c>
      <c r="E290" s="17" t="str">
        <f>salesTable[lastName_final]</f>
        <v>APPIAH</v>
      </c>
      <c r="F290" s="17" t="str">
        <f>salesTable[Region_Final]</f>
        <v>CAPE COAST</v>
      </c>
      <c r="G290" t="str">
        <f>salesTable[productID_Final]</f>
        <v>P011</v>
      </c>
      <c r="H290" t="str">
        <f>salesTable[productName_final]</f>
        <v>EXECUTIVE DESK</v>
      </c>
      <c r="I290" t="str">
        <f>salesTable[productCategory_finalStatus]</f>
        <v>FURNITURE</v>
      </c>
      <c r="J290" t="str">
        <f>salesTable[customerType_Final]</f>
        <v>BUSINESS</v>
      </c>
      <c r="K290" t="str">
        <f>salesTable[SalesChannel_final]</f>
        <v>MOBILE APP</v>
      </c>
      <c r="L290" t="str">
        <f>salesTable[paymentMethod_Final]</f>
        <v>MOBILE MONEY</v>
      </c>
      <c r="M290">
        <f>salesTable[Quantity_final]</f>
        <v>1</v>
      </c>
      <c r="N290">
        <f>salesTable[UnitPrice_final]</f>
        <v>2400</v>
      </c>
      <c r="O290">
        <f>salesTable[revenue_final]</f>
        <v>2400</v>
      </c>
      <c r="P290" t="str">
        <f>salesTable[Phone_final]</f>
        <v>0279516975</v>
      </c>
      <c r="Q290" t="str">
        <f>salesTable[email_final]</f>
        <v>Esi.Appiah86@Example.Com</v>
      </c>
      <c r="R290" t="str">
        <f>salesTable[sources_final]</f>
        <v>Online_Sales_2025.xlsx</v>
      </c>
      <c r="S290" s="22"/>
    </row>
    <row r="291" spans="1:19" x14ac:dyDescent="0.3">
      <c r="A291" s="8" t="str">
        <f>salesTable[orderRef_final]</f>
        <v>GH-CCT-2025-00786</v>
      </c>
      <c r="B291" s="17">
        <f>salesTable[orderDate_final]</f>
        <v>45784</v>
      </c>
      <c r="C291" s="17" t="str">
        <f>salesTable[CustomerID_final]</f>
        <v>C0055</v>
      </c>
      <c r="D291" s="17" t="str">
        <f>salesTable[firstName_Final]</f>
        <v>YAW</v>
      </c>
      <c r="E291" s="17" t="str">
        <f>salesTable[lastName_final]</f>
        <v>BADU</v>
      </c>
      <c r="F291" s="17" t="str">
        <f>salesTable[Region_Final]</f>
        <v>CAPE COAST</v>
      </c>
      <c r="G291" t="str">
        <f>salesTable[productID_Final]</f>
        <v>P002</v>
      </c>
      <c r="H291" t="str">
        <f>salesTable[productName_final]</f>
        <v>OFFICE CHAIR</v>
      </c>
      <c r="I291" t="str">
        <f>salesTable[productCategory_finalStatus]</f>
        <v>FURNITURE</v>
      </c>
      <c r="J291" t="str">
        <f>salesTable[customerType_Final]</f>
        <v>GOVERNMENT</v>
      </c>
      <c r="K291" t="str">
        <f>salesTable[SalesChannel_final]</f>
        <v>AGENT</v>
      </c>
      <c r="L291" t="str">
        <f>salesTable[paymentMethod_Final]</f>
        <v>CARD</v>
      </c>
      <c r="M291">
        <f>salesTable[Quantity_final]</f>
        <v>7</v>
      </c>
      <c r="N291">
        <f>salesTable[UnitPrice_final]</f>
        <v>850</v>
      </c>
      <c r="O291">
        <f>salesTable[revenue_final]</f>
        <v>5950</v>
      </c>
      <c r="P291" t="str">
        <f>salesTable[Phone_final]</f>
        <v>0597855793</v>
      </c>
      <c r="Q291" t="str">
        <f>salesTable[email_final]</f>
        <v>Yaw.Badu63@Example.Com</v>
      </c>
      <c r="R291" t="str">
        <f>salesTable[sources_final]</f>
        <v>Mobile_App_Export.csv</v>
      </c>
      <c r="S291" s="22"/>
    </row>
    <row r="292" spans="1:19" x14ac:dyDescent="0.3">
      <c r="A292" s="8" t="str">
        <f>salesTable[orderRef_final]</f>
        <v>GH-CCT-2025-00789</v>
      </c>
      <c r="B292" s="17">
        <f>salesTable[orderDate_final]</f>
        <v>45880</v>
      </c>
      <c r="C292" s="17" t="str">
        <f>salesTable[CustomerID_final]</f>
        <v>C0234</v>
      </c>
      <c r="D292" s="17" t="str">
        <f>salesTable[firstName_Final]</f>
        <v>MICHAEL</v>
      </c>
      <c r="E292" s="17" t="str">
        <f>salesTable[lastName_final]</f>
        <v>MENSAH</v>
      </c>
      <c r="F292" s="17" t="str">
        <f>salesTable[Region_Final]</f>
        <v>CAPE COAST</v>
      </c>
      <c r="G292" t="str">
        <f>salesTable[productID_Final]</f>
        <v>P001</v>
      </c>
      <c r="H292" t="str">
        <f>salesTable[productName_final]</f>
        <v>LAPTOP PRO 14</v>
      </c>
      <c r="I292" t="str">
        <f>salesTable[productCategory_finalStatus]</f>
        <v>ELECTRONICS</v>
      </c>
      <c r="J292" t="str">
        <f>salesTable[customerType_Final]</f>
        <v>BUSINESS</v>
      </c>
      <c r="K292" t="str">
        <f>salesTable[SalesChannel_final]</f>
        <v>ONLINE</v>
      </c>
      <c r="L292" t="str">
        <f>salesTable[paymentMethod_Final]</f>
        <v>MOBILE MONEY</v>
      </c>
      <c r="M292">
        <f>salesTable[Quantity_final]</f>
        <v>1</v>
      </c>
      <c r="N292">
        <f>salesTable[UnitPrice_final]</f>
        <v>4200</v>
      </c>
      <c r="O292">
        <f>salesTable[revenue_final]</f>
        <v>4200</v>
      </c>
      <c r="P292" t="str">
        <f>salesTable[Phone_final]</f>
        <v>0551287864</v>
      </c>
      <c r="Q292" t="str">
        <f>salesTable[email_final]</f>
        <v>Michael.Mensah84@Example.Com</v>
      </c>
      <c r="R292" t="str">
        <f>salesTable[sources_final]</f>
        <v>Agent_App_2025.csv</v>
      </c>
      <c r="S292" s="22"/>
    </row>
    <row r="293" spans="1:19" x14ac:dyDescent="0.3">
      <c r="A293" s="8" t="str">
        <f>salesTable[orderRef_final]</f>
        <v>GH-CCT-2025-00794</v>
      </c>
      <c r="B293" s="17">
        <f>salesTable[orderDate_final]</f>
        <v>45860</v>
      </c>
      <c r="C293" s="17" t="str">
        <f>salesTable[CustomerID_final]</f>
        <v>C0344</v>
      </c>
      <c r="D293" s="17" t="str">
        <f>salesTable[firstName_Final]</f>
        <v>ABENA</v>
      </c>
      <c r="E293" s="17" t="str">
        <f>salesTable[lastName_final]</f>
        <v>BADU</v>
      </c>
      <c r="F293" s="17" t="str">
        <f>salesTable[Region_Final]</f>
        <v>CAPE COAST</v>
      </c>
      <c r="G293" t="str">
        <f>salesTable[productID_Final]</f>
        <v>P006</v>
      </c>
      <c r="H293" t="str">
        <f>salesTable[productName_final]</f>
        <v>STANDING DESK</v>
      </c>
      <c r="I293" t="str">
        <f>salesTable[productCategory_finalStatus]</f>
        <v>FURNITURE</v>
      </c>
      <c r="J293" t="str">
        <f>salesTable[customerType_Final]</f>
        <v>BUSINESS</v>
      </c>
      <c r="K293" t="str">
        <f>salesTable[SalesChannel_final]</f>
        <v>IN-STORE</v>
      </c>
      <c r="L293" t="str">
        <f>salesTable[paymentMethod_Final]</f>
        <v>CASH</v>
      </c>
      <c r="M293">
        <f>salesTable[Quantity_final]</f>
        <v>10</v>
      </c>
      <c r="N293">
        <f>salesTable[UnitPrice_final]</f>
        <v>1900</v>
      </c>
      <c r="O293">
        <f>salesTable[revenue_final]</f>
        <v>19000</v>
      </c>
      <c r="P293" t="str">
        <f>salesTable[Phone_final]</f>
        <v>0546211724</v>
      </c>
      <c r="Q293" t="str">
        <f>salesTable[email_final]</f>
        <v>Abena.Badu76Example.Com</v>
      </c>
      <c r="R293" t="str">
        <f>salesTable[sources_final]</f>
        <v>Mobile_App_Export.csv</v>
      </c>
      <c r="S293" s="22"/>
    </row>
    <row r="294" spans="1:19" x14ac:dyDescent="0.3">
      <c r="A294" s="8" t="str">
        <f>salesTable[orderRef_final]</f>
        <v>GH-CCT-2025-00801</v>
      </c>
      <c r="B294" s="17">
        <f>salesTable[orderDate_final]</f>
        <v>45964</v>
      </c>
      <c r="C294" s="17" t="str">
        <f>salesTable[CustomerID_final]</f>
        <v>C0001</v>
      </c>
      <c r="D294" s="17" t="str">
        <f>salesTable[firstName_Final]</f>
        <v>AKOSUA</v>
      </c>
      <c r="E294" s="17" t="str">
        <f>salesTable[lastName_final]</f>
        <v>BOATENG</v>
      </c>
      <c r="F294" s="17" t="str">
        <f>salesTable[Region_Final]</f>
        <v>CAPE COAST</v>
      </c>
      <c r="G294" t="str">
        <f>salesTable[productID_Final]</f>
        <v>P002</v>
      </c>
      <c r="H294" t="str">
        <f>salesTable[productName_final]</f>
        <v>OFFICE CHAIR</v>
      </c>
      <c r="I294" t="str">
        <f>salesTable[productCategory_finalStatus]</f>
        <v>FURNITURE</v>
      </c>
      <c r="J294" t="str">
        <f>salesTable[customerType_Final]</f>
        <v>INDIVIDUAL</v>
      </c>
      <c r="K294" t="str">
        <f>salesTable[SalesChannel_final]</f>
        <v>ONLINE</v>
      </c>
      <c r="L294" t="str">
        <f>salesTable[paymentMethod_Final]</f>
        <v>MOBILE MONEY</v>
      </c>
      <c r="M294">
        <f>salesTable[Quantity_final]</f>
        <v>4</v>
      </c>
      <c r="N294">
        <f>salesTable[UnitPrice_final]</f>
        <v>850</v>
      </c>
      <c r="O294">
        <f>salesTable[revenue_final]</f>
        <v>3400</v>
      </c>
      <c r="P294" t="str">
        <f>salesTable[Phone_final]</f>
        <v>0552373176</v>
      </c>
      <c r="Q294" t="str">
        <f>salesTable[email_final]</f>
        <v>Akosua.Boateng86@Example.Com</v>
      </c>
      <c r="R294" t="str">
        <f>salesTable[sources_final]</f>
        <v>Online_Sales_2025.xlsx</v>
      </c>
      <c r="S294" s="22"/>
    </row>
    <row r="295" spans="1:19" x14ac:dyDescent="0.3">
      <c r="A295" s="8" t="str">
        <f>salesTable[orderRef_final]</f>
        <v>GH-CCT-2025-00806</v>
      </c>
      <c r="B295" s="17">
        <f>salesTable[orderDate_final]</f>
        <v>45697</v>
      </c>
      <c r="C295" s="17" t="str">
        <f>salesTable[CustomerID_final]</f>
        <v>C0207</v>
      </c>
      <c r="D295" s="17" t="str">
        <f>salesTable[firstName_Final]</f>
        <v>ABENA</v>
      </c>
      <c r="E295" s="17" t="str">
        <f>salesTable[lastName_final]</f>
        <v>ADDO</v>
      </c>
      <c r="F295" s="17" t="str">
        <f>salesTable[Region_Final]</f>
        <v>CAPE COAST</v>
      </c>
      <c r="G295" t="str">
        <f>salesTable[productID_Final]</f>
        <v>P012</v>
      </c>
      <c r="H295" t="str">
        <f>salesTable[productName_final]</f>
        <v>BLENDER PLUS</v>
      </c>
      <c r="I295" t="str">
        <f>salesTable[productCategory_finalStatus]</f>
        <v>HOME APPLIANCES</v>
      </c>
      <c r="J295" t="str">
        <f>salesTable[customerType_Final]</f>
        <v>INDIVIDUAL</v>
      </c>
      <c r="K295" t="str">
        <f>salesTable[SalesChannel_final]</f>
        <v>AGENT</v>
      </c>
      <c r="L295" t="str">
        <f>salesTable[paymentMethod_Final]</f>
        <v>CARD</v>
      </c>
      <c r="M295" t="str">
        <f>salesTable[Quantity_final]</f>
        <v>INVALID</v>
      </c>
      <c r="N295">
        <f>salesTable[UnitPrice_final]</f>
        <v>620</v>
      </c>
      <c r="O295" t="str">
        <f>salesTable[revenue_final]</f>
        <v>INVALID</v>
      </c>
      <c r="P295" t="str">
        <f>salesTable[Phone_final]</f>
        <v>0275908925</v>
      </c>
      <c r="Q295" t="str">
        <f>salesTable[email_final]</f>
        <v>Abena.Addo22@Example.Com</v>
      </c>
      <c r="R295" t="str">
        <f>salesTable[sources_final]</f>
        <v>Online_Sales_2025.xlsx</v>
      </c>
      <c r="S295" s="22"/>
    </row>
    <row r="296" spans="1:19" x14ac:dyDescent="0.3">
      <c r="A296" s="8" t="str">
        <f>salesTable[orderRef_final]</f>
        <v>GH-CCT-2025-00809</v>
      </c>
      <c r="B296" s="17">
        <f>salesTable[orderDate_final]</f>
        <v>45743</v>
      </c>
      <c r="C296" s="17" t="str">
        <f>salesTable[CustomerID_final]</f>
        <v>C0060</v>
      </c>
      <c r="D296" s="17" t="str">
        <f>salesTable[firstName_Final]</f>
        <v>KOJO</v>
      </c>
      <c r="E296" s="17" t="str">
        <f>salesTable[lastName_final]</f>
        <v>BADU</v>
      </c>
      <c r="F296" s="17" t="str">
        <f>salesTable[Region_Final]</f>
        <v>CAPE COAST</v>
      </c>
      <c r="G296" t="str">
        <f>salesTable[productID_Final]</f>
        <v>P006</v>
      </c>
      <c r="H296" t="str">
        <f>salesTable[productName_final]</f>
        <v>STANDING DESK</v>
      </c>
      <c r="I296" t="str">
        <f>salesTable[productCategory_finalStatus]</f>
        <v>FURNITURE</v>
      </c>
      <c r="J296" t="str">
        <f>salesTable[customerType_Final]</f>
        <v>INDIVIDUAL</v>
      </c>
      <c r="K296" t="str">
        <f>salesTable[SalesChannel_final]</f>
        <v>IN-STORE</v>
      </c>
      <c r="L296" t="str">
        <f>salesTable[paymentMethod_Final]</f>
        <v>CASH</v>
      </c>
      <c r="M296">
        <f>salesTable[Quantity_final]</f>
        <v>10</v>
      </c>
      <c r="N296">
        <f>salesTable[UnitPrice_final]</f>
        <v>1900</v>
      </c>
      <c r="O296">
        <f>salesTable[revenue_final]</f>
        <v>19000</v>
      </c>
      <c r="P296" t="str">
        <f>salesTable[Phone_final]</f>
        <v>0265973859</v>
      </c>
      <c r="Q296" t="str">
        <f>salesTable[email_final]</f>
        <v>Kojo.Badu7@Example.Com</v>
      </c>
      <c r="R296" t="str">
        <f>salesTable[sources_final]</f>
        <v>Retail_POS_2025.csv</v>
      </c>
      <c r="S296" s="22"/>
    </row>
    <row r="297" spans="1:19" x14ac:dyDescent="0.3">
      <c r="A297" s="8" t="str">
        <f>salesTable[orderRef_final]</f>
        <v>GH-CCT-2025-00814</v>
      </c>
      <c r="B297" s="17">
        <f>salesTable[orderDate_final]</f>
        <v>45754</v>
      </c>
      <c r="C297" s="17" t="str">
        <f>salesTable[CustomerID_final]</f>
        <v>C0028</v>
      </c>
      <c r="D297" s="17" t="str">
        <f>salesTable[firstName_Final]</f>
        <v>AMA</v>
      </c>
      <c r="E297" s="17" t="str">
        <f>salesTable[lastName_final]</f>
        <v>BOATENG</v>
      </c>
      <c r="F297" s="17" t="str">
        <f>salesTable[Region_Final]</f>
        <v>CAPE COAST</v>
      </c>
      <c r="G297" t="str">
        <f>salesTable[productID_Final]</f>
        <v>P002</v>
      </c>
      <c r="H297" t="str">
        <f>salesTable[productName_final]</f>
        <v>OFFICE CHAIR</v>
      </c>
      <c r="I297" t="str">
        <f>salesTable[productCategory_finalStatus]</f>
        <v>FURNITURE</v>
      </c>
      <c r="J297" t="str">
        <f>salesTable[customerType_Final]</f>
        <v>GOVERNMENT</v>
      </c>
      <c r="K297" t="str">
        <f>salesTable[SalesChannel_final]</f>
        <v>IN-STORE</v>
      </c>
      <c r="L297" t="str">
        <f>salesTable[paymentMethod_Final]</f>
        <v>CARD</v>
      </c>
      <c r="M297">
        <f>salesTable[Quantity_final]</f>
        <v>7</v>
      </c>
      <c r="N297">
        <f>salesTable[UnitPrice_final]</f>
        <v>850</v>
      </c>
      <c r="O297">
        <f>salesTable[revenue_final]</f>
        <v>5950</v>
      </c>
      <c r="P297" t="str">
        <f>salesTable[Phone_final]</f>
        <v>0503436550</v>
      </c>
      <c r="Q297" t="str">
        <f>salesTable[email_final]</f>
        <v>Ama.Boateng4@Example.Com</v>
      </c>
      <c r="R297" t="str">
        <f>salesTable[sources_final]</f>
        <v>Online_Sales_2025.xlsx</v>
      </c>
      <c r="S297" s="22"/>
    </row>
    <row r="298" spans="1:19" x14ac:dyDescent="0.3">
      <c r="A298" s="8" t="str">
        <f>salesTable[orderRef_final]</f>
        <v>GH-CCT-2025-00823</v>
      </c>
      <c r="B298" s="17">
        <f>salesTable[orderDate_final]</f>
        <v>45936</v>
      </c>
      <c r="C298" s="17" t="str">
        <f>salesTable[CustomerID_final]</f>
        <v>C0042</v>
      </c>
      <c r="D298" s="17" t="str">
        <f>salesTable[firstName_Final]</f>
        <v>ADWOA</v>
      </c>
      <c r="E298" s="17" t="str">
        <f>salesTable[lastName_final]</f>
        <v>BADU</v>
      </c>
      <c r="F298" s="17" t="str">
        <f>salesTable[Region_Final]</f>
        <v>CAPE COAST</v>
      </c>
      <c r="G298" t="str">
        <f>salesTable[productID_Final]</f>
        <v>P011</v>
      </c>
      <c r="H298" t="str">
        <f>salesTable[productName_final]</f>
        <v>EXECUTIVE DESK</v>
      </c>
      <c r="I298" t="str">
        <f>salesTable[productCategory_finalStatus]</f>
        <v>FURNITURE</v>
      </c>
      <c r="J298" t="str">
        <f>salesTable[customerType_Final]</f>
        <v>GOVERNMENT</v>
      </c>
      <c r="K298" t="str">
        <f>salesTable[SalesChannel_final]</f>
        <v>ONLINE</v>
      </c>
      <c r="L298" t="str">
        <f>salesTable[paymentMethod_Final]</f>
        <v>CASH</v>
      </c>
      <c r="M298">
        <f>salesTable[Quantity_final]</f>
        <v>8</v>
      </c>
      <c r="N298">
        <f>salesTable[UnitPrice_final]</f>
        <v>2400</v>
      </c>
      <c r="O298">
        <f>salesTable[revenue_final]</f>
        <v>19200</v>
      </c>
      <c r="P298" t="str">
        <f>salesTable[Phone_final]</f>
        <v>0279141926</v>
      </c>
      <c r="Q298" t="str">
        <f>salesTable[email_final]</f>
        <v>Adwoa.Badu43@Example.Com</v>
      </c>
      <c r="R298" t="str">
        <f>salesTable[sources_final]</f>
        <v>Mobile_App_Export.csv</v>
      </c>
      <c r="S298" s="22"/>
    </row>
    <row r="299" spans="1:19" x14ac:dyDescent="0.3">
      <c r="A299" s="8" t="str">
        <f>salesTable[orderRef_final]</f>
        <v>GH-CCT-2025-00833</v>
      </c>
      <c r="B299" s="17">
        <f>salesTable[orderDate_final]</f>
        <v>45768</v>
      </c>
      <c r="C299" s="17" t="str">
        <f>salesTable[CustomerID_final]</f>
        <v>C0020</v>
      </c>
      <c r="D299" s="17" t="str">
        <f>salesTable[firstName_Final]</f>
        <v>AMA</v>
      </c>
      <c r="E299" s="17" t="str">
        <f>salesTable[lastName_final]</f>
        <v>BOATENG</v>
      </c>
      <c r="F299" s="17" t="str">
        <f>salesTable[Region_Final]</f>
        <v>CAPE COAST</v>
      </c>
      <c r="G299" t="str">
        <f>salesTable[productID_Final]</f>
        <v>P007</v>
      </c>
      <c r="H299" t="str">
        <f>salesTable[productName_final]</f>
        <v>COTTON SHIRT</v>
      </c>
      <c r="I299" t="str">
        <f>salesTable[productCategory_finalStatus]</f>
        <v>CLOTHING</v>
      </c>
      <c r="J299" t="str">
        <f>salesTable[customerType_Final]</f>
        <v>BUSINESS</v>
      </c>
      <c r="K299" t="str">
        <f>salesTable[SalesChannel_final]</f>
        <v>AGENT</v>
      </c>
      <c r="L299" t="str">
        <f>salesTable[paymentMethod_Final]</f>
        <v>MOBILE MONEY</v>
      </c>
      <c r="M299">
        <f>salesTable[Quantity_final]</f>
        <v>12</v>
      </c>
      <c r="N299">
        <f>salesTable[UnitPrice_final]</f>
        <v>180</v>
      </c>
      <c r="O299">
        <f>salesTable[revenue_final]</f>
        <v>2160</v>
      </c>
      <c r="P299" t="str">
        <f>salesTable[Phone_final]</f>
        <v>0558369390</v>
      </c>
      <c r="Q299" t="str">
        <f>salesTable[email_final]</f>
        <v>Ama.Boateng80@Example.Com</v>
      </c>
      <c r="R299" t="str">
        <f>salesTable[sources_final]</f>
        <v>Agent_App_2025.csv</v>
      </c>
      <c r="S299" s="22"/>
    </row>
    <row r="300" spans="1:19" x14ac:dyDescent="0.3">
      <c r="A300" s="8" t="str">
        <f>salesTable[orderRef_final]</f>
        <v>GH-CCT-2025-00837</v>
      </c>
      <c r="B300" s="17" t="str">
        <f>salesTable[orderDate_final]</f>
        <v>OUT OF SCOPE</v>
      </c>
      <c r="C300" s="17" t="str">
        <f>salesTable[CustomerID_final]</f>
        <v>C0165</v>
      </c>
      <c r="D300" s="17" t="str">
        <f>salesTable[firstName_Final]</f>
        <v>KOJO</v>
      </c>
      <c r="E300" s="17" t="str">
        <f>salesTable[lastName_final]</f>
        <v>OWUSU</v>
      </c>
      <c r="F300" s="17" t="str">
        <f>salesTable[Region_Final]</f>
        <v>CAPE COAST</v>
      </c>
      <c r="G300" t="str">
        <f>salesTable[productID_Final]</f>
        <v>P002</v>
      </c>
      <c r="H300" t="str">
        <f>salesTable[productName_final]</f>
        <v>OFFICE CHAIR</v>
      </c>
      <c r="I300" t="str">
        <f>salesTable[productCategory_finalStatus]</f>
        <v>FURNITURE</v>
      </c>
      <c r="J300" t="str">
        <f>salesTable[customerType_Final]</f>
        <v>GOVERNMENT</v>
      </c>
      <c r="K300" t="str">
        <f>salesTable[SalesChannel_final]</f>
        <v>AGENT</v>
      </c>
      <c r="L300" t="str">
        <f>salesTable[paymentMethod_Final]</f>
        <v>MOBILE MONEY</v>
      </c>
      <c r="M300">
        <f>salesTable[Quantity_final]</f>
        <v>10</v>
      </c>
      <c r="N300">
        <f>salesTable[UnitPrice_final]</f>
        <v>850</v>
      </c>
      <c r="O300">
        <f>salesTable[revenue_final]</f>
        <v>8500</v>
      </c>
      <c r="P300" t="str">
        <f>salesTable[Phone_final]</f>
        <v>0205735204</v>
      </c>
      <c r="Q300" t="str">
        <f>salesTable[email_final]</f>
        <v>Kojo.Owusu17@Example.Com</v>
      </c>
      <c r="R300" t="str">
        <f>salesTable[sources_final]</f>
        <v>Retail_POS_2025.csv</v>
      </c>
      <c r="S300" s="22"/>
    </row>
    <row r="301" spans="1:19" x14ac:dyDescent="0.3">
      <c r="A301" s="8" t="str">
        <f>salesTable[orderRef_final]</f>
        <v>GH-CCT-2025-00840</v>
      </c>
      <c r="B301" s="17" t="str">
        <f>salesTable[orderDate_final]</f>
        <v>OUT OF SCOPE</v>
      </c>
      <c r="C301" s="17" t="str">
        <f>salesTable[CustomerID_final]</f>
        <v>C0336</v>
      </c>
      <c r="D301" s="17" t="str">
        <f>salesTable[firstName_Final]</f>
        <v>YAW</v>
      </c>
      <c r="E301" s="17" t="str">
        <f>salesTable[lastName_final]</f>
        <v>MENSAH</v>
      </c>
      <c r="F301" s="17" t="str">
        <f>salesTable[Region_Final]</f>
        <v>CAPE COAST</v>
      </c>
      <c r="G301" t="str">
        <f>salesTable[productID_Final]</f>
        <v>NO MATCH</v>
      </c>
      <c r="H301" t="str">
        <f>salesTable[productName_final]</f>
        <v>NO MATCH</v>
      </c>
      <c r="I301" t="str">
        <f>salesTable[productCategory_finalStatus]</f>
        <v>MISMATCH</v>
      </c>
      <c r="J301" t="str">
        <f>salesTable[customerType_Final]</f>
        <v>GOVERNMENT</v>
      </c>
      <c r="K301" t="str">
        <f>salesTable[SalesChannel_final]</f>
        <v>AGENT</v>
      </c>
      <c r="L301" t="str">
        <f>salesTable[paymentMethod_Final]</f>
        <v>CASH</v>
      </c>
      <c r="M301">
        <f>salesTable[Quantity_final]</f>
        <v>9</v>
      </c>
      <c r="N301">
        <f>salesTable[UnitPrice_final]</f>
        <v>1650</v>
      </c>
      <c r="O301">
        <f>salesTable[revenue_final]</f>
        <v>14850</v>
      </c>
      <c r="P301" t="str">
        <f>salesTable[Phone_final]</f>
        <v>0205779674</v>
      </c>
      <c r="Q301" t="str">
        <f>salesTable[email_final]</f>
        <v>Yaw.Mensah95@Example.Con</v>
      </c>
      <c r="R301" t="str">
        <f>salesTable[sources_final]</f>
        <v>Agent_App_2025.csv</v>
      </c>
      <c r="S301" s="22"/>
    </row>
    <row r="302" spans="1:19" x14ac:dyDescent="0.3">
      <c r="A302" s="8" t="str">
        <f>salesTable[orderRef_final]</f>
        <v>GH-CCT-2025-00842</v>
      </c>
      <c r="B302" s="17" t="str">
        <f>salesTable[orderDate_final]</f>
        <v>OUT OF SCOPE</v>
      </c>
      <c r="C302" s="17" t="str">
        <f>salesTable[CustomerID_final]</f>
        <v>C0183</v>
      </c>
      <c r="D302" s="17" t="str">
        <f>salesTable[firstName_Final]</f>
        <v>ADWOA</v>
      </c>
      <c r="E302" s="17" t="str">
        <f>salesTable[lastName_final]</f>
        <v>BOATENG</v>
      </c>
      <c r="F302" s="17" t="str">
        <f>salesTable[Region_Final]</f>
        <v>CAPE COAST</v>
      </c>
      <c r="G302" t="str">
        <f>salesTable[productID_Final]</f>
        <v>P005</v>
      </c>
      <c r="H302" t="str">
        <f>salesTable[productName_final]</f>
        <v>SMARTPHONE X</v>
      </c>
      <c r="I302" t="str">
        <f>salesTable[productCategory_finalStatus]</f>
        <v>ELECTRONICS</v>
      </c>
      <c r="J302" t="str">
        <f>salesTable[customerType_Final]</f>
        <v>GOVERNMENT</v>
      </c>
      <c r="K302" t="str">
        <f>salesTable[SalesChannel_final]</f>
        <v>ONLINE</v>
      </c>
      <c r="L302" t="str">
        <f>salesTable[paymentMethod_Final]</f>
        <v>MOBILE MONEY</v>
      </c>
      <c r="M302">
        <f>salesTable[Quantity_final]</f>
        <v>9</v>
      </c>
      <c r="N302">
        <f>salesTable[UnitPrice_final]</f>
        <v>2800</v>
      </c>
      <c r="O302">
        <f>salesTable[revenue_final]</f>
        <v>25200</v>
      </c>
      <c r="P302" t="str">
        <f>salesTable[Phone_final]</f>
        <v>0241738911</v>
      </c>
      <c r="Q302" t="str">
        <f>salesTable[email_final]</f>
        <v>Adwoa.Boateng34@Example.Com</v>
      </c>
      <c r="R302" t="str">
        <f>salesTable[sources_final]</f>
        <v>Agent_App_2025.csv</v>
      </c>
      <c r="S302" s="22"/>
    </row>
    <row r="303" spans="1:19" x14ac:dyDescent="0.3">
      <c r="A303" s="8" t="str">
        <f>salesTable[orderRef_final]</f>
        <v>GH-CCT-2025-00844</v>
      </c>
      <c r="B303" s="17">
        <f>salesTable[orderDate_final]</f>
        <v>45674</v>
      </c>
      <c r="C303" s="17" t="str">
        <f>salesTable[CustomerID_final]</f>
        <v>C0379</v>
      </c>
      <c r="D303" s="17" t="str">
        <f>salesTable[firstName_Final]</f>
        <v>YAW</v>
      </c>
      <c r="E303" s="17" t="str">
        <f>salesTable[lastName_final]</f>
        <v>OWUSU</v>
      </c>
      <c r="F303" s="17" t="str">
        <f>salesTable[Region_Final]</f>
        <v>CAPE COAST</v>
      </c>
      <c r="G303" t="str">
        <f>salesTable[productID_Final]</f>
        <v>P003</v>
      </c>
      <c r="H303" t="str">
        <f>salesTable[productName_final]</f>
        <v>WIRELESS HEADSET</v>
      </c>
      <c r="I303" t="str">
        <f>salesTable[productCategory_finalStatus]</f>
        <v>ELECTRONICS</v>
      </c>
      <c r="J303" t="str">
        <f>salesTable[customerType_Final]</f>
        <v>GOVERNMENT</v>
      </c>
      <c r="K303" t="str">
        <f>salesTable[SalesChannel_final]</f>
        <v>MOBILE APP</v>
      </c>
      <c r="L303" t="str">
        <f>salesTable[paymentMethod_Final]</f>
        <v>MOBILE MONEY</v>
      </c>
      <c r="M303">
        <f>salesTable[Quantity_final]</f>
        <v>2</v>
      </c>
      <c r="N303">
        <f>salesTable[UnitPrice_final]</f>
        <v>420</v>
      </c>
      <c r="O303">
        <f>salesTable[revenue_final]</f>
        <v>840</v>
      </c>
      <c r="P303" t="str">
        <f>salesTable[Phone_final]</f>
        <v>0541975909</v>
      </c>
      <c r="Q303" t="str">
        <f>salesTable[email_final]</f>
        <v>Yaw.Owusu39@Example.Com</v>
      </c>
      <c r="R303" t="str">
        <f>salesTable[sources_final]</f>
        <v>Mobile_App_Export.csv</v>
      </c>
      <c r="S303" s="22"/>
    </row>
    <row r="304" spans="1:19" x14ac:dyDescent="0.3">
      <c r="A304" s="8" t="str">
        <f>salesTable[orderRef_final]</f>
        <v>GH-CCT-2025-00862</v>
      </c>
      <c r="B304" s="17">
        <f>salesTable[orderDate_final]</f>
        <v>45802</v>
      </c>
      <c r="C304" s="17" t="str">
        <f>salesTable[CustomerID_final]</f>
        <v>C0229</v>
      </c>
      <c r="D304" s="17" t="str">
        <f>salesTable[firstName_Final]</f>
        <v>AKOSUA</v>
      </c>
      <c r="E304" s="17" t="str">
        <f>salesTable[lastName_final]</f>
        <v>ANTWI</v>
      </c>
      <c r="F304" s="17" t="str">
        <f>salesTable[Region_Final]</f>
        <v>CAPE COAST</v>
      </c>
      <c r="G304" t="str">
        <f>salesTable[productID_Final]</f>
        <v>P009</v>
      </c>
      <c r="H304" t="str">
        <f>salesTable[productName_final]</f>
        <v>FILING CABINET</v>
      </c>
      <c r="I304" t="str">
        <f>salesTable[productCategory_finalStatus]</f>
        <v>OFFICE SUPPLIES</v>
      </c>
      <c r="J304" t="str">
        <f>salesTable[customerType_Final]</f>
        <v>GOVERNMENT</v>
      </c>
      <c r="K304" t="str">
        <f>salesTable[SalesChannel_final]</f>
        <v>AGENT</v>
      </c>
      <c r="L304" t="str">
        <f>salesTable[paymentMethod_Final]</f>
        <v>BANK TRANSFER</v>
      </c>
      <c r="M304">
        <f>salesTable[Quantity_final]</f>
        <v>8</v>
      </c>
      <c r="N304">
        <f>salesTable[UnitPrice_final]</f>
        <v>980</v>
      </c>
      <c r="O304">
        <f>salesTable[revenue_final]</f>
        <v>7840</v>
      </c>
      <c r="P304" t="str">
        <f>salesTable[Phone_final]</f>
        <v>0241234567</v>
      </c>
      <c r="Q304" t="str">
        <f>salesTable[email_final]</f>
        <v>Akosua.Antwi63@Example.Com</v>
      </c>
      <c r="R304" t="str">
        <f>salesTable[sources_final]</f>
        <v>Mobile_App_Export.csv</v>
      </c>
      <c r="S304" s="22"/>
    </row>
    <row r="305" spans="1:19" x14ac:dyDescent="0.3">
      <c r="A305" s="8" t="str">
        <f>salesTable[orderRef_final]</f>
        <v>GH-CCT-2025-00864</v>
      </c>
      <c r="B305" s="17">
        <f>salesTable[orderDate_final]</f>
        <v>45795</v>
      </c>
      <c r="C305" s="17" t="str">
        <f>salesTable[CustomerID_final]</f>
        <v>C0239</v>
      </c>
      <c r="D305" s="17" t="str">
        <f>salesTable[firstName_Final]</f>
        <v>ESI</v>
      </c>
      <c r="E305" s="17" t="str">
        <f>salesTable[lastName_final]</f>
        <v>OWUSU</v>
      </c>
      <c r="F305" s="17" t="str">
        <f>salesTable[Region_Final]</f>
        <v>CAPE COAST</v>
      </c>
      <c r="G305" t="str">
        <f>salesTable[productID_Final]</f>
        <v>P004</v>
      </c>
      <c r="H305" t="str">
        <f>salesTable[productName_final]</f>
        <v>LASER PRINTER</v>
      </c>
      <c r="I305" t="str">
        <f>salesTable[productCategory_finalStatus]</f>
        <v>OFFICE SUPPLIES</v>
      </c>
      <c r="J305" t="str">
        <f>salesTable[customerType_Final]</f>
        <v>INDIVIDUAL</v>
      </c>
      <c r="K305" t="str">
        <f>salesTable[SalesChannel_final]</f>
        <v>ONLINE</v>
      </c>
      <c r="L305" t="str">
        <f>salesTable[paymentMethod_Final]</f>
        <v>CARD</v>
      </c>
      <c r="M305">
        <f>salesTable[Quantity_final]</f>
        <v>10</v>
      </c>
      <c r="N305">
        <f>salesTable[UnitPrice_final]</f>
        <v>1650</v>
      </c>
      <c r="O305">
        <f>salesTable[revenue_final]</f>
        <v>16500</v>
      </c>
      <c r="P305" t="str">
        <f>salesTable[Phone_final]</f>
        <v>0271399389</v>
      </c>
      <c r="Q305" t="str">
        <f>salesTable[email_final]</f>
        <v>Esi.Owusu95@Example.Con</v>
      </c>
      <c r="R305" t="str">
        <f>salesTable[sources_final]</f>
        <v>Online_Sales_2025.xlsx</v>
      </c>
      <c r="S305" s="22"/>
    </row>
    <row r="306" spans="1:19" x14ac:dyDescent="0.3">
      <c r="A306" s="8" t="str">
        <f>salesTable[orderRef_final]</f>
        <v>GH-CCT-2025-00869</v>
      </c>
      <c r="B306" s="17">
        <f>salesTable[orderDate_final]</f>
        <v>45925</v>
      </c>
      <c r="C306" s="17" t="str">
        <f>salesTable[CustomerID_final]</f>
        <v>C0021</v>
      </c>
      <c r="D306" s="17" t="str">
        <f>salesTable[firstName_Final]</f>
        <v>ADWOA</v>
      </c>
      <c r="E306" s="17" t="str">
        <f>salesTable[lastName_final]</f>
        <v>OWUSU</v>
      </c>
      <c r="F306" s="17" t="str">
        <f>salesTable[Region_Final]</f>
        <v>CAPE COAST</v>
      </c>
      <c r="G306" t="str">
        <f>salesTable[productID_Final]</f>
        <v>P006</v>
      </c>
      <c r="H306" t="str">
        <f>salesTable[productName_final]</f>
        <v>STANDING DESK</v>
      </c>
      <c r="I306" t="str">
        <f>salesTable[productCategory_finalStatus]</f>
        <v>FURNITURE</v>
      </c>
      <c r="J306" t="str">
        <f>salesTable[customerType_Final]</f>
        <v>GOVERNMENT</v>
      </c>
      <c r="K306" t="str">
        <f>salesTable[SalesChannel_final]</f>
        <v>MOBILE APP</v>
      </c>
      <c r="L306" t="str">
        <f>salesTable[paymentMethod_Final]</f>
        <v>CARD</v>
      </c>
      <c r="M306">
        <f>salesTable[Quantity_final]</f>
        <v>8</v>
      </c>
      <c r="N306">
        <f>salesTable[UnitPrice_final]</f>
        <v>1900</v>
      </c>
      <c r="O306">
        <f>salesTable[revenue_final]</f>
        <v>15200</v>
      </c>
      <c r="P306" t="str">
        <f>salesTable[Phone_final]</f>
        <v>0541108962</v>
      </c>
      <c r="Q306" t="str">
        <f>salesTable[email_final]</f>
        <v>Adwoa.Owusu50@Example.Com</v>
      </c>
      <c r="R306" t="str">
        <f>salesTable[sources_final]</f>
        <v>Agent_App_2025.csv</v>
      </c>
      <c r="S306" s="22"/>
    </row>
    <row r="307" spans="1:19" x14ac:dyDescent="0.3">
      <c r="A307" s="8" t="str">
        <f>salesTable[orderRef_final]</f>
        <v>GH-CCT-2025-00902</v>
      </c>
      <c r="B307" s="17">
        <f>salesTable[orderDate_final]</f>
        <v>45798</v>
      </c>
      <c r="C307" s="17" t="str">
        <f>salesTable[CustomerID_final]</f>
        <v>C0098</v>
      </c>
      <c r="D307" s="17" t="str">
        <f>salesTable[firstName_Final]</f>
        <v>AKOSUA</v>
      </c>
      <c r="E307" s="17" t="str">
        <f>salesTable[lastName_final]</f>
        <v>ANTWI</v>
      </c>
      <c r="F307" s="17" t="str">
        <f>salesTable[Region_Final]</f>
        <v>CAPE COAST</v>
      </c>
      <c r="G307" t="str">
        <f>salesTable[productID_Final]</f>
        <v>P010</v>
      </c>
      <c r="H307" t="str">
        <f>salesTable[productName_final]</f>
        <v>AIR CONDITIONER</v>
      </c>
      <c r="I307" t="str">
        <f>salesTable[productCategory_finalStatus]</f>
        <v>HOME APPLIANCES</v>
      </c>
      <c r="J307" t="str">
        <f>salesTable[customerType_Final]</f>
        <v>INDIVIDUAL</v>
      </c>
      <c r="K307" t="str">
        <f>salesTable[SalesChannel_final]</f>
        <v>ONLINE</v>
      </c>
      <c r="L307" t="str">
        <f>salesTable[paymentMethod_Final]</f>
        <v>BANK TRANSFER</v>
      </c>
      <c r="M307">
        <f>salesTable[Quantity_final]</f>
        <v>9</v>
      </c>
      <c r="N307">
        <f>salesTable[UnitPrice_final]</f>
        <v>3600</v>
      </c>
      <c r="O307">
        <f>salesTable[revenue_final]</f>
        <v>32400</v>
      </c>
      <c r="P307" t="str">
        <f>salesTable[Phone_final]</f>
        <v>0546062095</v>
      </c>
      <c r="Q307" t="str">
        <f>salesTable[email_final]</f>
        <v>Akosua.Antwi96@Example.Com</v>
      </c>
      <c r="R307" t="str">
        <f>salesTable[sources_final]</f>
        <v>Mobile_App_Export.csv</v>
      </c>
      <c r="S307" s="22"/>
    </row>
    <row r="308" spans="1:19" x14ac:dyDescent="0.3">
      <c r="A308" s="8" t="str">
        <f>salesTable[orderRef_final]</f>
        <v>GH-CCT-2025-00903</v>
      </c>
      <c r="B308" s="17">
        <f>salesTable[orderDate_final]</f>
        <v>45916</v>
      </c>
      <c r="C308" s="17" t="str">
        <f>salesTable[CustomerID_final]</f>
        <v>C0156</v>
      </c>
      <c r="D308" s="17" t="str">
        <f>salesTable[firstName_Final]</f>
        <v>KWAME</v>
      </c>
      <c r="E308" s="17" t="str">
        <f>salesTable[lastName_final]</f>
        <v>MENSAH</v>
      </c>
      <c r="F308" s="17" t="str">
        <f>salesTable[Region_Final]</f>
        <v>CAPE COAST</v>
      </c>
      <c r="G308" t="str">
        <f>salesTable[productID_Final]</f>
        <v>P011</v>
      </c>
      <c r="H308" t="str">
        <f>salesTable[productName_final]</f>
        <v>EXECUTIVE DESK</v>
      </c>
      <c r="I308" t="str">
        <f>salesTable[productCategory_finalStatus]</f>
        <v>FURNITURE</v>
      </c>
      <c r="J308" t="str">
        <f>salesTable[customerType_Final]</f>
        <v>BUSINESS</v>
      </c>
      <c r="K308" t="str">
        <f>salesTable[SalesChannel_final]</f>
        <v>AGENT</v>
      </c>
      <c r="L308" t="str">
        <f>salesTable[paymentMethod_Final]</f>
        <v>CARD</v>
      </c>
      <c r="M308">
        <f>salesTable[Quantity_final]</f>
        <v>8</v>
      </c>
      <c r="N308">
        <f>salesTable[UnitPrice_final]</f>
        <v>2400</v>
      </c>
      <c r="O308">
        <f>salesTable[revenue_final]</f>
        <v>19200</v>
      </c>
      <c r="P308" t="str">
        <f>salesTable[Phone_final]</f>
        <v>0548216453</v>
      </c>
      <c r="Q308" t="str">
        <f>salesTable[email_final]</f>
        <v>Kwame.Mensah60@Example.Com</v>
      </c>
      <c r="R308" t="str">
        <f>salesTable[sources_final]</f>
        <v>Online_Sales_2025.xlsx</v>
      </c>
      <c r="S308" s="22"/>
    </row>
    <row r="309" spans="1:19" x14ac:dyDescent="0.3">
      <c r="A309" s="8" t="str">
        <f>salesTable[orderRef_final]</f>
        <v>GH-CCT-2025-00910</v>
      </c>
      <c r="B309" s="17">
        <f>salesTable[orderDate_final]</f>
        <v>46003</v>
      </c>
      <c r="C309" s="17" t="str">
        <f>salesTable[CustomerID_final]</f>
        <v>C0174</v>
      </c>
      <c r="D309" s="17" t="str">
        <f>salesTable[firstName_Final]</f>
        <v>NAA</v>
      </c>
      <c r="E309" s="17" t="str">
        <f>salesTable[lastName_final]</f>
        <v>ASARE</v>
      </c>
      <c r="F309" s="17" t="str">
        <f>salesTable[Region_Final]</f>
        <v>CAPE COAST</v>
      </c>
      <c r="G309" t="str">
        <f>salesTable[productID_Final]</f>
        <v>P010</v>
      </c>
      <c r="H309" t="str">
        <f>salesTable[productName_final]</f>
        <v>AIR CONDITIONER</v>
      </c>
      <c r="I309" t="str">
        <f>salesTable[productCategory_finalStatus]</f>
        <v>HOME APPLIANCES</v>
      </c>
      <c r="J309" t="str">
        <f>salesTable[customerType_Final]</f>
        <v>BUSINESS</v>
      </c>
      <c r="K309" t="str">
        <f>salesTable[SalesChannel_final]</f>
        <v>ONLINE</v>
      </c>
      <c r="L309" t="str">
        <f>salesTable[paymentMethod_Final]</f>
        <v>MOBILE MONEY</v>
      </c>
      <c r="M309">
        <f>salesTable[Quantity_final]</f>
        <v>12</v>
      </c>
      <c r="N309">
        <f>salesTable[UnitPrice_final]</f>
        <v>3600</v>
      </c>
      <c r="O309">
        <f>salesTable[revenue_final]</f>
        <v>43200</v>
      </c>
      <c r="P309" t="str">
        <f>salesTable[Phone_final]</f>
        <v>0557788682</v>
      </c>
      <c r="Q309" t="str">
        <f>salesTable[email_final]</f>
        <v>Naa.Asare9@Example.Com</v>
      </c>
      <c r="R309" t="str">
        <f>salesTable[sources_final]</f>
        <v>Online_Sales_2025.xlsx</v>
      </c>
      <c r="S309" s="22"/>
    </row>
    <row r="310" spans="1:19" x14ac:dyDescent="0.3">
      <c r="A310" s="8" t="str">
        <f>salesTable[orderRef_final]</f>
        <v>GH-CCT-2025-00916</v>
      </c>
      <c r="B310" s="17" t="str">
        <f>salesTable[orderDate_final]</f>
        <v>OUT OF SCOPE</v>
      </c>
      <c r="C310" s="17" t="str">
        <f>salesTable[CustomerID_final]</f>
        <v>C0162</v>
      </c>
      <c r="D310" s="17" t="str">
        <f>salesTable[firstName_Final]</f>
        <v>KOFI</v>
      </c>
      <c r="E310" s="17" t="str">
        <f>salesTable[lastName_final]</f>
        <v>OWUSU</v>
      </c>
      <c r="F310" s="17" t="str">
        <f>salesTable[Region_Final]</f>
        <v>CAPE COAST</v>
      </c>
      <c r="G310" t="str">
        <f>salesTable[productID_Final]</f>
        <v>P003</v>
      </c>
      <c r="H310" t="str">
        <f>salesTable[productName_final]</f>
        <v>WIRELESS HEADSET</v>
      </c>
      <c r="I310" t="str">
        <f>salesTable[productCategory_finalStatus]</f>
        <v>ELECTRONICS</v>
      </c>
      <c r="J310" t="str">
        <f>salesTable[customerType_Final]</f>
        <v>BUSINESS</v>
      </c>
      <c r="K310" t="str">
        <f>salesTable[SalesChannel_final]</f>
        <v>IN-STORE</v>
      </c>
      <c r="L310" t="str">
        <f>salesTable[paymentMethod_Final]</f>
        <v>BANK TRANSFER</v>
      </c>
      <c r="M310">
        <f>salesTable[Quantity_final]</f>
        <v>5</v>
      </c>
      <c r="N310">
        <f>salesTable[UnitPrice_final]</f>
        <v>420</v>
      </c>
      <c r="O310">
        <f>salesTable[revenue_final]</f>
        <v>2100</v>
      </c>
      <c r="P310" t="str">
        <f>salesTable[Phone_final]</f>
        <v>0242420337</v>
      </c>
      <c r="Q310" t="str">
        <f>salesTable[email_final]</f>
        <v>Kofi.Owusu33@Example.Com</v>
      </c>
      <c r="R310" t="str">
        <f>salesTable[sources_final]</f>
        <v>Mobile_App_Export.csv</v>
      </c>
      <c r="S310" s="22"/>
    </row>
    <row r="311" spans="1:19" x14ac:dyDescent="0.3">
      <c r="A311" s="8" t="str">
        <f>salesTable[orderRef_final]</f>
        <v>GH-CCT-2025-00922</v>
      </c>
      <c r="B311" s="17">
        <f>salesTable[orderDate_final]</f>
        <v>45788</v>
      </c>
      <c r="C311" s="17" t="str">
        <f>salesTable[CustomerID_final]</f>
        <v>C0292</v>
      </c>
      <c r="D311" s="17" t="str">
        <f>salesTable[firstName_Final]</f>
        <v>ABENA</v>
      </c>
      <c r="E311" s="17" t="str">
        <f>salesTable[lastName_final]</f>
        <v>ADDO</v>
      </c>
      <c r="F311" s="17" t="str">
        <f>salesTable[Region_Final]</f>
        <v>CAPE COAST</v>
      </c>
      <c r="G311" t="str">
        <f>salesTable[productID_Final]</f>
        <v>P003</v>
      </c>
      <c r="H311" t="str">
        <f>salesTable[productName_final]</f>
        <v>WIRELESS HEADSET</v>
      </c>
      <c r="I311" t="str">
        <f>salesTable[productCategory_finalStatus]</f>
        <v>ELECTRONICS</v>
      </c>
      <c r="J311" t="str">
        <f>salesTable[customerType_Final]</f>
        <v>INDIVIDUAL</v>
      </c>
      <c r="K311" t="str">
        <f>salesTable[SalesChannel_final]</f>
        <v>IN-STORE</v>
      </c>
      <c r="L311" t="str">
        <f>salesTable[paymentMethod_Final]</f>
        <v>CARD</v>
      </c>
      <c r="M311">
        <f>salesTable[Quantity_final]</f>
        <v>12</v>
      </c>
      <c r="N311">
        <f>salesTable[UnitPrice_final]</f>
        <v>420</v>
      </c>
      <c r="O311">
        <f>salesTable[revenue_final]</f>
        <v>5040</v>
      </c>
      <c r="P311" t="str">
        <f>salesTable[Phone_final]</f>
        <v>0243671367</v>
      </c>
      <c r="Q311" t="str">
        <f>salesTable[email_final]</f>
        <v>Abena.Addo91@Example.Com</v>
      </c>
      <c r="R311" t="str">
        <f>salesTable[sources_final]</f>
        <v>Agent_App_2025.csv</v>
      </c>
      <c r="S311" s="22"/>
    </row>
    <row r="312" spans="1:19" x14ac:dyDescent="0.3">
      <c r="A312" s="8" t="str">
        <f>salesTable[orderRef_final]</f>
        <v>GH-CCT-2025-00930</v>
      </c>
      <c r="B312" s="17">
        <f>salesTable[orderDate_final]</f>
        <v>45694</v>
      </c>
      <c r="C312" s="17" t="str">
        <f>salesTable[CustomerID_final]</f>
        <v>C0042</v>
      </c>
      <c r="D312" s="17" t="str">
        <f>salesTable[firstName_Final]</f>
        <v>ADWOA</v>
      </c>
      <c r="E312" s="17" t="str">
        <f>salesTable[lastName_final]</f>
        <v>BADU</v>
      </c>
      <c r="F312" s="17" t="str">
        <f>salesTable[Region_Final]</f>
        <v>CAPE COAST</v>
      </c>
      <c r="G312" t="str">
        <f>salesTable[productID_Final]</f>
        <v>P005</v>
      </c>
      <c r="H312" t="str">
        <f>salesTable[productName_final]</f>
        <v>SMARTPHONE X</v>
      </c>
      <c r="I312" t="str">
        <f>salesTable[productCategory_finalStatus]</f>
        <v>ELECTRONICS</v>
      </c>
      <c r="J312" t="str">
        <f>salesTable[customerType_Final]</f>
        <v>BUSINESS</v>
      </c>
      <c r="K312" t="str">
        <f>salesTable[SalesChannel_final]</f>
        <v>AGENT</v>
      </c>
      <c r="L312" t="str">
        <f>salesTable[paymentMethod_Final]</f>
        <v>BANK TRANSFER</v>
      </c>
      <c r="M312">
        <f>salesTable[Quantity_final]</f>
        <v>7</v>
      </c>
      <c r="N312">
        <f>salesTable[UnitPrice_final]</f>
        <v>2800</v>
      </c>
      <c r="O312">
        <f>salesTable[revenue_final]</f>
        <v>19600</v>
      </c>
      <c r="P312" t="str">
        <f>salesTable[Phone_final]</f>
        <v>0594597727</v>
      </c>
      <c r="Q312" t="str">
        <f>salesTable[email_final]</f>
        <v>Adwoa.Badu31@Example.Com</v>
      </c>
      <c r="R312" t="str">
        <f>salesTable[sources_final]</f>
        <v>Retail_POS_2025.csv</v>
      </c>
      <c r="S312" s="22"/>
    </row>
    <row r="313" spans="1:19" x14ac:dyDescent="0.3">
      <c r="A313" s="8" t="str">
        <f>salesTable[orderRef_final]</f>
        <v>GH-CCT-2025-00932</v>
      </c>
      <c r="B313" s="17" t="str">
        <f>salesTable[orderDate_final]</f>
        <v>OUT OF SCOPE</v>
      </c>
      <c r="C313" s="17" t="str">
        <f>salesTable[CustomerID_final]</f>
        <v>C0222</v>
      </c>
      <c r="D313" s="17" t="str">
        <f>salesTable[firstName_Final]</f>
        <v>AMA</v>
      </c>
      <c r="E313" s="17" t="str">
        <f>salesTable[lastName_final]</f>
        <v>BOATENG</v>
      </c>
      <c r="F313" s="17" t="str">
        <f>salesTable[Region_Final]</f>
        <v>CAPE COAST</v>
      </c>
      <c r="G313" t="str">
        <f>salesTable[productID_Final]</f>
        <v>P002</v>
      </c>
      <c r="H313" t="str">
        <f>salesTable[productName_final]</f>
        <v>OFFICE CHAIR</v>
      </c>
      <c r="I313" t="str">
        <f>salesTable[productCategory_finalStatus]</f>
        <v>FURNITURE</v>
      </c>
      <c r="J313" t="str">
        <f>salesTable[customerType_Final]</f>
        <v>BUSINESS</v>
      </c>
      <c r="K313" t="str">
        <f>salesTable[SalesChannel_final]</f>
        <v>MOBILE APP</v>
      </c>
      <c r="L313" t="str">
        <f>salesTable[paymentMethod_Final]</f>
        <v>CASH</v>
      </c>
      <c r="M313">
        <f>salesTable[Quantity_final]</f>
        <v>1</v>
      </c>
      <c r="N313">
        <f>salesTable[UnitPrice_final]</f>
        <v>850</v>
      </c>
      <c r="O313">
        <f>salesTable[revenue_final]</f>
        <v>850</v>
      </c>
      <c r="P313" t="str">
        <f>salesTable[Phone_final]</f>
        <v>0273133145</v>
      </c>
      <c r="Q313" t="str">
        <f>salesTable[email_final]</f>
        <v>Ama.Boateng25@Example.Com</v>
      </c>
      <c r="R313" t="str">
        <f>salesTable[sources_final]</f>
        <v>Retail_POS_2025.csv</v>
      </c>
      <c r="S313" s="22"/>
    </row>
    <row r="314" spans="1:19" x14ac:dyDescent="0.3">
      <c r="A314" s="8" t="str">
        <f>salesTable[orderRef_final]</f>
        <v>GH-CCT-2025-00934</v>
      </c>
      <c r="B314" s="17">
        <f>salesTable[orderDate_final]</f>
        <v>45954</v>
      </c>
      <c r="C314" s="17" t="str">
        <f>salesTable[CustomerID_final]</f>
        <v>C0314</v>
      </c>
      <c r="D314" s="17" t="str">
        <f>salesTable[firstName_Final]</f>
        <v>ADWOA</v>
      </c>
      <c r="E314" s="17" t="str">
        <f>salesTable[lastName_final]</f>
        <v>BADU</v>
      </c>
      <c r="F314" s="17" t="str">
        <f>salesTable[Region_Final]</f>
        <v>CAPE COAST</v>
      </c>
      <c r="G314" t="str">
        <f>salesTable[productID_Final]</f>
        <v>P004</v>
      </c>
      <c r="H314" t="str">
        <f>salesTable[productName_final]</f>
        <v>LASER PRINTER</v>
      </c>
      <c r="I314" t="str">
        <f>salesTable[productCategory_finalStatus]</f>
        <v>OFFICE SUPPLIES</v>
      </c>
      <c r="J314" t="str">
        <f>salesTable[customerType_Final]</f>
        <v>GOVERNMENT</v>
      </c>
      <c r="K314" t="str">
        <f>salesTable[SalesChannel_final]</f>
        <v>MOBILE APP</v>
      </c>
      <c r="L314" t="str">
        <f>salesTable[paymentMethod_Final]</f>
        <v>CASH</v>
      </c>
      <c r="M314">
        <f>salesTable[Quantity_final]</f>
        <v>9</v>
      </c>
      <c r="N314">
        <f>salesTable[UnitPrice_final]</f>
        <v>1650</v>
      </c>
      <c r="O314">
        <f>salesTable[revenue_final]</f>
        <v>14850</v>
      </c>
      <c r="P314" t="str">
        <f>salesTable[Phone_final]</f>
        <v>0208061542</v>
      </c>
      <c r="Q314" t="str">
        <f>salesTable[email_final]</f>
        <v>Adwoa.Badu7@Example.Com</v>
      </c>
      <c r="R314" t="str">
        <f>salesTable[sources_final]</f>
        <v>Online_Sales_2025.xlsx</v>
      </c>
      <c r="S314" s="22"/>
    </row>
    <row r="315" spans="1:19" x14ac:dyDescent="0.3">
      <c r="A315" s="8" t="str">
        <f>salesTable[orderRef_final]</f>
        <v>GH-CCT-2025-00946</v>
      </c>
      <c r="B315" s="17" t="str">
        <f>salesTable[orderDate_final]</f>
        <v>OUT OF SCOPE</v>
      </c>
      <c r="C315" s="17" t="str">
        <f>salesTable[CustomerID_final]</f>
        <v>C0400</v>
      </c>
      <c r="D315" s="17" t="str">
        <f>salesTable[firstName_Final]</f>
        <v>MICHAEL</v>
      </c>
      <c r="E315" s="17" t="str">
        <f>salesTable[lastName_final]</f>
        <v>ASARE</v>
      </c>
      <c r="F315" s="17" t="str">
        <f>salesTable[Region_Final]</f>
        <v>CAPE COAST</v>
      </c>
      <c r="G315" t="str">
        <f>salesTable[productID_Final]</f>
        <v>P004</v>
      </c>
      <c r="H315" t="str">
        <f>salesTable[productName_final]</f>
        <v>LASER PRINTER</v>
      </c>
      <c r="I315" t="str">
        <f>salesTable[productCategory_finalStatus]</f>
        <v>OFFICE SUPPLIES</v>
      </c>
      <c r="J315" t="str">
        <f>salesTable[customerType_Final]</f>
        <v>BUSINESS</v>
      </c>
      <c r="K315" t="str">
        <f>salesTable[SalesChannel_final]</f>
        <v>MOBILE APP</v>
      </c>
      <c r="L315" t="str">
        <f>salesTable[paymentMethod_Final]</f>
        <v>BANK TRANSFER</v>
      </c>
      <c r="M315">
        <f>salesTable[Quantity_final]</f>
        <v>8</v>
      </c>
      <c r="N315">
        <f>salesTable[UnitPrice_final]</f>
        <v>1650</v>
      </c>
      <c r="O315" t="str">
        <f>salesTable[revenue_final]</f>
        <v>INVALID</v>
      </c>
      <c r="P315" t="str">
        <f>salesTable[Phone_final]</f>
        <v>0558167156</v>
      </c>
      <c r="Q315" t="str">
        <f>salesTable[email_final]</f>
        <v>Michael.Asare7@Example.Con</v>
      </c>
      <c r="R315" t="str">
        <f>salesTable[sources_final]</f>
        <v>Mobile_App_Export.csv</v>
      </c>
      <c r="S315" s="22"/>
    </row>
    <row r="316" spans="1:19" x14ac:dyDescent="0.3">
      <c r="A316" s="8" t="str">
        <f>salesTable[orderRef_final]</f>
        <v>GH-CCT-2025-00969</v>
      </c>
      <c r="B316" s="17">
        <f>salesTable[orderDate_final]</f>
        <v>45892</v>
      </c>
      <c r="C316" s="17" t="str">
        <f>salesTable[CustomerID_final]</f>
        <v>C0279</v>
      </c>
      <c r="D316" s="17" t="str">
        <f>salesTable[firstName_Final]</f>
        <v>MICHAEL</v>
      </c>
      <c r="E316" s="17" t="str">
        <f>salesTable[lastName_final]</f>
        <v>OSEI</v>
      </c>
      <c r="F316" s="17" t="str">
        <f>salesTable[Region_Final]</f>
        <v>CAPE COAST</v>
      </c>
      <c r="G316" t="str">
        <f>salesTable[productID_Final]</f>
        <v>P004</v>
      </c>
      <c r="H316" t="str">
        <f>salesTable[productName_final]</f>
        <v>LASER PRINTER</v>
      </c>
      <c r="I316" t="str">
        <f>salesTable[productCategory_finalStatus]</f>
        <v>OFFICE SUPPLIES</v>
      </c>
      <c r="J316" t="str">
        <f>salesTable[customerType_Final]</f>
        <v>BUSINESS</v>
      </c>
      <c r="K316" t="str">
        <f>salesTable[SalesChannel_final]</f>
        <v>MOBILE APP</v>
      </c>
      <c r="L316" t="str">
        <f>salesTable[paymentMethod_Final]</f>
        <v>BANK TRANSFER</v>
      </c>
      <c r="M316">
        <f>salesTable[Quantity_final]</f>
        <v>12</v>
      </c>
      <c r="N316">
        <f>salesTable[UnitPrice_final]</f>
        <v>1650</v>
      </c>
      <c r="O316">
        <f>salesTable[revenue_final]</f>
        <v>19800</v>
      </c>
      <c r="P316" t="str">
        <f>salesTable[Phone_final]</f>
        <v>0593043358</v>
      </c>
      <c r="Q316" t="str">
        <f>salesTable[email_final]</f>
        <v>Michael.Osei12Example.Com</v>
      </c>
      <c r="R316" t="str">
        <f>salesTable[sources_final]</f>
        <v>Agent_App_2025.csv</v>
      </c>
      <c r="S316" s="22"/>
    </row>
    <row r="317" spans="1:19" x14ac:dyDescent="0.3">
      <c r="A317" s="8" t="str">
        <f>salesTable[orderRef_final]</f>
        <v>GH-CCT-2025-00976</v>
      </c>
      <c r="B317" s="17" t="str">
        <f>salesTable[orderDate_final]</f>
        <v>OUT OF SCOPE</v>
      </c>
      <c r="C317" s="17" t="str">
        <f>salesTable[CustomerID_final]</f>
        <v>C0043</v>
      </c>
      <c r="D317" s="17" t="str">
        <f>salesTable[firstName_Final]</f>
        <v>KOFI</v>
      </c>
      <c r="E317" s="17" t="str">
        <f>salesTable[lastName_final]</f>
        <v>ADDO</v>
      </c>
      <c r="F317" s="17" t="str">
        <f>salesTable[Region_Final]</f>
        <v>CAPE COAST</v>
      </c>
      <c r="G317" t="str">
        <f>salesTable[productID_Final]</f>
        <v>P007</v>
      </c>
      <c r="H317" t="str">
        <f>salesTable[productName_final]</f>
        <v>COTTON SHIRT</v>
      </c>
      <c r="I317" t="str">
        <f>salesTable[productCategory_finalStatus]</f>
        <v>CLOTHING</v>
      </c>
      <c r="J317" t="str">
        <f>salesTable[customerType_Final]</f>
        <v>BUSINESS</v>
      </c>
      <c r="K317" t="str">
        <f>salesTable[SalesChannel_final]</f>
        <v>MOBILE APP</v>
      </c>
      <c r="L317" t="str">
        <f>salesTable[paymentMethod_Final]</f>
        <v>CASH</v>
      </c>
      <c r="M317">
        <f>salesTable[Quantity_final]</f>
        <v>2</v>
      </c>
      <c r="N317">
        <f>salesTable[UnitPrice_final]</f>
        <v>180</v>
      </c>
      <c r="O317" t="str">
        <f>salesTable[revenue_final]</f>
        <v>invalid</v>
      </c>
      <c r="P317" t="str">
        <f>salesTable[Phone_final]</f>
        <v>0557450425</v>
      </c>
      <c r="Q317" t="str">
        <f>salesTable[email_final]</f>
        <v>Kofi.Addo63@Example.Com</v>
      </c>
      <c r="R317" t="str">
        <f>salesTable[sources_final]</f>
        <v>Agent_App_2025.csv</v>
      </c>
      <c r="S317" s="22"/>
    </row>
    <row r="318" spans="1:19" x14ac:dyDescent="0.3">
      <c r="A318" s="8" t="str">
        <f>salesTable[orderRef_final]</f>
        <v>GH-CCT-2025-00986</v>
      </c>
      <c r="B318" s="17">
        <f>salesTable[orderDate_final]</f>
        <v>45678</v>
      </c>
      <c r="C318" s="17" t="str">
        <f>salesTable[CustomerID_final]</f>
        <v>C0052</v>
      </c>
      <c r="D318" s="17" t="str">
        <f>salesTable[firstName_Final]</f>
        <v>KOJO</v>
      </c>
      <c r="E318" s="17" t="str">
        <f>salesTable[lastName_final]</f>
        <v>ADDO</v>
      </c>
      <c r="F318" s="17" t="str">
        <f>salesTable[Region_Final]</f>
        <v>CAPE COAST</v>
      </c>
      <c r="G318" t="str">
        <f>salesTable[productID_Final]</f>
        <v>P007</v>
      </c>
      <c r="H318" t="str">
        <f>salesTable[productName_final]</f>
        <v>COTTON SHIRT</v>
      </c>
      <c r="I318" t="str">
        <f>salesTable[productCategory_finalStatus]</f>
        <v>CLOTHING</v>
      </c>
      <c r="J318" t="str">
        <f>salesTable[customerType_Final]</f>
        <v>GOVERNMENT</v>
      </c>
      <c r="K318" t="str">
        <f>salesTable[SalesChannel_final]</f>
        <v>IN-STORE</v>
      </c>
      <c r="L318" t="str">
        <f>salesTable[paymentMethod_Final]</f>
        <v>BANK TRANSFER</v>
      </c>
      <c r="M318">
        <f>salesTable[Quantity_final]</f>
        <v>11</v>
      </c>
      <c r="N318">
        <f>salesTable[UnitPrice_final]</f>
        <v>180</v>
      </c>
      <c r="O318">
        <f>salesTable[revenue_final]</f>
        <v>1980</v>
      </c>
      <c r="P318" t="str">
        <f>salesTable[Phone_final]</f>
        <v>0557760659</v>
      </c>
      <c r="Q318" t="str">
        <f>salesTable[email_final]</f>
        <v>Kojo.Addo96@Example.Com</v>
      </c>
      <c r="R318" t="str">
        <f>salesTable[sources_final]</f>
        <v>Agent_App_2025.csv</v>
      </c>
      <c r="S318" s="22"/>
    </row>
    <row r="319" spans="1:19" x14ac:dyDescent="0.3">
      <c r="A319" s="8" t="str">
        <f>salesTable[orderRef_final]</f>
        <v>GH-CCT-2025-00998</v>
      </c>
      <c r="B319" s="17">
        <f>salesTable[orderDate_final]</f>
        <v>46015</v>
      </c>
      <c r="C319" s="17" t="str">
        <f>salesTable[CustomerID_final]</f>
        <v>C0245</v>
      </c>
      <c r="D319" s="17" t="str">
        <f>salesTable[firstName_Final]</f>
        <v>ESI</v>
      </c>
      <c r="E319" s="17" t="str">
        <f>salesTable[lastName_final]</f>
        <v>APPIAH</v>
      </c>
      <c r="F319" s="17" t="str">
        <f>salesTable[Region_Final]</f>
        <v>CAPE COAST</v>
      </c>
      <c r="G319" t="str">
        <f>salesTable[productID_Final]</f>
        <v>P001</v>
      </c>
      <c r="H319" t="str">
        <f>salesTable[productName_final]</f>
        <v>LAPTOP PRO 14</v>
      </c>
      <c r="I319" t="str">
        <f>salesTable[productCategory_finalStatus]</f>
        <v>ELECTRONICS</v>
      </c>
      <c r="J319" t="str">
        <f>salesTable[customerType_Final]</f>
        <v>GOVERNMENT</v>
      </c>
      <c r="K319" t="str">
        <f>salesTable[SalesChannel_final]</f>
        <v>ONLINE</v>
      </c>
      <c r="L319" t="str">
        <f>salesTable[paymentMethod_Final]</f>
        <v>BANK TRANSFER</v>
      </c>
      <c r="M319">
        <f>salesTable[Quantity_final]</f>
        <v>11</v>
      </c>
      <c r="N319">
        <f>salesTable[UnitPrice_final]</f>
        <v>4200</v>
      </c>
      <c r="O319">
        <f>salesTable[revenue_final]</f>
        <v>46200</v>
      </c>
      <c r="P319" t="str">
        <f>salesTable[Phone_final]</f>
        <v>0271607436</v>
      </c>
      <c r="Q319" t="str">
        <f>salesTable[email_final]</f>
        <v>Esi.Appiah97@Example.Com</v>
      </c>
      <c r="R319" t="str">
        <f>salesTable[sources_final]</f>
        <v>Agent_App_2025.csv</v>
      </c>
      <c r="S319" s="22"/>
    </row>
    <row r="320" spans="1:19" x14ac:dyDescent="0.3">
      <c r="A320" s="8" t="str">
        <f>salesTable[orderRef_final]</f>
        <v>GH-CCT-2025-01014</v>
      </c>
      <c r="B320" s="17">
        <f>salesTable[orderDate_final]</f>
        <v>45735</v>
      </c>
      <c r="C320" s="17" t="str">
        <f>salesTable[CustomerID_final]</f>
        <v>C0140</v>
      </c>
      <c r="D320" s="17" t="str">
        <f>salesTable[firstName_Final]</f>
        <v>ABENA</v>
      </c>
      <c r="E320" s="17" t="str">
        <f>salesTable[lastName_final]</f>
        <v>OSEI</v>
      </c>
      <c r="F320" s="17" t="str">
        <f>salesTable[Region_Final]</f>
        <v>CAPE COAST</v>
      </c>
      <c r="G320" t="str">
        <f>salesTable[productID_Final]</f>
        <v>P011</v>
      </c>
      <c r="H320" t="str">
        <f>salesTable[productName_final]</f>
        <v>EXECUTIVE DESK</v>
      </c>
      <c r="I320" t="str">
        <f>salesTable[productCategory_finalStatus]</f>
        <v>FURNITURE</v>
      </c>
      <c r="J320" t="str">
        <f>salesTable[customerType_Final]</f>
        <v>GOVERNMENT</v>
      </c>
      <c r="K320" t="str">
        <f>salesTable[SalesChannel_final]</f>
        <v>MOBILE APP</v>
      </c>
      <c r="L320" t="str">
        <f>salesTable[paymentMethod_Final]</f>
        <v>MOBILE MONEY</v>
      </c>
      <c r="M320">
        <f>salesTable[Quantity_final]</f>
        <v>12</v>
      </c>
      <c r="N320">
        <f>salesTable[UnitPrice_final]</f>
        <v>2400</v>
      </c>
      <c r="O320">
        <f>salesTable[revenue_final]</f>
        <v>28800</v>
      </c>
      <c r="P320" t="str">
        <f>salesTable[Phone_final]</f>
        <v>0596511685</v>
      </c>
      <c r="Q320" t="str">
        <f>salesTable[email_final]</f>
        <v>Abena.Osei20@Example.Com</v>
      </c>
      <c r="R320" t="str">
        <f>salesTable[sources_final]</f>
        <v>Retail_POS_2025.csv</v>
      </c>
      <c r="S320" s="22"/>
    </row>
    <row r="321" spans="1:19" x14ac:dyDescent="0.3">
      <c r="A321" s="8" t="str">
        <f>salesTable[orderRef_final]</f>
        <v>GH-CCT-2025-01018</v>
      </c>
      <c r="B321" s="17">
        <f>salesTable[orderDate_final]</f>
        <v>45932</v>
      </c>
      <c r="C321" s="17" t="str">
        <f>salesTable[CustomerID_final]</f>
        <v>C0204</v>
      </c>
      <c r="D321" s="17" t="str">
        <f>salesTable[firstName_Final]</f>
        <v>AKOSUA</v>
      </c>
      <c r="E321" s="17" t="str">
        <f>salesTable[lastName_final]</f>
        <v>ADDO</v>
      </c>
      <c r="F321" s="17" t="str">
        <f>salesTable[Region_Final]</f>
        <v>CAPE COAST</v>
      </c>
      <c r="G321" t="str">
        <f>salesTable[productID_Final]</f>
        <v>P008</v>
      </c>
      <c r="H321" t="str">
        <f>salesTable[productName_final]</f>
        <v>MICROWAVE 25L</v>
      </c>
      <c r="I321" t="str">
        <f>salesTable[productCategory_finalStatus]</f>
        <v>HOME APPLIANCES</v>
      </c>
      <c r="J321" t="str">
        <f>salesTable[customerType_Final]</f>
        <v>GOVERNMENT</v>
      </c>
      <c r="K321" t="str">
        <f>salesTable[SalesChannel_final]</f>
        <v>MOBILE APP</v>
      </c>
      <c r="L321" t="str">
        <f>salesTable[paymentMethod_Final]</f>
        <v>MOBILE MONEY</v>
      </c>
      <c r="M321">
        <f>salesTable[Quantity_final]</f>
        <v>5</v>
      </c>
      <c r="N321">
        <f>salesTable[UnitPrice_final]</f>
        <v>1250</v>
      </c>
      <c r="O321">
        <f>salesTable[revenue_final]</f>
        <v>6250</v>
      </c>
      <c r="P321" t="str">
        <f>salesTable[Phone_final]</f>
        <v>0544766177</v>
      </c>
      <c r="Q321" t="str">
        <f>salesTable[email_final]</f>
        <v>Akosua.Addo16@Example.Com</v>
      </c>
      <c r="R321" t="str">
        <f>salesTable[sources_final]</f>
        <v>Mobile_App_Export.csv</v>
      </c>
      <c r="S321" s="22"/>
    </row>
    <row r="322" spans="1:19" x14ac:dyDescent="0.3">
      <c r="A322" s="8" t="str">
        <f>salesTable[orderRef_final]</f>
        <v>GH-CCT-2025-01025</v>
      </c>
      <c r="B322" s="17">
        <f>salesTable[orderDate_final]</f>
        <v>45889</v>
      </c>
      <c r="C322" s="17" t="str">
        <f>salesTable[CustomerID_final]</f>
        <v>C0265</v>
      </c>
      <c r="D322" s="17" t="str">
        <f>salesTable[firstName_Final]</f>
        <v>AKOSUA</v>
      </c>
      <c r="E322" s="17" t="str">
        <f>salesTable[lastName_final]</f>
        <v>APPIAH</v>
      </c>
      <c r="F322" s="17" t="str">
        <f>salesTable[Region_Final]</f>
        <v>CAPE COAST</v>
      </c>
      <c r="G322" t="str">
        <f>salesTable[productID_Final]</f>
        <v>P009</v>
      </c>
      <c r="H322" t="str">
        <f>salesTable[productName_final]</f>
        <v>FILING CABINET</v>
      </c>
      <c r="I322" t="str">
        <f>salesTable[productCategory_finalStatus]</f>
        <v>OFFICE SUPPLIES</v>
      </c>
      <c r="J322" t="str">
        <f>salesTable[customerType_Final]</f>
        <v>BUSINESS</v>
      </c>
      <c r="K322" t="str">
        <f>salesTable[SalesChannel_final]</f>
        <v>ONLINE</v>
      </c>
      <c r="L322" t="str">
        <f>salesTable[paymentMethod_Final]</f>
        <v>MOBILE MONEY</v>
      </c>
      <c r="M322">
        <f>salesTable[Quantity_final]</f>
        <v>4</v>
      </c>
      <c r="N322" t="str">
        <f>salesTable[UnitPrice_final]</f>
        <v>INVALID</v>
      </c>
      <c r="O322" t="str">
        <f>salesTable[revenue_final]</f>
        <v>INVALID</v>
      </c>
      <c r="P322" t="str">
        <f>salesTable[Phone_final]</f>
        <v>0501053159</v>
      </c>
      <c r="Q322" t="str">
        <f>salesTable[email_final]</f>
        <v>Akosua.Appiah74@Example.Com</v>
      </c>
      <c r="R322" t="str">
        <f>salesTable[sources_final]</f>
        <v>Agent_App_2025.csv</v>
      </c>
      <c r="S322" s="22"/>
    </row>
    <row r="323" spans="1:19" x14ac:dyDescent="0.3">
      <c r="A323" s="8" t="str">
        <f>salesTable[orderRef_final]</f>
        <v>GH-CCT-2025-01036</v>
      </c>
      <c r="B323" s="17" t="str">
        <f>salesTable[orderDate_final]</f>
        <v>OUT OF SCOPE</v>
      </c>
      <c r="C323" s="17" t="str">
        <f>salesTable[CustomerID_final]</f>
        <v>C0101</v>
      </c>
      <c r="D323" s="17" t="str">
        <f>salesTable[firstName_Final]</f>
        <v>YAW</v>
      </c>
      <c r="E323" s="17" t="str">
        <f>salesTable[lastName_final]</f>
        <v>BADU</v>
      </c>
      <c r="F323" s="17" t="str">
        <f>salesTable[Region_Final]</f>
        <v>CAPE COAST</v>
      </c>
      <c r="G323" t="str">
        <f>salesTable[productID_Final]</f>
        <v>P002</v>
      </c>
      <c r="H323" t="str">
        <f>salesTable[productName_final]</f>
        <v>OFFICE CHAIR</v>
      </c>
      <c r="I323" t="str">
        <f>salesTable[productCategory_finalStatus]</f>
        <v>FURNITURE</v>
      </c>
      <c r="J323" t="str">
        <f>salesTable[customerType_Final]</f>
        <v>BUSINESS</v>
      </c>
      <c r="K323" t="str">
        <f>salesTable[SalesChannel_final]</f>
        <v>IN-STORE</v>
      </c>
      <c r="L323" t="str">
        <f>salesTable[paymentMethod_Final]</f>
        <v>CARD</v>
      </c>
      <c r="M323">
        <f>salesTable[Quantity_final]</f>
        <v>6</v>
      </c>
      <c r="N323">
        <f>salesTable[UnitPrice_final]</f>
        <v>850</v>
      </c>
      <c r="O323">
        <f>salesTable[revenue_final]</f>
        <v>5100</v>
      </c>
      <c r="P323" t="str">
        <f>salesTable[Phone_final]</f>
        <v>0555950185</v>
      </c>
      <c r="Q323" t="str">
        <f>salesTable[email_final]</f>
        <v>Yaw.Badu60@Example.Com</v>
      </c>
      <c r="R323" t="str">
        <f>salesTable[sources_final]</f>
        <v>Agent_App_2025.csv</v>
      </c>
      <c r="S323" s="22"/>
    </row>
    <row r="324" spans="1:19" x14ac:dyDescent="0.3">
      <c r="A324" s="8" t="str">
        <f>salesTable[orderRef_final]</f>
        <v>GH-CCT-2025-01038</v>
      </c>
      <c r="B324" s="17">
        <f>salesTable[orderDate_final]</f>
        <v>45972</v>
      </c>
      <c r="C324" s="17" t="str">
        <f>salesTable[CustomerID_final]</f>
        <v>C0312</v>
      </c>
      <c r="D324" s="17" t="str">
        <f>salesTable[firstName_Final]</f>
        <v>AKOSUA</v>
      </c>
      <c r="E324" s="17" t="str">
        <f>salesTable[lastName_final]</f>
        <v>OWUSU</v>
      </c>
      <c r="F324" s="17" t="str">
        <f>salesTable[Region_Final]</f>
        <v>CAPE COAST</v>
      </c>
      <c r="G324" t="str">
        <f>salesTable[productID_Final]</f>
        <v>P006</v>
      </c>
      <c r="H324" t="str">
        <f>salesTable[productName_final]</f>
        <v>STANDING DESK</v>
      </c>
      <c r="I324" t="str">
        <f>salesTable[productCategory_finalStatus]</f>
        <v>FURNITURE</v>
      </c>
      <c r="J324" t="str">
        <f>salesTable[customerType_Final]</f>
        <v>GOVERNMENT</v>
      </c>
      <c r="K324" t="str">
        <f>salesTable[SalesChannel_final]</f>
        <v>AGENT</v>
      </c>
      <c r="L324" t="str">
        <f>salesTable[paymentMethod_Final]</f>
        <v>BANK TRANSFER</v>
      </c>
      <c r="M324">
        <f>salesTable[Quantity_final]</f>
        <v>5</v>
      </c>
      <c r="N324" t="str">
        <f>salesTable[UnitPrice_final]</f>
        <v>INVALID</v>
      </c>
      <c r="O324" t="str">
        <f>salesTable[revenue_final]</f>
        <v>INVALID</v>
      </c>
      <c r="P324" t="str">
        <f>salesTable[Phone_final]</f>
        <v>0559867148</v>
      </c>
      <c r="Q324" t="str">
        <f>salesTable[email_final]</f>
        <v>Akosua.Owusu82@Example.Com</v>
      </c>
      <c r="R324" t="str">
        <f>salesTable[sources_final]</f>
        <v>Agent_App_2025.csv</v>
      </c>
      <c r="S324" s="22"/>
    </row>
    <row r="325" spans="1:19" x14ac:dyDescent="0.3">
      <c r="A325" s="8" t="str">
        <f>salesTable[orderRef_final]</f>
        <v>GH-CCT-2025-01040</v>
      </c>
      <c r="B325" s="17">
        <f>salesTable[orderDate_final]</f>
        <v>45666</v>
      </c>
      <c r="C325" s="17" t="str">
        <f>salesTable[CustomerID_final]</f>
        <v>C0311</v>
      </c>
      <c r="D325" s="17" t="str">
        <f>salesTable[firstName_Final]</f>
        <v>ABENA</v>
      </c>
      <c r="E325" s="17" t="str">
        <f>salesTable[lastName_final]</f>
        <v>BADU</v>
      </c>
      <c r="F325" s="17" t="str">
        <f>salesTable[Region_Final]</f>
        <v>CAPE COAST</v>
      </c>
      <c r="G325" t="str">
        <f>salesTable[productID_Final]</f>
        <v>P012</v>
      </c>
      <c r="H325" t="str">
        <f>salesTable[productName_final]</f>
        <v>BLENDER PLUS</v>
      </c>
      <c r="I325" t="str">
        <f>salesTable[productCategory_finalStatus]</f>
        <v>HOME APPLIANCES</v>
      </c>
      <c r="J325" t="str">
        <f>salesTable[customerType_Final]</f>
        <v>BUSINESS</v>
      </c>
      <c r="K325" t="str">
        <f>salesTable[SalesChannel_final]</f>
        <v>AGENT</v>
      </c>
      <c r="L325" t="str">
        <f>salesTable[paymentMethod_Final]</f>
        <v>CASH</v>
      </c>
      <c r="M325">
        <f>salesTable[Quantity_final]</f>
        <v>5</v>
      </c>
      <c r="N325">
        <f>salesTable[UnitPrice_final]</f>
        <v>620</v>
      </c>
      <c r="O325">
        <f>salesTable[revenue_final]</f>
        <v>3100</v>
      </c>
      <c r="P325" t="str">
        <f>salesTable[Phone_final]</f>
        <v>0246231400</v>
      </c>
      <c r="Q325" t="str">
        <f>salesTable[email_final]</f>
        <v>Abena.Badu19@Example.Com</v>
      </c>
      <c r="R325" t="str">
        <f>salesTable[sources_final]</f>
        <v>Agent_App_2025.csv</v>
      </c>
      <c r="S325" s="22"/>
    </row>
    <row r="326" spans="1:19" x14ac:dyDescent="0.3">
      <c r="A326" s="8" t="str">
        <f>salesTable[orderRef_final]</f>
        <v>GH-CCT-2025-01056</v>
      </c>
      <c r="B326" s="17">
        <f>salesTable[orderDate_final]</f>
        <v>45825</v>
      </c>
      <c r="C326" s="17" t="str">
        <f>salesTable[CustomerID_final]</f>
        <v>C0244</v>
      </c>
      <c r="D326" s="17" t="str">
        <f>salesTable[firstName_Final]</f>
        <v>AKOSUA</v>
      </c>
      <c r="E326" s="17" t="str">
        <f>salesTable[lastName_final]</f>
        <v>OWUSU</v>
      </c>
      <c r="F326" s="17" t="str">
        <f>salesTable[Region_Final]</f>
        <v>CAPE COAST</v>
      </c>
      <c r="G326" t="str">
        <f>salesTable[productID_Final]</f>
        <v>P002</v>
      </c>
      <c r="H326" t="str">
        <f>salesTable[productName_final]</f>
        <v>OFFICE CHAIR</v>
      </c>
      <c r="I326" t="str">
        <f>salesTable[productCategory_finalStatus]</f>
        <v>FURNITURE</v>
      </c>
      <c r="J326" t="str">
        <f>salesTable[customerType_Final]</f>
        <v>INDIVIDUAL</v>
      </c>
      <c r="K326" t="str">
        <f>salesTable[SalesChannel_final]</f>
        <v>MOBILE APP</v>
      </c>
      <c r="L326" t="str">
        <f>salesTable[paymentMethod_Final]</f>
        <v>MOBILE MONEY</v>
      </c>
      <c r="M326">
        <f>salesTable[Quantity_final]</f>
        <v>4</v>
      </c>
      <c r="N326">
        <f>salesTable[UnitPrice_final]</f>
        <v>850</v>
      </c>
      <c r="O326">
        <f>salesTable[revenue_final]</f>
        <v>3400</v>
      </c>
      <c r="P326" t="str">
        <f>salesTable[Phone_final]</f>
        <v>0544173843</v>
      </c>
      <c r="Q326" t="str">
        <f>salesTable[email_final]</f>
        <v>Akosua.Owusu67@Example.Com</v>
      </c>
      <c r="R326" t="str">
        <f>salesTable[sources_final]</f>
        <v>Online_Sales_2025.xlsx</v>
      </c>
      <c r="S326" s="22"/>
    </row>
    <row r="327" spans="1:19" x14ac:dyDescent="0.3">
      <c r="A327" s="8" t="str">
        <f>salesTable[orderRef_final]</f>
        <v>GH-CCT-2025-01064</v>
      </c>
      <c r="B327" s="17">
        <f>salesTable[orderDate_final]</f>
        <v>45974</v>
      </c>
      <c r="C327" s="17" t="str">
        <f>salesTable[CustomerID_final]</f>
        <v>C0241</v>
      </c>
      <c r="D327" s="17" t="str">
        <f>salesTable[firstName_Final]</f>
        <v>KWAME</v>
      </c>
      <c r="E327" s="17" t="str">
        <f>salesTable[lastName_final]</f>
        <v>BOATENG</v>
      </c>
      <c r="F327" s="17" t="str">
        <f>salesTable[Region_Final]</f>
        <v>CAPE COAST</v>
      </c>
      <c r="G327" t="str">
        <f>salesTable[productID_Final]</f>
        <v>P001</v>
      </c>
      <c r="H327" t="str">
        <f>salesTable[productName_final]</f>
        <v>LAPTOP PRO 14</v>
      </c>
      <c r="I327" t="str">
        <f>salesTable[productCategory_finalStatus]</f>
        <v>ELECTRONICS</v>
      </c>
      <c r="J327" t="str">
        <f>salesTable[customerType_Final]</f>
        <v>INDIVIDUAL</v>
      </c>
      <c r="K327" t="str">
        <f>salesTable[SalesChannel_final]</f>
        <v>IN-STORE</v>
      </c>
      <c r="L327" t="str">
        <f>salesTable[paymentMethod_Final]</f>
        <v>MOBILE MONEY</v>
      </c>
      <c r="M327">
        <f>salesTable[Quantity_final]</f>
        <v>11</v>
      </c>
      <c r="N327">
        <f>salesTable[UnitPrice_final]</f>
        <v>4200</v>
      </c>
      <c r="O327">
        <f>salesTable[revenue_final]</f>
        <v>46200</v>
      </c>
      <c r="P327" t="str">
        <f>salesTable[Phone_final]</f>
        <v>0598046967</v>
      </c>
      <c r="Q327" t="str">
        <f>salesTable[email_final]</f>
        <v>Kwame.Boateng68@Example.Com</v>
      </c>
      <c r="R327" t="str">
        <f>salesTable[sources_final]</f>
        <v>Mobile_App_Export.csv</v>
      </c>
      <c r="S327" s="22"/>
    </row>
    <row r="328" spans="1:19" x14ac:dyDescent="0.3">
      <c r="A328" s="8" t="str">
        <f>salesTable[orderRef_final]</f>
        <v>GH-CCT-2025-01068</v>
      </c>
      <c r="B328" s="17">
        <f>salesTable[orderDate_final]</f>
        <v>45712</v>
      </c>
      <c r="C328" s="17" t="str">
        <f>salesTable[CustomerID_final]</f>
        <v>C0124</v>
      </c>
      <c r="D328" s="17" t="str">
        <f>salesTable[firstName_Final]</f>
        <v>DANIEL</v>
      </c>
      <c r="E328" s="17" t="str">
        <f>salesTable[lastName_final]</f>
        <v>ARTHUR</v>
      </c>
      <c r="F328" s="17" t="str">
        <f>salesTable[Region_Final]</f>
        <v>CAPE COAST</v>
      </c>
      <c r="G328" t="str">
        <f>salesTable[productID_Final]</f>
        <v>P010</v>
      </c>
      <c r="H328" t="str">
        <f>salesTable[productName_final]</f>
        <v>AIR CONDITIONER</v>
      </c>
      <c r="I328" t="str">
        <f>salesTable[productCategory_finalStatus]</f>
        <v>HOME APPLIANCES</v>
      </c>
      <c r="J328" t="str">
        <f>salesTable[customerType_Final]</f>
        <v>BUSINESS</v>
      </c>
      <c r="K328" t="str">
        <f>salesTable[SalesChannel_final]</f>
        <v>IN-STORE</v>
      </c>
      <c r="L328" t="str">
        <f>salesTable[paymentMethod_Final]</f>
        <v>CASH</v>
      </c>
      <c r="M328">
        <f>salesTable[Quantity_final]</f>
        <v>8</v>
      </c>
      <c r="N328">
        <f>salesTable[UnitPrice_final]</f>
        <v>3600</v>
      </c>
      <c r="O328">
        <f>salesTable[revenue_final]</f>
        <v>28800</v>
      </c>
      <c r="P328" t="str">
        <f>salesTable[Phone_final]</f>
        <v>0266547642</v>
      </c>
      <c r="Q328" t="str">
        <f>salesTable[email_final]</f>
        <v>Daniel.Arthur40@Example.Com</v>
      </c>
      <c r="R328" t="str">
        <f>salesTable[sources_final]</f>
        <v>Mobile_App_Export.csv</v>
      </c>
      <c r="S328" s="22"/>
    </row>
    <row r="329" spans="1:19" x14ac:dyDescent="0.3">
      <c r="A329" s="8" t="str">
        <f>salesTable[orderRef_final]</f>
        <v>GH-CCT-2025-01069</v>
      </c>
      <c r="B329" s="17">
        <f>salesTable[orderDate_final]</f>
        <v>45791</v>
      </c>
      <c r="C329" s="17" t="str">
        <f>salesTable[CustomerID_final]</f>
        <v>C0105</v>
      </c>
      <c r="D329" s="17" t="str">
        <f>salesTable[firstName_Final]</f>
        <v>KOFI</v>
      </c>
      <c r="E329" s="17" t="str">
        <f>salesTable[lastName_final]</f>
        <v>MENSAH</v>
      </c>
      <c r="F329" s="17" t="str">
        <f>salesTable[Region_Final]</f>
        <v>CAPE COAST</v>
      </c>
      <c r="G329" t="str">
        <f>salesTable[productID_Final]</f>
        <v>P002</v>
      </c>
      <c r="H329" t="str">
        <f>salesTable[productName_final]</f>
        <v>OFFICE CHAIR</v>
      </c>
      <c r="I329" t="str">
        <f>salesTable[productCategory_finalStatus]</f>
        <v>FURNITURE</v>
      </c>
      <c r="J329" t="str">
        <f>salesTable[customerType_Final]</f>
        <v>BUSINESS</v>
      </c>
      <c r="K329" t="str">
        <f>salesTable[SalesChannel_final]</f>
        <v>IN-STORE</v>
      </c>
      <c r="L329" t="str">
        <f>salesTable[paymentMethod_Final]</f>
        <v>CASH</v>
      </c>
      <c r="M329">
        <f>salesTable[Quantity_final]</f>
        <v>3</v>
      </c>
      <c r="N329">
        <f>salesTable[UnitPrice_final]</f>
        <v>750</v>
      </c>
      <c r="O329">
        <f>salesTable[revenue_final]</f>
        <v>2250</v>
      </c>
      <c r="P329" t="str">
        <f>salesTable[Phone_final]</f>
        <v>0209183427</v>
      </c>
      <c r="Q329" t="str">
        <f>salesTable[email_final]</f>
        <v>Kofi.Mensah16@Example.Com</v>
      </c>
      <c r="R329" t="str">
        <f>salesTable[sources_final]</f>
        <v>Mobile_App_Export.csv</v>
      </c>
      <c r="S329" s="22"/>
    </row>
    <row r="330" spans="1:19" x14ac:dyDescent="0.3">
      <c r="A330" s="8" t="str">
        <f>salesTable[orderRef_final]</f>
        <v>GH-CCT-2025-01077</v>
      </c>
      <c r="B330" s="17">
        <f>salesTable[orderDate_final]</f>
        <v>45904</v>
      </c>
      <c r="C330" s="17" t="str">
        <f>salesTable[CustomerID_final]</f>
        <v>C0252</v>
      </c>
      <c r="D330" s="17" t="str">
        <f>salesTable[firstName_Final]</f>
        <v>AMA</v>
      </c>
      <c r="E330" s="17" t="str">
        <f>salesTable[lastName_final]</f>
        <v>ASARE</v>
      </c>
      <c r="F330" s="17" t="str">
        <f>salesTable[Region_Final]</f>
        <v>CAPE COAST</v>
      </c>
      <c r="G330" t="str">
        <f>salesTable[productID_Final]</f>
        <v>P002</v>
      </c>
      <c r="H330" t="str">
        <f>salesTable[productName_final]</f>
        <v>OFFICE CHAIR</v>
      </c>
      <c r="I330" t="str">
        <f>salesTable[productCategory_finalStatus]</f>
        <v>FURNITURE</v>
      </c>
      <c r="J330" t="str">
        <f>salesTable[customerType_Final]</f>
        <v>BUSINESS</v>
      </c>
      <c r="K330" t="str">
        <f>salesTable[SalesChannel_final]</f>
        <v>IN-STORE</v>
      </c>
      <c r="L330" t="str">
        <f>salesTable[paymentMethod_Final]</f>
        <v>MOBILE MONEY</v>
      </c>
      <c r="M330">
        <f>salesTable[Quantity_final]</f>
        <v>1</v>
      </c>
      <c r="N330">
        <f>salesTable[UnitPrice_final]</f>
        <v>850</v>
      </c>
      <c r="O330">
        <f>salesTable[revenue_final]</f>
        <v>850</v>
      </c>
      <c r="P330" t="str">
        <f>salesTable[Phone_final]</f>
        <v>0241800943</v>
      </c>
      <c r="Q330" t="str">
        <f>salesTable[email_final]</f>
        <v>Ama.Asare16@Example.Com</v>
      </c>
      <c r="R330" t="str">
        <f>salesTable[sources_final]</f>
        <v>Mobile_App_Export.csv</v>
      </c>
      <c r="S330" s="22"/>
    </row>
    <row r="331" spans="1:19" x14ac:dyDescent="0.3">
      <c r="A331" s="8" t="str">
        <f>salesTable[orderRef_final]</f>
        <v>GH-CCT-2025-01079</v>
      </c>
      <c r="B331" s="17">
        <f>salesTable[orderDate_final]</f>
        <v>45896</v>
      </c>
      <c r="C331" s="17" t="str">
        <f>salesTable[CustomerID_final]</f>
        <v>C0369</v>
      </c>
      <c r="D331" s="17" t="str">
        <f>salesTable[firstName_Final]</f>
        <v>MICHAEL</v>
      </c>
      <c r="E331" s="17" t="str">
        <f>salesTable[lastName_final]</f>
        <v>ANTWI</v>
      </c>
      <c r="F331" s="17" t="str">
        <f>salesTable[Region_Final]</f>
        <v>CAPE COAST</v>
      </c>
      <c r="G331" t="str">
        <f>salesTable[productID_Final]</f>
        <v>P006</v>
      </c>
      <c r="H331" t="str">
        <f>salesTable[productName_final]</f>
        <v>STANDING DESK</v>
      </c>
      <c r="I331" t="str">
        <f>salesTable[productCategory_finalStatus]</f>
        <v>FURNITURE</v>
      </c>
      <c r="J331" t="str">
        <f>salesTable[customerType_Final]</f>
        <v>INDIVIDUAL</v>
      </c>
      <c r="K331" t="str">
        <f>salesTable[SalesChannel_final]</f>
        <v>MOBILE APP</v>
      </c>
      <c r="L331" t="str">
        <f>salesTable[paymentMethod_Final]</f>
        <v>CARD</v>
      </c>
      <c r="M331">
        <f>salesTable[Quantity_final]</f>
        <v>8</v>
      </c>
      <c r="N331">
        <f>salesTable[UnitPrice_final]</f>
        <v>1900</v>
      </c>
      <c r="O331">
        <f>salesTable[revenue_final]</f>
        <v>15200</v>
      </c>
      <c r="P331" t="str">
        <f>salesTable[Phone_final]</f>
        <v>0596175935</v>
      </c>
      <c r="Q331" t="str">
        <f>salesTable[email_final]</f>
        <v>Michael.Antwi28@Example.Com</v>
      </c>
      <c r="R331" t="str">
        <f>salesTable[sources_final]</f>
        <v>Mobile_App_Export.csv</v>
      </c>
      <c r="S331" s="22"/>
    </row>
    <row r="332" spans="1:19" x14ac:dyDescent="0.3">
      <c r="A332" s="8" t="str">
        <f>salesTable[orderRef_final]</f>
        <v>GH-CCT-2025-01080</v>
      </c>
      <c r="B332" s="17">
        <f>salesTable[orderDate_final]</f>
        <v>45930</v>
      </c>
      <c r="C332" s="17" t="str">
        <f>salesTable[CustomerID_final]</f>
        <v>C0341</v>
      </c>
      <c r="D332" s="17" t="str">
        <f>salesTable[firstName_Final]</f>
        <v>NAA</v>
      </c>
      <c r="E332" s="17" t="str">
        <f>salesTable[lastName_final]</f>
        <v>ASARE</v>
      </c>
      <c r="F332" s="17" t="str">
        <f>salesTable[Region_Final]</f>
        <v>CAPE COAST</v>
      </c>
      <c r="G332" t="str">
        <f>salesTable[productID_Final]</f>
        <v>P002</v>
      </c>
      <c r="H332" t="str">
        <f>salesTable[productName_final]</f>
        <v>OFFICE CHAIR</v>
      </c>
      <c r="I332" t="str">
        <f>salesTable[productCategory_finalStatus]</f>
        <v>FURNITURE</v>
      </c>
      <c r="J332" t="str">
        <f>salesTable[customerType_Final]</f>
        <v>INDIVIDUAL</v>
      </c>
      <c r="K332" t="str">
        <f>salesTable[SalesChannel_final]</f>
        <v>MOBILE APP</v>
      </c>
      <c r="L332" t="str">
        <f>salesTable[paymentMethod_Final]</f>
        <v>CARD</v>
      </c>
      <c r="M332">
        <f>salesTable[Quantity_final]</f>
        <v>7</v>
      </c>
      <c r="N332">
        <f>salesTable[UnitPrice_final]</f>
        <v>850</v>
      </c>
      <c r="O332">
        <f>salesTable[revenue_final]</f>
        <v>5950</v>
      </c>
      <c r="P332" t="str">
        <f>salesTable[Phone_final]</f>
        <v>0559680339</v>
      </c>
      <c r="Q332" t="str">
        <f>salesTable[email_final]</f>
        <v>Naa.Asare11@Example.Com</v>
      </c>
      <c r="R332" t="str">
        <f>salesTable[sources_final]</f>
        <v>Online_Sales_2025.xlsx</v>
      </c>
      <c r="S332" s="22"/>
    </row>
    <row r="333" spans="1:19" x14ac:dyDescent="0.3">
      <c r="A333" s="8" t="str">
        <f>salesTable[orderRef_final]</f>
        <v>GH-CCT-2025-01083</v>
      </c>
      <c r="B333" s="17">
        <f>salesTable[orderDate_final]</f>
        <v>45769</v>
      </c>
      <c r="C333" s="17" t="str">
        <f>salesTable[CustomerID_final]</f>
        <v>C0114</v>
      </c>
      <c r="D333" s="17" t="str">
        <f>salesTable[firstName_Final]</f>
        <v>DANIEL</v>
      </c>
      <c r="E333" s="17" t="str">
        <f>salesTable[lastName_final]</f>
        <v>OWUSU</v>
      </c>
      <c r="F333" s="17" t="str">
        <f>salesTable[Region_Final]</f>
        <v>CAPE COAST</v>
      </c>
      <c r="G333" t="str">
        <f>salesTable[productID_Final]</f>
        <v>P011</v>
      </c>
      <c r="H333" t="str">
        <f>salesTable[productName_final]</f>
        <v>EXECUTIVE DESK</v>
      </c>
      <c r="I333" t="str">
        <f>salesTable[productCategory_finalStatus]</f>
        <v>FURNITURE</v>
      </c>
      <c r="J333" t="str">
        <f>salesTable[customerType_Final]</f>
        <v>INDIVIDUAL</v>
      </c>
      <c r="K333" t="str">
        <f>salesTable[SalesChannel_final]</f>
        <v>AGENT</v>
      </c>
      <c r="L333" t="str">
        <f>salesTable[paymentMethod_Final]</f>
        <v>CASH</v>
      </c>
      <c r="M333">
        <f>salesTable[Quantity_final]</f>
        <v>10</v>
      </c>
      <c r="N333">
        <f>salesTable[UnitPrice_final]</f>
        <v>2350</v>
      </c>
      <c r="O333">
        <f>salesTable[revenue_final]</f>
        <v>23500</v>
      </c>
      <c r="P333" t="str">
        <f>salesTable[Phone_final]</f>
        <v>0276028350</v>
      </c>
      <c r="Q333" t="str">
        <f>salesTable[email_final]</f>
        <v>Daniel.Owusu36@Example.Com</v>
      </c>
      <c r="R333" t="str">
        <f>salesTable[sources_final]</f>
        <v>Online_Sales_2025.xlsx</v>
      </c>
      <c r="S333" s="22"/>
    </row>
    <row r="334" spans="1:19" x14ac:dyDescent="0.3">
      <c r="A334" s="8" t="str">
        <f>salesTable[orderRef_final]</f>
        <v>GH-CCT-2025-01085</v>
      </c>
      <c r="B334" s="17" t="str">
        <f>salesTable[orderDate_final]</f>
        <v>OUT OF SCOPE</v>
      </c>
      <c r="C334" s="17" t="str">
        <f>salesTable[CustomerID_final]</f>
        <v>C0287</v>
      </c>
      <c r="D334" s="17" t="str">
        <f>salesTable[firstName_Final]</f>
        <v>ABENA</v>
      </c>
      <c r="E334" s="17" t="str">
        <f>salesTable[lastName_final]</f>
        <v>OSEI</v>
      </c>
      <c r="F334" s="17" t="str">
        <f>salesTable[Region_Final]</f>
        <v>CAPE COAST</v>
      </c>
      <c r="G334" t="str">
        <f>salesTable[productID_Final]</f>
        <v>P005</v>
      </c>
      <c r="H334" t="str">
        <f>salesTable[productName_final]</f>
        <v>SMARTPHONE X</v>
      </c>
      <c r="I334" t="str">
        <f>salesTable[productCategory_finalStatus]</f>
        <v>ELECTRONICS</v>
      </c>
      <c r="J334" t="str">
        <f>salesTable[customerType_Final]</f>
        <v>BUSINESS</v>
      </c>
      <c r="K334" t="str">
        <f>salesTable[SalesChannel_final]</f>
        <v>ONLINE</v>
      </c>
      <c r="L334" t="str">
        <f>salesTable[paymentMethod_Final]</f>
        <v>BANK TRANSFER</v>
      </c>
      <c r="M334">
        <f>salesTable[Quantity_final]</f>
        <v>12</v>
      </c>
      <c r="N334">
        <f>salesTable[UnitPrice_final]</f>
        <v>2800</v>
      </c>
      <c r="O334">
        <f>salesTable[revenue_final]</f>
        <v>33600</v>
      </c>
      <c r="P334" t="str">
        <f>salesTable[Phone_final]</f>
        <v>0203753421</v>
      </c>
      <c r="Q334" t="str">
        <f>salesTable[email_final]</f>
        <v>Abena.Osei67@Example.Com</v>
      </c>
      <c r="R334" t="str">
        <f>salesTable[sources_final]</f>
        <v>Online_Sales_2025.xlsx</v>
      </c>
      <c r="S334" s="22"/>
    </row>
    <row r="335" spans="1:19" x14ac:dyDescent="0.3">
      <c r="A335" s="8" t="str">
        <f>salesTable[orderRef_final]</f>
        <v>GH-CCT-2025-01092</v>
      </c>
      <c r="B335" s="17">
        <f>salesTable[orderDate_final]</f>
        <v>45934</v>
      </c>
      <c r="C335" s="17" t="str">
        <f>salesTable[CustomerID_final]</f>
        <v>C0028</v>
      </c>
      <c r="D335" s="17" t="str">
        <f>salesTable[firstName_Final]</f>
        <v>AMA</v>
      </c>
      <c r="E335" s="17" t="str">
        <f>salesTable[lastName_final]</f>
        <v>BOATENG</v>
      </c>
      <c r="F335" s="17" t="str">
        <f>salesTable[Region_Final]</f>
        <v>CAPE COAST</v>
      </c>
      <c r="G335" t="str">
        <f>salesTable[productID_Final]</f>
        <v>P002</v>
      </c>
      <c r="H335" t="str">
        <f>salesTable[productName_final]</f>
        <v>OFFICE CHAIR</v>
      </c>
      <c r="I335" t="str">
        <f>salesTable[productCategory_finalStatus]</f>
        <v>FURNITURE</v>
      </c>
      <c r="J335" t="str">
        <f>salesTable[customerType_Final]</f>
        <v>INDIVIDUAL</v>
      </c>
      <c r="K335" t="str">
        <f>salesTable[SalesChannel_final]</f>
        <v>ONLINE</v>
      </c>
      <c r="L335" t="str">
        <f>salesTable[paymentMethod_Final]</f>
        <v>CASH</v>
      </c>
      <c r="M335">
        <f>salesTable[Quantity_final]</f>
        <v>7</v>
      </c>
      <c r="N335">
        <f>salesTable[UnitPrice_final]</f>
        <v>850</v>
      </c>
      <c r="O335">
        <f>salesTable[revenue_final]</f>
        <v>5950</v>
      </c>
      <c r="P335" t="str">
        <f>salesTable[Phone_final]</f>
        <v>0541982810</v>
      </c>
      <c r="Q335" t="str">
        <f>salesTable[email_final]</f>
        <v>Ama.Boateng22@Example.Con</v>
      </c>
      <c r="R335" t="str">
        <f>salesTable[sources_final]</f>
        <v>Agent_App_2025.csv</v>
      </c>
      <c r="S335" s="22"/>
    </row>
    <row r="336" spans="1:19" x14ac:dyDescent="0.3">
      <c r="A336" s="8" t="str">
        <f>salesTable[orderRef_final]</f>
        <v>GH-CCT-2025-01098</v>
      </c>
      <c r="B336" s="17">
        <f>salesTable[orderDate_final]</f>
        <v>45677</v>
      </c>
      <c r="C336" s="17" t="str">
        <f>salesTable[CustomerID_final]</f>
        <v>C0048</v>
      </c>
      <c r="D336" s="17" t="str">
        <f>salesTable[firstName_Final]</f>
        <v>MICHAEL</v>
      </c>
      <c r="E336" s="17" t="str">
        <f>salesTable[lastName_final]</f>
        <v>ADDO</v>
      </c>
      <c r="F336" s="17" t="str">
        <f>salesTable[Region_Final]</f>
        <v>CAPE COAST</v>
      </c>
      <c r="G336" t="str">
        <f>salesTable[productID_Final]</f>
        <v>P001</v>
      </c>
      <c r="H336" t="str">
        <f>salesTable[productName_final]</f>
        <v>LAPTOP PRO 14</v>
      </c>
      <c r="I336" t="str">
        <f>salesTable[productCategory_finalStatus]</f>
        <v>ELECTRONICS</v>
      </c>
      <c r="J336" t="str">
        <f>salesTable[customerType_Final]</f>
        <v>BUSINESS</v>
      </c>
      <c r="K336" t="str">
        <f>salesTable[SalesChannel_final]</f>
        <v>AGENT</v>
      </c>
      <c r="L336" t="str">
        <f>salesTable[paymentMethod_Final]</f>
        <v>BANK TRANSFER</v>
      </c>
      <c r="M336">
        <f>salesTable[Quantity_final]</f>
        <v>2</v>
      </c>
      <c r="N336">
        <f>salesTable[UnitPrice_final]</f>
        <v>4200</v>
      </c>
      <c r="O336">
        <f>salesTable[revenue_final]</f>
        <v>8400</v>
      </c>
      <c r="P336" t="str">
        <f>salesTable[Phone_final]</f>
        <v>0241522019</v>
      </c>
      <c r="Q336" t="str">
        <f>salesTable[email_final]</f>
        <v>Michael.Addo97@Example.Com</v>
      </c>
      <c r="R336" t="str">
        <f>salesTable[sources_final]</f>
        <v>Mobile_App_Export.csv</v>
      </c>
      <c r="S336" s="22"/>
    </row>
    <row r="337" spans="1:19" x14ac:dyDescent="0.3">
      <c r="A337" s="8" t="str">
        <f>salesTable[orderRef_final]</f>
        <v>GH-CCT-2025-01100</v>
      </c>
      <c r="B337" s="17">
        <f>salesTable[orderDate_final]</f>
        <v>45741</v>
      </c>
      <c r="C337" s="17" t="str">
        <f>salesTable[CustomerID_final]</f>
        <v>C0055</v>
      </c>
      <c r="D337" s="17" t="str">
        <f>salesTable[firstName_Final]</f>
        <v>YAW</v>
      </c>
      <c r="E337" s="17" t="str">
        <f>salesTable[lastName_final]</f>
        <v>BADU</v>
      </c>
      <c r="F337" s="17" t="str">
        <f>salesTable[Region_Final]</f>
        <v>CAPE COAST</v>
      </c>
      <c r="G337" t="str">
        <f>salesTable[productID_Final]</f>
        <v>P009</v>
      </c>
      <c r="H337" t="str">
        <f>salesTable[productName_final]</f>
        <v>FILING CABINET</v>
      </c>
      <c r="I337" t="str">
        <f>salesTable[productCategory_finalStatus]</f>
        <v>OFFICE SUPPLIES</v>
      </c>
      <c r="J337" t="str">
        <f>salesTable[customerType_Final]</f>
        <v>GOVERNMENT</v>
      </c>
      <c r="K337" t="str">
        <f>salesTable[SalesChannel_final]</f>
        <v>IN-STORE</v>
      </c>
      <c r="L337" t="str">
        <f>salesTable[paymentMethod_Final]</f>
        <v>CASH</v>
      </c>
      <c r="M337">
        <f>salesTable[Quantity_final]</f>
        <v>5</v>
      </c>
      <c r="N337">
        <f>salesTable[UnitPrice_final]</f>
        <v>980</v>
      </c>
      <c r="O337">
        <f>salesTable[revenue_final]</f>
        <v>4900</v>
      </c>
      <c r="P337" t="str">
        <f>salesTable[Phone_final]</f>
        <v>0543254999</v>
      </c>
      <c r="Q337" t="str">
        <f>salesTable[email_final]</f>
        <v>Yaw.Badu86@Example.Com</v>
      </c>
      <c r="R337" t="str">
        <f>salesTable[sources_final]</f>
        <v>Mobile_App_Export.csv</v>
      </c>
      <c r="S337" s="22"/>
    </row>
    <row r="338" spans="1:19" x14ac:dyDescent="0.3">
      <c r="A338" s="8" t="str">
        <f>salesTable[orderRef_final]</f>
        <v>GH-CCT-2025-01101</v>
      </c>
      <c r="B338" s="17">
        <f>salesTable[orderDate_final]</f>
        <v>45969</v>
      </c>
      <c r="C338" s="17" t="str">
        <f>salesTable[CustomerID_final]</f>
        <v>C0319</v>
      </c>
      <c r="D338" s="17" t="str">
        <f>salesTable[firstName_Final]</f>
        <v>ABENA</v>
      </c>
      <c r="E338" s="17" t="str">
        <f>salesTable[lastName_final]</f>
        <v>OSEI</v>
      </c>
      <c r="F338" s="17" t="str">
        <f>salesTable[Region_Final]</f>
        <v>CAPE COAST</v>
      </c>
      <c r="G338" t="str">
        <f>salesTable[productID_Final]</f>
        <v>P009</v>
      </c>
      <c r="H338" t="str">
        <f>salesTable[productName_final]</f>
        <v>FILING CABINET</v>
      </c>
      <c r="I338" t="str">
        <f>salesTable[productCategory_finalStatus]</f>
        <v>OFFICE SUPPLIES</v>
      </c>
      <c r="J338" t="str">
        <f>salesTable[customerType_Final]</f>
        <v>INDIVIDUAL</v>
      </c>
      <c r="K338" t="str">
        <f>salesTable[SalesChannel_final]</f>
        <v>ONLINE</v>
      </c>
      <c r="L338" t="str">
        <f>salesTable[paymentMethod_Final]</f>
        <v>CARD</v>
      </c>
      <c r="M338">
        <f>salesTable[Quantity_final]</f>
        <v>3</v>
      </c>
      <c r="N338">
        <f>salesTable[UnitPrice_final]</f>
        <v>980</v>
      </c>
      <c r="O338">
        <f>salesTable[revenue_final]</f>
        <v>2940</v>
      </c>
      <c r="P338" t="str">
        <f>salesTable[Phone_final]</f>
        <v>0241770036</v>
      </c>
      <c r="Q338" t="str">
        <f>salesTable[email_final]</f>
        <v>Abena.Osei77@Example.Com</v>
      </c>
      <c r="R338" t="str">
        <f>salesTable[sources_final]</f>
        <v>Mobile_App_Export.csv</v>
      </c>
      <c r="S338" s="22"/>
    </row>
    <row r="339" spans="1:19" x14ac:dyDescent="0.3">
      <c r="A339" s="8" t="str">
        <f>salesTable[orderRef_final]</f>
        <v>GH-CCT-2025-01102</v>
      </c>
      <c r="B339" s="17">
        <f>salesTable[orderDate_final]</f>
        <v>45865</v>
      </c>
      <c r="C339" s="17" t="str">
        <f>salesTable[CustomerID_final]</f>
        <v>C0005</v>
      </c>
      <c r="D339" s="17" t="str">
        <f>salesTable[firstName_Final]</f>
        <v>KOJO</v>
      </c>
      <c r="E339" s="17" t="str">
        <f>salesTable[lastName_final]</f>
        <v>OWUSU</v>
      </c>
      <c r="F339" s="17" t="str">
        <f>salesTable[Region_Final]</f>
        <v>CAPE COAST</v>
      </c>
      <c r="G339" t="str">
        <f>salesTable[productID_Final]</f>
        <v>P007</v>
      </c>
      <c r="H339" t="str">
        <f>salesTable[productName_final]</f>
        <v>COTTON SHIRT</v>
      </c>
      <c r="I339" t="str">
        <f>salesTable[productCategory_finalStatus]</f>
        <v>CLOTHING</v>
      </c>
      <c r="J339" t="str">
        <f>salesTable[customerType_Final]</f>
        <v>GOVERNMENT</v>
      </c>
      <c r="K339" t="str">
        <f>salesTable[SalesChannel_final]</f>
        <v>MOBILE APP</v>
      </c>
      <c r="L339" t="str">
        <f>salesTable[paymentMethod_Final]</f>
        <v>MOBILE MONEY</v>
      </c>
      <c r="M339">
        <f>salesTable[Quantity_final]</f>
        <v>2</v>
      </c>
      <c r="N339">
        <f>salesTable[UnitPrice_final]</f>
        <v>180</v>
      </c>
      <c r="O339">
        <f>salesTable[revenue_final]</f>
        <v>360</v>
      </c>
      <c r="P339" t="str">
        <f>salesTable[Phone_final]</f>
        <v>0265708878</v>
      </c>
      <c r="Q339" t="str">
        <f>salesTable[email_final]</f>
        <v>Kojo.Owusu69@Example.Com</v>
      </c>
      <c r="R339" t="str">
        <f>salesTable[sources_final]</f>
        <v>Retail_POS_2025.csv</v>
      </c>
      <c r="S339" s="22"/>
    </row>
    <row r="340" spans="1:19" x14ac:dyDescent="0.3">
      <c r="A340" s="8" t="str">
        <f>salesTable[orderRef_final]</f>
        <v>GH-CCT-2025-01103</v>
      </c>
      <c r="B340" s="17">
        <f>salesTable[orderDate_final]</f>
        <v>45833</v>
      </c>
      <c r="C340" s="17" t="str">
        <f>salesTable[CustomerID_final]</f>
        <v>C0049</v>
      </c>
      <c r="D340" s="17" t="str">
        <f>salesTable[firstName_Final]</f>
        <v>DANIEL</v>
      </c>
      <c r="E340" s="17" t="str">
        <f>salesTable[lastName_final]</f>
        <v>ANTWI</v>
      </c>
      <c r="F340" s="17" t="str">
        <f>salesTable[Region_Final]</f>
        <v>CAPE COAST</v>
      </c>
      <c r="G340" t="str">
        <f>salesTable[productID_Final]</f>
        <v>P009</v>
      </c>
      <c r="H340" t="str">
        <f>salesTable[productName_final]</f>
        <v>FILING CABINET</v>
      </c>
      <c r="I340" t="str">
        <f>salesTable[productCategory_finalStatus]</f>
        <v>OFFICE SUPPLIES</v>
      </c>
      <c r="J340" t="str">
        <f>salesTable[customerType_Final]</f>
        <v>BUSINESS</v>
      </c>
      <c r="K340" t="str">
        <f>salesTable[SalesChannel_final]</f>
        <v>MOBILE APP</v>
      </c>
      <c r="L340" t="str">
        <f>salesTable[paymentMethod_Final]</f>
        <v>BANK TRANSFER</v>
      </c>
      <c r="M340">
        <f>salesTable[Quantity_final]</f>
        <v>4</v>
      </c>
      <c r="N340">
        <f>salesTable[UnitPrice_final]</f>
        <v>980</v>
      </c>
      <c r="O340">
        <f>salesTable[revenue_final]</f>
        <v>3920</v>
      </c>
      <c r="P340" t="str">
        <f>salesTable[Phone_final]</f>
        <v>0265841544</v>
      </c>
      <c r="Q340" t="str">
        <f>salesTable[email_final]</f>
        <v>Daniel.Antwi15@Example.Com</v>
      </c>
      <c r="R340" t="str">
        <f>salesTable[sources_final]</f>
        <v>Online_Sales_2025.xlsx</v>
      </c>
      <c r="S340" s="22"/>
    </row>
    <row r="341" spans="1:19" x14ac:dyDescent="0.3">
      <c r="A341" s="8" t="str">
        <f>salesTable[orderRef_final]</f>
        <v>GH-CCT-2025-01124</v>
      </c>
      <c r="B341" s="17">
        <f>salesTable[orderDate_final]</f>
        <v>45671</v>
      </c>
      <c r="C341" s="17" t="str">
        <f>salesTable[CustomerID_final]</f>
        <v>C0318</v>
      </c>
      <c r="D341" s="17" t="str">
        <f>salesTable[firstName_Final]</f>
        <v>ADWOA</v>
      </c>
      <c r="E341" s="17" t="str">
        <f>salesTable[lastName_final]</f>
        <v>OWUSU</v>
      </c>
      <c r="F341" s="17" t="str">
        <f>salesTable[Region_Final]</f>
        <v>CAPE COAST</v>
      </c>
      <c r="G341" t="str">
        <f>salesTable[productID_Final]</f>
        <v>P007</v>
      </c>
      <c r="H341" t="str">
        <f>salesTable[productName_final]</f>
        <v>COTTON SHIRT</v>
      </c>
      <c r="I341" t="str">
        <f>salesTable[productCategory_finalStatus]</f>
        <v>CLOTHING</v>
      </c>
      <c r="J341" t="str">
        <f>salesTable[customerType_Final]</f>
        <v>BUSINESS</v>
      </c>
      <c r="K341" t="str">
        <f>salesTable[SalesChannel_final]</f>
        <v>IN-STORE</v>
      </c>
      <c r="L341" t="str">
        <f>salesTable[paymentMethod_Final]</f>
        <v>MOBILE MONEY</v>
      </c>
      <c r="M341">
        <f>salesTable[Quantity_final]</f>
        <v>7</v>
      </c>
      <c r="N341">
        <f>salesTable[UnitPrice_final]</f>
        <v>180</v>
      </c>
      <c r="O341">
        <f>salesTable[revenue_final]</f>
        <v>1260</v>
      </c>
      <c r="P341" t="str">
        <f>salesTable[Phone_final]</f>
        <v>0541719026</v>
      </c>
      <c r="Q341" t="str">
        <f>salesTable[email_final]</f>
        <v>Adwoa.Owusu5@Example.Com</v>
      </c>
      <c r="R341" t="str">
        <f>salesTable[sources_final]</f>
        <v>Agent_App_2025.csv</v>
      </c>
      <c r="S341" s="22"/>
    </row>
    <row r="342" spans="1:19" x14ac:dyDescent="0.3">
      <c r="A342" s="8" t="str">
        <f>salesTable[orderRef_final]</f>
        <v>GH-CCT-2025-01127</v>
      </c>
      <c r="B342" s="17">
        <f>salesTable[orderDate_final]</f>
        <v>45745</v>
      </c>
      <c r="C342" s="17" t="str">
        <f>salesTable[CustomerID_final]</f>
        <v>C0129</v>
      </c>
      <c r="D342" s="17" t="str">
        <f>salesTable[firstName_Final]</f>
        <v>ABENA</v>
      </c>
      <c r="E342" s="17" t="str">
        <f>salesTable[lastName_final]</f>
        <v>OWUSU</v>
      </c>
      <c r="F342" s="17" t="str">
        <f>salesTable[Region_Final]</f>
        <v>CAPE COAST</v>
      </c>
      <c r="G342" t="str">
        <f>salesTable[productID_Final]</f>
        <v>P009</v>
      </c>
      <c r="H342" t="str">
        <f>salesTable[productName_final]</f>
        <v>FILING CABINET</v>
      </c>
      <c r="I342" t="str">
        <f>salesTable[productCategory_finalStatus]</f>
        <v>OFFICE SUPPLIES</v>
      </c>
      <c r="J342" t="str">
        <f>salesTable[customerType_Final]</f>
        <v>GOVERNMENT</v>
      </c>
      <c r="K342" t="str">
        <f>salesTable[SalesChannel_final]</f>
        <v>IN-STORE</v>
      </c>
      <c r="L342" t="str">
        <f>salesTable[paymentMethod_Final]</f>
        <v>CASH</v>
      </c>
      <c r="M342">
        <f>salesTable[Quantity_final]</f>
        <v>12</v>
      </c>
      <c r="N342">
        <f>salesTable[UnitPrice_final]</f>
        <v>980</v>
      </c>
      <c r="O342">
        <f>salesTable[revenue_final]</f>
        <v>11760</v>
      </c>
      <c r="P342" t="str">
        <f>salesTable[Phone_final]</f>
        <v>0596447586</v>
      </c>
      <c r="Q342" t="str">
        <f>salesTable[email_final]</f>
        <v>Abena.Owusu51Example.Com</v>
      </c>
      <c r="R342" t="str">
        <f>salesTable[sources_final]</f>
        <v>Agent_App_2025.csv</v>
      </c>
      <c r="S342" s="22"/>
    </row>
    <row r="343" spans="1:19" x14ac:dyDescent="0.3">
      <c r="A343" s="8" t="str">
        <f>salesTable[orderRef_final]</f>
        <v>GH-CCT-2025-01132</v>
      </c>
      <c r="B343" s="17">
        <f>salesTable[orderDate_final]</f>
        <v>45854</v>
      </c>
      <c r="C343" s="17" t="str">
        <f>salesTable[CustomerID_final]</f>
        <v>C0036</v>
      </c>
      <c r="D343" s="17" t="str">
        <f>salesTable[firstName_Final]</f>
        <v>ADWOA</v>
      </c>
      <c r="E343" s="17" t="str">
        <f>salesTable[lastName_final]</f>
        <v>OSEI</v>
      </c>
      <c r="F343" s="17" t="str">
        <f>salesTable[Region_Final]</f>
        <v>CAPE COAST</v>
      </c>
      <c r="G343" t="str">
        <f>salesTable[productID_Final]</f>
        <v>P006</v>
      </c>
      <c r="H343" t="str">
        <f>salesTable[productName_final]</f>
        <v>STANDING DESK</v>
      </c>
      <c r="I343" t="str">
        <f>salesTable[productCategory_finalStatus]</f>
        <v>FURNITURE</v>
      </c>
      <c r="J343" t="str">
        <f>salesTable[customerType_Final]</f>
        <v>BUSINESS</v>
      </c>
      <c r="K343" t="str">
        <f>salesTable[SalesChannel_final]</f>
        <v>AGENT</v>
      </c>
      <c r="L343" t="str">
        <f>salesTable[paymentMethod_Final]</f>
        <v>BANK TRANSFER</v>
      </c>
      <c r="M343">
        <f>salesTable[Quantity_final]</f>
        <v>10</v>
      </c>
      <c r="N343">
        <f>salesTable[UnitPrice_final]</f>
        <v>1900</v>
      </c>
      <c r="O343">
        <f>salesTable[revenue_final]</f>
        <v>19000</v>
      </c>
      <c r="P343" t="str">
        <f>salesTable[Phone_final]</f>
        <v>0592244201</v>
      </c>
      <c r="Q343" t="str">
        <f>salesTable[email_final]</f>
        <v>Adwoa.Osei18@Example.Con</v>
      </c>
      <c r="R343" t="str">
        <f>salesTable[sources_final]</f>
        <v>Agent_App_2025.csv</v>
      </c>
      <c r="S343" s="22"/>
    </row>
    <row r="344" spans="1:19" x14ac:dyDescent="0.3">
      <c r="A344" s="8" t="str">
        <f>salesTable[orderRef_final]</f>
        <v>GH-CCT-2025-01145</v>
      </c>
      <c r="B344" s="17">
        <f>salesTable[orderDate_final]</f>
        <v>45872</v>
      </c>
      <c r="C344" s="17" t="str">
        <f>salesTable[CustomerID_final]</f>
        <v>C0057</v>
      </c>
      <c r="D344" s="17" t="str">
        <f>salesTable[firstName_Final]</f>
        <v>DANIEL</v>
      </c>
      <c r="E344" s="17" t="str">
        <f>salesTable[lastName_final]</f>
        <v>ADDO</v>
      </c>
      <c r="F344" s="17" t="str">
        <f>salesTable[Region_Final]</f>
        <v>CAPE COAST</v>
      </c>
      <c r="G344" t="str">
        <f>salesTable[productID_Final]</f>
        <v>P001</v>
      </c>
      <c r="H344" t="str">
        <f>salesTable[productName_final]</f>
        <v>LAPTOP PRO 14</v>
      </c>
      <c r="I344" t="str">
        <f>salesTable[productCategory_finalStatus]</f>
        <v>ELECTRONICS</v>
      </c>
      <c r="J344" t="str">
        <f>salesTable[customerType_Final]</f>
        <v>BUSINESS</v>
      </c>
      <c r="K344" t="str">
        <f>salesTable[SalesChannel_final]</f>
        <v>ONLINE</v>
      </c>
      <c r="L344" t="str">
        <f>salesTable[paymentMethod_Final]</f>
        <v>CARD</v>
      </c>
      <c r="M344">
        <f>salesTable[Quantity_final]</f>
        <v>7</v>
      </c>
      <c r="N344">
        <f>salesTable[UnitPrice_final]</f>
        <v>4200</v>
      </c>
      <c r="O344">
        <f>salesTable[revenue_final]</f>
        <v>29400</v>
      </c>
      <c r="P344" t="str">
        <f>salesTable[Phone_final]</f>
        <v>0558759931</v>
      </c>
      <c r="Q344" t="str">
        <f>salesTable[email_final]</f>
        <v>Daniel.Addo19@Example.Com</v>
      </c>
      <c r="R344" t="str">
        <f>salesTable[sources_final]</f>
        <v>Agent_App_2025.csv</v>
      </c>
      <c r="S344" s="22"/>
    </row>
    <row r="345" spans="1:19" x14ac:dyDescent="0.3">
      <c r="A345" s="8" t="str">
        <f>salesTable[orderRef_final]</f>
        <v>GH-CCT-2025-01146</v>
      </c>
      <c r="B345" s="17" t="str">
        <f>salesTable[orderDate_final]</f>
        <v>OUT OF SCOPE</v>
      </c>
      <c r="C345" s="17" t="str">
        <f>salesTable[CustomerID_final]</f>
        <v>C0028</v>
      </c>
      <c r="D345" s="17" t="str">
        <f>salesTable[firstName_Final]</f>
        <v>AMA</v>
      </c>
      <c r="E345" s="17" t="str">
        <f>salesTable[lastName_final]</f>
        <v>BOATENG</v>
      </c>
      <c r="F345" s="17" t="str">
        <f>salesTable[Region_Final]</f>
        <v>CAPE COAST</v>
      </c>
      <c r="G345" t="str">
        <f>salesTable[productID_Final]</f>
        <v>P001</v>
      </c>
      <c r="H345" t="str">
        <f>salesTable[productName_final]</f>
        <v>LAPTOP PRO 14</v>
      </c>
      <c r="I345" t="str">
        <f>salesTable[productCategory_finalStatus]</f>
        <v>ELECTRONICS</v>
      </c>
      <c r="J345" t="str">
        <f>salesTable[customerType_Final]</f>
        <v>GOVERNMENT</v>
      </c>
      <c r="K345" t="str">
        <f>salesTable[SalesChannel_final]</f>
        <v>MOBILE APP</v>
      </c>
      <c r="L345" t="str">
        <f>salesTable[paymentMethod_Final]</f>
        <v>MOBILE MONEY</v>
      </c>
      <c r="M345">
        <f>salesTable[Quantity_final]</f>
        <v>12</v>
      </c>
      <c r="N345">
        <f>salesTable[UnitPrice_final]</f>
        <v>4250</v>
      </c>
      <c r="O345">
        <f>salesTable[revenue_final]</f>
        <v>51000</v>
      </c>
      <c r="P345" t="str">
        <f>salesTable[Phone_final]</f>
        <v>0599191105</v>
      </c>
      <c r="Q345" t="str">
        <f>salesTable[email_final]</f>
        <v>Ama.Boateng37@Example.Com</v>
      </c>
      <c r="R345" t="str">
        <f>salesTable[sources_final]</f>
        <v>Mobile_App_Export.csv</v>
      </c>
      <c r="S345" s="22"/>
    </row>
    <row r="346" spans="1:19" x14ac:dyDescent="0.3">
      <c r="A346" s="8" t="str">
        <f>salesTable[orderRef_final]</f>
        <v>GH-CCT-2025-01155</v>
      </c>
      <c r="B346" s="17" t="str">
        <f>salesTable[orderDate_final]</f>
        <v>OUT OF SCOPE</v>
      </c>
      <c r="C346" s="17" t="str">
        <f>salesTable[CustomerID_final]</f>
        <v>C0333</v>
      </c>
      <c r="D346" s="17" t="str">
        <f>salesTable[firstName_Final]</f>
        <v>AKOSUA</v>
      </c>
      <c r="E346" s="17" t="str">
        <f>salesTable[lastName_final]</f>
        <v>ANTWI</v>
      </c>
      <c r="F346" s="17" t="str">
        <f>salesTable[Region_Final]</f>
        <v>CAPE COAST</v>
      </c>
      <c r="G346" t="str">
        <f>salesTable[productID_Final]</f>
        <v>P012</v>
      </c>
      <c r="H346" t="str">
        <f>salesTable[productName_final]</f>
        <v>BLENDER PLUS</v>
      </c>
      <c r="I346" t="str">
        <f>salesTable[productCategory_finalStatus]</f>
        <v>HOME APPLIANCES</v>
      </c>
      <c r="J346" t="str">
        <f>salesTable[customerType_Final]</f>
        <v>INDIVIDUAL</v>
      </c>
      <c r="K346" t="str">
        <f>salesTable[SalesChannel_final]</f>
        <v>AGENT</v>
      </c>
      <c r="L346" t="str">
        <f>salesTable[paymentMethod_Final]</f>
        <v>BANK TRANSFER</v>
      </c>
      <c r="M346">
        <f>salesTable[Quantity_final]</f>
        <v>11</v>
      </c>
      <c r="N346">
        <f>salesTable[UnitPrice_final]</f>
        <v>620</v>
      </c>
      <c r="O346">
        <f>salesTable[revenue_final]</f>
        <v>6820</v>
      </c>
      <c r="P346" t="str">
        <f>salesTable[Phone_final]</f>
        <v>0509792491</v>
      </c>
      <c r="Q346" t="str">
        <f>salesTable[email_final]</f>
        <v>Akosua.Antwi78Example.Com</v>
      </c>
      <c r="R346" t="str">
        <f>salesTable[sources_final]</f>
        <v>Mobile_App_Export.csv</v>
      </c>
      <c r="S346" s="22"/>
    </row>
    <row r="347" spans="1:19" x14ac:dyDescent="0.3">
      <c r="A347" s="8" t="str">
        <f>salesTable[orderRef_final]</f>
        <v>GH-CCT-2025-01163</v>
      </c>
      <c r="B347" s="17">
        <f>salesTable[orderDate_final]</f>
        <v>45724</v>
      </c>
      <c r="C347" s="17" t="str">
        <f>salesTable[CustomerID_final]</f>
        <v>C0166</v>
      </c>
      <c r="D347" s="17" t="str">
        <f>salesTable[firstName_Final]</f>
        <v>KWAME</v>
      </c>
      <c r="E347" s="17" t="str">
        <f>salesTable[lastName_final]</f>
        <v>ASARE</v>
      </c>
      <c r="F347" s="17" t="str">
        <f>salesTable[Region_Final]</f>
        <v>CAPE COAST</v>
      </c>
      <c r="G347" t="str">
        <f>salesTable[productID_Final]</f>
        <v>P001</v>
      </c>
      <c r="H347" t="str">
        <f>salesTable[productName_final]</f>
        <v>LAPTOP PRO 14</v>
      </c>
      <c r="I347" t="str">
        <f>salesTable[productCategory_finalStatus]</f>
        <v>ELECTRONICS</v>
      </c>
      <c r="J347" t="str">
        <f>salesTable[customerType_Final]</f>
        <v>BUSINESS</v>
      </c>
      <c r="K347" t="str">
        <f>salesTable[SalesChannel_final]</f>
        <v>ONLINE</v>
      </c>
      <c r="L347" t="str">
        <f>salesTable[paymentMethod_Final]</f>
        <v>CARD</v>
      </c>
      <c r="M347">
        <f>salesTable[Quantity_final]</f>
        <v>10</v>
      </c>
      <c r="N347">
        <f>salesTable[UnitPrice_final]</f>
        <v>4200</v>
      </c>
      <c r="O347">
        <f>salesTable[revenue_final]</f>
        <v>42000</v>
      </c>
      <c r="P347" t="str">
        <f>salesTable[Phone_final]</f>
        <v>0547738429</v>
      </c>
      <c r="Q347" t="str">
        <f>salesTable[email_final]</f>
        <v>Kwame.Asare46Example.Com</v>
      </c>
      <c r="R347" t="str">
        <f>salesTable[sources_final]</f>
        <v>Retail_POS_2025.csv</v>
      </c>
      <c r="S347" s="22"/>
    </row>
    <row r="348" spans="1:19" x14ac:dyDescent="0.3">
      <c r="A348" s="8" t="str">
        <f>salesTable[orderRef_final]</f>
        <v>GH-CCT-2025-01167</v>
      </c>
      <c r="B348" s="17" t="str">
        <f>salesTable[orderDate_final]</f>
        <v>OUT OF SCOPE</v>
      </c>
      <c r="C348" s="17" t="str">
        <f>salesTable[CustomerID_final]</f>
        <v>C0360</v>
      </c>
      <c r="D348" s="17" t="str">
        <f>salesTable[firstName_Final]</f>
        <v>KOFI</v>
      </c>
      <c r="E348" s="17" t="str">
        <f>salesTable[lastName_final]</f>
        <v>OWUSU</v>
      </c>
      <c r="F348" s="17" t="str">
        <f>salesTable[Region_Final]</f>
        <v>CAPE COAST</v>
      </c>
      <c r="G348" t="str">
        <f>salesTable[productID_Final]</f>
        <v>P002</v>
      </c>
      <c r="H348" t="str">
        <f>salesTable[productName_final]</f>
        <v>OFFICE CHAIR</v>
      </c>
      <c r="I348" t="str">
        <f>salesTable[productCategory_finalStatus]</f>
        <v>FURNITURE</v>
      </c>
      <c r="J348" t="str">
        <f>salesTable[customerType_Final]</f>
        <v>GOVERNMENT</v>
      </c>
      <c r="K348" t="str">
        <f>salesTable[SalesChannel_final]</f>
        <v>IN-STORE</v>
      </c>
      <c r="L348" t="str">
        <f>salesTable[paymentMethod_Final]</f>
        <v>MOBILE MONEY</v>
      </c>
      <c r="M348">
        <f>salesTable[Quantity_final]</f>
        <v>3</v>
      </c>
      <c r="N348">
        <f>salesTable[UnitPrice_final]</f>
        <v>850</v>
      </c>
      <c r="O348">
        <f>salesTable[revenue_final]</f>
        <v>2550</v>
      </c>
      <c r="P348" t="str">
        <f>salesTable[Phone_final]</f>
        <v>0241234567</v>
      </c>
      <c r="Q348" t="str">
        <f>salesTable[email_final]</f>
        <v>Kofi.Owusu52@Example.Com</v>
      </c>
      <c r="R348" t="str">
        <f>salesTable[sources_final]</f>
        <v>Agent_App_2025.csv</v>
      </c>
      <c r="S348" s="22"/>
    </row>
    <row r="349" spans="1:19" x14ac:dyDescent="0.3">
      <c r="A349" s="8" t="str">
        <f>salesTable[orderRef_final]</f>
        <v>GH-CCT-2025-01171</v>
      </c>
      <c r="B349" s="17">
        <f>salesTable[orderDate_final]</f>
        <v>45938</v>
      </c>
      <c r="C349" s="17" t="str">
        <f>salesTable[CustomerID_final]</f>
        <v>C0187</v>
      </c>
      <c r="D349" s="17" t="str">
        <f>salesTable[firstName_Final]</f>
        <v>ADWOA</v>
      </c>
      <c r="E349" s="17" t="str">
        <f>salesTable[lastName_final]</f>
        <v>APPIAH</v>
      </c>
      <c r="F349" s="17" t="str">
        <f>salesTable[Region_Final]</f>
        <v>CAPE COAST</v>
      </c>
      <c r="G349" t="str">
        <f>salesTable[productID_Final]</f>
        <v>P003</v>
      </c>
      <c r="H349" t="str">
        <f>salesTable[productName_final]</f>
        <v>WIRELESS HEADSET</v>
      </c>
      <c r="I349" t="str">
        <f>salesTable[productCategory_finalStatus]</f>
        <v>ELECTRONICS</v>
      </c>
      <c r="J349" t="str">
        <f>salesTable[customerType_Final]</f>
        <v>INDIVIDUAL</v>
      </c>
      <c r="K349" t="str">
        <f>salesTable[SalesChannel_final]</f>
        <v>IN-STORE</v>
      </c>
      <c r="L349" t="str">
        <f>salesTable[paymentMethod_Final]</f>
        <v>CASH</v>
      </c>
      <c r="M349">
        <f>salesTable[Quantity_final]</f>
        <v>5</v>
      </c>
      <c r="N349" t="str">
        <f>salesTable[UnitPrice_final]</f>
        <v>INVALID</v>
      </c>
      <c r="O349" t="str">
        <f>salesTable[revenue_final]</f>
        <v>INVALID</v>
      </c>
      <c r="P349" t="str">
        <f>salesTable[Phone_final]</f>
        <v>0501343376</v>
      </c>
      <c r="Q349" t="str">
        <f>salesTable[email_final]</f>
        <v>Adwoa.Appiah75@Example.Com</v>
      </c>
      <c r="R349" t="str">
        <f>salesTable[sources_final]</f>
        <v>Agent_App_2025.csv</v>
      </c>
      <c r="S349" s="22"/>
    </row>
    <row r="350" spans="1:19" x14ac:dyDescent="0.3">
      <c r="A350" s="8" t="str">
        <f>salesTable[orderRef_final]</f>
        <v>GH-CCT-2025-01185</v>
      </c>
      <c r="B350" s="17">
        <f>salesTable[orderDate_final]</f>
        <v>45787</v>
      </c>
      <c r="C350" s="17" t="str">
        <f>salesTable[CustomerID_final]</f>
        <v>C0312</v>
      </c>
      <c r="D350" s="17" t="str">
        <f>salesTable[firstName_Final]</f>
        <v>AKOSUA</v>
      </c>
      <c r="E350" s="17" t="str">
        <f>salesTable[lastName_final]</f>
        <v>OWUSU</v>
      </c>
      <c r="F350" s="17" t="str">
        <f>salesTable[Region_Final]</f>
        <v>CAPE COAST</v>
      </c>
      <c r="G350" t="str">
        <f>salesTable[productID_Final]</f>
        <v>P007</v>
      </c>
      <c r="H350" t="str">
        <f>salesTable[productName_final]</f>
        <v>COTTON SHIRT</v>
      </c>
      <c r="I350" t="str">
        <f>salesTable[productCategory_finalStatus]</f>
        <v>CLOTHING</v>
      </c>
      <c r="J350" t="str">
        <f>salesTable[customerType_Final]</f>
        <v>BUSINESS</v>
      </c>
      <c r="K350" t="str">
        <f>salesTable[SalesChannel_final]</f>
        <v>ONLINE</v>
      </c>
      <c r="L350" t="str">
        <f>salesTable[paymentMethod_Final]</f>
        <v>CASH</v>
      </c>
      <c r="M350">
        <f>salesTable[Quantity_final]</f>
        <v>10</v>
      </c>
      <c r="N350">
        <f>salesTable[UnitPrice_final]</f>
        <v>180</v>
      </c>
      <c r="O350">
        <f>salesTable[revenue_final]</f>
        <v>1800</v>
      </c>
      <c r="P350" t="str">
        <f>salesTable[Phone_final]</f>
        <v>0244241238</v>
      </c>
      <c r="Q350" t="str">
        <f>salesTable[email_final]</f>
        <v>Akosua.Owusu61@Example.Com</v>
      </c>
      <c r="R350" t="str">
        <f>salesTable[sources_final]</f>
        <v>Online_Sales_2025.xlsx</v>
      </c>
      <c r="S350" s="22"/>
    </row>
    <row r="351" spans="1:19" x14ac:dyDescent="0.3">
      <c r="A351" s="8" t="str">
        <f>salesTable[orderRef_final]</f>
        <v>GH-CCT-2025-01193</v>
      </c>
      <c r="B351" s="17">
        <f>salesTable[orderDate_final]</f>
        <v>45749</v>
      </c>
      <c r="C351" s="17" t="str">
        <f>salesTable[CustomerID_final]</f>
        <v>C0350</v>
      </c>
      <c r="D351" s="17" t="str">
        <f>salesTable[firstName_Final]</f>
        <v>NAA</v>
      </c>
      <c r="E351" s="17" t="str">
        <f>salesTable[lastName_final]</f>
        <v>ARTHUR</v>
      </c>
      <c r="F351" s="17" t="str">
        <f>salesTable[Region_Final]</f>
        <v>CAPE COAST</v>
      </c>
      <c r="G351" t="str">
        <f>salesTable[productID_Final]</f>
        <v>P008</v>
      </c>
      <c r="H351" t="str">
        <f>salesTable[productName_final]</f>
        <v>MICROWAVE 25L</v>
      </c>
      <c r="I351" t="str">
        <f>salesTable[productCategory_finalStatus]</f>
        <v>HOME APPLIANCES</v>
      </c>
      <c r="J351" t="str">
        <f>salesTable[customerType_Final]</f>
        <v>GOVERNMENT</v>
      </c>
      <c r="K351" t="str">
        <f>salesTable[SalesChannel_final]</f>
        <v>IN-STORE</v>
      </c>
      <c r="L351" t="str">
        <f>salesTable[paymentMethod_Final]</f>
        <v>CARD</v>
      </c>
      <c r="M351">
        <f>salesTable[Quantity_final]</f>
        <v>9</v>
      </c>
      <c r="N351">
        <f>salesTable[UnitPrice_final]</f>
        <v>1250</v>
      </c>
      <c r="O351">
        <f>salesTable[revenue_final]</f>
        <v>11250</v>
      </c>
      <c r="P351" t="str">
        <f>salesTable[Phone_final]</f>
        <v>0266349488</v>
      </c>
      <c r="Q351" t="str">
        <f>salesTable[email_final]</f>
        <v>Naa.Arthur62@Example.Com</v>
      </c>
      <c r="R351" t="str">
        <f>salesTable[sources_final]</f>
        <v>Mobile_App_Export.csv</v>
      </c>
      <c r="S351" s="22"/>
    </row>
    <row r="352" spans="1:19" x14ac:dyDescent="0.3">
      <c r="A352" s="8" t="str">
        <f>salesTable[orderRef_final]</f>
        <v>GH-CCT-2025-01195</v>
      </c>
      <c r="B352" s="17">
        <f>salesTable[orderDate_final]</f>
        <v>45788</v>
      </c>
      <c r="C352" s="17" t="str">
        <f>salesTable[CustomerID_final]</f>
        <v>C0193</v>
      </c>
      <c r="D352" s="17" t="str">
        <f>salesTable[firstName_Final]</f>
        <v>MICHAEL</v>
      </c>
      <c r="E352" s="17" t="str">
        <f>salesTable[lastName_final]</f>
        <v>OWUSU</v>
      </c>
      <c r="F352" s="17" t="str">
        <f>salesTable[Region_Final]</f>
        <v>CAPE COAST</v>
      </c>
      <c r="G352" t="str">
        <f>salesTable[productID_Final]</f>
        <v>P008</v>
      </c>
      <c r="H352" t="str">
        <f>salesTable[productName_final]</f>
        <v>MICROWAVE 25L</v>
      </c>
      <c r="I352" t="str">
        <f>salesTable[productCategory_finalStatus]</f>
        <v>HOME APPLIANCES</v>
      </c>
      <c r="J352" t="str">
        <f>salesTable[customerType_Final]</f>
        <v>INDIVIDUAL</v>
      </c>
      <c r="K352" t="str">
        <f>salesTable[SalesChannel_final]</f>
        <v>AGENT</v>
      </c>
      <c r="L352" t="str">
        <f>salesTable[paymentMethod_Final]</f>
        <v>MOBILE MONEY</v>
      </c>
      <c r="M352">
        <f>salesTable[Quantity_final]</f>
        <v>7</v>
      </c>
      <c r="N352">
        <f>salesTable[UnitPrice_final]</f>
        <v>1250</v>
      </c>
      <c r="O352">
        <f>salesTable[revenue_final]</f>
        <v>8750</v>
      </c>
      <c r="P352" t="str">
        <f>salesTable[Phone_final]</f>
        <v>0507127214</v>
      </c>
      <c r="Q352" t="str">
        <f>salesTable[email_final]</f>
        <v>Michael.Owusu56@Example.Com</v>
      </c>
      <c r="R352" t="str">
        <f>salesTable[sources_final]</f>
        <v>Retail_POS_2025.csv</v>
      </c>
      <c r="S352" s="22"/>
    </row>
    <row r="353" spans="1:19" x14ac:dyDescent="0.3">
      <c r="A353" s="8" t="str">
        <f>salesTable[orderRef_final]</f>
        <v>GH-CCT-2025-01202</v>
      </c>
      <c r="B353" s="17">
        <f>salesTable[orderDate_final]</f>
        <v>45843</v>
      </c>
      <c r="C353" s="17" t="str">
        <f>salesTable[CustomerID_final]</f>
        <v>C0177</v>
      </c>
      <c r="D353" s="17" t="str">
        <f>salesTable[firstName_Final]</f>
        <v>MICHAEL</v>
      </c>
      <c r="E353" s="17" t="str">
        <f>salesTable[lastName_final]</f>
        <v>ANTWI</v>
      </c>
      <c r="F353" s="17" t="str">
        <f>salesTable[Region_Final]</f>
        <v>CAPE COAST</v>
      </c>
      <c r="G353" t="str">
        <f>salesTable[productID_Final]</f>
        <v>P007</v>
      </c>
      <c r="H353" t="str">
        <f>salesTable[productName_final]</f>
        <v>COTTON SHIRT</v>
      </c>
      <c r="I353" t="str">
        <f>salesTable[productCategory_finalStatus]</f>
        <v>CLOTHING</v>
      </c>
      <c r="J353" t="str">
        <f>salesTable[customerType_Final]</f>
        <v>GOVERNMENT</v>
      </c>
      <c r="K353" t="str">
        <f>salesTable[SalesChannel_final]</f>
        <v>ONLINE</v>
      </c>
      <c r="L353" t="str">
        <f>salesTable[paymentMethod_Final]</f>
        <v>CASH</v>
      </c>
      <c r="M353">
        <f>salesTable[Quantity_final]</f>
        <v>12</v>
      </c>
      <c r="N353">
        <f>salesTable[UnitPrice_final]</f>
        <v>180</v>
      </c>
      <c r="O353">
        <f>salesTable[revenue_final]</f>
        <v>2160</v>
      </c>
      <c r="P353" t="str">
        <f>salesTable[Phone_final]</f>
        <v>0598483933</v>
      </c>
      <c r="Q353" t="str">
        <f>salesTable[email_final]</f>
        <v>Michael.Antwi6@Example.Com</v>
      </c>
      <c r="R353" t="str">
        <f>salesTable[sources_final]</f>
        <v>Retail_POS_2025.csv</v>
      </c>
      <c r="S353" s="22"/>
    </row>
    <row r="354" spans="1:19" x14ac:dyDescent="0.3">
      <c r="A354" s="8" t="str">
        <f>salesTable[orderRef_final]</f>
        <v>GH-CCT-2025-01212</v>
      </c>
      <c r="B354" s="17">
        <f>salesTable[orderDate_final]</f>
        <v>45900</v>
      </c>
      <c r="C354" s="17" t="str">
        <f>salesTable[CustomerID_final]</f>
        <v>C0107</v>
      </c>
      <c r="D354" s="17" t="str">
        <f>salesTable[firstName_Final]</f>
        <v>KOFI</v>
      </c>
      <c r="E354" s="17" t="str">
        <f>salesTable[lastName_final]</f>
        <v>BOATENG</v>
      </c>
      <c r="F354" s="17" t="str">
        <f>salesTable[Region_Final]</f>
        <v>CAPE COAST</v>
      </c>
      <c r="G354" t="str">
        <f>salesTable[productID_Final]</f>
        <v>P011</v>
      </c>
      <c r="H354" t="str">
        <f>salesTable[productName_final]</f>
        <v>EXECUTIVE DESK</v>
      </c>
      <c r="I354" t="str">
        <f>salesTable[productCategory_finalStatus]</f>
        <v>FURNITURE</v>
      </c>
      <c r="J354" t="str">
        <f>salesTable[customerType_Final]</f>
        <v>GOVERNMENT</v>
      </c>
      <c r="K354" t="str">
        <f>salesTable[SalesChannel_final]</f>
        <v>AGENT</v>
      </c>
      <c r="L354" t="str">
        <f>salesTable[paymentMethod_Final]</f>
        <v>CASH</v>
      </c>
      <c r="M354">
        <f>salesTable[Quantity_final]</f>
        <v>10</v>
      </c>
      <c r="N354">
        <f>salesTable[UnitPrice_final]</f>
        <v>2400</v>
      </c>
      <c r="O354">
        <f>salesTable[revenue_final]</f>
        <v>24000</v>
      </c>
      <c r="P354" t="str">
        <f>salesTable[Phone_final]</f>
        <v>0555759749</v>
      </c>
      <c r="Q354" t="str">
        <f>salesTable[email_final]</f>
        <v>Kofi.Boateng28@Example.Com</v>
      </c>
      <c r="R354" t="str">
        <f>salesTable[sources_final]</f>
        <v>Online_Sales_2025.xlsx</v>
      </c>
      <c r="S354" s="22"/>
    </row>
    <row r="355" spans="1:19" x14ac:dyDescent="0.3">
      <c r="A355" s="8" t="str">
        <f>salesTable[orderRef_final]</f>
        <v>GH-CCT-2025-01215</v>
      </c>
      <c r="B355" s="17">
        <f>salesTable[orderDate_final]</f>
        <v>45992</v>
      </c>
      <c r="C355" s="17" t="str">
        <f>salesTable[CustomerID_final]</f>
        <v>C0227</v>
      </c>
      <c r="D355" s="17" t="str">
        <f>salesTable[firstName_Final]</f>
        <v>DANIEL</v>
      </c>
      <c r="E355" s="17" t="str">
        <f>salesTable[lastName_final]</f>
        <v>OSEI</v>
      </c>
      <c r="F355" s="17" t="str">
        <f>salesTable[Region_Final]</f>
        <v>CAPE COAST</v>
      </c>
      <c r="G355" t="str">
        <f>salesTable[productID_Final]</f>
        <v>P004</v>
      </c>
      <c r="H355" t="str">
        <f>salesTable[productName_final]</f>
        <v>LASER PRINTER</v>
      </c>
      <c r="I355" t="str">
        <f>salesTable[productCategory_finalStatus]</f>
        <v>OFFICE SUPPLIES</v>
      </c>
      <c r="J355" t="str">
        <f>salesTable[customerType_Final]</f>
        <v>BUSINESS</v>
      </c>
      <c r="K355" t="str">
        <f>salesTable[SalesChannel_final]</f>
        <v>ONLINE</v>
      </c>
      <c r="L355" t="str">
        <f>salesTable[paymentMethod_Final]</f>
        <v>CARD</v>
      </c>
      <c r="M355">
        <f>salesTable[Quantity_final]</f>
        <v>4</v>
      </c>
      <c r="N355">
        <f>salesTable[UnitPrice_final]</f>
        <v>1650</v>
      </c>
      <c r="O355">
        <f>salesTable[revenue_final]</f>
        <v>6600</v>
      </c>
      <c r="P355" t="str">
        <f>salesTable[Phone_final]</f>
        <v>0247685095</v>
      </c>
      <c r="Q355" t="str">
        <f>salesTable[email_final]</f>
        <v>Daniel.Osei60@Example.Com</v>
      </c>
      <c r="R355" t="str">
        <f>salesTable[sources_final]</f>
        <v>Agent_App_2025.csv</v>
      </c>
      <c r="S355" s="22"/>
    </row>
    <row r="356" spans="1:19" x14ac:dyDescent="0.3">
      <c r="A356" s="8" t="str">
        <f>salesTable[orderRef_final]</f>
        <v>GH-CCT-2025-01220</v>
      </c>
      <c r="B356" s="17">
        <f>salesTable[orderDate_final]</f>
        <v>45780</v>
      </c>
      <c r="C356" s="17" t="str">
        <f>salesTable[CustomerID_final]</f>
        <v>C0033</v>
      </c>
      <c r="D356" s="17" t="str">
        <f>salesTable[firstName_Final]</f>
        <v>KOFI</v>
      </c>
      <c r="E356" s="17" t="str">
        <f>salesTable[lastName_final]</f>
        <v>ASARE</v>
      </c>
      <c r="F356" s="17" t="str">
        <f>salesTable[Region_Final]</f>
        <v>CAPE COAST</v>
      </c>
      <c r="G356" t="str">
        <f>salesTable[productID_Final]</f>
        <v>P006</v>
      </c>
      <c r="H356" t="str">
        <f>salesTable[productName_final]</f>
        <v>STANDING DESK</v>
      </c>
      <c r="I356" t="str">
        <f>salesTable[productCategory_finalStatus]</f>
        <v>FURNITURE</v>
      </c>
      <c r="J356" t="str">
        <f>salesTable[customerType_Final]</f>
        <v>INDIVIDUAL</v>
      </c>
      <c r="K356" t="str">
        <f>salesTable[SalesChannel_final]</f>
        <v>ONLINE</v>
      </c>
      <c r="L356" t="str">
        <f>salesTable[paymentMethod_Final]</f>
        <v>MOBILE MONEY</v>
      </c>
      <c r="M356">
        <f>salesTable[Quantity_final]</f>
        <v>2</v>
      </c>
      <c r="N356" t="str">
        <f>salesTable[UnitPrice_final]</f>
        <v>INVALID</v>
      </c>
      <c r="O356" t="str">
        <f>salesTable[revenue_final]</f>
        <v>INVALID</v>
      </c>
      <c r="P356" t="str">
        <f>salesTable[Phone_final]</f>
        <v>0502728130</v>
      </c>
      <c r="Q356" t="str">
        <f>salesTable[email_final]</f>
        <v>Kofi.Asare15@Example.Com</v>
      </c>
      <c r="R356" t="str">
        <f>salesTable[sources_final]</f>
        <v>Retail_POS_2025.csv</v>
      </c>
      <c r="S356" s="22"/>
    </row>
    <row r="357" spans="1:19" x14ac:dyDescent="0.3">
      <c r="A357" s="8" t="str">
        <f>salesTable[orderRef_final]</f>
        <v>GH-CCT-2025-01226</v>
      </c>
      <c r="B357" s="17">
        <f>salesTable[orderDate_final]</f>
        <v>45760</v>
      </c>
      <c r="C357" s="17" t="str">
        <f>salesTable[CustomerID_final]</f>
        <v>C0271</v>
      </c>
      <c r="D357" s="17" t="str">
        <f>salesTable[firstName_Final]</f>
        <v>ADWOA</v>
      </c>
      <c r="E357" s="17" t="str">
        <f>salesTable[lastName_final]</f>
        <v>OWUSU</v>
      </c>
      <c r="F357" s="17" t="str">
        <f>salesTable[Region_Final]</f>
        <v>CAPE COAST</v>
      </c>
      <c r="G357" t="str">
        <f>salesTable[productID_Final]</f>
        <v>P006</v>
      </c>
      <c r="H357" t="str">
        <f>salesTable[productName_final]</f>
        <v>STANDING DESK</v>
      </c>
      <c r="I357" t="str">
        <f>salesTable[productCategory_finalStatus]</f>
        <v>FURNITURE</v>
      </c>
      <c r="J357" t="str">
        <f>salesTable[customerType_Final]</f>
        <v>GOVERNMENT</v>
      </c>
      <c r="K357" t="str">
        <f>salesTable[SalesChannel_final]</f>
        <v>MOBILE APP</v>
      </c>
      <c r="L357" t="str">
        <f>salesTable[paymentMethod_Final]</f>
        <v>MOBILE MONEY</v>
      </c>
      <c r="M357">
        <f>salesTable[Quantity_final]</f>
        <v>9</v>
      </c>
      <c r="N357">
        <f>salesTable[UnitPrice_final]</f>
        <v>1850</v>
      </c>
      <c r="O357">
        <f>salesTable[revenue_final]</f>
        <v>16650</v>
      </c>
      <c r="P357" t="str">
        <f>salesTable[Phone_final]</f>
        <v>0245438866</v>
      </c>
      <c r="Q357" t="str">
        <f>salesTable[email_final]</f>
        <v>Adwoa.Owusu94@Example.Com</v>
      </c>
      <c r="R357" t="str">
        <f>salesTable[sources_final]</f>
        <v>Mobile_App_Export.csv</v>
      </c>
      <c r="S357" s="22"/>
    </row>
    <row r="358" spans="1:19" x14ac:dyDescent="0.3">
      <c r="A358" s="8" t="str">
        <f>salesTable[orderRef_final]</f>
        <v>GH-CCT-2025-01232</v>
      </c>
      <c r="B358" s="17">
        <f>salesTable[orderDate_final]</f>
        <v>45956</v>
      </c>
      <c r="C358" s="17" t="str">
        <f>salesTable[CustomerID_final]</f>
        <v>C0129</v>
      </c>
      <c r="D358" s="17" t="str">
        <f>salesTable[firstName_Final]</f>
        <v>ABENA</v>
      </c>
      <c r="E358" s="17" t="str">
        <f>salesTable[lastName_final]</f>
        <v>OWUSU</v>
      </c>
      <c r="F358" s="17" t="str">
        <f>salesTable[Region_Final]</f>
        <v>CAPE COAST</v>
      </c>
      <c r="G358" t="str">
        <f>salesTable[productID_Final]</f>
        <v>P003</v>
      </c>
      <c r="H358" t="str">
        <f>salesTable[productName_final]</f>
        <v>WIRELESS HEADSET</v>
      </c>
      <c r="I358" t="str">
        <f>salesTable[productCategory_finalStatus]</f>
        <v>ELECTRONICS</v>
      </c>
      <c r="J358" t="str">
        <f>salesTable[customerType_Final]</f>
        <v>GOVERNMENT</v>
      </c>
      <c r="K358" t="str">
        <f>salesTable[SalesChannel_final]</f>
        <v>ONLINE</v>
      </c>
      <c r="L358" t="str">
        <f>salesTable[paymentMethod_Final]</f>
        <v>CARD</v>
      </c>
      <c r="M358">
        <f>salesTable[Quantity_final]</f>
        <v>7</v>
      </c>
      <c r="N358">
        <f>salesTable[UnitPrice_final]</f>
        <v>420</v>
      </c>
      <c r="O358">
        <f>salesTable[revenue_final]</f>
        <v>2940</v>
      </c>
      <c r="P358" t="str">
        <f>salesTable[Phone_final]</f>
        <v>0275507952</v>
      </c>
      <c r="Q358" t="str">
        <f>salesTable[email_final]</f>
        <v>Abena.Owusu73@Example.Com</v>
      </c>
      <c r="R358" t="str">
        <f>salesTable[sources_final]</f>
        <v>Mobile_App_Export.csv</v>
      </c>
      <c r="S358" s="22"/>
    </row>
    <row r="359" spans="1:19" x14ac:dyDescent="0.3">
      <c r="A359" s="8" t="str">
        <f>salesTable[orderRef_final]</f>
        <v>GH-CCT-2025-01240</v>
      </c>
      <c r="B359" s="17">
        <f>salesTable[orderDate_final]</f>
        <v>45678</v>
      </c>
      <c r="C359" s="17" t="str">
        <f>salesTable[CustomerID_final]</f>
        <v>C0007</v>
      </c>
      <c r="D359" s="17" t="str">
        <f>salesTable[firstName_Final]</f>
        <v>ESI</v>
      </c>
      <c r="E359" s="17" t="str">
        <f>salesTable[lastName_final]</f>
        <v>BADU</v>
      </c>
      <c r="F359" s="17" t="str">
        <f>salesTable[Region_Final]</f>
        <v>CAPE COAST</v>
      </c>
      <c r="G359" t="str">
        <f>salesTable[productID_Final]</f>
        <v>P003</v>
      </c>
      <c r="H359" t="str">
        <f>salesTable[productName_final]</f>
        <v>WIRELESS HEADSET</v>
      </c>
      <c r="I359" t="str">
        <f>salesTable[productCategory_finalStatus]</f>
        <v>ELECTRONICS</v>
      </c>
      <c r="J359" t="str">
        <f>salesTable[customerType_Final]</f>
        <v>INDIVIDUAL</v>
      </c>
      <c r="K359" t="str">
        <f>salesTable[SalesChannel_final]</f>
        <v>MOBILE APP</v>
      </c>
      <c r="L359" t="str">
        <f>salesTable[paymentMethod_Final]</f>
        <v>BANK TRANSFER</v>
      </c>
      <c r="M359">
        <f>salesTable[Quantity_final]</f>
        <v>3</v>
      </c>
      <c r="N359">
        <f>salesTable[UnitPrice_final]</f>
        <v>420</v>
      </c>
      <c r="O359">
        <f>salesTable[revenue_final]</f>
        <v>1260</v>
      </c>
      <c r="P359" t="str">
        <f>salesTable[Phone_final]</f>
        <v>0204453750</v>
      </c>
      <c r="Q359" t="str">
        <f>salesTable[email_final]</f>
        <v>Esi.Badu56@Example.Com</v>
      </c>
      <c r="R359" t="str">
        <f>salesTable[sources_final]</f>
        <v>Agent_App_2025.csv</v>
      </c>
      <c r="S359" s="22"/>
    </row>
    <row r="360" spans="1:19" x14ac:dyDescent="0.3">
      <c r="A360" s="8" t="str">
        <f>salesTable[orderRef_final]</f>
        <v>GH-CCT-2025-01255</v>
      </c>
      <c r="B360" s="17">
        <f>salesTable[orderDate_final]</f>
        <v>45868</v>
      </c>
      <c r="C360" s="17" t="str">
        <f>salesTable[CustomerID_final]</f>
        <v>C0363</v>
      </c>
      <c r="D360" s="17" t="str">
        <f>salesTable[firstName_Final]</f>
        <v>ADWOA</v>
      </c>
      <c r="E360" s="17" t="str">
        <f>salesTable[lastName_final]</f>
        <v>OSEI</v>
      </c>
      <c r="F360" s="17" t="str">
        <f>salesTable[Region_Final]</f>
        <v>CAPE COAST</v>
      </c>
      <c r="G360" t="str">
        <f>salesTable[productID_Final]</f>
        <v>P009</v>
      </c>
      <c r="H360" t="str">
        <f>salesTable[productName_final]</f>
        <v>FILING CABINET</v>
      </c>
      <c r="I360" t="str">
        <f>salesTable[productCategory_finalStatus]</f>
        <v>OFFICE SUPPLIES</v>
      </c>
      <c r="J360" t="str">
        <f>salesTable[customerType_Final]</f>
        <v>BUSINESS</v>
      </c>
      <c r="K360" t="str">
        <f>salesTable[SalesChannel_final]</f>
        <v>AGENT</v>
      </c>
      <c r="L360" t="str">
        <f>salesTable[paymentMethod_Final]</f>
        <v>MOBILE MONEY</v>
      </c>
      <c r="M360">
        <f>salesTable[Quantity_final]</f>
        <v>3</v>
      </c>
      <c r="N360">
        <f>salesTable[UnitPrice_final]</f>
        <v>980</v>
      </c>
      <c r="O360">
        <f>salesTable[revenue_final]</f>
        <v>2940</v>
      </c>
      <c r="P360" t="str">
        <f>salesTable[Phone_final]</f>
        <v>0544058283</v>
      </c>
      <c r="Q360" t="str">
        <f>salesTable[email_final]</f>
        <v>Adwoa.Osei4@Example.Com</v>
      </c>
      <c r="R360" t="str">
        <f>salesTable[sources_final]</f>
        <v>Retail_POS_2025.csv</v>
      </c>
      <c r="S360" s="22"/>
    </row>
    <row r="361" spans="1:19" x14ac:dyDescent="0.3">
      <c r="A361" s="8" t="str">
        <f>salesTable[orderRef_final]</f>
        <v>GH-CCT-2025-01276</v>
      </c>
      <c r="B361" s="17">
        <f>salesTable[orderDate_final]</f>
        <v>46011</v>
      </c>
      <c r="C361" s="17" t="str">
        <f>salesTable[CustomerID_final]</f>
        <v>C0395</v>
      </c>
      <c r="D361" s="17" t="str">
        <f>salesTable[firstName_Final]</f>
        <v>DANIEL</v>
      </c>
      <c r="E361" s="17" t="str">
        <f>salesTable[lastName_final]</f>
        <v>OWUSU</v>
      </c>
      <c r="F361" s="17" t="str">
        <f>salesTable[Region_Final]</f>
        <v>CAPE COAST</v>
      </c>
      <c r="G361" t="str">
        <f>salesTable[productID_Final]</f>
        <v>P010</v>
      </c>
      <c r="H361" t="str">
        <f>salesTable[productName_final]</f>
        <v>AIR CONDITIONER</v>
      </c>
      <c r="I361" t="str">
        <f>salesTable[productCategory_finalStatus]</f>
        <v>HOME APPLIANCES</v>
      </c>
      <c r="J361" t="str">
        <f>salesTable[customerType_Final]</f>
        <v>INDIVIDUAL</v>
      </c>
      <c r="K361" t="str">
        <f>salesTable[SalesChannel_final]</f>
        <v>IN-STORE</v>
      </c>
      <c r="L361" t="str">
        <f>salesTable[paymentMethod_Final]</f>
        <v>CARD</v>
      </c>
      <c r="M361">
        <f>salesTable[Quantity_final]</f>
        <v>9</v>
      </c>
      <c r="N361">
        <f>salesTable[UnitPrice_final]</f>
        <v>3600</v>
      </c>
      <c r="O361">
        <f>salesTable[revenue_final]</f>
        <v>32400</v>
      </c>
      <c r="P361" t="str">
        <f>salesTable[Phone_final]</f>
        <v>0543143306</v>
      </c>
      <c r="Q361" t="str">
        <f>salesTable[email_final]</f>
        <v>Daniel.Owusu67Example.Com</v>
      </c>
      <c r="R361" t="str">
        <f>salesTable[sources_final]</f>
        <v>Agent_App_2025.csv</v>
      </c>
      <c r="S361" s="22"/>
    </row>
    <row r="362" spans="1:19" x14ac:dyDescent="0.3">
      <c r="A362" s="8" t="str">
        <f>salesTable[orderRef_final]</f>
        <v>GH-CCT-2025-01282</v>
      </c>
      <c r="B362" s="17">
        <f>salesTable[orderDate_final]</f>
        <v>45835</v>
      </c>
      <c r="C362" s="17" t="str">
        <f>salesTable[CustomerID_final]</f>
        <v>C0329</v>
      </c>
      <c r="D362" s="17" t="str">
        <f>salesTable[firstName_Final]</f>
        <v>NAA</v>
      </c>
      <c r="E362" s="17" t="str">
        <f>salesTable[lastName_final]</f>
        <v>BOATENG</v>
      </c>
      <c r="F362" s="17" t="str">
        <f>salesTable[Region_Final]</f>
        <v>CAPE COAST</v>
      </c>
      <c r="G362" t="str">
        <f>salesTable[productID_Final]</f>
        <v>P002</v>
      </c>
      <c r="H362" t="str">
        <f>salesTable[productName_final]</f>
        <v>OFFICE CHAIR</v>
      </c>
      <c r="I362" t="str">
        <f>salesTable[productCategory_finalStatus]</f>
        <v>FURNITURE</v>
      </c>
      <c r="J362" t="str">
        <f>salesTable[customerType_Final]</f>
        <v>GOVERNMENT</v>
      </c>
      <c r="K362" t="str">
        <f>salesTable[SalesChannel_final]</f>
        <v>AGENT</v>
      </c>
      <c r="L362" t="str">
        <f>salesTable[paymentMethod_Final]</f>
        <v>MOBILE MONEY</v>
      </c>
      <c r="M362">
        <f>salesTable[Quantity_final]</f>
        <v>8</v>
      </c>
      <c r="N362">
        <f>salesTable[UnitPrice_final]</f>
        <v>850</v>
      </c>
      <c r="O362">
        <f>salesTable[revenue_final]</f>
        <v>6800</v>
      </c>
      <c r="P362" t="str">
        <f>salesTable[Phone_final]</f>
        <v>0552167103</v>
      </c>
      <c r="Q362" t="str">
        <f>salesTable[email_final]</f>
        <v>Naa.Boateng12@Example.Com</v>
      </c>
      <c r="R362" t="str">
        <f>salesTable[sources_final]</f>
        <v>Agent_App_2025.csv</v>
      </c>
      <c r="S362" s="22"/>
    </row>
    <row r="363" spans="1:19" x14ac:dyDescent="0.3">
      <c r="A363" s="8" t="str">
        <f>salesTable[orderRef_final]</f>
        <v>GH-CCT-2025-01309</v>
      </c>
      <c r="B363" s="17">
        <f>salesTable[orderDate_final]</f>
        <v>45823</v>
      </c>
      <c r="C363" s="17" t="str">
        <f>salesTable[CustomerID_final]</f>
        <v>C0236</v>
      </c>
      <c r="D363" s="17" t="str">
        <f>salesTable[firstName_Final]</f>
        <v>NAA</v>
      </c>
      <c r="E363" s="17" t="str">
        <f>salesTable[lastName_final]</f>
        <v>OWUSU</v>
      </c>
      <c r="F363" s="17" t="str">
        <f>salesTable[Region_Final]</f>
        <v>CAPE COAST</v>
      </c>
      <c r="G363" t="str">
        <f>salesTable[productID_Final]</f>
        <v>P008</v>
      </c>
      <c r="H363" t="str">
        <f>salesTable[productName_final]</f>
        <v>MICROWAVE 25L</v>
      </c>
      <c r="I363" t="str">
        <f>salesTable[productCategory_finalStatus]</f>
        <v>HOME APPLIANCES</v>
      </c>
      <c r="J363" t="str">
        <f>salesTable[customerType_Final]</f>
        <v>GOVERNMENT</v>
      </c>
      <c r="K363" t="str">
        <f>salesTable[SalesChannel_final]</f>
        <v>IN-STORE</v>
      </c>
      <c r="L363" t="str">
        <f>salesTable[paymentMethod_Final]</f>
        <v>MOBILE MONEY</v>
      </c>
      <c r="M363">
        <f>salesTable[Quantity_final]</f>
        <v>7</v>
      </c>
      <c r="N363">
        <f>salesTable[UnitPrice_final]</f>
        <v>1250</v>
      </c>
      <c r="O363">
        <f>salesTable[revenue_final]</f>
        <v>8750</v>
      </c>
      <c r="P363" t="str">
        <f>salesTable[Phone_final]</f>
        <v>0241234567</v>
      </c>
      <c r="Q363" t="str">
        <f>salesTable[email_final]</f>
        <v>Naa.Owusu37@Example.Com</v>
      </c>
      <c r="R363" t="str">
        <f>salesTable[sources_final]</f>
        <v>Retail_POS_2025.csv</v>
      </c>
      <c r="S363" s="22"/>
    </row>
    <row r="364" spans="1:19" x14ac:dyDescent="0.3">
      <c r="A364" s="8" t="str">
        <f>salesTable[orderRef_final]</f>
        <v>GH-CCT-2025-01312</v>
      </c>
      <c r="B364" s="17">
        <f>salesTable[orderDate_final]</f>
        <v>45841</v>
      </c>
      <c r="C364" s="17" t="str">
        <f>salesTable[CustomerID_final]</f>
        <v>C0218</v>
      </c>
      <c r="D364" s="17" t="str">
        <f>salesTable[firstName_Final]</f>
        <v>MISSING</v>
      </c>
      <c r="E364" s="17" t="str">
        <f>salesTable[lastName_final]</f>
        <v>ASARE</v>
      </c>
      <c r="F364" s="17" t="str">
        <f>salesTable[Region_Final]</f>
        <v>CAPE COAST</v>
      </c>
      <c r="G364" t="str">
        <f>salesTable[productID_Final]</f>
        <v>P012</v>
      </c>
      <c r="H364" t="str">
        <f>salesTable[productName_final]</f>
        <v>BLENDER PLUS</v>
      </c>
      <c r="I364" t="str">
        <f>salesTable[productCategory_finalStatus]</f>
        <v>HOME APPLIANCES</v>
      </c>
      <c r="J364" t="str">
        <f>salesTable[customerType_Final]</f>
        <v>BUSINESS</v>
      </c>
      <c r="K364" t="str">
        <f>salesTable[SalesChannel_final]</f>
        <v>MOBILE APP</v>
      </c>
      <c r="L364" t="str">
        <f>salesTable[paymentMethod_Final]</f>
        <v>CASH</v>
      </c>
      <c r="M364">
        <f>salesTable[Quantity_final]</f>
        <v>2</v>
      </c>
      <c r="N364">
        <f>salesTable[UnitPrice_final]</f>
        <v>620</v>
      </c>
      <c r="O364">
        <f>salesTable[revenue_final]</f>
        <v>1240</v>
      </c>
      <c r="P364" t="str">
        <f>salesTable[Phone_final]</f>
        <v>0508539001</v>
      </c>
      <c r="Q364" t="str">
        <f>salesTable[email_final]</f>
        <v>Michael.Asare23@Example.Com</v>
      </c>
      <c r="R364" t="str">
        <f>salesTable[sources_final]</f>
        <v>Retail_POS_2025.csv</v>
      </c>
      <c r="S364" s="22"/>
    </row>
    <row r="365" spans="1:19" x14ac:dyDescent="0.3">
      <c r="A365" s="8" t="str">
        <f>salesTable[orderRef_final]</f>
        <v>GH-CCT-2025-01324</v>
      </c>
      <c r="B365" s="17">
        <f>salesTable[orderDate_final]</f>
        <v>45775</v>
      </c>
      <c r="C365" s="17" t="str">
        <f>salesTable[CustomerID_final]</f>
        <v>C0273</v>
      </c>
      <c r="D365" s="17" t="str">
        <f>salesTable[firstName_Final]</f>
        <v>AKOSUA</v>
      </c>
      <c r="E365" s="17" t="str">
        <f>salesTable[lastName_final]</f>
        <v>OSEI</v>
      </c>
      <c r="F365" s="17" t="str">
        <f>salesTable[Region_Final]</f>
        <v>CAPE COAST</v>
      </c>
      <c r="G365" t="str">
        <f>salesTable[productID_Final]</f>
        <v>P003</v>
      </c>
      <c r="H365" t="str">
        <f>salesTable[productName_final]</f>
        <v>WIRELESS HEADSET</v>
      </c>
      <c r="I365" t="str">
        <f>salesTable[productCategory_finalStatus]</f>
        <v>ELECTRONICS</v>
      </c>
      <c r="J365" t="str">
        <f>salesTable[customerType_Final]</f>
        <v>GOVERNMENT</v>
      </c>
      <c r="K365" t="str">
        <f>salesTable[SalesChannel_final]</f>
        <v>IN-STORE</v>
      </c>
      <c r="L365" t="str">
        <f>salesTable[paymentMethod_Final]</f>
        <v>MOBILE MONEY</v>
      </c>
      <c r="M365">
        <f>salesTable[Quantity_final]</f>
        <v>6</v>
      </c>
      <c r="N365">
        <f>salesTable[UnitPrice_final]</f>
        <v>420</v>
      </c>
      <c r="O365">
        <f>salesTable[revenue_final]</f>
        <v>2520</v>
      </c>
      <c r="P365" t="str">
        <f>salesTable[Phone_final]</f>
        <v>0209364165</v>
      </c>
      <c r="Q365" t="str">
        <f>salesTable[email_final]</f>
        <v>Akosua.Osei58@Example.Com</v>
      </c>
      <c r="R365" t="str">
        <f>salesTable[sources_final]</f>
        <v>Online_Sales_2025.xlsx</v>
      </c>
      <c r="S365" s="22"/>
    </row>
    <row r="366" spans="1:19" x14ac:dyDescent="0.3">
      <c r="A366" s="8" t="str">
        <f>salesTable[orderRef_final]</f>
        <v>GH-CCT-2025-01327</v>
      </c>
      <c r="B366" s="17">
        <f>salesTable[orderDate_final]</f>
        <v>45842</v>
      </c>
      <c r="C366" s="17" t="str">
        <f>salesTable[CustomerID_final]</f>
        <v>C0044</v>
      </c>
      <c r="D366" s="17" t="str">
        <f>salesTable[firstName_Final]</f>
        <v>ABENA</v>
      </c>
      <c r="E366" s="17" t="str">
        <f>salesTable[lastName_final]</f>
        <v>BADU</v>
      </c>
      <c r="F366" s="17" t="str">
        <f>salesTable[Region_Final]</f>
        <v>CAPE COAST</v>
      </c>
      <c r="G366" t="str">
        <f>salesTable[productID_Final]</f>
        <v>P009</v>
      </c>
      <c r="H366" t="str">
        <f>salesTable[productName_final]</f>
        <v>FILING CABINET</v>
      </c>
      <c r="I366" t="str">
        <f>salesTable[productCategory_finalStatus]</f>
        <v>OFFICE SUPPLIES</v>
      </c>
      <c r="J366" t="str">
        <f>salesTable[customerType_Final]</f>
        <v>INDIVIDUAL</v>
      </c>
      <c r="K366" t="str">
        <f>salesTable[SalesChannel_final]</f>
        <v>IN-STORE</v>
      </c>
      <c r="L366" t="str">
        <f>salesTable[paymentMethod_Final]</f>
        <v>CASH</v>
      </c>
      <c r="M366">
        <f>salesTable[Quantity_final]</f>
        <v>9</v>
      </c>
      <c r="N366">
        <f>salesTable[UnitPrice_final]</f>
        <v>980</v>
      </c>
      <c r="O366">
        <f>salesTable[revenue_final]</f>
        <v>8820</v>
      </c>
      <c r="P366" t="str">
        <f>salesTable[Phone_final]</f>
        <v>0596400372</v>
      </c>
      <c r="Q366" t="str">
        <f>salesTable[email_final]</f>
        <v>Abena.Badu25@Example.Com</v>
      </c>
      <c r="R366" t="str">
        <f>salesTable[sources_final]</f>
        <v>Agent_App_2025.csv</v>
      </c>
      <c r="S366" s="22"/>
    </row>
    <row r="367" spans="1:19" x14ac:dyDescent="0.3">
      <c r="A367" s="8" t="str">
        <f>salesTable[orderRef_final]</f>
        <v>GH-CCT-2025-01343</v>
      </c>
      <c r="B367" s="17">
        <f>salesTable[orderDate_final]</f>
        <v>45802</v>
      </c>
      <c r="C367" s="17" t="str">
        <f>salesTable[CustomerID_final]</f>
        <v>C0349</v>
      </c>
      <c r="D367" s="17" t="str">
        <f>salesTable[firstName_Final]</f>
        <v>AMA</v>
      </c>
      <c r="E367" s="17" t="str">
        <f>salesTable[lastName_final]</f>
        <v>BOATENG</v>
      </c>
      <c r="F367" s="17" t="str">
        <f>salesTable[Region_Final]</f>
        <v>CAPE COAST</v>
      </c>
      <c r="G367" t="str">
        <f>salesTable[productID_Final]</f>
        <v>P007</v>
      </c>
      <c r="H367" t="str">
        <f>salesTable[productName_final]</f>
        <v>COTTON SHIRT</v>
      </c>
      <c r="I367" t="str">
        <f>salesTable[productCategory_finalStatus]</f>
        <v>CLOTHING</v>
      </c>
      <c r="J367" t="str">
        <f>salesTable[customerType_Final]</f>
        <v>BUSINESS</v>
      </c>
      <c r="K367" t="str">
        <f>salesTable[SalesChannel_final]</f>
        <v>IN-STORE</v>
      </c>
      <c r="L367" t="str">
        <f>salesTable[paymentMethod_Final]</f>
        <v>BANK TRANSFER</v>
      </c>
      <c r="M367">
        <f>salesTable[Quantity_final]</f>
        <v>12</v>
      </c>
      <c r="N367">
        <f>salesTable[UnitPrice_final]</f>
        <v>180</v>
      </c>
      <c r="O367">
        <f>salesTable[revenue_final]</f>
        <v>2160</v>
      </c>
      <c r="P367" t="str">
        <f>salesTable[Phone_final]</f>
        <v>0555722150</v>
      </c>
      <c r="Q367" t="str">
        <f>salesTable[email_final]</f>
        <v>Ama.Boateng8@Example.Com</v>
      </c>
      <c r="R367" t="str">
        <f>salesTable[sources_final]</f>
        <v>Mobile_App_Export.csv</v>
      </c>
      <c r="S367" s="22"/>
    </row>
    <row r="368" spans="1:19" x14ac:dyDescent="0.3">
      <c r="A368" s="8" t="str">
        <f>salesTable[orderRef_final]</f>
        <v>GH-CCT-2025-01347</v>
      </c>
      <c r="B368" s="17" t="str">
        <f>salesTable[orderDate_final]</f>
        <v>OUT OF SCOPE</v>
      </c>
      <c r="C368" s="17" t="str">
        <f>salesTable[CustomerID_final]</f>
        <v>C0167</v>
      </c>
      <c r="D368" s="17" t="str">
        <f>salesTable[firstName_Final]</f>
        <v>NAA</v>
      </c>
      <c r="E368" s="17" t="str">
        <f>salesTable[lastName_final]</f>
        <v>ANTWI</v>
      </c>
      <c r="F368" s="17" t="str">
        <f>salesTable[Region_Final]</f>
        <v>CAPE COAST</v>
      </c>
      <c r="G368" t="str">
        <f>salesTable[productID_Final]</f>
        <v>P002</v>
      </c>
      <c r="H368" t="str">
        <f>salesTable[productName_final]</f>
        <v>OFFICE CHAIR</v>
      </c>
      <c r="I368" t="str">
        <f>salesTable[productCategory_finalStatus]</f>
        <v>FURNITURE</v>
      </c>
      <c r="J368" t="str">
        <f>salesTable[customerType_Final]</f>
        <v>INDIVIDUAL</v>
      </c>
      <c r="K368" t="str">
        <f>salesTable[SalesChannel_final]</f>
        <v>IN-STORE</v>
      </c>
      <c r="L368" t="str">
        <f>salesTable[paymentMethod_Final]</f>
        <v>MOBILE MONEY</v>
      </c>
      <c r="M368">
        <f>salesTable[Quantity_final]</f>
        <v>1</v>
      </c>
      <c r="N368">
        <f>salesTable[UnitPrice_final]</f>
        <v>850</v>
      </c>
      <c r="O368">
        <f>salesTable[revenue_final]</f>
        <v>850</v>
      </c>
      <c r="P368" t="str">
        <f>salesTable[Phone_final]</f>
        <v>0599975214</v>
      </c>
      <c r="Q368" t="str">
        <f>salesTable[email_final]</f>
        <v>Naa.Antwi61@Example.Com</v>
      </c>
      <c r="R368" t="str">
        <f>salesTable[sources_final]</f>
        <v>Mobile_App_Export.csv</v>
      </c>
      <c r="S368" s="22"/>
    </row>
    <row r="369" spans="1:19" x14ac:dyDescent="0.3">
      <c r="A369" s="8" t="str">
        <f>salesTable[orderRef_final]</f>
        <v>GH-CCT-2025-01355</v>
      </c>
      <c r="B369" s="17">
        <f>salesTable[orderDate_final]</f>
        <v>45983</v>
      </c>
      <c r="C369" s="17" t="str">
        <f>salesTable[CustomerID_final]</f>
        <v>C0227</v>
      </c>
      <c r="D369" s="17" t="str">
        <f>salesTable[firstName_Final]</f>
        <v>DANIEL</v>
      </c>
      <c r="E369" s="17" t="str">
        <f>salesTable[lastName_final]</f>
        <v>OSEI</v>
      </c>
      <c r="F369" s="17" t="str">
        <f>salesTable[Region_Final]</f>
        <v>CAPE COAST</v>
      </c>
      <c r="G369" t="str">
        <f>salesTable[productID_Final]</f>
        <v>P006</v>
      </c>
      <c r="H369" t="str">
        <f>salesTable[productName_final]</f>
        <v>STANDING DESK</v>
      </c>
      <c r="I369" t="str">
        <f>salesTable[productCategory_finalStatus]</f>
        <v>FURNITURE</v>
      </c>
      <c r="J369" t="str">
        <f>salesTable[customerType_Final]</f>
        <v>BUSINESS</v>
      </c>
      <c r="K369" t="str">
        <f>salesTable[SalesChannel_final]</f>
        <v>ONLINE</v>
      </c>
      <c r="L369" t="str">
        <f>salesTable[paymentMethod_Final]</f>
        <v>BANK TRANSFER</v>
      </c>
      <c r="M369">
        <f>salesTable[Quantity_final]</f>
        <v>3</v>
      </c>
      <c r="N369">
        <f>salesTable[UnitPrice_final]</f>
        <v>1900</v>
      </c>
      <c r="O369">
        <f>salesTable[revenue_final]</f>
        <v>5700</v>
      </c>
      <c r="P369" t="str">
        <f>salesTable[Phone_final]</f>
        <v>0502273262</v>
      </c>
      <c r="Q369" t="str">
        <f>salesTable[email_final]</f>
        <v>Daniel.Osei86@Example.Com</v>
      </c>
      <c r="R369" t="str">
        <f>salesTable[sources_final]</f>
        <v>Mobile_App_Export.csv</v>
      </c>
      <c r="S369" s="22"/>
    </row>
    <row r="370" spans="1:19" x14ac:dyDescent="0.3">
      <c r="A370" s="8" t="str">
        <f>salesTable[orderRef_final]</f>
        <v>GH-CCT-2025-01373</v>
      </c>
      <c r="B370" s="17" t="str">
        <f>salesTable[orderDate_final]</f>
        <v>OUT OF SCOPE</v>
      </c>
      <c r="C370" s="17" t="str">
        <f>salesTable[CustomerID_final]</f>
        <v>C0041</v>
      </c>
      <c r="D370" s="17" t="str">
        <f>salesTable[firstName_Final]</f>
        <v>ESI</v>
      </c>
      <c r="E370" s="17" t="str">
        <f>salesTable[lastName_final]</f>
        <v>BADU</v>
      </c>
      <c r="F370" s="17" t="str">
        <f>salesTable[Region_Final]</f>
        <v>CAPE COAST</v>
      </c>
      <c r="G370" t="str">
        <f>salesTable[productID_Final]</f>
        <v>P011</v>
      </c>
      <c r="H370" t="str">
        <f>salesTable[productName_final]</f>
        <v>EXECUTIVE DESK</v>
      </c>
      <c r="I370" t="str">
        <f>salesTable[productCategory_finalStatus]</f>
        <v>FURNITURE</v>
      </c>
      <c r="J370" t="str">
        <f>salesTable[customerType_Final]</f>
        <v>BUSINESS</v>
      </c>
      <c r="K370" t="str">
        <f>salesTable[SalesChannel_final]</f>
        <v>ONLINE</v>
      </c>
      <c r="L370" t="str">
        <f>salesTable[paymentMethod_Final]</f>
        <v>BANK TRANSFER</v>
      </c>
      <c r="M370">
        <f>salesTable[Quantity_final]</f>
        <v>6</v>
      </c>
      <c r="N370">
        <f>salesTable[UnitPrice_final]</f>
        <v>2400</v>
      </c>
      <c r="O370">
        <f>salesTable[revenue_final]</f>
        <v>14400</v>
      </c>
      <c r="P370" t="str">
        <f>salesTable[Phone_final]</f>
        <v>0278635897</v>
      </c>
      <c r="Q370" t="str">
        <f>salesTable[email_final]</f>
        <v>Esi.Badu29@Example.Com</v>
      </c>
      <c r="R370" t="str">
        <f>salesTable[sources_final]</f>
        <v>Agent_App_2025.csv</v>
      </c>
      <c r="S370" s="22"/>
    </row>
    <row r="371" spans="1:19" x14ac:dyDescent="0.3">
      <c r="A371" s="8" t="str">
        <f>salesTable[orderRef_final]</f>
        <v>GH-CCT-2025-01380</v>
      </c>
      <c r="B371" s="17">
        <f>salesTable[orderDate_final]</f>
        <v>45928</v>
      </c>
      <c r="C371" s="17" t="str">
        <f>salesTable[CustomerID_final]</f>
        <v>C0160</v>
      </c>
      <c r="D371" s="17" t="str">
        <f>salesTable[firstName_Final]</f>
        <v>MICHAEL</v>
      </c>
      <c r="E371" s="17" t="str">
        <f>salesTable[lastName_final]</f>
        <v>ARTHUR</v>
      </c>
      <c r="F371" s="17" t="str">
        <f>salesTable[Region_Final]</f>
        <v>CAPE COAST</v>
      </c>
      <c r="G371" t="str">
        <f>salesTable[productID_Final]</f>
        <v>P009</v>
      </c>
      <c r="H371" t="str">
        <f>salesTable[productName_final]</f>
        <v>FILING CABINET</v>
      </c>
      <c r="I371" t="str">
        <f>salesTable[productCategory_finalStatus]</f>
        <v>OFFICE SUPPLIES</v>
      </c>
      <c r="J371" t="str">
        <f>salesTable[customerType_Final]</f>
        <v>INDIVIDUAL</v>
      </c>
      <c r="K371" t="str">
        <f>salesTable[SalesChannel_final]</f>
        <v>IN-STORE</v>
      </c>
      <c r="L371" t="str">
        <f>salesTable[paymentMethod_Final]</f>
        <v>MOBILE MONEY</v>
      </c>
      <c r="M371">
        <f>salesTable[Quantity_final]</f>
        <v>10</v>
      </c>
      <c r="N371">
        <f>salesTable[UnitPrice_final]</f>
        <v>980</v>
      </c>
      <c r="O371">
        <f>salesTable[revenue_final]</f>
        <v>9800</v>
      </c>
      <c r="P371" t="str">
        <f>salesTable[Phone_final]</f>
        <v>0595906767</v>
      </c>
      <c r="Q371" t="str">
        <f>salesTable[email_final]</f>
        <v>Michael.Arthur67@Example.Com</v>
      </c>
      <c r="R371" t="str">
        <f>salesTable[sources_final]</f>
        <v>Agent_App_2025.csv</v>
      </c>
      <c r="S371" s="22"/>
    </row>
    <row r="372" spans="1:19" x14ac:dyDescent="0.3">
      <c r="A372" s="8" t="str">
        <f>salesTable[orderRef_final]</f>
        <v>GH-CCT-2025-01393</v>
      </c>
      <c r="B372" s="17" t="str">
        <f>salesTable[orderDate_final]</f>
        <v>OUT OF SCOPE</v>
      </c>
      <c r="C372" s="17" t="str">
        <f>salesTable[CustomerID_final]</f>
        <v>C0034</v>
      </c>
      <c r="D372" s="17" t="str">
        <f>salesTable[firstName_Final]</f>
        <v>ADWOA</v>
      </c>
      <c r="E372" s="17" t="str">
        <f>salesTable[lastName_final]</f>
        <v>MENSAH</v>
      </c>
      <c r="F372" s="17" t="str">
        <f>salesTable[Region_Final]</f>
        <v>CAPE COAST</v>
      </c>
      <c r="G372" t="str">
        <f>salesTable[productID_Final]</f>
        <v>P003</v>
      </c>
      <c r="H372" t="str">
        <f>salesTable[productName_final]</f>
        <v>WIRELESS HEADSET</v>
      </c>
      <c r="I372" t="str">
        <f>salesTable[productCategory_finalStatus]</f>
        <v>ELECTRONICS</v>
      </c>
      <c r="J372" t="str">
        <f>salesTable[customerType_Final]</f>
        <v>BUSINESS</v>
      </c>
      <c r="K372" t="str">
        <f>salesTable[SalesChannel_final]</f>
        <v>MOBILE APP</v>
      </c>
      <c r="L372" t="str">
        <f>salesTable[paymentMethod_Final]</f>
        <v>CARD</v>
      </c>
      <c r="M372">
        <f>salesTable[Quantity_final]</f>
        <v>6</v>
      </c>
      <c r="N372">
        <f>salesTable[UnitPrice_final]</f>
        <v>420</v>
      </c>
      <c r="O372">
        <f>salesTable[revenue_final]</f>
        <v>2520</v>
      </c>
      <c r="P372" t="str">
        <f>salesTable[Phone_final]</f>
        <v>0599507049</v>
      </c>
      <c r="Q372" t="str">
        <f>salesTable[email_final]</f>
        <v>Adwoa.Mensah29@Example.Com</v>
      </c>
      <c r="R372" t="str">
        <f>salesTable[sources_final]</f>
        <v>Online_Sales_2025.xlsx</v>
      </c>
      <c r="S372" s="22"/>
    </row>
    <row r="373" spans="1:19" x14ac:dyDescent="0.3">
      <c r="A373" s="8" t="str">
        <f>salesTable[orderRef_final]</f>
        <v>GH-CCT-2025-01400</v>
      </c>
      <c r="B373" s="17">
        <f>salesTable[orderDate_final]</f>
        <v>45759</v>
      </c>
      <c r="C373" s="17" t="str">
        <f>salesTable[CustomerID_final]</f>
        <v>C0073</v>
      </c>
      <c r="D373" s="17" t="str">
        <f>salesTable[firstName_Final]</f>
        <v>KWAME</v>
      </c>
      <c r="E373" s="17" t="str">
        <f>salesTable[lastName_final]</f>
        <v>OSEI</v>
      </c>
      <c r="F373" s="17" t="str">
        <f>salesTable[Region_Final]</f>
        <v>CAPE COAST</v>
      </c>
      <c r="G373" t="str">
        <f>salesTable[productID_Final]</f>
        <v>P011</v>
      </c>
      <c r="H373" t="str">
        <f>salesTable[productName_final]</f>
        <v>EXECUTIVE DESK</v>
      </c>
      <c r="I373" t="str">
        <f>salesTable[productCategory_finalStatus]</f>
        <v>FURNITURE</v>
      </c>
      <c r="J373" t="str">
        <f>salesTable[customerType_Final]</f>
        <v>BUSINESS</v>
      </c>
      <c r="K373" t="str">
        <f>salesTable[SalesChannel_final]</f>
        <v>AGENT</v>
      </c>
      <c r="L373" t="str">
        <f>salesTable[paymentMethod_Final]</f>
        <v>MOBILE MONEY</v>
      </c>
      <c r="M373">
        <f>salesTable[Quantity_final]</f>
        <v>12</v>
      </c>
      <c r="N373">
        <f>salesTable[UnitPrice_final]</f>
        <v>2400</v>
      </c>
      <c r="O373">
        <f>salesTable[revenue_final]</f>
        <v>28800</v>
      </c>
      <c r="P373" t="str">
        <f>salesTable[Phone_final]</f>
        <v>0273663252</v>
      </c>
      <c r="Q373" t="str">
        <f>salesTable[email_final]</f>
        <v>Kwame.Osei70@Example.Com</v>
      </c>
      <c r="R373" t="str">
        <f>salesTable[sources_final]</f>
        <v>Mobile_App_Export.csv</v>
      </c>
      <c r="S373" s="22"/>
    </row>
    <row r="374" spans="1:19" x14ac:dyDescent="0.3">
      <c r="A374" s="8" t="str">
        <f>salesTable[orderRef_final]</f>
        <v>GH-CCT-2025-01431</v>
      </c>
      <c r="B374" s="17">
        <f>salesTable[orderDate_final]</f>
        <v>45830</v>
      </c>
      <c r="C374" s="17" t="str">
        <f>salesTable[CustomerID_final]</f>
        <v>C0013</v>
      </c>
      <c r="D374" s="17" t="str">
        <f>salesTable[firstName_Final]</f>
        <v>ABENA</v>
      </c>
      <c r="E374" s="17" t="str">
        <f>salesTable[lastName_final]</f>
        <v>APPIAH</v>
      </c>
      <c r="F374" s="17" t="str">
        <f>salesTable[Region_Final]</f>
        <v>CAPE COAST</v>
      </c>
      <c r="G374" t="str">
        <f>salesTable[productID_Final]</f>
        <v>P004</v>
      </c>
      <c r="H374" t="str">
        <f>salesTable[productName_final]</f>
        <v>LASER PRINTER</v>
      </c>
      <c r="I374" t="str">
        <f>salesTable[productCategory_finalStatus]</f>
        <v>OFFICE SUPPLIES</v>
      </c>
      <c r="J374" t="str">
        <f>salesTable[customerType_Final]</f>
        <v>BUSINESS</v>
      </c>
      <c r="K374" t="str">
        <f>salesTable[SalesChannel_final]</f>
        <v>MOBILE APP</v>
      </c>
      <c r="L374" t="str">
        <f>salesTable[paymentMethod_Final]</f>
        <v>CARD</v>
      </c>
      <c r="M374" t="str">
        <f>salesTable[Quantity_final]</f>
        <v>INVALID</v>
      </c>
      <c r="N374">
        <f>salesTable[UnitPrice_final]</f>
        <v>1650</v>
      </c>
      <c r="O374" t="str">
        <f>salesTable[revenue_final]</f>
        <v>INVALID</v>
      </c>
      <c r="P374" t="str">
        <f>salesTable[Phone_final]</f>
        <v>0547064951</v>
      </c>
      <c r="Q374" t="str">
        <f>salesTable[email_final]</f>
        <v>Abena.Appiah97@Example.Com</v>
      </c>
      <c r="R374" t="str">
        <f>salesTable[sources_final]</f>
        <v>Agent_App_2025.csv</v>
      </c>
      <c r="S374" s="22"/>
    </row>
    <row r="375" spans="1:19" x14ac:dyDescent="0.3">
      <c r="A375" s="8" t="str">
        <f>salesTable[orderRef_final]</f>
        <v>GH-CCT-2025-01432</v>
      </c>
      <c r="B375" s="17" t="str">
        <f>salesTable[orderDate_final]</f>
        <v>OUT OF SCOPE</v>
      </c>
      <c r="C375" s="17" t="str">
        <f>salesTable[CustomerID_final]</f>
        <v>C0121</v>
      </c>
      <c r="D375" s="17" t="str">
        <f>salesTable[firstName_Final]</f>
        <v>KOFI</v>
      </c>
      <c r="E375" s="17" t="str">
        <f>salesTable[lastName_final]</f>
        <v>APPIAH</v>
      </c>
      <c r="F375" s="17" t="str">
        <f>salesTable[Region_Final]</f>
        <v>CAPE COAST</v>
      </c>
      <c r="G375" t="str">
        <f>salesTable[productID_Final]</f>
        <v>P005</v>
      </c>
      <c r="H375" t="str">
        <f>salesTable[productName_final]</f>
        <v>SMARTPHONE X</v>
      </c>
      <c r="I375" t="str">
        <f>salesTable[productCategory_finalStatus]</f>
        <v>ELECTRONICS</v>
      </c>
      <c r="J375" t="str">
        <f>salesTable[customerType_Final]</f>
        <v>GOVERNMENT</v>
      </c>
      <c r="K375" t="str">
        <f>salesTable[SalesChannel_final]</f>
        <v>IN-STORE</v>
      </c>
      <c r="L375" t="str">
        <f>salesTable[paymentMethod_Final]</f>
        <v>CASH</v>
      </c>
      <c r="M375">
        <f>salesTable[Quantity_final]</f>
        <v>7</v>
      </c>
      <c r="N375">
        <f>salesTable[UnitPrice_final]</f>
        <v>2800</v>
      </c>
      <c r="O375">
        <f>salesTable[revenue_final]</f>
        <v>19600</v>
      </c>
      <c r="P375" t="str">
        <f>salesTable[Phone_final]</f>
        <v>0507143359</v>
      </c>
      <c r="Q375" t="str">
        <f>salesTable[email_final]</f>
        <v>Kofi.Appiah43@Example.Com</v>
      </c>
      <c r="R375" t="str">
        <f>salesTable[sources_final]</f>
        <v>Retail_POS_2025.csv</v>
      </c>
      <c r="S375" s="22"/>
    </row>
    <row r="376" spans="1:19" x14ac:dyDescent="0.3">
      <c r="A376" s="8" t="str">
        <f>salesTable[orderRef_final]</f>
        <v>GH-CCT-2025-01439</v>
      </c>
      <c r="B376" s="17">
        <f>salesTable[orderDate_final]</f>
        <v>46012</v>
      </c>
      <c r="C376" s="17" t="str">
        <f>salesTable[CustomerID_final]</f>
        <v>C0188</v>
      </c>
      <c r="D376" s="17" t="str">
        <f>salesTable[firstName_Final]</f>
        <v>AMA</v>
      </c>
      <c r="E376" s="17" t="str">
        <f>salesTable[lastName_final]</f>
        <v>OWUSU</v>
      </c>
      <c r="F376" s="17" t="str">
        <f>salesTable[Region_Final]</f>
        <v>CAPE COAST</v>
      </c>
      <c r="G376" t="str">
        <f>salesTable[productID_Final]</f>
        <v>P008</v>
      </c>
      <c r="H376" t="str">
        <f>salesTable[productName_final]</f>
        <v>MICROWAVE 25L</v>
      </c>
      <c r="I376" t="str">
        <f>salesTable[productCategory_finalStatus]</f>
        <v>HOME APPLIANCES</v>
      </c>
      <c r="J376" t="str">
        <f>salesTable[customerType_Final]</f>
        <v>BUSINESS</v>
      </c>
      <c r="K376" t="str">
        <f>salesTable[SalesChannel_final]</f>
        <v>ONLINE</v>
      </c>
      <c r="L376" t="str">
        <f>salesTable[paymentMethod_Final]</f>
        <v>CASH</v>
      </c>
      <c r="M376">
        <f>salesTable[Quantity_final]</f>
        <v>11</v>
      </c>
      <c r="N376">
        <f>salesTable[UnitPrice_final]</f>
        <v>1250</v>
      </c>
      <c r="O376">
        <f>salesTable[revenue_final]</f>
        <v>13750</v>
      </c>
      <c r="P376" t="str">
        <f>salesTable[Phone_final]</f>
        <v>0204992132</v>
      </c>
      <c r="Q376" t="str">
        <f>salesTable[email_final]</f>
        <v>Ama.Owusu48@Example.Com</v>
      </c>
      <c r="R376" t="str">
        <f>salesTable[sources_final]</f>
        <v>Mobile_App_Export.csv</v>
      </c>
      <c r="S376" s="22"/>
    </row>
    <row r="377" spans="1:19" x14ac:dyDescent="0.3">
      <c r="A377" s="8" t="str">
        <f>salesTable[orderRef_final]</f>
        <v>GH-CCT-2025-01440</v>
      </c>
      <c r="B377" s="17">
        <f>salesTable[orderDate_final]</f>
        <v>45818</v>
      </c>
      <c r="C377" s="17" t="str">
        <f>salesTable[CustomerID_final]</f>
        <v>C0112</v>
      </c>
      <c r="D377" s="17" t="str">
        <f>salesTable[firstName_Final]</f>
        <v>ABENA</v>
      </c>
      <c r="E377" s="17" t="str">
        <f>salesTable[lastName_final]</f>
        <v>ARTHUR</v>
      </c>
      <c r="F377" s="17" t="str">
        <f>salesTable[Region_Final]</f>
        <v>CAPE COAST</v>
      </c>
      <c r="G377" t="str">
        <f>salesTable[productID_Final]</f>
        <v>P009</v>
      </c>
      <c r="H377" t="str">
        <f>salesTable[productName_final]</f>
        <v>FILING CABINET</v>
      </c>
      <c r="I377" t="str">
        <f>salesTable[productCategory_finalStatus]</f>
        <v>OFFICE SUPPLIES</v>
      </c>
      <c r="J377" t="str">
        <f>salesTable[customerType_Final]</f>
        <v>GOVERNMENT</v>
      </c>
      <c r="K377" t="str">
        <f>salesTable[SalesChannel_final]</f>
        <v>IN-STORE</v>
      </c>
      <c r="L377" t="str">
        <f>salesTable[paymentMethod_Final]</f>
        <v>CASH</v>
      </c>
      <c r="M377">
        <f>salesTable[Quantity_final]</f>
        <v>3</v>
      </c>
      <c r="N377">
        <f>salesTable[UnitPrice_final]</f>
        <v>980</v>
      </c>
      <c r="O377">
        <f>salesTable[revenue_final]</f>
        <v>2940</v>
      </c>
      <c r="P377" t="str">
        <f>salesTable[Phone_final]</f>
        <v>0207796288</v>
      </c>
      <c r="Q377" t="str">
        <f>salesTable[email_final]</f>
        <v>Abena.Arthur27@Example.Com</v>
      </c>
      <c r="R377" t="str">
        <f>salesTable[sources_final]</f>
        <v>Retail_POS_2025.csv</v>
      </c>
      <c r="S377" s="22"/>
    </row>
    <row r="378" spans="1:19" x14ac:dyDescent="0.3">
      <c r="A378" s="8" t="str">
        <f>salesTable[orderRef_final]</f>
        <v>GH-CCT-2025-01441</v>
      </c>
      <c r="B378" s="17">
        <f>salesTable[orderDate_final]</f>
        <v>45777</v>
      </c>
      <c r="C378" s="17" t="str">
        <f>salesTable[CustomerID_final]</f>
        <v>C0330</v>
      </c>
      <c r="D378" s="17" t="str">
        <f>salesTable[firstName_Final]</f>
        <v>KOJO</v>
      </c>
      <c r="E378" s="17" t="str">
        <f>salesTable[lastName_final]</f>
        <v>ADDO</v>
      </c>
      <c r="F378" s="17" t="str">
        <f>salesTable[Region_Final]</f>
        <v>CAPE COAST</v>
      </c>
      <c r="G378" t="str">
        <f>salesTable[productID_Final]</f>
        <v>P008</v>
      </c>
      <c r="H378" t="str">
        <f>salesTable[productName_final]</f>
        <v>MICROWAVE 25L</v>
      </c>
      <c r="I378" t="str">
        <f>salesTable[productCategory_finalStatus]</f>
        <v>HOME APPLIANCES</v>
      </c>
      <c r="J378" t="str">
        <f>salesTable[customerType_Final]</f>
        <v>BUSINESS</v>
      </c>
      <c r="K378" t="str">
        <f>salesTable[SalesChannel_final]</f>
        <v>ONLINE</v>
      </c>
      <c r="L378" t="str">
        <f>salesTable[paymentMethod_Final]</f>
        <v>MOBILE MONEY</v>
      </c>
      <c r="M378">
        <f>salesTable[Quantity_final]</f>
        <v>6</v>
      </c>
      <c r="N378">
        <f>salesTable[UnitPrice_final]</f>
        <v>1250</v>
      </c>
      <c r="O378">
        <f>salesTable[revenue_final]</f>
        <v>7500</v>
      </c>
      <c r="P378" t="str">
        <f>salesTable[Phone_final]</f>
        <v>0273115130</v>
      </c>
      <c r="Q378" t="str">
        <f>salesTable[email_final]</f>
        <v>Kojo.Addo94@Example.Com</v>
      </c>
      <c r="R378" t="str">
        <f>salesTable[sources_final]</f>
        <v>Agent_App_2025.csv</v>
      </c>
      <c r="S378" s="22"/>
    </row>
    <row r="379" spans="1:19" x14ac:dyDescent="0.3">
      <c r="A379" s="8" t="str">
        <f>salesTable[orderRef_final]</f>
        <v>GH-CCT-2025-01449</v>
      </c>
      <c r="B379" s="17" t="str">
        <f>salesTable[orderDate_final]</f>
        <v>OUT OF SCOPE</v>
      </c>
      <c r="C379" s="17" t="str">
        <f>salesTable[CustomerID_final]</f>
        <v>C0001</v>
      </c>
      <c r="D379" s="17" t="str">
        <f>salesTable[firstName_Final]</f>
        <v>AKOSUA</v>
      </c>
      <c r="E379" s="17" t="str">
        <f>salesTable[lastName_final]</f>
        <v>BOATENG</v>
      </c>
      <c r="F379" s="17" t="str">
        <f>salesTable[Region_Final]</f>
        <v>CAPE COAST</v>
      </c>
      <c r="G379" t="str">
        <f>salesTable[productID_Final]</f>
        <v>P008</v>
      </c>
      <c r="H379" t="str">
        <f>salesTable[productName_final]</f>
        <v>MICROWAVE 25L</v>
      </c>
      <c r="I379" t="str">
        <f>salesTable[productCategory_finalStatus]</f>
        <v>HOME APPLIANCES</v>
      </c>
      <c r="J379" t="str">
        <f>salesTable[customerType_Final]</f>
        <v>BUSINESS</v>
      </c>
      <c r="K379" t="str">
        <f>salesTable[SalesChannel_final]</f>
        <v>IN-STORE</v>
      </c>
      <c r="L379" t="str">
        <f>salesTable[paymentMethod_Final]</f>
        <v>CARD</v>
      </c>
      <c r="M379" t="str">
        <f>salesTable[Quantity_final]</f>
        <v>INVALID</v>
      </c>
      <c r="N379">
        <f>salesTable[UnitPrice_final]</f>
        <v>1250</v>
      </c>
      <c r="O379" t="str">
        <f>salesTable[revenue_final]</f>
        <v>INVALID</v>
      </c>
      <c r="P379" t="str">
        <f>salesTable[Phone_final]</f>
        <v>0241234567</v>
      </c>
      <c r="Q379" t="str">
        <f>salesTable[email_final]</f>
        <v>Akosua.Boateng40@Example.Com</v>
      </c>
      <c r="R379" t="str">
        <f>salesTable[sources_final]</f>
        <v>Agent_App_2025.csv</v>
      </c>
      <c r="S379" s="22"/>
    </row>
    <row r="380" spans="1:19" x14ac:dyDescent="0.3">
      <c r="A380" s="8" t="str">
        <f>salesTable[orderRef_final]</f>
        <v>GH-CCT-2025-01456</v>
      </c>
      <c r="B380" s="17">
        <f>salesTable[orderDate_final]</f>
        <v>45977</v>
      </c>
      <c r="C380" s="17" t="str">
        <f>salesTable[CustomerID_final]</f>
        <v>C0055</v>
      </c>
      <c r="D380" s="17" t="str">
        <f>salesTable[firstName_Final]</f>
        <v>YAW</v>
      </c>
      <c r="E380" s="17" t="str">
        <f>salesTable[lastName_final]</f>
        <v>BADU</v>
      </c>
      <c r="F380" s="17" t="str">
        <f>salesTable[Region_Final]</f>
        <v>CAPE COAST</v>
      </c>
      <c r="G380" t="str">
        <f>salesTable[productID_Final]</f>
        <v>P006</v>
      </c>
      <c r="H380" t="str">
        <f>salesTable[productName_final]</f>
        <v>STANDING DESK</v>
      </c>
      <c r="I380" t="str">
        <f>salesTable[productCategory_finalStatus]</f>
        <v>FURNITURE</v>
      </c>
      <c r="J380" t="str">
        <f>salesTable[customerType_Final]</f>
        <v>BUSINESS</v>
      </c>
      <c r="K380" t="str">
        <f>salesTable[SalesChannel_final]</f>
        <v>IN-STORE</v>
      </c>
      <c r="L380" t="str">
        <f>salesTable[paymentMethod_Final]</f>
        <v>MOBILE MONEY</v>
      </c>
      <c r="M380">
        <f>salesTable[Quantity_final]</f>
        <v>10</v>
      </c>
      <c r="N380">
        <f>salesTable[UnitPrice_final]</f>
        <v>1900</v>
      </c>
      <c r="O380">
        <f>salesTable[revenue_final]</f>
        <v>19000</v>
      </c>
      <c r="P380" t="str">
        <f>salesTable[Phone_final]</f>
        <v>0507841907</v>
      </c>
      <c r="Q380" t="str">
        <f>salesTable[email_final]</f>
        <v>Yaw.Badu33@Example.Com</v>
      </c>
      <c r="R380" t="str">
        <f>salesTable[sources_final]</f>
        <v>Agent_App_2025.csv</v>
      </c>
      <c r="S380" s="22"/>
    </row>
    <row r="381" spans="1:19" x14ac:dyDescent="0.3">
      <c r="A381" s="8" t="str">
        <f>salesTable[orderRef_final]</f>
        <v>GH-CCT-2025-01468</v>
      </c>
      <c r="B381" s="17">
        <f>salesTable[orderDate_final]</f>
        <v>45894</v>
      </c>
      <c r="C381" s="17" t="str">
        <f>salesTable[CustomerID_final]</f>
        <v>C0217</v>
      </c>
      <c r="D381" s="17" t="str">
        <f>salesTable[firstName_Final]</f>
        <v>KWAME</v>
      </c>
      <c r="E381" s="17" t="str">
        <f>salesTable[lastName_final]</f>
        <v>OSEI</v>
      </c>
      <c r="F381" s="17" t="str">
        <f>salesTable[Region_Final]</f>
        <v>CAPE COAST</v>
      </c>
      <c r="G381" t="str">
        <f>salesTable[productID_Final]</f>
        <v>P011</v>
      </c>
      <c r="H381" t="str">
        <f>salesTable[productName_final]</f>
        <v>EXECUTIVE DESK</v>
      </c>
      <c r="I381" t="str">
        <f>salesTable[productCategory_finalStatus]</f>
        <v>FURNITURE</v>
      </c>
      <c r="J381" t="str">
        <f>salesTable[customerType_Final]</f>
        <v>GOVERNMENT</v>
      </c>
      <c r="K381" t="str">
        <f>salesTable[SalesChannel_final]</f>
        <v>AGENT</v>
      </c>
      <c r="L381" t="str">
        <f>salesTable[paymentMethod_Final]</f>
        <v>BANK TRANSFER</v>
      </c>
      <c r="M381">
        <f>salesTable[Quantity_final]</f>
        <v>9</v>
      </c>
      <c r="N381">
        <f>salesTable[UnitPrice_final]</f>
        <v>2400</v>
      </c>
      <c r="O381">
        <f>salesTable[revenue_final]</f>
        <v>21600</v>
      </c>
      <c r="P381" t="str">
        <f>salesTable[Phone_final]</f>
        <v>0246496067</v>
      </c>
      <c r="Q381" t="str">
        <f>salesTable[email_final]</f>
        <v>Kwame.Osei34@Example.Com</v>
      </c>
      <c r="R381" t="str">
        <f>salesTable[sources_final]</f>
        <v>Online_Sales_2025.xlsx</v>
      </c>
      <c r="S381" s="22"/>
    </row>
    <row r="382" spans="1:19" x14ac:dyDescent="0.3">
      <c r="A382" s="8" t="str">
        <f>salesTable[orderRef_final]</f>
        <v>GH-CCT-2025-01471</v>
      </c>
      <c r="B382" s="17">
        <f>salesTable[orderDate_final]</f>
        <v>45912</v>
      </c>
      <c r="C382" s="17" t="str">
        <f>salesTable[CustomerID_final]</f>
        <v>C0108</v>
      </c>
      <c r="D382" s="17" t="str">
        <f>salesTable[firstName_Final]</f>
        <v>ADWOA</v>
      </c>
      <c r="E382" s="17" t="str">
        <f>salesTable[lastName_final]</f>
        <v>ANTWI</v>
      </c>
      <c r="F382" s="17" t="str">
        <f>salesTable[Region_Final]</f>
        <v>CAPE COAST</v>
      </c>
      <c r="G382" t="str">
        <f>salesTable[productID_Final]</f>
        <v>P009</v>
      </c>
      <c r="H382" t="str">
        <f>salesTable[productName_final]</f>
        <v>FILING CABINET</v>
      </c>
      <c r="I382" t="str">
        <f>salesTable[productCategory_finalStatus]</f>
        <v>OFFICE SUPPLIES</v>
      </c>
      <c r="J382" t="str">
        <f>salesTable[customerType_Final]</f>
        <v>BUSINESS</v>
      </c>
      <c r="K382" t="str">
        <f>salesTable[SalesChannel_final]</f>
        <v>AGENT</v>
      </c>
      <c r="L382" t="str">
        <f>salesTable[paymentMethod_Final]</f>
        <v>BANK TRANSFER</v>
      </c>
      <c r="M382">
        <f>salesTable[Quantity_final]</f>
        <v>5</v>
      </c>
      <c r="N382">
        <f>salesTable[UnitPrice_final]</f>
        <v>880</v>
      </c>
      <c r="O382" t="str">
        <f>salesTable[revenue_final]</f>
        <v>INVALID</v>
      </c>
      <c r="P382" t="str">
        <f>salesTable[Phone_final]</f>
        <v>0598818505</v>
      </c>
      <c r="Q382" t="str">
        <f>salesTable[email_final]</f>
        <v>Adwoa.Antwi20@Example.Com</v>
      </c>
      <c r="R382" t="str">
        <f>salesTable[sources_final]</f>
        <v>Online_Sales_2025.xlsx</v>
      </c>
      <c r="S382" s="22"/>
    </row>
    <row r="383" spans="1:19" x14ac:dyDescent="0.3">
      <c r="A383" s="8" t="str">
        <f>salesTable[orderRef_final]</f>
        <v>GH-CCT-2025-01474</v>
      </c>
      <c r="B383" s="17" t="str">
        <f>salesTable[orderDate_final]</f>
        <v>OUT OF SCOPE</v>
      </c>
      <c r="C383" s="17" t="str">
        <f>salesTable[CustomerID_final]</f>
        <v>C0192</v>
      </c>
      <c r="D383" s="17" t="str">
        <f>salesTable[firstName_Final]</f>
        <v>ADWOA</v>
      </c>
      <c r="E383" s="17" t="str">
        <f>salesTable[lastName_final]</f>
        <v>APPIAH</v>
      </c>
      <c r="F383" s="17" t="str">
        <f>salesTable[Region_Final]</f>
        <v>CAPE COAST</v>
      </c>
      <c r="G383" t="str">
        <f>salesTable[productID_Final]</f>
        <v>P001</v>
      </c>
      <c r="H383" t="str">
        <f>salesTable[productName_final]</f>
        <v>LAPTOP PRO 14</v>
      </c>
      <c r="I383" t="str">
        <f>salesTable[productCategory_finalStatus]</f>
        <v>ELECTRONICS</v>
      </c>
      <c r="J383" t="str">
        <f>salesTable[customerType_Final]</f>
        <v>BUSINESS</v>
      </c>
      <c r="K383" t="str">
        <f>salesTable[SalesChannel_final]</f>
        <v>ONLINE</v>
      </c>
      <c r="L383" t="str">
        <f>salesTable[paymentMethod_Final]</f>
        <v>BANK TRANSFER</v>
      </c>
      <c r="M383">
        <f>salesTable[Quantity_final]</f>
        <v>1</v>
      </c>
      <c r="N383">
        <f>salesTable[UnitPrice_final]</f>
        <v>4200</v>
      </c>
      <c r="O383">
        <f>salesTable[revenue_final]</f>
        <v>4200</v>
      </c>
      <c r="P383" t="str">
        <f>salesTable[Phone_final]</f>
        <v>0247141629</v>
      </c>
      <c r="Q383" t="str">
        <f>salesTable[email_final]</f>
        <v>Adwoa.Appiah91@Example.Com</v>
      </c>
      <c r="R383" t="str">
        <f>salesTable[sources_final]</f>
        <v>Retail_POS_2025.csv</v>
      </c>
      <c r="S383" s="22"/>
    </row>
    <row r="384" spans="1:19" x14ac:dyDescent="0.3">
      <c r="A384" s="8" t="str">
        <f>salesTable[orderRef_final]</f>
        <v>GH-CCT-2025-01476</v>
      </c>
      <c r="B384" s="17">
        <f>salesTable[orderDate_final]</f>
        <v>45701</v>
      </c>
      <c r="C384" s="17" t="str">
        <f>salesTable[CustomerID_final]</f>
        <v>C0126</v>
      </c>
      <c r="D384" s="17" t="str">
        <f>salesTable[firstName_Final]</f>
        <v>NAA</v>
      </c>
      <c r="E384" s="17" t="str">
        <f>salesTable[lastName_final]</f>
        <v>OSEI</v>
      </c>
      <c r="F384" s="17" t="str">
        <f>salesTable[Region_Final]</f>
        <v>CAPE COAST</v>
      </c>
      <c r="G384" t="str">
        <f>salesTable[productID_Final]</f>
        <v>P006</v>
      </c>
      <c r="H384" t="str">
        <f>salesTable[productName_final]</f>
        <v>STANDING DESK</v>
      </c>
      <c r="I384" t="str">
        <f>salesTable[productCategory_finalStatus]</f>
        <v>FURNITURE</v>
      </c>
      <c r="J384" t="str">
        <f>salesTable[customerType_Final]</f>
        <v>BUSINESS</v>
      </c>
      <c r="K384" t="str">
        <f>salesTable[SalesChannel_final]</f>
        <v>ONLINE</v>
      </c>
      <c r="L384" t="str">
        <f>salesTable[paymentMethod_Final]</f>
        <v>MOBILE MONEY</v>
      </c>
      <c r="M384">
        <f>salesTable[Quantity_final]</f>
        <v>11</v>
      </c>
      <c r="N384">
        <f>salesTable[UnitPrice_final]</f>
        <v>1900</v>
      </c>
      <c r="O384">
        <f>salesTable[revenue_final]</f>
        <v>20900</v>
      </c>
      <c r="P384" t="str">
        <f>salesTable[Phone_final]</f>
        <v>0507467396</v>
      </c>
      <c r="Q384" t="str">
        <f>salesTable[email_final]</f>
        <v>Naa.Osei82@Example.Com</v>
      </c>
      <c r="R384" t="str">
        <f>salesTable[sources_final]</f>
        <v>Retail_POS_2025.csv</v>
      </c>
      <c r="S384" s="22"/>
    </row>
    <row r="385" spans="1:19" x14ac:dyDescent="0.3">
      <c r="A385" s="8" t="str">
        <f>salesTable[orderRef_final]</f>
        <v>GH-CCT-2025-01499</v>
      </c>
      <c r="B385" s="17" t="str">
        <f>salesTable[orderDate_final]</f>
        <v>OUT OF SCOPE</v>
      </c>
      <c r="C385" s="17" t="str">
        <f>salesTable[CustomerID_final]</f>
        <v>C0396</v>
      </c>
      <c r="D385" s="17" t="str">
        <f>salesTable[firstName_Final]</f>
        <v>ADWOA</v>
      </c>
      <c r="E385" s="17" t="str">
        <f>salesTable[lastName_final]</f>
        <v>MISSING</v>
      </c>
      <c r="F385" s="17" t="str">
        <f>salesTable[Region_Final]</f>
        <v>CAPE COAST</v>
      </c>
      <c r="G385" t="str">
        <f>salesTable[productID_Final]</f>
        <v>P003</v>
      </c>
      <c r="H385" t="str">
        <f>salesTable[productName_final]</f>
        <v>WIRELESS HEADSET</v>
      </c>
      <c r="I385" t="str">
        <f>salesTable[productCategory_finalStatus]</f>
        <v>ELECTRONICS</v>
      </c>
      <c r="J385" t="str">
        <f>salesTable[customerType_Final]</f>
        <v>INDIVIDUAL</v>
      </c>
      <c r="K385" t="str">
        <f>salesTable[SalesChannel_final]</f>
        <v>MOBILE APP</v>
      </c>
      <c r="L385" t="str">
        <f>salesTable[paymentMethod_Final]</f>
        <v>BANK TRANSFER</v>
      </c>
      <c r="M385" t="str">
        <f>salesTable[Quantity_final]</f>
        <v>INVALID</v>
      </c>
      <c r="N385" t="str">
        <f>salesTable[UnitPrice_final]</f>
        <v>INVALID</v>
      </c>
      <c r="O385" t="str">
        <f>salesTable[revenue_final]</f>
        <v>INVALID</v>
      </c>
      <c r="P385" t="str">
        <f>salesTable[Phone_final]</f>
        <v>0244765610</v>
      </c>
      <c r="Q385" t="str">
        <f>salesTable[email_final]</f>
        <v>Adwoa.Badu7@Example.Com</v>
      </c>
      <c r="R385" t="str">
        <f>salesTable[sources_final]</f>
        <v>Mobile_App_Export.csv</v>
      </c>
      <c r="S385" s="22"/>
    </row>
    <row r="386" spans="1:19" x14ac:dyDescent="0.3">
      <c r="A386" s="8" t="str">
        <f>salesTable[orderRef_final]</f>
        <v>GH-KOF-2025-00001</v>
      </c>
      <c r="B386" s="17">
        <f>salesTable[orderDate_final]</f>
        <v>45677</v>
      </c>
      <c r="C386" s="17" t="str">
        <f>salesTable[CustomerID_final]</f>
        <v>C0231</v>
      </c>
      <c r="D386" s="17" t="str">
        <f>salesTable[firstName_Final]</f>
        <v>KOFI</v>
      </c>
      <c r="E386" s="17" t="str">
        <f>salesTable[lastName_final]</f>
        <v>BOATENG</v>
      </c>
      <c r="F386" s="17" t="str">
        <f>salesTable[Region_Final]</f>
        <v>KOFORIDUA</v>
      </c>
      <c r="G386" t="str">
        <f>salesTable[productID_Final]</f>
        <v>P009</v>
      </c>
      <c r="H386" t="str">
        <f>salesTable[productName_final]</f>
        <v>FILING CABINET</v>
      </c>
      <c r="I386" t="str">
        <f>salesTable[productCategory_finalStatus]</f>
        <v>OFFICE SUPPLIES</v>
      </c>
      <c r="J386" t="str">
        <f>salesTable[customerType_Final]</f>
        <v>GOVERNMENT</v>
      </c>
      <c r="K386" t="str">
        <f>salesTable[SalesChannel_final]</f>
        <v>MOBILE APP</v>
      </c>
      <c r="L386" t="str">
        <f>salesTable[paymentMethod_Final]</f>
        <v>MOBILE MONEY</v>
      </c>
      <c r="M386" t="str">
        <f>salesTable[Quantity_final]</f>
        <v>INVALID</v>
      </c>
      <c r="N386">
        <f>salesTable[UnitPrice_final]</f>
        <v>980</v>
      </c>
      <c r="O386" t="str">
        <f>salesTable[revenue_final]</f>
        <v>INVALID</v>
      </c>
      <c r="P386" t="str">
        <f>salesTable[Phone_final]</f>
        <v>0505101740</v>
      </c>
      <c r="Q386" t="str">
        <f>salesTable[email_final]</f>
        <v>Kofi.Boateng50Example.Com</v>
      </c>
      <c r="R386" t="str">
        <f>salesTable[sources_final]</f>
        <v>Retail_POS_2025.csv</v>
      </c>
      <c r="S386" s="22"/>
    </row>
    <row r="387" spans="1:19" x14ac:dyDescent="0.3">
      <c r="A387" s="8" t="str">
        <f>salesTable[orderRef_final]</f>
        <v>GH-KOF-2025-00011</v>
      </c>
      <c r="B387" s="17">
        <f>salesTable[orderDate_final]</f>
        <v>45797</v>
      </c>
      <c r="C387" s="17" t="str">
        <f>salesTable[CustomerID_final]</f>
        <v>C0017</v>
      </c>
      <c r="D387" s="17" t="str">
        <f>salesTable[firstName_Final]</f>
        <v>KOJO</v>
      </c>
      <c r="E387" s="17" t="str">
        <f>salesTable[lastName_final]</f>
        <v>MISSING</v>
      </c>
      <c r="F387" s="17" t="str">
        <f>salesTable[Region_Final]</f>
        <v>KOFORIDUA</v>
      </c>
      <c r="G387" t="str">
        <f>salesTable[productID_Final]</f>
        <v>P008</v>
      </c>
      <c r="H387" t="str">
        <f>salesTable[productName_final]</f>
        <v>MICROWAVE 25L</v>
      </c>
      <c r="I387" t="str">
        <f>salesTable[productCategory_finalStatus]</f>
        <v>HOME APPLIANCES</v>
      </c>
      <c r="J387" t="str">
        <f>salesTable[customerType_Final]</f>
        <v>MISSING</v>
      </c>
      <c r="K387" t="str">
        <f>salesTable[SalesChannel_final]</f>
        <v>ONLINE</v>
      </c>
      <c r="L387" t="str">
        <f>salesTable[paymentMethod_Final]</f>
        <v>CASH</v>
      </c>
      <c r="M387">
        <f>salesTable[Quantity_final]</f>
        <v>2</v>
      </c>
      <c r="N387">
        <f>salesTable[UnitPrice_final]</f>
        <v>1250</v>
      </c>
      <c r="O387">
        <f>salesTable[revenue_final]</f>
        <v>2500</v>
      </c>
      <c r="P387" t="str">
        <f>salesTable[Phone_final]</f>
        <v>0261923669</v>
      </c>
      <c r="Q387" t="str">
        <f>salesTable[email_final]</f>
        <v>Kojo.Badu40@Example.Com</v>
      </c>
      <c r="R387" t="str">
        <f>salesTable[sources_final]</f>
        <v>Retail_POS_2025.csv</v>
      </c>
      <c r="S387" s="22"/>
    </row>
    <row r="388" spans="1:19" x14ac:dyDescent="0.3">
      <c r="A388" s="8" t="str">
        <f>salesTable[orderRef_final]</f>
        <v>GH-KOF-2025-00012</v>
      </c>
      <c r="B388" s="17" t="str">
        <f>salesTable[orderDate_final]</f>
        <v>OUT OF SCOPE</v>
      </c>
      <c r="C388" s="17" t="str">
        <f>salesTable[CustomerID_final]</f>
        <v>C0327</v>
      </c>
      <c r="D388" s="17" t="str">
        <f>salesTable[firstName_Final]</f>
        <v>ADWOA</v>
      </c>
      <c r="E388" s="17" t="str">
        <f>salesTable[lastName_final]</f>
        <v>OSEI</v>
      </c>
      <c r="F388" s="17" t="str">
        <f>salesTable[Region_Final]</f>
        <v>KOFORIDUA</v>
      </c>
      <c r="G388" t="str">
        <f>salesTable[productID_Final]</f>
        <v>P001</v>
      </c>
      <c r="H388" t="str">
        <f>salesTable[productName_final]</f>
        <v>LAPTOP PRO 14</v>
      </c>
      <c r="I388" t="str">
        <f>salesTable[productCategory_finalStatus]</f>
        <v>ELECTRONICS</v>
      </c>
      <c r="J388" t="str">
        <f>salesTable[customerType_Final]</f>
        <v>GOVERNMENT</v>
      </c>
      <c r="K388" t="str">
        <f>salesTable[SalesChannel_final]</f>
        <v>AGENT</v>
      </c>
      <c r="L388" t="str">
        <f>salesTable[paymentMethod_Final]</f>
        <v>BANK TRANSFER</v>
      </c>
      <c r="M388">
        <f>salesTable[Quantity_final]</f>
        <v>6</v>
      </c>
      <c r="N388">
        <f>salesTable[UnitPrice_final]</f>
        <v>4200</v>
      </c>
      <c r="O388">
        <f>salesTable[revenue_final]</f>
        <v>25200</v>
      </c>
      <c r="P388" t="str">
        <f>salesTable[Phone_final]</f>
        <v>0545956485</v>
      </c>
      <c r="Q388" t="str">
        <f>salesTable[email_final]</f>
        <v>Adwoa.Osei87@Example.Com</v>
      </c>
      <c r="R388" t="str">
        <f>salesTable[sources_final]</f>
        <v>Agent_App_2025.csv</v>
      </c>
      <c r="S388" s="22"/>
    </row>
    <row r="389" spans="1:19" x14ac:dyDescent="0.3">
      <c r="A389" s="8" t="str">
        <f>salesTable[orderRef_final]</f>
        <v>GH-KOF-2025-00013</v>
      </c>
      <c r="B389" s="17">
        <f>salesTable[orderDate_final]</f>
        <v>45704</v>
      </c>
      <c r="C389" s="17" t="str">
        <f>salesTable[CustomerID_final]</f>
        <v>C0169</v>
      </c>
      <c r="D389" s="17" t="str">
        <f>salesTable[firstName_Final]</f>
        <v>NAA</v>
      </c>
      <c r="E389" s="17" t="str">
        <f>salesTable[lastName_final]</f>
        <v>MENSAH</v>
      </c>
      <c r="F389" s="17" t="str">
        <f>salesTable[Region_Final]</f>
        <v>KOFORIDUA</v>
      </c>
      <c r="G389" t="str">
        <f>salesTable[productID_Final]</f>
        <v>P002</v>
      </c>
      <c r="H389" t="str">
        <f>salesTable[productName_final]</f>
        <v>OFFICE CHAIR</v>
      </c>
      <c r="I389" t="str">
        <f>salesTable[productCategory_finalStatus]</f>
        <v>FURNITURE</v>
      </c>
      <c r="J389" t="str">
        <f>salesTable[customerType_Final]</f>
        <v>INDIVIDUAL</v>
      </c>
      <c r="K389" t="str">
        <f>salesTable[SalesChannel_final]</f>
        <v>ONLINE</v>
      </c>
      <c r="L389" t="str">
        <f>salesTable[paymentMethod_Final]</f>
        <v>BANK TRANSFER</v>
      </c>
      <c r="M389" t="str">
        <f>salesTable[Quantity_final]</f>
        <v>INVALID</v>
      </c>
      <c r="N389">
        <f>salesTable[UnitPrice_final]</f>
        <v>850</v>
      </c>
      <c r="O389" t="str">
        <f>salesTable[revenue_final]</f>
        <v>INVALID</v>
      </c>
      <c r="P389" t="str">
        <f>salesTable[Phone_final]</f>
        <v>0208354640</v>
      </c>
      <c r="Q389" t="str">
        <f>salesTable[email_final]</f>
        <v>Naa.Mensah59@Example.Com</v>
      </c>
      <c r="R389" t="str">
        <f>salesTable[sources_final]</f>
        <v>Agent_App_2025.csv</v>
      </c>
      <c r="S389" s="22"/>
    </row>
    <row r="390" spans="1:19" x14ac:dyDescent="0.3">
      <c r="A390" s="8" t="str">
        <f>salesTable[orderRef_final]</f>
        <v>GH-KOF-2025-00015</v>
      </c>
      <c r="B390" s="17">
        <f>salesTable[orderDate_final]</f>
        <v>45793</v>
      </c>
      <c r="C390" s="17" t="str">
        <f>salesTable[CustomerID_final]</f>
        <v>C0077</v>
      </c>
      <c r="D390" s="17" t="str">
        <f>salesTable[firstName_Final]</f>
        <v>NAA</v>
      </c>
      <c r="E390" s="17" t="str">
        <f>salesTable[lastName_final]</f>
        <v>BADU</v>
      </c>
      <c r="F390" s="17" t="str">
        <f>salesTable[Region_Final]</f>
        <v>KOFORIDUA</v>
      </c>
      <c r="G390" t="str">
        <f>salesTable[productID_Final]</f>
        <v>P012</v>
      </c>
      <c r="H390" t="str">
        <f>salesTable[productName_final]</f>
        <v>BLENDER PLUS</v>
      </c>
      <c r="I390" t="str">
        <f>salesTable[productCategory_finalStatus]</f>
        <v>HOME APPLIANCES</v>
      </c>
      <c r="J390" t="str">
        <f>salesTable[customerType_Final]</f>
        <v>BUSINESS</v>
      </c>
      <c r="K390" t="str">
        <f>salesTable[SalesChannel_final]</f>
        <v>IN-STORE</v>
      </c>
      <c r="L390" t="str">
        <f>salesTable[paymentMethod_Final]</f>
        <v>CARD</v>
      </c>
      <c r="M390">
        <f>salesTable[Quantity_final]</f>
        <v>8</v>
      </c>
      <c r="N390">
        <f>salesTable[UnitPrice_final]</f>
        <v>620</v>
      </c>
      <c r="O390">
        <f>salesTable[revenue_final]</f>
        <v>4960</v>
      </c>
      <c r="P390" t="str">
        <f>salesTable[Phone_final]</f>
        <v>0279688133</v>
      </c>
      <c r="Q390" t="str">
        <f>salesTable[email_final]</f>
        <v>Naa.Badu41@Example.Com</v>
      </c>
      <c r="R390" t="str">
        <f>salesTable[sources_final]</f>
        <v>Online_Sales_2025.xlsx</v>
      </c>
      <c r="S390" s="22"/>
    </row>
    <row r="391" spans="1:19" x14ac:dyDescent="0.3">
      <c r="A391" s="8" t="str">
        <f>salesTable[orderRef_final]</f>
        <v>GH-KOF-2025-00016</v>
      </c>
      <c r="B391" s="17" t="str">
        <f>salesTable[orderDate_final]</f>
        <v>OUT OF SCOPE</v>
      </c>
      <c r="C391" s="17" t="str">
        <f>salesTable[CustomerID_final]</f>
        <v>C0103</v>
      </c>
      <c r="D391" s="17" t="str">
        <f>salesTable[firstName_Final]</f>
        <v>NAA</v>
      </c>
      <c r="E391" s="17" t="str">
        <f>salesTable[lastName_final]</f>
        <v>APPIAH</v>
      </c>
      <c r="F391" s="17" t="str">
        <f>salesTable[Region_Final]</f>
        <v>KOFORIDUA</v>
      </c>
      <c r="G391" t="str">
        <f>salesTable[productID_Final]</f>
        <v>P007</v>
      </c>
      <c r="H391" t="str">
        <f>salesTable[productName_final]</f>
        <v>COTTON SHIRT</v>
      </c>
      <c r="I391" t="str">
        <f>salesTable[productCategory_finalStatus]</f>
        <v>CLOTHING</v>
      </c>
      <c r="J391" t="str">
        <f>salesTable[customerType_Final]</f>
        <v>INDIVIDUAL</v>
      </c>
      <c r="K391" t="str">
        <f>salesTable[SalesChannel_final]</f>
        <v>ONLINE</v>
      </c>
      <c r="L391" t="str">
        <f>salesTable[paymentMethod_Final]</f>
        <v>MOBILE MONEY</v>
      </c>
      <c r="M391">
        <f>salesTable[Quantity_final]</f>
        <v>10</v>
      </c>
      <c r="N391">
        <f>salesTable[UnitPrice_final]</f>
        <v>180</v>
      </c>
      <c r="O391">
        <f>salesTable[revenue_final]</f>
        <v>1800</v>
      </c>
      <c r="P391" t="str">
        <f>salesTable[Phone_final]</f>
        <v>0555477490</v>
      </c>
      <c r="Q391" t="str">
        <f>salesTable[email_final]</f>
        <v>Naa.Appiah60@Example.Com</v>
      </c>
      <c r="R391" t="str">
        <f>salesTable[sources_final]</f>
        <v>Mobile_App_Export.csv</v>
      </c>
      <c r="S391" s="22"/>
    </row>
    <row r="392" spans="1:19" x14ac:dyDescent="0.3">
      <c r="A392" s="8" t="str">
        <f>salesTable[orderRef_final]</f>
        <v>GH-KOF-2025-00031</v>
      </c>
      <c r="B392" s="17" t="str">
        <f>salesTable[orderDate_final]</f>
        <v>OUT OF SCOPE</v>
      </c>
      <c r="C392" s="17" t="str">
        <f>salesTable[CustomerID_final]</f>
        <v>C0134</v>
      </c>
      <c r="D392" s="17" t="str">
        <f>salesTable[firstName_Final]</f>
        <v>ADWOA</v>
      </c>
      <c r="E392" s="17" t="str">
        <f>salesTable[lastName_final]</f>
        <v>ARTHUR</v>
      </c>
      <c r="F392" s="17" t="str">
        <f>salesTable[Region_Final]</f>
        <v>KOFORIDUA</v>
      </c>
      <c r="G392" t="str">
        <f>salesTable[productID_Final]</f>
        <v>P012</v>
      </c>
      <c r="H392" t="str">
        <f>salesTable[productName_final]</f>
        <v>BLENDER PLUS</v>
      </c>
      <c r="I392" t="str">
        <f>salesTable[productCategory_finalStatus]</f>
        <v>HOME APPLIANCES</v>
      </c>
      <c r="J392" t="str">
        <f>salesTable[customerType_Final]</f>
        <v>INDIVIDUAL</v>
      </c>
      <c r="K392" t="str">
        <f>salesTable[SalesChannel_final]</f>
        <v>MOBILE APP</v>
      </c>
      <c r="L392" t="str">
        <f>salesTable[paymentMethod_Final]</f>
        <v>CASH</v>
      </c>
      <c r="M392" t="str">
        <f>salesTable[Quantity_final]</f>
        <v>INVALID</v>
      </c>
      <c r="N392">
        <f>salesTable[UnitPrice_final]</f>
        <v>620</v>
      </c>
      <c r="O392" t="str">
        <f>salesTable[revenue_final]</f>
        <v>INVALID</v>
      </c>
      <c r="P392" t="str">
        <f>salesTable[Phone_final]</f>
        <v>0552980553</v>
      </c>
      <c r="Q392" t="str">
        <f>salesTable[email_final]</f>
        <v>Adwoa.Arthur40@Example.Com</v>
      </c>
      <c r="R392" t="str">
        <f>salesTable[sources_final]</f>
        <v>Mobile_App_Export.csv</v>
      </c>
      <c r="S392" s="22"/>
    </row>
    <row r="393" spans="1:19" x14ac:dyDescent="0.3">
      <c r="A393" s="8" t="str">
        <f>salesTable[orderRef_final]</f>
        <v>GH-KOF-2025-00043</v>
      </c>
      <c r="B393" s="17" t="str">
        <f>salesTable[orderDate_final]</f>
        <v>OUT OF SCOPE</v>
      </c>
      <c r="C393" s="17" t="str">
        <f>salesTable[CustomerID_final]</f>
        <v>C0045</v>
      </c>
      <c r="D393" s="17" t="str">
        <f>salesTable[firstName_Final]</f>
        <v>YAW</v>
      </c>
      <c r="E393" s="17" t="str">
        <f>salesTable[lastName_final]</f>
        <v>OWUSU</v>
      </c>
      <c r="F393" s="17" t="str">
        <f>salesTable[Region_Final]</f>
        <v>KOFORIDUA</v>
      </c>
      <c r="G393" t="str">
        <f>salesTable[productID_Final]</f>
        <v>P007</v>
      </c>
      <c r="H393" t="str">
        <f>salesTable[productName_final]</f>
        <v>COTTON SHIRT</v>
      </c>
      <c r="I393" t="str">
        <f>salesTable[productCategory_finalStatus]</f>
        <v>CLOTHING</v>
      </c>
      <c r="J393" t="str">
        <f>salesTable[customerType_Final]</f>
        <v>GOVERNMENT</v>
      </c>
      <c r="K393" t="str">
        <f>salesTable[SalesChannel_final]</f>
        <v>IN-STORE</v>
      </c>
      <c r="L393" t="str">
        <f>salesTable[paymentMethod_Final]</f>
        <v>CARD</v>
      </c>
      <c r="M393">
        <f>salesTable[Quantity_final]</f>
        <v>7</v>
      </c>
      <c r="N393">
        <f>salesTable[UnitPrice_final]</f>
        <v>180</v>
      </c>
      <c r="O393">
        <f>salesTable[revenue_final]</f>
        <v>1260</v>
      </c>
      <c r="P393" t="str">
        <f>salesTable[Phone_final]</f>
        <v>0548692749</v>
      </c>
      <c r="Q393" t="str">
        <f>salesTable[email_final]</f>
        <v>Yaw.Owusu86@Example.Com</v>
      </c>
      <c r="R393" t="str">
        <f>salesTable[sources_final]</f>
        <v>Mobile_App_Export.csv</v>
      </c>
      <c r="S393" s="22"/>
    </row>
    <row r="394" spans="1:19" x14ac:dyDescent="0.3">
      <c r="A394" s="8" t="str">
        <f>salesTable[orderRef_final]</f>
        <v>GH-KOF-2025-00048</v>
      </c>
      <c r="B394" s="17">
        <f>salesTable[orderDate_final]</f>
        <v>45839</v>
      </c>
      <c r="C394" s="17" t="str">
        <f>salesTable[CustomerID_final]</f>
        <v>C0155</v>
      </c>
      <c r="D394" s="17" t="str">
        <f>salesTable[firstName_Final]</f>
        <v>DANIEL</v>
      </c>
      <c r="E394" s="17" t="str">
        <f>salesTable[lastName_final]</f>
        <v>BADU</v>
      </c>
      <c r="F394" s="17" t="str">
        <f>salesTable[Region_Final]</f>
        <v>KOFORIDUA</v>
      </c>
      <c r="G394" t="str">
        <f>salesTable[productID_Final]</f>
        <v>P001</v>
      </c>
      <c r="H394" t="str">
        <f>salesTable[productName_final]</f>
        <v>LAPTOP PRO 14</v>
      </c>
      <c r="I394" t="str">
        <f>salesTable[productCategory_finalStatus]</f>
        <v>ELECTRONICS</v>
      </c>
      <c r="J394" t="str">
        <f>salesTable[customerType_Final]</f>
        <v>BUSINESS</v>
      </c>
      <c r="K394" t="str">
        <f>salesTable[SalesChannel_final]</f>
        <v>AGENT</v>
      </c>
      <c r="L394" t="str">
        <f>salesTable[paymentMethod_Final]</f>
        <v>CARD</v>
      </c>
      <c r="M394">
        <f>salesTable[Quantity_final]</f>
        <v>8</v>
      </c>
      <c r="N394" t="str">
        <f>salesTable[UnitPrice_final]</f>
        <v>INVALID</v>
      </c>
      <c r="O394" t="str">
        <f>salesTable[revenue_final]</f>
        <v>INVALID</v>
      </c>
      <c r="P394" t="str">
        <f>salesTable[Phone_final]</f>
        <v>0598358498</v>
      </c>
      <c r="Q394" t="str">
        <f>salesTable[email_final]</f>
        <v>Daniel.Badu46@Example.Com</v>
      </c>
      <c r="R394" t="str">
        <f>salesTable[sources_final]</f>
        <v>Mobile_App_Export.csv</v>
      </c>
      <c r="S394" s="22"/>
    </row>
    <row r="395" spans="1:19" x14ac:dyDescent="0.3">
      <c r="A395" s="8" t="str">
        <f>salesTable[orderRef_final]</f>
        <v>GH-KOF-2025-00051</v>
      </c>
      <c r="B395" s="17">
        <f>salesTable[orderDate_final]</f>
        <v>45786</v>
      </c>
      <c r="C395" s="17" t="str">
        <f>salesTable[CustomerID_final]</f>
        <v>C0265</v>
      </c>
      <c r="D395" s="17" t="str">
        <f>salesTable[firstName_Final]</f>
        <v>AKOSUA</v>
      </c>
      <c r="E395" s="17" t="str">
        <f>salesTable[lastName_final]</f>
        <v>APPIAH</v>
      </c>
      <c r="F395" s="17" t="str">
        <f>salesTable[Region_Final]</f>
        <v>KOFORIDUA</v>
      </c>
      <c r="G395" t="str">
        <f>salesTable[productID_Final]</f>
        <v>P007</v>
      </c>
      <c r="H395" t="str">
        <f>salesTable[productName_final]</f>
        <v>COTTON SHIRT</v>
      </c>
      <c r="I395" t="str">
        <f>salesTable[productCategory_finalStatus]</f>
        <v>CLOTHING</v>
      </c>
      <c r="J395" t="str">
        <f>salesTable[customerType_Final]</f>
        <v>BUSINESS</v>
      </c>
      <c r="K395" t="str">
        <f>salesTable[SalesChannel_final]</f>
        <v>ONLINE</v>
      </c>
      <c r="L395" t="str">
        <f>salesTable[paymentMethod_Final]</f>
        <v>MOBILE MONEY</v>
      </c>
      <c r="M395">
        <f>salesTable[Quantity_final]</f>
        <v>6</v>
      </c>
      <c r="N395">
        <f>salesTable[UnitPrice_final]</f>
        <v>180</v>
      </c>
      <c r="O395">
        <f>salesTable[revenue_final]</f>
        <v>1080</v>
      </c>
      <c r="P395" t="str">
        <f>salesTable[Phone_final]</f>
        <v>0556382025</v>
      </c>
      <c r="Q395" t="str">
        <f>salesTable[email_final]</f>
        <v>Akosua.Appiah23@Example.Com</v>
      </c>
      <c r="R395" t="str">
        <f>salesTable[sources_final]</f>
        <v>Retail_POS_2025.csv</v>
      </c>
      <c r="S395" s="22"/>
    </row>
    <row r="396" spans="1:19" x14ac:dyDescent="0.3">
      <c r="A396" s="8" t="str">
        <f>salesTable[orderRef_final]</f>
        <v>GH-KOF-2025-00071</v>
      </c>
      <c r="B396" s="17" t="str">
        <f>salesTable[orderDate_final]</f>
        <v>OUT OF SCOPE</v>
      </c>
      <c r="C396" s="17" t="str">
        <f>salesTable[CustomerID_final]</f>
        <v>C0300</v>
      </c>
      <c r="D396" s="17" t="str">
        <f>salesTable[firstName_Final]</f>
        <v>DANIEL</v>
      </c>
      <c r="E396" s="17" t="str">
        <f>salesTable[lastName_final]</f>
        <v>ASARE</v>
      </c>
      <c r="F396" s="17" t="str">
        <f>salesTable[Region_Final]</f>
        <v>KOFORIDUA</v>
      </c>
      <c r="G396" t="str">
        <f>salesTable[productID_Final]</f>
        <v>P010</v>
      </c>
      <c r="H396" t="str">
        <f>salesTable[productName_final]</f>
        <v>AIR CONDITIONER</v>
      </c>
      <c r="I396" t="str">
        <f>salesTable[productCategory_finalStatus]</f>
        <v>HOME APPLIANCES</v>
      </c>
      <c r="J396" t="str">
        <f>salesTable[customerType_Final]</f>
        <v>INDIVIDUAL</v>
      </c>
      <c r="K396" t="str">
        <f>salesTable[SalesChannel_final]</f>
        <v>ONLINE</v>
      </c>
      <c r="L396" t="str">
        <f>salesTable[paymentMethod_Final]</f>
        <v>CASH</v>
      </c>
      <c r="M396">
        <f>salesTable[Quantity_final]</f>
        <v>1</v>
      </c>
      <c r="N396">
        <f>salesTable[UnitPrice_final]</f>
        <v>3600</v>
      </c>
      <c r="O396">
        <f>salesTable[revenue_final]</f>
        <v>3600</v>
      </c>
      <c r="P396" t="str">
        <f>salesTable[Phone_final]</f>
        <v>0503955172</v>
      </c>
      <c r="Q396" t="str">
        <f>salesTable[email_final]</f>
        <v>Daniel.Asare65@Example.Com</v>
      </c>
      <c r="R396" t="str">
        <f>salesTable[sources_final]</f>
        <v>Mobile_App_Export.csv</v>
      </c>
      <c r="S396" s="22"/>
    </row>
    <row r="397" spans="1:19" x14ac:dyDescent="0.3">
      <c r="A397" s="8" t="str">
        <f>salesTable[orderRef_final]</f>
        <v>GH-KOF-2025-00087</v>
      </c>
      <c r="B397" s="17">
        <f>salesTable[orderDate_final]</f>
        <v>45690</v>
      </c>
      <c r="C397" s="17" t="str">
        <f>salesTable[CustomerID_final]</f>
        <v>C0259</v>
      </c>
      <c r="D397" s="17" t="str">
        <f>salesTable[firstName_Final]</f>
        <v>AMA</v>
      </c>
      <c r="E397" s="17" t="str">
        <f>salesTable[lastName_final]</f>
        <v>ASARE</v>
      </c>
      <c r="F397" s="17" t="str">
        <f>salesTable[Region_Final]</f>
        <v>KOFORIDUA</v>
      </c>
      <c r="G397" t="str">
        <f>salesTable[productID_Final]</f>
        <v>P001</v>
      </c>
      <c r="H397" t="str">
        <f>salesTable[productName_final]</f>
        <v>LAPTOP PRO 14</v>
      </c>
      <c r="I397" t="str">
        <f>salesTable[productCategory_finalStatus]</f>
        <v>ELECTRONICS</v>
      </c>
      <c r="J397" t="str">
        <f>salesTable[customerType_Final]</f>
        <v>GOVERNMENT</v>
      </c>
      <c r="K397" t="str">
        <f>salesTable[SalesChannel_final]</f>
        <v>AGENT</v>
      </c>
      <c r="L397" t="str">
        <f>salesTable[paymentMethod_Final]</f>
        <v>CARD</v>
      </c>
      <c r="M397">
        <f>salesTable[Quantity_final]</f>
        <v>5</v>
      </c>
      <c r="N397">
        <f>salesTable[UnitPrice_final]</f>
        <v>4200</v>
      </c>
      <c r="O397">
        <f>salesTable[revenue_final]</f>
        <v>21000</v>
      </c>
      <c r="P397" t="str">
        <f>salesTable[Phone_final]</f>
        <v>0599231643</v>
      </c>
      <c r="Q397" t="str">
        <f>salesTable[email_final]</f>
        <v>Ama.Asare21@Example.Com</v>
      </c>
      <c r="R397" t="str">
        <f>salesTable[sources_final]</f>
        <v>Retail_POS_2025.csv</v>
      </c>
      <c r="S397" s="22"/>
    </row>
    <row r="398" spans="1:19" x14ac:dyDescent="0.3">
      <c r="A398" s="8" t="str">
        <f>salesTable[orderRef_final]</f>
        <v>GH-KOF-2025-00094</v>
      </c>
      <c r="B398" s="17" t="str">
        <f>salesTable[orderDate_final]</f>
        <v>OUT OF SCOPE</v>
      </c>
      <c r="C398" s="17" t="str">
        <f>salesTable[CustomerID_final]</f>
        <v>C0375</v>
      </c>
      <c r="D398" s="17" t="str">
        <f>salesTable[firstName_Final]</f>
        <v>DANIEL</v>
      </c>
      <c r="E398" s="17" t="str">
        <f>salesTable[lastName_final]</f>
        <v>OWUSU</v>
      </c>
      <c r="F398" s="17" t="str">
        <f>salesTable[Region_Final]</f>
        <v>KOFORIDUA</v>
      </c>
      <c r="G398" t="str">
        <f>salesTable[productID_Final]</f>
        <v>P010</v>
      </c>
      <c r="H398" t="str">
        <f>salesTable[productName_final]</f>
        <v>AIR CONDITIONER</v>
      </c>
      <c r="I398" t="str">
        <f>salesTable[productCategory_finalStatus]</f>
        <v>HOME APPLIANCES</v>
      </c>
      <c r="J398" t="str">
        <f>salesTable[customerType_Final]</f>
        <v>INDIVIDUAL</v>
      </c>
      <c r="K398" t="str">
        <f>salesTable[SalesChannel_final]</f>
        <v>MOBILE APP</v>
      </c>
      <c r="L398" t="str">
        <f>salesTable[paymentMethod_Final]</f>
        <v>MOBILE MONEY</v>
      </c>
      <c r="M398">
        <f>salesTable[Quantity_final]</f>
        <v>10</v>
      </c>
      <c r="N398">
        <f>salesTable[UnitPrice_final]</f>
        <v>3600</v>
      </c>
      <c r="O398">
        <f>salesTable[revenue_final]</f>
        <v>36000</v>
      </c>
      <c r="P398" t="str">
        <f>salesTable[Phone_final]</f>
        <v>0501430806</v>
      </c>
      <c r="Q398" t="str">
        <f>salesTable[email_final]</f>
        <v>Daniel.Owusu53@Example.Com</v>
      </c>
      <c r="R398" t="str">
        <f>salesTable[sources_final]</f>
        <v>Agent_App_2025.csv</v>
      </c>
      <c r="S398" s="22"/>
    </row>
    <row r="399" spans="1:19" x14ac:dyDescent="0.3">
      <c r="A399" s="8" t="str">
        <f>salesTable[orderRef_final]</f>
        <v>GH-KOF-2025-00096</v>
      </c>
      <c r="B399" s="17">
        <f>salesTable[orderDate_final]</f>
        <v>45880</v>
      </c>
      <c r="C399" s="17" t="str">
        <f>salesTable[CustomerID_final]</f>
        <v>C0119</v>
      </c>
      <c r="D399" s="17" t="str">
        <f>salesTable[firstName_Final]</f>
        <v>DANIEL</v>
      </c>
      <c r="E399" s="17" t="str">
        <f>salesTable[lastName_final]</f>
        <v>APPIAH</v>
      </c>
      <c r="F399" s="17" t="str">
        <f>salesTable[Region_Final]</f>
        <v>KOFORIDUA</v>
      </c>
      <c r="G399" t="str">
        <f>salesTable[productID_Final]</f>
        <v>P002</v>
      </c>
      <c r="H399" t="str">
        <f>salesTable[productName_final]</f>
        <v>OFFICE CHAIR</v>
      </c>
      <c r="I399" t="str">
        <f>salesTable[productCategory_finalStatus]</f>
        <v>FURNITURE</v>
      </c>
      <c r="J399" t="str">
        <f>salesTable[customerType_Final]</f>
        <v>BUSINESS</v>
      </c>
      <c r="K399" t="str">
        <f>salesTable[SalesChannel_final]</f>
        <v>ONLINE</v>
      </c>
      <c r="L399" t="str">
        <f>salesTable[paymentMethod_Final]</f>
        <v>CASH</v>
      </c>
      <c r="M399">
        <f>salesTable[Quantity_final]</f>
        <v>2</v>
      </c>
      <c r="N399">
        <f>salesTable[UnitPrice_final]</f>
        <v>850</v>
      </c>
      <c r="O399">
        <f>salesTable[revenue_final]</f>
        <v>1700</v>
      </c>
      <c r="P399" t="str">
        <f>salesTable[Phone_final]</f>
        <v>0546451818</v>
      </c>
      <c r="Q399" t="str">
        <f>salesTable[email_final]</f>
        <v>Daniel.Appiah17@Example.Com</v>
      </c>
      <c r="R399" t="str">
        <f>salesTable[sources_final]</f>
        <v>Online_Sales_2025.xlsx</v>
      </c>
      <c r="S399" s="22"/>
    </row>
    <row r="400" spans="1:19" x14ac:dyDescent="0.3">
      <c r="A400" s="8" t="str">
        <f>salesTable[orderRef_final]</f>
        <v>GH-KOF-2025-00097</v>
      </c>
      <c r="B400" s="17">
        <f>salesTable[orderDate_final]</f>
        <v>45844</v>
      </c>
      <c r="C400" s="17" t="str">
        <f>salesTable[CustomerID_final]</f>
        <v>C0133</v>
      </c>
      <c r="D400" s="17" t="str">
        <f>salesTable[firstName_Final]</f>
        <v>DANIEL</v>
      </c>
      <c r="E400" s="17" t="str">
        <f>salesTable[lastName_final]</f>
        <v>OSEI</v>
      </c>
      <c r="F400" s="17" t="str">
        <f>salesTable[Region_Final]</f>
        <v>KOFORIDUA</v>
      </c>
      <c r="G400" t="str">
        <f>salesTable[productID_Final]</f>
        <v>P002</v>
      </c>
      <c r="H400" t="str">
        <f>salesTable[productName_final]</f>
        <v>OFFICE CHAIR</v>
      </c>
      <c r="I400" t="str">
        <f>salesTable[productCategory_finalStatus]</f>
        <v>FURNITURE</v>
      </c>
      <c r="J400" t="str">
        <f>salesTable[customerType_Final]</f>
        <v>BUSINESS</v>
      </c>
      <c r="K400" t="str">
        <f>salesTable[SalesChannel_final]</f>
        <v>AGENT</v>
      </c>
      <c r="L400" t="str">
        <f>salesTable[paymentMethod_Final]</f>
        <v>CARD</v>
      </c>
      <c r="M400">
        <f>salesTable[Quantity_final]</f>
        <v>8</v>
      </c>
      <c r="N400">
        <f>salesTable[UnitPrice_final]</f>
        <v>850</v>
      </c>
      <c r="O400">
        <f>salesTable[revenue_final]</f>
        <v>6800</v>
      </c>
      <c r="P400" t="str">
        <f>salesTable[Phone_final]</f>
        <v>0501945593</v>
      </c>
      <c r="Q400" t="str">
        <f>salesTable[email_final]</f>
        <v>Daniel.Osei26@Example.Com</v>
      </c>
      <c r="R400" t="str">
        <f>salesTable[sources_final]</f>
        <v>Online_Sales_2025.xlsx</v>
      </c>
      <c r="S400" s="22"/>
    </row>
    <row r="401" spans="1:19" x14ac:dyDescent="0.3">
      <c r="A401" s="8" t="str">
        <f>salesTable[orderRef_final]</f>
        <v>GH-KOF-2025-00098</v>
      </c>
      <c r="B401" s="17">
        <f>salesTable[orderDate_final]</f>
        <v>45793</v>
      </c>
      <c r="C401" s="17" t="str">
        <f>salesTable[CustomerID_final]</f>
        <v>C0198</v>
      </c>
      <c r="D401" s="17" t="str">
        <f>salesTable[firstName_Final]</f>
        <v>AKOSUA</v>
      </c>
      <c r="E401" s="17" t="str">
        <f>salesTable[lastName_final]</f>
        <v>ANTWI</v>
      </c>
      <c r="F401" s="17" t="str">
        <f>salesTable[Region_Final]</f>
        <v>KOFORIDUA</v>
      </c>
      <c r="G401" t="str">
        <f>salesTable[productID_Final]</f>
        <v>P005</v>
      </c>
      <c r="H401" t="str">
        <f>salesTable[productName_final]</f>
        <v>SMARTPHONE X</v>
      </c>
      <c r="I401" t="str">
        <f>salesTable[productCategory_finalStatus]</f>
        <v>ELECTRONICS</v>
      </c>
      <c r="J401" t="str">
        <f>salesTable[customerType_Final]</f>
        <v>GOVERNMENT</v>
      </c>
      <c r="K401" t="str">
        <f>salesTable[SalesChannel_final]</f>
        <v>AGENT</v>
      </c>
      <c r="L401" t="str">
        <f>salesTable[paymentMethod_Final]</f>
        <v>CASH</v>
      </c>
      <c r="M401">
        <f>salesTable[Quantity_final]</f>
        <v>4</v>
      </c>
      <c r="N401">
        <f>salesTable[UnitPrice_final]</f>
        <v>2800</v>
      </c>
      <c r="O401">
        <f>salesTable[revenue_final]</f>
        <v>11200</v>
      </c>
      <c r="P401" t="str">
        <f>salesTable[Phone_final]</f>
        <v>0548650149</v>
      </c>
      <c r="Q401" t="str">
        <f>salesTable[email_final]</f>
        <v>Akosua.Antwi80@Example.Com</v>
      </c>
      <c r="R401" t="str">
        <f>salesTable[sources_final]</f>
        <v>Online_Sales_2025.xlsx</v>
      </c>
      <c r="S401" s="22"/>
    </row>
    <row r="402" spans="1:19" x14ac:dyDescent="0.3">
      <c r="A402" s="8" t="str">
        <f>salesTable[orderRef_final]</f>
        <v>GH-KOF-2025-00117</v>
      </c>
      <c r="B402" s="17">
        <f>salesTable[orderDate_final]</f>
        <v>45928</v>
      </c>
      <c r="C402" s="17" t="str">
        <f>salesTable[CustomerID_final]</f>
        <v>C0334</v>
      </c>
      <c r="D402" s="17" t="str">
        <f>salesTable[firstName_Final]</f>
        <v>KOJO</v>
      </c>
      <c r="E402" s="17" t="str">
        <f>salesTable[lastName_final]</f>
        <v>ARTHUR</v>
      </c>
      <c r="F402" s="17" t="str">
        <f>salesTable[Region_Final]</f>
        <v>KOFORIDUA</v>
      </c>
      <c r="G402" t="str">
        <f>salesTable[productID_Final]</f>
        <v>P005</v>
      </c>
      <c r="H402" t="str">
        <f>salesTable[productName_final]</f>
        <v>SMARTPHONE X</v>
      </c>
      <c r="I402" t="str">
        <f>salesTable[productCategory_finalStatus]</f>
        <v>ELECTRONICS</v>
      </c>
      <c r="J402" t="str">
        <f>salesTable[customerType_Final]</f>
        <v>GOVERNMENT</v>
      </c>
      <c r="K402" t="str">
        <f>salesTable[SalesChannel_final]</f>
        <v>ONLINE</v>
      </c>
      <c r="L402" t="str">
        <f>salesTable[paymentMethod_Final]</f>
        <v>BANK TRANSFER</v>
      </c>
      <c r="M402">
        <f>salesTable[Quantity_final]</f>
        <v>10</v>
      </c>
      <c r="N402" t="str">
        <f>salesTable[UnitPrice_final]</f>
        <v>INVALID</v>
      </c>
      <c r="O402" t="str">
        <f>salesTable[revenue_final]</f>
        <v>INVALID</v>
      </c>
      <c r="P402" t="str">
        <f>salesTable[Phone_final]</f>
        <v>0551654591</v>
      </c>
      <c r="Q402" t="str">
        <f>salesTable[email_final]</f>
        <v>Kojo.Arthur6@Example.Com</v>
      </c>
      <c r="R402" t="str">
        <f>salesTable[sources_final]</f>
        <v>Mobile_App_Export.csv</v>
      </c>
      <c r="S402" s="22"/>
    </row>
    <row r="403" spans="1:19" x14ac:dyDescent="0.3">
      <c r="A403" s="8" t="str">
        <f>salesTable[orderRef_final]</f>
        <v>GH-KOF-2025-00122</v>
      </c>
      <c r="B403" s="17">
        <f>salesTable[orderDate_final]</f>
        <v>45780</v>
      </c>
      <c r="C403" s="17" t="str">
        <f>salesTable[CustomerID_final]</f>
        <v>C0109</v>
      </c>
      <c r="D403" s="17" t="str">
        <f>salesTable[firstName_Final]</f>
        <v>AKOSUA</v>
      </c>
      <c r="E403" s="17" t="str">
        <f>salesTable[lastName_final]</f>
        <v>APPIAH</v>
      </c>
      <c r="F403" s="17" t="str">
        <f>salesTable[Region_Final]</f>
        <v>KOFORIDUA</v>
      </c>
      <c r="G403" t="str">
        <f>salesTable[productID_Final]</f>
        <v>P006</v>
      </c>
      <c r="H403" t="str">
        <f>salesTable[productName_final]</f>
        <v>STANDING DESK</v>
      </c>
      <c r="I403" t="str">
        <f>salesTable[productCategory_finalStatus]</f>
        <v>FURNITURE</v>
      </c>
      <c r="J403" t="str">
        <f>salesTable[customerType_Final]</f>
        <v>BUSINESS</v>
      </c>
      <c r="K403" t="str">
        <f>salesTable[SalesChannel_final]</f>
        <v>MOBILE APP</v>
      </c>
      <c r="L403" t="str">
        <f>salesTable[paymentMethod_Final]</f>
        <v>CARD</v>
      </c>
      <c r="M403">
        <f>salesTable[Quantity_final]</f>
        <v>11</v>
      </c>
      <c r="N403">
        <f>salesTable[UnitPrice_final]</f>
        <v>1800</v>
      </c>
      <c r="O403">
        <f>salesTable[revenue_final]</f>
        <v>19800</v>
      </c>
      <c r="P403" t="str">
        <f>salesTable[Phone_final]</f>
        <v>0206961907</v>
      </c>
      <c r="Q403" t="str">
        <f>salesTable[email_final]</f>
        <v>Akosua.Appiah58@Example.Com</v>
      </c>
      <c r="R403" t="str">
        <f>salesTable[sources_final]</f>
        <v>Online_Sales_2025.xlsx</v>
      </c>
      <c r="S403" s="22"/>
    </row>
    <row r="404" spans="1:19" x14ac:dyDescent="0.3">
      <c r="A404" s="8" t="str">
        <f>salesTable[orderRef_final]</f>
        <v>GH-KOF-2025-00125</v>
      </c>
      <c r="B404" s="17">
        <f>salesTable[orderDate_final]</f>
        <v>46022</v>
      </c>
      <c r="C404" s="17" t="str">
        <f>salesTable[CustomerID_final]</f>
        <v>C0377</v>
      </c>
      <c r="D404" s="17" t="str">
        <f>salesTable[firstName_Final]</f>
        <v>KWAME</v>
      </c>
      <c r="E404" s="17" t="str">
        <f>salesTable[lastName_final]</f>
        <v>ANTWI</v>
      </c>
      <c r="F404" s="17" t="str">
        <f>salesTable[Region_Final]</f>
        <v>KOFORIDUA</v>
      </c>
      <c r="G404" t="str">
        <f>salesTable[productID_Final]</f>
        <v>P012</v>
      </c>
      <c r="H404" t="str">
        <f>salesTable[productName_final]</f>
        <v>BLENDER PLUS</v>
      </c>
      <c r="I404" t="str">
        <f>salesTable[productCategory_finalStatus]</f>
        <v>HOME APPLIANCES</v>
      </c>
      <c r="J404" t="str">
        <f>salesTable[customerType_Final]</f>
        <v>INDIVIDUAL</v>
      </c>
      <c r="K404" t="str">
        <f>salesTable[SalesChannel_final]</f>
        <v>AGENT</v>
      </c>
      <c r="L404" t="str">
        <f>salesTable[paymentMethod_Final]</f>
        <v>BANK TRANSFER</v>
      </c>
      <c r="M404">
        <f>salesTable[Quantity_final]</f>
        <v>2</v>
      </c>
      <c r="N404">
        <f>salesTable[UnitPrice_final]</f>
        <v>620</v>
      </c>
      <c r="O404">
        <f>salesTable[revenue_final]</f>
        <v>1240</v>
      </c>
      <c r="P404" t="str">
        <f>salesTable[Phone_final]</f>
        <v>0279909140</v>
      </c>
      <c r="Q404" t="str">
        <f>salesTable[email_final]</f>
        <v>Kwame.Antwi63@Example.Com</v>
      </c>
      <c r="R404" t="str">
        <f>salesTable[sources_final]</f>
        <v>Agent_App_2025.csv</v>
      </c>
      <c r="S404" s="22"/>
    </row>
    <row r="405" spans="1:19" x14ac:dyDescent="0.3">
      <c r="A405" s="8" t="str">
        <f>salesTable[orderRef_final]</f>
        <v>GH-KOF-2025-00129</v>
      </c>
      <c r="B405" s="17">
        <f>salesTable[orderDate_final]</f>
        <v>45681</v>
      </c>
      <c r="C405" s="17" t="str">
        <f>salesTable[CustomerID_final]</f>
        <v>C0256</v>
      </c>
      <c r="D405" s="17" t="str">
        <f>salesTable[firstName_Final]</f>
        <v>KOJO</v>
      </c>
      <c r="E405" s="17" t="str">
        <f>salesTable[lastName_final]</f>
        <v>MENSAH</v>
      </c>
      <c r="F405" s="17" t="str">
        <f>salesTable[Region_Final]</f>
        <v>KOFORIDUA</v>
      </c>
      <c r="G405" t="str">
        <f>salesTable[productID_Final]</f>
        <v>P001</v>
      </c>
      <c r="H405" t="str">
        <f>salesTable[productName_final]</f>
        <v>LAPTOP PRO 14</v>
      </c>
      <c r="I405" t="str">
        <f>salesTable[productCategory_finalStatus]</f>
        <v>ELECTRONICS</v>
      </c>
      <c r="J405" t="str">
        <f>salesTable[customerType_Final]</f>
        <v>GOVERNMENT</v>
      </c>
      <c r="K405" t="str">
        <f>salesTable[SalesChannel_final]</f>
        <v>MOBILE APP</v>
      </c>
      <c r="L405" t="str">
        <f>salesTable[paymentMethod_Final]</f>
        <v>MOBILE MONEY</v>
      </c>
      <c r="M405">
        <f>salesTable[Quantity_final]</f>
        <v>1</v>
      </c>
      <c r="N405">
        <f>salesTable[UnitPrice_final]</f>
        <v>4200</v>
      </c>
      <c r="O405">
        <f>salesTable[revenue_final]</f>
        <v>4200</v>
      </c>
      <c r="P405" t="str">
        <f>salesTable[Phone_final]</f>
        <v>0206155451</v>
      </c>
      <c r="Q405" t="str">
        <f>salesTable[email_final]</f>
        <v>Kojo.Mensah25@Example.Com</v>
      </c>
      <c r="R405" t="str">
        <f>salesTable[sources_final]</f>
        <v>Online_Sales_2025.xlsx</v>
      </c>
      <c r="S405" s="22"/>
    </row>
    <row r="406" spans="1:19" x14ac:dyDescent="0.3">
      <c r="A406" s="8" t="str">
        <f>salesTable[orderRef_final]</f>
        <v>GH-KOF-2025-00134</v>
      </c>
      <c r="B406" s="17">
        <f>salesTable[orderDate_final]</f>
        <v>45785</v>
      </c>
      <c r="C406" s="17" t="str">
        <f>salesTable[CustomerID_final]</f>
        <v>C0013</v>
      </c>
      <c r="D406" s="17" t="str">
        <f>salesTable[firstName_Final]</f>
        <v>ABENA</v>
      </c>
      <c r="E406" s="17" t="str">
        <f>salesTable[lastName_final]</f>
        <v>APPIAH</v>
      </c>
      <c r="F406" s="17" t="str">
        <f>salesTable[Region_Final]</f>
        <v>KOFORIDUA</v>
      </c>
      <c r="G406" t="str">
        <f>salesTable[productID_Final]</f>
        <v>P006</v>
      </c>
      <c r="H406" t="str">
        <f>salesTable[productName_final]</f>
        <v>STANDING DESK</v>
      </c>
      <c r="I406" t="str">
        <f>salesTable[productCategory_finalStatus]</f>
        <v>FURNITURE</v>
      </c>
      <c r="J406" t="str">
        <f>salesTable[customerType_Final]</f>
        <v>GOVERNMENT</v>
      </c>
      <c r="K406" t="str">
        <f>salesTable[SalesChannel_final]</f>
        <v>IN-STORE</v>
      </c>
      <c r="L406" t="str">
        <f>salesTable[paymentMethod_Final]</f>
        <v>MOBILE MONEY</v>
      </c>
      <c r="M406">
        <f>salesTable[Quantity_final]</f>
        <v>11</v>
      </c>
      <c r="N406">
        <f>salesTable[UnitPrice_final]</f>
        <v>1900</v>
      </c>
      <c r="O406">
        <f>salesTable[revenue_final]</f>
        <v>20900</v>
      </c>
      <c r="P406" t="str">
        <f>salesTable[Phone_final]</f>
        <v>0266165757</v>
      </c>
      <c r="Q406" t="str">
        <f>salesTable[email_final]</f>
        <v>Abena.Appiah54@Example.Com</v>
      </c>
      <c r="R406" t="str">
        <f>salesTable[sources_final]</f>
        <v>Retail_POS_2025.csv</v>
      </c>
      <c r="S406" s="22"/>
    </row>
    <row r="407" spans="1:19" x14ac:dyDescent="0.3">
      <c r="A407" s="8" t="str">
        <f>salesTable[orderRef_final]</f>
        <v>GH-KOF-2025-00154</v>
      </c>
      <c r="B407" s="17">
        <f>salesTable[orderDate_final]</f>
        <v>45749</v>
      </c>
      <c r="C407" s="17" t="str">
        <f>salesTable[CustomerID_final]</f>
        <v>C0058</v>
      </c>
      <c r="D407" s="17" t="str">
        <f>salesTable[firstName_Final]</f>
        <v>KOJO</v>
      </c>
      <c r="E407" s="17" t="str">
        <f>salesTable[lastName_final]</f>
        <v>ASARE</v>
      </c>
      <c r="F407" s="17" t="str">
        <f>salesTable[Region_Final]</f>
        <v>KOFORIDUA</v>
      </c>
      <c r="G407" t="str">
        <f>salesTable[productID_Final]</f>
        <v>P002</v>
      </c>
      <c r="H407" t="str">
        <f>salesTable[productName_final]</f>
        <v>OFFICE CHAIR</v>
      </c>
      <c r="I407" t="str">
        <f>salesTable[productCategory_finalStatus]</f>
        <v>FURNITURE</v>
      </c>
      <c r="J407" t="str">
        <f>salesTable[customerType_Final]</f>
        <v>GOVERNMENT</v>
      </c>
      <c r="K407" t="str">
        <f>salesTable[SalesChannel_final]</f>
        <v>MOBILE APP</v>
      </c>
      <c r="L407" t="str">
        <f>salesTable[paymentMethod_Final]</f>
        <v>MOBILE MONEY</v>
      </c>
      <c r="M407">
        <f>salesTable[Quantity_final]</f>
        <v>5</v>
      </c>
      <c r="N407">
        <f>salesTable[UnitPrice_final]</f>
        <v>850</v>
      </c>
      <c r="O407">
        <f>salesTable[revenue_final]</f>
        <v>4250</v>
      </c>
      <c r="P407" t="str">
        <f>salesTable[Phone_final]</f>
        <v>0208798060</v>
      </c>
      <c r="Q407" t="str">
        <f>salesTable[email_final]</f>
        <v>Kojo.Asare80@Example.Com</v>
      </c>
      <c r="R407" t="str">
        <f>salesTable[sources_final]</f>
        <v>Retail_POS_2025.csv</v>
      </c>
      <c r="S407" s="22"/>
    </row>
    <row r="408" spans="1:19" x14ac:dyDescent="0.3">
      <c r="A408" s="8" t="str">
        <f>salesTable[orderRef_final]</f>
        <v>GH-KOF-2025-00161</v>
      </c>
      <c r="B408" s="17">
        <f>salesTable[orderDate_final]</f>
        <v>45910</v>
      </c>
      <c r="C408" s="17" t="str">
        <f>salesTable[CustomerID_final]</f>
        <v>C0133</v>
      </c>
      <c r="D408" s="17" t="str">
        <f>salesTable[firstName_Final]</f>
        <v>DANIEL</v>
      </c>
      <c r="E408" s="17" t="str">
        <f>salesTable[lastName_final]</f>
        <v>OSEI</v>
      </c>
      <c r="F408" s="17" t="str">
        <f>salesTable[Region_Final]</f>
        <v>KOFORIDUA</v>
      </c>
      <c r="G408" t="str">
        <f>salesTable[productID_Final]</f>
        <v>P012</v>
      </c>
      <c r="H408" t="str">
        <f>salesTable[productName_final]</f>
        <v>BLENDER PLUS</v>
      </c>
      <c r="I408" t="str">
        <f>salesTable[productCategory_finalStatus]</f>
        <v>HOME APPLIANCES</v>
      </c>
      <c r="J408" t="str">
        <f>salesTable[customerType_Final]</f>
        <v>GOVERNMENT</v>
      </c>
      <c r="K408" t="str">
        <f>salesTable[SalesChannel_final]</f>
        <v>MOBILE APP</v>
      </c>
      <c r="L408" t="str">
        <f>salesTable[paymentMethod_Final]</f>
        <v>BANK TRANSFER</v>
      </c>
      <c r="M408">
        <f>salesTable[Quantity_final]</f>
        <v>7</v>
      </c>
      <c r="N408">
        <f>salesTable[UnitPrice_final]</f>
        <v>620</v>
      </c>
      <c r="O408">
        <f>salesTable[revenue_final]</f>
        <v>4340</v>
      </c>
      <c r="P408" t="str">
        <f>salesTable[Phone_final]</f>
        <v>0203696570</v>
      </c>
      <c r="Q408" t="str">
        <f>salesTable[email_final]</f>
        <v>Daniel.Osei62@Example.Com</v>
      </c>
      <c r="R408" t="str">
        <f>salesTable[sources_final]</f>
        <v>Online_Sales_2025.xlsx</v>
      </c>
      <c r="S408" s="22"/>
    </row>
    <row r="409" spans="1:19" x14ac:dyDescent="0.3">
      <c r="A409" s="8" t="str">
        <f>salesTable[orderRef_final]</f>
        <v>GH-KOF-2025-00165</v>
      </c>
      <c r="B409" s="17">
        <f>salesTable[orderDate_final]</f>
        <v>45681</v>
      </c>
      <c r="C409" s="17" t="str">
        <f>salesTable[CustomerID_final]</f>
        <v>C0249</v>
      </c>
      <c r="D409" s="17" t="str">
        <f>salesTable[firstName_Final]</f>
        <v>YAW</v>
      </c>
      <c r="E409" s="17" t="str">
        <f>salesTable[lastName_final]</f>
        <v>OSEI</v>
      </c>
      <c r="F409" s="17" t="str">
        <f>salesTable[Region_Final]</f>
        <v>KOFORIDUA</v>
      </c>
      <c r="G409" t="str">
        <f>salesTable[productID_Final]</f>
        <v>P008</v>
      </c>
      <c r="H409" t="str">
        <f>salesTable[productName_final]</f>
        <v>MICROWAVE 25L</v>
      </c>
      <c r="I409" t="str">
        <f>salesTable[productCategory_finalStatus]</f>
        <v>HOME APPLIANCES</v>
      </c>
      <c r="J409" t="str">
        <f>salesTable[customerType_Final]</f>
        <v>GOVERNMENT</v>
      </c>
      <c r="K409" t="str">
        <f>salesTable[SalesChannel_final]</f>
        <v>AGENT</v>
      </c>
      <c r="L409" t="str">
        <f>salesTable[paymentMethod_Final]</f>
        <v>MOBILE MONEY</v>
      </c>
      <c r="M409">
        <f>salesTable[Quantity_final]</f>
        <v>1</v>
      </c>
      <c r="N409">
        <f>salesTable[UnitPrice_final]</f>
        <v>1350</v>
      </c>
      <c r="O409">
        <f>salesTable[revenue_final]</f>
        <v>1350</v>
      </c>
      <c r="P409" t="str">
        <f>salesTable[Phone_final]</f>
        <v>0243874986</v>
      </c>
      <c r="Q409" t="str">
        <f>salesTable[email_final]</f>
        <v>Yaw.Osei56@Example.Com</v>
      </c>
      <c r="R409" t="str">
        <f>salesTable[sources_final]</f>
        <v>Mobile_App_Export.csv</v>
      </c>
      <c r="S409" s="22"/>
    </row>
    <row r="410" spans="1:19" x14ac:dyDescent="0.3">
      <c r="A410" s="8" t="str">
        <f>salesTable[orderRef_final]</f>
        <v>GH-KOF-2025-00168</v>
      </c>
      <c r="B410" s="17">
        <f>salesTable[orderDate_final]</f>
        <v>45870</v>
      </c>
      <c r="C410" s="17" t="str">
        <f>salesTable[CustomerID_final]</f>
        <v>C0193</v>
      </c>
      <c r="D410" s="17" t="str">
        <f>salesTable[firstName_Final]</f>
        <v>MICHAEL</v>
      </c>
      <c r="E410" s="17" t="str">
        <f>salesTable[lastName_final]</f>
        <v>OWUSU</v>
      </c>
      <c r="F410" s="17" t="str">
        <f>salesTable[Region_Final]</f>
        <v>KOFORIDUA</v>
      </c>
      <c r="G410" t="str">
        <f>salesTable[productID_Final]</f>
        <v>P006</v>
      </c>
      <c r="H410" t="str">
        <f>salesTable[productName_final]</f>
        <v>STANDING DESK</v>
      </c>
      <c r="I410" t="str">
        <f>salesTable[productCategory_finalStatus]</f>
        <v>FURNITURE</v>
      </c>
      <c r="J410" t="str">
        <f>salesTable[customerType_Final]</f>
        <v>BUSINESS</v>
      </c>
      <c r="K410" t="str">
        <f>salesTable[SalesChannel_final]</f>
        <v>ONLINE</v>
      </c>
      <c r="L410" t="str">
        <f>salesTable[paymentMethod_Final]</f>
        <v>CARD</v>
      </c>
      <c r="M410">
        <f>salesTable[Quantity_final]</f>
        <v>4</v>
      </c>
      <c r="N410">
        <f>salesTable[UnitPrice_final]</f>
        <v>1900</v>
      </c>
      <c r="O410">
        <f>salesTable[revenue_final]</f>
        <v>7600</v>
      </c>
      <c r="P410" t="str">
        <f>salesTable[Phone_final]</f>
        <v>0207548032</v>
      </c>
      <c r="Q410" t="str">
        <f>salesTable[email_final]</f>
        <v>Michael.Owusu36@Example.Con</v>
      </c>
      <c r="R410" t="str">
        <f>salesTable[sources_final]</f>
        <v>Online_Sales_2025.xlsx</v>
      </c>
      <c r="S410" s="22"/>
    </row>
    <row r="411" spans="1:19" x14ac:dyDescent="0.3">
      <c r="A411" s="8" t="str">
        <f>salesTable[orderRef_final]</f>
        <v>GH-KOF-2025-00180</v>
      </c>
      <c r="B411" s="17">
        <f>salesTable[orderDate_final]</f>
        <v>45734</v>
      </c>
      <c r="C411" s="17" t="str">
        <f>salesTable[CustomerID_final]</f>
        <v>C0397</v>
      </c>
      <c r="D411" s="17" t="str">
        <f>salesTable[firstName_Final]</f>
        <v>ESI</v>
      </c>
      <c r="E411" s="17" t="str">
        <f>salesTable[lastName_final]</f>
        <v>ARTHUR</v>
      </c>
      <c r="F411" s="17" t="str">
        <f>salesTable[Region_Final]</f>
        <v>KOFORIDUA</v>
      </c>
      <c r="G411" t="str">
        <f>salesTable[productID_Final]</f>
        <v>P006</v>
      </c>
      <c r="H411" t="str">
        <f>salesTable[productName_final]</f>
        <v>STANDING DESK</v>
      </c>
      <c r="I411" t="str">
        <f>salesTable[productCategory_finalStatus]</f>
        <v>FURNITURE</v>
      </c>
      <c r="J411" t="str">
        <f>salesTable[customerType_Final]</f>
        <v>GOVERNMENT</v>
      </c>
      <c r="K411" t="str">
        <f>salesTable[SalesChannel_final]</f>
        <v>ONLINE</v>
      </c>
      <c r="L411" t="str">
        <f>salesTable[paymentMethod_Final]</f>
        <v>CARD</v>
      </c>
      <c r="M411">
        <f>salesTable[Quantity_final]</f>
        <v>12</v>
      </c>
      <c r="N411">
        <f>salesTable[UnitPrice_final]</f>
        <v>1900</v>
      </c>
      <c r="O411">
        <f>salesTable[revenue_final]</f>
        <v>22800</v>
      </c>
      <c r="P411" t="str">
        <f>salesTable[Phone_final]</f>
        <v>0503744939</v>
      </c>
      <c r="Q411" t="str">
        <f>salesTable[email_final]</f>
        <v>Esi.Arthur73@Example.Com</v>
      </c>
      <c r="R411" t="str">
        <f>salesTable[sources_final]</f>
        <v>Online_Sales_2025.xlsx</v>
      </c>
      <c r="S411" s="22"/>
    </row>
    <row r="412" spans="1:19" x14ac:dyDescent="0.3">
      <c r="A412" s="8" t="str">
        <f>salesTable[orderRef_final]</f>
        <v>GH-KOF-2025-00188</v>
      </c>
      <c r="B412" s="17">
        <f>salesTable[orderDate_final]</f>
        <v>45814</v>
      </c>
      <c r="C412" s="17" t="str">
        <f>salesTable[CustomerID_final]</f>
        <v>C0093</v>
      </c>
      <c r="D412" s="17" t="str">
        <f>salesTable[firstName_Final]</f>
        <v>NAA</v>
      </c>
      <c r="E412" s="17" t="str">
        <f>salesTable[lastName_final]</f>
        <v>BADU</v>
      </c>
      <c r="F412" s="17" t="str">
        <f>salesTable[Region_Final]</f>
        <v>KOFORIDUA</v>
      </c>
      <c r="G412" t="str">
        <f>salesTable[productID_Final]</f>
        <v>P001</v>
      </c>
      <c r="H412" t="str">
        <f>salesTable[productName_final]</f>
        <v>LAPTOP PRO 14</v>
      </c>
      <c r="I412" t="str">
        <f>salesTable[productCategory_finalStatus]</f>
        <v>ELECTRONICS</v>
      </c>
      <c r="J412" t="str">
        <f>salesTable[customerType_Final]</f>
        <v>INDIVIDUAL</v>
      </c>
      <c r="K412" t="str">
        <f>salesTable[SalesChannel_final]</f>
        <v>ONLINE</v>
      </c>
      <c r="L412" t="str">
        <f>salesTable[paymentMethod_Final]</f>
        <v>MOBILE MONEY</v>
      </c>
      <c r="M412">
        <f>salesTable[Quantity_final]</f>
        <v>6</v>
      </c>
      <c r="N412">
        <f>salesTable[UnitPrice_final]</f>
        <v>4200</v>
      </c>
      <c r="O412">
        <f>salesTable[revenue_final]</f>
        <v>25200</v>
      </c>
      <c r="P412" t="str">
        <f>salesTable[Phone_final]</f>
        <v>0262376864</v>
      </c>
      <c r="Q412" t="str">
        <f>salesTable[email_final]</f>
        <v>Naa.Badu69@Example.Com</v>
      </c>
      <c r="R412" t="str">
        <f>salesTable[sources_final]</f>
        <v>Mobile_App_Export.csv</v>
      </c>
      <c r="S412" s="22"/>
    </row>
    <row r="413" spans="1:19" x14ac:dyDescent="0.3">
      <c r="A413" s="8" t="str">
        <f>salesTable[orderRef_final]</f>
        <v>GH-KOF-2025-00196</v>
      </c>
      <c r="B413" s="17">
        <f>salesTable[orderDate_final]</f>
        <v>45741</v>
      </c>
      <c r="C413" s="17" t="str">
        <f>salesTable[CustomerID_final]</f>
        <v>C0328</v>
      </c>
      <c r="D413" s="17" t="str">
        <f>salesTable[firstName_Final]</f>
        <v>YAW</v>
      </c>
      <c r="E413" s="17" t="str">
        <f>salesTable[lastName_final]</f>
        <v>OSEI</v>
      </c>
      <c r="F413" s="17" t="str">
        <f>salesTable[Region_Final]</f>
        <v>KOFORIDUA</v>
      </c>
      <c r="G413" t="str">
        <f>salesTable[productID_Final]</f>
        <v>P008</v>
      </c>
      <c r="H413" t="str">
        <f>salesTable[productName_final]</f>
        <v>MICROWAVE 25L</v>
      </c>
      <c r="I413" t="str">
        <f>salesTable[productCategory_finalStatus]</f>
        <v>HOME APPLIANCES</v>
      </c>
      <c r="J413" t="str">
        <f>salesTable[customerType_Final]</f>
        <v>INDIVIDUAL</v>
      </c>
      <c r="K413" t="str">
        <f>salesTable[SalesChannel_final]</f>
        <v>AGENT</v>
      </c>
      <c r="L413" t="str">
        <f>salesTable[paymentMethod_Final]</f>
        <v>CASH</v>
      </c>
      <c r="M413">
        <f>salesTable[Quantity_final]</f>
        <v>9</v>
      </c>
      <c r="N413">
        <f>salesTable[UnitPrice_final]</f>
        <v>1250</v>
      </c>
      <c r="O413">
        <f>salesTable[revenue_final]</f>
        <v>11250</v>
      </c>
      <c r="P413" t="str">
        <f>salesTable[Phone_final]</f>
        <v>0267044004</v>
      </c>
      <c r="Q413" t="str">
        <f>salesTable[email_final]</f>
        <v>Yaw.Osei66@Example.Com</v>
      </c>
      <c r="R413" t="str">
        <f>salesTable[sources_final]</f>
        <v>Agent_App_2025.csv</v>
      </c>
      <c r="S413" s="22"/>
    </row>
    <row r="414" spans="1:19" x14ac:dyDescent="0.3">
      <c r="A414" s="8" t="str">
        <f>salesTable[orderRef_final]</f>
        <v>GH-KOF-2025-00198</v>
      </c>
      <c r="B414" s="17">
        <f>salesTable[orderDate_final]</f>
        <v>45844</v>
      </c>
      <c r="C414" s="17" t="str">
        <f>salesTable[CustomerID_final]</f>
        <v>C0130</v>
      </c>
      <c r="D414" s="17" t="str">
        <f>salesTable[firstName_Final]</f>
        <v>AMA</v>
      </c>
      <c r="E414" s="17" t="str">
        <f>salesTable[lastName_final]</f>
        <v>ASARE</v>
      </c>
      <c r="F414" s="17" t="str">
        <f>salesTable[Region_Final]</f>
        <v>KOFORIDUA</v>
      </c>
      <c r="G414" t="str">
        <f>salesTable[productID_Final]</f>
        <v>P005</v>
      </c>
      <c r="H414" t="str">
        <f>salesTable[productName_final]</f>
        <v>SMARTPHONE X</v>
      </c>
      <c r="I414" t="str">
        <f>salesTable[productCategory_finalStatus]</f>
        <v>ELECTRONICS</v>
      </c>
      <c r="J414" t="str">
        <f>salesTable[customerType_Final]</f>
        <v>GOVERNMENT</v>
      </c>
      <c r="K414" t="str">
        <f>salesTable[SalesChannel_final]</f>
        <v>MOBILE APP</v>
      </c>
      <c r="L414" t="str">
        <f>salesTable[paymentMethod_Final]</f>
        <v>BANK TRANSFER</v>
      </c>
      <c r="M414">
        <f>salesTable[Quantity_final]</f>
        <v>12</v>
      </c>
      <c r="N414">
        <f>salesTable[UnitPrice_final]</f>
        <v>2800</v>
      </c>
      <c r="O414">
        <f>salesTable[revenue_final]</f>
        <v>33600</v>
      </c>
      <c r="P414" t="str">
        <f>salesTable[Phone_final]</f>
        <v>0593158603</v>
      </c>
      <c r="Q414" t="str">
        <f>salesTable[email_final]</f>
        <v>Ama.Asare68@Example.Com</v>
      </c>
      <c r="R414" t="str">
        <f>salesTable[sources_final]</f>
        <v>Retail_POS_2025.csv</v>
      </c>
      <c r="S414" s="22"/>
    </row>
    <row r="415" spans="1:19" x14ac:dyDescent="0.3">
      <c r="A415" s="8" t="str">
        <f>salesTable[orderRef_final]</f>
        <v>GH-KOF-2025-00208</v>
      </c>
      <c r="B415" s="17">
        <f>salesTable[orderDate_final]</f>
        <v>45875</v>
      </c>
      <c r="C415" s="17" t="str">
        <f>salesTable[CustomerID_final]</f>
        <v>C0246</v>
      </c>
      <c r="D415" s="17" t="str">
        <f>salesTable[firstName_Final]</f>
        <v>MISSING</v>
      </c>
      <c r="E415" s="17" t="str">
        <f>salesTable[lastName_final]</f>
        <v>ASARE</v>
      </c>
      <c r="F415" s="17" t="str">
        <f>salesTable[Region_Final]</f>
        <v>KOFORIDUA</v>
      </c>
      <c r="G415" t="str">
        <f>salesTable[productID_Final]</f>
        <v>P001</v>
      </c>
      <c r="H415" t="str">
        <f>salesTable[productName_final]</f>
        <v>LAPTOP PRO 14</v>
      </c>
      <c r="I415" t="str">
        <f>salesTable[productCategory_finalStatus]</f>
        <v>ELECTRONICS</v>
      </c>
      <c r="J415" t="str">
        <f>salesTable[customerType_Final]</f>
        <v>GOVERNMENT</v>
      </c>
      <c r="K415" t="str">
        <f>salesTable[SalesChannel_final]</f>
        <v>MOBILE APP</v>
      </c>
      <c r="L415" t="str">
        <f>salesTable[paymentMethod_Final]</f>
        <v>CARD</v>
      </c>
      <c r="M415" t="str">
        <f>salesTable[Quantity_final]</f>
        <v>INVALID</v>
      </c>
      <c r="N415">
        <f>salesTable[UnitPrice_final]</f>
        <v>4200</v>
      </c>
      <c r="O415" t="str">
        <f>salesTable[revenue_final]</f>
        <v>INVALID</v>
      </c>
      <c r="P415" t="str">
        <f>salesTable[Phone_final]</f>
        <v>0554809636</v>
      </c>
      <c r="Q415" t="str">
        <f>salesTable[email_final]</f>
        <v>Esi.Asare41@Example.Com</v>
      </c>
      <c r="R415" t="str">
        <f>salesTable[sources_final]</f>
        <v>Online_Sales_2025.xlsx</v>
      </c>
      <c r="S415" s="22"/>
    </row>
    <row r="416" spans="1:19" x14ac:dyDescent="0.3">
      <c r="A416" s="8" t="str">
        <f>salesTable[orderRef_final]</f>
        <v>GH-KOF-2025-00212</v>
      </c>
      <c r="B416" s="17">
        <f>salesTable[orderDate_final]</f>
        <v>45923</v>
      </c>
      <c r="C416" s="17" t="str">
        <f>salesTable[CustomerID_final]</f>
        <v>C0158</v>
      </c>
      <c r="D416" s="17" t="str">
        <f>salesTable[firstName_Final]</f>
        <v>MICHAEL</v>
      </c>
      <c r="E416" s="17" t="str">
        <f>salesTable[lastName_final]</f>
        <v>ADDO</v>
      </c>
      <c r="F416" s="17" t="str">
        <f>salesTable[Region_Final]</f>
        <v>KOFORIDUA</v>
      </c>
      <c r="G416" t="str">
        <f>salesTable[productID_Final]</f>
        <v>P007</v>
      </c>
      <c r="H416" t="str">
        <f>salesTable[productName_final]</f>
        <v>COTTON SHIRT</v>
      </c>
      <c r="I416" t="str">
        <f>salesTable[productCategory_finalStatus]</f>
        <v>CLOTHING</v>
      </c>
      <c r="J416" t="str">
        <f>salesTable[customerType_Final]</f>
        <v>BUSINESS</v>
      </c>
      <c r="K416" t="str">
        <f>salesTable[SalesChannel_final]</f>
        <v>MOBILE APP</v>
      </c>
      <c r="L416" t="str">
        <f>salesTable[paymentMethod_Final]</f>
        <v>MOBILE MONEY</v>
      </c>
      <c r="M416">
        <f>salesTable[Quantity_final]</f>
        <v>1</v>
      </c>
      <c r="N416">
        <f>salesTable[UnitPrice_final]</f>
        <v>180</v>
      </c>
      <c r="O416">
        <f>salesTable[revenue_final]</f>
        <v>180</v>
      </c>
      <c r="P416" t="str">
        <f>salesTable[Phone_final]</f>
        <v>0506201621</v>
      </c>
      <c r="Q416" t="str">
        <f>salesTable[email_final]</f>
        <v>Michael.Addo77@Example.Com</v>
      </c>
      <c r="R416" t="str">
        <f>salesTable[sources_final]</f>
        <v>Retail_POS_2025.csv</v>
      </c>
      <c r="S416" s="22"/>
    </row>
    <row r="417" spans="1:19" x14ac:dyDescent="0.3">
      <c r="A417" s="8" t="str">
        <f>salesTable[orderRef_final]</f>
        <v>GH-KOF-2025-00217</v>
      </c>
      <c r="B417" s="17" t="str">
        <f>salesTable[orderDate_final]</f>
        <v>OUT OF SCOPE</v>
      </c>
      <c r="C417" s="17" t="str">
        <f>salesTable[CustomerID_final]</f>
        <v>C0110</v>
      </c>
      <c r="D417" s="17" t="str">
        <f>salesTable[firstName_Final]</f>
        <v>KOFI</v>
      </c>
      <c r="E417" s="17" t="str">
        <f>salesTable[lastName_final]</f>
        <v>ANTWI</v>
      </c>
      <c r="F417" s="17" t="str">
        <f>salesTable[Region_Final]</f>
        <v>KOFORIDUA</v>
      </c>
      <c r="G417" t="str">
        <f>salesTable[productID_Final]</f>
        <v>P012</v>
      </c>
      <c r="H417" t="str">
        <f>salesTable[productName_final]</f>
        <v>BLENDER PLUS</v>
      </c>
      <c r="I417" t="str">
        <f>salesTable[productCategory_finalStatus]</f>
        <v>HOME APPLIANCES</v>
      </c>
      <c r="J417" t="str">
        <f>salesTable[customerType_Final]</f>
        <v>GOVERNMENT</v>
      </c>
      <c r="K417" t="str">
        <f>salesTable[SalesChannel_final]</f>
        <v>MOBILE APP</v>
      </c>
      <c r="L417" t="str">
        <f>salesTable[paymentMethod_Final]</f>
        <v>MOBILE MONEY</v>
      </c>
      <c r="M417">
        <f>salesTable[Quantity_final]</f>
        <v>2</v>
      </c>
      <c r="N417">
        <f>salesTable[UnitPrice_final]</f>
        <v>620</v>
      </c>
      <c r="O417">
        <f>salesTable[revenue_final]</f>
        <v>1240</v>
      </c>
      <c r="P417" t="str">
        <f>salesTable[Phone_final]</f>
        <v>0593222891</v>
      </c>
      <c r="Q417" t="str">
        <f>salesTable[email_final]</f>
        <v>Kofi.Antwi73@Example.Com</v>
      </c>
      <c r="R417" t="str">
        <f>salesTable[sources_final]</f>
        <v>Mobile_App_Export.csv</v>
      </c>
      <c r="S417" s="22"/>
    </row>
    <row r="418" spans="1:19" x14ac:dyDescent="0.3">
      <c r="A418" s="8" t="str">
        <f>salesTable[orderRef_final]</f>
        <v>GH-KOF-2025-00218</v>
      </c>
      <c r="B418" s="17">
        <f>salesTable[orderDate_final]</f>
        <v>45914</v>
      </c>
      <c r="C418" s="17" t="str">
        <f>salesTable[CustomerID_final]</f>
        <v>C0071</v>
      </c>
      <c r="D418" s="17" t="str">
        <f>salesTable[firstName_Final]</f>
        <v>AMA</v>
      </c>
      <c r="E418" s="17" t="str">
        <f>salesTable[lastName_final]</f>
        <v>BADU</v>
      </c>
      <c r="F418" s="17" t="str">
        <f>salesTable[Region_Final]</f>
        <v>KOFORIDUA</v>
      </c>
      <c r="G418" t="str">
        <f>salesTable[productID_Final]</f>
        <v>P009</v>
      </c>
      <c r="H418" t="str">
        <f>salesTable[productName_final]</f>
        <v>FILING CABINET</v>
      </c>
      <c r="I418" t="str">
        <f>salesTable[productCategory_finalStatus]</f>
        <v>OFFICE SUPPLIES</v>
      </c>
      <c r="J418" t="str">
        <f>salesTable[customerType_Final]</f>
        <v>INDIVIDUAL</v>
      </c>
      <c r="K418" t="str">
        <f>salesTable[SalesChannel_final]</f>
        <v>IN-STORE</v>
      </c>
      <c r="L418" t="str">
        <f>salesTable[paymentMethod_Final]</f>
        <v>CARD</v>
      </c>
      <c r="M418" t="str">
        <f>salesTable[Quantity_final]</f>
        <v>INVALID</v>
      </c>
      <c r="N418">
        <f>salesTable[UnitPrice_final]</f>
        <v>980</v>
      </c>
      <c r="O418" t="str">
        <f>salesTable[revenue_final]</f>
        <v>INVALID</v>
      </c>
      <c r="P418" t="str">
        <f>salesTable[Phone_final]</f>
        <v>0501925629</v>
      </c>
      <c r="Q418" t="str">
        <f>salesTable[email_final]</f>
        <v>Ama.Badu57@Example.Com</v>
      </c>
      <c r="R418" t="str">
        <f>salesTable[sources_final]</f>
        <v>Mobile_App_Export.csv</v>
      </c>
      <c r="S418" s="22"/>
    </row>
    <row r="419" spans="1:19" x14ac:dyDescent="0.3">
      <c r="A419" s="8" t="str">
        <f>salesTable[orderRef_final]</f>
        <v>GH-KOF-2025-00223</v>
      </c>
      <c r="B419" s="17">
        <f>salesTable[orderDate_final]</f>
        <v>45993</v>
      </c>
      <c r="C419" s="17" t="str">
        <f>salesTable[CustomerID_final]</f>
        <v>C0398</v>
      </c>
      <c r="D419" s="17" t="str">
        <f>salesTable[firstName_Final]</f>
        <v>ADWOA</v>
      </c>
      <c r="E419" s="17" t="str">
        <f>salesTable[lastName_final]</f>
        <v>ANTWI</v>
      </c>
      <c r="F419" s="17" t="str">
        <f>salesTable[Region_Final]</f>
        <v>KOFORIDUA</v>
      </c>
      <c r="G419" t="str">
        <f>salesTable[productID_Final]</f>
        <v>P006</v>
      </c>
      <c r="H419" t="str">
        <f>salesTable[productName_final]</f>
        <v>STANDING DESK</v>
      </c>
      <c r="I419" t="str">
        <f>salesTable[productCategory_finalStatus]</f>
        <v>MISMATCH</v>
      </c>
      <c r="J419" t="str">
        <f>salesTable[customerType_Final]</f>
        <v>GOVERNMENT</v>
      </c>
      <c r="K419" t="str">
        <f>salesTable[SalesChannel_final]</f>
        <v>ONLINE</v>
      </c>
      <c r="L419" t="str">
        <f>salesTable[paymentMethod_Final]</f>
        <v>BANK TRANSFER</v>
      </c>
      <c r="M419">
        <f>salesTable[Quantity_final]</f>
        <v>4</v>
      </c>
      <c r="N419">
        <f>salesTable[UnitPrice_final]</f>
        <v>1800</v>
      </c>
      <c r="O419">
        <f>salesTable[revenue_final]</f>
        <v>7200</v>
      </c>
      <c r="P419" t="str">
        <f>salesTable[Phone_final]</f>
        <v>0552056190</v>
      </c>
      <c r="Q419" t="str">
        <f>salesTable[email_final]</f>
        <v>Adwoa.Antwi15@Example.Com</v>
      </c>
      <c r="R419" t="str">
        <f>salesTable[sources_final]</f>
        <v>Mobile_App_Export.csv</v>
      </c>
      <c r="S419" s="22"/>
    </row>
    <row r="420" spans="1:19" x14ac:dyDescent="0.3">
      <c r="A420" s="8" t="str">
        <f>salesTable[orderRef_final]</f>
        <v>GH-KOF-2025-00229</v>
      </c>
      <c r="B420" s="17">
        <f>salesTable[orderDate_final]</f>
        <v>45932</v>
      </c>
      <c r="C420" s="17" t="str">
        <f>salesTable[CustomerID_final]</f>
        <v>C0181</v>
      </c>
      <c r="D420" s="17" t="str">
        <f>salesTable[firstName_Final]</f>
        <v>KOFI</v>
      </c>
      <c r="E420" s="17" t="str">
        <f>salesTable[lastName_final]</f>
        <v>ARTHUR</v>
      </c>
      <c r="F420" s="17" t="str">
        <f>salesTable[Region_Final]</f>
        <v>KOFORIDUA</v>
      </c>
      <c r="G420" t="str">
        <f>salesTable[productID_Final]</f>
        <v>P002</v>
      </c>
      <c r="H420" t="str">
        <f>salesTable[productName_final]</f>
        <v>OFFICE CHAIR</v>
      </c>
      <c r="I420" t="str">
        <f>salesTable[productCategory_finalStatus]</f>
        <v>FURNITURE</v>
      </c>
      <c r="J420" t="str">
        <f>salesTable[customerType_Final]</f>
        <v>INDIVIDUAL</v>
      </c>
      <c r="K420" t="str">
        <f>salesTable[SalesChannel_final]</f>
        <v>MOBILE APP</v>
      </c>
      <c r="L420" t="str">
        <f>salesTable[paymentMethod_Final]</f>
        <v>CASH</v>
      </c>
      <c r="M420">
        <f>salesTable[Quantity_final]</f>
        <v>9</v>
      </c>
      <c r="N420">
        <f>salesTable[UnitPrice_final]</f>
        <v>750</v>
      </c>
      <c r="O420">
        <f>salesTable[revenue_final]</f>
        <v>6750</v>
      </c>
      <c r="P420" t="str">
        <f>salesTable[Phone_final]</f>
        <v>0205838457</v>
      </c>
      <c r="Q420" t="str">
        <f>salesTable[email_final]</f>
        <v>Kofi.Arthur70@Example.Com</v>
      </c>
      <c r="R420" t="str">
        <f>salesTable[sources_final]</f>
        <v>Retail_POS_2025.csv</v>
      </c>
      <c r="S420" s="22"/>
    </row>
    <row r="421" spans="1:19" x14ac:dyDescent="0.3">
      <c r="A421" s="8" t="str">
        <f>salesTable[orderRef_final]</f>
        <v>GH-KOF-2025-00233</v>
      </c>
      <c r="B421" s="17">
        <f>salesTable[orderDate_final]</f>
        <v>45738</v>
      </c>
      <c r="C421" s="17" t="str">
        <f>salesTable[CustomerID_final]</f>
        <v>C0356</v>
      </c>
      <c r="D421" s="17" t="str">
        <f>salesTable[firstName_Final]</f>
        <v>KOFI</v>
      </c>
      <c r="E421" s="17" t="str">
        <f>salesTable[lastName_final]</f>
        <v>ANTWI</v>
      </c>
      <c r="F421" s="17" t="str">
        <f>salesTable[Region_Final]</f>
        <v>KOFORIDUA</v>
      </c>
      <c r="G421" t="str">
        <f>salesTable[productID_Final]</f>
        <v>P004</v>
      </c>
      <c r="H421" t="str">
        <f>salesTable[productName_final]</f>
        <v>LASER PRINTER</v>
      </c>
      <c r="I421" t="str">
        <f>salesTable[productCategory_finalStatus]</f>
        <v>OFFICE SUPPLIES</v>
      </c>
      <c r="J421" t="str">
        <f>salesTable[customerType_Final]</f>
        <v>INDIVIDUAL</v>
      </c>
      <c r="K421" t="str">
        <f>salesTable[SalesChannel_final]</f>
        <v>MOBILE APP</v>
      </c>
      <c r="L421" t="str">
        <f>salesTable[paymentMethod_Final]</f>
        <v>CARD</v>
      </c>
      <c r="M421">
        <f>salesTable[Quantity_final]</f>
        <v>9</v>
      </c>
      <c r="N421">
        <f>salesTable[UnitPrice_final]</f>
        <v>1650</v>
      </c>
      <c r="O421">
        <f>salesTable[revenue_final]</f>
        <v>14850</v>
      </c>
      <c r="P421" t="str">
        <f>salesTable[Phone_final]</f>
        <v>0275324738</v>
      </c>
      <c r="Q421" t="str">
        <f>salesTable[email_final]</f>
        <v>Kofi.Antwi87@Example.Com</v>
      </c>
      <c r="R421" t="str">
        <f>salesTable[sources_final]</f>
        <v>Mobile_App_Export.csv</v>
      </c>
      <c r="S421" s="22"/>
    </row>
    <row r="422" spans="1:19" x14ac:dyDescent="0.3">
      <c r="A422" s="8" t="str">
        <f>salesTable[orderRef_final]</f>
        <v>GH-KOF-2025-00234</v>
      </c>
      <c r="B422" s="17">
        <f>salesTable[orderDate_final]</f>
        <v>45777</v>
      </c>
      <c r="C422" s="17" t="str">
        <f>salesTable[CustomerID_final]</f>
        <v>C0399</v>
      </c>
      <c r="D422" s="17" t="str">
        <f>salesTable[firstName_Final]</f>
        <v>MICHAEL</v>
      </c>
      <c r="E422" s="17" t="str">
        <f>salesTable[lastName_final]</f>
        <v>APPIAH</v>
      </c>
      <c r="F422" s="17" t="str">
        <f>salesTable[Region_Final]</f>
        <v>KOFORIDUA</v>
      </c>
      <c r="G422" t="str">
        <f>salesTable[productID_Final]</f>
        <v>P006</v>
      </c>
      <c r="H422" t="str">
        <f>salesTable[productName_final]</f>
        <v>STANDING DESK</v>
      </c>
      <c r="I422" t="str">
        <f>salesTable[productCategory_finalStatus]</f>
        <v>FURNITURE</v>
      </c>
      <c r="J422" t="str">
        <f>salesTable[customerType_Final]</f>
        <v>GOVERNMENT</v>
      </c>
      <c r="K422" t="str">
        <f>salesTable[SalesChannel_final]</f>
        <v>ONLINE</v>
      </c>
      <c r="L422" t="str">
        <f>salesTable[paymentMethod_Final]</f>
        <v>CARD</v>
      </c>
      <c r="M422">
        <f>salesTable[Quantity_final]</f>
        <v>3</v>
      </c>
      <c r="N422">
        <f>salesTable[UnitPrice_final]</f>
        <v>1900</v>
      </c>
      <c r="O422">
        <f>salesTable[revenue_final]</f>
        <v>5700</v>
      </c>
      <c r="P422" t="str">
        <f>salesTable[Phone_final]</f>
        <v>0545469222</v>
      </c>
      <c r="Q422" t="str">
        <f>salesTable[email_final]</f>
        <v>Michael.Appiah14@Example.Com</v>
      </c>
      <c r="R422" t="str">
        <f>salesTable[sources_final]</f>
        <v>Retail_POS_2025.csv</v>
      </c>
      <c r="S422" s="22"/>
    </row>
    <row r="423" spans="1:19" x14ac:dyDescent="0.3">
      <c r="A423" s="8" t="str">
        <f>salesTable[orderRef_final]</f>
        <v>GH-KOF-2025-00235</v>
      </c>
      <c r="B423" s="17">
        <f>salesTable[orderDate_final]</f>
        <v>45884</v>
      </c>
      <c r="C423" s="17" t="str">
        <f>salesTable[CustomerID_final]</f>
        <v>C0291</v>
      </c>
      <c r="D423" s="17" t="str">
        <f>salesTable[firstName_Final]</f>
        <v>AMA</v>
      </c>
      <c r="E423" s="17" t="str">
        <f>salesTable[lastName_final]</f>
        <v>BOATENG</v>
      </c>
      <c r="F423" s="17" t="str">
        <f>salesTable[Region_Final]</f>
        <v>KOFORIDUA</v>
      </c>
      <c r="G423" t="str">
        <f>salesTable[productID_Final]</f>
        <v>P009</v>
      </c>
      <c r="H423" t="str">
        <f>salesTable[productName_final]</f>
        <v>FILING CABINET</v>
      </c>
      <c r="I423" t="str">
        <f>salesTable[productCategory_finalStatus]</f>
        <v>OFFICE SUPPLIES</v>
      </c>
      <c r="J423" t="str">
        <f>salesTable[customerType_Final]</f>
        <v>GOVERNMENT</v>
      </c>
      <c r="K423" t="str">
        <f>salesTable[SalesChannel_final]</f>
        <v>MOBILE APP</v>
      </c>
      <c r="L423" t="str">
        <f>salesTable[paymentMethod_Final]</f>
        <v>MOBILE MONEY</v>
      </c>
      <c r="M423">
        <f>salesTable[Quantity_final]</f>
        <v>2</v>
      </c>
      <c r="N423">
        <f>salesTable[UnitPrice_final]</f>
        <v>980</v>
      </c>
      <c r="O423">
        <f>salesTable[revenue_final]</f>
        <v>1960</v>
      </c>
      <c r="P423" t="str">
        <f>salesTable[Phone_final]</f>
        <v>0208440902</v>
      </c>
      <c r="Q423" t="str">
        <f>salesTable[email_final]</f>
        <v>Ama.Boateng49@Example.Com</v>
      </c>
      <c r="R423" t="str">
        <f>salesTable[sources_final]</f>
        <v>Agent_App_2025.csv</v>
      </c>
      <c r="S423" s="22"/>
    </row>
    <row r="424" spans="1:19" x14ac:dyDescent="0.3">
      <c r="A424" s="8" t="str">
        <f>salesTable[orderRef_final]</f>
        <v>GH-KOF-2025-00237</v>
      </c>
      <c r="B424" s="17">
        <f>salesTable[orderDate_final]</f>
        <v>45753</v>
      </c>
      <c r="C424" s="17" t="str">
        <f>salesTable[CustomerID_final]</f>
        <v>C0360</v>
      </c>
      <c r="D424" s="17" t="str">
        <f>salesTable[firstName_Final]</f>
        <v>KOFI</v>
      </c>
      <c r="E424" s="17" t="str">
        <f>salesTable[lastName_final]</f>
        <v>OWUSU</v>
      </c>
      <c r="F424" s="17" t="str">
        <f>salesTable[Region_Final]</f>
        <v>KOFORIDUA</v>
      </c>
      <c r="G424" t="str">
        <f>salesTable[productID_Final]</f>
        <v>P008</v>
      </c>
      <c r="H424" t="str">
        <f>salesTable[productName_final]</f>
        <v>MICROWAVE 25L</v>
      </c>
      <c r="I424" t="str">
        <f>salesTable[productCategory_finalStatus]</f>
        <v>HOME APPLIANCES</v>
      </c>
      <c r="J424" t="str">
        <f>salesTable[customerType_Final]</f>
        <v>INDIVIDUAL</v>
      </c>
      <c r="K424" t="str">
        <f>salesTable[SalesChannel_final]</f>
        <v>ONLINE</v>
      </c>
      <c r="L424" t="str">
        <f>salesTable[paymentMethod_Final]</f>
        <v>MOBILE MONEY</v>
      </c>
      <c r="M424">
        <f>salesTable[Quantity_final]</f>
        <v>5</v>
      </c>
      <c r="N424">
        <f>salesTable[UnitPrice_final]</f>
        <v>1250</v>
      </c>
      <c r="O424">
        <f>salesTable[revenue_final]</f>
        <v>6250</v>
      </c>
      <c r="P424" t="str">
        <f>salesTable[Phone_final]</f>
        <v>0269382316</v>
      </c>
      <c r="Q424" t="str">
        <f>salesTable[email_final]</f>
        <v>Kofi.Owusu99@Example.Com</v>
      </c>
      <c r="R424" t="str">
        <f>salesTable[sources_final]</f>
        <v>Mobile_App_Export.csv</v>
      </c>
      <c r="S424" s="22"/>
    </row>
    <row r="425" spans="1:19" x14ac:dyDescent="0.3">
      <c r="A425" s="8" t="str">
        <f>salesTable[orderRef_final]</f>
        <v>GH-KOF-2025-00242</v>
      </c>
      <c r="B425" s="17" t="str">
        <f>salesTable[orderDate_final]</f>
        <v>OUT OF SCOPE</v>
      </c>
      <c r="C425" s="17" t="str">
        <f>salesTable[CustomerID_final]</f>
        <v>C0321</v>
      </c>
      <c r="D425" s="17" t="str">
        <f>salesTable[firstName_Final]</f>
        <v>KOFI</v>
      </c>
      <c r="E425" s="17" t="str">
        <f>salesTable[lastName_final]</f>
        <v>ASARE</v>
      </c>
      <c r="F425" s="17" t="str">
        <f>salesTable[Region_Final]</f>
        <v>KOFORIDUA</v>
      </c>
      <c r="G425" t="str">
        <f>salesTable[productID_Final]</f>
        <v>P008</v>
      </c>
      <c r="H425" t="str">
        <f>salesTable[productName_final]</f>
        <v>MICROWAVE 25L</v>
      </c>
      <c r="I425" t="str">
        <f>salesTable[productCategory_finalStatus]</f>
        <v>HOME APPLIANCES</v>
      </c>
      <c r="J425" t="str">
        <f>salesTable[customerType_Final]</f>
        <v>INDIVIDUAL</v>
      </c>
      <c r="K425" t="str">
        <f>salesTable[SalesChannel_final]</f>
        <v>MOBILE APP</v>
      </c>
      <c r="L425" t="str">
        <f>salesTable[paymentMethod_Final]</f>
        <v>CARD</v>
      </c>
      <c r="M425">
        <f>salesTable[Quantity_final]</f>
        <v>7</v>
      </c>
      <c r="N425">
        <f>salesTable[UnitPrice_final]</f>
        <v>1250</v>
      </c>
      <c r="O425">
        <f>salesTable[revenue_final]</f>
        <v>8750</v>
      </c>
      <c r="P425" t="str">
        <f>salesTable[Phone_final]</f>
        <v>0278455855</v>
      </c>
      <c r="Q425" t="str">
        <f>salesTable[email_final]</f>
        <v>Kofi.Asare85@Example.Com</v>
      </c>
      <c r="R425" t="str">
        <f>salesTable[sources_final]</f>
        <v>Mobile_App_Export.csv</v>
      </c>
      <c r="S425" s="22"/>
    </row>
    <row r="426" spans="1:19" x14ac:dyDescent="0.3">
      <c r="A426" s="8" t="str">
        <f>salesTable[orderRef_final]</f>
        <v>GH-KOF-2025-00254</v>
      </c>
      <c r="B426" s="17">
        <f>salesTable[orderDate_final]</f>
        <v>45773</v>
      </c>
      <c r="C426" s="17" t="str">
        <f>salesTable[CustomerID_final]</f>
        <v>C0325</v>
      </c>
      <c r="D426" s="17" t="str">
        <f>salesTable[firstName_Final]</f>
        <v>NAA</v>
      </c>
      <c r="E426" s="17" t="str">
        <f>salesTable[lastName_final]</f>
        <v>OSEI</v>
      </c>
      <c r="F426" s="17" t="str">
        <f>salesTable[Region_Final]</f>
        <v>KOFORIDUA</v>
      </c>
      <c r="G426" t="str">
        <f>salesTable[productID_Final]</f>
        <v>P011</v>
      </c>
      <c r="H426" t="str">
        <f>salesTable[productName_final]</f>
        <v>EXECUTIVE DESK</v>
      </c>
      <c r="I426" t="str">
        <f>salesTable[productCategory_finalStatus]</f>
        <v>FURNITURE</v>
      </c>
      <c r="J426" t="str">
        <f>salesTable[customerType_Final]</f>
        <v>BUSINESS</v>
      </c>
      <c r="K426" t="str">
        <f>salesTable[SalesChannel_final]</f>
        <v>IN-STORE</v>
      </c>
      <c r="L426" t="str">
        <f>salesTable[paymentMethod_Final]</f>
        <v>MOBILE MONEY</v>
      </c>
      <c r="M426">
        <f>salesTable[Quantity_final]</f>
        <v>11</v>
      </c>
      <c r="N426">
        <f>salesTable[UnitPrice_final]</f>
        <v>2400</v>
      </c>
      <c r="O426">
        <f>salesTable[revenue_final]</f>
        <v>26400</v>
      </c>
      <c r="P426" t="str">
        <f>salesTable[Phone_final]</f>
        <v>0543252418</v>
      </c>
      <c r="Q426" t="str">
        <f>salesTable[email_final]</f>
        <v>Naa.Osei81@Example.Com</v>
      </c>
      <c r="R426" t="str">
        <f>salesTable[sources_final]</f>
        <v>Retail_POS_2025.csv</v>
      </c>
      <c r="S426" s="22"/>
    </row>
    <row r="427" spans="1:19" x14ac:dyDescent="0.3">
      <c r="A427" s="8" t="str">
        <f>salesTable[orderRef_final]</f>
        <v>GH-KOF-2025-00257</v>
      </c>
      <c r="B427" s="17">
        <f>salesTable[orderDate_final]</f>
        <v>45988</v>
      </c>
      <c r="C427" s="17" t="str">
        <f>salesTable[CustomerID_final]</f>
        <v>C0064</v>
      </c>
      <c r="D427" s="17" t="str">
        <f>salesTable[firstName_Final]</f>
        <v>YAW</v>
      </c>
      <c r="E427" s="17" t="str">
        <f>salesTable[lastName_final]</f>
        <v>BOATENG</v>
      </c>
      <c r="F427" s="17" t="str">
        <f>salesTable[Region_Final]</f>
        <v>KOFORIDUA</v>
      </c>
      <c r="G427" t="str">
        <f>salesTable[productID_Final]</f>
        <v>P006</v>
      </c>
      <c r="H427" t="str">
        <f>salesTable[productName_final]</f>
        <v>STANDING DESK</v>
      </c>
      <c r="I427" t="str">
        <f>salesTable[productCategory_finalStatus]</f>
        <v>FURNITURE</v>
      </c>
      <c r="J427" t="str">
        <f>salesTable[customerType_Final]</f>
        <v>BUSINESS</v>
      </c>
      <c r="K427" t="str">
        <f>salesTable[SalesChannel_final]</f>
        <v>IN-STORE</v>
      </c>
      <c r="L427" t="str">
        <f>salesTable[paymentMethod_Final]</f>
        <v>BANK TRANSFER</v>
      </c>
      <c r="M427" t="str">
        <f>salesTable[Quantity_final]</f>
        <v>INVALID</v>
      </c>
      <c r="N427">
        <f>salesTable[UnitPrice_final]</f>
        <v>1900</v>
      </c>
      <c r="O427" t="str">
        <f>salesTable[revenue_final]</f>
        <v>INVALID</v>
      </c>
      <c r="P427" t="str">
        <f>salesTable[Phone_final]</f>
        <v>0504784208</v>
      </c>
      <c r="Q427" t="str">
        <f>salesTable[email_final]</f>
        <v>Yaw.Boateng38Example.Com</v>
      </c>
      <c r="R427" t="str">
        <f>salesTable[sources_final]</f>
        <v>Online_Sales_2025.xlsx</v>
      </c>
      <c r="S427" s="22"/>
    </row>
    <row r="428" spans="1:19" x14ac:dyDescent="0.3">
      <c r="A428" s="8" t="str">
        <f>salesTable[orderRef_final]</f>
        <v>GH-KOF-2025-00268</v>
      </c>
      <c r="B428" s="17">
        <f>salesTable[orderDate_final]</f>
        <v>45759</v>
      </c>
      <c r="C428" s="17" t="str">
        <f>salesTable[CustomerID_final]</f>
        <v>C0215</v>
      </c>
      <c r="D428" s="17" t="str">
        <f>salesTable[firstName_Final]</f>
        <v>MISSING</v>
      </c>
      <c r="E428" s="17" t="str">
        <f>salesTable[lastName_final]</f>
        <v>BADU</v>
      </c>
      <c r="F428" s="17" t="str">
        <f>salesTable[Region_Final]</f>
        <v>KOFORIDUA</v>
      </c>
      <c r="G428" t="str">
        <f>salesTable[productID_Final]</f>
        <v>P007</v>
      </c>
      <c r="H428" t="str">
        <f>salesTable[productName_final]</f>
        <v>COTTON SHIRT</v>
      </c>
      <c r="I428" t="str">
        <f>salesTable[productCategory_finalStatus]</f>
        <v>CLOTHING</v>
      </c>
      <c r="J428" t="str">
        <f>salesTable[customerType_Final]</f>
        <v>BUSINESS</v>
      </c>
      <c r="K428" t="str">
        <f>salesTable[SalesChannel_final]</f>
        <v>AGENT</v>
      </c>
      <c r="L428" t="str">
        <f>salesTable[paymentMethod_Final]</f>
        <v>BANK TRANSFER</v>
      </c>
      <c r="M428">
        <f>salesTable[Quantity_final]</f>
        <v>8</v>
      </c>
      <c r="N428">
        <f>salesTable[UnitPrice_final]</f>
        <v>230</v>
      </c>
      <c r="O428">
        <f>salesTable[revenue_final]</f>
        <v>1840</v>
      </c>
      <c r="P428" t="str">
        <f>salesTable[Phone_final]</f>
        <v>0279159482</v>
      </c>
      <c r="Q428" t="str">
        <f>salesTable[email_final]</f>
        <v>Daniel.Badu14@Example.Com</v>
      </c>
      <c r="R428" t="str">
        <f>salesTable[sources_final]</f>
        <v>Retail_POS_2025.csv</v>
      </c>
      <c r="S428" s="22"/>
    </row>
    <row r="429" spans="1:19" x14ac:dyDescent="0.3">
      <c r="A429" s="8" t="str">
        <f>salesTable[orderRef_final]</f>
        <v>GH-KOF-2025-00269</v>
      </c>
      <c r="B429" s="17">
        <f>salesTable[orderDate_final]</f>
        <v>45821</v>
      </c>
      <c r="C429" s="17" t="str">
        <f>salesTable[CustomerID_final]</f>
        <v>C0372</v>
      </c>
      <c r="D429" s="17" t="str">
        <f>salesTable[firstName_Final]</f>
        <v>KOJO</v>
      </c>
      <c r="E429" s="17" t="str">
        <f>salesTable[lastName_final]</f>
        <v>ADDO</v>
      </c>
      <c r="F429" s="17" t="str">
        <f>salesTable[Region_Final]</f>
        <v>KOFORIDUA</v>
      </c>
      <c r="G429" t="str">
        <f>salesTable[productID_Final]</f>
        <v>P007</v>
      </c>
      <c r="H429" t="str">
        <f>salesTable[productName_final]</f>
        <v>COTTON SHIRT</v>
      </c>
      <c r="I429" t="str">
        <f>salesTable[productCategory_finalStatus]</f>
        <v>CLOTHING</v>
      </c>
      <c r="J429" t="str">
        <f>salesTable[customerType_Final]</f>
        <v>INDIVIDUAL</v>
      </c>
      <c r="K429" t="str">
        <f>salesTable[SalesChannel_final]</f>
        <v>MOBILE APP</v>
      </c>
      <c r="L429" t="str">
        <f>salesTable[paymentMethod_Final]</f>
        <v>CARD</v>
      </c>
      <c r="M429" t="str">
        <f>salesTable[Quantity_final]</f>
        <v>INVALID</v>
      </c>
      <c r="N429">
        <f>salesTable[UnitPrice_final]</f>
        <v>180</v>
      </c>
      <c r="O429" t="str">
        <f>salesTable[revenue_final]</f>
        <v>INVALID</v>
      </c>
      <c r="P429" t="str">
        <f>salesTable[Phone_final]</f>
        <v>0547282273</v>
      </c>
      <c r="Q429" t="str">
        <f>salesTable[email_final]</f>
        <v>Kojo.Addo42@Example.Com</v>
      </c>
      <c r="R429" t="str">
        <f>salesTable[sources_final]</f>
        <v>Agent_App_2025.csv</v>
      </c>
      <c r="S429" s="22"/>
    </row>
    <row r="430" spans="1:19" x14ac:dyDescent="0.3">
      <c r="A430" s="8" t="str">
        <f>salesTable[orderRef_final]</f>
        <v>GH-KOF-2025-00271</v>
      </c>
      <c r="B430" s="17">
        <f>salesTable[orderDate_final]</f>
        <v>45898</v>
      </c>
      <c r="C430" s="17" t="str">
        <f>salesTable[CustomerID_final]</f>
        <v>C0302</v>
      </c>
      <c r="D430" s="17" t="str">
        <f>salesTable[firstName_Final]</f>
        <v>DANIEL</v>
      </c>
      <c r="E430" s="17" t="str">
        <f>salesTable[lastName_final]</f>
        <v>BADU</v>
      </c>
      <c r="F430" s="17" t="str">
        <f>salesTable[Region_Final]</f>
        <v>KOFORIDUA</v>
      </c>
      <c r="G430" t="str">
        <f>salesTable[productID_Final]</f>
        <v>P002</v>
      </c>
      <c r="H430" t="str">
        <f>salesTable[productName_final]</f>
        <v>OFFICE CHAIR</v>
      </c>
      <c r="I430" t="str">
        <f>salesTable[productCategory_finalStatus]</f>
        <v>MISMATCH</v>
      </c>
      <c r="J430" t="str">
        <f>salesTable[customerType_Final]</f>
        <v>INDIVIDUAL</v>
      </c>
      <c r="K430" t="str">
        <f>salesTable[SalesChannel_final]</f>
        <v>IN-STORE</v>
      </c>
      <c r="L430" t="str">
        <f>salesTable[paymentMethod_Final]</f>
        <v>CARD</v>
      </c>
      <c r="M430">
        <f>salesTable[Quantity_final]</f>
        <v>4</v>
      </c>
      <c r="N430">
        <f>salesTable[UnitPrice_final]</f>
        <v>850</v>
      </c>
      <c r="O430">
        <f>salesTable[revenue_final]</f>
        <v>3400</v>
      </c>
      <c r="P430" t="str">
        <f>salesTable[Phone_final]</f>
        <v>0243532332</v>
      </c>
      <c r="Q430" t="str">
        <f>salesTable[email_final]</f>
        <v>Daniel.Badu70@Example.Com</v>
      </c>
      <c r="R430" t="str">
        <f>salesTable[sources_final]</f>
        <v>Mobile_App_Export.csv</v>
      </c>
      <c r="S430" s="22"/>
    </row>
    <row r="431" spans="1:19" x14ac:dyDescent="0.3">
      <c r="A431" s="8" t="str">
        <f>salesTable[orderRef_final]</f>
        <v>GH-KOF-2025-00276</v>
      </c>
      <c r="B431" s="17">
        <f>salesTable[orderDate_final]</f>
        <v>45987</v>
      </c>
      <c r="C431" s="17" t="str">
        <f>salesTable[CustomerID_final]</f>
        <v>C0185</v>
      </c>
      <c r="D431" s="17" t="str">
        <f>salesTable[firstName_Final]</f>
        <v>YAW</v>
      </c>
      <c r="E431" s="17" t="str">
        <f>salesTable[lastName_final]</f>
        <v>ASARE</v>
      </c>
      <c r="F431" s="17" t="str">
        <f>salesTable[Region_Final]</f>
        <v>KOFORIDUA</v>
      </c>
      <c r="G431" t="str">
        <f>salesTable[productID_Final]</f>
        <v>P007</v>
      </c>
      <c r="H431" t="str">
        <f>salesTable[productName_final]</f>
        <v>COTTON SHIRT</v>
      </c>
      <c r="I431" t="str">
        <f>salesTable[productCategory_finalStatus]</f>
        <v>CLOTHING</v>
      </c>
      <c r="J431" t="str">
        <f>salesTable[customerType_Final]</f>
        <v>GOVERNMENT</v>
      </c>
      <c r="K431" t="str">
        <f>salesTable[SalesChannel_final]</f>
        <v>MOBILE APP</v>
      </c>
      <c r="L431" t="str">
        <f>salesTable[paymentMethod_Final]</f>
        <v>MOBILE MONEY</v>
      </c>
      <c r="M431">
        <f>salesTable[Quantity_final]</f>
        <v>5</v>
      </c>
      <c r="N431">
        <f>salesTable[UnitPrice_final]</f>
        <v>130</v>
      </c>
      <c r="O431">
        <f>salesTable[revenue_final]</f>
        <v>650</v>
      </c>
      <c r="P431" t="str">
        <f>salesTable[Phone_final]</f>
        <v>0593909240</v>
      </c>
      <c r="Q431" t="str">
        <f>salesTable[email_final]</f>
        <v>Yaw.Asare63@Example.Com</v>
      </c>
      <c r="R431" t="str">
        <f>salesTable[sources_final]</f>
        <v>Online_Sales_2025.xlsx</v>
      </c>
      <c r="S431" s="22"/>
    </row>
    <row r="432" spans="1:19" x14ac:dyDescent="0.3">
      <c r="A432" s="8" t="str">
        <f>salesTable[orderRef_final]</f>
        <v>GH-KOF-2025-00282</v>
      </c>
      <c r="B432" s="17">
        <f>salesTable[orderDate_final]</f>
        <v>45935</v>
      </c>
      <c r="C432" s="17" t="str">
        <f>salesTable[CustomerID_final]</f>
        <v>C0134</v>
      </c>
      <c r="D432" s="17" t="str">
        <f>salesTable[firstName_Final]</f>
        <v>ADWOA</v>
      </c>
      <c r="E432" s="17" t="str">
        <f>salesTable[lastName_final]</f>
        <v>ARTHUR</v>
      </c>
      <c r="F432" s="17" t="str">
        <f>salesTable[Region_Final]</f>
        <v>KOFORIDUA</v>
      </c>
      <c r="G432" t="str">
        <f>salesTable[productID_Final]</f>
        <v>P001</v>
      </c>
      <c r="H432" t="str">
        <f>salesTable[productName_final]</f>
        <v>LAPTOP PRO 14</v>
      </c>
      <c r="I432" t="str">
        <f>salesTable[productCategory_finalStatus]</f>
        <v>ELECTRONICS</v>
      </c>
      <c r="J432" t="str">
        <f>salesTable[customerType_Final]</f>
        <v>INDIVIDUAL</v>
      </c>
      <c r="K432" t="str">
        <f>salesTable[SalesChannel_final]</f>
        <v>AGENT</v>
      </c>
      <c r="L432" t="str">
        <f>salesTable[paymentMethod_Final]</f>
        <v>CASH</v>
      </c>
      <c r="M432">
        <f>salesTable[Quantity_final]</f>
        <v>8</v>
      </c>
      <c r="N432">
        <f>salesTable[UnitPrice_final]</f>
        <v>4200</v>
      </c>
      <c r="O432">
        <f>salesTable[revenue_final]</f>
        <v>33600</v>
      </c>
      <c r="P432" t="str">
        <f>salesTable[Phone_final]</f>
        <v>0552280378</v>
      </c>
      <c r="Q432" t="str">
        <f>salesTable[email_final]</f>
        <v>Adwoa.Arthur95@Example.Com</v>
      </c>
      <c r="R432" t="str">
        <f>salesTable[sources_final]</f>
        <v>Agent_App_2025.csv</v>
      </c>
      <c r="S432" s="22"/>
    </row>
    <row r="433" spans="1:19" x14ac:dyDescent="0.3">
      <c r="A433" s="8" t="str">
        <f>salesTable[orderRef_final]</f>
        <v>GH-KOF-2025-00289</v>
      </c>
      <c r="B433" s="17">
        <f>salesTable[orderDate_final]</f>
        <v>45915</v>
      </c>
      <c r="C433" s="17" t="str">
        <f>salesTable[CustomerID_final]</f>
        <v>C0048</v>
      </c>
      <c r="D433" s="17" t="str">
        <f>salesTable[firstName_Final]</f>
        <v>MICHAEL</v>
      </c>
      <c r="E433" s="17" t="str">
        <f>salesTable[lastName_final]</f>
        <v>ADDO</v>
      </c>
      <c r="F433" s="17" t="str">
        <f>salesTable[Region_Final]</f>
        <v>KOFORIDUA</v>
      </c>
      <c r="G433" t="str">
        <f>salesTable[productID_Final]</f>
        <v>P009</v>
      </c>
      <c r="H433" t="str">
        <f>salesTable[productName_final]</f>
        <v>FILING CABINET</v>
      </c>
      <c r="I433" t="str">
        <f>salesTable[productCategory_finalStatus]</f>
        <v>OFFICE SUPPLIES</v>
      </c>
      <c r="J433" t="str">
        <f>salesTable[customerType_Final]</f>
        <v>BUSINESS</v>
      </c>
      <c r="K433" t="str">
        <f>salesTable[SalesChannel_final]</f>
        <v>AGENT</v>
      </c>
      <c r="L433" t="str">
        <f>salesTable[paymentMethod_Final]</f>
        <v>BANK TRANSFER</v>
      </c>
      <c r="M433">
        <f>salesTable[Quantity_final]</f>
        <v>5</v>
      </c>
      <c r="N433">
        <f>salesTable[UnitPrice_final]</f>
        <v>980</v>
      </c>
      <c r="O433">
        <f>salesTable[revenue_final]</f>
        <v>4900</v>
      </c>
      <c r="P433" t="str">
        <f>salesTable[Phone_final]</f>
        <v>0594419465</v>
      </c>
      <c r="Q433" t="str">
        <f>salesTable[email_final]</f>
        <v>Michael.Addo66@Example.Com</v>
      </c>
      <c r="R433" t="str">
        <f>salesTable[sources_final]</f>
        <v>Mobile_App_Export.csv</v>
      </c>
      <c r="S433" s="22"/>
    </row>
    <row r="434" spans="1:19" x14ac:dyDescent="0.3">
      <c r="A434" s="8" t="str">
        <f>salesTable[orderRef_final]</f>
        <v>GH-KOF-2025-00294</v>
      </c>
      <c r="B434" s="17">
        <f>salesTable[orderDate_final]</f>
        <v>45849</v>
      </c>
      <c r="C434" s="17" t="str">
        <f>salesTable[CustomerID_final]</f>
        <v>C0051</v>
      </c>
      <c r="D434" s="17" t="str">
        <f>salesTable[firstName_Final]</f>
        <v>YAW</v>
      </c>
      <c r="E434" s="17" t="str">
        <f>salesTable[lastName_final]</f>
        <v>BOATENG</v>
      </c>
      <c r="F434" s="17" t="str">
        <f>salesTable[Region_Final]</f>
        <v>KOFORIDUA</v>
      </c>
      <c r="G434" t="str">
        <f>salesTable[productID_Final]</f>
        <v>P002</v>
      </c>
      <c r="H434" t="str">
        <f>salesTable[productName_final]</f>
        <v>OFFICE CHAIR</v>
      </c>
      <c r="I434" t="str">
        <f>salesTable[productCategory_finalStatus]</f>
        <v>FURNITURE</v>
      </c>
      <c r="J434" t="str">
        <f>salesTable[customerType_Final]</f>
        <v>INDIVIDUAL</v>
      </c>
      <c r="K434" t="str">
        <f>salesTable[SalesChannel_final]</f>
        <v>MOBILE APP</v>
      </c>
      <c r="L434" t="str">
        <f>salesTable[paymentMethod_Final]</f>
        <v>MOBILE MONEY</v>
      </c>
      <c r="M434">
        <f>salesTable[Quantity_final]</f>
        <v>9</v>
      </c>
      <c r="N434">
        <f>salesTable[UnitPrice_final]</f>
        <v>850</v>
      </c>
      <c r="O434">
        <f>salesTable[revenue_final]</f>
        <v>7650</v>
      </c>
      <c r="P434" t="str">
        <f>salesTable[Phone_final]</f>
        <v>0206093718</v>
      </c>
      <c r="Q434" t="str">
        <f>salesTable[email_final]</f>
        <v>Yaw.Boateng1@Example.Com</v>
      </c>
      <c r="R434" t="str">
        <f>salesTable[sources_final]</f>
        <v>Online_Sales_2025.xlsx</v>
      </c>
      <c r="S434" s="22"/>
    </row>
    <row r="435" spans="1:19" x14ac:dyDescent="0.3">
      <c r="A435" s="8" t="str">
        <f>salesTable[orderRef_final]</f>
        <v>GH-KOF-2025-00296</v>
      </c>
      <c r="B435" s="17">
        <f>salesTable[orderDate_final]</f>
        <v>45727</v>
      </c>
      <c r="C435" s="17" t="str">
        <f>salesTable[CustomerID_final]</f>
        <v>C0306</v>
      </c>
      <c r="D435" s="17" t="str">
        <f>salesTable[firstName_Final]</f>
        <v>KOFI</v>
      </c>
      <c r="E435" s="17" t="str">
        <f>salesTable[lastName_final]</f>
        <v>OSEI</v>
      </c>
      <c r="F435" s="17" t="str">
        <f>salesTable[Region_Final]</f>
        <v>KOFORIDUA</v>
      </c>
      <c r="G435" t="str">
        <f>salesTable[productID_Final]</f>
        <v>P002</v>
      </c>
      <c r="H435" t="str">
        <f>salesTable[productName_final]</f>
        <v>OFFICE CHAIR</v>
      </c>
      <c r="I435" t="str">
        <f>salesTable[productCategory_finalStatus]</f>
        <v>FURNITURE</v>
      </c>
      <c r="J435" t="str">
        <f>salesTable[customerType_Final]</f>
        <v>GOVERNMENT</v>
      </c>
      <c r="K435" t="str">
        <f>salesTable[SalesChannel_final]</f>
        <v>ONLINE</v>
      </c>
      <c r="L435" t="str">
        <f>salesTable[paymentMethod_Final]</f>
        <v>CASH</v>
      </c>
      <c r="M435">
        <f>salesTable[Quantity_final]</f>
        <v>5</v>
      </c>
      <c r="N435">
        <f>salesTable[UnitPrice_final]</f>
        <v>850</v>
      </c>
      <c r="O435">
        <f>salesTable[revenue_final]</f>
        <v>4250</v>
      </c>
      <c r="P435" t="str">
        <f>salesTable[Phone_final]</f>
        <v>0272110074</v>
      </c>
      <c r="Q435" t="str">
        <f>salesTable[email_final]</f>
        <v>Kofi.Osei63@Example.Com</v>
      </c>
      <c r="R435" t="str">
        <f>salesTable[sources_final]</f>
        <v>Online_Sales_2025.xlsx</v>
      </c>
      <c r="S435" s="22"/>
    </row>
    <row r="436" spans="1:19" x14ac:dyDescent="0.3">
      <c r="A436" s="8" t="str">
        <f>salesTable[orderRef_final]</f>
        <v>GH-KOF-2025-00306</v>
      </c>
      <c r="B436" s="17">
        <f>salesTable[orderDate_final]</f>
        <v>45755</v>
      </c>
      <c r="C436" s="17" t="str">
        <f>salesTable[CustomerID_final]</f>
        <v>C0107</v>
      </c>
      <c r="D436" s="17" t="str">
        <f>salesTable[firstName_Final]</f>
        <v>KOFI</v>
      </c>
      <c r="E436" s="17" t="str">
        <f>salesTable[lastName_final]</f>
        <v>BOATENG</v>
      </c>
      <c r="F436" s="17" t="str">
        <f>salesTable[Region_Final]</f>
        <v>KOFORIDUA</v>
      </c>
      <c r="G436" t="str">
        <f>salesTable[productID_Final]</f>
        <v>P007</v>
      </c>
      <c r="H436" t="str">
        <f>salesTable[productName_final]</f>
        <v>COTTON SHIRT</v>
      </c>
      <c r="I436" t="str">
        <f>salesTable[productCategory_finalStatus]</f>
        <v>CLOTHING</v>
      </c>
      <c r="J436" t="str">
        <f>salesTable[customerType_Final]</f>
        <v>GOVERNMENT</v>
      </c>
      <c r="K436" t="str">
        <f>salesTable[SalesChannel_final]</f>
        <v>IN-STORE</v>
      </c>
      <c r="L436" t="str">
        <f>salesTable[paymentMethod_Final]</f>
        <v>CASH</v>
      </c>
      <c r="M436">
        <f>salesTable[Quantity_final]</f>
        <v>11</v>
      </c>
      <c r="N436">
        <f>salesTable[UnitPrice_final]</f>
        <v>180</v>
      </c>
      <c r="O436">
        <f>salesTable[revenue_final]</f>
        <v>1980</v>
      </c>
      <c r="P436" t="str">
        <f>salesTable[Phone_final]</f>
        <v>0206299751</v>
      </c>
      <c r="Q436" t="str">
        <f>salesTable[email_final]</f>
        <v>Kofi.Boateng25@Example.Com</v>
      </c>
      <c r="R436" t="str">
        <f>salesTable[sources_final]</f>
        <v>Agent_App_2025.csv</v>
      </c>
      <c r="S436" s="22"/>
    </row>
    <row r="437" spans="1:19" x14ac:dyDescent="0.3">
      <c r="A437" s="8" t="str">
        <f>salesTable[orderRef_final]</f>
        <v>GH-KOF-2025-00316</v>
      </c>
      <c r="B437" s="17">
        <f>salesTable[orderDate_final]</f>
        <v>45685</v>
      </c>
      <c r="C437" s="17" t="str">
        <f>salesTable[CustomerID_final]</f>
        <v>C0347</v>
      </c>
      <c r="D437" s="17" t="str">
        <f>salesTable[firstName_Final]</f>
        <v>ABENA</v>
      </c>
      <c r="E437" s="17" t="str">
        <f>salesTable[lastName_final]</f>
        <v>ASARE</v>
      </c>
      <c r="F437" s="17" t="str">
        <f>salesTable[Region_Final]</f>
        <v>KOFORIDUA</v>
      </c>
      <c r="G437" t="str">
        <f>salesTable[productID_Final]</f>
        <v>P009</v>
      </c>
      <c r="H437" t="str">
        <f>salesTable[productName_final]</f>
        <v>FILING CABINET</v>
      </c>
      <c r="I437" t="str">
        <f>salesTable[productCategory_finalStatus]</f>
        <v>OFFICE SUPPLIES</v>
      </c>
      <c r="J437" t="str">
        <f>salesTable[customerType_Final]</f>
        <v>BUSINESS</v>
      </c>
      <c r="K437" t="str">
        <f>salesTable[SalesChannel_final]</f>
        <v>IN-STORE</v>
      </c>
      <c r="L437" t="str">
        <f>salesTable[paymentMethod_Final]</f>
        <v>CASH</v>
      </c>
      <c r="M437">
        <f>salesTable[Quantity_final]</f>
        <v>9</v>
      </c>
      <c r="N437">
        <f>salesTable[UnitPrice_final]</f>
        <v>980</v>
      </c>
      <c r="O437">
        <f>salesTable[revenue_final]</f>
        <v>8820</v>
      </c>
      <c r="P437" t="str">
        <f>salesTable[Phone_final]</f>
        <v>0593576688</v>
      </c>
      <c r="Q437" t="str">
        <f>salesTable[email_final]</f>
        <v>Abena.Asare97@Example.Com</v>
      </c>
      <c r="R437" t="str">
        <f>salesTable[sources_final]</f>
        <v>Mobile_App_Export.csv</v>
      </c>
      <c r="S437" s="22"/>
    </row>
    <row r="438" spans="1:19" x14ac:dyDescent="0.3">
      <c r="A438" s="8" t="str">
        <f>salesTable[orderRef_final]</f>
        <v>GH-KOF-2025-00320</v>
      </c>
      <c r="B438" s="17">
        <f>salesTable[orderDate_final]</f>
        <v>45665</v>
      </c>
      <c r="C438" s="17" t="str">
        <f>salesTable[CustomerID_final]</f>
        <v>C0331</v>
      </c>
      <c r="D438" s="17" t="str">
        <f>salesTable[firstName_Final]</f>
        <v>AKOSUA</v>
      </c>
      <c r="E438" s="17" t="str">
        <f>salesTable[lastName_final]</f>
        <v>ASARE</v>
      </c>
      <c r="F438" s="17" t="str">
        <f>salesTable[Region_Final]</f>
        <v>KOFORIDUA</v>
      </c>
      <c r="G438" t="str">
        <f>salesTable[productID_Final]</f>
        <v>P002</v>
      </c>
      <c r="H438" t="str">
        <f>salesTable[productName_final]</f>
        <v>OFFICE CHAIR</v>
      </c>
      <c r="I438" t="str">
        <f>salesTable[productCategory_finalStatus]</f>
        <v>FURNITURE</v>
      </c>
      <c r="J438" t="str">
        <f>salesTable[customerType_Final]</f>
        <v>BUSINESS</v>
      </c>
      <c r="K438" t="str">
        <f>salesTable[SalesChannel_final]</f>
        <v>MOBILE APP</v>
      </c>
      <c r="L438" t="str">
        <f>salesTable[paymentMethod_Final]</f>
        <v>CARD</v>
      </c>
      <c r="M438">
        <f>salesTable[Quantity_final]</f>
        <v>7</v>
      </c>
      <c r="N438">
        <f>salesTable[UnitPrice_final]</f>
        <v>850</v>
      </c>
      <c r="O438">
        <f>salesTable[revenue_final]</f>
        <v>5950</v>
      </c>
      <c r="P438" t="str">
        <f>salesTable[Phone_final]</f>
        <v>0265658247</v>
      </c>
      <c r="Q438" t="str">
        <f>salesTable[email_final]</f>
        <v>Akosua.Asare38@Example.Com</v>
      </c>
      <c r="R438" t="str">
        <f>salesTable[sources_final]</f>
        <v>Agent_App_2025.csv</v>
      </c>
      <c r="S438" s="22"/>
    </row>
    <row r="439" spans="1:19" x14ac:dyDescent="0.3">
      <c r="A439" s="8" t="str">
        <f>salesTable[orderRef_final]</f>
        <v>GH-KOF-2025-00329</v>
      </c>
      <c r="B439" s="17">
        <f>salesTable[orderDate_final]</f>
        <v>45828</v>
      </c>
      <c r="C439" s="17" t="str">
        <f>salesTable[CustomerID_final]</f>
        <v>C0282</v>
      </c>
      <c r="D439" s="17" t="str">
        <f>salesTable[firstName_Final]</f>
        <v>NAA</v>
      </c>
      <c r="E439" s="17" t="str">
        <f>salesTable[lastName_final]</f>
        <v>ASARE</v>
      </c>
      <c r="F439" s="17" t="str">
        <f>salesTable[Region_Final]</f>
        <v>KOFORIDUA</v>
      </c>
      <c r="G439" t="str">
        <f>salesTable[productID_Final]</f>
        <v>P005</v>
      </c>
      <c r="H439" t="str">
        <f>salesTable[productName_final]</f>
        <v>SMARTPHONE X</v>
      </c>
      <c r="I439" t="str">
        <f>salesTable[productCategory_finalStatus]</f>
        <v>ELECTRONICS</v>
      </c>
      <c r="J439" t="str">
        <f>salesTable[customerType_Final]</f>
        <v>BUSINESS</v>
      </c>
      <c r="K439" t="str">
        <f>salesTable[SalesChannel_final]</f>
        <v>ONLINE</v>
      </c>
      <c r="L439" t="str">
        <f>salesTable[paymentMethod_Final]</f>
        <v>CASH</v>
      </c>
      <c r="M439">
        <f>salesTable[Quantity_final]</f>
        <v>8</v>
      </c>
      <c r="N439">
        <f>salesTable[UnitPrice_final]</f>
        <v>2800</v>
      </c>
      <c r="O439">
        <f>salesTable[revenue_final]</f>
        <v>22400</v>
      </c>
      <c r="P439" t="str">
        <f>salesTable[Phone_final]</f>
        <v>0276437236</v>
      </c>
      <c r="Q439" t="str">
        <f>salesTable[email_final]</f>
        <v>Naa.Asare3@Example.Com</v>
      </c>
      <c r="R439" t="str">
        <f>salesTable[sources_final]</f>
        <v>Online_Sales_2025.xlsx</v>
      </c>
      <c r="S439" s="22"/>
    </row>
    <row r="440" spans="1:19" x14ac:dyDescent="0.3">
      <c r="A440" s="8" t="str">
        <f>salesTable[orderRef_final]</f>
        <v>GH-KOF-2025-00333</v>
      </c>
      <c r="B440" s="17">
        <f>salesTable[orderDate_final]</f>
        <v>46006</v>
      </c>
      <c r="C440" s="17" t="str">
        <f>salesTable[CustomerID_final]</f>
        <v>C0186</v>
      </c>
      <c r="D440" s="17" t="str">
        <f>salesTable[firstName_Final]</f>
        <v>AMA</v>
      </c>
      <c r="E440" s="17" t="str">
        <f>salesTable[lastName_final]</f>
        <v>ANTWI</v>
      </c>
      <c r="F440" s="17" t="str">
        <f>salesTable[Region_Final]</f>
        <v>KOFORIDUA</v>
      </c>
      <c r="G440" t="str">
        <f>salesTable[productID_Final]</f>
        <v>P008</v>
      </c>
      <c r="H440" t="str">
        <f>salesTable[productName_final]</f>
        <v>MICROWAVE 25L</v>
      </c>
      <c r="I440" t="str">
        <f>salesTable[productCategory_finalStatus]</f>
        <v>HOME APPLIANCES</v>
      </c>
      <c r="J440" t="str">
        <f>salesTable[customerType_Final]</f>
        <v>INDIVIDUAL</v>
      </c>
      <c r="K440" t="str">
        <f>salesTable[SalesChannel_final]</f>
        <v>MOBILE APP</v>
      </c>
      <c r="L440" t="str">
        <f>salesTable[paymentMethod_Final]</f>
        <v>CASH</v>
      </c>
      <c r="M440">
        <f>salesTable[Quantity_final]</f>
        <v>9</v>
      </c>
      <c r="N440">
        <f>salesTable[UnitPrice_final]</f>
        <v>1250</v>
      </c>
      <c r="O440">
        <f>salesTable[revenue_final]</f>
        <v>11250</v>
      </c>
      <c r="P440" t="str">
        <f>salesTable[Phone_final]</f>
        <v>0593305469</v>
      </c>
      <c r="Q440" t="str">
        <f>salesTable[email_final]</f>
        <v>Ama.Antwi44@Example.Com</v>
      </c>
      <c r="R440" t="str">
        <f>salesTable[sources_final]</f>
        <v>Mobile_App_Export.csv</v>
      </c>
      <c r="S440" s="22"/>
    </row>
    <row r="441" spans="1:19" x14ac:dyDescent="0.3">
      <c r="A441" s="8" t="str">
        <f>salesTable[orderRef_final]</f>
        <v>GH-KOF-2025-00349</v>
      </c>
      <c r="B441" s="17">
        <f>salesTable[orderDate_final]</f>
        <v>45780</v>
      </c>
      <c r="C441" s="17" t="str">
        <f>salesTable[CustomerID_final]</f>
        <v>C0288</v>
      </c>
      <c r="D441" s="17" t="str">
        <f>salesTable[firstName_Final]</f>
        <v>AMA</v>
      </c>
      <c r="E441" s="17" t="str">
        <f>salesTable[lastName_final]</f>
        <v>ADDO</v>
      </c>
      <c r="F441" s="17" t="str">
        <f>salesTable[Region_Final]</f>
        <v>KOFORIDUA</v>
      </c>
      <c r="G441" t="str">
        <f>salesTable[productID_Final]</f>
        <v>P011</v>
      </c>
      <c r="H441" t="str">
        <f>salesTable[productName_final]</f>
        <v>EXECUTIVE DESK</v>
      </c>
      <c r="I441" t="str">
        <f>salesTable[productCategory_finalStatus]</f>
        <v>FURNITURE</v>
      </c>
      <c r="J441" t="str">
        <f>salesTable[customerType_Final]</f>
        <v>GOVERNMENT</v>
      </c>
      <c r="K441" t="str">
        <f>salesTable[SalesChannel_final]</f>
        <v>IN-STORE</v>
      </c>
      <c r="L441" t="str">
        <f>salesTable[paymentMethod_Final]</f>
        <v>MOBILE MONEY</v>
      </c>
      <c r="M441">
        <f>salesTable[Quantity_final]</f>
        <v>8</v>
      </c>
      <c r="N441">
        <f>salesTable[UnitPrice_final]</f>
        <v>2400</v>
      </c>
      <c r="O441">
        <f>salesTable[revenue_final]</f>
        <v>19200</v>
      </c>
      <c r="P441" t="str">
        <f>salesTable[Phone_final]</f>
        <v>0241234567</v>
      </c>
      <c r="Q441" t="str">
        <f>salesTable[email_final]</f>
        <v>Ama.Addo15@Example.Com</v>
      </c>
      <c r="R441" t="str">
        <f>salesTable[sources_final]</f>
        <v>Agent_App_2025.csv</v>
      </c>
      <c r="S441" s="22"/>
    </row>
    <row r="442" spans="1:19" x14ac:dyDescent="0.3">
      <c r="A442" s="8" t="str">
        <f>salesTable[orderRef_final]</f>
        <v>GH-KOF-2025-00363</v>
      </c>
      <c r="B442" s="17" t="str">
        <f>salesTable[orderDate_final]</f>
        <v>OUT OF SCOPE</v>
      </c>
      <c r="C442" s="17" t="str">
        <f>salesTable[CustomerID_final]</f>
        <v>C0392</v>
      </c>
      <c r="D442" s="17" t="str">
        <f>salesTable[firstName_Final]</f>
        <v>AMA</v>
      </c>
      <c r="E442" s="17" t="str">
        <f>salesTable[lastName_final]</f>
        <v>BADU</v>
      </c>
      <c r="F442" s="17" t="str">
        <f>salesTable[Region_Final]</f>
        <v>KOFORIDUA</v>
      </c>
      <c r="G442" t="str">
        <f>salesTable[productID_Final]</f>
        <v>P007</v>
      </c>
      <c r="H442" t="str">
        <f>salesTable[productName_final]</f>
        <v>COTTON SHIRT</v>
      </c>
      <c r="I442" t="str">
        <f>salesTable[productCategory_finalStatus]</f>
        <v>CLOTHING</v>
      </c>
      <c r="J442" t="str">
        <f>salesTable[customerType_Final]</f>
        <v>INDIVIDUAL</v>
      </c>
      <c r="K442" t="str">
        <f>salesTable[SalesChannel_final]</f>
        <v>ONLINE</v>
      </c>
      <c r="L442" t="str">
        <f>salesTable[paymentMethod_Final]</f>
        <v>CARD</v>
      </c>
      <c r="M442">
        <f>salesTable[Quantity_final]</f>
        <v>10</v>
      </c>
      <c r="N442">
        <f>salesTable[UnitPrice_final]</f>
        <v>180</v>
      </c>
      <c r="O442" t="str">
        <f>salesTable[revenue_final]</f>
        <v>invalid</v>
      </c>
      <c r="P442" t="str">
        <f>salesTable[Phone_final]</f>
        <v>0552525078</v>
      </c>
      <c r="Q442" t="str">
        <f>salesTable[email_final]</f>
        <v>Ama.Badu90@Example.Com</v>
      </c>
      <c r="R442" t="str">
        <f>salesTable[sources_final]</f>
        <v>Mobile_App_Export.csv</v>
      </c>
      <c r="S442" s="22"/>
    </row>
    <row r="443" spans="1:19" x14ac:dyDescent="0.3">
      <c r="A443" s="8" t="str">
        <f>salesTable[orderRef_final]</f>
        <v>GH-KOF-2025-00377</v>
      </c>
      <c r="B443" s="17">
        <f>salesTable[orderDate_final]</f>
        <v>45927</v>
      </c>
      <c r="C443" s="17" t="str">
        <f>salesTable[CustomerID_final]</f>
        <v>C0027</v>
      </c>
      <c r="D443" s="17" t="str">
        <f>salesTable[firstName_Final]</f>
        <v>NAA</v>
      </c>
      <c r="E443" s="17" t="str">
        <f>salesTable[lastName_final]</f>
        <v>MENSAH</v>
      </c>
      <c r="F443" s="17" t="str">
        <f>salesTable[Region_Final]</f>
        <v>KOFORIDUA</v>
      </c>
      <c r="G443" t="str">
        <f>salesTable[productID_Final]</f>
        <v>P005</v>
      </c>
      <c r="H443" t="str">
        <f>salesTable[productName_final]</f>
        <v>SMARTPHONE X</v>
      </c>
      <c r="I443" t="str">
        <f>salesTable[productCategory_finalStatus]</f>
        <v>ELECTRONICS</v>
      </c>
      <c r="J443" t="str">
        <f>salesTable[customerType_Final]</f>
        <v>BUSINESS</v>
      </c>
      <c r="K443" t="str">
        <f>salesTable[SalesChannel_final]</f>
        <v>AGENT</v>
      </c>
      <c r="L443" t="str">
        <f>salesTable[paymentMethod_Final]</f>
        <v>CARD</v>
      </c>
      <c r="M443">
        <f>salesTable[Quantity_final]</f>
        <v>1</v>
      </c>
      <c r="N443">
        <f>salesTable[UnitPrice_final]</f>
        <v>2850</v>
      </c>
      <c r="O443">
        <f>salesTable[revenue_final]</f>
        <v>2850</v>
      </c>
      <c r="P443" t="str">
        <f>salesTable[Phone_final]</f>
        <v>0542935980</v>
      </c>
      <c r="Q443" t="str">
        <f>salesTable[email_final]</f>
        <v>Naa.Mensah68@Example.Com</v>
      </c>
      <c r="R443" t="str">
        <f>salesTable[sources_final]</f>
        <v>Online_Sales_2025.xlsx</v>
      </c>
      <c r="S443" s="22"/>
    </row>
    <row r="444" spans="1:19" x14ac:dyDescent="0.3">
      <c r="A444" s="8" t="str">
        <f>salesTable[orderRef_final]</f>
        <v>GH-KOF-2025-00379</v>
      </c>
      <c r="B444" s="17">
        <f>salesTable[orderDate_final]</f>
        <v>45945</v>
      </c>
      <c r="C444" s="17" t="str">
        <f>salesTable[CustomerID_final]</f>
        <v>C0021</v>
      </c>
      <c r="D444" s="17" t="str">
        <f>salesTable[firstName_Final]</f>
        <v>ADWOA</v>
      </c>
      <c r="E444" s="17" t="str">
        <f>salesTable[lastName_final]</f>
        <v>OWUSU</v>
      </c>
      <c r="F444" s="17" t="str">
        <f>salesTable[Region_Final]</f>
        <v>KOFORIDUA</v>
      </c>
      <c r="G444" t="str">
        <f>salesTable[productID_Final]</f>
        <v>P006</v>
      </c>
      <c r="H444" t="str">
        <f>salesTable[productName_final]</f>
        <v>STANDING DESK</v>
      </c>
      <c r="I444" t="str">
        <f>salesTable[productCategory_finalStatus]</f>
        <v>FURNITURE</v>
      </c>
      <c r="J444" t="str">
        <f>salesTable[customerType_Final]</f>
        <v>BUSINESS</v>
      </c>
      <c r="K444" t="str">
        <f>salesTable[SalesChannel_final]</f>
        <v>AGENT</v>
      </c>
      <c r="L444" t="str">
        <f>salesTable[paymentMethod_Final]</f>
        <v>MOBILE MONEY</v>
      </c>
      <c r="M444">
        <f>salesTable[Quantity_final]</f>
        <v>1</v>
      </c>
      <c r="N444">
        <f>salesTable[UnitPrice_final]</f>
        <v>1900</v>
      </c>
      <c r="O444">
        <f>salesTable[revenue_final]</f>
        <v>1900</v>
      </c>
      <c r="P444" t="str">
        <f>salesTable[Phone_final]</f>
        <v>0559538662</v>
      </c>
      <c r="Q444" t="str">
        <f>salesTable[email_final]</f>
        <v>Adwoa.Owusu97@Example.Com</v>
      </c>
      <c r="R444" t="str">
        <f>salesTable[sources_final]</f>
        <v>Online_Sales_2025.xlsx</v>
      </c>
      <c r="S444" s="22"/>
    </row>
    <row r="445" spans="1:19" x14ac:dyDescent="0.3">
      <c r="A445" s="8" t="str">
        <f>salesTable[orderRef_final]</f>
        <v>GH-KOF-2025-00405</v>
      </c>
      <c r="B445" s="17">
        <f>salesTable[orderDate_final]</f>
        <v>45691</v>
      </c>
      <c r="C445" s="17" t="str">
        <f>salesTable[CustomerID_final]</f>
        <v>C0174</v>
      </c>
      <c r="D445" s="17" t="str">
        <f>salesTable[firstName_Final]</f>
        <v>NAA</v>
      </c>
      <c r="E445" s="17" t="str">
        <f>salesTable[lastName_final]</f>
        <v>ASARE</v>
      </c>
      <c r="F445" s="17" t="str">
        <f>salesTable[Region_Final]</f>
        <v>KOFORIDUA</v>
      </c>
      <c r="G445" t="str">
        <f>salesTable[productID_Final]</f>
        <v>P009</v>
      </c>
      <c r="H445" t="str">
        <f>salesTable[productName_final]</f>
        <v>FILING CABINET</v>
      </c>
      <c r="I445" t="str">
        <f>salesTable[productCategory_finalStatus]</f>
        <v>OFFICE SUPPLIES</v>
      </c>
      <c r="J445" t="str">
        <f>salesTable[customerType_Final]</f>
        <v>BUSINESS</v>
      </c>
      <c r="K445" t="str">
        <f>salesTable[SalesChannel_final]</f>
        <v>MOBILE APP</v>
      </c>
      <c r="L445" t="str">
        <f>salesTable[paymentMethod_Final]</f>
        <v>CASH</v>
      </c>
      <c r="M445">
        <f>salesTable[Quantity_final]</f>
        <v>2</v>
      </c>
      <c r="N445">
        <f>salesTable[UnitPrice_final]</f>
        <v>980</v>
      </c>
      <c r="O445">
        <f>salesTable[revenue_final]</f>
        <v>1960</v>
      </c>
      <c r="P445" t="str">
        <f>salesTable[Phone_final]</f>
        <v>0263992528</v>
      </c>
      <c r="Q445" t="str">
        <f>salesTable[email_final]</f>
        <v>Naa.Asare10@Example.Com</v>
      </c>
      <c r="R445" t="str">
        <f>salesTable[sources_final]</f>
        <v>Mobile_App_Export.csv</v>
      </c>
      <c r="S445" s="22"/>
    </row>
    <row r="446" spans="1:19" x14ac:dyDescent="0.3">
      <c r="A446" s="8" t="str">
        <f>salesTable[orderRef_final]</f>
        <v>GH-KOF-2025-00407</v>
      </c>
      <c r="B446" s="17">
        <f>salesTable[orderDate_final]</f>
        <v>45995</v>
      </c>
      <c r="C446" s="17" t="str">
        <f>salesTable[CustomerID_final]</f>
        <v>C0158</v>
      </c>
      <c r="D446" s="17" t="str">
        <f>salesTable[firstName_Final]</f>
        <v>MICHAEL</v>
      </c>
      <c r="E446" s="17" t="str">
        <f>salesTable[lastName_final]</f>
        <v>ADDO</v>
      </c>
      <c r="F446" s="17" t="str">
        <f>salesTable[Region_Final]</f>
        <v>KOFORIDUA</v>
      </c>
      <c r="G446" t="str">
        <f>salesTable[productID_Final]</f>
        <v>P002</v>
      </c>
      <c r="H446" t="str">
        <f>salesTable[productName_final]</f>
        <v>OFFICE CHAIR</v>
      </c>
      <c r="I446" t="str">
        <f>salesTable[productCategory_finalStatus]</f>
        <v>FURNITURE</v>
      </c>
      <c r="J446" t="str">
        <f>salesTable[customerType_Final]</f>
        <v>BUSINESS</v>
      </c>
      <c r="K446" t="str">
        <f>salesTable[SalesChannel_final]</f>
        <v>MOBILE APP</v>
      </c>
      <c r="L446" t="str">
        <f>salesTable[paymentMethod_Final]</f>
        <v>MOBILE MONEY</v>
      </c>
      <c r="M446">
        <f>salesTable[Quantity_final]</f>
        <v>2</v>
      </c>
      <c r="N446">
        <f>salesTable[UnitPrice_final]</f>
        <v>850</v>
      </c>
      <c r="O446">
        <f>salesTable[revenue_final]</f>
        <v>1700</v>
      </c>
      <c r="P446" t="str">
        <f>salesTable[Phone_final]</f>
        <v>0549755268</v>
      </c>
      <c r="Q446" t="str">
        <f>salesTable[email_final]</f>
        <v>Michael.Addo68@Example.Com</v>
      </c>
      <c r="R446" t="str">
        <f>salesTable[sources_final]</f>
        <v>Online_Sales_2025.xlsx</v>
      </c>
      <c r="S446" s="22"/>
    </row>
    <row r="447" spans="1:19" x14ac:dyDescent="0.3">
      <c r="A447" s="8" t="str">
        <f>salesTable[orderRef_final]</f>
        <v>GH-KOF-2025-00413</v>
      </c>
      <c r="B447" s="17">
        <f>salesTable[orderDate_final]</f>
        <v>45801</v>
      </c>
      <c r="C447" s="17" t="str">
        <f>salesTable[CustomerID_final]</f>
        <v>C0213</v>
      </c>
      <c r="D447" s="17" t="str">
        <f>salesTable[firstName_Final]</f>
        <v>ESI</v>
      </c>
      <c r="E447" s="17" t="str">
        <f>salesTable[lastName_final]</f>
        <v>ANTWI</v>
      </c>
      <c r="F447" s="17" t="str">
        <f>salesTable[Region_Final]</f>
        <v>KOFORIDUA</v>
      </c>
      <c r="G447" t="str">
        <f>salesTable[productID_Final]</f>
        <v>P005</v>
      </c>
      <c r="H447" t="str">
        <f>salesTable[productName_final]</f>
        <v>SMARTPHONE X</v>
      </c>
      <c r="I447" t="str">
        <f>salesTable[productCategory_finalStatus]</f>
        <v>ELECTRONICS</v>
      </c>
      <c r="J447" t="str">
        <f>salesTable[customerType_Final]</f>
        <v>BUSINESS</v>
      </c>
      <c r="K447" t="str">
        <f>salesTable[SalesChannel_final]</f>
        <v>ONLINE</v>
      </c>
      <c r="L447" t="str">
        <f>salesTable[paymentMethod_Final]</f>
        <v>MOBILE MONEY</v>
      </c>
      <c r="M447">
        <f>salesTable[Quantity_final]</f>
        <v>6</v>
      </c>
      <c r="N447">
        <f>salesTable[UnitPrice_final]</f>
        <v>2800</v>
      </c>
      <c r="O447">
        <f>salesTable[revenue_final]</f>
        <v>16800</v>
      </c>
      <c r="P447" t="str">
        <f>salesTable[Phone_final]</f>
        <v>0207107784</v>
      </c>
      <c r="Q447" t="str">
        <f>salesTable[email_final]</f>
        <v>Esi.Antwi66@Example.Com</v>
      </c>
      <c r="R447" t="str">
        <f>salesTable[sources_final]</f>
        <v>Agent_App_2025.csv</v>
      </c>
      <c r="S447" s="22"/>
    </row>
    <row r="448" spans="1:19" x14ac:dyDescent="0.3">
      <c r="A448" s="8" t="str">
        <f>salesTable[orderRef_final]</f>
        <v>GH-KOF-2025-00421</v>
      </c>
      <c r="B448" s="17" t="str">
        <f>salesTable[orderDate_final]</f>
        <v>OUT OF SCOPE</v>
      </c>
      <c r="C448" s="17" t="str">
        <f>salesTable[CustomerID_final]</f>
        <v>C0152</v>
      </c>
      <c r="D448" s="17" t="str">
        <f>salesTable[firstName_Final]</f>
        <v>ADWOA</v>
      </c>
      <c r="E448" s="17" t="str">
        <f>salesTable[lastName_final]</f>
        <v>ADDO</v>
      </c>
      <c r="F448" s="17" t="str">
        <f>salesTable[Region_Final]</f>
        <v>KOFORIDUA</v>
      </c>
      <c r="G448" t="str">
        <f>salesTable[productID_Final]</f>
        <v>P007</v>
      </c>
      <c r="H448" t="str">
        <f>salesTable[productName_final]</f>
        <v>COTTON SHIRT</v>
      </c>
      <c r="I448" t="str">
        <f>salesTable[productCategory_finalStatus]</f>
        <v>CLOTHING</v>
      </c>
      <c r="J448" t="str">
        <f>salesTable[customerType_Final]</f>
        <v>BUSINESS</v>
      </c>
      <c r="K448" t="str">
        <f>salesTable[SalesChannel_final]</f>
        <v>ONLINE</v>
      </c>
      <c r="L448" t="str">
        <f>salesTable[paymentMethod_Final]</f>
        <v>CARD</v>
      </c>
      <c r="M448">
        <f>salesTable[Quantity_final]</f>
        <v>5</v>
      </c>
      <c r="N448">
        <f>salesTable[UnitPrice_final]</f>
        <v>180</v>
      </c>
      <c r="O448">
        <f>salesTable[revenue_final]</f>
        <v>900</v>
      </c>
      <c r="P448" t="str">
        <f>salesTable[Phone_final]</f>
        <v>0205851123</v>
      </c>
      <c r="Q448" t="str">
        <f>salesTable[email_final]</f>
        <v>Adwoa.Addo23@Example.Com</v>
      </c>
      <c r="R448" t="str">
        <f>salesTable[sources_final]</f>
        <v>Mobile_App_Export.csv</v>
      </c>
      <c r="S448" s="22"/>
    </row>
    <row r="449" spans="1:19" x14ac:dyDescent="0.3">
      <c r="A449" s="8" t="str">
        <f>salesTable[orderRef_final]</f>
        <v>GH-KOF-2025-00430</v>
      </c>
      <c r="B449" s="17">
        <f>salesTable[orderDate_final]</f>
        <v>45952</v>
      </c>
      <c r="C449" s="17" t="str">
        <f>salesTable[CustomerID_final]</f>
        <v>C0398</v>
      </c>
      <c r="D449" s="17" t="str">
        <f>salesTable[firstName_Final]</f>
        <v>ADWOA</v>
      </c>
      <c r="E449" s="17" t="str">
        <f>salesTable[lastName_final]</f>
        <v>MISSING</v>
      </c>
      <c r="F449" s="17" t="str">
        <f>salesTable[Region_Final]</f>
        <v>KOFORIDUA</v>
      </c>
      <c r="G449" t="str">
        <f>salesTable[productID_Final]</f>
        <v>P003</v>
      </c>
      <c r="H449" t="str">
        <f>salesTable[productName_final]</f>
        <v>WIRELESS HEADSET</v>
      </c>
      <c r="I449" t="str">
        <f>salesTable[productCategory_finalStatus]</f>
        <v>ELECTRONICS</v>
      </c>
      <c r="J449" t="str">
        <f>salesTable[customerType_Final]</f>
        <v>INDIVIDUAL</v>
      </c>
      <c r="K449" t="str">
        <f>salesTable[SalesChannel_final]</f>
        <v>AGENT</v>
      </c>
      <c r="L449" t="str">
        <f>salesTable[paymentMethod_Final]</f>
        <v>CARD</v>
      </c>
      <c r="M449">
        <f>salesTable[Quantity_final]</f>
        <v>12</v>
      </c>
      <c r="N449">
        <f>salesTable[UnitPrice_final]</f>
        <v>420</v>
      </c>
      <c r="O449">
        <f>salesTable[revenue_final]</f>
        <v>5040</v>
      </c>
      <c r="P449" t="str">
        <f>salesTable[Phone_final]</f>
        <v>0551820392</v>
      </c>
      <c r="Q449" t="str">
        <f>salesTable[email_final]</f>
        <v>Adwoa.Antwi95@Example.Com</v>
      </c>
      <c r="R449" t="str">
        <f>salesTable[sources_final]</f>
        <v>Online_Sales_2025.xlsx</v>
      </c>
      <c r="S449" s="22"/>
    </row>
    <row r="450" spans="1:19" x14ac:dyDescent="0.3">
      <c r="A450" s="8" t="str">
        <f>salesTable[orderRef_final]</f>
        <v>GH-KOF-2025-00433</v>
      </c>
      <c r="B450" s="17">
        <f>salesTable[orderDate_final]</f>
        <v>46020</v>
      </c>
      <c r="C450" s="17" t="str">
        <f>salesTable[CustomerID_final]</f>
        <v>C0247</v>
      </c>
      <c r="D450" s="17" t="str">
        <f>salesTable[firstName_Final]</f>
        <v>ESI</v>
      </c>
      <c r="E450" s="17" t="str">
        <f>salesTable[lastName_final]</f>
        <v>BOATENG</v>
      </c>
      <c r="F450" s="17" t="str">
        <f>salesTable[Region_Final]</f>
        <v>KOFORIDUA</v>
      </c>
      <c r="G450" t="str">
        <f>salesTable[productID_Final]</f>
        <v>P009</v>
      </c>
      <c r="H450" t="str">
        <f>salesTable[productName_final]</f>
        <v>FILING CABINET</v>
      </c>
      <c r="I450" t="str">
        <f>salesTable[productCategory_finalStatus]</f>
        <v>OFFICE SUPPLIES</v>
      </c>
      <c r="J450" t="str">
        <f>salesTable[customerType_Final]</f>
        <v>GOVERNMENT</v>
      </c>
      <c r="K450" t="str">
        <f>salesTable[SalesChannel_final]</f>
        <v>IN-STORE</v>
      </c>
      <c r="L450" t="str">
        <f>salesTable[paymentMethod_Final]</f>
        <v>CASH</v>
      </c>
      <c r="M450">
        <f>salesTable[Quantity_final]</f>
        <v>10</v>
      </c>
      <c r="N450">
        <f>salesTable[UnitPrice_final]</f>
        <v>980</v>
      </c>
      <c r="O450">
        <f>salesTable[revenue_final]</f>
        <v>9800</v>
      </c>
      <c r="P450" t="str">
        <f>salesTable[Phone_final]</f>
        <v>0279326327</v>
      </c>
      <c r="Q450" t="str">
        <f>salesTable[email_final]</f>
        <v>Esi.Boateng93@Example.Com</v>
      </c>
      <c r="R450" t="str">
        <f>salesTable[sources_final]</f>
        <v>Agent_App_2025.csv</v>
      </c>
      <c r="S450" s="22"/>
    </row>
    <row r="451" spans="1:19" x14ac:dyDescent="0.3">
      <c r="A451" s="8" t="str">
        <f>salesTable[orderRef_final]</f>
        <v>GH-KOF-2025-00436</v>
      </c>
      <c r="B451" s="17">
        <f>salesTable[orderDate_final]</f>
        <v>45743</v>
      </c>
      <c r="C451" s="17" t="str">
        <f>salesTable[CustomerID_final]</f>
        <v>C0053</v>
      </c>
      <c r="D451" s="17" t="str">
        <f>salesTable[firstName_Final]</f>
        <v>ABENA</v>
      </c>
      <c r="E451" s="17" t="str">
        <f>salesTable[lastName_final]</f>
        <v>OWUSU</v>
      </c>
      <c r="F451" s="17" t="str">
        <f>salesTable[Region_Final]</f>
        <v>KOFORIDUA</v>
      </c>
      <c r="G451" t="str">
        <f>salesTable[productID_Final]</f>
        <v>P010</v>
      </c>
      <c r="H451" t="str">
        <f>salesTable[productName_final]</f>
        <v>AIR CONDITIONER</v>
      </c>
      <c r="I451" t="str">
        <f>salesTable[productCategory_finalStatus]</f>
        <v>HOME APPLIANCES</v>
      </c>
      <c r="J451" t="str">
        <f>salesTable[customerType_Final]</f>
        <v>GOVERNMENT</v>
      </c>
      <c r="K451" t="str">
        <f>salesTable[SalesChannel_final]</f>
        <v>ONLINE</v>
      </c>
      <c r="L451" t="str">
        <f>salesTable[paymentMethod_Final]</f>
        <v>CARD</v>
      </c>
      <c r="M451">
        <f>salesTable[Quantity_final]</f>
        <v>12</v>
      </c>
      <c r="N451">
        <f>salesTable[UnitPrice_final]</f>
        <v>3600</v>
      </c>
      <c r="O451">
        <f>salesTable[revenue_final]</f>
        <v>43200</v>
      </c>
      <c r="P451" t="str">
        <f>salesTable[Phone_final]</f>
        <v>0246335506</v>
      </c>
      <c r="Q451" t="str">
        <f>salesTable[email_final]</f>
        <v>Abena.Owusu50@Example.Com</v>
      </c>
      <c r="R451" t="str">
        <f>salesTable[sources_final]</f>
        <v>Retail_POS_2025.csv</v>
      </c>
      <c r="S451" s="22"/>
    </row>
    <row r="452" spans="1:19" x14ac:dyDescent="0.3">
      <c r="A452" s="8" t="str">
        <f>salesTable[orderRef_final]</f>
        <v>GH-KOF-2025-00441</v>
      </c>
      <c r="B452" s="17">
        <f>salesTable[orderDate_final]</f>
        <v>45843</v>
      </c>
      <c r="C452" s="17" t="str">
        <f>salesTable[CustomerID_final]</f>
        <v>C0385</v>
      </c>
      <c r="D452" s="17" t="str">
        <f>salesTable[firstName_Final]</f>
        <v>ADWOA</v>
      </c>
      <c r="E452" s="17" t="str">
        <f>salesTable[lastName_final]</f>
        <v>MENSAH</v>
      </c>
      <c r="F452" s="17" t="str">
        <f>salesTable[Region_Final]</f>
        <v>KOFORIDUA</v>
      </c>
      <c r="G452" t="str">
        <f>salesTable[productID_Final]</f>
        <v>P009</v>
      </c>
      <c r="H452" t="str">
        <f>salesTable[productName_final]</f>
        <v>FILING CABINET</v>
      </c>
      <c r="I452" t="str">
        <f>salesTable[productCategory_finalStatus]</f>
        <v>OFFICE SUPPLIES</v>
      </c>
      <c r="J452" t="str">
        <f>salesTable[customerType_Final]</f>
        <v>BUSINESS</v>
      </c>
      <c r="K452" t="str">
        <f>salesTable[SalesChannel_final]</f>
        <v>IN-STORE</v>
      </c>
      <c r="L452" t="str">
        <f>salesTable[paymentMethod_Final]</f>
        <v>BANK TRANSFER</v>
      </c>
      <c r="M452">
        <f>salesTable[Quantity_final]</f>
        <v>2</v>
      </c>
      <c r="N452">
        <f>salesTable[UnitPrice_final]</f>
        <v>980</v>
      </c>
      <c r="O452">
        <f>salesTable[revenue_final]</f>
        <v>1960</v>
      </c>
      <c r="P452" t="str">
        <f>salesTable[Phone_final]</f>
        <v>0556782734</v>
      </c>
      <c r="Q452" t="str">
        <f>salesTable[email_final]</f>
        <v>Adwoa.Mensah58@Example.Com</v>
      </c>
      <c r="R452" t="str">
        <f>salesTable[sources_final]</f>
        <v>Agent_App_2025.csv</v>
      </c>
      <c r="S452" s="22"/>
    </row>
    <row r="453" spans="1:19" x14ac:dyDescent="0.3">
      <c r="A453" s="8" t="str">
        <f>salesTable[orderRef_final]</f>
        <v>GH-KOF-2025-00450</v>
      </c>
      <c r="B453" s="17">
        <f>salesTable[orderDate_final]</f>
        <v>45756</v>
      </c>
      <c r="C453" s="17" t="str">
        <f>salesTable[CustomerID_final]</f>
        <v>C0107</v>
      </c>
      <c r="D453" s="17" t="str">
        <f>salesTable[firstName_Final]</f>
        <v>KOFI</v>
      </c>
      <c r="E453" s="17" t="str">
        <f>salesTable[lastName_final]</f>
        <v>BOATENG</v>
      </c>
      <c r="F453" s="17" t="str">
        <f>salesTable[Region_Final]</f>
        <v>KOFORIDUA</v>
      </c>
      <c r="G453" t="str">
        <f>salesTable[productID_Final]</f>
        <v>P008</v>
      </c>
      <c r="H453" t="str">
        <f>salesTable[productName_final]</f>
        <v>MICROWAVE 25L</v>
      </c>
      <c r="I453" t="str">
        <f>salesTable[productCategory_finalStatus]</f>
        <v>HOME APPLIANCES</v>
      </c>
      <c r="J453" t="str">
        <f>salesTable[customerType_Final]</f>
        <v>INDIVIDUAL</v>
      </c>
      <c r="K453" t="str">
        <f>salesTable[SalesChannel_final]</f>
        <v>AGENT</v>
      </c>
      <c r="L453" t="str">
        <f>salesTable[paymentMethod_Final]</f>
        <v>BANK TRANSFER</v>
      </c>
      <c r="M453">
        <f>salesTable[Quantity_final]</f>
        <v>11</v>
      </c>
      <c r="N453" t="str">
        <f>salesTable[UnitPrice_final]</f>
        <v>INVALID</v>
      </c>
      <c r="O453" t="str">
        <f>salesTable[revenue_final]</f>
        <v>INVALID</v>
      </c>
      <c r="P453" t="str">
        <f>salesTable[Phone_final]</f>
        <v>0595062402</v>
      </c>
      <c r="Q453" t="str">
        <f>salesTable[email_final]</f>
        <v>Kofi.Boateng75Example.Com</v>
      </c>
      <c r="R453" t="str">
        <f>salesTable[sources_final]</f>
        <v>Agent_App_2025.csv</v>
      </c>
      <c r="S453" s="22"/>
    </row>
    <row r="454" spans="1:19" x14ac:dyDescent="0.3">
      <c r="A454" s="8" t="str">
        <f>salesTable[orderRef_final]</f>
        <v>GH-KOF-2025-00458</v>
      </c>
      <c r="B454" s="17">
        <f>salesTable[orderDate_final]</f>
        <v>45924</v>
      </c>
      <c r="C454" s="17" t="str">
        <f>salesTable[CustomerID_final]</f>
        <v>C0160</v>
      </c>
      <c r="D454" s="17" t="str">
        <f>salesTable[firstName_Final]</f>
        <v>MICHAEL</v>
      </c>
      <c r="E454" s="17" t="str">
        <f>salesTable[lastName_final]</f>
        <v>ARTHUR</v>
      </c>
      <c r="F454" s="17" t="str">
        <f>salesTable[Region_Final]</f>
        <v>KOFORIDUA</v>
      </c>
      <c r="G454" t="str">
        <f>salesTable[productID_Final]</f>
        <v>P012</v>
      </c>
      <c r="H454" t="str">
        <f>salesTable[productName_final]</f>
        <v>BLENDER PLUS</v>
      </c>
      <c r="I454" t="str">
        <f>salesTable[productCategory_finalStatus]</f>
        <v>HOME APPLIANCES</v>
      </c>
      <c r="J454" t="str">
        <f>salesTable[customerType_Final]</f>
        <v>BUSINESS</v>
      </c>
      <c r="K454" t="str">
        <f>salesTable[SalesChannel_final]</f>
        <v>ONLINE</v>
      </c>
      <c r="L454" t="str">
        <f>salesTable[paymentMethod_Final]</f>
        <v>BANK TRANSFER</v>
      </c>
      <c r="M454">
        <f>salesTable[Quantity_final]</f>
        <v>8</v>
      </c>
      <c r="N454">
        <f>salesTable[UnitPrice_final]</f>
        <v>620</v>
      </c>
      <c r="O454">
        <f>salesTable[revenue_final]</f>
        <v>4960</v>
      </c>
      <c r="P454" t="str">
        <f>salesTable[Phone_final]</f>
        <v>0241234567</v>
      </c>
      <c r="Q454" t="str">
        <f>salesTable[email_final]</f>
        <v>Michael.Arthur6@Example.Com</v>
      </c>
      <c r="R454" t="str">
        <f>salesTable[sources_final]</f>
        <v>Mobile_App_Export.csv</v>
      </c>
      <c r="S454" s="22"/>
    </row>
    <row r="455" spans="1:19" x14ac:dyDescent="0.3">
      <c r="A455" s="8" t="str">
        <f>salesTable[orderRef_final]</f>
        <v>GH-KOF-2025-00466</v>
      </c>
      <c r="B455" s="17">
        <f>salesTable[orderDate_final]</f>
        <v>45939</v>
      </c>
      <c r="C455" s="17" t="str">
        <f>salesTable[CustomerID_final]</f>
        <v>C0107</v>
      </c>
      <c r="D455" s="17" t="str">
        <f>salesTable[firstName_Final]</f>
        <v>MISSING</v>
      </c>
      <c r="E455" s="17" t="str">
        <f>salesTable[lastName_final]</f>
        <v>BOATENG</v>
      </c>
      <c r="F455" s="17" t="str">
        <f>salesTable[Region_Final]</f>
        <v>KOFORIDUA</v>
      </c>
      <c r="G455" t="str">
        <f>salesTable[productID_Final]</f>
        <v>P012</v>
      </c>
      <c r="H455" t="str">
        <f>salesTable[productName_final]</f>
        <v>BLENDER PLUS</v>
      </c>
      <c r="I455" t="str">
        <f>salesTable[productCategory_finalStatus]</f>
        <v>HOME APPLIANCES</v>
      </c>
      <c r="J455" t="str">
        <f>salesTable[customerType_Final]</f>
        <v>GOVERNMENT</v>
      </c>
      <c r="K455" t="str">
        <f>salesTable[SalesChannel_final]</f>
        <v>IN-STORE</v>
      </c>
      <c r="L455" t="str">
        <f>salesTable[paymentMethod_Final]</f>
        <v>CASH</v>
      </c>
      <c r="M455">
        <f>salesTable[Quantity_final]</f>
        <v>11</v>
      </c>
      <c r="N455">
        <f>salesTable[UnitPrice_final]</f>
        <v>570</v>
      </c>
      <c r="O455">
        <f>salesTable[revenue_final]</f>
        <v>6270</v>
      </c>
      <c r="P455" t="str">
        <f>salesTable[Phone_final]</f>
        <v>0591471343</v>
      </c>
      <c r="Q455" t="str">
        <f>salesTable[email_final]</f>
        <v>Kofi.Boateng50@Example.Com</v>
      </c>
      <c r="R455" t="str">
        <f>salesTable[sources_final]</f>
        <v>Agent_App_2025.csv</v>
      </c>
      <c r="S455" s="22"/>
    </row>
    <row r="456" spans="1:19" x14ac:dyDescent="0.3">
      <c r="A456" s="8" t="str">
        <f>salesTable[orderRef_final]</f>
        <v>GH-KOF-2025-00467</v>
      </c>
      <c r="B456" s="17">
        <f>salesTable[orderDate_final]</f>
        <v>45931</v>
      </c>
      <c r="C456" s="17" t="str">
        <f>salesTable[CustomerID_final]</f>
        <v>C0266</v>
      </c>
      <c r="D456" s="17" t="str">
        <f>salesTable[firstName_Final]</f>
        <v>ADWOA</v>
      </c>
      <c r="E456" s="17" t="str">
        <f>salesTable[lastName_final]</f>
        <v>APPIAH</v>
      </c>
      <c r="F456" s="17" t="str">
        <f>salesTable[Region_Final]</f>
        <v>KOFORIDUA</v>
      </c>
      <c r="G456" t="str">
        <f>salesTable[productID_Final]</f>
        <v>P005</v>
      </c>
      <c r="H456" t="str">
        <f>salesTable[productName_final]</f>
        <v>SMARTPHONE X</v>
      </c>
      <c r="I456" t="str">
        <f>salesTable[productCategory_finalStatus]</f>
        <v>ELECTRONICS</v>
      </c>
      <c r="J456" t="str">
        <f>salesTable[customerType_Final]</f>
        <v>GOVERNMENT</v>
      </c>
      <c r="K456" t="str">
        <f>salesTable[SalesChannel_final]</f>
        <v>ONLINE</v>
      </c>
      <c r="L456" t="str">
        <f>salesTable[paymentMethod_Final]</f>
        <v>CARD</v>
      </c>
      <c r="M456">
        <f>salesTable[Quantity_final]</f>
        <v>4</v>
      </c>
      <c r="N456">
        <f>salesTable[UnitPrice_final]</f>
        <v>2800</v>
      </c>
      <c r="O456">
        <f>salesTable[revenue_final]</f>
        <v>11200</v>
      </c>
      <c r="P456" t="str">
        <f>salesTable[Phone_final]</f>
        <v>0207083825</v>
      </c>
      <c r="Q456" t="str">
        <f>salesTable[email_final]</f>
        <v>Adwoa.Appiah67@Example.Com</v>
      </c>
      <c r="R456" t="str">
        <f>salesTable[sources_final]</f>
        <v>Online_Sales_2025.xlsx</v>
      </c>
      <c r="S456" s="22"/>
    </row>
    <row r="457" spans="1:19" x14ac:dyDescent="0.3">
      <c r="A457" s="8" t="str">
        <f>salesTable[orderRef_final]</f>
        <v>GH-KOF-2025-00479</v>
      </c>
      <c r="B457" s="17" t="str">
        <f>salesTable[orderDate_final]</f>
        <v>OUT OF SCOPE</v>
      </c>
      <c r="C457" s="17" t="str">
        <f>salesTable[CustomerID_final]</f>
        <v>C0276</v>
      </c>
      <c r="D457" s="17" t="str">
        <f>salesTable[firstName_Final]</f>
        <v>YAW</v>
      </c>
      <c r="E457" s="17" t="str">
        <f>salesTable[lastName_final]</f>
        <v>OWUSU</v>
      </c>
      <c r="F457" s="17" t="str">
        <f>salesTable[Region_Final]</f>
        <v>KOFORIDUA</v>
      </c>
      <c r="G457" t="str">
        <f>salesTable[productID_Final]</f>
        <v>P001</v>
      </c>
      <c r="H457" t="str">
        <f>salesTable[productName_final]</f>
        <v>LAPTOP PRO 14</v>
      </c>
      <c r="I457" t="str">
        <f>salesTable[productCategory_finalStatus]</f>
        <v>ELECTRONICS</v>
      </c>
      <c r="J457" t="str">
        <f>salesTable[customerType_Final]</f>
        <v>INDIVIDUAL</v>
      </c>
      <c r="K457" t="str">
        <f>salesTable[SalesChannel_final]</f>
        <v>MOBILE APP</v>
      </c>
      <c r="L457" t="str">
        <f>salesTable[paymentMethod_Final]</f>
        <v>CARD</v>
      </c>
      <c r="M457">
        <f>salesTable[Quantity_final]</f>
        <v>12</v>
      </c>
      <c r="N457">
        <f>salesTable[UnitPrice_final]</f>
        <v>4200</v>
      </c>
      <c r="O457">
        <f>salesTable[revenue_final]</f>
        <v>50400</v>
      </c>
      <c r="P457" t="str">
        <f>salesTable[Phone_final]</f>
        <v>0506665120</v>
      </c>
      <c r="Q457" t="str">
        <f>salesTable[email_final]</f>
        <v>Yaw.Owusu7@Example.Com</v>
      </c>
      <c r="R457" t="str">
        <f>salesTable[sources_final]</f>
        <v>Retail_POS_2025.csv</v>
      </c>
      <c r="S457" s="22"/>
    </row>
    <row r="458" spans="1:19" x14ac:dyDescent="0.3">
      <c r="A458" s="8" t="str">
        <f>salesTable[orderRef_final]</f>
        <v>GH-KOF-2025-00481</v>
      </c>
      <c r="B458" s="17" t="str">
        <f>salesTable[orderDate_final]</f>
        <v>OUT OF SCOPE</v>
      </c>
      <c r="C458" s="17" t="str">
        <f>salesTable[CustomerID_final]</f>
        <v>C0173</v>
      </c>
      <c r="D458" s="17" t="str">
        <f>salesTable[firstName_Final]</f>
        <v>DANIEL</v>
      </c>
      <c r="E458" s="17" t="str">
        <f>salesTable[lastName_final]</f>
        <v>BADU</v>
      </c>
      <c r="F458" s="17" t="str">
        <f>salesTable[Region_Final]</f>
        <v>KOFORIDUA</v>
      </c>
      <c r="G458" t="str">
        <f>salesTable[productID_Final]</f>
        <v>P004</v>
      </c>
      <c r="H458" t="str">
        <f>salesTable[productName_final]</f>
        <v>LASER PRINTER</v>
      </c>
      <c r="I458" t="str">
        <f>salesTable[productCategory_finalStatus]</f>
        <v>OFFICE SUPPLIES</v>
      </c>
      <c r="J458" t="str">
        <f>salesTable[customerType_Final]</f>
        <v>INDIVIDUAL</v>
      </c>
      <c r="K458" t="str">
        <f>salesTable[SalesChannel_final]</f>
        <v>MOBILE APP</v>
      </c>
      <c r="L458" t="str">
        <f>salesTable[paymentMethod_Final]</f>
        <v>CARD</v>
      </c>
      <c r="M458">
        <f>salesTable[Quantity_final]</f>
        <v>7</v>
      </c>
      <c r="N458">
        <f>salesTable[UnitPrice_final]</f>
        <v>1650</v>
      </c>
      <c r="O458">
        <f>salesTable[revenue_final]</f>
        <v>11550</v>
      </c>
      <c r="P458" t="str">
        <f>salesTable[Phone_final]</f>
        <v>0241234567</v>
      </c>
      <c r="Q458" t="str">
        <f>salesTable[email_final]</f>
        <v>Daniel.Badu31@Example.Com</v>
      </c>
      <c r="R458" t="str">
        <f>salesTable[sources_final]</f>
        <v>Mobile_App_Export.csv</v>
      </c>
      <c r="S458" s="22"/>
    </row>
    <row r="459" spans="1:19" x14ac:dyDescent="0.3">
      <c r="A459" s="8" t="str">
        <f>salesTable[orderRef_final]</f>
        <v>GH-KOF-2025-00494</v>
      </c>
      <c r="B459" s="17" t="str">
        <f>salesTable[orderDate_final]</f>
        <v>OUT OF SCOPE</v>
      </c>
      <c r="C459" s="17" t="str">
        <f>salesTable[CustomerID_final]</f>
        <v>C0348</v>
      </c>
      <c r="D459" s="17" t="str">
        <f>salesTable[firstName_Final]</f>
        <v>ABENA</v>
      </c>
      <c r="E459" s="17" t="str">
        <f>salesTable[lastName_final]</f>
        <v>ASARE</v>
      </c>
      <c r="F459" s="17" t="str">
        <f>salesTable[Region_Final]</f>
        <v>KOFORIDUA</v>
      </c>
      <c r="G459" t="str">
        <f>salesTable[productID_Final]</f>
        <v>P008</v>
      </c>
      <c r="H459" t="str">
        <f>salesTable[productName_final]</f>
        <v>MICROWAVE 25L</v>
      </c>
      <c r="I459" t="str">
        <f>salesTable[productCategory_finalStatus]</f>
        <v>HOME APPLIANCES</v>
      </c>
      <c r="J459" t="str">
        <f>salesTable[customerType_Final]</f>
        <v>BUSINESS</v>
      </c>
      <c r="K459" t="str">
        <f>salesTable[SalesChannel_final]</f>
        <v>AGENT</v>
      </c>
      <c r="L459" t="str">
        <f>salesTable[paymentMethod_Final]</f>
        <v>CASH</v>
      </c>
      <c r="M459">
        <f>salesTable[Quantity_final]</f>
        <v>6</v>
      </c>
      <c r="N459">
        <f>salesTable[UnitPrice_final]</f>
        <v>1250</v>
      </c>
      <c r="O459">
        <f>salesTable[revenue_final]</f>
        <v>7500</v>
      </c>
      <c r="P459" t="str">
        <f>salesTable[Phone_final]</f>
        <v>0268394744</v>
      </c>
      <c r="Q459" t="str">
        <f>salesTable[email_final]</f>
        <v>Abena.Asare74@Example.Com</v>
      </c>
      <c r="R459" t="str">
        <f>salesTable[sources_final]</f>
        <v>Online_Sales_2025.xlsx</v>
      </c>
      <c r="S459" s="22"/>
    </row>
    <row r="460" spans="1:19" x14ac:dyDescent="0.3">
      <c r="A460" s="8" t="str">
        <f>salesTable[orderRef_final]</f>
        <v>GH-KOF-2025-00503</v>
      </c>
      <c r="B460" s="17" t="str">
        <f>salesTable[orderDate_final]</f>
        <v>OUT OF SCOPE</v>
      </c>
      <c r="C460" s="17" t="str">
        <f>salesTable[CustomerID_final]</f>
        <v>C0216</v>
      </c>
      <c r="D460" s="17" t="str">
        <f>salesTable[firstName_Final]</f>
        <v>ABENA</v>
      </c>
      <c r="E460" s="17" t="str">
        <f>salesTable[lastName_final]</f>
        <v>BOATENG</v>
      </c>
      <c r="F460" s="17" t="str">
        <f>salesTable[Region_Final]</f>
        <v>KOFORIDUA</v>
      </c>
      <c r="G460" t="str">
        <f>salesTable[productID_Final]</f>
        <v>P009</v>
      </c>
      <c r="H460" t="str">
        <f>salesTable[productName_final]</f>
        <v>FILING CABINET</v>
      </c>
      <c r="I460" t="str">
        <f>salesTable[productCategory_finalStatus]</f>
        <v>OFFICE SUPPLIES</v>
      </c>
      <c r="J460" t="str">
        <f>salesTable[customerType_Final]</f>
        <v>BUSINESS</v>
      </c>
      <c r="K460" t="str">
        <f>salesTable[SalesChannel_final]</f>
        <v>AGENT</v>
      </c>
      <c r="L460" t="str">
        <f>salesTable[paymentMethod_Final]</f>
        <v>MOBILE MONEY</v>
      </c>
      <c r="M460">
        <f>salesTable[Quantity_final]</f>
        <v>7</v>
      </c>
      <c r="N460">
        <f>salesTable[UnitPrice_final]</f>
        <v>980</v>
      </c>
      <c r="O460">
        <f>salesTable[revenue_final]</f>
        <v>6860</v>
      </c>
      <c r="P460" t="str">
        <f>salesTable[Phone_final]</f>
        <v>0558683038</v>
      </c>
      <c r="Q460" t="str">
        <f>salesTable[email_final]</f>
        <v>Abena.Boateng31@Example.Com</v>
      </c>
      <c r="R460" t="str">
        <f>salesTable[sources_final]</f>
        <v>Online_Sales_2025.xlsx</v>
      </c>
      <c r="S460" s="22"/>
    </row>
    <row r="461" spans="1:19" x14ac:dyDescent="0.3">
      <c r="A461" s="8" t="str">
        <f>salesTable[orderRef_final]</f>
        <v>GH-KOF-2025-00509</v>
      </c>
      <c r="B461" s="17">
        <f>salesTable[orderDate_final]</f>
        <v>45881</v>
      </c>
      <c r="C461" s="17" t="str">
        <f>salesTable[CustomerID_final]</f>
        <v>C0169</v>
      </c>
      <c r="D461" s="17" t="str">
        <f>salesTable[firstName_Final]</f>
        <v>NAA</v>
      </c>
      <c r="E461" s="17" t="str">
        <f>salesTable[lastName_final]</f>
        <v>MENSAH</v>
      </c>
      <c r="F461" s="17" t="str">
        <f>salesTable[Region_Final]</f>
        <v>KOFORIDUA</v>
      </c>
      <c r="G461" t="str">
        <f>salesTable[productID_Final]</f>
        <v>P011</v>
      </c>
      <c r="H461" t="str">
        <f>salesTable[productName_final]</f>
        <v>EXECUTIVE DESK</v>
      </c>
      <c r="I461" t="str">
        <f>salesTable[productCategory_finalStatus]</f>
        <v>FURNITURE</v>
      </c>
      <c r="J461" t="str">
        <f>salesTable[customerType_Final]</f>
        <v>INDIVIDUAL</v>
      </c>
      <c r="K461" t="str">
        <f>salesTable[SalesChannel_final]</f>
        <v>IN-STORE</v>
      </c>
      <c r="L461" t="str">
        <f>salesTable[paymentMethod_Final]</f>
        <v>MOBILE MONEY</v>
      </c>
      <c r="M461">
        <f>salesTable[Quantity_final]</f>
        <v>12</v>
      </c>
      <c r="N461">
        <f>salesTable[UnitPrice_final]</f>
        <v>2400</v>
      </c>
      <c r="O461">
        <f>salesTable[revenue_final]</f>
        <v>28800</v>
      </c>
      <c r="P461" t="str">
        <f>salesTable[Phone_final]</f>
        <v>0202734251</v>
      </c>
      <c r="Q461" t="str">
        <f>salesTable[email_final]</f>
        <v>Naa.Mensah49@Example.Com</v>
      </c>
      <c r="R461" t="str">
        <f>salesTable[sources_final]</f>
        <v>Online_Sales_2025.xlsx</v>
      </c>
      <c r="S461" s="22"/>
    </row>
    <row r="462" spans="1:19" x14ac:dyDescent="0.3">
      <c r="A462" s="8" t="str">
        <f>salesTable[orderRef_final]</f>
        <v>GH-KOF-2025-00512</v>
      </c>
      <c r="B462" s="17" t="str">
        <f>salesTable[orderDate_final]</f>
        <v>OUT OF SCOPE</v>
      </c>
      <c r="C462" s="17" t="str">
        <f>salesTable[CustomerID_final]</f>
        <v>C0155</v>
      </c>
      <c r="D462" s="17" t="str">
        <f>salesTable[firstName_Final]</f>
        <v>DANIEL</v>
      </c>
      <c r="E462" s="17" t="str">
        <f>salesTable[lastName_final]</f>
        <v>BADU</v>
      </c>
      <c r="F462" s="17" t="str">
        <f>salesTable[Region_Final]</f>
        <v>KOFORIDUA</v>
      </c>
      <c r="G462" t="str">
        <f>salesTable[productID_Final]</f>
        <v>NO MATCH</v>
      </c>
      <c r="H462" t="str">
        <f>salesTable[productName_final]</f>
        <v>NO MATCH</v>
      </c>
      <c r="I462" t="str">
        <f>salesTable[productCategory_finalStatus]</f>
        <v>MISMATCH</v>
      </c>
      <c r="J462" t="str">
        <f>salesTable[customerType_Final]</f>
        <v>BUSINESS</v>
      </c>
      <c r="K462" t="str">
        <f>salesTable[SalesChannel_final]</f>
        <v>AGENT</v>
      </c>
      <c r="L462" t="str">
        <f>salesTable[paymentMethod_Final]</f>
        <v>MOBILE MONEY</v>
      </c>
      <c r="M462">
        <f>salesTable[Quantity_final]</f>
        <v>7</v>
      </c>
      <c r="N462">
        <f>salesTable[UnitPrice_final]</f>
        <v>420</v>
      </c>
      <c r="O462">
        <f>salesTable[revenue_final]</f>
        <v>2940</v>
      </c>
      <c r="P462" t="str">
        <f>salesTable[Phone_final]</f>
        <v>0249550926</v>
      </c>
      <c r="Q462" t="str">
        <f>salesTable[email_final]</f>
        <v>Daniel.Badu75@Example.Com</v>
      </c>
      <c r="R462" t="str">
        <f>salesTable[sources_final]</f>
        <v>Retail_POS_2025.csv</v>
      </c>
      <c r="S462" s="22"/>
    </row>
    <row r="463" spans="1:19" x14ac:dyDescent="0.3">
      <c r="A463" s="8" t="str">
        <f>salesTable[orderRef_final]</f>
        <v>GH-KOF-2025-00517</v>
      </c>
      <c r="B463" s="17">
        <f>salesTable[orderDate_final]</f>
        <v>45798</v>
      </c>
      <c r="C463" s="17" t="str">
        <f>salesTable[CustomerID_final]</f>
        <v>C0241</v>
      </c>
      <c r="D463" s="17" t="str">
        <f>salesTable[firstName_Final]</f>
        <v>KWAME</v>
      </c>
      <c r="E463" s="17" t="str">
        <f>salesTable[lastName_final]</f>
        <v>BOATENG</v>
      </c>
      <c r="F463" s="17" t="str">
        <f>salesTable[Region_Final]</f>
        <v>KOFORIDUA</v>
      </c>
      <c r="G463" t="str">
        <f>salesTable[productID_Final]</f>
        <v>P007</v>
      </c>
      <c r="H463" t="str">
        <f>salesTable[productName_final]</f>
        <v>COTTON SHIRT</v>
      </c>
      <c r="I463" t="str">
        <f>salesTable[productCategory_finalStatus]</f>
        <v>CLOTHING</v>
      </c>
      <c r="J463" t="str">
        <f>salesTable[customerType_Final]</f>
        <v>INDIVIDUAL</v>
      </c>
      <c r="K463" t="str">
        <f>salesTable[SalesChannel_final]</f>
        <v>ONLINE</v>
      </c>
      <c r="L463" t="str">
        <f>salesTable[paymentMethod_Final]</f>
        <v>BANK TRANSFER</v>
      </c>
      <c r="M463">
        <f>salesTable[Quantity_final]</f>
        <v>7</v>
      </c>
      <c r="N463">
        <f>salesTable[UnitPrice_final]</f>
        <v>180</v>
      </c>
      <c r="O463">
        <f>salesTable[revenue_final]</f>
        <v>1260</v>
      </c>
      <c r="P463" t="str">
        <f>salesTable[Phone_final]</f>
        <v>0264564674</v>
      </c>
      <c r="Q463" t="str">
        <f>salesTable[email_final]</f>
        <v>Kwame.Boateng9@Example.Com</v>
      </c>
      <c r="R463" t="str">
        <f>salesTable[sources_final]</f>
        <v>Mobile_App_Export.csv</v>
      </c>
      <c r="S463" s="22"/>
    </row>
    <row r="464" spans="1:19" x14ac:dyDescent="0.3">
      <c r="A464" s="8" t="str">
        <f>salesTable[orderRef_final]</f>
        <v>GH-KOF-2025-00518</v>
      </c>
      <c r="B464" s="17">
        <f>salesTable[orderDate_final]</f>
        <v>45865</v>
      </c>
      <c r="C464" s="17" t="str">
        <f>salesTable[CustomerID_final]</f>
        <v>C0141</v>
      </c>
      <c r="D464" s="17" t="str">
        <f>salesTable[firstName_Final]</f>
        <v>AKOSUA</v>
      </c>
      <c r="E464" s="17" t="str">
        <f>salesTable[lastName_final]</f>
        <v>OSEI</v>
      </c>
      <c r="F464" s="17" t="str">
        <f>salesTable[Region_Final]</f>
        <v>KOFORIDUA</v>
      </c>
      <c r="G464" t="str">
        <f>salesTable[productID_Final]</f>
        <v>P004</v>
      </c>
      <c r="H464" t="str">
        <f>salesTable[productName_final]</f>
        <v>LASER PRINTER</v>
      </c>
      <c r="I464" t="str">
        <f>salesTable[productCategory_finalStatus]</f>
        <v>OFFICE SUPPLIES</v>
      </c>
      <c r="J464" t="str">
        <f>salesTable[customerType_Final]</f>
        <v>INDIVIDUAL</v>
      </c>
      <c r="K464" t="str">
        <f>salesTable[SalesChannel_final]</f>
        <v>MOBILE APP</v>
      </c>
      <c r="L464" t="str">
        <f>salesTable[paymentMethod_Final]</f>
        <v>CARD</v>
      </c>
      <c r="M464">
        <f>salesTable[Quantity_final]</f>
        <v>4</v>
      </c>
      <c r="N464">
        <f>salesTable[UnitPrice_final]</f>
        <v>1650</v>
      </c>
      <c r="O464">
        <f>salesTable[revenue_final]</f>
        <v>6600</v>
      </c>
      <c r="P464" t="str">
        <f>salesTable[Phone_final]</f>
        <v>0269143301</v>
      </c>
      <c r="Q464" t="str">
        <f>salesTable[email_final]</f>
        <v>Akosua.Osei13@Example.Com</v>
      </c>
      <c r="R464" t="str">
        <f>salesTable[sources_final]</f>
        <v>Retail_POS_2025.csv</v>
      </c>
      <c r="S464" s="22"/>
    </row>
    <row r="465" spans="1:19" x14ac:dyDescent="0.3">
      <c r="A465" s="8" t="str">
        <f>salesTable[orderRef_final]</f>
        <v>GH-KOF-2025-00525</v>
      </c>
      <c r="B465" s="17">
        <f>salesTable[orderDate_final]</f>
        <v>45687</v>
      </c>
      <c r="C465" s="17" t="str">
        <f>salesTable[CustomerID_final]</f>
        <v>C0239</v>
      </c>
      <c r="D465" s="17" t="str">
        <f>salesTable[firstName_Final]</f>
        <v>ESI</v>
      </c>
      <c r="E465" s="17" t="str">
        <f>salesTable[lastName_final]</f>
        <v>OWUSU</v>
      </c>
      <c r="F465" s="17" t="str">
        <f>salesTable[Region_Final]</f>
        <v>KOFORIDUA</v>
      </c>
      <c r="G465" t="str">
        <f>salesTable[productID_Final]</f>
        <v>P011</v>
      </c>
      <c r="H465" t="str">
        <f>salesTable[productName_final]</f>
        <v>EXECUTIVE DESK</v>
      </c>
      <c r="I465" t="str">
        <f>salesTable[productCategory_finalStatus]</f>
        <v>FURNITURE</v>
      </c>
      <c r="J465" t="str">
        <f>salesTable[customerType_Final]</f>
        <v>BUSINESS</v>
      </c>
      <c r="K465" t="str">
        <f>salesTable[SalesChannel_final]</f>
        <v>ONLINE</v>
      </c>
      <c r="L465" t="str">
        <f>salesTable[paymentMethod_Final]</f>
        <v>CASH</v>
      </c>
      <c r="M465">
        <f>salesTable[Quantity_final]</f>
        <v>1</v>
      </c>
      <c r="N465">
        <f>salesTable[UnitPrice_final]</f>
        <v>2400</v>
      </c>
      <c r="O465">
        <f>salesTable[revenue_final]</f>
        <v>2400</v>
      </c>
      <c r="P465" t="str">
        <f>salesTable[Phone_final]</f>
        <v>0505578761</v>
      </c>
      <c r="Q465" t="str">
        <f>salesTable[email_final]</f>
        <v>Esi.Owusu37Example.Com</v>
      </c>
      <c r="R465" t="str">
        <f>salesTable[sources_final]</f>
        <v>Agent_App_2025.csv</v>
      </c>
      <c r="S465" s="22"/>
    </row>
    <row r="466" spans="1:19" x14ac:dyDescent="0.3">
      <c r="A466" s="8" t="str">
        <f>salesTable[orderRef_final]</f>
        <v>GH-KOF-2025-00538</v>
      </c>
      <c r="B466" s="17">
        <f>salesTable[orderDate_final]</f>
        <v>45926</v>
      </c>
      <c r="C466" s="17" t="str">
        <f>salesTable[CustomerID_final]</f>
        <v>C0393</v>
      </c>
      <c r="D466" s="17" t="str">
        <f>salesTable[firstName_Final]</f>
        <v>AKOSUA</v>
      </c>
      <c r="E466" s="17" t="str">
        <f>salesTable[lastName_final]</f>
        <v>MENSAH</v>
      </c>
      <c r="F466" s="17" t="str">
        <f>salesTable[Region_Final]</f>
        <v>KOFORIDUA</v>
      </c>
      <c r="G466" t="str">
        <f>salesTable[productID_Final]</f>
        <v>P004</v>
      </c>
      <c r="H466" t="str">
        <f>salesTable[productName_final]</f>
        <v>LASER PRINTER</v>
      </c>
      <c r="I466" t="str">
        <f>salesTable[productCategory_finalStatus]</f>
        <v>OFFICE SUPPLIES</v>
      </c>
      <c r="J466" t="str">
        <f>salesTable[customerType_Final]</f>
        <v>INDIVIDUAL</v>
      </c>
      <c r="K466" t="str">
        <f>salesTable[SalesChannel_final]</f>
        <v>ONLINE</v>
      </c>
      <c r="L466" t="str">
        <f>salesTable[paymentMethod_Final]</f>
        <v>MOBILE MONEY</v>
      </c>
      <c r="M466">
        <f>salesTable[Quantity_final]</f>
        <v>3</v>
      </c>
      <c r="N466">
        <f>salesTable[UnitPrice_final]</f>
        <v>1650</v>
      </c>
      <c r="O466">
        <f>salesTable[revenue_final]</f>
        <v>4950</v>
      </c>
      <c r="P466" t="str">
        <f>salesTable[Phone_final]</f>
        <v>0275250337</v>
      </c>
      <c r="Q466" t="str">
        <f>salesTable[email_final]</f>
        <v>Akosua.Mensah33@Example.Com</v>
      </c>
      <c r="R466" t="str">
        <f>salesTable[sources_final]</f>
        <v>Agent_App_2025.csv</v>
      </c>
      <c r="S466" s="22"/>
    </row>
    <row r="467" spans="1:19" x14ac:dyDescent="0.3">
      <c r="A467" s="8" t="str">
        <f>salesTable[orderRef_final]</f>
        <v>GH-KOF-2025-00545</v>
      </c>
      <c r="B467" s="17">
        <f>salesTable[orderDate_final]</f>
        <v>45971</v>
      </c>
      <c r="C467" s="17" t="str">
        <f>salesTable[CustomerID_final]</f>
        <v>C0347</v>
      </c>
      <c r="D467" s="17" t="str">
        <f>salesTable[firstName_Final]</f>
        <v>ABENA</v>
      </c>
      <c r="E467" s="17" t="str">
        <f>salesTable[lastName_final]</f>
        <v>ASARE</v>
      </c>
      <c r="F467" s="17" t="str">
        <f>salesTable[Region_Final]</f>
        <v>KOFORIDUA</v>
      </c>
      <c r="G467" t="str">
        <f>salesTable[productID_Final]</f>
        <v>P007</v>
      </c>
      <c r="H467" t="str">
        <f>salesTable[productName_final]</f>
        <v>COTTON SHIRT</v>
      </c>
      <c r="I467" t="str">
        <f>salesTable[productCategory_finalStatus]</f>
        <v>CLOTHING</v>
      </c>
      <c r="J467" t="str">
        <f>salesTable[customerType_Final]</f>
        <v>GOVERNMENT</v>
      </c>
      <c r="K467" t="str">
        <f>salesTable[SalesChannel_final]</f>
        <v>MOBILE APP</v>
      </c>
      <c r="L467" t="str">
        <f>salesTable[paymentMethod_Final]</f>
        <v>MOBILE MONEY</v>
      </c>
      <c r="M467">
        <f>salesTable[Quantity_final]</f>
        <v>10</v>
      </c>
      <c r="N467">
        <f>salesTable[UnitPrice_final]</f>
        <v>180</v>
      </c>
      <c r="O467">
        <f>salesTable[revenue_final]</f>
        <v>1800</v>
      </c>
      <c r="P467" t="str">
        <f>salesTable[Phone_final]</f>
        <v>0506349594</v>
      </c>
      <c r="Q467" t="str">
        <f>salesTable[email_final]</f>
        <v>Abena.Asare37@Example.Com</v>
      </c>
      <c r="R467" t="str">
        <f>salesTable[sources_final]</f>
        <v>Mobile_App_Export.csv</v>
      </c>
      <c r="S467" s="22"/>
    </row>
    <row r="468" spans="1:19" x14ac:dyDescent="0.3">
      <c r="A468" s="8" t="str">
        <f>salesTable[orderRef_final]</f>
        <v>GH-KOF-2025-00603</v>
      </c>
      <c r="B468" s="17">
        <f>salesTable[orderDate_final]</f>
        <v>45927</v>
      </c>
      <c r="C468" s="17" t="str">
        <f>salesTable[CustomerID_final]</f>
        <v>C0221</v>
      </c>
      <c r="D468" s="17" t="str">
        <f>salesTable[firstName_Final]</f>
        <v>ADWOA</v>
      </c>
      <c r="E468" s="17" t="str">
        <f>salesTable[lastName_final]</f>
        <v>OWUSU</v>
      </c>
      <c r="F468" s="17" t="str">
        <f>salesTable[Region_Final]</f>
        <v>KOFORIDUA</v>
      </c>
      <c r="G468" t="str">
        <f>salesTable[productID_Final]</f>
        <v>P005</v>
      </c>
      <c r="H468" t="str">
        <f>salesTable[productName_final]</f>
        <v>SMARTPHONE X</v>
      </c>
      <c r="I468" t="str">
        <f>salesTable[productCategory_finalStatus]</f>
        <v>ELECTRONICS</v>
      </c>
      <c r="J468" t="str">
        <f>salesTable[customerType_Final]</f>
        <v>BUSINESS</v>
      </c>
      <c r="K468" t="str">
        <f>salesTable[SalesChannel_final]</f>
        <v>IN-STORE</v>
      </c>
      <c r="L468" t="str">
        <f>salesTable[paymentMethod_Final]</f>
        <v>CASH</v>
      </c>
      <c r="M468">
        <f>salesTable[Quantity_final]</f>
        <v>9</v>
      </c>
      <c r="N468">
        <f>salesTable[UnitPrice_final]</f>
        <v>2800</v>
      </c>
      <c r="O468" t="str">
        <f>salesTable[revenue_final]</f>
        <v>invalid</v>
      </c>
      <c r="P468" t="str">
        <f>salesTable[Phone_final]</f>
        <v>0593417278</v>
      </c>
      <c r="Q468" t="str">
        <f>salesTable[email_final]</f>
        <v>Adwoa.Owusu80@Example.Com</v>
      </c>
      <c r="R468" t="str">
        <f>salesTable[sources_final]</f>
        <v>Agent_App_2025.csv</v>
      </c>
      <c r="S468" s="22"/>
    </row>
    <row r="469" spans="1:19" x14ac:dyDescent="0.3">
      <c r="A469" s="8" t="str">
        <f>salesTable[orderRef_final]</f>
        <v>GH-KOF-2025-00613</v>
      </c>
      <c r="B469" s="17">
        <f>salesTable[orderDate_final]</f>
        <v>45757</v>
      </c>
      <c r="C469" s="17" t="str">
        <f>salesTable[CustomerID_final]</f>
        <v>C0383</v>
      </c>
      <c r="D469" s="17" t="str">
        <f>salesTable[firstName_Final]</f>
        <v>DANIEL</v>
      </c>
      <c r="E469" s="17" t="str">
        <f>salesTable[lastName_final]</f>
        <v>MENSAH</v>
      </c>
      <c r="F469" s="17" t="str">
        <f>salesTable[Region_Final]</f>
        <v>KOFORIDUA</v>
      </c>
      <c r="G469" t="str">
        <f>salesTable[productID_Final]</f>
        <v>P012</v>
      </c>
      <c r="H469" t="str">
        <f>salesTable[productName_final]</f>
        <v>BLENDER PLUS</v>
      </c>
      <c r="I469" t="str">
        <f>salesTable[productCategory_finalStatus]</f>
        <v>HOME APPLIANCES</v>
      </c>
      <c r="J469" t="str">
        <f>salesTable[customerType_Final]</f>
        <v>BUSINESS</v>
      </c>
      <c r="K469" t="str">
        <f>salesTable[SalesChannel_final]</f>
        <v>IN-STORE</v>
      </c>
      <c r="L469" t="str">
        <f>salesTable[paymentMethod_Final]</f>
        <v>BANK TRANSFER</v>
      </c>
      <c r="M469">
        <f>salesTable[Quantity_final]</f>
        <v>5</v>
      </c>
      <c r="N469">
        <f>salesTable[UnitPrice_final]</f>
        <v>620</v>
      </c>
      <c r="O469">
        <f>salesTable[revenue_final]</f>
        <v>3100</v>
      </c>
      <c r="P469" t="str">
        <f>salesTable[Phone_final]</f>
        <v>0243454271</v>
      </c>
      <c r="Q469" t="str">
        <f>salesTable[email_final]</f>
        <v>Daniel.Mensah66@Example.Com</v>
      </c>
      <c r="R469" t="str">
        <f>salesTable[sources_final]</f>
        <v>Agent_App_2025.csv</v>
      </c>
      <c r="S469" s="22"/>
    </row>
    <row r="470" spans="1:19" x14ac:dyDescent="0.3">
      <c r="A470" s="8" t="str">
        <f>salesTable[orderRef_final]</f>
        <v>GH-KOF-2025-00633</v>
      </c>
      <c r="B470" s="17">
        <f>salesTable[orderDate_final]</f>
        <v>45960</v>
      </c>
      <c r="C470" s="17" t="str">
        <f>salesTable[CustomerID_final]</f>
        <v>C0335</v>
      </c>
      <c r="D470" s="17" t="str">
        <f>salesTable[firstName_Final]</f>
        <v>AMA</v>
      </c>
      <c r="E470" s="17" t="str">
        <f>salesTable[lastName_final]</f>
        <v>ADDO</v>
      </c>
      <c r="F470" s="17" t="str">
        <f>salesTable[Region_Final]</f>
        <v>KOFORIDUA</v>
      </c>
      <c r="G470" t="str">
        <f>salesTable[productID_Final]</f>
        <v>P010</v>
      </c>
      <c r="H470" t="str">
        <f>salesTable[productName_final]</f>
        <v>AIR CONDITIONER</v>
      </c>
      <c r="I470" t="str">
        <f>salesTable[productCategory_finalStatus]</f>
        <v>HOME APPLIANCES</v>
      </c>
      <c r="J470" t="str">
        <f>salesTable[customerType_Final]</f>
        <v>INDIVIDUAL</v>
      </c>
      <c r="K470" t="str">
        <f>salesTable[SalesChannel_final]</f>
        <v>IN-STORE</v>
      </c>
      <c r="L470" t="str">
        <f>salesTable[paymentMethod_Final]</f>
        <v>MOBILE MONEY</v>
      </c>
      <c r="M470">
        <f>salesTable[Quantity_final]</f>
        <v>10</v>
      </c>
      <c r="N470">
        <f>salesTable[UnitPrice_final]</f>
        <v>3600</v>
      </c>
      <c r="O470">
        <f>salesTable[revenue_final]</f>
        <v>36000</v>
      </c>
      <c r="P470" t="str">
        <f>salesTable[Phone_final]</f>
        <v>0264945356</v>
      </c>
      <c r="Q470" t="str">
        <f>salesTable[email_final]</f>
        <v>Ama.Addo92@Example.Com</v>
      </c>
      <c r="R470" t="str">
        <f>salesTable[sources_final]</f>
        <v>Online_Sales_2025.xlsx</v>
      </c>
      <c r="S470" s="22"/>
    </row>
    <row r="471" spans="1:19" x14ac:dyDescent="0.3">
      <c r="A471" s="8" t="str">
        <f>salesTable[orderRef_final]</f>
        <v>GH-KOF-2025-00636</v>
      </c>
      <c r="B471" s="17" t="str">
        <f>salesTable[orderDate_final]</f>
        <v>OUT OF SCOPE</v>
      </c>
      <c r="C471" s="17" t="str">
        <f>salesTable[CustomerID_final]</f>
        <v>C0239</v>
      </c>
      <c r="D471" s="17" t="str">
        <f>salesTable[firstName_Final]</f>
        <v>ESI</v>
      </c>
      <c r="E471" s="17" t="str">
        <f>salesTable[lastName_final]</f>
        <v>OWUSU</v>
      </c>
      <c r="F471" s="17" t="str">
        <f>salesTable[Region_Final]</f>
        <v>KOFORIDUA</v>
      </c>
      <c r="G471" t="str">
        <f>salesTable[productID_Final]</f>
        <v>P007</v>
      </c>
      <c r="H471" t="str">
        <f>salesTable[productName_final]</f>
        <v>COTTON SHIRT</v>
      </c>
      <c r="I471" t="str">
        <f>salesTable[productCategory_finalStatus]</f>
        <v>CLOTHING</v>
      </c>
      <c r="J471" t="str">
        <f>salesTable[customerType_Final]</f>
        <v>INDIVIDUAL</v>
      </c>
      <c r="K471" t="str">
        <f>salesTable[SalesChannel_final]</f>
        <v>AGENT</v>
      </c>
      <c r="L471" t="str">
        <f>salesTable[paymentMethod_Final]</f>
        <v>CASH</v>
      </c>
      <c r="M471" t="str">
        <f>salesTable[Quantity_final]</f>
        <v>INVALID</v>
      </c>
      <c r="N471">
        <f>salesTable[UnitPrice_final]</f>
        <v>180</v>
      </c>
      <c r="O471" t="str">
        <f>salesTable[revenue_final]</f>
        <v>INVALID</v>
      </c>
      <c r="P471" t="str">
        <f>salesTable[Phone_final]</f>
        <v>0244178742</v>
      </c>
      <c r="Q471" t="str">
        <f>salesTable[email_final]</f>
        <v>Esi.Owusu85@Example.Com</v>
      </c>
      <c r="R471" t="str">
        <f>salesTable[sources_final]</f>
        <v>Retail_POS_2025.csv</v>
      </c>
      <c r="S471" s="22"/>
    </row>
    <row r="472" spans="1:19" x14ac:dyDescent="0.3">
      <c r="A472" s="8" t="str">
        <f>salesTable[orderRef_final]</f>
        <v>GH-KOF-2025-00646</v>
      </c>
      <c r="B472" s="17">
        <f>salesTable[orderDate_final]</f>
        <v>45990</v>
      </c>
      <c r="C472" s="17" t="str">
        <f>salesTable[CustomerID_final]</f>
        <v>C0397</v>
      </c>
      <c r="D472" s="17" t="str">
        <f>salesTable[firstName_Final]</f>
        <v>MISSING</v>
      </c>
      <c r="E472" s="17" t="str">
        <f>salesTable[lastName_final]</f>
        <v>ARTHUR</v>
      </c>
      <c r="F472" s="17" t="str">
        <f>salesTable[Region_Final]</f>
        <v>KOFORIDUA</v>
      </c>
      <c r="G472" t="str">
        <f>salesTable[productID_Final]</f>
        <v>P007</v>
      </c>
      <c r="H472" t="str">
        <f>salesTable[productName_final]</f>
        <v>COTTON SHIRT</v>
      </c>
      <c r="I472" t="str">
        <f>salesTable[productCategory_finalStatus]</f>
        <v>CLOTHING</v>
      </c>
      <c r="J472" t="str">
        <f>salesTable[customerType_Final]</f>
        <v>INDIVIDUAL</v>
      </c>
      <c r="K472" t="str">
        <f>salesTable[SalesChannel_final]</f>
        <v>AGENT</v>
      </c>
      <c r="L472" t="str">
        <f>salesTable[paymentMethod_Final]</f>
        <v>MOBILE MONEY</v>
      </c>
      <c r="M472">
        <f>salesTable[Quantity_final]</f>
        <v>10</v>
      </c>
      <c r="N472">
        <f>salesTable[UnitPrice_final]</f>
        <v>180</v>
      </c>
      <c r="O472">
        <f>salesTable[revenue_final]</f>
        <v>1800</v>
      </c>
      <c r="P472" t="str">
        <f>salesTable[Phone_final]</f>
        <v>0554581313</v>
      </c>
      <c r="Q472" t="str">
        <f>salesTable[email_final]</f>
        <v>Esi.Arthur98@Example.Com</v>
      </c>
      <c r="R472" t="str">
        <f>salesTable[sources_final]</f>
        <v>Online_Sales_2025.xlsx</v>
      </c>
      <c r="S472" s="22"/>
    </row>
    <row r="473" spans="1:19" x14ac:dyDescent="0.3">
      <c r="A473" s="8" t="str">
        <f>salesTable[orderRef_final]</f>
        <v>GH-KOF-2025-00647</v>
      </c>
      <c r="B473" s="17">
        <f>salesTable[orderDate_final]</f>
        <v>45960</v>
      </c>
      <c r="C473" s="17" t="str">
        <f>salesTable[CustomerID_final]</f>
        <v>C0064</v>
      </c>
      <c r="D473" s="17" t="str">
        <f>salesTable[firstName_Final]</f>
        <v>YAW</v>
      </c>
      <c r="E473" s="17" t="str">
        <f>salesTable[lastName_final]</f>
        <v>BOATENG</v>
      </c>
      <c r="F473" s="17" t="str">
        <f>salesTable[Region_Final]</f>
        <v>KOFORIDUA</v>
      </c>
      <c r="G473" t="str">
        <f>salesTable[productID_Final]</f>
        <v>P010</v>
      </c>
      <c r="H473" t="str">
        <f>salesTable[productName_final]</f>
        <v>AIR CONDITIONER</v>
      </c>
      <c r="I473" t="str">
        <f>salesTable[productCategory_finalStatus]</f>
        <v>HOME APPLIANCES</v>
      </c>
      <c r="J473" t="str">
        <f>salesTable[customerType_Final]</f>
        <v>INDIVIDUAL</v>
      </c>
      <c r="K473" t="str">
        <f>salesTable[SalesChannel_final]</f>
        <v>ONLINE</v>
      </c>
      <c r="L473" t="str">
        <f>salesTable[paymentMethod_Final]</f>
        <v>CASH</v>
      </c>
      <c r="M473">
        <f>salesTable[Quantity_final]</f>
        <v>3</v>
      </c>
      <c r="N473">
        <f>salesTable[UnitPrice_final]</f>
        <v>3600</v>
      </c>
      <c r="O473">
        <f>salesTable[revenue_final]</f>
        <v>10800</v>
      </c>
      <c r="P473" t="str">
        <f>salesTable[Phone_final]</f>
        <v>0273451774</v>
      </c>
      <c r="Q473" t="str">
        <f>salesTable[email_final]</f>
        <v>Yaw.Boateng51@Example.Com</v>
      </c>
      <c r="R473" t="str">
        <f>salesTable[sources_final]</f>
        <v>Agent_App_2025.csv</v>
      </c>
      <c r="S473" s="22"/>
    </row>
    <row r="474" spans="1:19" x14ac:dyDescent="0.3">
      <c r="A474" s="8" t="str">
        <f>salesTable[orderRef_final]</f>
        <v>GH-KOF-2025-00652</v>
      </c>
      <c r="B474" s="17">
        <f>salesTable[orderDate_final]</f>
        <v>45686</v>
      </c>
      <c r="C474" s="17" t="str">
        <f>salesTable[CustomerID_final]</f>
        <v>C0267</v>
      </c>
      <c r="D474" s="17" t="str">
        <f>salesTable[firstName_Final]</f>
        <v>ESI</v>
      </c>
      <c r="E474" s="17" t="str">
        <f>salesTable[lastName_final]</f>
        <v>APPIAH</v>
      </c>
      <c r="F474" s="17" t="str">
        <f>salesTable[Region_Final]</f>
        <v>KOFORIDUA</v>
      </c>
      <c r="G474" t="str">
        <f>salesTable[productID_Final]</f>
        <v>P008</v>
      </c>
      <c r="H474" t="str">
        <f>salesTable[productName_final]</f>
        <v>MICROWAVE 25L</v>
      </c>
      <c r="I474" t="str">
        <f>salesTable[productCategory_finalStatus]</f>
        <v>HOME APPLIANCES</v>
      </c>
      <c r="J474" t="str">
        <f>salesTable[customerType_Final]</f>
        <v>BUSINESS</v>
      </c>
      <c r="K474" t="str">
        <f>salesTable[SalesChannel_final]</f>
        <v>MOBILE APP</v>
      </c>
      <c r="L474" t="str">
        <f>salesTable[paymentMethod_Final]</f>
        <v>BANK TRANSFER</v>
      </c>
      <c r="M474">
        <f>salesTable[Quantity_final]</f>
        <v>7</v>
      </c>
      <c r="N474">
        <f>salesTable[UnitPrice_final]</f>
        <v>1250</v>
      </c>
      <c r="O474">
        <f>salesTable[revenue_final]</f>
        <v>8750</v>
      </c>
      <c r="P474" t="str">
        <f>salesTable[Phone_final]</f>
        <v>0264442887</v>
      </c>
      <c r="Q474" t="str">
        <f>salesTable[email_final]</f>
        <v>Esi.Appiah2@Example.Com</v>
      </c>
      <c r="R474" t="str">
        <f>salesTable[sources_final]</f>
        <v>Online_Sales_2025.xlsx</v>
      </c>
      <c r="S474" s="22"/>
    </row>
    <row r="475" spans="1:19" x14ac:dyDescent="0.3">
      <c r="A475" s="8" t="str">
        <f>salesTable[orderRef_final]</f>
        <v>GH-KOF-2025-00667</v>
      </c>
      <c r="B475" s="17">
        <f>salesTable[orderDate_final]</f>
        <v>45769</v>
      </c>
      <c r="C475" s="17" t="str">
        <f>salesTable[CustomerID_final]</f>
        <v>C0103</v>
      </c>
      <c r="D475" s="17" t="str">
        <f>salesTable[firstName_Final]</f>
        <v>NAA</v>
      </c>
      <c r="E475" s="17" t="str">
        <f>salesTable[lastName_final]</f>
        <v>APPIAH</v>
      </c>
      <c r="F475" s="17" t="str">
        <f>salesTable[Region_Final]</f>
        <v>KOFORIDUA</v>
      </c>
      <c r="G475" t="str">
        <f>salesTable[productID_Final]</f>
        <v>P012</v>
      </c>
      <c r="H475" t="str">
        <f>salesTable[productName_final]</f>
        <v>BLENDER PLUS</v>
      </c>
      <c r="I475" t="str">
        <f>salesTable[productCategory_finalStatus]</f>
        <v>HOME APPLIANCES</v>
      </c>
      <c r="J475" t="str">
        <f>salesTable[customerType_Final]</f>
        <v>BUSINESS</v>
      </c>
      <c r="K475" t="str">
        <f>salesTable[SalesChannel_final]</f>
        <v>IN-STORE</v>
      </c>
      <c r="L475" t="str">
        <f>salesTable[paymentMethod_Final]</f>
        <v>CARD</v>
      </c>
      <c r="M475">
        <f>salesTable[Quantity_final]</f>
        <v>7</v>
      </c>
      <c r="N475">
        <f>salesTable[UnitPrice_final]</f>
        <v>620</v>
      </c>
      <c r="O475">
        <f>salesTable[revenue_final]</f>
        <v>4340</v>
      </c>
      <c r="P475" t="str">
        <f>salesTable[Phone_final]</f>
        <v>0249419144</v>
      </c>
      <c r="Q475" t="str">
        <f>salesTable[email_final]</f>
        <v>Naa.Appiah87@Example.Com</v>
      </c>
      <c r="R475" t="str">
        <f>salesTable[sources_final]</f>
        <v>Retail_POS_2025.csv</v>
      </c>
      <c r="S475" s="22"/>
    </row>
    <row r="476" spans="1:19" x14ac:dyDescent="0.3">
      <c r="A476" s="8" t="str">
        <f>salesTable[orderRef_final]</f>
        <v>GH-KOF-2025-00672</v>
      </c>
      <c r="B476" s="17">
        <f>salesTable[orderDate_final]</f>
        <v>45671</v>
      </c>
      <c r="C476" s="17" t="str">
        <f>salesTable[CustomerID_final]</f>
        <v>C0103</v>
      </c>
      <c r="D476" s="17" t="str">
        <f>salesTable[firstName_Final]</f>
        <v>NAA</v>
      </c>
      <c r="E476" s="17" t="str">
        <f>salesTable[lastName_final]</f>
        <v>APPIAH</v>
      </c>
      <c r="F476" s="17" t="str">
        <f>salesTable[Region_Final]</f>
        <v>KOFORIDUA</v>
      </c>
      <c r="G476" t="str">
        <f>salesTable[productID_Final]</f>
        <v>P007</v>
      </c>
      <c r="H476" t="str">
        <f>salesTable[productName_final]</f>
        <v>COTTON SHIRT</v>
      </c>
      <c r="I476" t="str">
        <f>salesTable[productCategory_finalStatus]</f>
        <v>CLOTHING</v>
      </c>
      <c r="J476" t="str">
        <f>salesTable[customerType_Final]</f>
        <v>GOVERNMENT</v>
      </c>
      <c r="K476" t="str">
        <f>salesTable[SalesChannel_final]</f>
        <v>AGENT</v>
      </c>
      <c r="L476" t="str">
        <f>salesTable[paymentMethod_Final]</f>
        <v>MOBILE MONEY</v>
      </c>
      <c r="M476">
        <f>salesTable[Quantity_final]</f>
        <v>5</v>
      </c>
      <c r="N476">
        <f>salesTable[UnitPrice_final]</f>
        <v>180</v>
      </c>
      <c r="O476">
        <f>salesTable[revenue_final]</f>
        <v>900</v>
      </c>
      <c r="P476" t="str">
        <f>salesTable[Phone_final]</f>
        <v>0246555264</v>
      </c>
      <c r="Q476" t="str">
        <f>salesTable[email_final]</f>
        <v>Naa.Appiah13@Example.Com</v>
      </c>
      <c r="R476" t="str">
        <f>salesTable[sources_final]</f>
        <v>Retail_POS_2025.csv</v>
      </c>
      <c r="S476" s="22"/>
    </row>
    <row r="477" spans="1:19" x14ac:dyDescent="0.3">
      <c r="A477" s="8" t="str">
        <f>salesTable[orderRef_final]</f>
        <v>GH-KOF-2025-00679</v>
      </c>
      <c r="B477" s="17">
        <f>salesTable[orderDate_final]</f>
        <v>45998</v>
      </c>
      <c r="C477" s="17" t="str">
        <f>salesTable[CustomerID_final]</f>
        <v>C0115</v>
      </c>
      <c r="D477" s="17" t="str">
        <f>salesTable[firstName_Final]</f>
        <v>AKOSUA</v>
      </c>
      <c r="E477" s="17" t="str">
        <f>salesTable[lastName_final]</f>
        <v>OWUSU</v>
      </c>
      <c r="F477" s="17" t="str">
        <f>salesTable[Region_Final]</f>
        <v>KOFORIDUA</v>
      </c>
      <c r="G477" t="str">
        <f>salesTable[productID_Final]</f>
        <v>P004</v>
      </c>
      <c r="H477" t="str">
        <f>salesTable[productName_final]</f>
        <v>LASER PRINTER</v>
      </c>
      <c r="I477" t="str">
        <f>salesTable[productCategory_finalStatus]</f>
        <v>OFFICE SUPPLIES</v>
      </c>
      <c r="J477" t="str">
        <f>salesTable[customerType_Final]</f>
        <v>INDIVIDUAL</v>
      </c>
      <c r="K477" t="str">
        <f>salesTable[SalesChannel_final]</f>
        <v>MOBILE APP</v>
      </c>
      <c r="L477" t="str">
        <f>salesTable[paymentMethod_Final]</f>
        <v>CASH</v>
      </c>
      <c r="M477">
        <f>salesTable[Quantity_final]</f>
        <v>3</v>
      </c>
      <c r="N477">
        <f>salesTable[UnitPrice_final]</f>
        <v>1650</v>
      </c>
      <c r="O477">
        <f>salesTable[revenue_final]</f>
        <v>4950</v>
      </c>
      <c r="P477" t="str">
        <f>salesTable[Phone_final]</f>
        <v>0275519917</v>
      </c>
      <c r="Q477" t="str">
        <f>salesTable[email_final]</f>
        <v>Akosua.Owusu17@Example.Com</v>
      </c>
      <c r="R477" t="str">
        <f>salesTable[sources_final]</f>
        <v>Agent_App_2025.csv</v>
      </c>
      <c r="S477" s="22"/>
    </row>
    <row r="478" spans="1:19" x14ac:dyDescent="0.3">
      <c r="A478" s="8" t="str">
        <f>salesTable[orderRef_final]</f>
        <v>GH-KOF-2025-00689</v>
      </c>
      <c r="B478" s="17">
        <f>salesTable[orderDate_final]</f>
        <v>45937</v>
      </c>
      <c r="C478" s="17" t="str">
        <f>salesTable[CustomerID_final]</f>
        <v>C0007</v>
      </c>
      <c r="D478" s="17" t="str">
        <f>salesTable[firstName_Final]</f>
        <v>ESI</v>
      </c>
      <c r="E478" s="17" t="str">
        <f>salesTable[lastName_final]</f>
        <v>BADU</v>
      </c>
      <c r="F478" s="17" t="str">
        <f>salesTable[Region_Final]</f>
        <v>KOFORIDUA</v>
      </c>
      <c r="G478" t="str">
        <f>salesTable[productID_Final]</f>
        <v>P006</v>
      </c>
      <c r="H478" t="str">
        <f>salesTable[productName_final]</f>
        <v>STANDING DESK</v>
      </c>
      <c r="I478" t="str">
        <f>salesTable[productCategory_finalStatus]</f>
        <v>FURNITURE</v>
      </c>
      <c r="J478" t="str">
        <f>salesTable[customerType_Final]</f>
        <v>INDIVIDUAL</v>
      </c>
      <c r="K478" t="str">
        <f>salesTable[SalesChannel_final]</f>
        <v>MOBILE APP</v>
      </c>
      <c r="L478" t="str">
        <f>salesTable[paymentMethod_Final]</f>
        <v>CARD</v>
      </c>
      <c r="M478">
        <f>salesTable[Quantity_final]</f>
        <v>11</v>
      </c>
      <c r="N478">
        <f>salesTable[UnitPrice_final]</f>
        <v>1900</v>
      </c>
      <c r="O478">
        <f>salesTable[revenue_final]</f>
        <v>20900</v>
      </c>
      <c r="P478" t="str">
        <f>salesTable[Phone_final]</f>
        <v>0241234567</v>
      </c>
      <c r="Q478" t="str">
        <f>salesTable[email_final]</f>
        <v>Esi.Badu27@Example.Com</v>
      </c>
      <c r="R478" t="str">
        <f>salesTable[sources_final]</f>
        <v>Agent_App_2025.csv</v>
      </c>
      <c r="S478" s="22"/>
    </row>
    <row r="479" spans="1:19" x14ac:dyDescent="0.3">
      <c r="A479" s="8" t="str">
        <f>salesTable[orderRef_final]</f>
        <v>GH-KOF-2025-00690</v>
      </c>
      <c r="B479" s="17">
        <f>salesTable[orderDate_final]</f>
        <v>45922</v>
      </c>
      <c r="C479" s="17" t="str">
        <f>salesTable[CustomerID_final]</f>
        <v>C0225</v>
      </c>
      <c r="D479" s="17" t="str">
        <f>salesTable[firstName_Final]</f>
        <v>MICHAEL</v>
      </c>
      <c r="E479" s="17" t="str">
        <f>salesTable[lastName_final]</f>
        <v>ANTWI</v>
      </c>
      <c r="F479" s="17" t="str">
        <f>salesTable[Region_Final]</f>
        <v>KOFORIDUA</v>
      </c>
      <c r="G479" t="str">
        <f>salesTable[productID_Final]</f>
        <v>P001</v>
      </c>
      <c r="H479" t="str">
        <f>salesTable[productName_final]</f>
        <v>LAPTOP PRO 14</v>
      </c>
      <c r="I479" t="str">
        <f>salesTable[productCategory_finalStatus]</f>
        <v>ELECTRONICS</v>
      </c>
      <c r="J479" t="str">
        <f>salesTable[customerType_Final]</f>
        <v>BUSINESS</v>
      </c>
      <c r="K479" t="str">
        <f>salesTable[SalesChannel_final]</f>
        <v>ONLINE</v>
      </c>
      <c r="L479" t="str">
        <f>salesTable[paymentMethod_Final]</f>
        <v>CASH</v>
      </c>
      <c r="M479">
        <f>salesTable[Quantity_final]</f>
        <v>5</v>
      </c>
      <c r="N479">
        <f>salesTable[UnitPrice_final]</f>
        <v>4200</v>
      </c>
      <c r="O479">
        <f>salesTable[revenue_final]</f>
        <v>21000</v>
      </c>
      <c r="P479" t="str">
        <f>salesTable[Phone_final]</f>
        <v>0558024559</v>
      </c>
      <c r="Q479" t="str">
        <f>salesTable[email_final]</f>
        <v>Michael.Antwi30@Example.Com</v>
      </c>
      <c r="R479" t="str">
        <f>salesTable[sources_final]</f>
        <v>Online_Sales_2025.xlsx</v>
      </c>
      <c r="S479" s="22"/>
    </row>
    <row r="480" spans="1:19" x14ac:dyDescent="0.3">
      <c r="A480" s="8" t="str">
        <f>salesTable[orderRef_final]</f>
        <v>GH-KOF-2025-00699</v>
      </c>
      <c r="B480" s="17" t="str">
        <f>salesTable[orderDate_final]</f>
        <v>OUT OF SCOPE</v>
      </c>
      <c r="C480" s="17" t="str">
        <f>salesTable[CustomerID_final]</f>
        <v>C0217</v>
      </c>
      <c r="D480" s="17" t="str">
        <f>salesTable[firstName_Final]</f>
        <v>KWAME</v>
      </c>
      <c r="E480" s="17" t="str">
        <f>salesTable[lastName_final]</f>
        <v>OSEI</v>
      </c>
      <c r="F480" s="17" t="str">
        <f>salesTable[Region_Final]</f>
        <v>KOFORIDUA</v>
      </c>
      <c r="G480" t="str">
        <f>salesTable[productID_Final]</f>
        <v>P011</v>
      </c>
      <c r="H480" t="str">
        <f>salesTable[productName_final]</f>
        <v>EXECUTIVE DESK</v>
      </c>
      <c r="I480" t="str">
        <f>salesTable[productCategory_finalStatus]</f>
        <v>FURNITURE</v>
      </c>
      <c r="J480" t="str">
        <f>salesTable[customerType_Final]</f>
        <v>GOVERNMENT</v>
      </c>
      <c r="K480" t="str">
        <f>salesTable[SalesChannel_final]</f>
        <v>ONLINE</v>
      </c>
      <c r="L480" t="str">
        <f>salesTable[paymentMethod_Final]</f>
        <v>BANK TRANSFER</v>
      </c>
      <c r="M480">
        <f>salesTable[Quantity_final]</f>
        <v>8</v>
      </c>
      <c r="N480">
        <f>salesTable[UnitPrice_final]</f>
        <v>2400</v>
      </c>
      <c r="O480">
        <f>salesTable[revenue_final]</f>
        <v>19200</v>
      </c>
      <c r="P480" t="str">
        <f>salesTable[Phone_final]</f>
        <v>0545327563</v>
      </c>
      <c r="Q480" t="str">
        <f>salesTable[email_final]</f>
        <v>Kwame.Osei20@Example.Com</v>
      </c>
      <c r="R480" t="str">
        <f>salesTable[sources_final]</f>
        <v>Online_Sales_2025.xlsx</v>
      </c>
      <c r="S480" s="22"/>
    </row>
    <row r="481" spans="1:19" x14ac:dyDescent="0.3">
      <c r="A481" s="8" t="str">
        <f>salesTable[orderRef_final]</f>
        <v>GH-KOF-2025-00711</v>
      </c>
      <c r="B481" s="17">
        <f>salesTable[orderDate_final]</f>
        <v>45775</v>
      </c>
      <c r="C481" s="17" t="str">
        <f>salesTable[CustomerID_final]</f>
        <v>C0316</v>
      </c>
      <c r="D481" s="17" t="str">
        <f>salesTable[firstName_Final]</f>
        <v>KOJO</v>
      </c>
      <c r="E481" s="17" t="str">
        <f>salesTable[lastName_final]</f>
        <v>OSEI</v>
      </c>
      <c r="F481" s="17" t="str">
        <f>salesTable[Region_Final]</f>
        <v>KOFORIDUA</v>
      </c>
      <c r="G481" t="str">
        <f>salesTable[productID_Final]</f>
        <v>P004</v>
      </c>
      <c r="H481" t="str">
        <f>salesTable[productName_final]</f>
        <v>LASER PRINTER</v>
      </c>
      <c r="I481" t="str">
        <f>salesTable[productCategory_finalStatus]</f>
        <v>OFFICE SUPPLIES</v>
      </c>
      <c r="J481" t="str">
        <f>salesTable[customerType_Final]</f>
        <v>INDIVIDUAL</v>
      </c>
      <c r="K481" t="str">
        <f>salesTable[SalesChannel_final]</f>
        <v>MOBILE APP</v>
      </c>
      <c r="L481" t="str">
        <f>salesTable[paymentMethod_Final]</f>
        <v>CARD</v>
      </c>
      <c r="M481">
        <f>salesTable[Quantity_final]</f>
        <v>11</v>
      </c>
      <c r="N481">
        <f>salesTable[UnitPrice_final]</f>
        <v>1650</v>
      </c>
      <c r="O481">
        <f>salesTable[revenue_final]</f>
        <v>18150</v>
      </c>
      <c r="P481" t="str">
        <f>salesTable[Phone_final]</f>
        <v>0546972548</v>
      </c>
      <c r="Q481" t="str">
        <f>salesTable[email_final]</f>
        <v>Kojo.Osei80Example.Com</v>
      </c>
      <c r="R481" t="str">
        <f>salesTable[sources_final]</f>
        <v>Online_Sales_2025.xlsx</v>
      </c>
      <c r="S481" s="22"/>
    </row>
    <row r="482" spans="1:19" x14ac:dyDescent="0.3">
      <c r="A482" s="8" t="str">
        <f>salesTable[orderRef_final]</f>
        <v>GH-KOF-2025-00712</v>
      </c>
      <c r="B482" s="17">
        <f>salesTable[orderDate_final]</f>
        <v>45895</v>
      </c>
      <c r="C482" s="17" t="str">
        <f>salesTable[CustomerID_final]</f>
        <v>C0240</v>
      </c>
      <c r="D482" s="17" t="str">
        <f>salesTable[firstName_Final]</f>
        <v>KWAME</v>
      </c>
      <c r="E482" s="17" t="str">
        <f>salesTable[lastName_final]</f>
        <v>ASARE</v>
      </c>
      <c r="F482" s="17" t="str">
        <f>salesTable[Region_Final]</f>
        <v>KOFORIDUA</v>
      </c>
      <c r="G482" t="str">
        <f>salesTable[productID_Final]</f>
        <v>P001</v>
      </c>
      <c r="H482" t="str">
        <f>salesTable[productName_final]</f>
        <v>LAPTOP PRO 14</v>
      </c>
      <c r="I482" t="str">
        <f>salesTable[productCategory_finalStatus]</f>
        <v>ELECTRONICS</v>
      </c>
      <c r="J482" t="str">
        <f>salesTable[customerType_Final]</f>
        <v>INDIVIDUAL</v>
      </c>
      <c r="K482" t="str">
        <f>salesTable[SalesChannel_final]</f>
        <v>MOBILE APP</v>
      </c>
      <c r="L482" t="str">
        <f>salesTable[paymentMethod_Final]</f>
        <v>BANK TRANSFER</v>
      </c>
      <c r="M482">
        <f>salesTable[Quantity_final]</f>
        <v>11</v>
      </c>
      <c r="N482">
        <f>salesTable[UnitPrice_final]</f>
        <v>4200</v>
      </c>
      <c r="O482">
        <f>salesTable[revenue_final]</f>
        <v>46200</v>
      </c>
      <c r="P482" t="str">
        <f>salesTable[Phone_final]</f>
        <v>0269897381</v>
      </c>
      <c r="Q482" t="str">
        <f>salesTable[email_final]</f>
        <v>Kwame.Asare41@Example.Com</v>
      </c>
      <c r="R482" t="str">
        <f>salesTable[sources_final]</f>
        <v>Retail_POS_2025.csv</v>
      </c>
      <c r="S482" s="22"/>
    </row>
    <row r="483" spans="1:19" x14ac:dyDescent="0.3">
      <c r="A483" s="8" t="str">
        <f>salesTable[orderRef_final]</f>
        <v>GH-KOF-2025-00720</v>
      </c>
      <c r="B483" s="17">
        <f>salesTable[orderDate_final]</f>
        <v>45989</v>
      </c>
      <c r="C483" s="17" t="str">
        <f>salesTable[CustomerID_final]</f>
        <v>C0206</v>
      </c>
      <c r="D483" s="17" t="str">
        <f>salesTable[firstName_Final]</f>
        <v>AMA</v>
      </c>
      <c r="E483" s="17" t="str">
        <f>salesTable[lastName_final]</f>
        <v>BADU</v>
      </c>
      <c r="F483" s="17" t="str">
        <f>salesTable[Region_Final]</f>
        <v>KOFORIDUA</v>
      </c>
      <c r="G483" t="str">
        <f>salesTable[productID_Final]</f>
        <v>P012</v>
      </c>
      <c r="H483" t="str">
        <f>salesTable[productName_final]</f>
        <v>BLENDER PLUS</v>
      </c>
      <c r="I483" t="str">
        <f>salesTable[productCategory_finalStatus]</f>
        <v>HOME APPLIANCES</v>
      </c>
      <c r="J483" t="str">
        <f>salesTable[customerType_Final]</f>
        <v>BUSINESS</v>
      </c>
      <c r="K483" t="str">
        <f>salesTable[SalesChannel_final]</f>
        <v>AGENT</v>
      </c>
      <c r="L483" t="str">
        <f>salesTable[paymentMethod_Final]</f>
        <v>MOBILE MONEY</v>
      </c>
      <c r="M483">
        <f>salesTable[Quantity_final]</f>
        <v>2</v>
      </c>
      <c r="N483">
        <f>salesTable[UnitPrice_final]</f>
        <v>620</v>
      </c>
      <c r="O483">
        <f>salesTable[revenue_final]</f>
        <v>1240</v>
      </c>
      <c r="P483" t="str">
        <f>salesTable[Phone_final]</f>
        <v>0246405247</v>
      </c>
      <c r="Q483" t="str">
        <f>salesTable[email_final]</f>
        <v>Ama.Badu56@Example.Con</v>
      </c>
      <c r="R483" t="str">
        <f>salesTable[sources_final]</f>
        <v>Mobile_App_Export.csv</v>
      </c>
      <c r="S483" s="22"/>
    </row>
    <row r="484" spans="1:19" x14ac:dyDescent="0.3">
      <c r="A484" s="8" t="str">
        <f>salesTable[orderRef_final]</f>
        <v>GH-KOF-2025-00724</v>
      </c>
      <c r="B484" s="17">
        <f>salesTable[orderDate_final]</f>
        <v>45772</v>
      </c>
      <c r="C484" s="17" t="str">
        <f>salesTable[CustomerID_final]</f>
        <v>C0021</v>
      </c>
      <c r="D484" s="17" t="str">
        <f>salesTable[firstName_Final]</f>
        <v>ADWOA</v>
      </c>
      <c r="E484" s="17" t="str">
        <f>salesTable[lastName_final]</f>
        <v>OWUSU</v>
      </c>
      <c r="F484" s="17" t="str">
        <f>salesTable[Region_Final]</f>
        <v>KOFORIDUA</v>
      </c>
      <c r="G484" t="str">
        <f>salesTable[productID_Final]</f>
        <v>P004</v>
      </c>
      <c r="H484" t="str">
        <f>salesTable[productName_final]</f>
        <v>LASER PRINTER</v>
      </c>
      <c r="I484" t="str">
        <f>salesTable[productCategory_finalStatus]</f>
        <v>OFFICE SUPPLIES</v>
      </c>
      <c r="J484" t="str">
        <f>salesTable[customerType_Final]</f>
        <v>BUSINESS</v>
      </c>
      <c r="K484" t="str">
        <f>salesTable[SalesChannel_final]</f>
        <v>IN-STORE</v>
      </c>
      <c r="L484" t="str">
        <f>salesTable[paymentMethod_Final]</f>
        <v>CARD</v>
      </c>
      <c r="M484">
        <f>salesTable[Quantity_final]</f>
        <v>8</v>
      </c>
      <c r="N484">
        <f>salesTable[UnitPrice_final]</f>
        <v>1650</v>
      </c>
      <c r="O484">
        <f>salesTable[revenue_final]</f>
        <v>13200</v>
      </c>
      <c r="P484" t="str">
        <f>salesTable[Phone_final]</f>
        <v>0544838351</v>
      </c>
      <c r="Q484" t="str">
        <f>salesTable[email_final]</f>
        <v>Adwoa.Owusu82@Example.Com</v>
      </c>
      <c r="R484" t="str">
        <f>salesTable[sources_final]</f>
        <v>Online_Sales_2025.xlsx</v>
      </c>
      <c r="S484" s="22"/>
    </row>
    <row r="485" spans="1:19" x14ac:dyDescent="0.3">
      <c r="A485" s="8" t="str">
        <f>salesTable[orderRef_final]</f>
        <v>GH-KOF-2025-00730</v>
      </c>
      <c r="B485" s="17" t="str">
        <f>salesTable[orderDate_final]</f>
        <v>OUT OF SCOPE</v>
      </c>
      <c r="C485" s="17" t="str">
        <f>salesTable[CustomerID_final]</f>
        <v>C0243</v>
      </c>
      <c r="D485" s="17" t="str">
        <f>salesTable[firstName_Final]</f>
        <v>KOJO</v>
      </c>
      <c r="E485" s="17" t="str">
        <f>salesTable[lastName_final]</f>
        <v>ASARE</v>
      </c>
      <c r="F485" s="17" t="str">
        <f>salesTable[Region_Final]</f>
        <v>KOFORIDUA</v>
      </c>
      <c r="G485" t="str">
        <f>salesTable[productID_Final]</f>
        <v>P009</v>
      </c>
      <c r="H485" t="str">
        <f>salesTable[productName_final]</f>
        <v>FILING CABINET</v>
      </c>
      <c r="I485" t="str">
        <f>salesTable[productCategory_finalStatus]</f>
        <v>OFFICE SUPPLIES</v>
      </c>
      <c r="J485" t="str">
        <f>salesTable[customerType_Final]</f>
        <v>BUSINESS</v>
      </c>
      <c r="K485" t="str">
        <f>salesTable[SalesChannel_final]</f>
        <v>AGENT</v>
      </c>
      <c r="L485" t="str">
        <f>salesTable[paymentMethod_Final]</f>
        <v>BANK TRANSFER</v>
      </c>
      <c r="M485">
        <f>salesTable[Quantity_final]</f>
        <v>1</v>
      </c>
      <c r="N485">
        <f>salesTable[UnitPrice_final]</f>
        <v>980</v>
      </c>
      <c r="O485">
        <f>salesTable[revenue_final]</f>
        <v>980</v>
      </c>
      <c r="P485" t="str">
        <f>salesTable[Phone_final]</f>
        <v>0272602389</v>
      </c>
      <c r="Q485" t="str">
        <f>salesTable[email_final]</f>
        <v>Kojo.Asare4@Example.Com</v>
      </c>
      <c r="R485" t="str">
        <f>salesTable[sources_final]</f>
        <v>Retail_POS_2025.csv</v>
      </c>
      <c r="S485" s="22"/>
    </row>
    <row r="486" spans="1:19" x14ac:dyDescent="0.3">
      <c r="A486" s="8" t="str">
        <f>salesTable[orderRef_final]</f>
        <v>GH-KOF-2025-00738</v>
      </c>
      <c r="B486" s="17" t="str">
        <f>salesTable[orderDate_final]</f>
        <v>OUT OF SCOPE</v>
      </c>
      <c r="C486" s="17" t="str">
        <f>salesTable[CustomerID_final]</f>
        <v>C0199</v>
      </c>
      <c r="D486" s="17" t="str">
        <f>salesTable[firstName_Final]</f>
        <v>NAA</v>
      </c>
      <c r="E486" s="17" t="str">
        <f>salesTable[lastName_final]</f>
        <v>ADDO</v>
      </c>
      <c r="F486" s="17" t="str">
        <f>salesTable[Region_Final]</f>
        <v>KOFORIDUA</v>
      </c>
      <c r="G486" t="str">
        <f>salesTable[productID_Final]</f>
        <v>P002</v>
      </c>
      <c r="H486" t="str">
        <f>salesTable[productName_final]</f>
        <v>OFFICE CHAIR</v>
      </c>
      <c r="I486" t="str">
        <f>salesTable[productCategory_finalStatus]</f>
        <v>FURNITURE</v>
      </c>
      <c r="J486" t="str">
        <f>salesTable[customerType_Final]</f>
        <v>BUSINESS</v>
      </c>
      <c r="K486" t="str">
        <f>salesTable[SalesChannel_final]</f>
        <v>AGENT</v>
      </c>
      <c r="L486" t="str">
        <f>salesTable[paymentMethod_Final]</f>
        <v>CARD</v>
      </c>
      <c r="M486">
        <f>salesTable[Quantity_final]</f>
        <v>1</v>
      </c>
      <c r="N486">
        <f>salesTable[UnitPrice_final]</f>
        <v>850</v>
      </c>
      <c r="O486">
        <f>salesTable[revenue_final]</f>
        <v>850</v>
      </c>
      <c r="P486" t="str">
        <f>salesTable[Phone_final]</f>
        <v>0555244973</v>
      </c>
      <c r="Q486" t="str">
        <f>salesTable[email_final]</f>
        <v>Naa.Addo34@Example.Com</v>
      </c>
      <c r="R486" t="str">
        <f>salesTable[sources_final]</f>
        <v>Mobile_App_Export.csv</v>
      </c>
      <c r="S486" s="22"/>
    </row>
    <row r="487" spans="1:19" x14ac:dyDescent="0.3">
      <c r="A487" s="8" t="str">
        <f>salesTable[orderRef_final]</f>
        <v>GH-KOF-2025-00770</v>
      </c>
      <c r="B487" s="17">
        <f>salesTable[orderDate_final]</f>
        <v>45825</v>
      </c>
      <c r="C487" s="17" t="str">
        <f>salesTable[CustomerID_final]</f>
        <v>C0222</v>
      </c>
      <c r="D487" s="17" t="str">
        <f>salesTable[firstName_Final]</f>
        <v>AMA</v>
      </c>
      <c r="E487" s="17" t="str">
        <f>salesTable[lastName_final]</f>
        <v>BOATENG</v>
      </c>
      <c r="F487" s="17" t="str">
        <f>salesTable[Region_Final]</f>
        <v>KOFORIDUA</v>
      </c>
      <c r="G487" t="str">
        <f>salesTable[productID_Final]</f>
        <v>P008</v>
      </c>
      <c r="H487" t="str">
        <f>salesTable[productName_final]</f>
        <v>MICROWAVE 25L</v>
      </c>
      <c r="I487" t="str">
        <f>salesTable[productCategory_finalStatus]</f>
        <v>HOME APPLIANCES</v>
      </c>
      <c r="J487" t="str">
        <f>salesTable[customerType_Final]</f>
        <v>BUSINESS</v>
      </c>
      <c r="K487" t="str">
        <f>salesTable[SalesChannel_final]</f>
        <v>MOBILE APP</v>
      </c>
      <c r="L487" t="str">
        <f>salesTable[paymentMethod_Final]</f>
        <v>CASH</v>
      </c>
      <c r="M487">
        <f>salesTable[Quantity_final]</f>
        <v>3</v>
      </c>
      <c r="N487">
        <f>salesTable[UnitPrice_final]</f>
        <v>1250</v>
      </c>
      <c r="O487">
        <f>salesTable[revenue_final]</f>
        <v>3750</v>
      </c>
      <c r="P487" t="str">
        <f>salesTable[Phone_final]</f>
        <v>0549508256</v>
      </c>
      <c r="Q487" t="str">
        <f>salesTable[email_final]</f>
        <v>Ama.Boateng32@Example.Com</v>
      </c>
      <c r="R487" t="str">
        <f>salesTable[sources_final]</f>
        <v>Agent_App_2025.csv</v>
      </c>
      <c r="S487" s="22"/>
    </row>
    <row r="488" spans="1:19" x14ac:dyDescent="0.3">
      <c r="A488" s="8" t="str">
        <f>salesTable[orderRef_final]</f>
        <v>GH-KOF-2025-00775</v>
      </c>
      <c r="B488" s="17">
        <f>salesTable[orderDate_final]</f>
        <v>45658</v>
      </c>
      <c r="C488" s="17" t="str">
        <f>salesTable[CustomerID_final]</f>
        <v>C0371</v>
      </c>
      <c r="D488" s="17" t="str">
        <f>salesTable[firstName_Final]</f>
        <v>NAA</v>
      </c>
      <c r="E488" s="17" t="str">
        <f>salesTable[lastName_final]</f>
        <v>ASARE</v>
      </c>
      <c r="F488" s="17" t="str">
        <f>salesTable[Region_Final]</f>
        <v>KOFORIDUA</v>
      </c>
      <c r="G488" t="str">
        <f>salesTable[productID_Final]</f>
        <v>P001</v>
      </c>
      <c r="H488" t="str">
        <f>salesTable[productName_final]</f>
        <v>LAPTOP PRO 14</v>
      </c>
      <c r="I488" t="str">
        <f>salesTable[productCategory_finalStatus]</f>
        <v>ELECTRONICS</v>
      </c>
      <c r="J488" t="str">
        <f>salesTable[customerType_Final]</f>
        <v>INDIVIDUAL</v>
      </c>
      <c r="K488" t="str">
        <f>salesTable[SalesChannel_final]</f>
        <v>IN-STORE</v>
      </c>
      <c r="L488" t="str">
        <f>salesTable[paymentMethod_Final]</f>
        <v>MOBILE MONEY</v>
      </c>
      <c r="M488">
        <f>salesTable[Quantity_final]</f>
        <v>4</v>
      </c>
      <c r="N488">
        <f>salesTable[UnitPrice_final]</f>
        <v>4200</v>
      </c>
      <c r="O488">
        <f>salesTable[revenue_final]</f>
        <v>16800</v>
      </c>
      <c r="P488" t="str">
        <f>salesTable[Phone_final]</f>
        <v>0262377448</v>
      </c>
      <c r="Q488" t="str">
        <f>salesTable[email_final]</f>
        <v>Naa.Asare63@Example.Con</v>
      </c>
      <c r="R488" t="str">
        <f>salesTable[sources_final]</f>
        <v>Agent_App_2025.csv</v>
      </c>
      <c r="S488" s="22"/>
    </row>
    <row r="489" spans="1:19" x14ac:dyDescent="0.3">
      <c r="A489" s="8" t="str">
        <f>salesTable[orderRef_final]</f>
        <v>GH-KOF-2025-00777</v>
      </c>
      <c r="B489" s="17">
        <f>salesTable[orderDate_final]</f>
        <v>45999</v>
      </c>
      <c r="C489" s="17" t="str">
        <f>salesTable[CustomerID_final]</f>
        <v>C0369</v>
      </c>
      <c r="D489" s="17" t="str">
        <f>salesTable[firstName_Final]</f>
        <v>MICHAEL</v>
      </c>
      <c r="E489" s="17" t="str">
        <f>salesTable[lastName_final]</f>
        <v>ANTWI</v>
      </c>
      <c r="F489" s="17" t="str">
        <f>salesTable[Region_Final]</f>
        <v>KOFORIDUA</v>
      </c>
      <c r="G489" t="str">
        <f>salesTable[productID_Final]</f>
        <v>P009</v>
      </c>
      <c r="H489" t="str">
        <f>salesTable[productName_final]</f>
        <v>FILING CABINET</v>
      </c>
      <c r="I489" t="str">
        <f>salesTable[productCategory_finalStatus]</f>
        <v>OFFICE SUPPLIES</v>
      </c>
      <c r="J489" t="str">
        <f>salesTable[customerType_Final]</f>
        <v>BUSINESS</v>
      </c>
      <c r="K489" t="str">
        <f>salesTable[SalesChannel_final]</f>
        <v>MOBILE APP</v>
      </c>
      <c r="L489" t="str">
        <f>salesTable[paymentMethod_Final]</f>
        <v>CARD</v>
      </c>
      <c r="M489">
        <f>salesTable[Quantity_final]</f>
        <v>8</v>
      </c>
      <c r="N489">
        <f>salesTable[UnitPrice_final]</f>
        <v>980</v>
      </c>
      <c r="O489">
        <f>salesTable[revenue_final]</f>
        <v>7840</v>
      </c>
      <c r="P489" t="str">
        <f>salesTable[Phone_final]</f>
        <v>0504753239</v>
      </c>
      <c r="Q489" t="str">
        <f>salesTable[email_final]</f>
        <v>Michael.Antwi24@Example.Com</v>
      </c>
      <c r="R489" t="str">
        <f>salesTable[sources_final]</f>
        <v>Online_Sales_2025.xlsx</v>
      </c>
      <c r="S489" s="22"/>
    </row>
    <row r="490" spans="1:19" x14ac:dyDescent="0.3">
      <c r="A490" s="8" t="str">
        <f>salesTable[orderRef_final]</f>
        <v>GH-KOF-2025-00778</v>
      </c>
      <c r="B490" s="17">
        <f>salesTable[orderDate_final]</f>
        <v>45762</v>
      </c>
      <c r="C490" s="17" t="str">
        <f>salesTable[CustomerID_final]</f>
        <v>C0175</v>
      </c>
      <c r="D490" s="17" t="str">
        <f>salesTable[firstName_Final]</f>
        <v>KOFI</v>
      </c>
      <c r="E490" s="17" t="str">
        <f>salesTable[lastName_final]</f>
        <v>APPIAH</v>
      </c>
      <c r="F490" s="17" t="str">
        <f>salesTable[Region_Final]</f>
        <v>KOFORIDUA</v>
      </c>
      <c r="G490" t="str">
        <f>salesTable[productID_Final]</f>
        <v>P006</v>
      </c>
      <c r="H490" t="str">
        <f>salesTable[productName_final]</f>
        <v>STANDING DESK</v>
      </c>
      <c r="I490" t="str">
        <f>salesTable[productCategory_finalStatus]</f>
        <v>FURNITURE</v>
      </c>
      <c r="J490" t="str">
        <f>salesTable[customerType_Final]</f>
        <v>INDIVIDUAL</v>
      </c>
      <c r="K490" t="str">
        <f>salesTable[SalesChannel_final]</f>
        <v>AGENT</v>
      </c>
      <c r="L490" t="str">
        <f>salesTable[paymentMethod_Final]</f>
        <v>CASH</v>
      </c>
      <c r="M490">
        <f>salesTable[Quantity_final]</f>
        <v>6</v>
      </c>
      <c r="N490">
        <f>salesTable[UnitPrice_final]</f>
        <v>1900</v>
      </c>
      <c r="O490">
        <f>salesTable[revenue_final]</f>
        <v>11400</v>
      </c>
      <c r="P490" t="str">
        <f>salesTable[Phone_final]</f>
        <v>0266280904</v>
      </c>
      <c r="Q490" t="str">
        <f>salesTable[email_final]</f>
        <v>Kofi.Appiah12@Example.Com</v>
      </c>
      <c r="R490" t="str">
        <f>salesTable[sources_final]</f>
        <v>Online_Sales_2025.xlsx</v>
      </c>
      <c r="S490" s="22"/>
    </row>
    <row r="491" spans="1:19" x14ac:dyDescent="0.3">
      <c r="A491" s="8" t="str">
        <f>salesTable[orderRef_final]</f>
        <v>GH-KOF-2025-00782</v>
      </c>
      <c r="B491" s="17">
        <f>salesTable[orderDate_final]</f>
        <v>45912</v>
      </c>
      <c r="C491" s="17" t="str">
        <f>salesTable[CustomerID_final]</f>
        <v>C0160</v>
      </c>
      <c r="D491" s="17" t="str">
        <f>salesTable[firstName_Final]</f>
        <v>MICHAEL</v>
      </c>
      <c r="E491" s="17" t="str">
        <f>salesTable[lastName_final]</f>
        <v>ARTHUR</v>
      </c>
      <c r="F491" s="17" t="str">
        <f>salesTable[Region_Final]</f>
        <v>KOFORIDUA</v>
      </c>
      <c r="G491" t="str">
        <f>salesTable[productID_Final]</f>
        <v>P001</v>
      </c>
      <c r="H491" t="str">
        <f>salesTable[productName_final]</f>
        <v>LAPTOP PRO 14</v>
      </c>
      <c r="I491" t="str">
        <f>salesTable[productCategory_finalStatus]</f>
        <v>ELECTRONICS</v>
      </c>
      <c r="J491" t="str">
        <f>salesTable[customerType_Final]</f>
        <v>GOVERNMENT</v>
      </c>
      <c r="K491" t="str">
        <f>salesTable[SalesChannel_final]</f>
        <v>ONLINE</v>
      </c>
      <c r="L491" t="str">
        <f>salesTable[paymentMethod_Final]</f>
        <v>CASH</v>
      </c>
      <c r="M491">
        <f>salesTable[Quantity_final]</f>
        <v>11</v>
      </c>
      <c r="N491">
        <f>salesTable[UnitPrice_final]</f>
        <v>4200</v>
      </c>
      <c r="O491">
        <f>salesTable[revenue_final]</f>
        <v>46200</v>
      </c>
      <c r="P491" t="str">
        <f>salesTable[Phone_final]</f>
        <v>0276954223</v>
      </c>
      <c r="Q491" t="str">
        <f>salesTable[email_final]</f>
        <v>Michael.Arthur16Example.Com</v>
      </c>
      <c r="R491" t="str">
        <f>salesTable[sources_final]</f>
        <v>Agent_App_2025.csv</v>
      </c>
      <c r="S491" s="22"/>
    </row>
    <row r="492" spans="1:19" x14ac:dyDescent="0.3">
      <c r="A492" s="8" t="str">
        <f>salesTable[orderRef_final]</f>
        <v>GH-KOF-2025-00791</v>
      </c>
      <c r="B492" s="17">
        <f>salesTable[orderDate_final]</f>
        <v>45904</v>
      </c>
      <c r="C492" s="17" t="str">
        <f>salesTable[CustomerID_final]</f>
        <v>C0141</v>
      </c>
      <c r="D492" s="17" t="str">
        <f>salesTable[firstName_Final]</f>
        <v>AKOSUA</v>
      </c>
      <c r="E492" s="17" t="str">
        <f>salesTable[lastName_final]</f>
        <v>OSEI</v>
      </c>
      <c r="F492" s="17" t="str">
        <f>salesTable[Region_Final]</f>
        <v>KOFORIDUA</v>
      </c>
      <c r="G492" t="str">
        <f>salesTable[productID_Final]</f>
        <v>P002</v>
      </c>
      <c r="H492" t="str">
        <f>salesTable[productName_final]</f>
        <v>OFFICE CHAIR</v>
      </c>
      <c r="I492" t="str">
        <f>salesTable[productCategory_finalStatus]</f>
        <v>FURNITURE</v>
      </c>
      <c r="J492" t="str">
        <f>salesTable[customerType_Final]</f>
        <v>GOVERNMENT</v>
      </c>
      <c r="K492" t="str">
        <f>salesTable[SalesChannel_final]</f>
        <v>MOBILE APP</v>
      </c>
      <c r="L492" t="str">
        <f>salesTable[paymentMethod_Final]</f>
        <v>CARD</v>
      </c>
      <c r="M492">
        <f>salesTable[Quantity_final]</f>
        <v>7</v>
      </c>
      <c r="N492">
        <f>salesTable[UnitPrice_final]</f>
        <v>850</v>
      </c>
      <c r="O492">
        <f>salesTable[revenue_final]</f>
        <v>5950</v>
      </c>
      <c r="P492" t="str">
        <f>salesTable[Phone_final]</f>
        <v>0507080651</v>
      </c>
      <c r="Q492" t="str">
        <f>salesTable[email_final]</f>
        <v>Akosua.Osei83@Example.Com</v>
      </c>
      <c r="R492" t="str">
        <f>salesTable[sources_final]</f>
        <v>Mobile_App_Export.csv</v>
      </c>
      <c r="S492" s="22"/>
    </row>
    <row r="493" spans="1:19" x14ac:dyDescent="0.3">
      <c r="A493" s="8" t="str">
        <f>salesTable[orderRef_final]</f>
        <v>GH-KOF-2025-00805</v>
      </c>
      <c r="B493" s="17" t="str">
        <f>salesTable[orderDate_final]</f>
        <v>OUT OF SCOPE</v>
      </c>
      <c r="C493" s="17" t="str">
        <f>salesTable[CustomerID_final]</f>
        <v>C0206</v>
      </c>
      <c r="D493" s="17" t="str">
        <f>salesTable[firstName_Final]</f>
        <v>AMA</v>
      </c>
      <c r="E493" s="17" t="str">
        <f>salesTable[lastName_final]</f>
        <v>BADU</v>
      </c>
      <c r="F493" s="17" t="str">
        <f>salesTable[Region_Final]</f>
        <v>KOFORIDUA</v>
      </c>
      <c r="G493" t="str">
        <f>salesTable[productID_Final]</f>
        <v>P001</v>
      </c>
      <c r="H493" t="str">
        <f>salesTable[productName_final]</f>
        <v>LAPTOP PRO 14</v>
      </c>
      <c r="I493" t="str">
        <f>salesTable[productCategory_finalStatus]</f>
        <v>ELECTRONICS</v>
      </c>
      <c r="J493" t="str">
        <f>salesTable[customerType_Final]</f>
        <v>BUSINESS</v>
      </c>
      <c r="K493" t="str">
        <f>salesTable[SalesChannel_final]</f>
        <v>MOBILE APP</v>
      </c>
      <c r="L493" t="str">
        <f>salesTable[paymentMethod_Final]</f>
        <v>CARD</v>
      </c>
      <c r="M493">
        <f>salesTable[Quantity_final]</f>
        <v>1</v>
      </c>
      <c r="N493">
        <f>salesTable[UnitPrice_final]</f>
        <v>4200</v>
      </c>
      <c r="O493">
        <f>salesTable[revenue_final]</f>
        <v>4200</v>
      </c>
      <c r="P493" t="str">
        <f>salesTable[Phone_final]</f>
        <v>0509451201</v>
      </c>
      <c r="Q493" t="str">
        <f>salesTable[email_final]</f>
        <v>Ama.Badu3@Example.Com</v>
      </c>
      <c r="R493" t="str">
        <f>salesTable[sources_final]</f>
        <v>Online_Sales_2025.xlsx</v>
      </c>
      <c r="S493" s="22"/>
    </row>
    <row r="494" spans="1:19" x14ac:dyDescent="0.3">
      <c r="A494" s="8" t="str">
        <f>salesTable[orderRef_final]</f>
        <v>GH-KOF-2025-00811</v>
      </c>
      <c r="B494" s="17">
        <f>salesTable[orderDate_final]</f>
        <v>45879</v>
      </c>
      <c r="C494" s="17" t="str">
        <f>salesTable[CustomerID_final]</f>
        <v>C0035</v>
      </c>
      <c r="D494" s="17" t="str">
        <f>salesTable[firstName_Final]</f>
        <v>MISSING</v>
      </c>
      <c r="E494" s="17" t="str">
        <f>salesTable[lastName_final]</f>
        <v>BADU</v>
      </c>
      <c r="F494" s="17" t="str">
        <f>salesTable[Region_Final]</f>
        <v>KOFORIDUA</v>
      </c>
      <c r="G494" t="str">
        <f>salesTable[productID_Final]</f>
        <v>P003</v>
      </c>
      <c r="H494" t="str">
        <f>salesTable[productName_final]</f>
        <v>WIRELESS HEADSET</v>
      </c>
      <c r="I494" t="str">
        <f>salesTable[productCategory_finalStatus]</f>
        <v>ELECTRONICS</v>
      </c>
      <c r="J494" t="str">
        <f>salesTable[customerType_Final]</f>
        <v>GOVERNMENT</v>
      </c>
      <c r="K494" t="str">
        <f>salesTable[SalesChannel_final]</f>
        <v>MOBILE APP</v>
      </c>
      <c r="L494" t="str">
        <f>salesTable[paymentMethod_Final]</f>
        <v>CARD</v>
      </c>
      <c r="M494">
        <f>salesTable[Quantity_final]</f>
        <v>9</v>
      </c>
      <c r="N494">
        <f>salesTable[UnitPrice_final]</f>
        <v>420</v>
      </c>
      <c r="O494">
        <f>salesTable[revenue_final]</f>
        <v>3780</v>
      </c>
      <c r="P494" t="str">
        <f>salesTable[Phone_final]</f>
        <v>0595218676</v>
      </c>
      <c r="Q494" t="str">
        <f>salesTable[email_final]</f>
        <v>Kwame.Badu75@Example.Com</v>
      </c>
      <c r="R494" t="str">
        <f>salesTable[sources_final]</f>
        <v>Retail_POS_2025.csv</v>
      </c>
      <c r="S494" s="22"/>
    </row>
    <row r="495" spans="1:19" x14ac:dyDescent="0.3">
      <c r="A495" s="8" t="str">
        <f>salesTable[orderRef_final]</f>
        <v>GH-KOF-2025-00818</v>
      </c>
      <c r="B495" s="17">
        <f>salesTable[orderDate_final]</f>
        <v>45992</v>
      </c>
      <c r="C495" s="17" t="str">
        <f>salesTable[CustomerID_final]</f>
        <v>C0005</v>
      </c>
      <c r="D495" s="17" t="str">
        <f>salesTable[firstName_Final]</f>
        <v>KOJO</v>
      </c>
      <c r="E495" s="17" t="str">
        <f>salesTable[lastName_final]</f>
        <v>OWUSU</v>
      </c>
      <c r="F495" s="17" t="str">
        <f>salesTable[Region_Final]</f>
        <v>KOFORIDUA</v>
      </c>
      <c r="G495" t="str">
        <f>salesTable[productID_Final]</f>
        <v>P001</v>
      </c>
      <c r="H495" t="str">
        <f>salesTable[productName_final]</f>
        <v>LAPTOP PRO 14</v>
      </c>
      <c r="I495" t="str">
        <f>salesTable[productCategory_finalStatus]</f>
        <v>ELECTRONICS</v>
      </c>
      <c r="J495" t="str">
        <f>salesTable[customerType_Final]</f>
        <v>BUSINESS</v>
      </c>
      <c r="K495" t="str">
        <f>salesTable[SalesChannel_final]</f>
        <v>MOBILE APP</v>
      </c>
      <c r="L495" t="str">
        <f>salesTable[paymentMethod_Final]</f>
        <v>BANK TRANSFER</v>
      </c>
      <c r="M495">
        <f>salesTable[Quantity_final]</f>
        <v>9</v>
      </c>
      <c r="N495">
        <f>salesTable[UnitPrice_final]</f>
        <v>4200</v>
      </c>
      <c r="O495">
        <f>salesTable[revenue_final]</f>
        <v>37800</v>
      </c>
      <c r="P495" t="str">
        <f>salesTable[Phone_final]</f>
        <v>0242563752</v>
      </c>
      <c r="Q495" t="str">
        <f>salesTable[email_final]</f>
        <v>Kojo.Owusu9@Example.Com</v>
      </c>
      <c r="R495" t="str">
        <f>salesTable[sources_final]</f>
        <v>Retail_POS_2025.csv</v>
      </c>
      <c r="S495" s="22"/>
    </row>
    <row r="496" spans="1:19" x14ac:dyDescent="0.3">
      <c r="A496" s="8" t="str">
        <f>salesTable[orderRef_final]</f>
        <v>GH-KOF-2025-00824</v>
      </c>
      <c r="B496" s="17">
        <f>salesTable[orderDate_final]</f>
        <v>45766</v>
      </c>
      <c r="C496" s="17" t="str">
        <f>salesTable[CustomerID_final]</f>
        <v>C0297</v>
      </c>
      <c r="D496" s="17" t="str">
        <f>salesTable[firstName_Final]</f>
        <v>NAA</v>
      </c>
      <c r="E496" s="17" t="str">
        <f>salesTable[lastName_final]</f>
        <v>ANTWI</v>
      </c>
      <c r="F496" s="17" t="str">
        <f>salesTable[Region_Final]</f>
        <v>KOFORIDUA</v>
      </c>
      <c r="G496" t="str">
        <f>salesTable[productID_Final]</f>
        <v>P010</v>
      </c>
      <c r="H496" t="str">
        <f>salesTable[productName_final]</f>
        <v>AIR CONDITIONER</v>
      </c>
      <c r="I496" t="str">
        <f>salesTable[productCategory_finalStatus]</f>
        <v>HOME APPLIANCES</v>
      </c>
      <c r="J496" t="str">
        <f>salesTable[customerType_Final]</f>
        <v>GOVERNMENT</v>
      </c>
      <c r="K496" t="str">
        <f>salesTable[SalesChannel_final]</f>
        <v>IN-STORE</v>
      </c>
      <c r="L496" t="str">
        <f>salesTable[paymentMethod_Final]</f>
        <v>MOBILE MONEY</v>
      </c>
      <c r="M496">
        <f>salesTable[Quantity_final]</f>
        <v>10</v>
      </c>
      <c r="N496">
        <f>salesTable[UnitPrice_final]</f>
        <v>3600</v>
      </c>
      <c r="O496">
        <f>salesTable[revenue_final]</f>
        <v>36000</v>
      </c>
      <c r="P496" t="str">
        <f>salesTable[Phone_final]</f>
        <v>0205302104</v>
      </c>
      <c r="Q496" t="str">
        <f>salesTable[email_final]</f>
        <v>Naa.Antwi5@Example.Com</v>
      </c>
      <c r="R496" t="str">
        <f>salesTable[sources_final]</f>
        <v>Agent_App_2025.csv</v>
      </c>
      <c r="S496" s="22"/>
    </row>
    <row r="497" spans="1:19" x14ac:dyDescent="0.3">
      <c r="A497" s="8" t="str">
        <f>salesTable[orderRef_final]</f>
        <v>GH-KOF-2025-00858</v>
      </c>
      <c r="B497" s="17">
        <f>salesTable[orderDate_final]</f>
        <v>45789</v>
      </c>
      <c r="C497" s="17" t="str">
        <f>salesTable[CustomerID_final]</f>
        <v>C0325</v>
      </c>
      <c r="D497" s="17" t="str">
        <f>salesTable[firstName_Final]</f>
        <v>NAA</v>
      </c>
      <c r="E497" s="17" t="str">
        <f>salesTable[lastName_final]</f>
        <v>OSEI</v>
      </c>
      <c r="F497" s="17" t="str">
        <f>salesTable[Region_Final]</f>
        <v>KOFORIDUA</v>
      </c>
      <c r="G497" t="str">
        <f>salesTable[productID_Final]</f>
        <v>P005</v>
      </c>
      <c r="H497" t="str">
        <f>salesTable[productName_final]</f>
        <v>SMARTPHONE X</v>
      </c>
      <c r="I497" t="str">
        <f>salesTable[productCategory_finalStatus]</f>
        <v>ELECTRONICS</v>
      </c>
      <c r="J497" t="str">
        <f>salesTable[customerType_Final]</f>
        <v>BUSINESS</v>
      </c>
      <c r="K497" t="str">
        <f>salesTable[SalesChannel_final]</f>
        <v>IN-STORE</v>
      </c>
      <c r="L497" t="str">
        <f>salesTable[paymentMethod_Final]</f>
        <v>BANK TRANSFER</v>
      </c>
      <c r="M497">
        <f>salesTable[Quantity_final]</f>
        <v>11</v>
      </c>
      <c r="N497">
        <f>salesTable[UnitPrice_final]</f>
        <v>2800</v>
      </c>
      <c r="O497">
        <f>salesTable[revenue_final]</f>
        <v>30800</v>
      </c>
      <c r="P497" t="str">
        <f>salesTable[Phone_final]</f>
        <v>0241234567</v>
      </c>
      <c r="Q497" t="str">
        <f>salesTable[email_final]</f>
        <v>Naa.Osei12Example.Com</v>
      </c>
      <c r="R497" t="str">
        <f>salesTable[sources_final]</f>
        <v>Online_Sales_2025.xlsx</v>
      </c>
      <c r="S497" s="22"/>
    </row>
    <row r="498" spans="1:19" x14ac:dyDescent="0.3">
      <c r="A498" s="8" t="str">
        <f>salesTable[orderRef_final]</f>
        <v>GH-KOF-2025-00867</v>
      </c>
      <c r="B498" s="17">
        <f>salesTable[orderDate_final]</f>
        <v>45947</v>
      </c>
      <c r="C498" s="17" t="str">
        <f>salesTable[CustomerID_final]</f>
        <v>C0175</v>
      </c>
      <c r="D498" s="17" t="str">
        <f>salesTable[firstName_Final]</f>
        <v>KOFI</v>
      </c>
      <c r="E498" s="17" t="str">
        <f>salesTable[lastName_final]</f>
        <v>APPIAH</v>
      </c>
      <c r="F498" s="17" t="str">
        <f>salesTable[Region_Final]</f>
        <v>KOFORIDUA</v>
      </c>
      <c r="G498" t="str">
        <f>salesTable[productID_Final]</f>
        <v>P005</v>
      </c>
      <c r="H498" t="str">
        <f>salesTable[productName_final]</f>
        <v>SMARTPHONE X</v>
      </c>
      <c r="I498" t="str">
        <f>salesTable[productCategory_finalStatus]</f>
        <v>ELECTRONICS</v>
      </c>
      <c r="J498" t="str">
        <f>salesTable[customerType_Final]</f>
        <v>INDIVIDUAL</v>
      </c>
      <c r="K498" t="str">
        <f>salesTable[SalesChannel_final]</f>
        <v>AGENT</v>
      </c>
      <c r="L498" t="str">
        <f>salesTable[paymentMethod_Final]</f>
        <v>CARD</v>
      </c>
      <c r="M498">
        <f>salesTable[Quantity_final]</f>
        <v>11</v>
      </c>
      <c r="N498">
        <f>salesTable[UnitPrice_final]</f>
        <v>2800</v>
      </c>
      <c r="O498">
        <f>salesTable[revenue_final]</f>
        <v>30800</v>
      </c>
      <c r="P498" t="str">
        <f>salesTable[Phone_final]</f>
        <v>0272124695</v>
      </c>
      <c r="Q498" t="str">
        <f>salesTable[email_final]</f>
        <v>Kofi.Appiah65@Example.Com</v>
      </c>
      <c r="R498" t="str">
        <f>salesTable[sources_final]</f>
        <v>Retail_POS_2025.csv</v>
      </c>
      <c r="S498" s="22"/>
    </row>
    <row r="499" spans="1:19" x14ac:dyDescent="0.3">
      <c r="A499" s="8" t="str">
        <f>salesTable[orderRef_final]</f>
        <v>GH-KOF-2025-00877</v>
      </c>
      <c r="B499" s="17">
        <f>salesTable[orderDate_final]</f>
        <v>45697</v>
      </c>
      <c r="C499" s="17" t="str">
        <f>salesTable[CustomerID_final]</f>
        <v>C0066</v>
      </c>
      <c r="D499" s="17" t="str">
        <f>salesTable[firstName_Final]</f>
        <v>KWAME</v>
      </c>
      <c r="E499" s="17" t="str">
        <f>salesTable[lastName_final]</f>
        <v>ARTHUR</v>
      </c>
      <c r="F499" s="17" t="str">
        <f>salesTable[Region_Final]</f>
        <v>KOFORIDUA</v>
      </c>
      <c r="G499" t="str">
        <f>salesTable[productID_Final]</f>
        <v>P007</v>
      </c>
      <c r="H499" t="str">
        <f>salesTable[productName_final]</f>
        <v>COTTON SHIRT</v>
      </c>
      <c r="I499" t="str">
        <f>salesTable[productCategory_finalStatus]</f>
        <v>CLOTHING</v>
      </c>
      <c r="J499" t="str">
        <f>salesTable[customerType_Final]</f>
        <v>INDIVIDUAL</v>
      </c>
      <c r="K499" t="str">
        <f>salesTable[SalesChannel_final]</f>
        <v>AGENT</v>
      </c>
      <c r="L499" t="str">
        <f>salesTable[paymentMethod_Final]</f>
        <v>CARD</v>
      </c>
      <c r="M499">
        <f>salesTable[Quantity_final]</f>
        <v>2</v>
      </c>
      <c r="N499">
        <f>salesTable[UnitPrice_final]</f>
        <v>180</v>
      </c>
      <c r="O499">
        <f>salesTable[revenue_final]</f>
        <v>360</v>
      </c>
      <c r="P499" t="str">
        <f>salesTable[Phone_final]</f>
        <v>0264379572</v>
      </c>
      <c r="Q499" t="str">
        <f>salesTable[email_final]</f>
        <v>Kwame.Arthur83@Example.Com</v>
      </c>
      <c r="R499" t="str">
        <f>salesTable[sources_final]</f>
        <v>Agent_App_2025.csv</v>
      </c>
      <c r="S499" s="22"/>
    </row>
    <row r="500" spans="1:19" x14ac:dyDescent="0.3">
      <c r="A500" s="8" t="str">
        <f>salesTable[orderRef_final]</f>
        <v>GH-KOF-2025-00885</v>
      </c>
      <c r="B500" s="17">
        <f>salesTable[orderDate_final]</f>
        <v>45711</v>
      </c>
      <c r="C500" s="17" t="str">
        <f>salesTable[CustomerID_final]</f>
        <v>C0354</v>
      </c>
      <c r="D500" s="17" t="str">
        <f>salesTable[firstName_Final]</f>
        <v>AKOSUA</v>
      </c>
      <c r="E500" s="17" t="str">
        <f>salesTable[lastName_final]</f>
        <v>OSEI</v>
      </c>
      <c r="F500" s="17" t="str">
        <f>salesTable[Region_Final]</f>
        <v>KOFORIDUA</v>
      </c>
      <c r="G500" t="str">
        <f>salesTable[productID_Final]</f>
        <v>P006</v>
      </c>
      <c r="H500" t="str">
        <f>salesTable[productName_final]</f>
        <v>STANDING DESK</v>
      </c>
      <c r="I500" t="str">
        <f>salesTable[productCategory_finalStatus]</f>
        <v>FURNITURE</v>
      </c>
      <c r="J500" t="str">
        <f>salesTable[customerType_Final]</f>
        <v>BUSINESS</v>
      </c>
      <c r="K500" t="str">
        <f>salesTable[SalesChannel_final]</f>
        <v>AGENT</v>
      </c>
      <c r="L500" t="str">
        <f>salesTable[paymentMethod_Final]</f>
        <v>BANK TRANSFER</v>
      </c>
      <c r="M500">
        <f>salesTable[Quantity_final]</f>
        <v>8</v>
      </c>
      <c r="N500">
        <f>salesTable[UnitPrice_final]</f>
        <v>1900</v>
      </c>
      <c r="O500">
        <f>salesTable[revenue_final]</f>
        <v>15200</v>
      </c>
      <c r="P500" t="str">
        <f>salesTable[Phone_final]</f>
        <v>0553344969</v>
      </c>
      <c r="Q500" t="str">
        <f>salesTable[email_final]</f>
        <v>Akosua.Osei99@Example.Com</v>
      </c>
      <c r="R500" t="str">
        <f>salesTable[sources_final]</f>
        <v>Agent_App_2025.csv</v>
      </c>
      <c r="S500" s="22"/>
    </row>
    <row r="501" spans="1:19" x14ac:dyDescent="0.3">
      <c r="A501" s="8" t="str">
        <f>salesTable[orderRef_final]</f>
        <v>GH-KOF-2025-00886</v>
      </c>
      <c r="B501" s="17" t="str">
        <f>salesTable[orderDate_final]</f>
        <v>OUT OF SCOPE</v>
      </c>
      <c r="C501" s="17" t="str">
        <f>salesTable[CustomerID_final]</f>
        <v>C0305</v>
      </c>
      <c r="D501" s="17" t="str">
        <f>salesTable[firstName_Final]</f>
        <v>KOFI</v>
      </c>
      <c r="E501" s="17" t="str">
        <f>salesTable[lastName_final]</f>
        <v>APPIAH</v>
      </c>
      <c r="F501" s="17" t="str">
        <f>salesTable[Region_Final]</f>
        <v>KOFORIDUA</v>
      </c>
      <c r="G501" t="str">
        <f>salesTable[productID_Final]</f>
        <v>P004</v>
      </c>
      <c r="H501" t="str">
        <f>salesTable[productName_final]</f>
        <v>LASER PRINTER</v>
      </c>
      <c r="I501" t="str">
        <f>salesTable[productCategory_finalStatus]</f>
        <v>OFFICE SUPPLIES</v>
      </c>
      <c r="J501" t="str">
        <f>salesTable[customerType_Final]</f>
        <v>GOVERNMENT</v>
      </c>
      <c r="K501" t="str">
        <f>salesTable[SalesChannel_final]</f>
        <v>MOBILE APP</v>
      </c>
      <c r="L501" t="str">
        <f>salesTable[paymentMethod_Final]</f>
        <v>CARD</v>
      </c>
      <c r="M501">
        <f>salesTable[Quantity_final]</f>
        <v>1</v>
      </c>
      <c r="N501">
        <f>salesTable[UnitPrice_final]</f>
        <v>1650</v>
      </c>
      <c r="O501">
        <f>salesTable[revenue_final]</f>
        <v>1650</v>
      </c>
      <c r="P501" t="str">
        <f>salesTable[Phone_final]</f>
        <v>0246691601</v>
      </c>
      <c r="Q501" t="str">
        <f>salesTable[email_final]</f>
        <v>Kofi.Appiah12@Example.Com</v>
      </c>
      <c r="R501" t="str">
        <f>salesTable[sources_final]</f>
        <v>Agent_App_2025.csv</v>
      </c>
      <c r="S501" s="22"/>
    </row>
    <row r="502" spans="1:19" x14ac:dyDescent="0.3">
      <c r="A502" s="8" t="str">
        <f>salesTable[orderRef_final]</f>
        <v>GH-KOF-2025-00888</v>
      </c>
      <c r="B502" s="17">
        <f>salesTable[orderDate_final]</f>
        <v>45799</v>
      </c>
      <c r="C502" s="17" t="str">
        <f>salesTable[CustomerID_final]</f>
        <v>C0135</v>
      </c>
      <c r="D502" s="17" t="str">
        <f>salesTable[firstName_Final]</f>
        <v>KOJO</v>
      </c>
      <c r="E502" s="17" t="str">
        <f>salesTable[lastName_final]</f>
        <v>OSEI</v>
      </c>
      <c r="F502" s="17" t="str">
        <f>salesTable[Region_Final]</f>
        <v>KOFORIDUA</v>
      </c>
      <c r="G502" t="str">
        <f>salesTable[productID_Final]</f>
        <v>P001</v>
      </c>
      <c r="H502" t="str">
        <f>salesTable[productName_final]</f>
        <v>LAPTOP PRO 14</v>
      </c>
      <c r="I502" t="str">
        <f>salesTable[productCategory_finalStatus]</f>
        <v>ELECTRONICS</v>
      </c>
      <c r="J502" t="str">
        <f>salesTable[customerType_Final]</f>
        <v>INDIVIDUAL</v>
      </c>
      <c r="K502" t="str">
        <f>salesTable[SalesChannel_final]</f>
        <v>MOBILE APP</v>
      </c>
      <c r="L502" t="str">
        <f>salesTable[paymentMethod_Final]</f>
        <v>MOBILE MONEY</v>
      </c>
      <c r="M502">
        <f>salesTable[Quantity_final]</f>
        <v>4</v>
      </c>
      <c r="N502">
        <f>salesTable[UnitPrice_final]</f>
        <v>4200</v>
      </c>
      <c r="O502">
        <f>salesTable[revenue_final]</f>
        <v>16800</v>
      </c>
      <c r="P502" t="str">
        <f>salesTable[Phone_final]</f>
        <v>0261974801</v>
      </c>
      <c r="Q502" t="str">
        <f>salesTable[email_final]</f>
        <v>Kojo.Osei86@Example.Com</v>
      </c>
      <c r="R502" t="str">
        <f>salesTable[sources_final]</f>
        <v>Agent_App_2025.csv</v>
      </c>
      <c r="S502" s="22"/>
    </row>
    <row r="503" spans="1:19" x14ac:dyDescent="0.3">
      <c r="A503" s="8" t="str">
        <f>salesTable[orderRef_final]</f>
        <v>GH-KOF-2025-00890</v>
      </c>
      <c r="B503" s="17" t="str">
        <f>salesTable[orderDate_final]</f>
        <v>OUT OF SCOPE</v>
      </c>
      <c r="C503" s="17" t="str">
        <f>salesTable[CustomerID_final]</f>
        <v>C0142</v>
      </c>
      <c r="D503" s="17" t="str">
        <f>salesTable[firstName_Final]</f>
        <v>AKOSUA</v>
      </c>
      <c r="E503" s="17" t="str">
        <f>salesTable[lastName_final]</f>
        <v>MENSAH</v>
      </c>
      <c r="F503" s="17" t="str">
        <f>salesTable[Region_Final]</f>
        <v>KOFORIDUA</v>
      </c>
      <c r="G503" t="str">
        <f>salesTable[productID_Final]</f>
        <v>P005</v>
      </c>
      <c r="H503" t="str">
        <f>salesTable[productName_final]</f>
        <v>SMARTPHONE X</v>
      </c>
      <c r="I503" t="str">
        <f>salesTable[productCategory_finalStatus]</f>
        <v>ELECTRONICS</v>
      </c>
      <c r="J503" t="str">
        <f>salesTable[customerType_Final]</f>
        <v>BUSINESS</v>
      </c>
      <c r="K503" t="str">
        <f>salesTable[SalesChannel_final]</f>
        <v>IN-STORE</v>
      </c>
      <c r="L503" t="str">
        <f>salesTable[paymentMethod_Final]</f>
        <v>CARD</v>
      </c>
      <c r="M503">
        <f>salesTable[Quantity_final]</f>
        <v>10</v>
      </c>
      <c r="N503">
        <f>salesTable[UnitPrice_final]</f>
        <v>2800</v>
      </c>
      <c r="O503">
        <f>salesTable[revenue_final]</f>
        <v>28000</v>
      </c>
      <c r="P503" t="str">
        <f>salesTable[Phone_final]</f>
        <v>0543696970</v>
      </c>
      <c r="Q503" t="str">
        <f>salesTable[email_final]</f>
        <v>Akosua.Mensah95@Example.Com</v>
      </c>
      <c r="R503" t="str">
        <f>salesTable[sources_final]</f>
        <v>Agent_App_2025.csv</v>
      </c>
      <c r="S503" s="22"/>
    </row>
    <row r="504" spans="1:19" x14ac:dyDescent="0.3">
      <c r="A504" s="8" t="str">
        <f>salesTable[orderRef_final]</f>
        <v>GH-KOF-2025-00898</v>
      </c>
      <c r="B504" s="17">
        <f>salesTable[orderDate_final]</f>
        <v>45672</v>
      </c>
      <c r="C504" s="17" t="str">
        <f>salesTable[CustomerID_final]</f>
        <v>C0162</v>
      </c>
      <c r="D504" s="17" t="str">
        <f>salesTable[firstName_Final]</f>
        <v>KOFI</v>
      </c>
      <c r="E504" s="17" t="str">
        <f>salesTable[lastName_final]</f>
        <v>OWUSU</v>
      </c>
      <c r="F504" s="17" t="str">
        <f>salesTable[Region_Final]</f>
        <v>KOFORIDUA</v>
      </c>
      <c r="G504" t="str">
        <f>salesTable[productID_Final]</f>
        <v>P012</v>
      </c>
      <c r="H504" t="str">
        <f>salesTable[productName_final]</f>
        <v>BLENDER PLUS</v>
      </c>
      <c r="I504" t="str">
        <f>salesTable[productCategory_finalStatus]</f>
        <v>HOME APPLIANCES</v>
      </c>
      <c r="J504" t="str">
        <f>salesTable[customerType_Final]</f>
        <v>GOVERNMENT</v>
      </c>
      <c r="K504" t="str">
        <f>salesTable[SalesChannel_final]</f>
        <v>MOBILE APP</v>
      </c>
      <c r="L504" t="str">
        <f>salesTable[paymentMethod_Final]</f>
        <v>MOBILE MONEY</v>
      </c>
      <c r="M504">
        <f>salesTable[Quantity_final]</f>
        <v>9</v>
      </c>
      <c r="N504">
        <f>salesTable[UnitPrice_final]</f>
        <v>620</v>
      </c>
      <c r="O504">
        <f>salesTable[revenue_final]</f>
        <v>5580</v>
      </c>
      <c r="P504" t="str">
        <f>salesTable[Phone_final]</f>
        <v>0246774554</v>
      </c>
      <c r="Q504" t="str">
        <f>salesTable[email_final]</f>
        <v>Kofi.Owusu54@Example.Com</v>
      </c>
      <c r="R504" t="str">
        <f>salesTable[sources_final]</f>
        <v>Mobile_App_Export.csv</v>
      </c>
      <c r="S504" s="22"/>
    </row>
    <row r="505" spans="1:19" x14ac:dyDescent="0.3">
      <c r="A505" s="8" t="str">
        <f>salesTable[orderRef_final]</f>
        <v>GH-KOF-2025-00913</v>
      </c>
      <c r="B505" s="17" t="str">
        <f>salesTable[orderDate_final]</f>
        <v>OUT OF SCOPE</v>
      </c>
      <c r="C505" s="17" t="str">
        <f>salesTable[CustomerID_final]</f>
        <v>C0077</v>
      </c>
      <c r="D505" s="17" t="str">
        <f>salesTable[firstName_Final]</f>
        <v>NAA</v>
      </c>
      <c r="E505" s="17" t="str">
        <f>salesTable[lastName_final]</f>
        <v>BADU</v>
      </c>
      <c r="F505" s="17" t="str">
        <f>salesTable[Region_Final]</f>
        <v>KOFORIDUA</v>
      </c>
      <c r="G505" t="str">
        <f>salesTable[productID_Final]</f>
        <v>P004</v>
      </c>
      <c r="H505" t="str">
        <f>salesTable[productName_final]</f>
        <v>LASER PRINTER</v>
      </c>
      <c r="I505" t="str">
        <f>salesTable[productCategory_finalStatus]</f>
        <v>OFFICE SUPPLIES</v>
      </c>
      <c r="J505" t="str">
        <f>salesTable[customerType_Final]</f>
        <v>MISSING</v>
      </c>
      <c r="K505" t="str">
        <f>salesTable[SalesChannel_final]</f>
        <v>ONLINE</v>
      </c>
      <c r="L505" t="str">
        <f>salesTable[paymentMethod_Final]</f>
        <v>BANK TRANSFER</v>
      </c>
      <c r="M505">
        <f>salesTable[Quantity_final]</f>
        <v>12</v>
      </c>
      <c r="N505">
        <f>salesTable[UnitPrice_final]</f>
        <v>1650</v>
      </c>
      <c r="O505">
        <f>salesTable[revenue_final]</f>
        <v>19800</v>
      </c>
      <c r="P505" t="str">
        <f>salesTable[Phone_final]</f>
        <v>0506830325</v>
      </c>
      <c r="Q505" t="str">
        <f>salesTable[email_final]</f>
        <v>Naa.Badu58@Example.Com</v>
      </c>
      <c r="R505" t="str">
        <f>salesTable[sources_final]</f>
        <v>Retail_POS_2025.csv</v>
      </c>
      <c r="S505" s="22"/>
    </row>
    <row r="506" spans="1:19" x14ac:dyDescent="0.3">
      <c r="A506" s="8" t="str">
        <f>salesTable[orderRef_final]</f>
        <v>GH-KOF-2025-00917</v>
      </c>
      <c r="B506" s="17">
        <f>salesTable[orderDate_final]</f>
        <v>45920</v>
      </c>
      <c r="C506" s="17" t="str">
        <f>salesTable[CustomerID_final]</f>
        <v>C0155</v>
      </c>
      <c r="D506" s="17" t="str">
        <f>salesTable[firstName_Final]</f>
        <v>DANIEL</v>
      </c>
      <c r="E506" s="17" t="str">
        <f>salesTable[lastName_final]</f>
        <v>BADU</v>
      </c>
      <c r="F506" s="17" t="str">
        <f>salesTable[Region_Final]</f>
        <v>KOFORIDUA</v>
      </c>
      <c r="G506" t="str">
        <f>salesTable[productID_Final]</f>
        <v>P003</v>
      </c>
      <c r="H506" t="str">
        <f>salesTable[productName_final]</f>
        <v>WIRELESS HEADSET</v>
      </c>
      <c r="I506" t="str">
        <f>salesTable[productCategory_finalStatus]</f>
        <v>ELECTRONICS</v>
      </c>
      <c r="J506" t="str">
        <f>salesTable[customerType_Final]</f>
        <v>INDIVIDUAL</v>
      </c>
      <c r="K506" t="str">
        <f>salesTable[SalesChannel_final]</f>
        <v>MOBILE APP</v>
      </c>
      <c r="L506" t="str">
        <f>salesTable[paymentMethod_Final]</f>
        <v>CARD</v>
      </c>
      <c r="M506">
        <f>salesTable[Quantity_final]</f>
        <v>5</v>
      </c>
      <c r="N506">
        <f>salesTable[UnitPrice_final]</f>
        <v>420</v>
      </c>
      <c r="O506">
        <f>salesTable[revenue_final]</f>
        <v>2100</v>
      </c>
      <c r="P506" t="str">
        <f>salesTable[Phone_final]</f>
        <v>0556475180</v>
      </c>
      <c r="Q506" t="str">
        <f>salesTable[email_final]</f>
        <v>Daniel.Badu50@Example.Com</v>
      </c>
      <c r="R506" t="str">
        <f>salesTable[sources_final]</f>
        <v>Online_Sales_2025.xlsx</v>
      </c>
      <c r="S506" s="22"/>
    </row>
    <row r="507" spans="1:19" x14ac:dyDescent="0.3">
      <c r="A507" s="8" t="str">
        <f>salesTable[orderRef_final]</f>
        <v>GH-KOF-2025-00926</v>
      </c>
      <c r="B507" s="17">
        <f>salesTable[orderDate_final]</f>
        <v>45852</v>
      </c>
      <c r="C507" s="17" t="str">
        <f>salesTable[CustomerID_final]</f>
        <v>C0033</v>
      </c>
      <c r="D507" s="17" t="str">
        <f>salesTable[firstName_Final]</f>
        <v>KOFI</v>
      </c>
      <c r="E507" s="17" t="str">
        <f>salesTable[lastName_final]</f>
        <v>ASARE</v>
      </c>
      <c r="F507" s="17" t="str">
        <f>salesTable[Region_Final]</f>
        <v>KOFORIDUA</v>
      </c>
      <c r="G507" t="str">
        <f>salesTable[productID_Final]</f>
        <v>P011</v>
      </c>
      <c r="H507" t="str">
        <f>salesTable[productName_final]</f>
        <v>EXECUTIVE DESK</v>
      </c>
      <c r="I507" t="str">
        <f>salesTable[productCategory_finalStatus]</f>
        <v>FURNITURE</v>
      </c>
      <c r="J507" t="str">
        <f>salesTable[customerType_Final]</f>
        <v>GOVERNMENT</v>
      </c>
      <c r="K507" t="str">
        <f>salesTable[SalesChannel_final]</f>
        <v>IN-STORE</v>
      </c>
      <c r="L507" t="str">
        <f>salesTable[paymentMethod_Final]</f>
        <v>BANK TRANSFER</v>
      </c>
      <c r="M507">
        <f>salesTable[Quantity_final]</f>
        <v>11</v>
      </c>
      <c r="N507">
        <f>salesTable[UnitPrice_final]</f>
        <v>2400</v>
      </c>
      <c r="O507">
        <f>salesTable[revenue_final]</f>
        <v>26400</v>
      </c>
      <c r="P507" t="str">
        <f>salesTable[Phone_final]</f>
        <v>0598294790</v>
      </c>
      <c r="Q507" t="str">
        <f>salesTable[email_final]</f>
        <v>Kofi.Asare52@Example.Com</v>
      </c>
      <c r="R507" t="str">
        <f>salesTable[sources_final]</f>
        <v>Online_Sales_2025.xlsx</v>
      </c>
      <c r="S507" s="22"/>
    </row>
    <row r="508" spans="1:19" x14ac:dyDescent="0.3">
      <c r="A508" s="8" t="str">
        <f>salesTable[orderRef_final]</f>
        <v>GH-KOF-2025-00939</v>
      </c>
      <c r="B508" s="17">
        <f>salesTable[orderDate_final]</f>
        <v>45757</v>
      </c>
      <c r="C508" s="17" t="str">
        <f>salesTable[CustomerID_final]</f>
        <v>C0372</v>
      </c>
      <c r="D508" s="17" t="str">
        <f>salesTable[firstName_Final]</f>
        <v>KOJO</v>
      </c>
      <c r="E508" s="17" t="str">
        <f>salesTable[lastName_final]</f>
        <v>ADDO</v>
      </c>
      <c r="F508" s="17" t="str">
        <f>salesTable[Region_Final]</f>
        <v>KOFORIDUA</v>
      </c>
      <c r="G508" t="str">
        <f>salesTable[productID_Final]</f>
        <v>P004</v>
      </c>
      <c r="H508" t="str">
        <f>salesTable[productName_final]</f>
        <v>LASER PRINTER</v>
      </c>
      <c r="I508" t="str">
        <f>salesTable[productCategory_finalStatus]</f>
        <v>OFFICE SUPPLIES</v>
      </c>
      <c r="J508" t="str">
        <f>salesTable[customerType_Final]</f>
        <v>GOVERNMENT</v>
      </c>
      <c r="K508" t="str">
        <f>salesTable[SalesChannel_final]</f>
        <v>IN-STORE</v>
      </c>
      <c r="L508" t="str">
        <f>salesTable[paymentMethod_Final]</f>
        <v>BANK TRANSFER</v>
      </c>
      <c r="M508">
        <f>salesTable[Quantity_final]</f>
        <v>1</v>
      </c>
      <c r="N508">
        <f>salesTable[UnitPrice_final]</f>
        <v>1650</v>
      </c>
      <c r="O508">
        <f>salesTable[revenue_final]</f>
        <v>1650</v>
      </c>
      <c r="P508" t="str">
        <f>salesTable[Phone_final]</f>
        <v>0591983450</v>
      </c>
      <c r="Q508" t="str">
        <f>salesTable[email_final]</f>
        <v>Kojo.Addo82@Example.Com</v>
      </c>
      <c r="R508" t="str">
        <f>salesTable[sources_final]</f>
        <v>Mobile_App_Export.csv</v>
      </c>
      <c r="S508" s="22"/>
    </row>
    <row r="509" spans="1:19" x14ac:dyDescent="0.3">
      <c r="A509" s="8" t="str">
        <f>salesTable[orderRef_final]</f>
        <v>GH-KOF-2025-00948</v>
      </c>
      <c r="B509" s="17">
        <f>salesTable[orderDate_final]</f>
        <v>45897</v>
      </c>
      <c r="C509" s="17" t="str">
        <f>salesTable[CustomerID_final]</f>
        <v>C0111</v>
      </c>
      <c r="D509" s="17" t="str">
        <f>salesTable[firstName_Final]</f>
        <v>KOFI</v>
      </c>
      <c r="E509" s="17" t="str">
        <f>salesTable[lastName_final]</f>
        <v>ADDO</v>
      </c>
      <c r="F509" s="17" t="str">
        <f>salesTable[Region_Final]</f>
        <v>KOFORIDUA</v>
      </c>
      <c r="G509" t="str">
        <f>salesTable[productID_Final]</f>
        <v>P007</v>
      </c>
      <c r="H509" t="str">
        <f>salesTable[productName_final]</f>
        <v>COTTON SHIRT</v>
      </c>
      <c r="I509" t="str">
        <f>salesTable[productCategory_finalStatus]</f>
        <v>CLOTHING</v>
      </c>
      <c r="J509" t="str">
        <f>salesTable[customerType_Final]</f>
        <v>BUSINESS</v>
      </c>
      <c r="K509" t="str">
        <f>salesTable[SalesChannel_final]</f>
        <v>ONLINE</v>
      </c>
      <c r="L509" t="str">
        <f>salesTable[paymentMethod_Final]</f>
        <v>BANK TRANSFER</v>
      </c>
      <c r="M509">
        <f>salesTable[Quantity_final]</f>
        <v>12</v>
      </c>
      <c r="N509">
        <f>salesTable[UnitPrice_final]</f>
        <v>180</v>
      </c>
      <c r="O509">
        <f>salesTable[revenue_final]</f>
        <v>2160</v>
      </c>
      <c r="P509" t="str">
        <f>salesTable[Phone_final]</f>
        <v>0599459924</v>
      </c>
      <c r="Q509" t="str">
        <f>salesTable[email_final]</f>
        <v>Kofi.Addo61@Example.Com</v>
      </c>
      <c r="R509" t="str">
        <f>salesTable[sources_final]</f>
        <v>Agent_App_2025.csv</v>
      </c>
      <c r="S509" s="22"/>
    </row>
    <row r="510" spans="1:19" x14ac:dyDescent="0.3">
      <c r="A510" s="8" t="str">
        <f>salesTable[orderRef_final]</f>
        <v>GH-KOF-2025-00952</v>
      </c>
      <c r="B510" s="17">
        <f>salesTable[orderDate_final]</f>
        <v>45722</v>
      </c>
      <c r="C510" s="17" t="str">
        <f>salesTable[CustomerID_final]</f>
        <v>C0373</v>
      </c>
      <c r="D510" s="17" t="str">
        <f>salesTable[firstName_Final]</f>
        <v>KWAME</v>
      </c>
      <c r="E510" s="17" t="str">
        <f>salesTable[lastName_final]</f>
        <v>ANTWI</v>
      </c>
      <c r="F510" s="17" t="str">
        <f>salesTable[Region_Final]</f>
        <v>KOFORIDUA</v>
      </c>
      <c r="G510" t="str">
        <f>salesTable[productID_Final]</f>
        <v>P002</v>
      </c>
      <c r="H510" t="str">
        <f>salesTable[productName_final]</f>
        <v>OFFICE CHAIR</v>
      </c>
      <c r="I510" t="str">
        <f>salesTable[productCategory_finalStatus]</f>
        <v>FURNITURE</v>
      </c>
      <c r="J510" t="str">
        <f>salesTable[customerType_Final]</f>
        <v>BUSINESS</v>
      </c>
      <c r="K510" t="str">
        <f>salesTable[SalesChannel_final]</f>
        <v>MOBILE APP</v>
      </c>
      <c r="L510" t="str">
        <f>salesTable[paymentMethod_Final]</f>
        <v>CASH</v>
      </c>
      <c r="M510" t="str">
        <f>salesTable[Quantity_final]</f>
        <v>INVALID</v>
      </c>
      <c r="N510">
        <f>salesTable[UnitPrice_final]</f>
        <v>850</v>
      </c>
      <c r="O510" t="str">
        <f>salesTable[revenue_final]</f>
        <v>INVALID</v>
      </c>
      <c r="P510" t="str">
        <f>salesTable[Phone_final]</f>
        <v>0593192406</v>
      </c>
      <c r="Q510" t="str">
        <f>salesTable[email_final]</f>
        <v>Kwame.Antwi67@Example.Com</v>
      </c>
      <c r="R510" t="str">
        <f>salesTable[sources_final]</f>
        <v>Online_Sales_2025.xlsx</v>
      </c>
      <c r="S510" s="22"/>
    </row>
    <row r="511" spans="1:19" x14ac:dyDescent="0.3">
      <c r="A511" s="8" t="str">
        <f>salesTable[orderRef_final]</f>
        <v>GH-KOF-2025-00957</v>
      </c>
      <c r="B511" s="17">
        <f>salesTable[orderDate_final]</f>
        <v>45927</v>
      </c>
      <c r="C511" s="17" t="str">
        <f>salesTable[CustomerID_final]</f>
        <v>C0227</v>
      </c>
      <c r="D511" s="17" t="str">
        <f>salesTable[firstName_Final]</f>
        <v>DANIEL</v>
      </c>
      <c r="E511" s="17" t="str">
        <f>salesTable[lastName_final]</f>
        <v>OSEI</v>
      </c>
      <c r="F511" s="17" t="str">
        <f>salesTable[Region_Final]</f>
        <v>KOFORIDUA</v>
      </c>
      <c r="G511" t="str">
        <f>salesTable[productID_Final]</f>
        <v>P011</v>
      </c>
      <c r="H511" t="str">
        <f>salesTable[productName_final]</f>
        <v>EXECUTIVE DESK</v>
      </c>
      <c r="I511" t="str">
        <f>salesTable[productCategory_finalStatus]</f>
        <v>FURNITURE</v>
      </c>
      <c r="J511" t="str">
        <f>salesTable[customerType_Final]</f>
        <v>GOVERNMENT</v>
      </c>
      <c r="K511" t="str">
        <f>salesTable[SalesChannel_final]</f>
        <v>IN-STORE</v>
      </c>
      <c r="L511" t="str">
        <f>salesTable[paymentMethod_Final]</f>
        <v>BANK TRANSFER</v>
      </c>
      <c r="M511" t="str">
        <f>salesTable[Quantity_final]</f>
        <v>INVALID</v>
      </c>
      <c r="N511">
        <f>salesTable[UnitPrice_final]</f>
        <v>2400</v>
      </c>
      <c r="O511" t="str">
        <f>salesTable[revenue_final]</f>
        <v>INVALID</v>
      </c>
      <c r="P511" t="str">
        <f>salesTable[Phone_final]</f>
        <v>0549440226</v>
      </c>
      <c r="Q511" t="str">
        <f>salesTable[email_final]</f>
        <v>Daniel.Osei66@Example.Com</v>
      </c>
      <c r="R511" t="str">
        <f>salesTable[sources_final]</f>
        <v>Agent_App_2025.csv</v>
      </c>
      <c r="S511" s="22"/>
    </row>
    <row r="512" spans="1:19" x14ac:dyDescent="0.3">
      <c r="A512" s="8" t="str">
        <f>salesTable[orderRef_final]</f>
        <v>GH-KOF-2025-00972</v>
      </c>
      <c r="B512" s="17">
        <f>salesTable[orderDate_final]</f>
        <v>45719</v>
      </c>
      <c r="C512" s="17" t="str">
        <f>salesTable[CustomerID_final]</f>
        <v>C0312</v>
      </c>
      <c r="D512" s="17" t="str">
        <f>salesTable[firstName_Final]</f>
        <v>AKOSUA</v>
      </c>
      <c r="E512" s="17" t="str">
        <f>salesTable[lastName_final]</f>
        <v>OWUSU</v>
      </c>
      <c r="F512" s="17" t="str">
        <f>salesTable[Region_Final]</f>
        <v>KOFORIDUA</v>
      </c>
      <c r="G512" t="str">
        <f>salesTable[productID_Final]</f>
        <v>P012</v>
      </c>
      <c r="H512" t="str">
        <f>salesTable[productName_final]</f>
        <v>BLENDER PLUS</v>
      </c>
      <c r="I512" t="str">
        <f>salesTable[productCategory_finalStatus]</f>
        <v>HOME APPLIANCES</v>
      </c>
      <c r="J512" t="str">
        <f>salesTable[customerType_Final]</f>
        <v>GOVERNMENT</v>
      </c>
      <c r="K512" t="str">
        <f>salesTable[SalesChannel_final]</f>
        <v>MOBILE APP</v>
      </c>
      <c r="L512" t="str">
        <f>salesTable[paymentMethod_Final]</f>
        <v>BANK TRANSFER</v>
      </c>
      <c r="M512">
        <f>salesTable[Quantity_final]</f>
        <v>9</v>
      </c>
      <c r="N512">
        <f>salesTable[UnitPrice_final]</f>
        <v>620</v>
      </c>
      <c r="O512">
        <f>salesTable[revenue_final]</f>
        <v>5580</v>
      </c>
      <c r="P512" t="str">
        <f>salesTable[Phone_final]</f>
        <v>0593606678</v>
      </c>
      <c r="Q512" t="str">
        <f>salesTable[email_final]</f>
        <v>Akosua.Owusu96@Example.Com</v>
      </c>
      <c r="R512" t="str">
        <f>salesTable[sources_final]</f>
        <v>Retail_POS_2025.csv</v>
      </c>
      <c r="S512" s="22"/>
    </row>
    <row r="513" spans="1:19" x14ac:dyDescent="0.3">
      <c r="A513" s="8" t="str">
        <f>salesTable[orderRef_final]</f>
        <v>GH-KOF-2025-00973</v>
      </c>
      <c r="B513" s="17">
        <f>salesTable[orderDate_final]</f>
        <v>46021</v>
      </c>
      <c r="C513" s="17" t="str">
        <f>salesTable[CustomerID_final]</f>
        <v>C0400</v>
      </c>
      <c r="D513" s="17" t="str">
        <f>salesTable[firstName_Final]</f>
        <v>MICHAEL</v>
      </c>
      <c r="E513" s="17" t="str">
        <f>salesTable[lastName_final]</f>
        <v>ASARE</v>
      </c>
      <c r="F513" s="17" t="str">
        <f>salesTable[Region_Final]</f>
        <v>KOFORIDUA</v>
      </c>
      <c r="G513" t="str">
        <f>salesTable[productID_Final]</f>
        <v>P010</v>
      </c>
      <c r="H513" t="str">
        <f>salesTable[productName_final]</f>
        <v>AIR CONDITIONER</v>
      </c>
      <c r="I513" t="str">
        <f>salesTable[productCategory_finalStatus]</f>
        <v>HOME APPLIANCES</v>
      </c>
      <c r="J513" t="str">
        <f>salesTable[customerType_Final]</f>
        <v>INDIVIDUAL</v>
      </c>
      <c r="K513" t="str">
        <f>salesTable[SalesChannel_final]</f>
        <v>AGENT</v>
      </c>
      <c r="L513" t="str">
        <f>salesTable[paymentMethod_Final]</f>
        <v>CASH</v>
      </c>
      <c r="M513">
        <f>salesTable[Quantity_final]</f>
        <v>1</v>
      </c>
      <c r="N513">
        <f>salesTable[UnitPrice_final]</f>
        <v>3600</v>
      </c>
      <c r="O513">
        <f>salesTable[revenue_final]</f>
        <v>3600</v>
      </c>
      <c r="P513" t="str">
        <f>salesTable[Phone_final]</f>
        <v>0273877338</v>
      </c>
      <c r="Q513" t="str">
        <f>salesTable[email_final]</f>
        <v>Michael.Asare34Example.Com</v>
      </c>
      <c r="R513" t="str">
        <f>salesTable[sources_final]</f>
        <v>Agent_App_2025.csv</v>
      </c>
      <c r="S513" s="22"/>
    </row>
    <row r="514" spans="1:19" x14ac:dyDescent="0.3">
      <c r="A514" s="8" t="str">
        <f>salesTable[orderRef_final]</f>
        <v>GH-KOF-2025-00983</v>
      </c>
      <c r="B514" s="17">
        <f>salesTable[orderDate_final]</f>
        <v>45985</v>
      </c>
      <c r="C514" s="17" t="str">
        <f>salesTable[CustomerID_final]</f>
        <v>C0010</v>
      </c>
      <c r="D514" s="17" t="str">
        <f>salesTable[firstName_Final]</f>
        <v>ESI</v>
      </c>
      <c r="E514" s="17" t="str">
        <f>salesTable[lastName_final]</f>
        <v>ANTWI</v>
      </c>
      <c r="F514" s="17" t="str">
        <f>salesTable[Region_Final]</f>
        <v>KOFORIDUA</v>
      </c>
      <c r="G514" t="str">
        <f>salesTable[productID_Final]</f>
        <v>P011</v>
      </c>
      <c r="H514" t="str">
        <f>salesTable[productName_final]</f>
        <v>EXECUTIVE DESK</v>
      </c>
      <c r="I514" t="str">
        <f>salesTable[productCategory_finalStatus]</f>
        <v>FURNITURE</v>
      </c>
      <c r="J514" t="str">
        <f>salesTable[customerType_Final]</f>
        <v>INDIVIDUAL</v>
      </c>
      <c r="K514" t="str">
        <f>salesTable[SalesChannel_final]</f>
        <v>MOBILE APP</v>
      </c>
      <c r="L514" t="str">
        <f>salesTable[paymentMethod_Final]</f>
        <v>MOBILE MONEY</v>
      </c>
      <c r="M514">
        <f>salesTable[Quantity_final]</f>
        <v>2</v>
      </c>
      <c r="N514">
        <f>salesTable[UnitPrice_final]</f>
        <v>2400</v>
      </c>
      <c r="O514">
        <f>salesTable[revenue_final]</f>
        <v>4800</v>
      </c>
      <c r="P514" t="str">
        <f>salesTable[Phone_final]</f>
        <v>0244411201</v>
      </c>
      <c r="Q514" t="str">
        <f>salesTable[email_final]</f>
        <v>Esi.Antwi56@Example.Com</v>
      </c>
      <c r="R514" t="str">
        <f>salesTable[sources_final]</f>
        <v>Agent_App_2025.csv</v>
      </c>
      <c r="S514" s="22"/>
    </row>
    <row r="515" spans="1:19" x14ac:dyDescent="0.3">
      <c r="A515" s="8" t="str">
        <f>salesTable[orderRef_final]</f>
        <v>GH-KOF-2025-00984</v>
      </c>
      <c r="B515" s="17">
        <f>salesTable[orderDate_final]</f>
        <v>45863</v>
      </c>
      <c r="C515" s="17" t="str">
        <f>salesTable[CustomerID_final]</f>
        <v>C0388</v>
      </c>
      <c r="D515" s="17" t="str">
        <f>salesTable[firstName_Final]</f>
        <v>AMA</v>
      </c>
      <c r="E515" s="17" t="str">
        <f>salesTable[lastName_final]</f>
        <v>MENSAH</v>
      </c>
      <c r="F515" s="17" t="str">
        <f>salesTable[Region_Final]</f>
        <v>KOFORIDUA</v>
      </c>
      <c r="G515" t="str">
        <f>salesTable[productID_Final]</f>
        <v>P011</v>
      </c>
      <c r="H515" t="str">
        <f>salesTable[productName_final]</f>
        <v>EXECUTIVE DESK</v>
      </c>
      <c r="I515" t="str">
        <f>salesTable[productCategory_finalStatus]</f>
        <v>FURNITURE</v>
      </c>
      <c r="J515" t="str">
        <f>salesTable[customerType_Final]</f>
        <v>INDIVIDUAL</v>
      </c>
      <c r="K515" t="str">
        <f>salesTable[SalesChannel_final]</f>
        <v>AGENT</v>
      </c>
      <c r="L515" t="str">
        <f>salesTable[paymentMethod_Final]</f>
        <v>CASH</v>
      </c>
      <c r="M515" t="str">
        <f>salesTable[Quantity_final]</f>
        <v>INVALID</v>
      </c>
      <c r="N515">
        <f>salesTable[UnitPrice_final]</f>
        <v>2400</v>
      </c>
      <c r="O515" t="str">
        <f>salesTable[revenue_final]</f>
        <v>INVALID</v>
      </c>
      <c r="P515" t="str">
        <f>salesTable[Phone_final]</f>
        <v>0241234567</v>
      </c>
      <c r="Q515" t="str">
        <f>salesTable[email_final]</f>
        <v>Ama.Mensah15@Example.Com</v>
      </c>
      <c r="R515" t="str">
        <f>salesTable[sources_final]</f>
        <v>Agent_App_2025.csv</v>
      </c>
      <c r="S515" s="22"/>
    </row>
    <row r="516" spans="1:19" x14ac:dyDescent="0.3">
      <c r="A516" s="8" t="str">
        <f>salesTable[orderRef_final]</f>
        <v>GH-KOF-2025-01001</v>
      </c>
      <c r="B516" s="17">
        <f>salesTable[orderDate_final]</f>
        <v>45749</v>
      </c>
      <c r="C516" s="17" t="str">
        <f>salesTable[CustomerID_final]</f>
        <v>C0200</v>
      </c>
      <c r="D516" s="17" t="str">
        <f>salesTable[firstName_Final]</f>
        <v>AMA</v>
      </c>
      <c r="E516" s="17" t="str">
        <f>salesTable[lastName_final]</f>
        <v>APPIAH</v>
      </c>
      <c r="F516" s="17" t="str">
        <f>salesTable[Region_Final]</f>
        <v>KOFORIDUA</v>
      </c>
      <c r="G516" t="str">
        <f>salesTable[productID_Final]</f>
        <v>P009</v>
      </c>
      <c r="H516" t="str">
        <f>salesTable[productName_final]</f>
        <v>FILING CABINET</v>
      </c>
      <c r="I516" t="str">
        <f>salesTable[productCategory_finalStatus]</f>
        <v>OFFICE SUPPLIES</v>
      </c>
      <c r="J516" t="str">
        <f>salesTable[customerType_Final]</f>
        <v>GOVERNMENT</v>
      </c>
      <c r="K516" t="str">
        <f>salesTable[SalesChannel_final]</f>
        <v>MOBILE APP</v>
      </c>
      <c r="L516" t="str">
        <f>salesTable[paymentMethod_Final]</f>
        <v>CASH</v>
      </c>
      <c r="M516">
        <f>salesTable[Quantity_final]</f>
        <v>4</v>
      </c>
      <c r="N516">
        <f>salesTable[UnitPrice_final]</f>
        <v>980</v>
      </c>
      <c r="O516">
        <f>salesTable[revenue_final]</f>
        <v>3920</v>
      </c>
      <c r="P516" t="str">
        <f>salesTable[Phone_final]</f>
        <v>0271565103</v>
      </c>
      <c r="Q516" t="str">
        <f>salesTable[email_final]</f>
        <v>Ama.Appiah96@Example.Com</v>
      </c>
      <c r="R516" t="str">
        <f>salesTable[sources_final]</f>
        <v>Online_Sales_2025.xlsx</v>
      </c>
      <c r="S516" s="22"/>
    </row>
    <row r="517" spans="1:19" x14ac:dyDescent="0.3">
      <c r="A517" s="8" t="str">
        <f>salesTable[orderRef_final]</f>
        <v>GH-KOF-2025-01009</v>
      </c>
      <c r="B517" s="17" t="str">
        <f>salesTable[orderDate_final]</f>
        <v>MISSING</v>
      </c>
      <c r="C517" s="17" t="str">
        <f>salesTable[CustomerID_final]</f>
        <v>C0253</v>
      </c>
      <c r="D517" s="17" t="str">
        <f>salesTable[firstName_Final]</f>
        <v>ADWOA</v>
      </c>
      <c r="E517" s="17" t="str">
        <f>salesTable[lastName_final]</f>
        <v>MENSAH</v>
      </c>
      <c r="F517" s="17" t="str">
        <f>salesTable[Region_Final]</f>
        <v>KOFORIDUA</v>
      </c>
      <c r="G517" t="str">
        <f>salesTable[productID_Final]</f>
        <v>P008</v>
      </c>
      <c r="H517" t="str">
        <f>salesTable[productName_final]</f>
        <v>MICROWAVE 25L</v>
      </c>
      <c r="I517" t="str">
        <f>salesTable[productCategory_finalStatus]</f>
        <v>HOME APPLIANCES</v>
      </c>
      <c r="J517" t="str">
        <f>salesTable[customerType_Final]</f>
        <v>INDIVIDUAL</v>
      </c>
      <c r="K517" t="str">
        <f>salesTable[SalesChannel_final]</f>
        <v>IN-STORE</v>
      </c>
      <c r="L517" t="str">
        <f>salesTable[paymentMethod_Final]</f>
        <v>BANK TRANSFER</v>
      </c>
      <c r="M517">
        <f>salesTable[Quantity_final]</f>
        <v>11</v>
      </c>
      <c r="N517">
        <f>salesTable[UnitPrice_final]</f>
        <v>1250</v>
      </c>
      <c r="O517">
        <f>salesTable[revenue_final]</f>
        <v>13750</v>
      </c>
      <c r="P517" t="str">
        <f>salesTable[Phone_final]</f>
        <v>0551913794</v>
      </c>
      <c r="Q517" t="str">
        <f>salesTable[email_final]</f>
        <v>Adwoa.Mensah47@Example.Com</v>
      </c>
      <c r="R517" t="str">
        <f>salesTable[sources_final]</f>
        <v>Retail_POS_2025.csv</v>
      </c>
      <c r="S517" s="22"/>
    </row>
    <row r="518" spans="1:19" x14ac:dyDescent="0.3">
      <c r="A518" s="8" t="str">
        <f>salesTable[orderRef_final]</f>
        <v>GH-KOF-2025-01033</v>
      </c>
      <c r="B518" s="17">
        <f>salesTable[orderDate_final]</f>
        <v>45950</v>
      </c>
      <c r="C518" s="17" t="str">
        <f>salesTable[CustomerID_final]</f>
        <v>C0138</v>
      </c>
      <c r="D518" s="17" t="str">
        <f>salesTable[firstName_Final]</f>
        <v>KWAME</v>
      </c>
      <c r="E518" s="17" t="str">
        <f>salesTable[lastName_final]</f>
        <v>ADDO</v>
      </c>
      <c r="F518" s="17" t="str">
        <f>salesTable[Region_Final]</f>
        <v>KOFORIDUA</v>
      </c>
      <c r="G518" t="str">
        <f>salesTable[productID_Final]</f>
        <v>P003</v>
      </c>
      <c r="H518" t="str">
        <f>salesTable[productName_final]</f>
        <v>WIRELESS HEADSET</v>
      </c>
      <c r="I518" t="str">
        <f>salesTable[productCategory_finalStatus]</f>
        <v>ELECTRONICS</v>
      </c>
      <c r="J518" t="str">
        <f>salesTable[customerType_Final]</f>
        <v>BUSINESS</v>
      </c>
      <c r="K518" t="str">
        <f>salesTable[SalesChannel_final]</f>
        <v>MOBILE APP</v>
      </c>
      <c r="L518" t="str">
        <f>salesTable[paymentMethod_Final]</f>
        <v>CARD</v>
      </c>
      <c r="M518">
        <f>salesTable[Quantity_final]</f>
        <v>3</v>
      </c>
      <c r="N518">
        <f>salesTable[UnitPrice_final]</f>
        <v>420</v>
      </c>
      <c r="O518">
        <f>salesTable[revenue_final]</f>
        <v>1260</v>
      </c>
      <c r="P518" t="str">
        <f>salesTable[Phone_final]</f>
        <v>0205149062</v>
      </c>
      <c r="Q518" t="str">
        <f>salesTable[email_final]</f>
        <v>Kwame.Addo66@Example.Com</v>
      </c>
      <c r="R518" t="str">
        <f>salesTable[sources_final]</f>
        <v>Agent_App_2025.csv</v>
      </c>
      <c r="S518" s="22"/>
    </row>
    <row r="519" spans="1:19" x14ac:dyDescent="0.3">
      <c r="A519" s="8" t="str">
        <f>salesTable[orderRef_final]</f>
        <v>GH-KOF-2025-01034</v>
      </c>
      <c r="B519" s="17">
        <f>salesTable[orderDate_final]</f>
        <v>45897</v>
      </c>
      <c r="C519" s="17" t="str">
        <f>salesTable[CustomerID_final]</f>
        <v>C0379</v>
      </c>
      <c r="D519" s="17" t="str">
        <f>salesTable[firstName_Final]</f>
        <v>YAW</v>
      </c>
      <c r="E519" s="17" t="str">
        <f>salesTable[lastName_final]</f>
        <v>OWUSU</v>
      </c>
      <c r="F519" s="17" t="str">
        <f>salesTable[Region_Final]</f>
        <v>KOFORIDUA</v>
      </c>
      <c r="G519" t="str">
        <f>salesTable[productID_Final]</f>
        <v>P004</v>
      </c>
      <c r="H519" t="str">
        <f>salesTable[productName_final]</f>
        <v>LASER PRINTER</v>
      </c>
      <c r="I519" t="str">
        <f>salesTable[productCategory_finalStatus]</f>
        <v>OFFICE SUPPLIES</v>
      </c>
      <c r="J519" t="str">
        <f>salesTable[customerType_Final]</f>
        <v>INDIVIDUAL</v>
      </c>
      <c r="K519" t="str">
        <f>salesTable[SalesChannel_final]</f>
        <v>ONLINE</v>
      </c>
      <c r="L519" t="str">
        <f>salesTable[paymentMethod_Final]</f>
        <v>MOBILE MONEY</v>
      </c>
      <c r="M519">
        <f>salesTable[Quantity_final]</f>
        <v>6</v>
      </c>
      <c r="N519">
        <f>salesTable[UnitPrice_final]</f>
        <v>1650</v>
      </c>
      <c r="O519">
        <f>salesTable[revenue_final]</f>
        <v>9900</v>
      </c>
      <c r="P519" t="str">
        <f>salesTable[Phone_final]</f>
        <v>0271319649</v>
      </c>
      <c r="Q519" t="str">
        <f>salesTable[email_final]</f>
        <v>Yaw.Owusu9@Example.Com</v>
      </c>
      <c r="R519" t="str">
        <f>salesTable[sources_final]</f>
        <v>Retail_POS_2025.csv</v>
      </c>
      <c r="S519" s="22"/>
    </row>
    <row r="520" spans="1:19" x14ac:dyDescent="0.3">
      <c r="A520" s="8" t="str">
        <f>salesTable[orderRef_final]</f>
        <v>GH-KOF-2025-01035</v>
      </c>
      <c r="B520" s="17" t="str">
        <f>salesTable[orderDate_final]</f>
        <v>OUT OF SCOPE</v>
      </c>
      <c r="C520" s="17" t="str">
        <f>salesTable[CustomerID_final]</f>
        <v>C0191</v>
      </c>
      <c r="D520" s="17" t="str">
        <f>salesTable[firstName_Final]</f>
        <v>AMA</v>
      </c>
      <c r="E520" s="17" t="str">
        <f>salesTable[lastName_final]</f>
        <v>ARTHUR</v>
      </c>
      <c r="F520" s="17" t="str">
        <f>salesTable[Region_Final]</f>
        <v>KOFORIDUA</v>
      </c>
      <c r="G520" t="str">
        <f>salesTable[productID_Final]</f>
        <v>P002</v>
      </c>
      <c r="H520" t="str">
        <f>salesTable[productName_final]</f>
        <v>OFFICE CHAIR</v>
      </c>
      <c r="I520" t="str">
        <f>salesTable[productCategory_finalStatus]</f>
        <v>FURNITURE</v>
      </c>
      <c r="J520" t="str">
        <f>salesTable[customerType_Final]</f>
        <v>INDIVIDUAL</v>
      </c>
      <c r="K520" t="str">
        <f>salesTable[SalesChannel_final]</f>
        <v>AGENT</v>
      </c>
      <c r="L520" t="str">
        <f>salesTable[paymentMethod_Final]</f>
        <v>CASH</v>
      </c>
      <c r="M520">
        <f>salesTable[Quantity_final]</f>
        <v>3</v>
      </c>
      <c r="N520">
        <f>salesTable[UnitPrice_final]</f>
        <v>850</v>
      </c>
      <c r="O520">
        <f>salesTable[revenue_final]</f>
        <v>2550</v>
      </c>
      <c r="P520" t="str">
        <f>salesTable[Phone_final]</f>
        <v>0266773976</v>
      </c>
      <c r="Q520" t="str">
        <f>salesTable[email_final]</f>
        <v>Ama.Arthur13@Example.Com</v>
      </c>
      <c r="R520" t="str">
        <f>salesTable[sources_final]</f>
        <v>Retail_POS_2025.csv</v>
      </c>
      <c r="S520" s="22"/>
    </row>
    <row r="521" spans="1:19" x14ac:dyDescent="0.3">
      <c r="A521" s="8" t="str">
        <f>salesTable[orderRef_final]</f>
        <v>GH-KOF-2025-01045</v>
      </c>
      <c r="B521" s="17">
        <f>salesTable[orderDate_final]</f>
        <v>45693</v>
      </c>
      <c r="C521" s="17" t="str">
        <f>salesTable[CustomerID_final]</f>
        <v>C0246</v>
      </c>
      <c r="D521" s="17" t="str">
        <f>salesTable[firstName_Final]</f>
        <v>ESI</v>
      </c>
      <c r="E521" s="17" t="str">
        <f>salesTable[lastName_final]</f>
        <v>ASARE</v>
      </c>
      <c r="F521" s="17" t="str">
        <f>salesTable[Region_Final]</f>
        <v>KOFORIDUA</v>
      </c>
      <c r="G521" t="str">
        <f>salesTable[productID_Final]</f>
        <v>P011</v>
      </c>
      <c r="H521" t="str">
        <f>salesTable[productName_final]</f>
        <v>EXECUTIVE DESK</v>
      </c>
      <c r="I521" t="str">
        <f>salesTable[productCategory_finalStatus]</f>
        <v>FURNITURE</v>
      </c>
      <c r="J521" t="str">
        <f>salesTable[customerType_Final]</f>
        <v>INDIVIDUAL</v>
      </c>
      <c r="K521" t="str">
        <f>salesTable[SalesChannel_final]</f>
        <v>IN-STORE</v>
      </c>
      <c r="L521" t="str">
        <f>salesTable[paymentMethod_Final]</f>
        <v>CARD</v>
      </c>
      <c r="M521">
        <f>salesTable[Quantity_final]</f>
        <v>3</v>
      </c>
      <c r="N521">
        <f>salesTable[UnitPrice_final]</f>
        <v>2400</v>
      </c>
      <c r="O521">
        <f>salesTable[revenue_final]</f>
        <v>7200</v>
      </c>
      <c r="P521" t="str">
        <f>salesTable[Phone_final]</f>
        <v>0247978461</v>
      </c>
      <c r="Q521" t="str">
        <f>salesTable[email_final]</f>
        <v>Esi.Asare54@Example.Com</v>
      </c>
      <c r="R521" t="str">
        <f>salesTable[sources_final]</f>
        <v>Agent_App_2025.csv</v>
      </c>
      <c r="S521" s="22"/>
    </row>
    <row r="522" spans="1:19" x14ac:dyDescent="0.3">
      <c r="A522" s="8" t="str">
        <f>salesTable[orderRef_final]</f>
        <v>GH-KOF-2025-01046</v>
      </c>
      <c r="B522" s="17">
        <f>salesTable[orderDate_final]</f>
        <v>45769</v>
      </c>
      <c r="C522" s="17" t="str">
        <f>salesTable[CustomerID_final]</f>
        <v>C0281</v>
      </c>
      <c r="D522" s="17" t="str">
        <f>salesTable[firstName_Final]</f>
        <v>DANIEL</v>
      </c>
      <c r="E522" s="17" t="str">
        <f>salesTable[lastName_final]</f>
        <v>ASARE</v>
      </c>
      <c r="F522" s="17" t="str">
        <f>salesTable[Region_Final]</f>
        <v>KOFORIDUA</v>
      </c>
      <c r="G522" t="str">
        <f>salesTable[productID_Final]</f>
        <v>P010</v>
      </c>
      <c r="H522" t="str">
        <f>salesTable[productName_final]</f>
        <v>AIR CONDITIONER</v>
      </c>
      <c r="I522" t="str">
        <f>salesTable[productCategory_finalStatus]</f>
        <v>HOME APPLIANCES</v>
      </c>
      <c r="J522" t="str">
        <f>salesTable[customerType_Final]</f>
        <v>BUSINESS</v>
      </c>
      <c r="K522" t="str">
        <f>salesTable[SalesChannel_final]</f>
        <v>MOBILE APP</v>
      </c>
      <c r="L522" t="str">
        <f>salesTable[paymentMethod_Final]</f>
        <v>BANK TRANSFER</v>
      </c>
      <c r="M522">
        <f>salesTable[Quantity_final]</f>
        <v>6</v>
      </c>
      <c r="N522">
        <f>salesTable[UnitPrice_final]</f>
        <v>3600</v>
      </c>
      <c r="O522">
        <f>salesTable[revenue_final]</f>
        <v>21600</v>
      </c>
      <c r="P522" t="str">
        <f>salesTable[Phone_final]</f>
        <v>0504022645</v>
      </c>
      <c r="Q522" t="str">
        <f>salesTable[email_final]</f>
        <v>Daniel.Asare20@Example.Com</v>
      </c>
      <c r="R522" t="str">
        <f>salesTable[sources_final]</f>
        <v>Retail_POS_2025.csv</v>
      </c>
      <c r="S522" s="22"/>
    </row>
    <row r="523" spans="1:19" x14ac:dyDescent="0.3">
      <c r="A523" s="8" t="str">
        <f>salesTable[orderRef_final]</f>
        <v>GH-KOF-2025-01053</v>
      </c>
      <c r="B523" s="17">
        <f>salesTable[orderDate_final]</f>
        <v>45757</v>
      </c>
      <c r="C523" s="17" t="str">
        <f>salesTable[CustomerID_final]</f>
        <v>C0133</v>
      </c>
      <c r="D523" s="17" t="str">
        <f>salesTable[firstName_Final]</f>
        <v>DANIEL</v>
      </c>
      <c r="E523" s="17" t="str">
        <f>salesTable[lastName_final]</f>
        <v>OSEI</v>
      </c>
      <c r="F523" s="17" t="str">
        <f>salesTable[Region_Final]</f>
        <v>KOFORIDUA</v>
      </c>
      <c r="G523" t="str">
        <f>salesTable[productID_Final]</f>
        <v>P005</v>
      </c>
      <c r="H523" t="str">
        <f>salesTable[productName_final]</f>
        <v>SMARTPHONE X</v>
      </c>
      <c r="I523" t="str">
        <f>salesTable[productCategory_finalStatus]</f>
        <v>ELECTRONICS</v>
      </c>
      <c r="J523" t="str">
        <f>salesTable[customerType_Final]</f>
        <v>GOVERNMENT</v>
      </c>
      <c r="K523" t="str">
        <f>salesTable[SalesChannel_final]</f>
        <v>ONLINE</v>
      </c>
      <c r="L523" t="str">
        <f>salesTable[paymentMethod_Final]</f>
        <v>MOBILE MONEY</v>
      </c>
      <c r="M523">
        <f>salesTable[Quantity_final]</f>
        <v>4</v>
      </c>
      <c r="N523">
        <f>salesTable[UnitPrice_final]</f>
        <v>2800</v>
      </c>
      <c r="O523">
        <f>salesTable[revenue_final]</f>
        <v>11200</v>
      </c>
      <c r="P523" t="str">
        <f>salesTable[Phone_final]</f>
        <v>0269491892</v>
      </c>
      <c r="Q523" t="str">
        <f>salesTable[email_final]</f>
        <v>Daniel.Osei74@Example.Com</v>
      </c>
      <c r="R523" t="str">
        <f>salesTable[sources_final]</f>
        <v>Online_Sales_2025.xlsx</v>
      </c>
      <c r="S523" s="22"/>
    </row>
    <row r="524" spans="1:19" x14ac:dyDescent="0.3">
      <c r="A524" s="8" t="str">
        <f>salesTable[orderRef_final]</f>
        <v>GH-KOF-2025-01060</v>
      </c>
      <c r="B524" s="17">
        <f>salesTable[orderDate_final]</f>
        <v>46004</v>
      </c>
      <c r="C524" s="17" t="str">
        <f>salesTable[CustomerID_final]</f>
        <v>C0354</v>
      </c>
      <c r="D524" s="17" t="str">
        <f>salesTable[firstName_Final]</f>
        <v>AKOSUA</v>
      </c>
      <c r="E524" s="17" t="str">
        <f>salesTable[lastName_final]</f>
        <v>OSEI</v>
      </c>
      <c r="F524" s="17" t="str">
        <f>salesTable[Region_Final]</f>
        <v>KOFORIDUA</v>
      </c>
      <c r="G524" t="str">
        <f>salesTable[productID_Final]</f>
        <v>NO MATCH</v>
      </c>
      <c r="H524" t="str">
        <f>salesTable[productName_final]</f>
        <v>NO MATCH</v>
      </c>
      <c r="I524" t="str">
        <f>salesTable[productCategory_finalStatus]</f>
        <v>MISMATCH</v>
      </c>
      <c r="J524" t="str">
        <f>salesTable[customerType_Final]</f>
        <v>INDIVIDUAL</v>
      </c>
      <c r="K524" t="str">
        <f>salesTable[SalesChannel_final]</f>
        <v>IN-STORE</v>
      </c>
      <c r="L524" t="str">
        <f>salesTable[paymentMethod_Final]</f>
        <v>MOBILE MONEY</v>
      </c>
      <c r="M524">
        <f>salesTable[Quantity_final]</f>
        <v>12</v>
      </c>
      <c r="N524">
        <f>salesTable[UnitPrice_final]</f>
        <v>1900</v>
      </c>
      <c r="O524">
        <f>salesTable[revenue_final]</f>
        <v>22800</v>
      </c>
      <c r="P524" t="str">
        <f>salesTable[Phone_final]</f>
        <v>0274776166</v>
      </c>
      <c r="Q524" t="str">
        <f>salesTable[email_final]</f>
        <v>Akosua.Osei61@Example.Com</v>
      </c>
      <c r="R524" t="str">
        <f>salesTable[sources_final]</f>
        <v>Mobile_App_Export.csv</v>
      </c>
      <c r="S524" s="22"/>
    </row>
    <row r="525" spans="1:19" x14ac:dyDescent="0.3">
      <c r="A525" s="8" t="str">
        <f>salesTable[orderRef_final]</f>
        <v>GH-KOF-2025-01066</v>
      </c>
      <c r="B525" s="17">
        <f>salesTable[orderDate_final]</f>
        <v>45970</v>
      </c>
      <c r="C525" s="17" t="str">
        <f>salesTable[CustomerID_final]</f>
        <v>C0017</v>
      </c>
      <c r="D525" s="17" t="str">
        <f>salesTable[firstName_Final]</f>
        <v>KOJO</v>
      </c>
      <c r="E525" s="17" t="str">
        <f>salesTable[lastName_final]</f>
        <v>BADU</v>
      </c>
      <c r="F525" s="17" t="str">
        <f>salesTable[Region_Final]</f>
        <v>KOFORIDUA</v>
      </c>
      <c r="G525" t="str">
        <f>salesTable[productID_Final]</f>
        <v>P006</v>
      </c>
      <c r="H525" t="str">
        <f>salesTable[productName_final]</f>
        <v>STANDING DESK</v>
      </c>
      <c r="I525" t="str">
        <f>salesTable[productCategory_finalStatus]</f>
        <v>FURNITURE</v>
      </c>
      <c r="J525" t="str">
        <f>salesTable[customerType_Final]</f>
        <v>INDIVIDUAL</v>
      </c>
      <c r="K525" t="str">
        <f>salesTable[SalesChannel_final]</f>
        <v>ONLINE</v>
      </c>
      <c r="L525" t="str">
        <f>salesTable[paymentMethod_Final]</f>
        <v>MOBILE MONEY</v>
      </c>
      <c r="M525">
        <f>salesTable[Quantity_final]</f>
        <v>2</v>
      </c>
      <c r="N525">
        <f>salesTable[UnitPrice_final]</f>
        <v>1900</v>
      </c>
      <c r="O525">
        <f>salesTable[revenue_final]</f>
        <v>3800</v>
      </c>
      <c r="P525" t="str">
        <f>salesTable[Phone_final]</f>
        <v>0207836992</v>
      </c>
      <c r="Q525" t="str">
        <f>salesTable[email_final]</f>
        <v>Kojo.Badu16@Example.Com</v>
      </c>
      <c r="R525" t="str">
        <f>salesTable[sources_final]</f>
        <v>Mobile_App_Export.csv</v>
      </c>
      <c r="S525" s="22"/>
    </row>
    <row r="526" spans="1:19" x14ac:dyDescent="0.3">
      <c r="A526" s="8" t="str">
        <f>salesTable[orderRef_final]</f>
        <v>GH-KOF-2025-01096</v>
      </c>
      <c r="B526" s="17">
        <f>salesTable[orderDate_final]</f>
        <v>45863</v>
      </c>
      <c r="C526" s="17" t="str">
        <f>salesTable[CustomerID_final]</f>
        <v>C0324</v>
      </c>
      <c r="D526" s="17" t="str">
        <f>salesTable[firstName_Final]</f>
        <v>YAW</v>
      </c>
      <c r="E526" s="17" t="str">
        <f>salesTable[lastName_final]</f>
        <v>ARTHUR</v>
      </c>
      <c r="F526" s="17" t="str">
        <f>salesTable[Region_Final]</f>
        <v>KOFORIDUA</v>
      </c>
      <c r="G526" t="str">
        <f>salesTable[productID_Final]</f>
        <v>P006</v>
      </c>
      <c r="H526" t="str">
        <f>salesTable[productName_final]</f>
        <v>STANDING DESK</v>
      </c>
      <c r="I526" t="str">
        <f>salesTable[productCategory_finalStatus]</f>
        <v>FURNITURE</v>
      </c>
      <c r="J526" t="str">
        <f>salesTable[customerType_Final]</f>
        <v>BUSINESS</v>
      </c>
      <c r="K526" t="str">
        <f>salesTable[SalesChannel_final]</f>
        <v>MOBILE APP</v>
      </c>
      <c r="L526" t="str">
        <f>salesTable[paymentMethod_Final]</f>
        <v>BANK TRANSFER</v>
      </c>
      <c r="M526">
        <f>salesTable[Quantity_final]</f>
        <v>8</v>
      </c>
      <c r="N526">
        <f>salesTable[UnitPrice_final]</f>
        <v>1900</v>
      </c>
      <c r="O526">
        <f>salesTable[revenue_final]</f>
        <v>15200</v>
      </c>
      <c r="P526" t="str">
        <f>salesTable[Phone_final]</f>
        <v>0265497704</v>
      </c>
      <c r="Q526" t="str">
        <f>salesTable[email_final]</f>
        <v>Yaw.Arthur38@Example.Com</v>
      </c>
      <c r="R526" t="str">
        <f>salesTable[sources_final]</f>
        <v>Online_Sales_2025.xlsx</v>
      </c>
      <c r="S526" s="22"/>
    </row>
    <row r="527" spans="1:19" x14ac:dyDescent="0.3">
      <c r="A527" s="8" t="str">
        <f>salesTable[orderRef_final]</f>
        <v>GH-KOF-2025-01104</v>
      </c>
      <c r="B527" s="17" t="str">
        <f>salesTable[orderDate_final]</f>
        <v>OUT OF SCOPE</v>
      </c>
      <c r="C527" s="17" t="str">
        <f>salesTable[CustomerID_final]</f>
        <v>C0109</v>
      </c>
      <c r="D527" s="17" t="str">
        <f>salesTable[firstName_Final]</f>
        <v>AKOSUA</v>
      </c>
      <c r="E527" s="17" t="str">
        <f>salesTable[lastName_final]</f>
        <v>APPIAH</v>
      </c>
      <c r="F527" s="17" t="str">
        <f>salesTable[Region_Final]</f>
        <v>KOFORIDUA</v>
      </c>
      <c r="G527" t="str">
        <f>salesTable[productID_Final]</f>
        <v>P008</v>
      </c>
      <c r="H527" t="str">
        <f>salesTable[productName_final]</f>
        <v>MICROWAVE 25L</v>
      </c>
      <c r="I527" t="str">
        <f>salesTable[productCategory_finalStatus]</f>
        <v>HOME APPLIANCES</v>
      </c>
      <c r="J527" t="str">
        <f>salesTable[customerType_Final]</f>
        <v>GOVERNMENT</v>
      </c>
      <c r="K527" t="str">
        <f>salesTable[SalesChannel_final]</f>
        <v>IN-STORE</v>
      </c>
      <c r="L527" t="str">
        <f>salesTable[paymentMethod_Final]</f>
        <v>CASH</v>
      </c>
      <c r="M527">
        <f>salesTable[Quantity_final]</f>
        <v>1</v>
      </c>
      <c r="N527">
        <f>salesTable[UnitPrice_final]</f>
        <v>1250</v>
      </c>
      <c r="O527">
        <f>salesTable[revenue_final]</f>
        <v>1250</v>
      </c>
      <c r="P527" t="str">
        <f>salesTable[Phone_final]</f>
        <v>0559669078</v>
      </c>
      <c r="Q527" t="str">
        <f>salesTable[email_final]</f>
        <v>Akosua.Appiah28Example.Com</v>
      </c>
      <c r="R527" t="str">
        <f>salesTable[sources_final]</f>
        <v>Mobile_App_Export.csv</v>
      </c>
      <c r="S527" s="22"/>
    </row>
    <row r="528" spans="1:19" x14ac:dyDescent="0.3">
      <c r="A528" s="8" t="str">
        <f>salesTable[orderRef_final]</f>
        <v>GH-KOF-2025-01114</v>
      </c>
      <c r="B528" s="17">
        <f>salesTable[orderDate_final]</f>
        <v>45894</v>
      </c>
      <c r="C528" s="17" t="str">
        <f>salesTable[CustomerID_final]</f>
        <v>C0167</v>
      </c>
      <c r="D528" s="17" t="str">
        <f>salesTable[firstName_Final]</f>
        <v>NAA</v>
      </c>
      <c r="E528" s="17" t="str">
        <f>salesTable[lastName_final]</f>
        <v>ANTWI</v>
      </c>
      <c r="F528" s="17" t="str">
        <f>salesTable[Region_Final]</f>
        <v>KOFORIDUA</v>
      </c>
      <c r="G528" t="str">
        <f>salesTable[productID_Final]</f>
        <v>P008</v>
      </c>
      <c r="H528" t="str">
        <f>salesTable[productName_final]</f>
        <v>MICROWAVE 25L</v>
      </c>
      <c r="I528" t="str">
        <f>salesTable[productCategory_finalStatus]</f>
        <v>HOME APPLIANCES</v>
      </c>
      <c r="J528" t="str">
        <f>salesTable[customerType_Final]</f>
        <v>INDIVIDUAL</v>
      </c>
      <c r="K528" t="str">
        <f>salesTable[SalesChannel_final]</f>
        <v>ONLINE</v>
      </c>
      <c r="L528" t="str">
        <f>salesTable[paymentMethod_Final]</f>
        <v>CASH</v>
      </c>
      <c r="M528">
        <f>salesTable[Quantity_final]</f>
        <v>6</v>
      </c>
      <c r="N528">
        <f>salesTable[UnitPrice_final]</f>
        <v>1250</v>
      </c>
      <c r="O528">
        <f>salesTable[revenue_final]</f>
        <v>7500</v>
      </c>
      <c r="P528" t="str">
        <f>salesTable[Phone_final]</f>
        <v>0508047938</v>
      </c>
      <c r="Q528" t="str">
        <f>salesTable[email_final]</f>
        <v>Naa.Antwi4@Example.Com</v>
      </c>
      <c r="R528" t="str">
        <f>salesTable[sources_final]</f>
        <v>Mobile_App_Export.csv</v>
      </c>
      <c r="S528" s="22"/>
    </row>
    <row r="529" spans="1:19" x14ac:dyDescent="0.3">
      <c r="A529" s="8" t="str">
        <f>salesTable[orderRef_final]</f>
        <v>GH-KOF-2025-01118</v>
      </c>
      <c r="B529" s="17">
        <f>salesTable[orderDate_final]</f>
        <v>45802</v>
      </c>
      <c r="C529" s="17" t="str">
        <f>salesTable[CustomerID_final]</f>
        <v>C0227</v>
      </c>
      <c r="D529" s="17" t="str">
        <f>salesTable[firstName_Final]</f>
        <v>DANIEL</v>
      </c>
      <c r="E529" s="17" t="str">
        <f>salesTable[lastName_final]</f>
        <v>OSEI</v>
      </c>
      <c r="F529" s="17" t="str">
        <f>salesTable[Region_Final]</f>
        <v>KOFORIDUA</v>
      </c>
      <c r="G529" t="str">
        <f>salesTable[productID_Final]</f>
        <v>P003</v>
      </c>
      <c r="H529" t="str">
        <f>salesTable[productName_final]</f>
        <v>WIRELESS HEADSET</v>
      </c>
      <c r="I529" t="str">
        <f>salesTable[productCategory_finalStatus]</f>
        <v>ELECTRONICS</v>
      </c>
      <c r="J529" t="str">
        <f>salesTable[customerType_Final]</f>
        <v>GOVERNMENT</v>
      </c>
      <c r="K529" t="str">
        <f>salesTable[SalesChannel_final]</f>
        <v>AGENT</v>
      </c>
      <c r="L529" t="str">
        <f>salesTable[paymentMethod_Final]</f>
        <v>MOBILE MONEY</v>
      </c>
      <c r="M529">
        <f>salesTable[Quantity_final]</f>
        <v>2</v>
      </c>
      <c r="N529">
        <f>salesTable[UnitPrice_final]</f>
        <v>420</v>
      </c>
      <c r="O529">
        <f>salesTable[revenue_final]</f>
        <v>840</v>
      </c>
      <c r="P529" t="str">
        <f>salesTable[Phone_final]</f>
        <v>0271053393</v>
      </c>
      <c r="Q529" t="str">
        <f>salesTable[email_final]</f>
        <v>Daniel.Osei85@Example.Com</v>
      </c>
      <c r="R529" t="str">
        <f>salesTable[sources_final]</f>
        <v>Online_Sales_2025.xlsx</v>
      </c>
      <c r="S529" s="22"/>
    </row>
    <row r="530" spans="1:19" x14ac:dyDescent="0.3">
      <c r="A530" s="8" t="str">
        <f>salesTable[orderRef_final]</f>
        <v>GH-KOF-2025-01130</v>
      </c>
      <c r="B530" s="17">
        <f>salesTable[orderDate_final]</f>
        <v>45662</v>
      </c>
      <c r="C530" s="17" t="str">
        <f>salesTable[CustomerID_final]</f>
        <v>C0036</v>
      </c>
      <c r="D530" s="17" t="str">
        <f>salesTable[firstName_Final]</f>
        <v>ADWOA</v>
      </c>
      <c r="E530" s="17" t="str">
        <f>salesTable[lastName_final]</f>
        <v>OSEI</v>
      </c>
      <c r="F530" s="17" t="str">
        <f>salesTable[Region_Final]</f>
        <v>KOFORIDUA</v>
      </c>
      <c r="G530" t="str">
        <f>salesTable[productID_Final]</f>
        <v>P011</v>
      </c>
      <c r="H530" t="str">
        <f>salesTable[productName_final]</f>
        <v>EXECUTIVE DESK</v>
      </c>
      <c r="I530" t="str">
        <f>salesTable[productCategory_finalStatus]</f>
        <v>FURNITURE</v>
      </c>
      <c r="J530" t="str">
        <f>salesTable[customerType_Final]</f>
        <v>GOVERNMENT</v>
      </c>
      <c r="K530" t="str">
        <f>salesTable[SalesChannel_final]</f>
        <v>MOBILE APP</v>
      </c>
      <c r="L530" t="str">
        <f>salesTable[paymentMethod_Final]</f>
        <v>CASH</v>
      </c>
      <c r="M530">
        <f>salesTable[Quantity_final]</f>
        <v>1</v>
      </c>
      <c r="N530">
        <f>salesTable[UnitPrice_final]</f>
        <v>2400</v>
      </c>
      <c r="O530">
        <f>salesTable[revenue_final]</f>
        <v>2400</v>
      </c>
      <c r="P530" t="str">
        <f>salesTable[Phone_final]</f>
        <v>0593772523</v>
      </c>
      <c r="Q530" t="str">
        <f>salesTable[email_final]</f>
        <v>Adwoa.Osei19@Example.Com</v>
      </c>
      <c r="R530" t="str">
        <f>salesTable[sources_final]</f>
        <v>Agent_App_2025.csv</v>
      </c>
      <c r="S530" s="22"/>
    </row>
    <row r="531" spans="1:19" x14ac:dyDescent="0.3">
      <c r="A531" s="8" t="str">
        <f>salesTable[orderRef_final]</f>
        <v>GH-KOF-2025-01136</v>
      </c>
      <c r="B531" s="17">
        <f>salesTable[orderDate_final]</f>
        <v>46019</v>
      </c>
      <c r="C531" s="17" t="str">
        <f>salesTable[CustomerID_final]</f>
        <v>C0379</v>
      </c>
      <c r="D531" s="17" t="str">
        <f>salesTable[firstName_Final]</f>
        <v>YAW</v>
      </c>
      <c r="E531" s="17" t="str">
        <f>salesTable[lastName_final]</f>
        <v>OWUSU</v>
      </c>
      <c r="F531" s="17" t="str">
        <f>salesTable[Region_Final]</f>
        <v>KOFORIDUA</v>
      </c>
      <c r="G531" t="str">
        <f>salesTable[productID_Final]</f>
        <v>P001</v>
      </c>
      <c r="H531" t="str">
        <f>salesTable[productName_final]</f>
        <v>LAPTOP PRO 14</v>
      </c>
      <c r="I531" t="str">
        <f>salesTable[productCategory_finalStatus]</f>
        <v>ELECTRONICS</v>
      </c>
      <c r="J531" t="str">
        <f>salesTable[customerType_Final]</f>
        <v>BUSINESS</v>
      </c>
      <c r="K531" t="str">
        <f>salesTable[SalesChannel_final]</f>
        <v>MOBILE APP</v>
      </c>
      <c r="L531" t="str">
        <f>salesTable[paymentMethod_Final]</f>
        <v>MOBILE MONEY</v>
      </c>
      <c r="M531">
        <f>salesTable[Quantity_final]</f>
        <v>10</v>
      </c>
      <c r="N531">
        <f>salesTable[UnitPrice_final]</f>
        <v>4200</v>
      </c>
      <c r="O531">
        <f>salesTable[revenue_final]</f>
        <v>42000</v>
      </c>
      <c r="P531" t="str">
        <f>salesTable[Phone_final]</f>
        <v>0508082663</v>
      </c>
      <c r="Q531" t="str">
        <f>salesTable[email_final]</f>
        <v>Yaw.Owusu74@Example.Com</v>
      </c>
      <c r="R531" t="str">
        <f>salesTable[sources_final]</f>
        <v>Online_Sales_2025.xlsx</v>
      </c>
      <c r="S531" s="22"/>
    </row>
    <row r="532" spans="1:19" x14ac:dyDescent="0.3">
      <c r="A532" s="8" t="str">
        <f>salesTable[orderRef_final]</f>
        <v>GH-KOF-2025-01148</v>
      </c>
      <c r="B532" s="17" t="str">
        <f>salesTable[orderDate_final]</f>
        <v>OUT OF SCOPE</v>
      </c>
      <c r="C532" s="17" t="str">
        <f>salesTable[CustomerID_final]</f>
        <v>C0092</v>
      </c>
      <c r="D532" s="17" t="str">
        <f>salesTable[firstName_Final]</f>
        <v>AKOSUA</v>
      </c>
      <c r="E532" s="17" t="str">
        <f>salesTable[lastName_final]</f>
        <v>MENSAH</v>
      </c>
      <c r="F532" s="17" t="str">
        <f>salesTable[Region_Final]</f>
        <v>KOFORIDUA</v>
      </c>
      <c r="G532" t="str">
        <f>salesTable[productID_Final]</f>
        <v>P003</v>
      </c>
      <c r="H532" t="str">
        <f>salesTable[productName_final]</f>
        <v>WIRELESS HEADSET</v>
      </c>
      <c r="I532" t="str">
        <f>salesTable[productCategory_finalStatus]</f>
        <v>ELECTRONICS</v>
      </c>
      <c r="J532" t="str">
        <f>salesTable[customerType_Final]</f>
        <v>BUSINESS</v>
      </c>
      <c r="K532" t="str">
        <f>salesTable[SalesChannel_final]</f>
        <v>ONLINE</v>
      </c>
      <c r="L532" t="str">
        <f>salesTable[paymentMethod_Final]</f>
        <v>BANK TRANSFER</v>
      </c>
      <c r="M532">
        <f>salesTable[Quantity_final]</f>
        <v>6</v>
      </c>
      <c r="N532" t="str">
        <f>salesTable[UnitPrice_final]</f>
        <v>INVALID</v>
      </c>
      <c r="O532" t="str">
        <f>salesTable[revenue_final]</f>
        <v>INVALID</v>
      </c>
      <c r="P532" t="str">
        <f>salesTable[Phone_final]</f>
        <v>0557979283</v>
      </c>
      <c r="Q532" t="str">
        <f>salesTable[email_final]</f>
        <v>Akosua.Mensah62@Example.Com</v>
      </c>
      <c r="R532" t="str">
        <f>salesTable[sources_final]</f>
        <v>Retail_POS_2025.csv</v>
      </c>
      <c r="S532" s="22"/>
    </row>
    <row r="533" spans="1:19" x14ac:dyDescent="0.3">
      <c r="A533" s="8" t="str">
        <f>salesTable[orderRef_final]</f>
        <v>GH-KOF-2025-01149</v>
      </c>
      <c r="B533" s="17" t="str">
        <f>salesTable[orderDate_final]</f>
        <v>OUT OF SCOPE</v>
      </c>
      <c r="C533" s="17" t="str">
        <f>salesTable[CustomerID_final]</f>
        <v>C0344</v>
      </c>
      <c r="D533" s="17" t="str">
        <f>salesTable[firstName_Final]</f>
        <v>ABENA</v>
      </c>
      <c r="E533" s="17" t="str">
        <f>salesTable[lastName_final]</f>
        <v>BADU</v>
      </c>
      <c r="F533" s="17" t="str">
        <f>salesTable[Region_Final]</f>
        <v>KOFORIDUA</v>
      </c>
      <c r="G533" t="str">
        <f>salesTable[productID_Final]</f>
        <v>P008</v>
      </c>
      <c r="H533" t="str">
        <f>salesTable[productName_final]</f>
        <v>MICROWAVE 25L</v>
      </c>
      <c r="I533" t="str">
        <f>salesTable[productCategory_finalStatus]</f>
        <v>HOME APPLIANCES</v>
      </c>
      <c r="J533" t="str">
        <f>salesTable[customerType_Final]</f>
        <v>INDIVIDUAL</v>
      </c>
      <c r="K533" t="str">
        <f>salesTable[SalesChannel_final]</f>
        <v>IN-STORE</v>
      </c>
      <c r="L533" t="str">
        <f>salesTable[paymentMethod_Final]</f>
        <v>CARD</v>
      </c>
      <c r="M533">
        <f>salesTable[Quantity_final]</f>
        <v>4</v>
      </c>
      <c r="N533">
        <f>salesTable[UnitPrice_final]</f>
        <v>1250</v>
      </c>
      <c r="O533">
        <f>salesTable[revenue_final]</f>
        <v>5000</v>
      </c>
      <c r="P533" t="str">
        <f>salesTable[Phone_final]</f>
        <v>0274297319</v>
      </c>
      <c r="Q533" t="str">
        <f>salesTable[email_final]</f>
        <v>Abena.Badu78@Example.Com</v>
      </c>
      <c r="R533" t="str">
        <f>salesTable[sources_final]</f>
        <v>Agent_App_2025.csv</v>
      </c>
      <c r="S533" s="22"/>
    </row>
    <row r="534" spans="1:19" x14ac:dyDescent="0.3">
      <c r="A534" s="8" t="str">
        <f>salesTable[orderRef_final]</f>
        <v>GH-KOF-2025-01161</v>
      </c>
      <c r="B534" s="17" t="str">
        <f>salesTable[orderDate_final]</f>
        <v>OUT OF SCOPE</v>
      </c>
      <c r="C534" s="17" t="str">
        <f>salesTable[CustomerID_final]</f>
        <v>C0369</v>
      </c>
      <c r="D534" s="17" t="str">
        <f>salesTable[firstName_Final]</f>
        <v>MICHAEL</v>
      </c>
      <c r="E534" s="17" t="str">
        <f>salesTable[lastName_final]</f>
        <v>ANTWI</v>
      </c>
      <c r="F534" s="17" t="str">
        <f>salesTable[Region_Final]</f>
        <v>KOFORIDUA</v>
      </c>
      <c r="G534" t="str">
        <f>salesTable[productID_Final]</f>
        <v>P002</v>
      </c>
      <c r="H534" t="str">
        <f>salesTable[productName_final]</f>
        <v>OFFICE CHAIR</v>
      </c>
      <c r="I534" t="str">
        <f>salesTable[productCategory_finalStatus]</f>
        <v>FURNITURE</v>
      </c>
      <c r="J534" t="str">
        <f>salesTable[customerType_Final]</f>
        <v>INDIVIDUAL</v>
      </c>
      <c r="K534" t="str">
        <f>salesTable[SalesChannel_final]</f>
        <v>AGENT</v>
      </c>
      <c r="L534" t="str">
        <f>salesTable[paymentMethod_Final]</f>
        <v>CASH</v>
      </c>
      <c r="M534">
        <f>salesTable[Quantity_final]</f>
        <v>10</v>
      </c>
      <c r="N534">
        <f>salesTable[UnitPrice_final]</f>
        <v>850</v>
      </c>
      <c r="O534">
        <f>salesTable[revenue_final]</f>
        <v>8500</v>
      </c>
      <c r="P534" t="str">
        <f>salesTable[Phone_final]</f>
        <v>0555797916</v>
      </c>
      <c r="Q534" t="str">
        <f>salesTable[email_final]</f>
        <v>Michael.Antwi62Example.Com</v>
      </c>
      <c r="R534" t="str">
        <f>salesTable[sources_final]</f>
        <v>Mobile_App_Export.csv</v>
      </c>
      <c r="S534" s="22"/>
    </row>
    <row r="535" spans="1:19" x14ac:dyDescent="0.3">
      <c r="A535" s="8" t="str">
        <f>salesTable[orderRef_final]</f>
        <v>GH-KOF-2025-01162</v>
      </c>
      <c r="B535" s="17" t="str">
        <f>salesTable[orderDate_final]</f>
        <v>OUT OF SCOPE</v>
      </c>
      <c r="C535" s="17" t="str">
        <f>salesTable[CustomerID_final]</f>
        <v>C0181</v>
      </c>
      <c r="D535" s="17" t="str">
        <f>salesTable[firstName_Final]</f>
        <v>KOFI</v>
      </c>
      <c r="E535" s="17" t="str">
        <f>salesTable[lastName_final]</f>
        <v>ARTHUR</v>
      </c>
      <c r="F535" s="17" t="str">
        <f>salesTable[Region_Final]</f>
        <v>KOFORIDUA</v>
      </c>
      <c r="G535" t="str">
        <f>salesTable[productID_Final]</f>
        <v>P008</v>
      </c>
      <c r="H535" t="str">
        <f>salesTable[productName_final]</f>
        <v>MICROWAVE 25L</v>
      </c>
      <c r="I535" t="str">
        <f>salesTable[productCategory_finalStatus]</f>
        <v>HOME APPLIANCES</v>
      </c>
      <c r="J535" t="str">
        <f>salesTable[customerType_Final]</f>
        <v>INDIVIDUAL</v>
      </c>
      <c r="K535" t="str">
        <f>salesTable[SalesChannel_final]</f>
        <v>AGENT</v>
      </c>
      <c r="L535" t="str">
        <f>salesTable[paymentMethod_Final]</f>
        <v>CASH</v>
      </c>
      <c r="M535">
        <f>salesTable[Quantity_final]</f>
        <v>7</v>
      </c>
      <c r="N535">
        <f>salesTable[UnitPrice_final]</f>
        <v>1250</v>
      </c>
      <c r="O535">
        <f>salesTable[revenue_final]</f>
        <v>8750</v>
      </c>
      <c r="P535" t="str">
        <f>salesTable[Phone_final]</f>
        <v>0592515697</v>
      </c>
      <c r="Q535" t="str">
        <f>salesTable[email_final]</f>
        <v>Kofi.Arthur49@Example.Com</v>
      </c>
      <c r="R535" t="str">
        <f>salesTable[sources_final]</f>
        <v>Mobile_App_Export.csv</v>
      </c>
      <c r="S535" s="22"/>
    </row>
    <row r="536" spans="1:19" x14ac:dyDescent="0.3">
      <c r="A536" s="8" t="str">
        <f>salesTable[orderRef_final]</f>
        <v>GH-KOF-2025-01175</v>
      </c>
      <c r="B536" s="17">
        <f>salesTable[orderDate_final]</f>
        <v>45915</v>
      </c>
      <c r="C536" s="17" t="str">
        <f>salesTable[CustomerID_final]</f>
        <v>C0124</v>
      </c>
      <c r="D536" s="17" t="str">
        <f>salesTable[firstName_Final]</f>
        <v>DANIEL</v>
      </c>
      <c r="E536" s="17" t="str">
        <f>salesTable[lastName_final]</f>
        <v>ARTHUR</v>
      </c>
      <c r="F536" s="17" t="str">
        <f>salesTable[Region_Final]</f>
        <v>KOFORIDUA</v>
      </c>
      <c r="G536" t="str">
        <f>salesTable[productID_Final]</f>
        <v>P010</v>
      </c>
      <c r="H536" t="str">
        <f>salesTable[productName_final]</f>
        <v>AIR CONDITIONER</v>
      </c>
      <c r="I536" t="str">
        <f>salesTable[productCategory_finalStatus]</f>
        <v>HOME APPLIANCES</v>
      </c>
      <c r="J536" t="str">
        <f>salesTable[customerType_Final]</f>
        <v>INDIVIDUAL</v>
      </c>
      <c r="K536" t="str">
        <f>salesTable[SalesChannel_final]</f>
        <v>ONLINE</v>
      </c>
      <c r="L536" t="str">
        <f>salesTable[paymentMethod_Final]</f>
        <v>CARD</v>
      </c>
      <c r="M536">
        <f>salesTable[Quantity_final]</f>
        <v>4</v>
      </c>
      <c r="N536">
        <f>salesTable[UnitPrice_final]</f>
        <v>3600</v>
      </c>
      <c r="O536">
        <f>salesTable[revenue_final]</f>
        <v>14400</v>
      </c>
      <c r="P536" t="str">
        <f>salesTable[Phone_final]</f>
        <v>0598445080</v>
      </c>
      <c r="Q536" t="str">
        <f>salesTable[email_final]</f>
        <v>Daniel.Arthur28@Example.Com</v>
      </c>
      <c r="R536" t="str">
        <f>salesTable[sources_final]</f>
        <v>Online_Sales_2025.xlsx</v>
      </c>
      <c r="S536" s="22"/>
    </row>
    <row r="537" spans="1:19" x14ac:dyDescent="0.3">
      <c r="A537" s="8" t="str">
        <f>salesTable[orderRef_final]</f>
        <v>GH-KOF-2025-01180</v>
      </c>
      <c r="B537" s="17">
        <f>salesTable[orderDate_final]</f>
        <v>45695</v>
      </c>
      <c r="C537" s="17" t="str">
        <f>salesTable[CustomerID_final]</f>
        <v>C0369</v>
      </c>
      <c r="D537" s="17" t="str">
        <f>salesTable[firstName_Final]</f>
        <v>MICHAEL</v>
      </c>
      <c r="E537" s="17" t="str">
        <f>salesTable[lastName_final]</f>
        <v>ANTWI</v>
      </c>
      <c r="F537" s="17" t="str">
        <f>salesTable[Region_Final]</f>
        <v>KOFORIDUA</v>
      </c>
      <c r="G537" t="str">
        <f>salesTable[productID_Final]</f>
        <v>P009</v>
      </c>
      <c r="H537" t="str">
        <f>salesTable[productName_final]</f>
        <v>FILING CABINET</v>
      </c>
      <c r="I537" t="str">
        <f>salesTable[productCategory_finalStatus]</f>
        <v>OFFICE SUPPLIES</v>
      </c>
      <c r="J537" t="str">
        <f>salesTable[customerType_Final]</f>
        <v>INDIVIDUAL</v>
      </c>
      <c r="K537" t="str">
        <f>salesTable[SalesChannel_final]</f>
        <v>ONLINE</v>
      </c>
      <c r="L537" t="str">
        <f>salesTable[paymentMethod_Final]</f>
        <v>CASH</v>
      </c>
      <c r="M537" t="str">
        <f>salesTable[Quantity_final]</f>
        <v>INVALID</v>
      </c>
      <c r="N537">
        <f>salesTable[UnitPrice_final]</f>
        <v>980</v>
      </c>
      <c r="O537" t="str">
        <f>salesTable[revenue_final]</f>
        <v>INVALID</v>
      </c>
      <c r="P537" t="str">
        <f>salesTable[Phone_final]</f>
        <v>0241234567</v>
      </c>
      <c r="Q537" t="str">
        <f>salesTable[email_final]</f>
        <v>Michael.Antwi25@Example.Com</v>
      </c>
      <c r="R537" t="str">
        <f>salesTable[sources_final]</f>
        <v>Agent_App_2025.csv</v>
      </c>
      <c r="S537" s="22"/>
    </row>
    <row r="538" spans="1:19" x14ac:dyDescent="0.3">
      <c r="A538" s="8" t="str">
        <f>salesTable[orderRef_final]</f>
        <v>GH-KOF-2025-01183</v>
      </c>
      <c r="B538" s="17">
        <f>salesTable[orderDate_final]</f>
        <v>45725</v>
      </c>
      <c r="C538" s="17" t="str">
        <f>salesTable[CustomerID_final]</f>
        <v>C0296</v>
      </c>
      <c r="D538" s="17" t="str">
        <f>salesTable[firstName_Final]</f>
        <v>DANIEL</v>
      </c>
      <c r="E538" s="17" t="str">
        <f>salesTable[lastName_final]</f>
        <v>ANTWI</v>
      </c>
      <c r="F538" s="17" t="str">
        <f>salesTable[Region_Final]</f>
        <v>KOFORIDUA</v>
      </c>
      <c r="G538" t="str">
        <f>salesTable[productID_Final]</f>
        <v>P008</v>
      </c>
      <c r="H538" t="str">
        <f>salesTable[productName_final]</f>
        <v>MICROWAVE 25L</v>
      </c>
      <c r="I538" t="str">
        <f>salesTable[productCategory_finalStatus]</f>
        <v>HOME APPLIANCES</v>
      </c>
      <c r="J538" t="str">
        <f>salesTable[customerType_Final]</f>
        <v>GOVERNMENT</v>
      </c>
      <c r="K538" t="str">
        <f>salesTable[SalesChannel_final]</f>
        <v>AGENT</v>
      </c>
      <c r="L538" t="str">
        <f>salesTable[paymentMethod_Final]</f>
        <v>MOBILE MONEY</v>
      </c>
      <c r="M538" t="str">
        <f>salesTable[Quantity_final]</f>
        <v>INVALID</v>
      </c>
      <c r="N538">
        <f>salesTable[UnitPrice_final]</f>
        <v>1250</v>
      </c>
      <c r="O538" t="str">
        <f>salesTable[revenue_final]</f>
        <v>INVALID</v>
      </c>
      <c r="P538" t="str">
        <f>salesTable[Phone_final]</f>
        <v>0546324386</v>
      </c>
      <c r="Q538" t="str">
        <f>salesTable[email_final]</f>
        <v>Daniel.Antwi80@Example.Com</v>
      </c>
      <c r="R538" t="str">
        <f>salesTable[sources_final]</f>
        <v>Retail_POS_2025.csv</v>
      </c>
      <c r="S538" s="22"/>
    </row>
    <row r="539" spans="1:19" x14ac:dyDescent="0.3">
      <c r="A539" s="8" t="str">
        <f>salesTable[orderRef_final]</f>
        <v>GH-KOF-2025-01209</v>
      </c>
      <c r="B539" s="17">
        <f>salesTable[orderDate_final]</f>
        <v>45796</v>
      </c>
      <c r="C539" s="17" t="str">
        <f>salesTable[CustomerID_final]</f>
        <v>C0263</v>
      </c>
      <c r="D539" s="17" t="str">
        <f>salesTable[firstName_Final]</f>
        <v>KWAME</v>
      </c>
      <c r="E539" s="17" t="str">
        <f>salesTable[lastName_final]</f>
        <v>OWUSU</v>
      </c>
      <c r="F539" s="17" t="str">
        <f>salesTable[Region_Final]</f>
        <v>KOFORIDUA</v>
      </c>
      <c r="G539" t="str">
        <f>salesTable[productID_Final]</f>
        <v>P007</v>
      </c>
      <c r="H539" t="str">
        <f>salesTable[productName_final]</f>
        <v>COTTON SHIRT</v>
      </c>
      <c r="I539" t="str">
        <f>salesTable[productCategory_finalStatus]</f>
        <v>CLOTHING</v>
      </c>
      <c r="J539" t="str">
        <f>salesTable[customerType_Final]</f>
        <v>BUSINESS</v>
      </c>
      <c r="K539" t="str">
        <f>salesTable[SalesChannel_final]</f>
        <v>IN-STORE</v>
      </c>
      <c r="L539" t="str">
        <f>salesTable[paymentMethod_Final]</f>
        <v>BANK TRANSFER</v>
      </c>
      <c r="M539">
        <f>salesTable[Quantity_final]</f>
        <v>9</v>
      </c>
      <c r="N539">
        <f>salesTable[UnitPrice_final]</f>
        <v>180</v>
      </c>
      <c r="O539">
        <f>salesTable[revenue_final]</f>
        <v>1620</v>
      </c>
      <c r="P539" t="str">
        <f>salesTable[Phone_final]</f>
        <v>0502022585</v>
      </c>
      <c r="Q539" t="str">
        <f>salesTable[email_final]</f>
        <v>Kwame.Owusu6Example.Com</v>
      </c>
      <c r="R539" t="str">
        <f>salesTable[sources_final]</f>
        <v>Retail_POS_2025.csv</v>
      </c>
      <c r="S539" s="22"/>
    </row>
    <row r="540" spans="1:19" x14ac:dyDescent="0.3">
      <c r="A540" s="8" t="str">
        <f>salesTable[orderRef_final]</f>
        <v>GH-KOF-2025-01217</v>
      </c>
      <c r="B540" s="17" t="str">
        <f>salesTable[orderDate_final]</f>
        <v>OUT OF SCOPE</v>
      </c>
      <c r="C540" s="17" t="str">
        <f>salesTable[CustomerID_final]</f>
        <v>C0156</v>
      </c>
      <c r="D540" s="17" t="str">
        <f>salesTable[firstName_Final]</f>
        <v>KWAME</v>
      </c>
      <c r="E540" s="17" t="str">
        <f>salesTable[lastName_final]</f>
        <v>MENSAH</v>
      </c>
      <c r="F540" s="17" t="str">
        <f>salesTable[Region_Final]</f>
        <v>KOFORIDUA</v>
      </c>
      <c r="G540" t="str">
        <f>salesTable[productID_Final]</f>
        <v>P003</v>
      </c>
      <c r="H540" t="str">
        <f>salesTable[productName_final]</f>
        <v>WIRELESS HEADSET</v>
      </c>
      <c r="I540" t="str">
        <f>salesTable[productCategory_finalStatus]</f>
        <v>ELECTRONICS</v>
      </c>
      <c r="J540" t="str">
        <f>salesTable[customerType_Final]</f>
        <v>INDIVIDUAL</v>
      </c>
      <c r="K540" t="str">
        <f>salesTable[SalesChannel_final]</f>
        <v>MOBILE APP</v>
      </c>
      <c r="L540" t="str">
        <f>salesTable[paymentMethod_Final]</f>
        <v>MOBILE MONEY</v>
      </c>
      <c r="M540">
        <f>salesTable[Quantity_final]</f>
        <v>4</v>
      </c>
      <c r="N540">
        <f>salesTable[UnitPrice_final]</f>
        <v>420</v>
      </c>
      <c r="O540">
        <f>salesTable[revenue_final]</f>
        <v>1680</v>
      </c>
      <c r="P540" t="str">
        <f>salesTable[Phone_final]</f>
        <v>0241234567</v>
      </c>
      <c r="Q540" t="str">
        <f>salesTable[email_final]</f>
        <v>Kwame.Mensah19@Example.Con</v>
      </c>
      <c r="R540" t="str">
        <f>salesTable[sources_final]</f>
        <v>Retail_POS_2025.csv</v>
      </c>
      <c r="S540" s="22"/>
    </row>
    <row r="541" spans="1:19" x14ac:dyDescent="0.3">
      <c r="A541" s="8" t="str">
        <f>salesTable[orderRef_final]</f>
        <v>GH-KOF-2025-01222</v>
      </c>
      <c r="B541" s="17">
        <f>salesTable[orderDate_final]</f>
        <v>45704</v>
      </c>
      <c r="C541" s="17" t="str">
        <f>salesTable[CustomerID_final]</f>
        <v>C0222</v>
      </c>
      <c r="D541" s="17" t="str">
        <f>salesTable[firstName_Final]</f>
        <v>AMA</v>
      </c>
      <c r="E541" s="17" t="str">
        <f>salesTable[lastName_final]</f>
        <v>BOATENG</v>
      </c>
      <c r="F541" s="17" t="str">
        <f>salesTable[Region_Final]</f>
        <v>KOFORIDUA</v>
      </c>
      <c r="G541" t="str">
        <f>salesTable[productID_Final]</f>
        <v>P010</v>
      </c>
      <c r="H541" t="str">
        <f>salesTable[productName_final]</f>
        <v>AIR CONDITIONER</v>
      </c>
      <c r="I541" t="str">
        <f>salesTable[productCategory_finalStatus]</f>
        <v>HOME APPLIANCES</v>
      </c>
      <c r="J541" t="str">
        <f>salesTable[customerType_Final]</f>
        <v>GOVERNMENT</v>
      </c>
      <c r="K541" t="str">
        <f>salesTable[SalesChannel_final]</f>
        <v>MOBILE APP</v>
      </c>
      <c r="L541" t="str">
        <f>salesTable[paymentMethod_Final]</f>
        <v>BANK TRANSFER</v>
      </c>
      <c r="M541">
        <f>salesTable[Quantity_final]</f>
        <v>1</v>
      </c>
      <c r="N541" t="str">
        <f>salesTable[UnitPrice_final]</f>
        <v>INVALID</v>
      </c>
      <c r="O541" t="str">
        <f>salesTable[revenue_final]</f>
        <v>INVALID</v>
      </c>
      <c r="P541" t="str">
        <f>salesTable[Phone_final]</f>
        <v>0276593899</v>
      </c>
      <c r="Q541" t="str">
        <f>salesTable[email_final]</f>
        <v>Ama.Boateng32@Example.Con</v>
      </c>
      <c r="R541" t="str">
        <f>salesTable[sources_final]</f>
        <v>Online_Sales_2025.xlsx</v>
      </c>
      <c r="S541" s="22"/>
    </row>
    <row r="542" spans="1:19" x14ac:dyDescent="0.3">
      <c r="A542" s="8" t="str">
        <f>salesTable[orderRef_final]</f>
        <v>GH-KOF-2025-01225</v>
      </c>
      <c r="B542" s="17">
        <f>salesTable[orderDate_final]</f>
        <v>45992</v>
      </c>
      <c r="C542" s="17" t="str">
        <f>salesTable[CustomerID_final]</f>
        <v>C0319</v>
      </c>
      <c r="D542" s="17" t="str">
        <f>salesTable[firstName_Final]</f>
        <v>ABENA</v>
      </c>
      <c r="E542" s="17" t="str">
        <f>salesTable[lastName_final]</f>
        <v>OSEI</v>
      </c>
      <c r="F542" s="17" t="str">
        <f>salesTable[Region_Final]</f>
        <v>KOFORIDUA</v>
      </c>
      <c r="G542" t="str">
        <f>salesTable[productID_Final]</f>
        <v>P002</v>
      </c>
      <c r="H542" t="str">
        <f>salesTable[productName_final]</f>
        <v>OFFICE CHAIR</v>
      </c>
      <c r="I542" t="str">
        <f>salesTable[productCategory_finalStatus]</f>
        <v>FURNITURE</v>
      </c>
      <c r="J542" t="str">
        <f>salesTable[customerType_Final]</f>
        <v>BUSINESS</v>
      </c>
      <c r="K542" t="str">
        <f>salesTable[SalesChannel_final]</f>
        <v>ONLINE</v>
      </c>
      <c r="L542" t="str">
        <f>salesTable[paymentMethod_Final]</f>
        <v>BANK TRANSFER</v>
      </c>
      <c r="M542">
        <f>salesTable[Quantity_final]</f>
        <v>10</v>
      </c>
      <c r="N542">
        <f>salesTable[UnitPrice_final]</f>
        <v>850</v>
      </c>
      <c r="O542">
        <f>salesTable[revenue_final]</f>
        <v>8500</v>
      </c>
      <c r="P542" t="str">
        <f>salesTable[Phone_final]</f>
        <v>0508153645</v>
      </c>
      <c r="Q542" t="str">
        <f>salesTable[email_final]</f>
        <v>Abena.Osei44@Example.Com</v>
      </c>
      <c r="R542" t="str">
        <f>salesTable[sources_final]</f>
        <v>Agent_App_2025.csv</v>
      </c>
      <c r="S542" s="22"/>
    </row>
    <row r="543" spans="1:19" x14ac:dyDescent="0.3">
      <c r="A543" s="8" t="str">
        <f>salesTable[orderRef_final]</f>
        <v>GH-KOF-2025-01239</v>
      </c>
      <c r="B543" s="17">
        <f>salesTable[orderDate_final]</f>
        <v>45898</v>
      </c>
      <c r="C543" s="17" t="str">
        <f>salesTable[CustomerID_final]</f>
        <v>C0359</v>
      </c>
      <c r="D543" s="17" t="str">
        <f>salesTable[firstName_Final]</f>
        <v>ADWOA</v>
      </c>
      <c r="E543" s="17" t="str">
        <f>salesTable[lastName_final]</f>
        <v>MENSAH</v>
      </c>
      <c r="F543" s="17" t="str">
        <f>salesTable[Region_Final]</f>
        <v>KOFORIDUA</v>
      </c>
      <c r="G543" t="str">
        <f>salesTable[productID_Final]</f>
        <v>P011</v>
      </c>
      <c r="H543" t="str">
        <f>salesTable[productName_final]</f>
        <v>EXECUTIVE DESK</v>
      </c>
      <c r="I543" t="str">
        <f>salesTable[productCategory_finalStatus]</f>
        <v>FURNITURE</v>
      </c>
      <c r="J543" t="str">
        <f>salesTable[customerType_Final]</f>
        <v>GOVERNMENT</v>
      </c>
      <c r="K543" t="str">
        <f>salesTable[SalesChannel_final]</f>
        <v>MOBILE APP</v>
      </c>
      <c r="L543" t="str">
        <f>salesTable[paymentMethod_Final]</f>
        <v>CARD</v>
      </c>
      <c r="M543">
        <f>salesTable[Quantity_final]</f>
        <v>12</v>
      </c>
      <c r="N543">
        <f>salesTable[UnitPrice_final]</f>
        <v>2400</v>
      </c>
      <c r="O543">
        <f>salesTable[revenue_final]</f>
        <v>28800</v>
      </c>
      <c r="P543" t="str">
        <f>salesTable[Phone_final]</f>
        <v>0274007283</v>
      </c>
      <c r="Q543" t="str">
        <f>salesTable[email_final]</f>
        <v>Adwoa.Mensah94Example.Com</v>
      </c>
      <c r="R543" t="str">
        <f>salesTable[sources_final]</f>
        <v>Online_Sales_2025.xlsx</v>
      </c>
      <c r="S543" s="22"/>
    </row>
    <row r="544" spans="1:19" x14ac:dyDescent="0.3">
      <c r="A544" s="8" t="str">
        <f>salesTable[orderRef_final]</f>
        <v>GH-KOF-2025-01244</v>
      </c>
      <c r="B544" s="17">
        <f>salesTable[orderDate_final]</f>
        <v>45729</v>
      </c>
      <c r="C544" s="17" t="str">
        <f>salesTable[CustomerID_final]</f>
        <v>C0045</v>
      </c>
      <c r="D544" s="17" t="str">
        <f>salesTable[firstName_Final]</f>
        <v>YAW</v>
      </c>
      <c r="E544" s="17" t="str">
        <f>salesTable[lastName_final]</f>
        <v>OWUSU</v>
      </c>
      <c r="F544" s="17" t="str">
        <f>salesTable[Region_Final]</f>
        <v>KOFORIDUA</v>
      </c>
      <c r="G544" t="str">
        <f>salesTable[productID_Final]</f>
        <v>P005</v>
      </c>
      <c r="H544" t="str">
        <f>salesTable[productName_final]</f>
        <v>SMARTPHONE X</v>
      </c>
      <c r="I544" t="str">
        <f>salesTable[productCategory_finalStatus]</f>
        <v>ELECTRONICS</v>
      </c>
      <c r="J544" t="str">
        <f>salesTable[customerType_Final]</f>
        <v>BUSINESS</v>
      </c>
      <c r="K544" t="str">
        <f>salesTable[SalesChannel_final]</f>
        <v>ONLINE</v>
      </c>
      <c r="L544" t="str">
        <f>salesTable[paymentMethod_Final]</f>
        <v>CARD</v>
      </c>
      <c r="M544">
        <f>salesTable[Quantity_final]</f>
        <v>6</v>
      </c>
      <c r="N544">
        <f>salesTable[UnitPrice_final]</f>
        <v>2800</v>
      </c>
      <c r="O544">
        <f>salesTable[revenue_final]</f>
        <v>16800</v>
      </c>
      <c r="P544" t="str">
        <f>salesTable[Phone_final]</f>
        <v>0272775831</v>
      </c>
      <c r="Q544" t="str">
        <f>salesTable[email_final]</f>
        <v>Yaw.Owusu70@Example.Con</v>
      </c>
      <c r="R544" t="str">
        <f>salesTable[sources_final]</f>
        <v>Retail_POS_2025.csv</v>
      </c>
      <c r="S544" s="22"/>
    </row>
    <row r="545" spans="1:19" x14ac:dyDescent="0.3">
      <c r="A545" s="8" t="str">
        <f>salesTable[orderRef_final]</f>
        <v>GH-KOF-2025-01245</v>
      </c>
      <c r="B545" s="17" t="str">
        <f>salesTable[orderDate_final]</f>
        <v>MISSING</v>
      </c>
      <c r="C545" s="17" t="str">
        <f>salesTable[CustomerID_final]</f>
        <v>C0348</v>
      </c>
      <c r="D545" s="17" t="str">
        <f>salesTable[firstName_Final]</f>
        <v>ABENA</v>
      </c>
      <c r="E545" s="17" t="str">
        <f>salesTable[lastName_final]</f>
        <v>ASARE</v>
      </c>
      <c r="F545" s="17" t="str">
        <f>salesTable[Region_Final]</f>
        <v>KOFORIDUA</v>
      </c>
      <c r="G545" t="str">
        <f>salesTable[productID_Final]</f>
        <v>P007</v>
      </c>
      <c r="H545" t="str">
        <f>salesTable[productName_final]</f>
        <v>COTTON SHIRT</v>
      </c>
      <c r="I545" t="str">
        <f>salesTable[productCategory_finalStatus]</f>
        <v>CLOTHING</v>
      </c>
      <c r="J545" t="str">
        <f>salesTable[customerType_Final]</f>
        <v>INDIVIDUAL</v>
      </c>
      <c r="K545" t="str">
        <f>salesTable[SalesChannel_final]</f>
        <v>AGENT</v>
      </c>
      <c r="L545" t="str">
        <f>salesTable[paymentMethod_Final]</f>
        <v>MOBILE MONEY</v>
      </c>
      <c r="M545">
        <f>salesTable[Quantity_final]</f>
        <v>10</v>
      </c>
      <c r="N545">
        <f>salesTable[UnitPrice_final]</f>
        <v>180</v>
      </c>
      <c r="O545">
        <f>salesTable[revenue_final]</f>
        <v>1800</v>
      </c>
      <c r="P545" t="str">
        <f>salesTable[Phone_final]</f>
        <v>0593496367</v>
      </c>
      <c r="Q545" t="str">
        <f>salesTable[email_final]</f>
        <v>Abena.Asare42@Example.Com</v>
      </c>
      <c r="R545" t="str">
        <f>salesTable[sources_final]</f>
        <v>Agent_App_2025.csv</v>
      </c>
      <c r="S545" s="22"/>
    </row>
    <row r="546" spans="1:19" x14ac:dyDescent="0.3">
      <c r="A546" s="8" t="str">
        <f>salesTable[orderRef_final]</f>
        <v>GH-KOF-2025-01248</v>
      </c>
      <c r="B546" s="17" t="str">
        <f>salesTable[orderDate_final]</f>
        <v>OUT OF SCOPE</v>
      </c>
      <c r="C546" s="17" t="str">
        <f>salesTable[CustomerID_final]</f>
        <v>C0089</v>
      </c>
      <c r="D546" s="17" t="str">
        <f>salesTable[firstName_Final]</f>
        <v>AKOSUA</v>
      </c>
      <c r="E546" s="17" t="str">
        <f>salesTable[lastName_final]</f>
        <v>OWUSU</v>
      </c>
      <c r="F546" s="17" t="str">
        <f>salesTable[Region_Final]</f>
        <v>KOFORIDUA</v>
      </c>
      <c r="G546" t="str">
        <f>salesTable[productID_Final]</f>
        <v>P006</v>
      </c>
      <c r="H546" t="str">
        <f>salesTable[productName_final]</f>
        <v>STANDING DESK</v>
      </c>
      <c r="I546" t="str">
        <f>salesTable[productCategory_finalStatus]</f>
        <v>FURNITURE</v>
      </c>
      <c r="J546" t="str">
        <f>salesTable[customerType_Final]</f>
        <v>INDIVIDUAL</v>
      </c>
      <c r="K546" t="str">
        <f>salesTable[SalesChannel_final]</f>
        <v>ONLINE</v>
      </c>
      <c r="L546" t="str">
        <f>salesTable[paymentMethod_Final]</f>
        <v>MOBILE MONEY</v>
      </c>
      <c r="M546">
        <f>salesTable[Quantity_final]</f>
        <v>7</v>
      </c>
      <c r="N546">
        <f>salesTable[UnitPrice_final]</f>
        <v>1900</v>
      </c>
      <c r="O546">
        <f>salesTable[revenue_final]</f>
        <v>13300</v>
      </c>
      <c r="P546" t="str">
        <f>salesTable[Phone_final]</f>
        <v>0543159932</v>
      </c>
      <c r="Q546" t="str">
        <f>salesTable[email_final]</f>
        <v>Akosua.Owusu4@Example.Com</v>
      </c>
      <c r="R546" t="str">
        <f>salesTable[sources_final]</f>
        <v>Agent_App_2025.csv</v>
      </c>
      <c r="S546" s="22"/>
    </row>
    <row r="547" spans="1:19" x14ac:dyDescent="0.3">
      <c r="A547" s="8" t="str">
        <f>salesTable[orderRef_final]</f>
        <v>GH-KOF-2025-01257</v>
      </c>
      <c r="B547" s="17">
        <f>salesTable[orderDate_final]</f>
        <v>45865</v>
      </c>
      <c r="C547" s="17" t="str">
        <f>salesTable[CustomerID_final]</f>
        <v>C0197</v>
      </c>
      <c r="D547" s="17" t="str">
        <f>salesTable[firstName_Final]</f>
        <v>MICHAEL</v>
      </c>
      <c r="E547" s="17" t="str">
        <f>salesTable[lastName_final]</f>
        <v>BADU</v>
      </c>
      <c r="F547" s="17" t="str">
        <f>salesTable[Region_Final]</f>
        <v>KOFORIDUA</v>
      </c>
      <c r="G547" t="str">
        <f>salesTable[productID_Final]</f>
        <v>P002</v>
      </c>
      <c r="H547" t="str">
        <f>salesTable[productName_final]</f>
        <v>OFFICE CHAIR</v>
      </c>
      <c r="I547" t="str">
        <f>salesTable[productCategory_finalStatus]</f>
        <v>FURNITURE</v>
      </c>
      <c r="J547" t="str">
        <f>salesTable[customerType_Final]</f>
        <v>GOVERNMENT</v>
      </c>
      <c r="K547" t="str">
        <f>salesTable[SalesChannel_final]</f>
        <v>AGENT</v>
      </c>
      <c r="L547" t="str">
        <f>salesTable[paymentMethod_Final]</f>
        <v>CARD</v>
      </c>
      <c r="M547">
        <f>salesTable[Quantity_final]</f>
        <v>2</v>
      </c>
      <c r="N547">
        <f>salesTable[UnitPrice_final]</f>
        <v>850</v>
      </c>
      <c r="O547">
        <f>salesTable[revenue_final]</f>
        <v>1700</v>
      </c>
      <c r="P547" t="str">
        <f>salesTable[Phone_final]</f>
        <v>0203065985</v>
      </c>
      <c r="Q547" t="str">
        <f>salesTable[email_final]</f>
        <v>Michael.Badu4@Example.Com</v>
      </c>
      <c r="R547" t="str">
        <f>salesTable[sources_final]</f>
        <v>Online_Sales_2025.xlsx</v>
      </c>
      <c r="S547" s="22"/>
    </row>
    <row r="548" spans="1:19" x14ac:dyDescent="0.3">
      <c r="A548" s="8" t="str">
        <f>salesTable[orderRef_final]</f>
        <v>GH-KOF-2025-01267</v>
      </c>
      <c r="B548" s="17" t="str">
        <f>salesTable[orderDate_final]</f>
        <v>OUT OF SCOPE</v>
      </c>
      <c r="C548" s="17" t="str">
        <f>salesTable[CustomerID_final]</f>
        <v>C0027</v>
      </c>
      <c r="D548" s="17" t="str">
        <f>salesTable[firstName_Final]</f>
        <v>NAA</v>
      </c>
      <c r="E548" s="17" t="str">
        <f>salesTable[lastName_final]</f>
        <v>MENSAH</v>
      </c>
      <c r="F548" s="17" t="str">
        <f>salesTable[Region_Final]</f>
        <v>KOFORIDUA</v>
      </c>
      <c r="G548" t="str">
        <f>salesTable[productID_Final]</f>
        <v>P003</v>
      </c>
      <c r="H548" t="str">
        <f>salesTable[productName_final]</f>
        <v>WIRELESS HEADSET</v>
      </c>
      <c r="I548" t="str">
        <f>salesTable[productCategory_finalStatus]</f>
        <v>ELECTRONICS</v>
      </c>
      <c r="J548" t="str">
        <f>salesTable[customerType_Final]</f>
        <v>INDIVIDUAL</v>
      </c>
      <c r="K548" t="str">
        <f>salesTable[SalesChannel_final]</f>
        <v>AGENT</v>
      </c>
      <c r="L548" t="str">
        <f>salesTable[paymentMethod_Final]</f>
        <v>CARD</v>
      </c>
      <c r="M548">
        <f>salesTable[Quantity_final]</f>
        <v>1</v>
      </c>
      <c r="N548">
        <f>salesTable[UnitPrice_final]</f>
        <v>420</v>
      </c>
      <c r="O548">
        <f>salesTable[revenue_final]</f>
        <v>420</v>
      </c>
      <c r="P548" t="str">
        <f>salesTable[Phone_final]</f>
        <v>0204599849</v>
      </c>
      <c r="Q548" t="str">
        <f>salesTable[email_final]</f>
        <v>Naa.Mensah69@Example.Com</v>
      </c>
      <c r="R548" t="str">
        <f>salesTable[sources_final]</f>
        <v>Online_Sales_2025.xlsx</v>
      </c>
      <c r="S548" s="22"/>
    </row>
    <row r="549" spans="1:19" x14ac:dyDescent="0.3">
      <c r="A549" s="8" t="str">
        <f>salesTable[orderRef_final]</f>
        <v>GH-KOF-2025-01275</v>
      </c>
      <c r="B549" s="17" t="str">
        <f>salesTable[orderDate_final]</f>
        <v>OUT OF SCOPE</v>
      </c>
      <c r="C549" s="17" t="str">
        <f>salesTable[CustomerID_final]</f>
        <v>C0242</v>
      </c>
      <c r="D549" s="17" t="str">
        <f>salesTable[firstName_Final]</f>
        <v>KOJO</v>
      </c>
      <c r="E549" s="17" t="str">
        <f>salesTable[lastName_final]</f>
        <v>OWUSU</v>
      </c>
      <c r="F549" s="17" t="str">
        <f>salesTable[Region_Final]</f>
        <v>KOFORIDUA</v>
      </c>
      <c r="G549" t="str">
        <f>salesTable[productID_Final]</f>
        <v>P001</v>
      </c>
      <c r="H549" t="str">
        <f>salesTable[productName_final]</f>
        <v>LAPTOP PRO 14</v>
      </c>
      <c r="I549" t="str">
        <f>salesTable[productCategory_finalStatus]</f>
        <v>ELECTRONICS</v>
      </c>
      <c r="J549" t="str">
        <f>salesTable[customerType_Final]</f>
        <v>INDIVIDUAL</v>
      </c>
      <c r="K549" t="str">
        <f>salesTable[SalesChannel_final]</f>
        <v>IN-STORE</v>
      </c>
      <c r="L549" t="str">
        <f>salesTable[paymentMethod_Final]</f>
        <v>CARD</v>
      </c>
      <c r="M549">
        <f>salesTable[Quantity_final]</f>
        <v>9</v>
      </c>
      <c r="N549">
        <f>salesTable[UnitPrice_final]</f>
        <v>4100</v>
      </c>
      <c r="O549">
        <f>salesTable[revenue_final]</f>
        <v>36900</v>
      </c>
      <c r="P549" t="str">
        <f>salesTable[Phone_final]</f>
        <v>0554385019</v>
      </c>
      <c r="Q549" t="str">
        <f>salesTable[email_final]</f>
        <v>Kojo.Owusu54@Example.Com</v>
      </c>
      <c r="R549" t="str">
        <f>salesTable[sources_final]</f>
        <v>Mobile_App_Export.csv</v>
      </c>
      <c r="S549" s="22"/>
    </row>
    <row r="550" spans="1:19" x14ac:dyDescent="0.3">
      <c r="A550" s="8" t="str">
        <f>salesTable[orderRef_final]</f>
        <v>GH-KOF-2025-01283</v>
      </c>
      <c r="B550" s="17">
        <f>salesTable[orderDate_final]</f>
        <v>45778</v>
      </c>
      <c r="C550" s="17" t="str">
        <f>salesTable[CustomerID_final]</f>
        <v>C0375</v>
      </c>
      <c r="D550" s="17" t="str">
        <f>salesTable[firstName_Final]</f>
        <v>DANIEL</v>
      </c>
      <c r="E550" s="17" t="str">
        <f>salesTable[lastName_final]</f>
        <v>OWUSU</v>
      </c>
      <c r="F550" s="17" t="str">
        <f>salesTable[Region_Final]</f>
        <v>KOFORIDUA</v>
      </c>
      <c r="G550" t="str">
        <f>salesTable[productID_Final]</f>
        <v>P003</v>
      </c>
      <c r="H550" t="str">
        <f>salesTable[productName_final]</f>
        <v>WIRELESS HEADSET</v>
      </c>
      <c r="I550" t="str">
        <f>salesTable[productCategory_finalStatus]</f>
        <v>ELECTRONICS</v>
      </c>
      <c r="J550" t="str">
        <f>salesTable[customerType_Final]</f>
        <v>INDIVIDUAL</v>
      </c>
      <c r="K550" t="str">
        <f>salesTable[SalesChannel_final]</f>
        <v>ONLINE</v>
      </c>
      <c r="L550" t="str">
        <f>salesTable[paymentMethod_Final]</f>
        <v>CARD</v>
      </c>
      <c r="M550">
        <f>salesTable[Quantity_final]</f>
        <v>8</v>
      </c>
      <c r="N550">
        <f>salesTable[UnitPrice_final]</f>
        <v>420</v>
      </c>
      <c r="O550">
        <f>salesTable[revenue_final]</f>
        <v>3360</v>
      </c>
      <c r="P550" t="str">
        <f>salesTable[Phone_final]</f>
        <v>0596486056</v>
      </c>
      <c r="Q550" t="str">
        <f>salesTable[email_final]</f>
        <v>Daniel.Owusu52@Example.Com</v>
      </c>
      <c r="R550" t="str">
        <f>salesTable[sources_final]</f>
        <v>Mobile_App_Export.csv</v>
      </c>
      <c r="S550" s="22"/>
    </row>
    <row r="551" spans="1:19" x14ac:dyDescent="0.3">
      <c r="A551" s="8" t="str">
        <f>salesTable[orderRef_final]</f>
        <v>GH-KOF-2025-01288</v>
      </c>
      <c r="B551" s="17">
        <f>salesTable[orderDate_final]</f>
        <v>45861</v>
      </c>
      <c r="C551" s="17" t="str">
        <f>salesTable[CustomerID_final]</f>
        <v>C0258</v>
      </c>
      <c r="D551" s="17" t="str">
        <f>salesTable[firstName_Final]</f>
        <v>MICHAEL</v>
      </c>
      <c r="E551" s="17" t="str">
        <f>salesTable[lastName_final]</f>
        <v>OSEI</v>
      </c>
      <c r="F551" s="17" t="str">
        <f>salesTable[Region_Final]</f>
        <v>KOFORIDUA</v>
      </c>
      <c r="G551" t="str">
        <f>salesTable[productID_Final]</f>
        <v>P004</v>
      </c>
      <c r="H551" t="str">
        <f>salesTable[productName_final]</f>
        <v>LASER PRINTER</v>
      </c>
      <c r="I551" t="str">
        <f>salesTable[productCategory_finalStatus]</f>
        <v>OFFICE SUPPLIES</v>
      </c>
      <c r="J551" t="str">
        <f>salesTable[customerType_Final]</f>
        <v>INDIVIDUAL</v>
      </c>
      <c r="K551" t="str">
        <f>salesTable[SalesChannel_final]</f>
        <v>ONLINE</v>
      </c>
      <c r="L551" t="str">
        <f>salesTable[paymentMethod_Final]</f>
        <v>CASH</v>
      </c>
      <c r="M551">
        <f>salesTable[Quantity_final]</f>
        <v>12</v>
      </c>
      <c r="N551">
        <f>salesTable[UnitPrice_final]</f>
        <v>1650</v>
      </c>
      <c r="O551">
        <f>salesTable[revenue_final]</f>
        <v>19800</v>
      </c>
      <c r="P551" t="str">
        <f>salesTable[Phone_final]</f>
        <v>0559151074</v>
      </c>
      <c r="Q551" t="str">
        <f>salesTable[email_final]</f>
        <v>Michael.Osei95@Example.Com</v>
      </c>
      <c r="R551" t="str">
        <f>salesTable[sources_final]</f>
        <v>Online_Sales_2025.xlsx</v>
      </c>
      <c r="S551" s="22"/>
    </row>
    <row r="552" spans="1:19" x14ac:dyDescent="0.3">
      <c r="A552" s="8" t="str">
        <f>salesTable[orderRef_final]</f>
        <v>GH-KOF-2025-01303</v>
      </c>
      <c r="B552" s="17">
        <f>salesTable[orderDate_final]</f>
        <v>45792</v>
      </c>
      <c r="C552" s="17" t="str">
        <f>salesTable[CustomerID_final]</f>
        <v>C0268</v>
      </c>
      <c r="D552" s="17" t="str">
        <f>salesTable[firstName_Final]</f>
        <v>AMA</v>
      </c>
      <c r="E552" s="17" t="str">
        <f>salesTable[lastName_final]</f>
        <v>MENSAH</v>
      </c>
      <c r="F552" s="17" t="str">
        <f>salesTable[Region_Final]</f>
        <v>KOFORIDUA</v>
      </c>
      <c r="G552" t="str">
        <f>salesTable[productID_Final]</f>
        <v>P003</v>
      </c>
      <c r="H552" t="str">
        <f>salesTable[productName_final]</f>
        <v>WIRELESS HEADSET</v>
      </c>
      <c r="I552" t="str">
        <f>salesTable[productCategory_finalStatus]</f>
        <v>ELECTRONICS</v>
      </c>
      <c r="J552" t="str">
        <f>salesTable[customerType_Final]</f>
        <v>INDIVIDUAL</v>
      </c>
      <c r="K552" t="str">
        <f>salesTable[SalesChannel_final]</f>
        <v>MOBILE APP</v>
      </c>
      <c r="L552" t="str">
        <f>salesTable[paymentMethod_Final]</f>
        <v>MOBILE MONEY</v>
      </c>
      <c r="M552">
        <f>salesTable[Quantity_final]</f>
        <v>3</v>
      </c>
      <c r="N552">
        <f>salesTable[UnitPrice_final]</f>
        <v>420</v>
      </c>
      <c r="O552">
        <f>salesTable[revenue_final]</f>
        <v>1260</v>
      </c>
      <c r="P552" t="str">
        <f>salesTable[Phone_final]</f>
        <v>0591663467</v>
      </c>
      <c r="Q552" t="str">
        <f>salesTable[email_final]</f>
        <v>Ama.Mensah97Example.Com</v>
      </c>
      <c r="R552" t="str">
        <f>salesTable[sources_final]</f>
        <v>Agent_App_2025.csv</v>
      </c>
      <c r="S552" s="22"/>
    </row>
    <row r="553" spans="1:19" x14ac:dyDescent="0.3">
      <c r="A553" s="8" t="str">
        <f>salesTable[orderRef_final]</f>
        <v>GH-KOF-2025-01321</v>
      </c>
      <c r="B553" s="17">
        <f>salesTable[orderDate_final]</f>
        <v>45957</v>
      </c>
      <c r="C553" s="17" t="str">
        <f>salesTable[CustomerID_final]</f>
        <v>C0235</v>
      </c>
      <c r="D553" s="17" t="str">
        <f>salesTable[firstName_Final]</f>
        <v>KOJO</v>
      </c>
      <c r="E553" s="17" t="str">
        <f>salesTable[lastName_final]</f>
        <v>BADU</v>
      </c>
      <c r="F553" s="17" t="str">
        <f>salesTable[Region_Final]</f>
        <v>KOFORIDUA</v>
      </c>
      <c r="G553" t="str">
        <f>salesTable[productID_Final]</f>
        <v>P010</v>
      </c>
      <c r="H553" t="str">
        <f>salesTable[productName_final]</f>
        <v>AIR CONDITIONER</v>
      </c>
      <c r="I553" t="str">
        <f>salesTable[productCategory_finalStatus]</f>
        <v>HOME APPLIANCES</v>
      </c>
      <c r="J553" t="str">
        <f>salesTable[customerType_Final]</f>
        <v>GOVERNMENT</v>
      </c>
      <c r="K553" t="str">
        <f>salesTable[SalesChannel_final]</f>
        <v>AGENT</v>
      </c>
      <c r="L553" t="str">
        <f>salesTable[paymentMethod_Final]</f>
        <v>CASH</v>
      </c>
      <c r="M553">
        <f>salesTable[Quantity_final]</f>
        <v>1</v>
      </c>
      <c r="N553">
        <f>salesTable[UnitPrice_final]</f>
        <v>3600</v>
      </c>
      <c r="O553">
        <f>salesTable[revenue_final]</f>
        <v>3600</v>
      </c>
      <c r="P553" t="str">
        <f>salesTable[Phone_final]</f>
        <v>0593359695</v>
      </c>
      <c r="Q553" t="str">
        <f>salesTable[email_final]</f>
        <v>Kojo.Badu45@Example.Com</v>
      </c>
      <c r="R553" t="str">
        <f>salesTable[sources_final]</f>
        <v>Agent_App_2025.csv</v>
      </c>
      <c r="S553" s="22"/>
    </row>
    <row r="554" spans="1:19" x14ac:dyDescent="0.3">
      <c r="A554" s="8" t="str">
        <f>salesTable[orderRef_final]</f>
        <v>GH-KOF-2025-01322</v>
      </c>
      <c r="B554" s="17">
        <f>salesTable[orderDate_final]</f>
        <v>45840</v>
      </c>
      <c r="C554" s="17" t="str">
        <f>salesTable[CustomerID_final]</f>
        <v>C0352</v>
      </c>
      <c r="D554" s="17" t="str">
        <f>salesTable[firstName_Final]</f>
        <v>AMA</v>
      </c>
      <c r="E554" s="17" t="str">
        <f>salesTable[lastName_final]</f>
        <v>ARTHUR</v>
      </c>
      <c r="F554" s="17" t="str">
        <f>salesTable[Region_Final]</f>
        <v>KOFORIDUA</v>
      </c>
      <c r="G554" t="str">
        <f>salesTable[productID_Final]</f>
        <v>P008</v>
      </c>
      <c r="H554" t="str">
        <f>salesTable[productName_final]</f>
        <v>MICROWAVE 25L</v>
      </c>
      <c r="I554" t="str">
        <f>salesTable[productCategory_finalStatus]</f>
        <v>HOME APPLIANCES</v>
      </c>
      <c r="J554" t="str">
        <f>salesTable[customerType_Final]</f>
        <v>MISSING</v>
      </c>
      <c r="K554" t="str">
        <f>salesTable[SalesChannel_final]</f>
        <v>IN-STORE</v>
      </c>
      <c r="L554" t="str">
        <f>salesTable[paymentMethod_Final]</f>
        <v>CARD</v>
      </c>
      <c r="M554">
        <f>salesTable[Quantity_final]</f>
        <v>2</v>
      </c>
      <c r="N554">
        <f>salesTable[UnitPrice_final]</f>
        <v>1250</v>
      </c>
      <c r="O554">
        <f>salesTable[revenue_final]</f>
        <v>2500</v>
      </c>
      <c r="P554" t="str">
        <f>salesTable[Phone_final]</f>
        <v>0201313158</v>
      </c>
      <c r="Q554" t="str">
        <f>salesTable[email_final]</f>
        <v>Ama.Arthur36@Example.Com</v>
      </c>
      <c r="R554" t="str">
        <f>salesTable[sources_final]</f>
        <v>Retail_POS_2025.csv</v>
      </c>
      <c r="S554" s="22"/>
    </row>
    <row r="555" spans="1:19" x14ac:dyDescent="0.3">
      <c r="A555" s="8" t="str">
        <f>salesTable[orderRef_final]</f>
        <v>GH-KOF-2025-01331</v>
      </c>
      <c r="B555" s="17">
        <f>salesTable[orderDate_final]</f>
        <v>45880</v>
      </c>
      <c r="C555" s="17" t="str">
        <f>salesTable[CustomerID_final]</f>
        <v>C0301</v>
      </c>
      <c r="D555" s="17" t="str">
        <f>salesTable[firstName_Final]</f>
        <v>AMA</v>
      </c>
      <c r="E555" s="17" t="str">
        <f>salesTable[lastName_final]</f>
        <v>ASARE</v>
      </c>
      <c r="F555" s="17" t="str">
        <f>salesTable[Region_Final]</f>
        <v>KOFORIDUA</v>
      </c>
      <c r="G555" t="str">
        <f>salesTable[productID_Final]</f>
        <v>P009</v>
      </c>
      <c r="H555" t="str">
        <f>salesTable[productName_final]</f>
        <v>FILING CABINET</v>
      </c>
      <c r="I555" t="str">
        <f>salesTable[productCategory_finalStatus]</f>
        <v>OFFICE SUPPLIES</v>
      </c>
      <c r="J555" t="str">
        <f>salesTable[customerType_Final]</f>
        <v>INDIVIDUAL</v>
      </c>
      <c r="K555" t="str">
        <f>salesTable[SalesChannel_final]</f>
        <v>ONLINE</v>
      </c>
      <c r="L555" t="str">
        <f>salesTable[paymentMethod_Final]</f>
        <v>BANK TRANSFER</v>
      </c>
      <c r="M555">
        <f>salesTable[Quantity_final]</f>
        <v>8</v>
      </c>
      <c r="N555">
        <f>salesTable[UnitPrice_final]</f>
        <v>980</v>
      </c>
      <c r="O555">
        <f>salesTable[revenue_final]</f>
        <v>7840</v>
      </c>
      <c r="P555" t="str">
        <f>salesTable[Phone_final]</f>
        <v>0277174008</v>
      </c>
      <c r="Q555" t="str">
        <f>salesTable[email_final]</f>
        <v>Ama.Asare38@Example.Com</v>
      </c>
      <c r="R555" t="str">
        <f>salesTable[sources_final]</f>
        <v>Online_Sales_2025.xlsx</v>
      </c>
      <c r="S555" s="22"/>
    </row>
    <row r="556" spans="1:19" x14ac:dyDescent="0.3">
      <c r="A556" s="8" t="str">
        <f>salesTable[orderRef_final]</f>
        <v>GH-KOF-2025-01341</v>
      </c>
      <c r="B556" s="17">
        <f>salesTable[orderDate_final]</f>
        <v>45867</v>
      </c>
      <c r="C556" s="17" t="str">
        <f>salesTable[CustomerID_final]</f>
        <v>C0193</v>
      </c>
      <c r="D556" s="17" t="str">
        <f>salesTable[firstName_Final]</f>
        <v>MICHAEL</v>
      </c>
      <c r="E556" s="17" t="str">
        <f>salesTable[lastName_final]</f>
        <v>OWUSU</v>
      </c>
      <c r="F556" s="17" t="str">
        <f>salesTable[Region_Final]</f>
        <v>KOFORIDUA</v>
      </c>
      <c r="G556" t="str">
        <f>salesTable[productID_Final]</f>
        <v>P003</v>
      </c>
      <c r="H556" t="str">
        <f>salesTable[productName_final]</f>
        <v>WIRELESS HEADSET</v>
      </c>
      <c r="I556" t="str">
        <f>salesTable[productCategory_finalStatus]</f>
        <v>ELECTRONICS</v>
      </c>
      <c r="J556" t="str">
        <f>salesTable[customerType_Final]</f>
        <v>GOVERNMENT</v>
      </c>
      <c r="K556" t="str">
        <f>salesTable[SalesChannel_final]</f>
        <v>AGENT</v>
      </c>
      <c r="L556" t="str">
        <f>salesTable[paymentMethod_Final]</f>
        <v>CASH</v>
      </c>
      <c r="M556">
        <f>salesTable[Quantity_final]</f>
        <v>5</v>
      </c>
      <c r="N556">
        <f>salesTable[UnitPrice_final]</f>
        <v>420</v>
      </c>
      <c r="O556">
        <f>salesTable[revenue_final]</f>
        <v>2100</v>
      </c>
      <c r="P556" t="str">
        <f>salesTable[Phone_final]</f>
        <v>0266996726</v>
      </c>
      <c r="Q556" t="str">
        <f>salesTable[email_final]</f>
        <v>Michael.Owusu73@Example.Com</v>
      </c>
      <c r="R556" t="str">
        <f>salesTable[sources_final]</f>
        <v>Agent_App_2025.csv</v>
      </c>
      <c r="S556" s="22"/>
    </row>
    <row r="557" spans="1:19" x14ac:dyDescent="0.3">
      <c r="A557" s="8" t="str">
        <f>salesTable[orderRef_final]</f>
        <v>GH-KOF-2025-01351</v>
      </c>
      <c r="B557" s="17">
        <f>salesTable[orderDate_final]</f>
        <v>45862</v>
      </c>
      <c r="C557" s="17" t="str">
        <f>salesTable[CustomerID_final]</f>
        <v>C0021</v>
      </c>
      <c r="D557" s="17" t="str">
        <f>salesTable[firstName_Final]</f>
        <v>ADWOA</v>
      </c>
      <c r="E557" s="17" t="str">
        <f>salesTable[lastName_final]</f>
        <v>OWUSU</v>
      </c>
      <c r="F557" s="17" t="str">
        <f>salesTable[Region_Final]</f>
        <v>KOFORIDUA</v>
      </c>
      <c r="G557" t="str">
        <f>salesTable[productID_Final]</f>
        <v>P004</v>
      </c>
      <c r="H557" t="str">
        <f>salesTable[productName_final]</f>
        <v>LASER PRINTER</v>
      </c>
      <c r="I557" t="str">
        <f>salesTable[productCategory_finalStatus]</f>
        <v>OFFICE SUPPLIES</v>
      </c>
      <c r="J557" t="str">
        <f>salesTable[customerType_Final]</f>
        <v>BUSINESS</v>
      </c>
      <c r="K557" t="str">
        <f>salesTable[SalesChannel_final]</f>
        <v>AGENT</v>
      </c>
      <c r="L557" t="str">
        <f>salesTable[paymentMethod_Final]</f>
        <v>CASH</v>
      </c>
      <c r="M557">
        <f>salesTable[Quantity_final]</f>
        <v>8</v>
      </c>
      <c r="N557">
        <f>salesTable[UnitPrice_final]</f>
        <v>1650</v>
      </c>
      <c r="O557">
        <f>salesTable[revenue_final]</f>
        <v>13200</v>
      </c>
      <c r="P557" t="str">
        <f>salesTable[Phone_final]</f>
        <v>0598247994</v>
      </c>
      <c r="Q557" t="str">
        <f>salesTable[email_final]</f>
        <v>Adwoa.Owusu98@Example.Com</v>
      </c>
      <c r="R557" t="str">
        <f>salesTable[sources_final]</f>
        <v>Online_Sales_2025.xlsx</v>
      </c>
      <c r="S557" s="22"/>
    </row>
    <row r="558" spans="1:19" x14ac:dyDescent="0.3">
      <c r="A558" s="8" t="str">
        <f>salesTable[orderRef_final]</f>
        <v>GH-KOF-2025-01361</v>
      </c>
      <c r="B558" s="17">
        <f>salesTable[orderDate_final]</f>
        <v>45883</v>
      </c>
      <c r="C558" s="17" t="str">
        <f>salesTable[CustomerID_final]</f>
        <v>C0067</v>
      </c>
      <c r="D558" s="17" t="str">
        <f>salesTable[firstName_Final]</f>
        <v>MICHAEL</v>
      </c>
      <c r="E558" s="17" t="str">
        <f>salesTable[lastName_final]</f>
        <v>BADU</v>
      </c>
      <c r="F558" s="17" t="str">
        <f>salesTable[Region_Final]</f>
        <v>KOFORIDUA</v>
      </c>
      <c r="G558" t="str">
        <f>salesTable[productID_Final]</f>
        <v>P008</v>
      </c>
      <c r="H558" t="str">
        <f>salesTable[productName_final]</f>
        <v>MICROWAVE 25L</v>
      </c>
      <c r="I558" t="str">
        <f>salesTable[productCategory_finalStatus]</f>
        <v>HOME APPLIANCES</v>
      </c>
      <c r="J558" t="str">
        <f>salesTable[customerType_Final]</f>
        <v>INDIVIDUAL</v>
      </c>
      <c r="K558" t="str">
        <f>salesTable[SalesChannel_final]</f>
        <v>IN-STORE</v>
      </c>
      <c r="L558" t="str">
        <f>salesTable[paymentMethod_Final]</f>
        <v>CARD</v>
      </c>
      <c r="M558">
        <f>salesTable[Quantity_final]</f>
        <v>12</v>
      </c>
      <c r="N558">
        <f>salesTable[UnitPrice_final]</f>
        <v>1250</v>
      </c>
      <c r="O558">
        <f>salesTable[revenue_final]</f>
        <v>15000</v>
      </c>
      <c r="P558" t="str">
        <f>salesTable[Phone_final]</f>
        <v>0554748476</v>
      </c>
      <c r="Q558" t="str">
        <f>salesTable[email_final]</f>
        <v>Michael.Badu11@Example.Com</v>
      </c>
      <c r="R558" t="str">
        <f>salesTable[sources_final]</f>
        <v>Mobile_App_Export.csv</v>
      </c>
      <c r="S558" s="22"/>
    </row>
    <row r="559" spans="1:19" x14ac:dyDescent="0.3">
      <c r="A559" s="8" t="str">
        <f>salesTable[orderRef_final]</f>
        <v>GH-KOF-2025-01362</v>
      </c>
      <c r="B559" s="17">
        <f>salesTable[orderDate_final]</f>
        <v>45731</v>
      </c>
      <c r="C559" s="17" t="str">
        <f>salesTable[CustomerID_final]</f>
        <v>C0228</v>
      </c>
      <c r="D559" s="17" t="str">
        <f>salesTable[firstName_Final]</f>
        <v>ADWOA</v>
      </c>
      <c r="E559" s="17" t="str">
        <f>salesTable[lastName_final]</f>
        <v>ASARE</v>
      </c>
      <c r="F559" s="17" t="str">
        <f>salesTable[Region_Final]</f>
        <v>KOFORIDUA</v>
      </c>
      <c r="G559" t="str">
        <f>salesTable[productID_Final]</f>
        <v>P005</v>
      </c>
      <c r="H559" t="str">
        <f>salesTable[productName_final]</f>
        <v>SMARTPHONE X</v>
      </c>
      <c r="I559" t="str">
        <f>salesTable[productCategory_finalStatus]</f>
        <v>ELECTRONICS</v>
      </c>
      <c r="J559" t="str">
        <f>salesTable[customerType_Final]</f>
        <v>INDIVIDUAL</v>
      </c>
      <c r="K559" t="str">
        <f>salesTable[SalesChannel_final]</f>
        <v>MOBILE APP</v>
      </c>
      <c r="L559" t="str">
        <f>salesTable[paymentMethod_Final]</f>
        <v>BANK TRANSFER</v>
      </c>
      <c r="M559">
        <f>salesTable[Quantity_final]</f>
        <v>1</v>
      </c>
      <c r="N559">
        <f>salesTable[UnitPrice_final]</f>
        <v>2800</v>
      </c>
      <c r="O559">
        <f>salesTable[revenue_final]</f>
        <v>2800</v>
      </c>
      <c r="P559" t="str">
        <f>salesTable[Phone_final]</f>
        <v>0277585629</v>
      </c>
      <c r="Q559" t="str">
        <f>salesTable[email_final]</f>
        <v>Adwoa.Asare50@Example.Com</v>
      </c>
      <c r="R559" t="str">
        <f>salesTable[sources_final]</f>
        <v>Online_Sales_2025.xlsx</v>
      </c>
      <c r="S559" s="22"/>
    </row>
    <row r="560" spans="1:19" x14ac:dyDescent="0.3">
      <c r="A560" s="8" t="str">
        <f>salesTable[orderRef_final]</f>
        <v>GH-KOF-2025-01365</v>
      </c>
      <c r="B560" s="17">
        <f>salesTable[orderDate_final]</f>
        <v>45666</v>
      </c>
      <c r="C560" s="17" t="str">
        <f>salesTable[CustomerID_final]</f>
        <v>C0383</v>
      </c>
      <c r="D560" s="17" t="str">
        <f>salesTable[firstName_Final]</f>
        <v>DANIEL</v>
      </c>
      <c r="E560" s="17" t="str">
        <f>salesTable[lastName_final]</f>
        <v>MENSAH</v>
      </c>
      <c r="F560" s="17" t="str">
        <f>salesTable[Region_Final]</f>
        <v>KOFORIDUA</v>
      </c>
      <c r="G560" t="str">
        <f>salesTable[productID_Final]</f>
        <v>P004</v>
      </c>
      <c r="H560" t="str">
        <f>salesTable[productName_final]</f>
        <v>LASER PRINTER</v>
      </c>
      <c r="I560" t="str">
        <f>salesTable[productCategory_finalStatus]</f>
        <v>OFFICE SUPPLIES</v>
      </c>
      <c r="J560" t="str">
        <f>salesTable[customerType_Final]</f>
        <v>INDIVIDUAL</v>
      </c>
      <c r="K560" t="str">
        <f>salesTable[SalesChannel_final]</f>
        <v>AGENT</v>
      </c>
      <c r="L560" t="str">
        <f>salesTable[paymentMethod_Final]</f>
        <v>CASH</v>
      </c>
      <c r="M560">
        <f>salesTable[Quantity_final]</f>
        <v>10</v>
      </c>
      <c r="N560">
        <f>salesTable[UnitPrice_final]</f>
        <v>1650</v>
      </c>
      <c r="O560">
        <f>salesTable[revenue_final]</f>
        <v>16500</v>
      </c>
      <c r="P560" t="str">
        <f>salesTable[Phone_final]</f>
        <v>0506272768</v>
      </c>
      <c r="Q560" t="str">
        <f>salesTable[email_final]</f>
        <v>Daniel.Mensah73@Example.Com</v>
      </c>
      <c r="R560" t="str">
        <f>salesTable[sources_final]</f>
        <v>Retail_POS_2025.csv</v>
      </c>
      <c r="S560" s="22"/>
    </row>
    <row r="561" spans="1:19" x14ac:dyDescent="0.3">
      <c r="A561" s="8" t="str">
        <f>salesTable[orderRef_final]</f>
        <v>GH-KOF-2025-01368</v>
      </c>
      <c r="B561" s="17">
        <f>salesTable[orderDate_final]</f>
        <v>45684</v>
      </c>
      <c r="C561" s="17" t="str">
        <f>salesTable[CustomerID_final]</f>
        <v>C0252</v>
      </c>
      <c r="D561" s="17" t="str">
        <f>salesTable[firstName_Final]</f>
        <v>AMA</v>
      </c>
      <c r="E561" s="17" t="str">
        <f>salesTable[lastName_final]</f>
        <v>ASARE</v>
      </c>
      <c r="F561" s="17" t="str">
        <f>salesTable[Region_Final]</f>
        <v>KOFORIDUA</v>
      </c>
      <c r="G561" t="str">
        <f>salesTable[productID_Final]</f>
        <v>P005</v>
      </c>
      <c r="H561" t="str">
        <f>salesTable[productName_final]</f>
        <v>SMARTPHONE X</v>
      </c>
      <c r="I561" t="str">
        <f>salesTable[productCategory_finalStatus]</f>
        <v>ELECTRONICS</v>
      </c>
      <c r="J561" t="str">
        <f>salesTable[customerType_Final]</f>
        <v>BUSINESS</v>
      </c>
      <c r="K561" t="str">
        <f>salesTable[SalesChannel_final]</f>
        <v>MOBILE APP</v>
      </c>
      <c r="L561" t="str">
        <f>salesTable[paymentMethod_Final]</f>
        <v>CARD</v>
      </c>
      <c r="M561">
        <f>salesTable[Quantity_final]</f>
        <v>11</v>
      </c>
      <c r="N561">
        <f>salesTable[UnitPrice_final]</f>
        <v>2800</v>
      </c>
      <c r="O561">
        <f>salesTable[revenue_final]</f>
        <v>30800</v>
      </c>
      <c r="P561" t="str">
        <f>salesTable[Phone_final]</f>
        <v>0261400457</v>
      </c>
      <c r="Q561" t="str">
        <f>salesTable[email_final]</f>
        <v>Ama.Asare35@Example.Com</v>
      </c>
      <c r="R561" t="str">
        <f>salesTable[sources_final]</f>
        <v>Agent_App_2025.csv</v>
      </c>
      <c r="S561" s="22"/>
    </row>
    <row r="562" spans="1:19" x14ac:dyDescent="0.3">
      <c r="A562" s="8" t="str">
        <f>salesTable[orderRef_final]</f>
        <v>GH-KOF-2025-01376</v>
      </c>
      <c r="B562" s="17">
        <f>salesTable[orderDate_final]</f>
        <v>45834</v>
      </c>
      <c r="C562" s="17" t="str">
        <f>salesTable[CustomerID_final]</f>
        <v>C0044</v>
      </c>
      <c r="D562" s="17" t="str">
        <f>salesTable[firstName_Final]</f>
        <v>ABENA</v>
      </c>
      <c r="E562" s="17" t="str">
        <f>salesTable[lastName_final]</f>
        <v>BADU</v>
      </c>
      <c r="F562" s="17" t="str">
        <f>salesTable[Region_Final]</f>
        <v>KOFORIDUA</v>
      </c>
      <c r="G562" t="str">
        <f>salesTable[productID_Final]</f>
        <v>P001</v>
      </c>
      <c r="H562" t="str">
        <f>salesTable[productName_final]</f>
        <v>LAPTOP PRO 14</v>
      </c>
      <c r="I562" t="str">
        <f>salesTable[productCategory_finalStatus]</f>
        <v>ELECTRONICS</v>
      </c>
      <c r="J562" t="str">
        <f>salesTable[customerType_Final]</f>
        <v>BUSINESS</v>
      </c>
      <c r="K562" t="str">
        <f>salesTable[SalesChannel_final]</f>
        <v>IN-STORE</v>
      </c>
      <c r="L562" t="str">
        <f>salesTable[paymentMethod_Final]</f>
        <v>BANK TRANSFER</v>
      </c>
      <c r="M562">
        <f>salesTable[Quantity_final]</f>
        <v>7</v>
      </c>
      <c r="N562">
        <f>salesTable[UnitPrice_final]</f>
        <v>4200</v>
      </c>
      <c r="O562">
        <f>salesTable[revenue_final]</f>
        <v>29400</v>
      </c>
      <c r="P562" t="str">
        <f>salesTable[Phone_final]</f>
        <v>0599120874</v>
      </c>
      <c r="Q562" t="str">
        <f>salesTable[email_final]</f>
        <v>Abena.Badu13@Example.Com</v>
      </c>
      <c r="R562" t="str">
        <f>salesTable[sources_final]</f>
        <v>Online_Sales_2025.xlsx</v>
      </c>
      <c r="S562" s="22"/>
    </row>
    <row r="563" spans="1:19" x14ac:dyDescent="0.3">
      <c r="A563" s="8" t="str">
        <f>salesTable[orderRef_final]</f>
        <v>GH-KOF-2025-01391</v>
      </c>
      <c r="B563" s="17">
        <f>salesTable[orderDate_final]</f>
        <v>46016</v>
      </c>
      <c r="C563" s="17" t="str">
        <f>salesTable[CustomerID_final]</f>
        <v>C0380</v>
      </c>
      <c r="D563" s="17" t="str">
        <f>salesTable[firstName_Final]</f>
        <v>MICHAEL</v>
      </c>
      <c r="E563" s="17" t="str">
        <f>salesTable[lastName_final]</f>
        <v>OWUSU</v>
      </c>
      <c r="F563" s="17" t="str">
        <f>salesTable[Region_Final]</f>
        <v>KOFORIDUA</v>
      </c>
      <c r="G563" t="str">
        <f>salesTable[productID_Final]</f>
        <v>P008</v>
      </c>
      <c r="H563" t="str">
        <f>salesTable[productName_final]</f>
        <v>MICROWAVE 25L</v>
      </c>
      <c r="I563" t="str">
        <f>salesTable[productCategory_finalStatus]</f>
        <v>HOME APPLIANCES</v>
      </c>
      <c r="J563" t="str">
        <f>salesTable[customerType_Final]</f>
        <v>BUSINESS</v>
      </c>
      <c r="K563" t="str">
        <f>salesTable[SalesChannel_final]</f>
        <v>MOBILE APP</v>
      </c>
      <c r="L563" t="str">
        <f>salesTable[paymentMethod_Final]</f>
        <v>MOBILE MONEY</v>
      </c>
      <c r="M563">
        <f>salesTable[Quantity_final]</f>
        <v>3</v>
      </c>
      <c r="N563">
        <f>salesTable[UnitPrice_final]</f>
        <v>1250</v>
      </c>
      <c r="O563">
        <f>salesTable[revenue_final]</f>
        <v>3750</v>
      </c>
      <c r="P563" t="str">
        <f>salesTable[Phone_final]</f>
        <v>0592169701</v>
      </c>
      <c r="Q563" t="str">
        <f>salesTable[email_final]</f>
        <v>Michael.Owusu9@Example.Com</v>
      </c>
      <c r="R563" t="str">
        <f>salesTable[sources_final]</f>
        <v>Agent_App_2025.csv</v>
      </c>
      <c r="S563" s="22"/>
    </row>
    <row r="564" spans="1:19" x14ac:dyDescent="0.3">
      <c r="A564" s="8" t="str">
        <f>salesTable[orderRef_final]</f>
        <v>GH-KOF-2025-01392</v>
      </c>
      <c r="B564" s="17">
        <f>salesTable[orderDate_final]</f>
        <v>45716</v>
      </c>
      <c r="C564" s="17" t="str">
        <f>salesTable[CustomerID_final]</f>
        <v>C0329</v>
      </c>
      <c r="D564" s="17" t="str">
        <f>salesTable[firstName_Final]</f>
        <v>NAA</v>
      </c>
      <c r="E564" s="17" t="str">
        <f>salesTable[lastName_final]</f>
        <v>BOATENG</v>
      </c>
      <c r="F564" s="17" t="str">
        <f>salesTable[Region_Final]</f>
        <v>KOFORIDUA</v>
      </c>
      <c r="G564" t="str">
        <f>salesTable[productID_Final]</f>
        <v>P001</v>
      </c>
      <c r="H564" t="str">
        <f>salesTable[productName_final]</f>
        <v>LAPTOP PRO 14</v>
      </c>
      <c r="I564" t="str">
        <f>salesTable[productCategory_finalStatus]</f>
        <v>ELECTRONICS</v>
      </c>
      <c r="J564" t="str">
        <f>salesTable[customerType_Final]</f>
        <v>INDIVIDUAL</v>
      </c>
      <c r="K564" t="str">
        <f>salesTable[SalesChannel_final]</f>
        <v>ONLINE</v>
      </c>
      <c r="L564" t="str">
        <f>salesTable[paymentMethod_Final]</f>
        <v>MOBILE MONEY</v>
      </c>
      <c r="M564">
        <f>salesTable[Quantity_final]</f>
        <v>11</v>
      </c>
      <c r="N564">
        <f>salesTable[UnitPrice_final]</f>
        <v>4200</v>
      </c>
      <c r="O564">
        <f>salesTable[revenue_final]</f>
        <v>46200</v>
      </c>
      <c r="P564" t="str">
        <f>salesTable[Phone_final]</f>
        <v>0504944364</v>
      </c>
      <c r="Q564" t="str">
        <f>salesTable[email_final]</f>
        <v>Naa.Boateng63@Example.Com</v>
      </c>
      <c r="R564" t="str">
        <f>salesTable[sources_final]</f>
        <v>Retail_POS_2025.csv</v>
      </c>
      <c r="S564" s="22"/>
    </row>
    <row r="565" spans="1:19" x14ac:dyDescent="0.3">
      <c r="A565" s="8" t="str">
        <f>salesTable[orderRef_final]</f>
        <v>GH-KOF-2025-01407</v>
      </c>
      <c r="B565" s="17">
        <f>salesTable[orderDate_final]</f>
        <v>45820</v>
      </c>
      <c r="C565" s="17" t="str">
        <f>salesTable[CustomerID_final]</f>
        <v>C0212</v>
      </c>
      <c r="D565" s="17" t="str">
        <f>salesTable[firstName_Final]</f>
        <v>KOJO</v>
      </c>
      <c r="E565" s="17" t="str">
        <f>salesTable[lastName_final]</f>
        <v>ARTHUR</v>
      </c>
      <c r="F565" s="17" t="str">
        <f>salesTable[Region_Final]</f>
        <v>KOFORIDUA</v>
      </c>
      <c r="G565" t="str">
        <f>salesTable[productID_Final]</f>
        <v>P004</v>
      </c>
      <c r="H565" t="str">
        <f>salesTable[productName_final]</f>
        <v>LASER PRINTER</v>
      </c>
      <c r="I565" t="str">
        <f>salesTable[productCategory_finalStatus]</f>
        <v>OFFICE SUPPLIES</v>
      </c>
      <c r="J565" t="str">
        <f>salesTable[customerType_Final]</f>
        <v>BUSINESS</v>
      </c>
      <c r="K565" t="str">
        <f>salesTable[SalesChannel_final]</f>
        <v>MOBILE APP</v>
      </c>
      <c r="L565" t="str">
        <f>salesTable[paymentMethod_Final]</f>
        <v>CASH</v>
      </c>
      <c r="M565">
        <f>salesTable[Quantity_final]</f>
        <v>8</v>
      </c>
      <c r="N565">
        <f>salesTable[UnitPrice_final]</f>
        <v>1650</v>
      </c>
      <c r="O565">
        <f>salesTable[revenue_final]</f>
        <v>13200</v>
      </c>
      <c r="P565" t="str">
        <f>salesTable[Phone_final]</f>
        <v>0244917012</v>
      </c>
      <c r="Q565" t="str">
        <f>salesTable[email_final]</f>
        <v>Kojo.Arthur40@Example.Com</v>
      </c>
      <c r="R565" t="str">
        <f>salesTable[sources_final]</f>
        <v>Mobile_App_Export.csv</v>
      </c>
      <c r="S565" s="22"/>
    </row>
    <row r="566" spans="1:19" x14ac:dyDescent="0.3">
      <c r="A566" s="8" t="str">
        <f>salesTable[orderRef_final]</f>
        <v>GH-KOF-2025-01409</v>
      </c>
      <c r="B566" s="17">
        <f>salesTable[orderDate_final]</f>
        <v>45988</v>
      </c>
      <c r="C566" s="17" t="str">
        <f>salesTable[CustomerID_final]</f>
        <v>C0393</v>
      </c>
      <c r="D566" s="17" t="str">
        <f>salesTable[firstName_Final]</f>
        <v>AKOSUA</v>
      </c>
      <c r="E566" s="17" t="str">
        <f>salesTable[lastName_final]</f>
        <v>MENSAH</v>
      </c>
      <c r="F566" s="17" t="str">
        <f>salesTable[Region_Final]</f>
        <v>KOFORIDUA</v>
      </c>
      <c r="G566" t="str">
        <f>salesTable[productID_Final]</f>
        <v>P007</v>
      </c>
      <c r="H566" t="str">
        <f>salesTable[productName_final]</f>
        <v>COTTON SHIRT</v>
      </c>
      <c r="I566" t="str">
        <f>salesTable[productCategory_finalStatus]</f>
        <v>CLOTHING</v>
      </c>
      <c r="J566" t="str">
        <f>salesTable[customerType_Final]</f>
        <v>GOVERNMENT</v>
      </c>
      <c r="K566" t="str">
        <f>salesTable[SalesChannel_final]</f>
        <v>ONLINE</v>
      </c>
      <c r="L566" t="str">
        <f>salesTable[paymentMethod_Final]</f>
        <v>MOBILE MONEY</v>
      </c>
      <c r="M566">
        <f>salesTable[Quantity_final]</f>
        <v>10</v>
      </c>
      <c r="N566">
        <f>salesTable[UnitPrice_final]</f>
        <v>180</v>
      </c>
      <c r="O566">
        <f>salesTable[revenue_final]</f>
        <v>1800</v>
      </c>
      <c r="P566" t="str">
        <f>salesTable[Phone_final]</f>
        <v>0209411070</v>
      </c>
      <c r="Q566" t="str">
        <f>salesTable[email_final]</f>
        <v>Akosua.Mensah88@Example.Com</v>
      </c>
      <c r="R566" t="str">
        <f>salesTable[sources_final]</f>
        <v>Retail_POS_2025.csv</v>
      </c>
      <c r="S566" s="22"/>
    </row>
    <row r="567" spans="1:19" x14ac:dyDescent="0.3">
      <c r="A567" s="8" t="str">
        <f>salesTable[orderRef_final]</f>
        <v>GH-KOF-2025-01414</v>
      </c>
      <c r="B567" s="17">
        <f>salesTable[orderDate_final]</f>
        <v>45974</v>
      </c>
      <c r="C567" s="17" t="str">
        <f>salesTable[CustomerID_final]</f>
        <v>C0197</v>
      </c>
      <c r="D567" s="17" t="str">
        <f>salesTable[firstName_Final]</f>
        <v>MICHAEL</v>
      </c>
      <c r="E567" s="17" t="str">
        <f>salesTable[lastName_final]</f>
        <v>BADU</v>
      </c>
      <c r="F567" s="17" t="str">
        <f>salesTable[Region_Final]</f>
        <v>KOFORIDUA</v>
      </c>
      <c r="G567" t="str">
        <f>salesTable[productID_Final]</f>
        <v>P004</v>
      </c>
      <c r="H567" t="str">
        <f>salesTable[productName_final]</f>
        <v>LASER PRINTER</v>
      </c>
      <c r="I567" t="str">
        <f>salesTable[productCategory_finalStatus]</f>
        <v>OFFICE SUPPLIES</v>
      </c>
      <c r="J567" t="str">
        <f>salesTable[customerType_Final]</f>
        <v>INDIVIDUAL</v>
      </c>
      <c r="K567" t="str">
        <f>salesTable[SalesChannel_final]</f>
        <v>AGENT</v>
      </c>
      <c r="L567" t="str">
        <f>salesTable[paymentMethod_Final]</f>
        <v>CASH</v>
      </c>
      <c r="M567">
        <f>salesTable[Quantity_final]</f>
        <v>4</v>
      </c>
      <c r="N567">
        <f>salesTable[UnitPrice_final]</f>
        <v>1650</v>
      </c>
      <c r="O567">
        <f>salesTable[revenue_final]</f>
        <v>6600</v>
      </c>
      <c r="P567" t="str">
        <f>salesTable[Phone_final]</f>
        <v>0541407481</v>
      </c>
      <c r="Q567" t="str">
        <f>salesTable[email_final]</f>
        <v>Michael.Badu93@Example.Com</v>
      </c>
      <c r="R567" t="str">
        <f>salesTable[sources_final]</f>
        <v>Online_Sales_2025.xlsx</v>
      </c>
      <c r="S567" s="22"/>
    </row>
    <row r="568" spans="1:19" x14ac:dyDescent="0.3">
      <c r="A568" s="8" t="str">
        <f>salesTable[orderRef_final]</f>
        <v>GH-KOF-2025-01415</v>
      </c>
      <c r="B568" s="17">
        <f>salesTable[orderDate_final]</f>
        <v>45767</v>
      </c>
      <c r="C568" s="17" t="str">
        <f>salesTable[CustomerID_final]</f>
        <v>C0396</v>
      </c>
      <c r="D568" s="17" t="str">
        <f>salesTable[firstName_Final]</f>
        <v>ADWOA</v>
      </c>
      <c r="E568" s="17" t="str">
        <f>salesTable[lastName_final]</f>
        <v>BADU</v>
      </c>
      <c r="F568" s="17" t="str">
        <f>salesTable[Region_Final]</f>
        <v>KOFORIDUA</v>
      </c>
      <c r="G568" t="str">
        <f>salesTable[productID_Final]</f>
        <v>P005</v>
      </c>
      <c r="H568" t="str">
        <f>salesTable[productName_final]</f>
        <v>SMARTPHONE X</v>
      </c>
      <c r="I568" t="str">
        <f>salesTable[productCategory_finalStatus]</f>
        <v>ELECTRONICS</v>
      </c>
      <c r="J568" t="str">
        <f>salesTable[customerType_Final]</f>
        <v>BUSINESS</v>
      </c>
      <c r="K568" t="str">
        <f>salesTable[SalesChannel_final]</f>
        <v>ONLINE</v>
      </c>
      <c r="L568" t="str">
        <f>salesTable[paymentMethod_Final]</f>
        <v>CASH</v>
      </c>
      <c r="M568">
        <f>salesTable[Quantity_final]</f>
        <v>12</v>
      </c>
      <c r="N568">
        <f>salesTable[UnitPrice_final]</f>
        <v>2800</v>
      </c>
      <c r="O568">
        <f>salesTable[revenue_final]</f>
        <v>33600</v>
      </c>
      <c r="P568" t="str">
        <f>salesTable[Phone_final]</f>
        <v>0597724442</v>
      </c>
      <c r="Q568" t="str">
        <f>salesTable[email_final]</f>
        <v>Adwoa.Badu39@Example.Com</v>
      </c>
      <c r="R568" t="str">
        <f>salesTable[sources_final]</f>
        <v>Agent_App_2025.csv</v>
      </c>
      <c r="S568" s="22"/>
    </row>
    <row r="569" spans="1:19" x14ac:dyDescent="0.3">
      <c r="A569" s="8" t="str">
        <f>salesTable[orderRef_final]</f>
        <v>GH-KOF-2025-01451</v>
      </c>
      <c r="B569" s="17">
        <f>salesTable[orderDate_final]</f>
        <v>45927</v>
      </c>
      <c r="C569" s="17" t="str">
        <f>salesTable[CustomerID_final]</f>
        <v>C0358</v>
      </c>
      <c r="D569" s="17" t="str">
        <f>salesTable[firstName_Final]</f>
        <v>ESI</v>
      </c>
      <c r="E569" s="17" t="str">
        <f>salesTable[lastName_final]</f>
        <v>ASARE</v>
      </c>
      <c r="F569" s="17" t="str">
        <f>salesTable[Region_Final]</f>
        <v>KOFORIDUA</v>
      </c>
      <c r="G569" t="str">
        <f>salesTable[productID_Final]</f>
        <v>P005</v>
      </c>
      <c r="H569" t="str">
        <f>salesTable[productName_final]</f>
        <v>SMARTPHONE X</v>
      </c>
      <c r="I569" t="str">
        <f>salesTable[productCategory_finalStatus]</f>
        <v>ELECTRONICS</v>
      </c>
      <c r="J569" t="str">
        <f>salesTable[customerType_Final]</f>
        <v>GOVERNMENT</v>
      </c>
      <c r="K569" t="str">
        <f>salesTable[SalesChannel_final]</f>
        <v>ONLINE</v>
      </c>
      <c r="L569" t="str">
        <f>salesTable[paymentMethod_Final]</f>
        <v>CARD</v>
      </c>
      <c r="M569">
        <f>salesTable[Quantity_final]</f>
        <v>2</v>
      </c>
      <c r="N569">
        <f>salesTable[UnitPrice_final]</f>
        <v>2800</v>
      </c>
      <c r="O569">
        <f>salesTable[revenue_final]</f>
        <v>5600</v>
      </c>
      <c r="P569" t="str">
        <f>salesTable[Phone_final]</f>
        <v>0204445636</v>
      </c>
      <c r="Q569" t="str">
        <f>salesTable[email_final]</f>
        <v>Esi.Asare4@Example.Com</v>
      </c>
      <c r="R569" t="str">
        <f>salesTable[sources_final]</f>
        <v>Agent_App_2025.csv</v>
      </c>
      <c r="S569" s="22"/>
    </row>
    <row r="570" spans="1:19" x14ac:dyDescent="0.3">
      <c r="A570" s="8" t="str">
        <f>salesTable[orderRef_final]</f>
        <v>GH-KOF-2025-01464</v>
      </c>
      <c r="B570" s="17">
        <f>salesTable[orderDate_final]</f>
        <v>45888</v>
      </c>
      <c r="C570" s="17" t="str">
        <f>salesTable[CustomerID_final]</f>
        <v>C0374</v>
      </c>
      <c r="D570" s="17" t="str">
        <f>salesTable[firstName_Final]</f>
        <v>KOJO</v>
      </c>
      <c r="E570" s="17" t="str">
        <f>salesTable[lastName_final]</f>
        <v>ARTHUR</v>
      </c>
      <c r="F570" s="17" t="str">
        <f>salesTable[Region_Final]</f>
        <v>KOFORIDUA</v>
      </c>
      <c r="G570" t="str">
        <f>salesTable[productID_Final]</f>
        <v>P008</v>
      </c>
      <c r="H570" t="str">
        <f>salesTable[productName_final]</f>
        <v>MICROWAVE 25L</v>
      </c>
      <c r="I570" t="str">
        <f>salesTable[productCategory_finalStatus]</f>
        <v>HOME APPLIANCES</v>
      </c>
      <c r="J570" t="str">
        <f>salesTable[customerType_Final]</f>
        <v>GOVERNMENT</v>
      </c>
      <c r="K570" t="str">
        <f>salesTable[SalesChannel_final]</f>
        <v>ONLINE</v>
      </c>
      <c r="L570" t="str">
        <f>salesTable[paymentMethod_Final]</f>
        <v>CARD</v>
      </c>
      <c r="M570">
        <f>salesTable[Quantity_final]</f>
        <v>10</v>
      </c>
      <c r="N570">
        <f>salesTable[UnitPrice_final]</f>
        <v>1250</v>
      </c>
      <c r="O570">
        <f>salesTable[revenue_final]</f>
        <v>12500</v>
      </c>
      <c r="P570" t="str">
        <f>salesTable[Phone_final]</f>
        <v>0201660659</v>
      </c>
      <c r="Q570" t="str">
        <f>salesTable[email_final]</f>
        <v>Kojo.Arthur64@Example.Com</v>
      </c>
      <c r="R570" t="str">
        <f>salesTable[sources_final]</f>
        <v>Agent_App_2025.csv</v>
      </c>
      <c r="S570" s="22"/>
    </row>
    <row r="571" spans="1:19" x14ac:dyDescent="0.3">
      <c r="A571" s="8" t="str">
        <f>salesTable[orderRef_final]</f>
        <v>GH-KOF-2025-01469</v>
      </c>
      <c r="B571" s="17">
        <f>salesTable[orderDate_final]</f>
        <v>45947</v>
      </c>
      <c r="C571" s="17" t="str">
        <f>salesTable[CustomerID_final]</f>
        <v>C0325</v>
      </c>
      <c r="D571" s="17" t="str">
        <f>salesTable[firstName_Final]</f>
        <v>NAA</v>
      </c>
      <c r="E571" s="17" t="str">
        <f>salesTable[lastName_final]</f>
        <v>OSEI</v>
      </c>
      <c r="F571" s="17" t="str">
        <f>salesTable[Region_Final]</f>
        <v>KOFORIDUA</v>
      </c>
      <c r="G571" t="str">
        <f>salesTable[productID_Final]</f>
        <v>P004</v>
      </c>
      <c r="H571" t="str">
        <f>salesTable[productName_final]</f>
        <v>LASER PRINTER</v>
      </c>
      <c r="I571" t="str">
        <f>salesTable[productCategory_finalStatus]</f>
        <v>OFFICE SUPPLIES</v>
      </c>
      <c r="J571" t="str">
        <f>salesTable[customerType_Final]</f>
        <v>GOVERNMENT</v>
      </c>
      <c r="K571" t="str">
        <f>salesTable[SalesChannel_final]</f>
        <v>ONLINE</v>
      </c>
      <c r="L571" t="str">
        <f>salesTable[paymentMethod_Final]</f>
        <v>MOBILE MONEY</v>
      </c>
      <c r="M571">
        <f>salesTable[Quantity_final]</f>
        <v>5</v>
      </c>
      <c r="N571" t="str">
        <f>salesTable[UnitPrice_final]</f>
        <v>INVALID</v>
      </c>
      <c r="O571" t="str">
        <f>salesTable[revenue_final]</f>
        <v>INVALID</v>
      </c>
      <c r="P571" t="str">
        <f>salesTable[Phone_final]</f>
        <v>0264591569</v>
      </c>
      <c r="Q571" t="str">
        <f>salesTable[email_final]</f>
        <v>Naa.Osei19@Example.Com</v>
      </c>
      <c r="R571" t="str">
        <f>salesTable[sources_final]</f>
        <v>Mobile_App_Export.csv</v>
      </c>
      <c r="S571" s="22"/>
    </row>
    <row r="572" spans="1:19" x14ac:dyDescent="0.3">
      <c r="A572" s="8" t="str">
        <f>salesTable[orderRef_final]</f>
        <v>GH-KOF-2025-01491</v>
      </c>
      <c r="B572" s="17">
        <f>salesTable[orderDate_final]</f>
        <v>45676</v>
      </c>
      <c r="C572" s="17" t="str">
        <f>salesTable[CustomerID_final]</f>
        <v>C0355</v>
      </c>
      <c r="D572" s="17" t="str">
        <f>salesTable[firstName_Final]</f>
        <v>AMA</v>
      </c>
      <c r="E572" s="17" t="str">
        <f>salesTable[lastName_final]</f>
        <v>BOATENG</v>
      </c>
      <c r="F572" s="17" t="str">
        <f>salesTable[Region_Final]</f>
        <v>KOFORIDUA</v>
      </c>
      <c r="G572" t="str">
        <f>salesTable[productID_Final]</f>
        <v>P001</v>
      </c>
      <c r="H572" t="str">
        <f>salesTable[productName_final]</f>
        <v>LAPTOP PRO 14</v>
      </c>
      <c r="I572" t="str">
        <f>salesTable[productCategory_finalStatus]</f>
        <v>ELECTRONICS</v>
      </c>
      <c r="J572" t="str">
        <f>salesTable[customerType_Final]</f>
        <v>GOVERNMENT</v>
      </c>
      <c r="K572" t="str">
        <f>salesTable[SalesChannel_final]</f>
        <v>MOBILE APP</v>
      </c>
      <c r="L572" t="str">
        <f>salesTable[paymentMethod_Final]</f>
        <v>BANK TRANSFER</v>
      </c>
      <c r="M572">
        <f>salesTable[Quantity_final]</f>
        <v>7</v>
      </c>
      <c r="N572">
        <f>salesTable[UnitPrice_final]</f>
        <v>4200</v>
      </c>
      <c r="O572">
        <f>salesTable[revenue_final]</f>
        <v>29400</v>
      </c>
      <c r="P572" t="str">
        <f>salesTable[Phone_final]</f>
        <v>0501283622</v>
      </c>
      <c r="Q572" t="str">
        <f>salesTable[email_final]</f>
        <v>Ama.Boateng75@Example.Com</v>
      </c>
      <c r="R572" t="str">
        <f>salesTable[sources_final]</f>
        <v>Online_Sales_2025.xlsx</v>
      </c>
      <c r="S572" s="22"/>
    </row>
    <row r="573" spans="1:19" x14ac:dyDescent="0.3">
      <c r="A573" s="8" t="str">
        <f>salesTable[orderRef_final]</f>
        <v>GH-KOF-2025-01492</v>
      </c>
      <c r="B573" s="17">
        <f>salesTable[orderDate_final]</f>
        <v>45686</v>
      </c>
      <c r="C573" s="17" t="str">
        <f>salesTable[CustomerID_final]</f>
        <v>C0218</v>
      </c>
      <c r="D573" s="17" t="str">
        <f>salesTable[firstName_Final]</f>
        <v>MICHAEL</v>
      </c>
      <c r="E573" s="17" t="str">
        <f>salesTable[lastName_final]</f>
        <v>ASARE</v>
      </c>
      <c r="F573" s="17" t="str">
        <f>salesTable[Region_Final]</f>
        <v>KOFORIDUA</v>
      </c>
      <c r="G573" t="str">
        <f>salesTable[productID_Final]</f>
        <v>P003</v>
      </c>
      <c r="H573" t="str">
        <f>salesTable[productName_final]</f>
        <v>WIRELESS HEADSET</v>
      </c>
      <c r="I573" t="str">
        <f>salesTable[productCategory_finalStatus]</f>
        <v>ELECTRONICS</v>
      </c>
      <c r="J573" t="str">
        <f>salesTable[customerType_Final]</f>
        <v>BUSINESS</v>
      </c>
      <c r="K573" t="str">
        <f>salesTable[SalesChannel_final]</f>
        <v>MOBILE APP</v>
      </c>
      <c r="L573" t="str">
        <f>salesTable[paymentMethod_Final]</f>
        <v>BANK TRANSFER</v>
      </c>
      <c r="M573">
        <f>salesTable[Quantity_final]</f>
        <v>1</v>
      </c>
      <c r="N573">
        <f>salesTable[UnitPrice_final]</f>
        <v>420</v>
      </c>
      <c r="O573" t="str">
        <f>salesTable[revenue_final]</f>
        <v>INVALID</v>
      </c>
      <c r="P573" t="str">
        <f>salesTable[Phone_final]</f>
        <v>0542668175</v>
      </c>
      <c r="Q573" t="str">
        <f>salesTable[email_final]</f>
        <v>Michael.Asare90@Example.Com</v>
      </c>
      <c r="R573" t="str">
        <f>salesTable[sources_final]</f>
        <v>Retail_POS_2025.csv</v>
      </c>
      <c r="S573" s="22"/>
    </row>
    <row r="574" spans="1:19" x14ac:dyDescent="0.3">
      <c r="A574" s="8" t="str">
        <f>salesTable[orderRef_final]</f>
        <v>GH-KUM-2025-00018</v>
      </c>
      <c r="B574" s="17">
        <f>salesTable[orderDate_final]</f>
        <v>45939</v>
      </c>
      <c r="C574" s="17" t="str">
        <f>salesTable[CustomerID_final]</f>
        <v>C0399</v>
      </c>
      <c r="D574" s="17" t="str">
        <f>salesTable[firstName_Final]</f>
        <v>MICHAEL</v>
      </c>
      <c r="E574" s="17" t="str">
        <f>salesTable[lastName_final]</f>
        <v>APPIAH</v>
      </c>
      <c r="F574" s="17" t="str">
        <f>salesTable[Region_Final]</f>
        <v>KUMASI</v>
      </c>
      <c r="G574" t="str">
        <f>salesTable[productID_Final]</f>
        <v>P003</v>
      </c>
      <c r="H574" t="str">
        <f>salesTable[productName_final]</f>
        <v>WIRELESS HEADSET</v>
      </c>
      <c r="I574" t="str">
        <f>salesTable[productCategory_finalStatus]</f>
        <v>ELECTRONICS</v>
      </c>
      <c r="J574" t="str">
        <f>salesTable[customerType_Final]</f>
        <v>GOVERNMENT</v>
      </c>
      <c r="K574" t="str">
        <f>salesTable[SalesChannel_final]</f>
        <v>IN-STORE</v>
      </c>
      <c r="L574" t="str">
        <f>salesTable[paymentMethod_Final]</f>
        <v>MOBILE MONEY</v>
      </c>
      <c r="M574">
        <f>salesTable[Quantity_final]</f>
        <v>5</v>
      </c>
      <c r="N574">
        <f>salesTable[UnitPrice_final]</f>
        <v>420</v>
      </c>
      <c r="O574">
        <f>salesTable[revenue_final]</f>
        <v>2100</v>
      </c>
      <c r="P574" t="str">
        <f>salesTable[Phone_final]</f>
        <v>0543552060</v>
      </c>
      <c r="Q574" t="str">
        <f>salesTable[email_final]</f>
        <v>Michael.Appiah40@Example.Com</v>
      </c>
      <c r="R574" t="str">
        <f>salesTable[sources_final]</f>
        <v>Retail_POS_2025.csv</v>
      </c>
      <c r="S574" s="22"/>
    </row>
    <row r="575" spans="1:19" x14ac:dyDescent="0.3">
      <c r="A575" s="8" t="str">
        <f>salesTable[orderRef_final]</f>
        <v>GH-KUM-2025-00029</v>
      </c>
      <c r="B575" s="17">
        <f>salesTable[orderDate_final]</f>
        <v>45973</v>
      </c>
      <c r="C575" s="17" t="str">
        <f>salesTable[CustomerID_final]</f>
        <v>C0174</v>
      </c>
      <c r="D575" s="17" t="str">
        <f>salesTable[firstName_Final]</f>
        <v>NAA</v>
      </c>
      <c r="E575" s="17" t="str">
        <f>salesTable[lastName_final]</f>
        <v>ASARE</v>
      </c>
      <c r="F575" s="17" t="str">
        <f>salesTable[Region_Final]</f>
        <v>KUMASI</v>
      </c>
      <c r="G575" t="str">
        <f>salesTable[productID_Final]</f>
        <v>P002</v>
      </c>
      <c r="H575" t="str">
        <f>salesTable[productName_final]</f>
        <v>OFFICE CHAIR</v>
      </c>
      <c r="I575" t="str">
        <f>salesTable[productCategory_finalStatus]</f>
        <v>FURNITURE</v>
      </c>
      <c r="J575" t="str">
        <f>salesTable[customerType_Final]</f>
        <v>INDIVIDUAL</v>
      </c>
      <c r="K575" t="str">
        <f>salesTable[SalesChannel_final]</f>
        <v>IN-STORE</v>
      </c>
      <c r="L575" t="str">
        <f>salesTable[paymentMethod_Final]</f>
        <v>CASH</v>
      </c>
      <c r="M575">
        <f>salesTable[Quantity_final]</f>
        <v>5</v>
      </c>
      <c r="N575">
        <f>salesTable[UnitPrice_final]</f>
        <v>850</v>
      </c>
      <c r="O575">
        <f>salesTable[revenue_final]</f>
        <v>4250</v>
      </c>
      <c r="P575" t="str">
        <f>salesTable[Phone_final]</f>
        <v>0277584774</v>
      </c>
      <c r="Q575" t="str">
        <f>salesTable[email_final]</f>
        <v>Naa.Asare79@Example.Com</v>
      </c>
      <c r="R575" t="str">
        <f>salesTable[sources_final]</f>
        <v>Mobile_App_Export.csv</v>
      </c>
      <c r="S575" s="22"/>
    </row>
    <row r="576" spans="1:19" x14ac:dyDescent="0.3">
      <c r="A576" s="8" t="str">
        <f>salesTable[orderRef_final]</f>
        <v>GH-KUM-2025-00030</v>
      </c>
      <c r="B576" s="17">
        <f>salesTable[orderDate_final]</f>
        <v>45784</v>
      </c>
      <c r="C576" s="17" t="str">
        <f>salesTable[CustomerID_final]</f>
        <v>C0149</v>
      </c>
      <c r="D576" s="17" t="str">
        <f>salesTable[firstName_Final]</f>
        <v>KOJO</v>
      </c>
      <c r="E576" s="17" t="str">
        <f>salesTable[lastName_final]</f>
        <v>ARTHUR</v>
      </c>
      <c r="F576" s="17" t="str">
        <f>salesTable[Region_Final]</f>
        <v>KUMASI</v>
      </c>
      <c r="G576" t="str">
        <f>salesTable[productID_Final]</f>
        <v>P009</v>
      </c>
      <c r="H576" t="str">
        <f>salesTable[productName_final]</f>
        <v>FILING CABINET</v>
      </c>
      <c r="I576" t="str">
        <f>salesTable[productCategory_finalStatus]</f>
        <v>OFFICE SUPPLIES</v>
      </c>
      <c r="J576" t="str">
        <f>salesTable[customerType_Final]</f>
        <v>INDIVIDUAL</v>
      </c>
      <c r="K576" t="str">
        <f>salesTable[SalesChannel_final]</f>
        <v>AGENT</v>
      </c>
      <c r="L576" t="str">
        <f>salesTable[paymentMethod_Final]</f>
        <v>CASH</v>
      </c>
      <c r="M576">
        <f>salesTable[Quantity_final]</f>
        <v>12</v>
      </c>
      <c r="N576">
        <f>salesTable[UnitPrice_final]</f>
        <v>980</v>
      </c>
      <c r="O576">
        <f>salesTable[revenue_final]</f>
        <v>11760</v>
      </c>
      <c r="P576" t="str">
        <f>salesTable[Phone_final]</f>
        <v>0202052164</v>
      </c>
      <c r="Q576" t="str">
        <f>salesTable[email_final]</f>
        <v>Kojo.Arthur4@Example.Com</v>
      </c>
      <c r="R576" t="str">
        <f>salesTable[sources_final]</f>
        <v>Online_Sales_2025.xlsx</v>
      </c>
      <c r="S576" s="22"/>
    </row>
    <row r="577" spans="1:19" x14ac:dyDescent="0.3">
      <c r="A577" s="8" t="str">
        <f>salesTable[orderRef_final]</f>
        <v>GH-KUM-2025-00036</v>
      </c>
      <c r="B577" s="17">
        <f>salesTable[orderDate_final]</f>
        <v>45949</v>
      </c>
      <c r="C577" s="17" t="str">
        <f>salesTable[CustomerID_final]</f>
        <v>C0041</v>
      </c>
      <c r="D577" s="17" t="str">
        <f>salesTable[firstName_Final]</f>
        <v>ESI</v>
      </c>
      <c r="E577" s="17" t="str">
        <f>salesTable[lastName_final]</f>
        <v>BADU</v>
      </c>
      <c r="F577" s="17" t="str">
        <f>salesTable[Region_Final]</f>
        <v>KUMASI</v>
      </c>
      <c r="G577" t="str">
        <f>salesTable[productID_Final]</f>
        <v>P004</v>
      </c>
      <c r="H577" t="str">
        <f>salesTable[productName_final]</f>
        <v>LASER PRINTER</v>
      </c>
      <c r="I577" t="str">
        <f>salesTable[productCategory_finalStatus]</f>
        <v>OFFICE SUPPLIES</v>
      </c>
      <c r="J577" t="str">
        <f>salesTable[customerType_Final]</f>
        <v>INDIVIDUAL</v>
      </c>
      <c r="K577" t="str">
        <f>salesTable[SalesChannel_final]</f>
        <v>AGENT</v>
      </c>
      <c r="L577" t="str">
        <f>salesTable[paymentMethod_Final]</f>
        <v>CARD</v>
      </c>
      <c r="M577">
        <f>salesTable[Quantity_final]</f>
        <v>8</v>
      </c>
      <c r="N577">
        <f>salesTable[UnitPrice_final]</f>
        <v>1650</v>
      </c>
      <c r="O577">
        <f>salesTable[revenue_final]</f>
        <v>13200</v>
      </c>
      <c r="P577" t="str">
        <f>salesTable[Phone_final]</f>
        <v>0261169447</v>
      </c>
      <c r="Q577" t="str">
        <f>salesTable[email_final]</f>
        <v>Esi.Badu44@Example.Com</v>
      </c>
      <c r="R577" t="str">
        <f>salesTable[sources_final]</f>
        <v>Online_Sales_2025.xlsx</v>
      </c>
      <c r="S577" s="22"/>
    </row>
    <row r="578" spans="1:19" x14ac:dyDescent="0.3">
      <c r="A578" s="8" t="str">
        <f>salesTable[orderRef_final]</f>
        <v>GH-KUM-2025-00041</v>
      </c>
      <c r="B578" s="17">
        <f>salesTable[orderDate_final]</f>
        <v>45706</v>
      </c>
      <c r="C578" s="17" t="str">
        <f>salesTable[CustomerID_final]</f>
        <v>C0333</v>
      </c>
      <c r="D578" s="17" t="str">
        <f>salesTable[firstName_Final]</f>
        <v>AKOSUA</v>
      </c>
      <c r="E578" s="17" t="str">
        <f>salesTable[lastName_final]</f>
        <v>ANTWI</v>
      </c>
      <c r="F578" s="17" t="str">
        <f>salesTable[Region_Final]</f>
        <v>KUMASI</v>
      </c>
      <c r="G578" t="str">
        <f>salesTable[productID_Final]</f>
        <v>P003</v>
      </c>
      <c r="H578" t="str">
        <f>salesTable[productName_final]</f>
        <v>WIRELESS HEADSET</v>
      </c>
      <c r="I578" t="str">
        <f>salesTable[productCategory_finalStatus]</f>
        <v>ELECTRONICS</v>
      </c>
      <c r="J578" t="str">
        <f>salesTable[customerType_Final]</f>
        <v>INDIVIDUAL</v>
      </c>
      <c r="K578" t="str">
        <f>salesTable[SalesChannel_final]</f>
        <v>AGENT</v>
      </c>
      <c r="L578" t="str">
        <f>salesTable[paymentMethod_Final]</f>
        <v>MOBILE MONEY</v>
      </c>
      <c r="M578">
        <f>salesTable[Quantity_final]</f>
        <v>1</v>
      </c>
      <c r="N578">
        <f>salesTable[UnitPrice_final]</f>
        <v>420</v>
      </c>
      <c r="O578">
        <f>salesTable[revenue_final]</f>
        <v>420</v>
      </c>
      <c r="P578" t="str">
        <f>salesTable[Phone_final]</f>
        <v>0559384082</v>
      </c>
      <c r="Q578" t="str">
        <f>salesTable[email_final]</f>
        <v>Akosua.Antwi8@Example.Com</v>
      </c>
      <c r="R578" t="str">
        <f>salesTable[sources_final]</f>
        <v>Mobile_App_Export.csv</v>
      </c>
      <c r="S578" s="22"/>
    </row>
    <row r="579" spans="1:19" x14ac:dyDescent="0.3">
      <c r="A579" s="8" t="str">
        <f>salesTable[orderRef_final]</f>
        <v>GH-KUM-2025-00047</v>
      </c>
      <c r="B579" s="17">
        <f>salesTable[orderDate_final]</f>
        <v>45774</v>
      </c>
      <c r="C579" s="17" t="str">
        <f>salesTable[CustomerID_final]</f>
        <v>C0057</v>
      </c>
      <c r="D579" s="17" t="str">
        <f>salesTable[firstName_Final]</f>
        <v>DANIEL</v>
      </c>
      <c r="E579" s="17" t="str">
        <f>salesTable[lastName_final]</f>
        <v>ADDO</v>
      </c>
      <c r="F579" s="17" t="str">
        <f>salesTable[Region_Final]</f>
        <v>KUMASI</v>
      </c>
      <c r="G579" t="str">
        <f>salesTable[productID_Final]</f>
        <v>P010</v>
      </c>
      <c r="H579" t="str">
        <f>salesTable[productName_final]</f>
        <v>AIR CONDITIONER</v>
      </c>
      <c r="I579" t="str">
        <f>salesTable[productCategory_finalStatus]</f>
        <v>HOME APPLIANCES</v>
      </c>
      <c r="J579" t="str">
        <f>salesTable[customerType_Final]</f>
        <v>BUSINESS</v>
      </c>
      <c r="K579" t="str">
        <f>salesTable[SalesChannel_final]</f>
        <v>ONLINE</v>
      </c>
      <c r="L579" t="str">
        <f>salesTable[paymentMethod_Final]</f>
        <v>CARD</v>
      </c>
      <c r="M579">
        <f>salesTable[Quantity_final]</f>
        <v>4</v>
      </c>
      <c r="N579">
        <f>salesTable[UnitPrice_final]</f>
        <v>3600</v>
      </c>
      <c r="O579">
        <f>salesTable[revenue_final]</f>
        <v>14400</v>
      </c>
      <c r="P579" t="str">
        <f>salesTable[Phone_final]</f>
        <v>0247478403</v>
      </c>
      <c r="Q579" t="str">
        <f>salesTable[email_final]</f>
        <v>Daniel.Addo28@Example.Com</v>
      </c>
      <c r="R579" t="str">
        <f>salesTable[sources_final]</f>
        <v>Online_Sales_2025.xlsx</v>
      </c>
      <c r="S579" s="22"/>
    </row>
    <row r="580" spans="1:19" x14ac:dyDescent="0.3">
      <c r="A580" s="8" t="str">
        <f>salesTable[orderRef_final]</f>
        <v>GH-KUM-2025-00062</v>
      </c>
      <c r="B580" s="17">
        <f>salesTable[orderDate_final]</f>
        <v>45896</v>
      </c>
      <c r="C580" s="17" t="str">
        <f>salesTable[CustomerID_final]</f>
        <v>C0006</v>
      </c>
      <c r="D580" s="17" t="str">
        <f>salesTable[firstName_Final]</f>
        <v>DANIEL</v>
      </c>
      <c r="E580" s="17" t="str">
        <f>salesTable[lastName_final]</f>
        <v>OWUSU</v>
      </c>
      <c r="F580" s="17" t="str">
        <f>salesTable[Region_Final]</f>
        <v>KUMASI</v>
      </c>
      <c r="G580" t="str">
        <f>salesTable[productID_Final]</f>
        <v>P005</v>
      </c>
      <c r="H580" t="str">
        <f>salesTable[productName_final]</f>
        <v>SMARTPHONE X</v>
      </c>
      <c r="I580" t="str">
        <f>salesTable[productCategory_finalStatus]</f>
        <v>ELECTRONICS</v>
      </c>
      <c r="J580" t="str">
        <f>salesTable[customerType_Final]</f>
        <v>GOVERNMENT</v>
      </c>
      <c r="K580" t="str">
        <f>salesTable[SalesChannel_final]</f>
        <v>IN-STORE</v>
      </c>
      <c r="L580" t="str">
        <f>salesTable[paymentMethod_Final]</f>
        <v>BANK TRANSFER</v>
      </c>
      <c r="M580">
        <f>salesTable[Quantity_final]</f>
        <v>2</v>
      </c>
      <c r="N580">
        <f>salesTable[UnitPrice_final]</f>
        <v>2800</v>
      </c>
      <c r="O580">
        <f>salesTable[revenue_final]</f>
        <v>5600</v>
      </c>
      <c r="P580" t="str">
        <f>salesTable[Phone_final]</f>
        <v>0549474620</v>
      </c>
      <c r="Q580" t="str">
        <f>salesTable[email_final]</f>
        <v>Daniel.Owusu95@Example.Com</v>
      </c>
      <c r="R580" t="str">
        <f>salesTable[sources_final]</f>
        <v>Mobile_App_Export.csv</v>
      </c>
      <c r="S580" s="22"/>
    </row>
    <row r="581" spans="1:19" x14ac:dyDescent="0.3">
      <c r="A581" s="8" t="str">
        <f>salesTable[orderRef_final]</f>
        <v>GH-KUM-2025-00070</v>
      </c>
      <c r="B581" s="17">
        <f>salesTable[orderDate_final]</f>
        <v>45705</v>
      </c>
      <c r="C581" s="17" t="str">
        <f>salesTable[CustomerID_final]</f>
        <v>C0085</v>
      </c>
      <c r="D581" s="17" t="str">
        <f>salesTable[firstName_Final]</f>
        <v>KOJO</v>
      </c>
      <c r="E581" s="17" t="str">
        <f>salesTable[lastName_final]</f>
        <v>OWUSU</v>
      </c>
      <c r="F581" s="17" t="str">
        <f>salesTable[Region_Final]</f>
        <v>KUMASI</v>
      </c>
      <c r="G581" t="str">
        <f>salesTable[productID_Final]</f>
        <v>P010</v>
      </c>
      <c r="H581" t="str">
        <f>salesTable[productName_final]</f>
        <v>AIR CONDITIONER</v>
      </c>
      <c r="I581" t="str">
        <f>salesTable[productCategory_finalStatus]</f>
        <v>HOME APPLIANCES</v>
      </c>
      <c r="J581" t="str">
        <f>salesTable[customerType_Final]</f>
        <v>BUSINESS</v>
      </c>
      <c r="K581" t="str">
        <f>salesTable[SalesChannel_final]</f>
        <v>MOBILE APP</v>
      </c>
      <c r="L581" t="str">
        <f>salesTable[paymentMethod_Final]</f>
        <v>BANK TRANSFER</v>
      </c>
      <c r="M581">
        <f>salesTable[Quantity_final]</f>
        <v>5</v>
      </c>
      <c r="N581">
        <f>salesTable[UnitPrice_final]</f>
        <v>3600</v>
      </c>
      <c r="O581">
        <f>salesTable[revenue_final]</f>
        <v>18000</v>
      </c>
      <c r="P581" t="str">
        <f>salesTable[Phone_final]</f>
        <v>0205369626</v>
      </c>
      <c r="Q581" t="str">
        <f>salesTable[email_final]</f>
        <v>Kojo.Owusu18@Example.Com</v>
      </c>
      <c r="R581" t="str">
        <f>salesTable[sources_final]</f>
        <v>Agent_App_2025.csv</v>
      </c>
      <c r="S581" s="22"/>
    </row>
    <row r="582" spans="1:19" x14ac:dyDescent="0.3">
      <c r="A582" s="8" t="str">
        <f>salesTable[orderRef_final]</f>
        <v>GH-KUM-2025-00075</v>
      </c>
      <c r="B582" s="17">
        <f>salesTable[orderDate_final]</f>
        <v>45817</v>
      </c>
      <c r="C582" s="17" t="str">
        <f>salesTable[CustomerID_final]</f>
        <v>C0127</v>
      </c>
      <c r="D582" s="17" t="str">
        <f>salesTable[firstName_Final]</f>
        <v>NAA</v>
      </c>
      <c r="E582" s="17" t="str">
        <f>salesTable[lastName_final]</f>
        <v>OWUSU</v>
      </c>
      <c r="F582" s="17" t="str">
        <f>salesTable[Region_Final]</f>
        <v>KUMASI</v>
      </c>
      <c r="G582" t="str">
        <f>salesTable[productID_Final]</f>
        <v>P010</v>
      </c>
      <c r="H582" t="str">
        <f>salesTable[productName_final]</f>
        <v>AIR CONDITIONER</v>
      </c>
      <c r="I582" t="str">
        <f>salesTable[productCategory_finalStatus]</f>
        <v>HOME APPLIANCES</v>
      </c>
      <c r="J582" t="str">
        <f>salesTable[customerType_Final]</f>
        <v>GOVERNMENT</v>
      </c>
      <c r="K582" t="str">
        <f>salesTable[SalesChannel_final]</f>
        <v>AGENT</v>
      </c>
      <c r="L582" t="str">
        <f>salesTable[paymentMethod_Final]</f>
        <v>CARD</v>
      </c>
      <c r="M582">
        <f>salesTable[Quantity_final]</f>
        <v>11</v>
      </c>
      <c r="N582">
        <f>salesTable[UnitPrice_final]</f>
        <v>3600</v>
      </c>
      <c r="O582">
        <f>salesTable[revenue_final]</f>
        <v>39600</v>
      </c>
      <c r="P582" t="str">
        <f>salesTable[Phone_final]</f>
        <v>0506811859</v>
      </c>
      <c r="Q582" t="str">
        <f>salesTable[email_final]</f>
        <v>Naa.Owusu21@Example.Com</v>
      </c>
      <c r="R582" t="str">
        <f>salesTable[sources_final]</f>
        <v>Mobile_App_Export.csv</v>
      </c>
      <c r="S582" s="22"/>
    </row>
    <row r="583" spans="1:19" x14ac:dyDescent="0.3">
      <c r="A583" s="8" t="str">
        <f>salesTable[orderRef_final]</f>
        <v>GH-KUM-2025-00089</v>
      </c>
      <c r="B583" s="17">
        <f>salesTable[orderDate_final]</f>
        <v>45929</v>
      </c>
      <c r="C583" s="17" t="str">
        <f>salesTable[CustomerID_final]</f>
        <v>C0088</v>
      </c>
      <c r="D583" s="17" t="str">
        <f>salesTable[firstName_Final]</f>
        <v>KOFI</v>
      </c>
      <c r="E583" s="17" t="str">
        <f>salesTable[lastName_final]</f>
        <v>APPIAH</v>
      </c>
      <c r="F583" s="17" t="str">
        <f>salesTable[Region_Final]</f>
        <v>KUMASI</v>
      </c>
      <c r="G583" t="str">
        <f>salesTable[productID_Final]</f>
        <v>P005</v>
      </c>
      <c r="H583" t="str">
        <f>salesTable[productName_final]</f>
        <v>SMARTPHONE X</v>
      </c>
      <c r="I583" t="str">
        <f>salesTable[productCategory_finalStatus]</f>
        <v>ELECTRONICS</v>
      </c>
      <c r="J583" t="str">
        <f>salesTable[customerType_Final]</f>
        <v>GOVERNMENT</v>
      </c>
      <c r="K583" t="str">
        <f>salesTable[SalesChannel_final]</f>
        <v>ONLINE</v>
      </c>
      <c r="L583" t="str">
        <f>salesTable[paymentMethod_Final]</f>
        <v>CASH</v>
      </c>
      <c r="M583">
        <f>salesTable[Quantity_final]</f>
        <v>10</v>
      </c>
      <c r="N583">
        <f>salesTable[UnitPrice_final]</f>
        <v>2800</v>
      </c>
      <c r="O583">
        <f>salesTable[revenue_final]</f>
        <v>28000</v>
      </c>
      <c r="P583" t="str">
        <f>salesTable[Phone_final]</f>
        <v>0201907932</v>
      </c>
      <c r="Q583" t="str">
        <f>salesTable[email_final]</f>
        <v>Kofi.Appiah33@Example.Com</v>
      </c>
      <c r="R583" t="str">
        <f>salesTable[sources_final]</f>
        <v>Retail_POS_2025.csv</v>
      </c>
      <c r="S583" s="22"/>
    </row>
    <row r="584" spans="1:19" x14ac:dyDescent="0.3">
      <c r="A584" s="8" t="str">
        <f>salesTable[orderRef_final]</f>
        <v>GH-KUM-2025-00092</v>
      </c>
      <c r="B584" s="17">
        <f>salesTable[orderDate_final]</f>
        <v>45823</v>
      </c>
      <c r="C584" s="17" t="str">
        <f>salesTable[CustomerID_final]</f>
        <v>C0315</v>
      </c>
      <c r="D584" s="17" t="str">
        <f>salesTable[firstName_Final]</f>
        <v>ESI</v>
      </c>
      <c r="E584" s="17" t="str">
        <f>salesTable[lastName_final]</f>
        <v>ADDO</v>
      </c>
      <c r="F584" s="17" t="str">
        <f>salesTable[Region_Final]</f>
        <v>KUMASI</v>
      </c>
      <c r="G584" t="str">
        <f>salesTable[productID_Final]</f>
        <v>P004</v>
      </c>
      <c r="H584" t="str">
        <f>salesTable[productName_final]</f>
        <v>LASER PRINTER</v>
      </c>
      <c r="I584" t="str">
        <f>salesTable[productCategory_finalStatus]</f>
        <v>OFFICE SUPPLIES</v>
      </c>
      <c r="J584" t="str">
        <f>salesTable[customerType_Final]</f>
        <v>GOVERNMENT</v>
      </c>
      <c r="K584" t="str">
        <f>salesTable[SalesChannel_final]</f>
        <v>AGENT</v>
      </c>
      <c r="L584" t="str">
        <f>salesTable[paymentMethod_Final]</f>
        <v>BANK TRANSFER</v>
      </c>
      <c r="M584">
        <f>salesTable[Quantity_final]</f>
        <v>5</v>
      </c>
      <c r="N584">
        <f>salesTable[UnitPrice_final]</f>
        <v>1650</v>
      </c>
      <c r="O584">
        <f>salesTable[revenue_final]</f>
        <v>8250</v>
      </c>
      <c r="P584" t="str">
        <f>salesTable[Phone_final]</f>
        <v>0506242354</v>
      </c>
      <c r="Q584" t="str">
        <f>salesTable[email_final]</f>
        <v>Esi.Addo82@Example.Com</v>
      </c>
      <c r="R584" t="str">
        <f>salesTable[sources_final]</f>
        <v>Retail_POS_2025.csv</v>
      </c>
      <c r="S584" s="22"/>
    </row>
    <row r="585" spans="1:19" x14ac:dyDescent="0.3">
      <c r="A585" s="8" t="str">
        <f>salesTable[orderRef_final]</f>
        <v>GH-KUM-2025-00104</v>
      </c>
      <c r="B585" s="17">
        <f>salesTable[orderDate_final]</f>
        <v>45896</v>
      </c>
      <c r="C585" s="17" t="str">
        <f>salesTable[CustomerID_final]</f>
        <v>C0050</v>
      </c>
      <c r="D585" s="17" t="str">
        <f>salesTable[firstName_Final]</f>
        <v>AKOSUA</v>
      </c>
      <c r="E585" s="17" t="str">
        <f>salesTable[lastName_final]</f>
        <v>ADDO</v>
      </c>
      <c r="F585" s="17" t="str">
        <f>salesTable[Region_Final]</f>
        <v>KUMASI</v>
      </c>
      <c r="G585" t="str">
        <f>salesTable[productID_Final]</f>
        <v>P001</v>
      </c>
      <c r="H585" t="str">
        <f>salesTable[productName_final]</f>
        <v>LAPTOP PRO 14</v>
      </c>
      <c r="I585" t="str">
        <f>salesTable[productCategory_finalStatus]</f>
        <v>ELECTRONICS</v>
      </c>
      <c r="J585" t="str">
        <f>salesTable[customerType_Final]</f>
        <v>GOVERNMENT</v>
      </c>
      <c r="K585" t="str">
        <f>salesTable[SalesChannel_final]</f>
        <v>ONLINE</v>
      </c>
      <c r="L585" t="str">
        <f>salesTable[paymentMethod_Final]</f>
        <v>MOBILE MONEY</v>
      </c>
      <c r="M585">
        <f>salesTable[Quantity_final]</f>
        <v>6</v>
      </c>
      <c r="N585">
        <f>salesTable[UnitPrice_final]</f>
        <v>4200</v>
      </c>
      <c r="O585">
        <f>salesTable[revenue_final]</f>
        <v>25200</v>
      </c>
      <c r="P585" t="str">
        <f>salesTable[Phone_final]</f>
        <v>0243810680</v>
      </c>
      <c r="Q585" t="str">
        <f>salesTable[email_final]</f>
        <v>Akosua.Addo69@Example.Com</v>
      </c>
      <c r="R585" t="str">
        <f>salesTable[sources_final]</f>
        <v>Agent_App_2025.csv</v>
      </c>
      <c r="S585" s="22"/>
    </row>
    <row r="586" spans="1:19" x14ac:dyDescent="0.3">
      <c r="A586" s="8" t="str">
        <f>salesTable[orderRef_final]</f>
        <v>GH-KUM-2025-00105</v>
      </c>
      <c r="B586" s="17">
        <f>salesTable[orderDate_final]</f>
        <v>45927</v>
      </c>
      <c r="C586" s="17" t="str">
        <f>salesTable[CustomerID_final]</f>
        <v>C0081</v>
      </c>
      <c r="D586" s="17" t="str">
        <f>salesTable[firstName_Final]</f>
        <v>ABENA</v>
      </c>
      <c r="E586" s="17" t="str">
        <f>salesTable[lastName_final]</f>
        <v>ARTHUR</v>
      </c>
      <c r="F586" s="17" t="str">
        <f>salesTable[Region_Final]</f>
        <v>KUMASI</v>
      </c>
      <c r="G586" t="str">
        <f>salesTable[productID_Final]</f>
        <v>P004</v>
      </c>
      <c r="H586" t="str">
        <f>salesTable[productName_final]</f>
        <v>LASER PRINTER</v>
      </c>
      <c r="I586" t="str">
        <f>salesTable[productCategory_finalStatus]</f>
        <v>OFFICE SUPPLIES</v>
      </c>
      <c r="J586" t="str">
        <f>salesTable[customerType_Final]</f>
        <v>INDIVIDUAL</v>
      </c>
      <c r="K586" t="str">
        <f>salesTable[SalesChannel_final]</f>
        <v>ONLINE</v>
      </c>
      <c r="L586" t="str">
        <f>salesTable[paymentMethod_Final]</f>
        <v>MOBILE MONEY</v>
      </c>
      <c r="M586">
        <f>salesTable[Quantity_final]</f>
        <v>9</v>
      </c>
      <c r="N586">
        <f>salesTable[UnitPrice_final]</f>
        <v>1650</v>
      </c>
      <c r="O586">
        <f>salesTable[revenue_final]</f>
        <v>14850</v>
      </c>
      <c r="P586" t="str">
        <f>salesTable[Phone_final]</f>
        <v>0268044198</v>
      </c>
      <c r="Q586" t="str">
        <f>salesTable[email_final]</f>
        <v>Abena.Arthur76@Example.Com</v>
      </c>
      <c r="R586" t="str">
        <f>salesTable[sources_final]</f>
        <v>Agent_App_2025.csv</v>
      </c>
      <c r="S586" s="22"/>
    </row>
    <row r="587" spans="1:19" x14ac:dyDescent="0.3">
      <c r="A587" s="8" t="str">
        <f>salesTable[orderRef_final]</f>
        <v>GH-KUM-2025-00127</v>
      </c>
      <c r="B587" s="17">
        <f>salesTable[orderDate_final]</f>
        <v>45977</v>
      </c>
      <c r="C587" s="17" t="str">
        <f>salesTable[CustomerID_final]</f>
        <v>C0182</v>
      </c>
      <c r="D587" s="17" t="str">
        <f>salesTable[firstName_Final]</f>
        <v>AMA</v>
      </c>
      <c r="E587" s="17" t="str">
        <f>salesTable[lastName_final]</f>
        <v>ASARE</v>
      </c>
      <c r="F587" s="17" t="str">
        <f>salesTable[Region_Final]</f>
        <v>KUMASI</v>
      </c>
      <c r="G587" t="str">
        <f>salesTable[productID_Final]</f>
        <v>P008</v>
      </c>
      <c r="H587" t="str">
        <f>salesTable[productName_final]</f>
        <v>MICROWAVE 25L</v>
      </c>
      <c r="I587" t="str">
        <f>salesTable[productCategory_finalStatus]</f>
        <v>HOME APPLIANCES</v>
      </c>
      <c r="J587" t="str">
        <f>salesTable[customerType_Final]</f>
        <v>BUSINESS</v>
      </c>
      <c r="K587" t="str">
        <f>salesTable[SalesChannel_final]</f>
        <v>AGENT</v>
      </c>
      <c r="L587" t="str">
        <f>salesTable[paymentMethod_Final]</f>
        <v>BANK TRANSFER</v>
      </c>
      <c r="M587">
        <f>salesTable[Quantity_final]</f>
        <v>2</v>
      </c>
      <c r="N587">
        <f>salesTable[UnitPrice_final]</f>
        <v>1250</v>
      </c>
      <c r="O587">
        <f>salesTable[revenue_final]</f>
        <v>2500</v>
      </c>
      <c r="P587" t="str">
        <f>salesTable[Phone_final]</f>
        <v>0262459677</v>
      </c>
      <c r="Q587" t="str">
        <f>salesTable[email_final]</f>
        <v>Ama.Asare32@Example.Com</v>
      </c>
      <c r="R587" t="str">
        <f>salesTable[sources_final]</f>
        <v>Agent_App_2025.csv</v>
      </c>
      <c r="S587" s="22"/>
    </row>
    <row r="588" spans="1:19" x14ac:dyDescent="0.3">
      <c r="A588" s="8" t="str">
        <f>salesTable[orderRef_final]</f>
        <v>GH-KUM-2025-00132</v>
      </c>
      <c r="B588" s="17">
        <f>salesTable[orderDate_final]</f>
        <v>45695</v>
      </c>
      <c r="C588" s="17" t="str">
        <f>salesTable[CustomerID_final]</f>
        <v>C0389</v>
      </c>
      <c r="D588" s="17" t="str">
        <f>salesTable[firstName_Final]</f>
        <v>AKOSUA</v>
      </c>
      <c r="E588" s="17" t="str">
        <f>salesTable[lastName_final]</f>
        <v>ANTWI</v>
      </c>
      <c r="F588" s="17" t="str">
        <f>salesTable[Region_Final]</f>
        <v>KUMASI</v>
      </c>
      <c r="G588" t="str">
        <f>salesTable[productID_Final]</f>
        <v>P012</v>
      </c>
      <c r="H588" t="str">
        <f>salesTable[productName_final]</f>
        <v>BLENDER PLUS</v>
      </c>
      <c r="I588" t="str">
        <f>salesTable[productCategory_finalStatus]</f>
        <v>HOME APPLIANCES</v>
      </c>
      <c r="J588" t="str">
        <f>salesTable[customerType_Final]</f>
        <v>INDIVIDUAL</v>
      </c>
      <c r="K588" t="str">
        <f>salesTable[SalesChannel_final]</f>
        <v>ONLINE</v>
      </c>
      <c r="L588" t="str">
        <f>salesTable[paymentMethod_Final]</f>
        <v>CASH</v>
      </c>
      <c r="M588" t="str">
        <f>salesTable[Quantity_final]</f>
        <v>INVALID</v>
      </c>
      <c r="N588">
        <f>salesTable[UnitPrice_final]</f>
        <v>620</v>
      </c>
      <c r="O588" t="str">
        <f>salesTable[revenue_final]</f>
        <v>INVALID</v>
      </c>
      <c r="P588" t="str">
        <f>salesTable[Phone_final]</f>
        <v>0241234567</v>
      </c>
      <c r="Q588" t="str">
        <f>salesTable[email_final]</f>
        <v>Akosua.Antwi11@Example.Com</v>
      </c>
      <c r="R588" t="str">
        <f>salesTable[sources_final]</f>
        <v>Mobile_App_Export.csv</v>
      </c>
      <c r="S588" s="22"/>
    </row>
    <row r="589" spans="1:19" x14ac:dyDescent="0.3">
      <c r="A589" s="8" t="str">
        <f>salesTable[orderRef_final]</f>
        <v>GH-KUM-2025-00157</v>
      </c>
      <c r="B589" s="17" t="str">
        <f>salesTable[orderDate_final]</f>
        <v>OUT OF SCOPE</v>
      </c>
      <c r="C589" s="17" t="str">
        <f>salesTable[CustomerID_final]</f>
        <v>C0027</v>
      </c>
      <c r="D589" s="17" t="str">
        <f>salesTable[firstName_Final]</f>
        <v>NAA</v>
      </c>
      <c r="E589" s="17" t="str">
        <f>salesTable[lastName_final]</f>
        <v>MENSAH</v>
      </c>
      <c r="F589" s="17" t="str">
        <f>salesTable[Region_Final]</f>
        <v>KUMASI</v>
      </c>
      <c r="G589" t="str">
        <f>salesTable[productID_Final]</f>
        <v>P007</v>
      </c>
      <c r="H589" t="str">
        <f>salesTable[productName_final]</f>
        <v>COTTON SHIRT</v>
      </c>
      <c r="I589" t="str">
        <f>salesTable[productCategory_finalStatus]</f>
        <v>CLOTHING</v>
      </c>
      <c r="J589" t="str">
        <f>salesTable[customerType_Final]</f>
        <v>INDIVIDUAL</v>
      </c>
      <c r="K589" t="str">
        <f>salesTable[SalesChannel_final]</f>
        <v>IN-STORE</v>
      </c>
      <c r="L589" t="str">
        <f>salesTable[paymentMethod_Final]</f>
        <v>MOBILE MONEY</v>
      </c>
      <c r="M589">
        <f>salesTable[Quantity_final]</f>
        <v>1</v>
      </c>
      <c r="N589">
        <f>salesTable[UnitPrice_final]</f>
        <v>180</v>
      </c>
      <c r="O589">
        <f>salesTable[revenue_final]</f>
        <v>180</v>
      </c>
      <c r="P589" t="str">
        <f>salesTable[Phone_final]</f>
        <v>0504432527</v>
      </c>
      <c r="Q589" t="str">
        <f>salesTable[email_final]</f>
        <v>Naa.Mensah97@Example.Com</v>
      </c>
      <c r="R589" t="str">
        <f>salesTable[sources_final]</f>
        <v>Agent_App_2025.csv</v>
      </c>
      <c r="S589" s="22"/>
    </row>
    <row r="590" spans="1:19" x14ac:dyDescent="0.3">
      <c r="A590" s="8" t="str">
        <f>salesTable[orderRef_final]</f>
        <v>GH-KUM-2025-00158</v>
      </c>
      <c r="B590" s="17" t="str">
        <f>salesTable[orderDate_final]</f>
        <v>OUT OF SCOPE</v>
      </c>
      <c r="C590" s="17" t="str">
        <f>salesTable[CustomerID_final]</f>
        <v>C0052</v>
      </c>
      <c r="D590" s="17" t="str">
        <f>salesTable[firstName_Final]</f>
        <v>KOJO</v>
      </c>
      <c r="E590" s="17" t="str">
        <f>salesTable[lastName_final]</f>
        <v>ADDO</v>
      </c>
      <c r="F590" s="17" t="str">
        <f>salesTable[Region_Final]</f>
        <v>KUMASI</v>
      </c>
      <c r="G590" t="str">
        <f>salesTable[productID_Final]</f>
        <v>P001</v>
      </c>
      <c r="H590" t="str">
        <f>salesTable[productName_final]</f>
        <v>LAPTOP PRO 14</v>
      </c>
      <c r="I590" t="str">
        <f>salesTable[productCategory_finalStatus]</f>
        <v>ELECTRONICS</v>
      </c>
      <c r="J590" t="str">
        <f>salesTable[customerType_Final]</f>
        <v>BUSINESS</v>
      </c>
      <c r="K590" t="str">
        <f>salesTable[SalesChannel_final]</f>
        <v>AGENT</v>
      </c>
      <c r="L590" t="str">
        <f>salesTable[paymentMethod_Final]</f>
        <v>BANK TRANSFER</v>
      </c>
      <c r="M590">
        <f>salesTable[Quantity_final]</f>
        <v>1</v>
      </c>
      <c r="N590">
        <f>salesTable[UnitPrice_final]</f>
        <v>4100</v>
      </c>
      <c r="O590">
        <f>salesTable[revenue_final]</f>
        <v>4100</v>
      </c>
      <c r="P590" t="str">
        <f>salesTable[Phone_final]</f>
        <v>0597506182</v>
      </c>
      <c r="Q590" t="str">
        <f>salesTable[email_final]</f>
        <v>Kojo.Addo48@Example.Com</v>
      </c>
      <c r="R590" t="str">
        <f>salesTable[sources_final]</f>
        <v>Retail_POS_2025.csv</v>
      </c>
      <c r="S590" s="22"/>
    </row>
    <row r="591" spans="1:19" x14ac:dyDescent="0.3">
      <c r="A591" s="8" t="str">
        <f>salesTable[orderRef_final]</f>
        <v>GH-KUM-2025-00189</v>
      </c>
      <c r="B591" s="17" t="str">
        <f>salesTable[orderDate_final]</f>
        <v>OUT OF SCOPE</v>
      </c>
      <c r="C591" s="17" t="str">
        <f>salesTable[CustomerID_final]</f>
        <v>C0091</v>
      </c>
      <c r="D591" s="17" t="str">
        <f>salesTable[firstName_Final]</f>
        <v>MICHAEL</v>
      </c>
      <c r="E591" s="17" t="str">
        <f>salesTable[lastName_final]</f>
        <v>ARTHUR</v>
      </c>
      <c r="F591" s="17" t="str">
        <f>salesTable[Region_Final]</f>
        <v>KUMASI</v>
      </c>
      <c r="G591" t="str">
        <f>salesTable[productID_Final]</f>
        <v>P003</v>
      </c>
      <c r="H591" t="str">
        <f>salesTable[productName_final]</f>
        <v>WIRELESS HEADSET</v>
      </c>
      <c r="I591" t="str">
        <f>salesTable[productCategory_finalStatus]</f>
        <v>ELECTRONICS</v>
      </c>
      <c r="J591" t="str">
        <f>salesTable[customerType_Final]</f>
        <v>BUSINESS</v>
      </c>
      <c r="K591" t="str">
        <f>salesTable[SalesChannel_final]</f>
        <v>MOBILE APP</v>
      </c>
      <c r="L591" t="str">
        <f>salesTable[paymentMethod_Final]</f>
        <v>CARD</v>
      </c>
      <c r="M591">
        <f>salesTable[Quantity_final]</f>
        <v>4</v>
      </c>
      <c r="N591">
        <f>salesTable[UnitPrice_final]</f>
        <v>420</v>
      </c>
      <c r="O591">
        <f>salesTable[revenue_final]</f>
        <v>1680</v>
      </c>
      <c r="P591" t="str">
        <f>salesTable[Phone_final]</f>
        <v>0246789139</v>
      </c>
      <c r="Q591" t="str">
        <f>salesTable[email_final]</f>
        <v>Michael.Arthur18@Example.Com</v>
      </c>
      <c r="R591" t="str">
        <f>salesTable[sources_final]</f>
        <v>Mobile_App_Export.csv</v>
      </c>
      <c r="S591" s="22"/>
    </row>
    <row r="592" spans="1:19" x14ac:dyDescent="0.3">
      <c r="A592" s="8" t="str">
        <f>salesTable[orderRef_final]</f>
        <v>GH-KUM-2025-00193</v>
      </c>
      <c r="B592" s="17" t="str">
        <f>salesTable[orderDate_final]</f>
        <v>OUT OF SCOPE</v>
      </c>
      <c r="C592" s="17" t="str">
        <f>salesTable[CustomerID_final]</f>
        <v>C0098</v>
      </c>
      <c r="D592" s="17" t="str">
        <f>salesTable[firstName_Final]</f>
        <v>AKOSUA</v>
      </c>
      <c r="E592" s="17" t="str">
        <f>salesTable[lastName_final]</f>
        <v>ANTWI</v>
      </c>
      <c r="F592" s="17" t="str">
        <f>salesTable[Region_Final]</f>
        <v>KUMASI</v>
      </c>
      <c r="G592" t="str">
        <f>salesTable[productID_Final]</f>
        <v>P006</v>
      </c>
      <c r="H592" t="str">
        <f>salesTable[productName_final]</f>
        <v>STANDING DESK</v>
      </c>
      <c r="I592" t="str">
        <f>salesTable[productCategory_finalStatus]</f>
        <v>FURNITURE</v>
      </c>
      <c r="J592" t="str">
        <f>salesTable[customerType_Final]</f>
        <v>GOVERNMENT</v>
      </c>
      <c r="K592" t="str">
        <f>salesTable[SalesChannel_final]</f>
        <v>ONLINE</v>
      </c>
      <c r="L592" t="str">
        <f>salesTable[paymentMethod_Final]</f>
        <v>MOBILE MONEY</v>
      </c>
      <c r="M592">
        <f>salesTable[Quantity_final]</f>
        <v>3</v>
      </c>
      <c r="N592">
        <f>salesTable[UnitPrice_final]</f>
        <v>1900</v>
      </c>
      <c r="O592">
        <f>salesTable[revenue_final]</f>
        <v>5700</v>
      </c>
      <c r="P592" t="str">
        <f>salesTable[Phone_final]</f>
        <v>0547524579</v>
      </c>
      <c r="Q592" t="str">
        <f>salesTable[email_final]</f>
        <v>Akosua.Antwi30Example.Com</v>
      </c>
      <c r="R592" t="str">
        <f>salesTable[sources_final]</f>
        <v>Mobile_App_Export.csv</v>
      </c>
      <c r="S592" s="22"/>
    </row>
    <row r="593" spans="1:19" x14ac:dyDescent="0.3">
      <c r="A593" s="8" t="str">
        <f>salesTable[orderRef_final]</f>
        <v>GH-KUM-2025-00195</v>
      </c>
      <c r="B593" s="17">
        <f>salesTable[orderDate_final]</f>
        <v>45734</v>
      </c>
      <c r="C593" s="17" t="str">
        <f>salesTable[CustomerID_final]</f>
        <v>C0132</v>
      </c>
      <c r="D593" s="17" t="str">
        <f>salesTable[firstName_Final]</f>
        <v>DANIEL</v>
      </c>
      <c r="E593" s="17" t="str">
        <f>salesTable[lastName_final]</f>
        <v>OWUSU</v>
      </c>
      <c r="F593" s="17" t="str">
        <f>salesTable[Region_Final]</f>
        <v>KUMASI</v>
      </c>
      <c r="G593" t="str">
        <f>salesTable[productID_Final]</f>
        <v>P008</v>
      </c>
      <c r="H593" t="str">
        <f>salesTable[productName_final]</f>
        <v>MICROWAVE 25L</v>
      </c>
      <c r="I593" t="str">
        <f>salesTable[productCategory_finalStatus]</f>
        <v>HOME APPLIANCES</v>
      </c>
      <c r="J593" t="str">
        <f>salesTable[customerType_Final]</f>
        <v>INDIVIDUAL</v>
      </c>
      <c r="K593" t="str">
        <f>salesTable[SalesChannel_final]</f>
        <v>ONLINE</v>
      </c>
      <c r="L593" t="str">
        <f>salesTable[paymentMethod_Final]</f>
        <v>BANK TRANSFER</v>
      </c>
      <c r="M593">
        <f>salesTable[Quantity_final]</f>
        <v>6</v>
      </c>
      <c r="N593">
        <f>salesTable[UnitPrice_final]</f>
        <v>1250</v>
      </c>
      <c r="O593">
        <f>salesTable[revenue_final]</f>
        <v>7500</v>
      </c>
      <c r="P593" t="str">
        <f>salesTable[Phone_final]</f>
        <v>0559410200</v>
      </c>
      <c r="Q593" t="str">
        <f>salesTable[email_final]</f>
        <v>Daniel.Owusu41@Example.Com</v>
      </c>
      <c r="R593" t="str">
        <f>salesTable[sources_final]</f>
        <v>Mobile_App_Export.csv</v>
      </c>
      <c r="S593" s="22"/>
    </row>
    <row r="594" spans="1:19" x14ac:dyDescent="0.3">
      <c r="A594" s="8" t="str">
        <f>salesTable[orderRef_final]</f>
        <v>GH-KUM-2025-00197</v>
      </c>
      <c r="B594" s="17">
        <f>salesTable[orderDate_final]</f>
        <v>45683</v>
      </c>
      <c r="C594" s="17" t="str">
        <f>salesTable[CustomerID_final]</f>
        <v>C0143</v>
      </c>
      <c r="D594" s="17" t="str">
        <f>salesTable[firstName_Final]</f>
        <v>YAW</v>
      </c>
      <c r="E594" s="17" t="str">
        <f>salesTable[lastName_final]</f>
        <v>BADU</v>
      </c>
      <c r="F594" s="17" t="str">
        <f>salesTable[Region_Final]</f>
        <v>KUMASI</v>
      </c>
      <c r="G594" t="str">
        <f>salesTable[productID_Final]</f>
        <v>P009</v>
      </c>
      <c r="H594" t="str">
        <f>salesTable[productName_final]</f>
        <v>FILING CABINET</v>
      </c>
      <c r="I594" t="str">
        <f>salesTable[productCategory_finalStatus]</f>
        <v>OFFICE SUPPLIES</v>
      </c>
      <c r="J594" t="str">
        <f>salesTable[customerType_Final]</f>
        <v>GOVERNMENT</v>
      </c>
      <c r="K594" t="str">
        <f>salesTable[SalesChannel_final]</f>
        <v>IN-STORE</v>
      </c>
      <c r="L594" t="str">
        <f>salesTable[paymentMethod_Final]</f>
        <v>BANK TRANSFER</v>
      </c>
      <c r="M594">
        <f>salesTable[Quantity_final]</f>
        <v>11</v>
      </c>
      <c r="N594">
        <f>salesTable[UnitPrice_final]</f>
        <v>980</v>
      </c>
      <c r="O594">
        <f>salesTable[revenue_final]</f>
        <v>10780</v>
      </c>
      <c r="P594" t="str">
        <f>salesTable[Phone_final]</f>
        <v>0597707081</v>
      </c>
      <c r="Q594" t="str">
        <f>salesTable[email_final]</f>
        <v>Yaw.Badu93@Example.Con</v>
      </c>
      <c r="R594" t="str">
        <f>salesTable[sources_final]</f>
        <v>Online_Sales_2025.xlsx</v>
      </c>
      <c r="S594" s="22"/>
    </row>
    <row r="595" spans="1:19" x14ac:dyDescent="0.3">
      <c r="A595" s="8" t="str">
        <f>salesTable[orderRef_final]</f>
        <v>GH-KUM-2025-00205</v>
      </c>
      <c r="B595" s="17" t="str">
        <f>salesTable[orderDate_final]</f>
        <v>OUT OF SCOPE</v>
      </c>
      <c r="C595" s="17" t="str">
        <f>salesTable[CustomerID_final]</f>
        <v>C0307</v>
      </c>
      <c r="D595" s="17" t="str">
        <f>salesTable[firstName_Final]</f>
        <v>ADWOA</v>
      </c>
      <c r="E595" s="17" t="str">
        <f>salesTable[lastName_final]</f>
        <v>BOATENG</v>
      </c>
      <c r="F595" s="17" t="str">
        <f>salesTable[Region_Final]</f>
        <v>KUMASI</v>
      </c>
      <c r="G595" t="str">
        <f>salesTable[productID_Final]</f>
        <v>P009</v>
      </c>
      <c r="H595" t="str">
        <f>salesTable[productName_final]</f>
        <v>FILING CABINET</v>
      </c>
      <c r="I595" t="str">
        <f>salesTable[productCategory_finalStatus]</f>
        <v>OFFICE SUPPLIES</v>
      </c>
      <c r="J595" t="str">
        <f>salesTable[customerType_Final]</f>
        <v>BUSINESS</v>
      </c>
      <c r="K595" t="str">
        <f>salesTable[SalesChannel_final]</f>
        <v>IN-STORE</v>
      </c>
      <c r="L595" t="str">
        <f>salesTable[paymentMethod_Final]</f>
        <v>BANK TRANSFER</v>
      </c>
      <c r="M595">
        <f>salesTable[Quantity_final]</f>
        <v>11</v>
      </c>
      <c r="N595">
        <f>salesTable[UnitPrice_final]</f>
        <v>980</v>
      </c>
      <c r="O595">
        <f>salesTable[revenue_final]</f>
        <v>10780</v>
      </c>
      <c r="P595" t="str">
        <f>salesTable[Phone_final]</f>
        <v>0558789990</v>
      </c>
      <c r="Q595" t="str">
        <f>salesTable[email_final]</f>
        <v>Adwoa.Boateng72@Example.Com</v>
      </c>
      <c r="R595" t="str">
        <f>salesTable[sources_final]</f>
        <v>Retail_POS_2025.csv</v>
      </c>
      <c r="S595" s="22"/>
    </row>
    <row r="596" spans="1:19" x14ac:dyDescent="0.3">
      <c r="A596" s="8" t="str">
        <f>salesTable[orderRef_final]</f>
        <v>GH-KUM-2025-00215</v>
      </c>
      <c r="B596" s="17" t="str">
        <f>salesTable[orderDate_final]</f>
        <v>OUT OF SCOPE</v>
      </c>
      <c r="C596" s="17" t="str">
        <f>salesTable[CustomerID_final]</f>
        <v>C0175</v>
      </c>
      <c r="D596" s="17" t="str">
        <f>salesTable[firstName_Final]</f>
        <v>KOFI</v>
      </c>
      <c r="E596" s="17" t="str">
        <f>salesTable[lastName_final]</f>
        <v>APPIAH</v>
      </c>
      <c r="F596" s="17" t="str">
        <f>salesTable[Region_Final]</f>
        <v>KUMASI</v>
      </c>
      <c r="G596" t="str">
        <f>salesTable[productID_Final]</f>
        <v>P009</v>
      </c>
      <c r="H596" t="str">
        <f>salesTable[productName_final]</f>
        <v>FILING CABINET</v>
      </c>
      <c r="I596" t="str">
        <f>salesTable[productCategory_finalStatus]</f>
        <v>OFFICE SUPPLIES</v>
      </c>
      <c r="J596" t="str">
        <f>salesTable[customerType_Final]</f>
        <v>INDIVIDUAL</v>
      </c>
      <c r="K596" t="str">
        <f>salesTable[SalesChannel_final]</f>
        <v>IN-STORE</v>
      </c>
      <c r="L596" t="str">
        <f>salesTable[paymentMethod_Final]</f>
        <v>BANK TRANSFER</v>
      </c>
      <c r="M596">
        <f>salesTable[Quantity_final]</f>
        <v>8</v>
      </c>
      <c r="N596">
        <f>salesTable[UnitPrice_final]</f>
        <v>980</v>
      </c>
      <c r="O596">
        <f>salesTable[revenue_final]</f>
        <v>7840</v>
      </c>
      <c r="P596" t="str">
        <f>salesTable[Phone_final]</f>
        <v>0503116053</v>
      </c>
      <c r="Q596" t="str">
        <f>salesTable[email_final]</f>
        <v>Kofi.Appiah72@Example.Com</v>
      </c>
      <c r="R596" t="str">
        <f>salesTable[sources_final]</f>
        <v>Retail_POS_2025.csv</v>
      </c>
      <c r="S596" s="22"/>
    </row>
    <row r="597" spans="1:19" x14ac:dyDescent="0.3">
      <c r="A597" s="8" t="str">
        <f>salesTable[orderRef_final]</f>
        <v>GH-KUM-2025-00219</v>
      </c>
      <c r="B597" s="17">
        <f>salesTable[orderDate_final]</f>
        <v>45803</v>
      </c>
      <c r="C597" s="17" t="str">
        <f>salesTable[CustomerID_final]</f>
        <v>C0116</v>
      </c>
      <c r="D597" s="17" t="str">
        <f>salesTable[firstName_Final]</f>
        <v>ADWOA</v>
      </c>
      <c r="E597" s="17" t="str">
        <f>salesTable[lastName_final]</f>
        <v>BADU</v>
      </c>
      <c r="F597" s="17" t="str">
        <f>salesTable[Region_Final]</f>
        <v>KUMASI</v>
      </c>
      <c r="G597" t="str">
        <f>salesTable[productID_Final]</f>
        <v>P007</v>
      </c>
      <c r="H597" t="str">
        <f>salesTable[productName_final]</f>
        <v>COTTON SHIRT</v>
      </c>
      <c r="I597" t="str">
        <f>salesTable[productCategory_finalStatus]</f>
        <v>CLOTHING</v>
      </c>
      <c r="J597" t="str">
        <f>salesTable[customerType_Final]</f>
        <v>BUSINESS</v>
      </c>
      <c r="K597" t="str">
        <f>salesTable[SalesChannel_final]</f>
        <v>MOBILE APP</v>
      </c>
      <c r="L597" t="str">
        <f>salesTable[paymentMethod_Final]</f>
        <v>CASH</v>
      </c>
      <c r="M597">
        <f>salesTable[Quantity_final]</f>
        <v>5</v>
      </c>
      <c r="N597">
        <f>salesTable[UnitPrice_final]</f>
        <v>180</v>
      </c>
      <c r="O597">
        <f>salesTable[revenue_final]</f>
        <v>900</v>
      </c>
      <c r="P597" t="str">
        <f>salesTable[Phone_final]</f>
        <v>0241748338</v>
      </c>
      <c r="Q597" t="str">
        <f>salesTable[email_final]</f>
        <v>Adwoa.Badu15@Example.Com</v>
      </c>
      <c r="R597" t="str">
        <f>salesTable[sources_final]</f>
        <v>Mobile_App_Export.csv</v>
      </c>
      <c r="S597" s="22"/>
    </row>
    <row r="598" spans="1:19" x14ac:dyDescent="0.3">
      <c r="A598" s="8" t="str">
        <f>salesTable[orderRef_final]</f>
        <v>GH-KUM-2025-00239</v>
      </c>
      <c r="B598" s="17">
        <f>salesTable[orderDate_final]</f>
        <v>45913</v>
      </c>
      <c r="C598" s="17" t="str">
        <f>salesTable[CustomerID_final]</f>
        <v>C0076</v>
      </c>
      <c r="D598" s="17" t="str">
        <f>salesTable[firstName_Final]</f>
        <v>KOFI</v>
      </c>
      <c r="E598" s="17" t="str">
        <f>salesTable[lastName_final]</f>
        <v>ARTHUR</v>
      </c>
      <c r="F598" s="17" t="str">
        <f>salesTable[Region_Final]</f>
        <v>KUMASI</v>
      </c>
      <c r="G598" t="str">
        <f>salesTable[productID_Final]</f>
        <v>P008</v>
      </c>
      <c r="H598" t="str">
        <f>salesTable[productName_final]</f>
        <v>MICROWAVE 25L</v>
      </c>
      <c r="I598" t="str">
        <f>salesTable[productCategory_finalStatus]</f>
        <v>HOME APPLIANCES</v>
      </c>
      <c r="J598" t="str">
        <f>salesTable[customerType_Final]</f>
        <v>BUSINESS</v>
      </c>
      <c r="K598" t="str">
        <f>salesTable[SalesChannel_final]</f>
        <v>IN-STORE</v>
      </c>
      <c r="L598" t="str">
        <f>salesTable[paymentMethod_Final]</f>
        <v>CARD</v>
      </c>
      <c r="M598">
        <f>salesTable[Quantity_final]</f>
        <v>1</v>
      </c>
      <c r="N598">
        <f>salesTable[UnitPrice_final]</f>
        <v>1250</v>
      </c>
      <c r="O598">
        <f>salesTable[revenue_final]</f>
        <v>1250</v>
      </c>
      <c r="P598" t="str">
        <f>salesTable[Phone_final]</f>
        <v>0548206493</v>
      </c>
      <c r="Q598" t="str">
        <f>salesTable[email_final]</f>
        <v>Kofi.Arthur46@Example.Com</v>
      </c>
      <c r="R598" t="str">
        <f>salesTable[sources_final]</f>
        <v>Mobile_App_Export.csv</v>
      </c>
      <c r="S598" s="22"/>
    </row>
    <row r="599" spans="1:19" x14ac:dyDescent="0.3">
      <c r="A599" s="8" t="str">
        <f>salesTable[orderRef_final]</f>
        <v>GH-KUM-2025-00241</v>
      </c>
      <c r="B599" s="17" t="str">
        <f>salesTable[orderDate_final]</f>
        <v>OUT OF SCOPE</v>
      </c>
      <c r="C599" s="17" t="str">
        <f>salesTable[CustomerID_final]</f>
        <v>C0280</v>
      </c>
      <c r="D599" s="17" t="str">
        <f>salesTable[firstName_Final]</f>
        <v>KOJO</v>
      </c>
      <c r="E599" s="17" t="str">
        <f>salesTable[lastName_final]</f>
        <v>OWUSU</v>
      </c>
      <c r="F599" s="17" t="str">
        <f>salesTable[Region_Final]</f>
        <v>KUMASI</v>
      </c>
      <c r="G599" t="str">
        <f>salesTable[productID_Final]</f>
        <v>P006</v>
      </c>
      <c r="H599" t="str">
        <f>salesTable[productName_final]</f>
        <v>STANDING DESK</v>
      </c>
      <c r="I599" t="str">
        <f>salesTable[productCategory_finalStatus]</f>
        <v>FURNITURE</v>
      </c>
      <c r="J599" t="str">
        <f>salesTable[customerType_Final]</f>
        <v>INDIVIDUAL</v>
      </c>
      <c r="K599" t="str">
        <f>salesTable[SalesChannel_final]</f>
        <v>MOBILE APP</v>
      </c>
      <c r="L599" t="str">
        <f>salesTable[paymentMethod_Final]</f>
        <v>MOBILE MONEY</v>
      </c>
      <c r="M599">
        <f>salesTable[Quantity_final]</f>
        <v>2</v>
      </c>
      <c r="N599">
        <f>salesTable[UnitPrice_final]</f>
        <v>1900</v>
      </c>
      <c r="O599">
        <f>salesTable[revenue_final]</f>
        <v>3800</v>
      </c>
      <c r="P599" t="str">
        <f>salesTable[Phone_final]</f>
        <v>0267508427</v>
      </c>
      <c r="Q599" t="str">
        <f>salesTable[email_final]</f>
        <v>Kojo.Owusu33@Example.Com</v>
      </c>
      <c r="R599" t="str">
        <f>salesTable[sources_final]</f>
        <v>Retail_POS_2025.csv</v>
      </c>
      <c r="S599" s="22"/>
    </row>
    <row r="600" spans="1:19" x14ac:dyDescent="0.3">
      <c r="A600" s="8" t="str">
        <f>salesTable[orderRef_final]</f>
        <v>GH-KUM-2025-00243</v>
      </c>
      <c r="B600" s="17">
        <f>salesTable[orderDate_final]</f>
        <v>45969</v>
      </c>
      <c r="C600" s="17" t="str">
        <f>salesTable[CustomerID_final]</f>
        <v>C0236</v>
      </c>
      <c r="D600" s="17" t="str">
        <f>salesTable[firstName_Final]</f>
        <v>NAA</v>
      </c>
      <c r="E600" s="17" t="str">
        <f>salesTable[lastName_final]</f>
        <v>OWUSU</v>
      </c>
      <c r="F600" s="17" t="str">
        <f>salesTable[Region_Final]</f>
        <v>KUMASI</v>
      </c>
      <c r="G600" t="str">
        <f>salesTable[productID_Final]</f>
        <v>P001</v>
      </c>
      <c r="H600" t="str">
        <f>salesTable[productName_final]</f>
        <v>LAPTOP PRO 14</v>
      </c>
      <c r="I600" t="str">
        <f>salesTable[productCategory_finalStatus]</f>
        <v>ELECTRONICS</v>
      </c>
      <c r="J600" t="str">
        <f>salesTable[customerType_Final]</f>
        <v>INDIVIDUAL</v>
      </c>
      <c r="K600" t="str">
        <f>salesTable[SalesChannel_final]</f>
        <v>AGENT</v>
      </c>
      <c r="L600" t="str">
        <f>salesTable[paymentMethod_Final]</f>
        <v>BANK TRANSFER</v>
      </c>
      <c r="M600">
        <f>salesTable[Quantity_final]</f>
        <v>2</v>
      </c>
      <c r="N600">
        <f>salesTable[UnitPrice_final]</f>
        <v>4200</v>
      </c>
      <c r="O600">
        <f>salesTable[revenue_final]</f>
        <v>8400</v>
      </c>
      <c r="P600" t="str">
        <f>salesTable[Phone_final]</f>
        <v>0278117661</v>
      </c>
      <c r="Q600" t="str">
        <f>salesTable[email_final]</f>
        <v>Naa.Owusu81@Example.Com</v>
      </c>
      <c r="R600" t="str">
        <f>salesTable[sources_final]</f>
        <v>Agent_App_2025.csv</v>
      </c>
      <c r="S600" s="22"/>
    </row>
    <row r="601" spans="1:19" x14ac:dyDescent="0.3">
      <c r="A601" s="8" t="str">
        <f>salesTable[orderRef_final]</f>
        <v>GH-KUM-2025-00245</v>
      </c>
      <c r="B601" s="17">
        <f>salesTable[orderDate_final]</f>
        <v>45753</v>
      </c>
      <c r="C601" s="17" t="str">
        <f>salesTable[CustomerID_final]</f>
        <v>C0025</v>
      </c>
      <c r="D601" s="17" t="str">
        <f>salesTable[firstName_Final]</f>
        <v>MICHAEL</v>
      </c>
      <c r="E601" s="17" t="str">
        <f>salesTable[lastName_final]</f>
        <v>BOATENG</v>
      </c>
      <c r="F601" s="17" t="str">
        <f>salesTable[Region_Final]</f>
        <v>KUMASI</v>
      </c>
      <c r="G601" t="str">
        <f>salesTable[productID_Final]</f>
        <v>P002</v>
      </c>
      <c r="H601" t="str">
        <f>salesTable[productName_final]</f>
        <v>OFFICE CHAIR</v>
      </c>
      <c r="I601" t="str">
        <f>salesTable[productCategory_finalStatus]</f>
        <v>FURNITURE</v>
      </c>
      <c r="J601" t="str">
        <f>salesTable[customerType_Final]</f>
        <v>INDIVIDUAL</v>
      </c>
      <c r="K601" t="str">
        <f>salesTable[SalesChannel_final]</f>
        <v>IN-STORE</v>
      </c>
      <c r="L601" t="str">
        <f>salesTable[paymentMethod_Final]</f>
        <v>CASH</v>
      </c>
      <c r="M601">
        <f>salesTable[Quantity_final]</f>
        <v>3</v>
      </c>
      <c r="N601">
        <f>salesTable[UnitPrice_final]</f>
        <v>850</v>
      </c>
      <c r="O601">
        <f>salesTable[revenue_final]</f>
        <v>2550</v>
      </c>
      <c r="P601" t="str">
        <f>salesTable[Phone_final]</f>
        <v>0263961534</v>
      </c>
      <c r="Q601" t="str">
        <f>salesTable[email_final]</f>
        <v>Michael.Boateng85@Example.Com</v>
      </c>
      <c r="R601" t="str">
        <f>salesTable[sources_final]</f>
        <v>Online_Sales_2025.xlsx</v>
      </c>
      <c r="S601" s="22"/>
    </row>
    <row r="602" spans="1:19" x14ac:dyDescent="0.3">
      <c r="A602" s="8" t="str">
        <f>salesTable[orderRef_final]</f>
        <v>GH-KUM-2025-00248</v>
      </c>
      <c r="B602" s="17">
        <f>salesTable[orderDate_final]</f>
        <v>45794</v>
      </c>
      <c r="C602" s="17" t="str">
        <f>salesTable[CustomerID_final]</f>
        <v>C0029</v>
      </c>
      <c r="D602" s="17" t="str">
        <f>salesTable[firstName_Final]</f>
        <v>ESI</v>
      </c>
      <c r="E602" s="17" t="str">
        <f>salesTable[lastName_final]</f>
        <v>MENSAH</v>
      </c>
      <c r="F602" s="17" t="str">
        <f>salesTable[Region_Final]</f>
        <v>KUMASI</v>
      </c>
      <c r="G602" t="str">
        <f>salesTable[productID_Final]</f>
        <v>P008</v>
      </c>
      <c r="H602" t="str">
        <f>salesTable[productName_final]</f>
        <v>MICROWAVE 25L</v>
      </c>
      <c r="I602" t="str">
        <f>salesTable[productCategory_finalStatus]</f>
        <v>HOME APPLIANCES</v>
      </c>
      <c r="J602" t="str">
        <f>salesTable[customerType_Final]</f>
        <v>BUSINESS</v>
      </c>
      <c r="K602" t="str">
        <f>salesTable[SalesChannel_final]</f>
        <v>IN-STORE</v>
      </c>
      <c r="L602" t="str">
        <f>salesTable[paymentMethod_Final]</f>
        <v>BANK TRANSFER</v>
      </c>
      <c r="M602">
        <f>salesTable[Quantity_final]</f>
        <v>12</v>
      </c>
      <c r="N602">
        <f>salesTable[UnitPrice_final]</f>
        <v>1350</v>
      </c>
      <c r="O602">
        <f>salesTable[revenue_final]</f>
        <v>16200</v>
      </c>
      <c r="P602" t="str">
        <f>salesTable[Phone_final]</f>
        <v>0541357939</v>
      </c>
      <c r="Q602" t="str">
        <f>salesTable[email_final]</f>
        <v>Esi.Mensah20@Example.Com</v>
      </c>
      <c r="R602" t="str">
        <f>salesTable[sources_final]</f>
        <v>Agent_App_2025.csv</v>
      </c>
      <c r="S602" s="22"/>
    </row>
    <row r="603" spans="1:19" x14ac:dyDescent="0.3">
      <c r="A603" s="8" t="str">
        <f>salesTable[orderRef_final]</f>
        <v>GH-KUM-2025-00261</v>
      </c>
      <c r="B603" s="17">
        <f>salesTable[orderDate_final]</f>
        <v>46012</v>
      </c>
      <c r="C603" s="17" t="str">
        <f>salesTable[CustomerID_final]</f>
        <v>C0236</v>
      </c>
      <c r="D603" s="17" t="str">
        <f>salesTable[firstName_Final]</f>
        <v>NAA</v>
      </c>
      <c r="E603" s="17" t="str">
        <f>salesTable[lastName_final]</f>
        <v>OWUSU</v>
      </c>
      <c r="F603" s="17" t="str">
        <f>salesTable[Region_Final]</f>
        <v>KUMASI</v>
      </c>
      <c r="G603" t="str">
        <f>salesTable[productID_Final]</f>
        <v>P006</v>
      </c>
      <c r="H603" t="str">
        <f>salesTable[productName_final]</f>
        <v>STANDING DESK</v>
      </c>
      <c r="I603" t="str">
        <f>salesTable[productCategory_finalStatus]</f>
        <v>FURNITURE</v>
      </c>
      <c r="J603" t="str">
        <f>salesTable[customerType_Final]</f>
        <v>BUSINESS</v>
      </c>
      <c r="K603" t="str">
        <f>salesTable[SalesChannel_final]</f>
        <v>AGENT</v>
      </c>
      <c r="L603" t="str">
        <f>salesTable[paymentMethod_Final]</f>
        <v>CASH</v>
      </c>
      <c r="M603">
        <f>salesTable[Quantity_final]</f>
        <v>3</v>
      </c>
      <c r="N603">
        <f>salesTable[UnitPrice_final]</f>
        <v>1900</v>
      </c>
      <c r="O603">
        <f>salesTable[revenue_final]</f>
        <v>5700</v>
      </c>
      <c r="P603" t="str">
        <f>salesTable[Phone_final]</f>
        <v>0241234567</v>
      </c>
      <c r="Q603" t="str">
        <f>salesTable[email_final]</f>
        <v>Naa.Owusu35@Example.Com</v>
      </c>
      <c r="R603" t="str">
        <f>salesTable[sources_final]</f>
        <v>Mobile_App_Export.csv</v>
      </c>
      <c r="S603" s="22"/>
    </row>
    <row r="604" spans="1:19" x14ac:dyDescent="0.3">
      <c r="A604" s="8" t="str">
        <f>salesTable[orderRef_final]</f>
        <v>GH-KUM-2025-00285</v>
      </c>
      <c r="B604" s="17">
        <f>salesTable[orderDate_final]</f>
        <v>45689</v>
      </c>
      <c r="C604" s="17" t="str">
        <f>salesTable[CustomerID_final]</f>
        <v>C0384</v>
      </c>
      <c r="D604" s="17" t="str">
        <f>salesTable[firstName_Final]</f>
        <v>KWAME</v>
      </c>
      <c r="E604" s="17" t="str">
        <f>salesTable[lastName_final]</f>
        <v>MENSAH</v>
      </c>
      <c r="F604" s="17" t="str">
        <f>salesTable[Region_Final]</f>
        <v>KUMASI</v>
      </c>
      <c r="G604" t="str">
        <f>salesTable[productID_Final]</f>
        <v>P004</v>
      </c>
      <c r="H604" t="str">
        <f>salesTable[productName_final]</f>
        <v>LASER PRINTER</v>
      </c>
      <c r="I604" t="str">
        <f>salesTable[productCategory_finalStatus]</f>
        <v>OFFICE SUPPLIES</v>
      </c>
      <c r="J604" t="str">
        <f>salesTable[customerType_Final]</f>
        <v>BUSINESS</v>
      </c>
      <c r="K604" t="str">
        <f>salesTable[SalesChannel_final]</f>
        <v>MOBILE APP</v>
      </c>
      <c r="L604" t="str">
        <f>salesTable[paymentMethod_Final]</f>
        <v>MOBILE MONEY</v>
      </c>
      <c r="M604">
        <f>salesTable[Quantity_final]</f>
        <v>11</v>
      </c>
      <c r="N604">
        <f>salesTable[UnitPrice_final]</f>
        <v>1650</v>
      </c>
      <c r="O604">
        <f>salesTable[revenue_final]</f>
        <v>18150</v>
      </c>
      <c r="P604" t="str">
        <f>salesTable[Phone_final]</f>
        <v>0248448840</v>
      </c>
      <c r="Q604" t="str">
        <f>salesTable[email_final]</f>
        <v>Kwame.Mensah31@Example.Com</v>
      </c>
      <c r="R604" t="str">
        <f>salesTable[sources_final]</f>
        <v>Agent_App_2025.csv</v>
      </c>
      <c r="S604" s="22"/>
    </row>
    <row r="605" spans="1:19" x14ac:dyDescent="0.3">
      <c r="A605" s="8" t="str">
        <f>salesTable[orderRef_final]</f>
        <v>GH-KUM-2025-00302</v>
      </c>
      <c r="B605" s="17">
        <f>salesTable[orderDate_final]</f>
        <v>45705</v>
      </c>
      <c r="C605" s="17" t="str">
        <f>salesTable[CustomerID_final]</f>
        <v>C0107</v>
      </c>
      <c r="D605" s="17" t="str">
        <f>salesTable[firstName_Final]</f>
        <v>KOFI</v>
      </c>
      <c r="E605" s="17" t="str">
        <f>salesTable[lastName_final]</f>
        <v>BOATENG</v>
      </c>
      <c r="F605" s="17" t="str">
        <f>salesTable[Region_Final]</f>
        <v>KUMASI</v>
      </c>
      <c r="G605" t="str">
        <f>salesTable[productID_Final]</f>
        <v>P009</v>
      </c>
      <c r="H605" t="str">
        <f>salesTable[productName_final]</f>
        <v>FILING CABINET</v>
      </c>
      <c r="I605" t="str">
        <f>salesTable[productCategory_finalStatus]</f>
        <v>OFFICE SUPPLIES</v>
      </c>
      <c r="J605" t="str">
        <f>salesTable[customerType_Final]</f>
        <v>INDIVIDUAL</v>
      </c>
      <c r="K605" t="str">
        <f>salesTable[SalesChannel_final]</f>
        <v>AGENT</v>
      </c>
      <c r="L605" t="str">
        <f>salesTable[paymentMethod_Final]</f>
        <v>CASH</v>
      </c>
      <c r="M605">
        <f>salesTable[Quantity_final]</f>
        <v>2</v>
      </c>
      <c r="N605">
        <f>salesTable[UnitPrice_final]</f>
        <v>980</v>
      </c>
      <c r="O605">
        <f>salesTable[revenue_final]</f>
        <v>1960</v>
      </c>
      <c r="P605" t="str">
        <f>salesTable[Phone_final]</f>
        <v>0204609491</v>
      </c>
      <c r="Q605" t="str">
        <f>salesTable[email_final]</f>
        <v>Kofi.Boateng61@Example.Com</v>
      </c>
      <c r="R605" t="str">
        <f>salesTable[sources_final]</f>
        <v>Agent_App_2025.csv</v>
      </c>
      <c r="S605" s="22"/>
    </row>
    <row r="606" spans="1:19" x14ac:dyDescent="0.3">
      <c r="A606" s="8" t="str">
        <f>salesTable[orderRef_final]</f>
        <v>GH-KUM-2025-00308</v>
      </c>
      <c r="B606" s="17">
        <f>salesTable[orderDate_final]</f>
        <v>45856</v>
      </c>
      <c r="C606" s="17" t="str">
        <f>salesTable[CustomerID_final]</f>
        <v>C0269</v>
      </c>
      <c r="D606" s="17" t="str">
        <f>salesTable[firstName_Final]</f>
        <v>KOFI</v>
      </c>
      <c r="E606" s="17" t="str">
        <f>salesTable[lastName_final]</f>
        <v>MENSAH</v>
      </c>
      <c r="F606" s="17" t="str">
        <f>salesTable[Region_Final]</f>
        <v>KUMASI</v>
      </c>
      <c r="G606" t="str">
        <f>salesTable[productID_Final]</f>
        <v>P001</v>
      </c>
      <c r="H606" t="str">
        <f>salesTable[productName_final]</f>
        <v>LAPTOP PRO 14</v>
      </c>
      <c r="I606" t="str">
        <f>salesTable[productCategory_finalStatus]</f>
        <v>ELECTRONICS</v>
      </c>
      <c r="J606" t="str">
        <f>salesTable[customerType_Final]</f>
        <v>BUSINESS</v>
      </c>
      <c r="K606" t="str">
        <f>salesTable[SalesChannel_final]</f>
        <v>MOBILE APP</v>
      </c>
      <c r="L606" t="str">
        <f>salesTable[paymentMethod_Final]</f>
        <v>BANK TRANSFER</v>
      </c>
      <c r="M606">
        <f>salesTable[Quantity_final]</f>
        <v>1</v>
      </c>
      <c r="N606">
        <f>salesTable[UnitPrice_final]</f>
        <v>4200</v>
      </c>
      <c r="O606">
        <f>salesTable[revenue_final]</f>
        <v>4200</v>
      </c>
      <c r="P606" t="str">
        <f>salesTable[Phone_final]</f>
        <v>0278794115</v>
      </c>
      <c r="Q606" t="str">
        <f>salesTable[email_final]</f>
        <v>Kofi.Mensah20@Example.Com</v>
      </c>
      <c r="R606" t="str">
        <f>salesTable[sources_final]</f>
        <v>Online_Sales_2025.xlsx</v>
      </c>
      <c r="S606" s="22"/>
    </row>
    <row r="607" spans="1:19" x14ac:dyDescent="0.3">
      <c r="A607" s="8" t="str">
        <f>salesTable[orderRef_final]</f>
        <v>GH-KUM-2025-00310</v>
      </c>
      <c r="B607" s="17" t="str">
        <f>salesTable[orderDate_final]</f>
        <v>OUT OF SCOPE</v>
      </c>
      <c r="C607" s="17" t="str">
        <f>salesTable[CustomerID_final]</f>
        <v>C0121</v>
      </c>
      <c r="D607" s="17" t="str">
        <f>salesTable[firstName_Final]</f>
        <v>KOFI</v>
      </c>
      <c r="E607" s="17" t="str">
        <f>salesTable[lastName_final]</f>
        <v>APPIAH</v>
      </c>
      <c r="F607" s="17" t="str">
        <f>salesTable[Region_Final]</f>
        <v>KUMASI</v>
      </c>
      <c r="G607" t="str">
        <f>salesTable[productID_Final]</f>
        <v>P011</v>
      </c>
      <c r="H607" t="str">
        <f>salesTable[productName_final]</f>
        <v>EXECUTIVE DESK</v>
      </c>
      <c r="I607" t="str">
        <f>salesTable[productCategory_finalStatus]</f>
        <v>FURNITURE</v>
      </c>
      <c r="J607" t="str">
        <f>salesTable[customerType_Final]</f>
        <v>GOVERNMENT</v>
      </c>
      <c r="K607" t="str">
        <f>salesTable[SalesChannel_final]</f>
        <v>MOBILE APP</v>
      </c>
      <c r="L607" t="str">
        <f>salesTable[paymentMethod_Final]</f>
        <v>MOBILE MONEY</v>
      </c>
      <c r="M607">
        <f>salesTable[Quantity_final]</f>
        <v>11</v>
      </c>
      <c r="N607">
        <f>salesTable[UnitPrice_final]</f>
        <v>2400</v>
      </c>
      <c r="O607">
        <f>salesTable[revenue_final]</f>
        <v>26400</v>
      </c>
      <c r="P607" t="str">
        <f>salesTable[Phone_final]</f>
        <v>0595166055</v>
      </c>
      <c r="Q607" t="str">
        <f>salesTable[email_final]</f>
        <v>Kofi.Appiah93@Example.Com</v>
      </c>
      <c r="R607" t="str">
        <f>salesTable[sources_final]</f>
        <v>Agent_App_2025.csv</v>
      </c>
      <c r="S607" s="22"/>
    </row>
    <row r="608" spans="1:19" x14ac:dyDescent="0.3">
      <c r="A608" s="8" t="str">
        <f>salesTable[orderRef_final]</f>
        <v>GH-KUM-2025-00323</v>
      </c>
      <c r="B608" s="17">
        <f>salesTable[orderDate_final]</f>
        <v>45897</v>
      </c>
      <c r="C608" s="17" t="str">
        <f>salesTable[CustomerID_final]</f>
        <v>C0272</v>
      </c>
      <c r="D608" s="17" t="str">
        <f>salesTable[firstName_Final]</f>
        <v>AKOSUA</v>
      </c>
      <c r="E608" s="17" t="str">
        <f>salesTable[lastName_final]</f>
        <v>ARTHUR</v>
      </c>
      <c r="F608" s="17" t="str">
        <f>salesTable[Region_Final]</f>
        <v>KUMASI</v>
      </c>
      <c r="G608" t="str">
        <f>salesTable[productID_Final]</f>
        <v>P012</v>
      </c>
      <c r="H608" t="str">
        <f>salesTable[productName_final]</f>
        <v>BLENDER PLUS</v>
      </c>
      <c r="I608" t="str">
        <f>salesTable[productCategory_finalStatus]</f>
        <v>HOME APPLIANCES</v>
      </c>
      <c r="J608" t="str">
        <f>salesTable[customerType_Final]</f>
        <v>BUSINESS</v>
      </c>
      <c r="K608" t="str">
        <f>salesTable[SalesChannel_final]</f>
        <v>ONLINE</v>
      </c>
      <c r="L608" t="str">
        <f>salesTable[paymentMethod_Final]</f>
        <v>BANK TRANSFER</v>
      </c>
      <c r="M608">
        <f>salesTable[Quantity_final]</f>
        <v>6</v>
      </c>
      <c r="N608">
        <f>salesTable[UnitPrice_final]</f>
        <v>620</v>
      </c>
      <c r="O608">
        <f>salesTable[revenue_final]</f>
        <v>3720</v>
      </c>
      <c r="P608" t="str">
        <f>salesTable[Phone_final]</f>
        <v>0594799652</v>
      </c>
      <c r="Q608" t="str">
        <f>salesTable[email_final]</f>
        <v>Akosua.Arthur78@Example.Com</v>
      </c>
      <c r="R608" t="str">
        <f>salesTable[sources_final]</f>
        <v>Mobile_App_Export.csv</v>
      </c>
      <c r="S608" s="22"/>
    </row>
    <row r="609" spans="1:19" x14ac:dyDescent="0.3">
      <c r="A609" s="8" t="str">
        <f>salesTable[orderRef_final]</f>
        <v>GH-KUM-2025-00328</v>
      </c>
      <c r="B609" s="17">
        <f>salesTable[orderDate_final]</f>
        <v>45671</v>
      </c>
      <c r="C609" s="17" t="str">
        <f>salesTable[CustomerID_final]</f>
        <v>C0252</v>
      </c>
      <c r="D609" s="17" t="str">
        <f>salesTable[firstName_Final]</f>
        <v>AMA</v>
      </c>
      <c r="E609" s="17" t="str">
        <f>salesTable[lastName_final]</f>
        <v>ASARE</v>
      </c>
      <c r="F609" s="17" t="str">
        <f>salesTable[Region_Final]</f>
        <v>KUMASI</v>
      </c>
      <c r="G609" t="str">
        <f>salesTable[productID_Final]</f>
        <v>P010</v>
      </c>
      <c r="H609" t="str">
        <f>salesTable[productName_final]</f>
        <v>AIR CONDITIONER</v>
      </c>
      <c r="I609" t="str">
        <f>salesTable[productCategory_finalStatus]</f>
        <v>HOME APPLIANCES</v>
      </c>
      <c r="J609" t="str">
        <f>salesTable[customerType_Final]</f>
        <v>GOVERNMENT</v>
      </c>
      <c r="K609" t="str">
        <f>salesTable[SalesChannel_final]</f>
        <v>MOBILE APP</v>
      </c>
      <c r="L609" t="str">
        <f>salesTable[paymentMethod_Final]</f>
        <v>MOBILE MONEY</v>
      </c>
      <c r="M609">
        <f>salesTable[Quantity_final]</f>
        <v>1</v>
      </c>
      <c r="N609">
        <f>salesTable[UnitPrice_final]</f>
        <v>3600</v>
      </c>
      <c r="O609">
        <f>salesTable[revenue_final]</f>
        <v>3600</v>
      </c>
      <c r="P609" t="str">
        <f>salesTable[Phone_final]</f>
        <v>0262489173</v>
      </c>
      <c r="Q609" t="str">
        <f>salesTable[email_final]</f>
        <v>Ama.Asare46@Example.Com</v>
      </c>
      <c r="R609" t="str">
        <f>salesTable[sources_final]</f>
        <v>Mobile_App_Export.csv</v>
      </c>
      <c r="S609" s="22"/>
    </row>
    <row r="610" spans="1:19" x14ac:dyDescent="0.3">
      <c r="A610" s="8" t="str">
        <f>salesTable[orderRef_final]</f>
        <v>GH-KUM-2025-00337</v>
      </c>
      <c r="B610" s="17" t="str">
        <f>salesTable[orderDate_final]</f>
        <v>OUT OF SCOPE</v>
      </c>
      <c r="C610" s="17" t="str">
        <f>salesTable[CustomerID_final]</f>
        <v>C0073</v>
      </c>
      <c r="D610" s="17" t="str">
        <f>salesTable[firstName_Final]</f>
        <v>KWAME</v>
      </c>
      <c r="E610" s="17" t="str">
        <f>salesTable[lastName_final]</f>
        <v>OSEI</v>
      </c>
      <c r="F610" s="17" t="str">
        <f>salesTable[Region_Final]</f>
        <v>KUMASI</v>
      </c>
      <c r="G610" t="str">
        <f>salesTable[productID_Final]</f>
        <v>P007</v>
      </c>
      <c r="H610" t="str">
        <f>salesTable[productName_final]</f>
        <v>COTTON SHIRT</v>
      </c>
      <c r="I610" t="str">
        <f>salesTable[productCategory_finalStatus]</f>
        <v>CLOTHING</v>
      </c>
      <c r="J610" t="str">
        <f>salesTable[customerType_Final]</f>
        <v>GOVERNMENT</v>
      </c>
      <c r="K610" t="str">
        <f>salesTable[SalesChannel_final]</f>
        <v>IN-STORE</v>
      </c>
      <c r="L610" t="str">
        <f>salesTable[paymentMethod_Final]</f>
        <v>BANK TRANSFER</v>
      </c>
      <c r="M610">
        <f>salesTable[Quantity_final]</f>
        <v>12</v>
      </c>
      <c r="N610">
        <f>salesTable[UnitPrice_final]</f>
        <v>180</v>
      </c>
      <c r="O610">
        <f>salesTable[revenue_final]</f>
        <v>2160</v>
      </c>
      <c r="P610" t="str">
        <f>salesTable[Phone_final]</f>
        <v>0548220602</v>
      </c>
      <c r="Q610" t="str">
        <f>salesTable[email_final]</f>
        <v>Kwame.Osei57@Example.Com</v>
      </c>
      <c r="R610" t="str">
        <f>salesTable[sources_final]</f>
        <v>Agent_App_2025.csv</v>
      </c>
      <c r="S610" s="22"/>
    </row>
    <row r="611" spans="1:19" x14ac:dyDescent="0.3">
      <c r="A611" s="8" t="str">
        <f>salesTable[orderRef_final]</f>
        <v>GH-KUM-2025-00351</v>
      </c>
      <c r="B611" s="17">
        <f>salesTable[orderDate_final]</f>
        <v>45968</v>
      </c>
      <c r="C611" s="17" t="str">
        <f>salesTable[CustomerID_final]</f>
        <v>C0087</v>
      </c>
      <c r="D611" s="17" t="str">
        <f>salesTable[firstName_Final]</f>
        <v>DANIEL</v>
      </c>
      <c r="E611" s="17" t="str">
        <f>salesTable[lastName_final]</f>
        <v>APPIAH</v>
      </c>
      <c r="F611" s="17" t="str">
        <f>salesTable[Region_Final]</f>
        <v>KUMASI</v>
      </c>
      <c r="G611" t="str">
        <f>salesTable[productID_Final]</f>
        <v>P008</v>
      </c>
      <c r="H611" t="str">
        <f>salesTable[productName_final]</f>
        <v>MICROWAVE 25L</v>
      </c>
      <c r="I611" t="str">
        <f>salesTable[productCategory_finalStatus]</f>
        <v>HOME APPLIANCES</v>
      </c>
      <c r="J611" t="str">
        <f>salesTable[customerType_Final]</f>
        <v>GOVERNMENT</v>
      </c>
      <c r="K611" t="str">
        <f>salesTable[SalesChannel_final]</f>
        <v>ONLINE</v>
      </c>
      <c r="L611" t="str">
        <f>salesTable[paymentMethod_Final]</f>
        <v>CASH</v>
      </c>
      <c r="M611">
        <f>salesTable[Quantity_final]</f>
        <v>3</v>
      </c>
      <c r="N611">
        <f>salesTable[UnitPrice_final]</f>
        <v>1250</v>
      </c>
      <c r="O611">
        <f>salesTable[revenue_final]</f>
        <v>3750</v>
      </c>
      <c r="P611" t="str">
        <f>salesTable[Phone_final]</f>
        <v>0263645592</v>
      </c>
      <c r="Q611" t="str">
        <f>salesTable[email_final]</f>
        <v>Daniel.Appiah79@Example.Com</v>
      </c>
      <c r="R611" t="str">
        <f>salesTable[sources_final]</f>
        <v>Mobile_App_Export.csv</v>
      </c>
      <c r="S611" s="22"/>
    </row>
    <row r="612" spans="1:19" x14ac:dyDescent="0.3">
      <c r="A612" s="8" t="str">
        <f>salesTable[orderRef_final]</f>
        <v>GH-KUM-2025-00353</v>
      </c>
      <c r="B612" s="17" t="str">
        <f>salesTable[orderDate_final]</f>
        <v>OUT OF SCOPE</v>
      </c>
      <c r="C612" s="17" t="str">
        <f>salesTable[CustomerID_final]</f>
        <v>C0287</v>
      </c>
      <c r="D612" s="17" t="str">
        <f>salesTable[firstName_Final]</f>
        <v>ABENA</v>
      </c>
      <c r="E612" s="17" t="str">
        <f>salesTable[lastName_final]</f>
        <v>OSEI</v>
      </c>
      <c r="F612" s="17" t="str">
        <f>salesTable[Region_Final]</f>
        <v>KUMASI</v>
      </c>
      <c r="G612" t="str">
        <f>salesTable[productID_Final]</f>
        <v>P012</v>
      </c>
      <c r="H612" t="str">
        <f>salesTable[productName_final]</f>
        <v>BLENDER PLUS</v>
      </c>
      <c r="I612" t="str">
        <f>salesTable[productCategory_finalStatus]</f>
        <v>HOME APPLIANCES</v>
      </c>
      <c r="J612" t="str">
        <f>salesTable[customerType_Final]</f>
        <v>INDIVIDUAL</v>
      </c>
      <c r="K612" t="str">
        <f>salesTable[SalesChannel_final]</f>
        <v>MOBILE APP</v>
      </c>
      <c r="L612" t="str">
        <f>salesTable[paymentMethod_Final]</f>
        <v>MOBILE MONEY</v>
      </c>
      <c r="M612">
        <f>salesTable[Quantity_final]</f>
        <v>12</v>
      </c>
      <c r="N612">
        <f>salesTable[UnitPrice_final]</f>
        <v>620</v>
      </c>
      <c r="O612">
        <f>salesTable[revenue_final]</f>
        <v>7440</v>
      </c>
      <c r="P612" t="str">
        <f>salesTable[Phone_final]</f>
        <v>0262897025</v>
      </c>
      <c r="Q612" t="str">
        <f>salesTable[email_final]</f>
        <v>Abena.Osei76@Example.Com</v>
      </c>
      <c r="R612" t="str">
        <f>salesTable[sources_final]</f>
        <v>Mobile_App_Export.csv</v>
      </c>
      <c r="S612" s="22"/>
    </row>
    <row r="613" spans="1:19" x14ac:dyDescent="0.3">
      <c r="A613" s="8" t="str">
        <f>salesTable[orderRef_final]</f>
        <v>GH-KUM-2025-00354</v>
      </c>
      <c r="B613" s="17" t="str">
        <f>salesTable[orderDate_final]</f>
        <v>OUT OF SCOPE</v>
      </c>
      <c r="C613" s="17" t="str">
        <f>salesTable[CustomerID_final]</f>
        <v>C0005</v>
      </c>
      <c r="D613" s="17" t="str">
        <f>salesTable[firstName_Final]</f>
        <v>KOJO</v>
      </c>
      <c r="E613" s="17" t="str">
        <f>salesTable[lastName_final]</f>
        <v>OWUSU</v>
      </c>
      <c r="F613" s="17" t="str">
        <f>salesTable[Region_Final]</f>
        <v>KUMASI</v>
      </c>
      <c r="G613" t="str">
        <f>salesTable[productID_Final]</f>
        <v>P009</v>
      </c>
      <c r="H613" t="str">
        <f>salesTable[productName_final]</f>
        <v>FILING CABINET</v>
      </c>
      <c r="I613" t="str">
        <f>salesTable[productCategory_finalStatus]</f>
        <v>OFFICE SUPPLIES</v>
      </c>
      <c r="J613" t="str">
        <f>salesTable[customerType_Final]</f>
        <v>GOVERNMENT</v>
      </c>
      <c r="K613" t="str">
        <f>salesTable[SalesChannel_final]</f>
        <v>AGENT</v>
      </c>
      <c r="L613" t="str">
        <f>salesTable[paymentMethod_Final]</f>
        <v>MOBILE MONEY</v>
      </c>
      <c r="M613">
        <f>salesTable[Quantity_final]</f>
        <v>4</v>
      </c>
      <c r="N613" t="str">
        <f>salesTable[UnitPrice_final]</f>
        <v>INVALID</v>
      </c>
      <c r="O613" t="str">
        <f>salesTable[revenue_final]</f>
        <v>INVALID</v>
      </c>
      <c r="P613" t="str">
        <f>salesTable[Phone_final]</f>
        <v>0595031877</v>
      </c>
      <c r="Q613" t="str">
        <f>salesTable[email_final]</f>
        <v>Kojo.Owusu27@Example.Com</v>
      </c>
      <c r="R613" t="str">
        <f>salesTable[sources_final]</f>
        <v>Agent_App_2025.csv</v>
      </c>
      <c r="S613" s="22"/>
    </row>
    <row r="614" spans="1:19" x14ac:dyDescent="0.3">
      <c r="A614" s="8" t="str">
        <f>salesTable[orderRef_final]</f>
        <v>GH-KUM-2025-00364</v>
      </c>
      <c r="B614" s="17">
        <f>salesTable[orderDate_final]</f>
        <v>45924</v>
      </c>
      <c r="C614" s="17" t="str">
        <f>salesTable[CustomerID_final]</f>
        <v>C0077</v>
      </c>
      <c r="D614" s="17" t="str">
        <f>salesTable[firstName_Final]</f>
        <v>NAA</v>
      </c>
      <c r="E614" s="17" t="str">
        <f>salesTable[lastName_final]</f>
        <v>BADU</v>
      </c>
      <c r="F614" s="17" t="str">
        <f>salesTable[Region_Final]</f>
        <v>KUMASI</v>
      </c>
      <c r="G614" t="str">
        <f>salesTable[productID_Final]</f>
        <v>P002</v>
      </c>
      <c r="H614" t="str">
        <f>salesTable[productName_final]</f>
        <v>OFFICE CHAIR</v>
      </c>
      <c r="I614" t="str">
        <f>salesTable[productCategory_finalStatus]</f>
        <v>FURNITURE</v>
      </c>
      <c r="J614" t="str">
        <f>salesTable[customerType_Final]</f>
        <v>GOVERNMENT</v>
      </c>
      <c r="K614" t="str">
        <f>salesTable[SalesChannel_final]</f>
        <v>ONLINE</v>
      </c>
      <c r="L614" t="str">
        <f>salesTable[paymentMethod_Final]</f>
        <v>MOBILE MONEY</v>
      </c>
      <c r="M614">
        <f>salesTable[Quantity_final]</f>
        <v>9</v>
      </c>
      <c r="N614">
        <f>salesTable[UnitPrice_final]</f>
        <v>850</v>
      </c>
      <c r="O614">
        <f>salesTable[revenue_final]</f>
        <v>7650</v>
      </c>
      <c r="P614" t="str">
        <f>salesTable[Phone_final]</f>
        <v>0547947855</v>
      </c>
      <c r="Q614" t="str">
        <f>salesTable[email_final]</f>
        <v>Naa.Badu18@Example.Com</v>
      </c>
      <c r="R614" t="str">
        <f>salesTable[sources_final]</f>
        <v>Online_Sales_2025.xlsx</v>
      </c>
      <c r="S614" s="22"/>
    </row>
    <row r="615" spans="1:19" x14ac:dyDescent="0.3">
      <c r="A615" s="8" t="str">
        <f>salesTable[orderRef_final]</f>
        <v>GH-KUM-2025-00367</v>
      </c>
      <c r="B615" s="17" t="str">
        <f>salesTable[orderDate_final]</f>
        <v>OUT OF SCOPE</v>
      </c>
      <c r="C615" s="17" t="str">
        <f>salesTable[CustomerID_final]</f>
        <v>C0038</v>
      </c>
      <c r="D615" s="17" t="str">
        <f>salesTable[firstName_Final]</f>
        <v>ADWOA</v>
      </c>
      <c r="E615" s="17" t="str">
        <f>salesTable[lastName_final]</f>
        <v>BOATENG</v>
      </c>
      <c r="F615" s="17" t="str">
        <f>salesTable[Region_Final]</f>
        <v>KUMASI</v>
      </c>
      <c r="G615" t="str">
        <f>salesTable[productID_Final]</f>
        <v>P004</v>
      </c>
      <c r="H615" t="str">
        <f>salesTable[productName_final]</f>
        <v>LASER PRINTER</v>
      </c>
      <c r="I615" t="str">
        <f>salesTable[productCategory_finalStatus]</f>
        <v>OFFICE SUPPLIES</v>
      </c>
      <c r="J615" t="str">
        <f>salesTable[customerType_Final]</f>
        <v>INDIVIDUAL</v>
      </c>
      <c r="K615" t="str">
        <f>salesTable[SalesChannel_final]</f>
        <v>IN-STORE</v>
      </c>
      <c r="L615" t="str">
        <f>salesTable[paymentMethod_Final]</f>
        <v>MOBILE MONEY</v>
      </c>
      <c r="M615">
        <f>salesTable[Quantity_final]</f>
        <v>1</v>
      </c>
      <c r="N615">
        <f>salesTable[UnitPrice_final]</f>
        <v>1650</v>
      </c>
      <c r="O615">
        <f>salesTable[revenue_final]</f>
        <v>1650</v>
      </c>
      <c r="P615" t="str">
        <f>salesTable[Phone_final]</f>
        <v>0209546941</v>
      </c>
      <c r="Q615" t="str">
        <f>salesTable[email_final]</f>
        <v>Adwoa.Boateng55@Example.Com</v>
      </c>
      <c r="R615" t="str">
        <f>salesTable[sources_final]</f>
        <v>Mobile_App_Export.csv</v>
      </c>
      <c r="S615" s="22"/>
    </row>
    <row r="616" spans="1:19" x14ac:dyDescent="0.3">
      <c r="A616" s="8" t="str">
        <f>salesTable[orderRef_final]</f>
        <v>GH-KUM-2025-00369</v>
      </c>
      <c r="B616" s="17">
        <f>salesTable[orderDate_final]</f>
        <v>45848</v>
      </c>
      <c r="C616" s="17" t="str">
        <f>salesTable[CustomerID_final]</f>
        <v>C0162</v>
      </c>
      <c r="D616" s="17" t="str">
        <f>salesTable[firstName_Final]</f>
        <v>KOFI</v>
      </c>
      <c r="E616" s="17" t="str">
        <f>salesTable[lastName_final]</f>
        <v>MISSING</v>
      </c>
      <c r="F616" s="17" t="str">
        <f>salesTable[Region_Final]</f>
        <v>KUMASI</v>
      </c>
      <c r="G616" t="str">
        <f>salesTable[productID_Final]</f>
        <v>P005</v>
      </c>
      <c r="H616" t="str">
        <f>salesTable[productName_final]</f>
        <v>SMARTPHONE X</v>
      </c>
      <c r="I616" t="str">
        <f>salesTable[productCategory_finalStatus]</f>
        <v>ELECTRONICS</v>
      </c>
      <c r="J616" t="str">
        <f>salesTable[customerType_Final]</f>
        <v>INDIVIDUAL</v>
      </c>
      <c r="K616" t="str">
        <f>salesTable[SalesChannel_final]</f>
        <v>ONLINE</v>
      </c>
      <c r="L616" t="str">
        <f>salesTable[paymentMethod_Final]</f>
        <v>CARD</v>
      </c>
      <c r="M616">
        <f>salesTable[Quantity_final]</f>
        <v>3</v>
      </c>
      <c r="N616">
        <f>salesTable[UnitPrice_final]</f>
        <v>2800</v>
      </c>
      <c r="O616">
        <f>salesTable[revenue_final]</f>
        <v>8400</v>
      </c>
      <c r="P616" t="str">
        <f>salesTable[Phone_final]</f>
        <v>0501997107</v>
      </c>
      <c r="Q616" t="str">
        <f>salesTable[email_final]</f>
        <v>Kofi.Owusu31@Example.Com</v>
      </c>
      <c r="R616" t="str">
        <f>salesTable[sources_final]</f>
        <v>Mobile_App_Export.csv</v>
      </c>
      <c r="S616" s="22"/>
    </row>
    <row r="617" spans="1:19" x14ac:dyDescent="0.3">
      <c r="A617" s="8" t="str">
        <f>salesTable[orderRef_final]</f>
        <v>GH-KUM-2025-00373</v>
      </c>
      <c r="B617" s="17" t="str">
        <f>salesTable[orderDate_final]</f>
        <v>OUT OF SCOPE</v>
      </c>
      <c r="C617" s="17" t="str">
        <f>salesTable[CustomerID_final]</f>
        <v>C0023</v>
      </c>
      <c r="D617" s="17" t="str">
        <f>salesTable[firstName_Final]</f>
        <v>DANIEL</v>
      </c>
      <c r="E617" s="17" t="str">
        <f>salesTable[lastName_final]</f>
        <v>MENSAH</v>
      </c>
      <c r="F617" s="17" t="str">
        <f>salesTable[Region_Final]</f>
        <v>KUMASI</v>
      </c>
      <c r="G617" t="str">
        <f>salesTable[productID_Final]</f>
        <v>P001</v>
      </c>
      <c r="H617" t="str">
        <f>salesTable[productName_final]</f>
        <v>LAPTOP PRO 14</v>
      </c>
      <c r="I617" t="str">
        <f>salesTable[productCategory_finalStatus]</f>
        <v>ELECTRONICS</v>
      </c>
      <c r="J617" t="str">
        <f>salesTable[customerType_Final]</f>
        <v>GOVERNMENT</v>
      </c>
      <c r="K617" t="str">
        <f>salesTable[SalesChannel_final]</f>
        <v>AGENT</v>
      </c>
      <c r="L617" t="str">
        <f>salesTable[paymentMethod_Final]</f>
        <v>CASH</v>
      </c>
      <c r="M617">
        <f>salesTable[Quantity_final]</f>
        <v>7</v>
      </c>
      <c r="N617">
        <f>salesTable[UnitPrice_final]</f>
        <v>4200</v>
      </c>
      <c r="O617">
        <f>salesTable[revenue_final]</f>
        <v>29400</v>
      </c>
      <c r="P617" t="str">
        <f>salesTable[Phone_final]</f>
        <v>0204666751</v>
      </c>
      <c r="Q617" t="str">
        <f>salesTable[email_final]</f>
        <v>Daniel.Mensah64@Example.Con</v>
      </c>
      <c r="R617" t="str">
        <f>salesTable[sources_final]</f>
        <v>Online_Sales_2025.xlsx</v>
      </c>
      <c r="S617" s="22"/>
    </row>
    <row r="618" spans="1:19" x14ac:dyDescent="0.3">
      <c r="A618" s="8" t="str">
        <f>salesTable[orderRef_final]</f>
        <v>GH-KUM-2025-00374</v>
      </c>
      <c r="B618" s="17">
        <f>salesTable[orderDate_final]</f>
        <v>45978</v>
      </c>
      <c r="C618" s="17" t="str">
        <f>salesTable[CustomerID_final]</f>
        <v>C0136</v>
      </c>
      <c r="D618" s="17" t="str">
        <f>salesTable[firstName_Final]</f>
        <v>ADWOA</v>
      </c>
      <c r="E618" s="17" t="str">
        <f>salesTable[lastName_final]</f>
        <v>ARTHUR</v>
      </c>
      <c r="F618" s="17" t="str">
        <f>salesTable[Region_Final]</f>
        <v>KUMASI</v>
      </c>
      <c r="G618" t="str">
        <f>salesTable[productID_Final]</f>
        <v>P008</v>
      </c>
      <c r="H618" t="str">
        <f>salesTable[productName_final]</f>
        <v>MICROWAVE 25L</v>
      </c>
      <c r="I618" t="str">
        <f>salesTable[productCategory_finalStatus]</f>
        <v>HOME APPLIANCES</v>
      </c>
      <c r="J618" t="str">
        <f>salesTable[customerType_Final]</f>
        <v>INDIVIDUAL</v>
      </c>
      <c r="K618" t="str">
        <f>salesTable[SalesChannel_final]</f>
        <v>AGENT</v>
      </c>
      <c r="L618" t="str">
        <f>salesTable[paymentMethod_Final]</f>
        <v>BANK TRANSFER</v>
      </c>
      <c r="M618">
        <f>salesTable[Quantity_final]</f>
        <v>5</v>
      </c>
      <c r="N618">
        <f>salesTable[UnitPrice_final]</f>
        <v>1250</v>
      </c>
      <c r="O618">
        <f>salesTable[revenue_final]</f>
        <v>6250</v>
      </c>
      <c r="P618" t="str">
        <f>salesTable[Phone_final]</f>
        <v>0548490117</v>
      </c>
      <c r="Q618" t="str">
        <f>salesTable[email_final]</f>
        <v>Adwoa.Arthur94@Example.Com</v>
      </c>
      <c r="R618" t="str">
        <f>salesTable[sources_final]</f>
        <v>Retail_POS_2025.csv</v>
      </c>
      <c r="S618" s="22"/>
    </row>
    <row r="619" spans="1:19" x14ac:dyDescent="0.3">
      <c r="A619" s="8" t="str">
        <f>salesTable[orderRef_final]</f>
        <v>GH-KUM-2025-00400</v>
      </c>
      <c r="B619" s="17" t="str">
        <f>salesTable[orderDate_final]</f>
        <v>OUT OF SCOPE</v>
      </c>
      <c r="C619" s="17" t="str">
        <f>salesTable[CustomerID_final]</f>
        <v>C0294</v>
      </c>
      <c r="D619" s="17" t="str">
        <f>salesTable[firstName_Final]</f>
        <v>ADWOA</v>
      </c>
      <c r="E619" s="17" t="str">
        <f>salesTable[lastName_final]</f>
        <v>ANTWI</v>
      </c>
      <c r="F619" s="17" t="str">
        <f>salesTable[Region_Final]</f>
        <v>KUMASI</v>
      </c>
      <c r="G619" t="str">
        <f>salesTable[productID_Final]</f>
        <v>P004</v>
      </c>
      <c r="H619" t="str">
        <f>salesTable[productName_final]</f>
        <v>LASER PRINTER</v>
      </c>
      <c r="I619" t="str">
        <f>salesTable[productCategory_finalStatus]</f>
        <v>OFFICE SUPPLIES</v>
      </c>
      <c r="J619" t="str">
        <f>salesTable[customerType_Final]</f>
        <v>BUSINESS</v>
      </c>
      <c r="K619" t="str">
        <f>salesTable[SalesChannel_final]</f>
        <v>AGENT</v>
      </c>
      <c r="L619" t="str">
        <f>salesTable[paymentMethod_Final]</f>
        <v>BANK TRANSFER</v>
      </c>
      <c r="M619">
        <f>salesTable[Quantity_final]</f>
        <v>6</v>
      </c>
      <c r="N619">
        <f>salesTable[UnitPrice_final]</f>
        <v>1650</v>
      </c>
      <c r="O619">
        <f>salesTable[revenue_final]</f>
        <v>9900</v>
      </c>
      <c r="P619" t="str">
        <f>salesTable[Phone_final]</f>
        <v>0267753055</v>
      </c>
      <c r="Q619" t="str">
        <f>salesTable[email_final]</f>
        <v>Adwoa.Antwi57@Example.Com</v>
      </c>
      <c r="R619" t="str">
        <f>salesTable[sources_final]</f>
        <v>Retail_POS_2025.csv</v>
      </c>
      <c r="S619" s="22"/>
    </row>
    <row r="620" spans="1:19" x14ac:dyDescent="0.3">
      <c r="A620" s="8" t="str">
        <f>salesTable[orderRef_final]</f>
        <v>GH-KUM-2025-00420</v>
      </c>
      <c r="B620" s="17">
        <f>salesTable[orderDate_final]</f>
        <v>45820</v>
      </c>
      <c r="C620" s="17" t="str">
        <f>salesTable[CustomerID_final]</f>
        <v>C0182</v>
      </c>
      <c r="D620" s="17" t="str">
        <f>salesTable[firstName_Final]</f>
        <v>AMA</v>
      </c>
      <c r="E620" s="17" t="str">
        <f>salesTable[lastName_final]</f>
        <v>ASARE</v>
      </c>
      <c r="F620" s="17" t="str">
        <f>salesTable[Region_Final]</f>
        <v>KUMASI</v>
      </c>
      <c r="G620" t="str">
        <f>salesTable[productID_Final]</f>
        <v>P006</v>
      </c>
      <c r="H620" t="str">
        <f>salesTable[productName_final]</f>
        <v>STANDING DESK</v>
      </c>
      <c r="I620" t="str">
        <f>salesTable[productCategory_finalStatus]</f>
        <v>FURNITURE</v>
      </c>
      <c r="J620" t="str">
        <f>salesTable[customerType_Final]</f>
        <v>INDIVIDUAL</v>
      </c>
      <c r="K620" t="str">
        <f>salesTable[SalesChannel_final]</f>
        <v>IN-STORE</v>
      </c>
      <c r="L620" t="str">
        <f>salesTable[paymentMethod_Final]</f>
        <v>MOBILE MONEY</v>
      </c>
      <c r="M620">
        <f>salesTable[Quantity_final]</f>
        <v>2</v>
      </c>
      <c r="N620" t="str">
        <f>salesTable[UnitPrice_final]</f>
        <v>INVALID</v>
      </c>
      <c r="O620" t="str">
        <f>salesTable[revenue_final]</f>
        <v>INVALID</v>
      </c>
      <c r="P620" t="str">
        <f>salesTable[Phone_final]</f>
        <v>0277139002</v>
      </c>
      <c r="Q620" t="str">
        <f>salesTable[email_final]</f>
        <v>Ama.Asare47@Example.Com</v>
      </c>
      <c r="R620" t="str">
        <f>salesTable[sources_final]</f>
        <v>Online_Sales_2025.xlsx</v>
      </c>
      <c r="S620" s="22"/>
    </row>
    <row r="621" spans="1:19" x14ac:dyDescent="0.3">
      <c r="A621" s="8" t="str">
        <f>salesTable[orderRef_final]</f>
        <v>GH-KUM-2025-00428</v>
      </c>
      <c r="B621" s="17">
        <f>salesTable[orderDate_final]</f>
        <v>45826</v>
      </c>
      <c r="C621" s="17" t="str">
        <f>salesTable[CustomerID_final]</f>
        <v>C0230</v>
      </c>
      <c r="D621" s="17" t="str">
        <f>salesTable[firstName_Final]</f>
        <v>NAA</v>
      </c>
      <c r="E621" s="17" t="str">
        <f>salesTable[lastName_final]</f>
        <v>APPIAH</v>
      </c>
      <c r="F621" s="17" t="str">
        <f>salesTable[Region_Final]</f>
        <v>KUMASI</v>
      </c>
      <c r="G621" t="str">
        <f>salesTable[productID_Final]</f>
        <v>P006</v>
      </c>
      <c r="H621" t="str">
        <f>salesTable[productName_final]</f>
        <v>STANDING DESK</v>
      </c>
      <c r="I621" t="str">
        <f>salesTable[productCategory_finalStatus]</f>
        <v>FURNITURE</v>
      </c>
      <c r="J621" t="str">
        <f>salesTable[customerType_Final]</f>
        <v>INDIVIDUAL</v>
      </c>
      <c r="K621" t="str">
        <f>salesTable[SalesChannel_final]</f>
        <v>AGENT</v>
      </c>
      <c r="L621" t="str">
        <f>salesTable[paymentMethod_Final]</f>
        <v>CARD</v>
      </c>
      <c r="M621">
        <f>salesTable[Quantity_final]</f>
        <v>10</v>
      </c>
      <c r="N621">
        <f>salesTable[UnitPrice_final]</f>
        <v>1900</v>
      </c>
      <c r="O621">
        <f>salesTable[revenue_final]</f>
        <v>19000</v>
      </c>
      <c r="P621" t="str">
        <f>salesTable[Phone_final]</f>
        <v>0244671957</v>
      </c>
      <c r="Q621" t="str">
        <f>salesTable[email_final]</f>
        <v>Naa.Appiah11@Example.Com</v>
      </c>
      <c r="R621" t="str">
        <f>salesTable[sources_final]</f>
        <v>Agent_App_2025.csv</v>
      </c>
      <c r="S621" s="22"/>
    </row>
    <row r="622" spans="1:19" x14ac:dyDescent="0.3">
      <c r="A622" s="8" t="str">
        <f>salesTable[orderRef_final]</f>
        <v>GH-KUM-2025-00431</v>
      </c>
      <c r="B622" s="17" t="str">
        <f>salesTable[orderDate_final]</f>
        <v>OUT OF SCOPE</v>
      </c>
      <c r="C622" s="17" t="str">
        <f>salesTable[CustomerID_final]</f>
        <v>C0335</v>
      </c>
      <c r="D622" s="17" t="str">
        <f>salesTable[firstName_Final]</f>
        <v>AMA</v>
      </c>
      <c r="E622" s="17" t="str">
        <f>salesTable[lastName_final]</f>
        <v>ADDO</v>
      </c>
      <c r="F622" s="17" t="str">
        <f>salesTable[Region_Final]</f>
        <v>KUMASI</v>
      </c>
      <c r="G622" t="str">
        <f>salesTable[productID_Final]</f>
        <v>P007</v>
      </c>
      <c r="H622" t="str">
        <f>salesTable[productName_final]</f>
        <v>COTTON SHIRT</v>
      </c>
      <c r="I622" t="str">
        <f>salesTable[productCategory_finalStatus]</f>
        <v>CLOTHING</v>
      </c>
      <c r="J622" t="str">
        <f>salesTable[customerType_Final]</f>
        <v>GOVERNMENT</v>
      </c>
      <c r="K622" t="str">
        <f>salesTable[SalesChannel_final]</f>
        <v>IN-STORE</v>
      </c>
      <c r="L622" t="str">
        <f>salesTable[paymentMethod_Final]</f>
        <v>BANK TRANSFER</v>
      </c>
      <c r="M622">
        <f>salesTable[Quantity_final]</f>
        <v>10</v>
      </c>
      <c r="N622">
        <f>salesTable[UnitPrice_final]</f>
        <v>180</v>
      </c>
      <c r="O622">
        <f>salesTable[revenue_final]</f>
        <v>1800</v>
      </c>
      <c r="P622" t="str">
        <f>salesTable[Phone_final]</f>
        <v>0249492528</v>
      </c>
      <c r="Q622" t="str">
        <f>salesTable[email_final]</f>
        <v>Ama.Addo44@Example.Com</v>
      </c>
      <c r="R622" t="str">
        <f>salesTable[sources_final]</f>
        <v>Retail_POS_2025.csv</v>
      </c>
      <c r="S622" s="22"/>
    </row>
    <row r="623" spans="1:19" x14ac:dyDescent="0.3">
      <c r="A623" s="8" t="str">
        <f>salesTable[orderRef_final]</f>
        <v>GH-KUM-2025-00437</v>
      </c>
      <c r="B623" s="17">
        <f>salesTable[orderDate_final]</f>
        <v>45803</v>
      </c>
      <c r="C623" s="17" t="str">
        <f>salesTable[CustomerID_final]</f>
        <v>C0024</v>
      </c>
      <c r="D623" s="17" t="str">
        <f>salesTable[firstName_Final]</f>
        <v>ABENA</v>
      </c>
      <c r="E623" s="17" t="str">
        <f>salesTable[lastName_final]</f>
        <v>OSEI</v>
      </c>
      <c r="F623" s="17" t="str">
        <f>salesTable[Region_Final]</f>
        <v>KUMASI</v>
      </c>
      <c r="G623" t="str">
        <f>salesTable[productID_Final]</f>
        <v>P003</v>
      </c>
      <c r="H623" t="str">
        <f>salesTable[productName_final]</f>
        <v>WIRELESS HEADSET</v>
      </c>
      <c r="I623" t="str">
        <f>salesTable[productCategory_finalStatus]</f>
        <v>ELECTRONICS</v>
      </c>
      <c r="J623" t="str">
        <f>salesTable[customerType_Final]</f>
        <v>GOVERNMENT</v>
      </c>
      <c r="K623" t="str">
        <f>salesTable[SalesChannel_final]</f>
        <v>MOBILE APP</v>
      </c>
      <c r="L623" t="str">
        <f>salesTable[paymentMethod_Final]</f>
        <v>MOBILE MONEY</v>
      </c>
      <c r="M623">
        <f>salesTable[Quantity_final]</f>
        <v>7</v>
      </c>
      <c r="N623">
        <f>salesTable[UnitPrice_final]</f>
        <v>420</v>
      </c>
      <c r="O623">
        <f>salesTable[revenue_final]</f>
        <v>2940</v>
      </c>
      <c r="P623" t="str">
        <f>salesTable[Phone_final]</f>
        <v>0541784932</v>
      </c>
      <c r="Q623" t="str">
        <f>salesTable[email_final]</f>
        <v>Abena.Osei35@Example.Com</v>
      </c>
      <c r="R623" t="str">
        <f>salesTable[sources_final]</f>
        <v>Retail_POS_2025.csv</v>
      </c>
      <c r="S623" s="22"/>
    </row>
    <row r="624" spans="1:19" x14ac:dyDescent="0.3">
      <c r="A624" s="8" t="str">
        <f>salesTable[orderRef_final]</f>
        <v>GH-KUM-2025-00447</v>
      </c>
      <c r="B624" s="17">
        <f>salesTable[orderDate_final]</f>
        <v>45804</v>
      </c>
      <c r="C624" s="17" t="str">
        <f>salesTable[CustomerID_final]</f>
        <v>C0081</v>
      </c>
      <c r="D624" s="17" t="str">
        <f>salesTable[firstName_Final]</f>
        <v>ABENA</v>
      </c>
      <c r="E624" s="17" t="str">
        <f>salesTable[lastName_final]</f>
        <v>ARTHUR</v>
      </c>
      <c r="F624" s="17" t="str">
        <f>salesTable[Region_Final]</f>
        <v>KUMASI</v>
      </c>
      <c r="G624" t="str">
        <f>salesTable[productID_Final]</f>
        <v>P007</v>
      </c>
      <c r="H624" t="str">
        <f>salesTable[productName_final]</f>
        <v>COTTON SHIRT</v>
      </c>
      <c r="I624" t="str">
        <f>salesTable[productCategory_finalStatus]</f>
        <v>CLOTHING</v>
      </c>
      <c r="J624" t="str">
        <f>salesTable[customerType_Final]</f>
        <v>BUSINESS</v>
      </c>
      <c r="K624" t="str">
        <f>salesTable[SalesChannel_final]</f>
        <v>AGENT</v>
      </c>
      <c r="L624" t="str">
        <f>salesTable[paymentMethod_Final]</f>
        <v>CARD</v>
      </c>
      <c r="M624">
        <f>salesTable[Quantity_final]</f>
        <v>6</v>
      </c>
      <c r="N624">
        <f>salesTable[UnitPrice_final]</f>
        <v>180</v>
      </c>
      <c r="O624">
        <f>salesTable[revenue_final]</f>
        <v>1080</v>
      </c>
      <c r="P624" t="str">
        <f>salesTable[Phone_final]</f>
        <v>0271985979</v>
      </c>
      <c r="Q624" t="str">
        <f>salesTable[email_final]</f>
        <v>Abena.Arthur2@Example.Com</v>
      </c>
      <c r="R624" t="str">
        <f>salesTable[sources_final]</f>
        <v>Online_Sales_2025.xlsx</v>
      </c>
      <c r="S624" s="22"/>
    </row>
    <row r="625" spans="1:19" x14ac:dyDescent="0.3">
      <c r="A625" s="8" t="str">
        <f>salesTable[orderRef_final]</f>
        <v>GH-KUM-2025-00464</v>
      </c>
      <c r="B625" s="17">
        <f>salesTable[orderDate_final]</f>
        <v>45826</v>
      </c>
      <c r="C625" s="17" t="str">
        <f>salesTable[CustomerID_final]</f>
        <v>C0344</v>
      </c>
      <c r="D625" s="17" t="str">
        <f>salesTable[firstName_Final]</f>
        <v>ABENA</v>
      </c>
      <c r="E625" s="17" t="str">
        <f>salesTable[lastName_final]</f>
        <v>BADU</v>
      </c>
      <c r="F625" s="17" t="str">
        <f>salesTable[Region_Final]</f>
        <v>KUMASI</v>
      </c>
      <c r="G625" t="str">
        <f>salesTable[productID_Final]</f>
        <v>P007</v>
      </c>
      <c r="H625" t="str">
        <f>salesTable[productName_final]</f>
        <v>COTTON SHIRT</v>
      </c>
      <c r="I625" t="str">
        <f>salesTable[productCategory_finalStatus]</f>
        <v>CLOTHING</v>
      </c>
      <c r="J625" t="str">
        <f>salesTable[customerType_Final]</f>
        <v>BUSINESS</v>
      </c>
      <c r="K625" t="str">
        <f>salesTable[SalesChannel_final]</f>
        <v>MOBILE APP</v>
      </c>
      <c r="L625" t="str">
        <f>salesTable[paymentMethod_Final]</f>
        <v>CARD</v>
      </c>
      <c r="M625">
        <f>salesTable[Quantity_final]</f>
        <v>1</v>
      </c>
      <c r="N625">
        <f>salesTable[UnitPrice_final]</f>
        <v>180</v>
      </c>
      <c r="O625">
        <f>salesTable[revenue_final]</f>
        <v>180</v>
      </c>
      <c r="P625" t="str">
        <f>salesTable[Phone_final]</f>
        <v>0553759482</v>
      </c>
      <c r="Q625" t="str">
        <f>salesTable[email_final]</f>
        <v>Abena.Badu14@Example.Com</v>
      </c>
      <c r="R625" t="str">
        <f>salesTable[sources_final]</f>
        <v>Mobile_App_Export.csv</v>
      </c>
      <c r="S625" s="22"/>
    </row>
    <row r="626" spans="1:19" x14ac:dyDescent="0.3">
      <c r="A626" s="8" t="str">
        <f>salesTable[orderRef_final]</f>
        <v>GH-KUM-2025-00465</v>
      </c>
      <c r="B626" s="17">
        <f>salesTable[orderDate_final]</f>
        <v>45901</v>
      </c>
      <c r="C626" s="17" t="str">
        <f>salesTable[CustomerID_final]</f>
        <v>C0149</v>
      </c>
      <c r="D626" s="17" t="str">
        <f>salesTable[firstName_Final]</f>
        <v>KOJO</v>
      </c>
      <c r="E626" s="17" t="str">
        <f>salesTable[lastName_final]</f>
        <v>ARTHUR</v>
      </c>
      <c r="F626" s="17" t="str">
        <f>salesTable[Region_Final]</f>
        <v>KUMASI</v>
      </c>
      <c r="G626" t="str">
        <f>salesTable[productID_Final]</f>
        <v>P002</v>
      </c>
      <c r="H626" t="str">
        <f>salesTable[productName_final]</f>
        <v>OFFICE CHAIR</v>
      </c>
      <c r="I626" t="str">
        <f>salesTable[productCategory_finalStatus]</f>
        <v>FURNITURE</v>
      </c>
      <c r="J626" t="str">
        <f>salesTable[customerType_Final]</f>
        <v>INDIVIDUAL</v>
      </c>
      <c r="K626" t="str">
        <f>salesTable[SalesChannel_final]</f>
        <v>MOBILE APP</v>
      </c>
      <c r="L626" t="str">
        <f>salesTable[paymentMethod_Final]</f>
        <v>CARD</v>
      </c>
      <c r="M626">
        <f>salesTable[Quantity_final]</f>
        <v>12</v>
      </c>
      <c r="N626">
        <f>salesTable[UnitPrice_final]</f>
        <v>850</v>
      </c>
      <c r="O626">
        <f>salesTable[revenue_final]</f>
        <v>10200</v>
      </c>
      <c r="P626" t="str">
        <f>salesTable[Phone_final]</f>
        <v>0554775400</v>
      </c>
      <c r="Q626" t="str">
        <f>salesTable[email_final]</f>
        <v>Kojo.Arthur98@Example.Com</v>
      </c>
      <c r="R626" t="str">
        <f>salesTable[sources_final]</f>
        <v>Online_Sales_2025.xlsx</v>
      </c>
      <c r="S626" s="22"/>
    </row>
    <row r="627" spans="1:19" x14ac:dyDescent="0.3">
      <c r="A627" s="8" t="str">
        <f>salesTable[orderRef_final]</f>
        <v>GH-KUM-2025-00471</v>
      </c>
      <c r="B627" s="17">
        <f>salesTable[orderDate_final]</f>
        <v>45675</v>
      </c>
      <c r="C627" s="17" t="str">
        <f>salesTable[CustomerID_final]</f>
        <v>C0246</v>
      </c>
      <c r="D627" s="17" t="str">
        <f>salesTable[firstName_Final]</f>
        <v>ESI</v>
      </c>
      <c r="E627" s="17" t="str">
        <f>salesTable[lastName_final]</f>
        <v>ASARE</v>
      </c>
      <c r="F627" s="17" t="str">
        <f>salesTable[Region_Final]</f>
        <v>KUMASI</v>
      </c>
      <c r="G627" t="str">
        <f>salesTable[productID_Final]</f>
        <v>NO MATCH</v>
      </c>
      <c r="H627" t="str">
        <f>salesTable[productName_final]</f>
        <v>NO MATCH</v>
      </c>
      <c r="I627" t="str">
        <f>salesTable[productCategory_finalStatus]</f>
        <v>MISMATCH</v>
      </c>
      <c r="J627" t="str">
        <f>salesTable[customerType_Final]</f>
        <v>GOVERNMENT</v>
      </c>
      <c r="K627" t="str">
        <f>salesTable[SalesChannel_final]</f>
        <v>AGENT</v>
      </c>
      <c r="L627" t="str">
        <f>salesTable[paymentMethod_Final]</f>
        <v>CASH</v>
      </c>
      <c r="M627">
        <f>salesTable[Quantity_final]</f>
        <v>10</v>
      </c>
      <c r="N627">
        <f>salesTable[UnitPrice_final]</f>
        <v>420</v>
      </c>
      <c r="O627">
        <f>salesTable[revenue_final]</f>
        <v>4200</v>
      </c>
      <c r="P627" t="str">
        <f>salesTable[Phone_final]</f>
        <v>0275251202</v>
      </c>
      <c r="Q627" t="str">
        <f>salesTable[email_final]</f>
        <v>Esi.Asare39@Example.Com</v>
      </c>
      <c r="R627" t="str">
        <f>salesTable[sources_final]</f>
        <v>Online_Sales_2025.xlsx</v>
      </c>
      <c r="S627" s="22"/>
    </row>
    <row r="628" spans="1:19" x14ac:dyDescent="0.3">
      <c r="A628" s="8" t="str">
        <f>salesTable[orderRef_final]</f>
        <v>GH-KUM-2025-00489</v>
      </c>
      <c r="B628" s="17">
        <f>salesTable[orderDate_final]</f>
        <v>45718</v>
      </c>
      <c r="C628" s="17" t="str">
        <f>salesTable[CustomerID_final]</f>
        <v>C0156</v>
      </c>
      <c r="D628" s="17" t="str">
        <f>salesTable[firstName_Final]</f>
        <v>KWAME</v>
      </c>
      <c r="E628" s="17" t="str">
        <f>salesTable[lastName_final]</f>
        <v>MENSAH</v>
      </c>
      <c r="F628" s="17" t="str">
        <f>salesTable[Region_Final]</f>
        <v>KUMASI</v>
      </c>
      <c r="G628" t="str">
        <f>salesTable[productID_Final]</f>
        <v>P009</v>
      </c>
      <c r="H628" t="str">
        <f>salesTable[productName_final]</f>
        <v>FILING CABINET</v>
      </c>
      <c r="I628" t="str">
        <f>salesTable[productCategory_finalStatus]</f>
        <v>OFFICE SUPPLIES</v>
      </c>
      <c r="J628" t="str">
        <f>salesTable[customerType_Final]</f>
        <v>GOVERNMENT</v>
      </c>
      <c r="K628" t="str">
        <f>salesTable[SalesChannel_final]</f>
        <v>AGENT</v>
      </c>
      <c r="L628" t="str">
        <f>salesTable[paymentMethod_Final]</f>
        <v>MOBILE MONEY</v>
      </c>
      <c r="M628">
        <f>salesTable[Quantity_final]</f>
        <v>1</v>
      </c>
      <c r="N628">
        <f>salesTable[UnitPrice_final]</f>
        <v>980</v>
      </c>
      <c r="O628">
        <f>salesTable[revenue_final]</f>
        <v>980</v>
      </c>
      <c r="P628" t="str">
        <f>salesTable[Phone_final]</f>
        <v>0594290949</v>
      </c>
      <c r="Q628" t="str">
        <f>salesTable[email_final]</f>
        <v>Kwame.Mensah53@Example.Com</v>
      </c>
      <c r="R628" t="str">
        <f>salesTable[sources_final]</f>
        <v>Agent_App_2025.csv</v>
      </c>
      <c r="S628" s="22"/>
    </row>
    <row r="629" spans="1:19" x14ac:dyDescent="0.3">
      <c r="A629" s="8" t="str">
        <f>salesTable[orderRef_final]</f>
        <v>GH-KUM-2025-00496</v>
      </c>
      <c r="B629" s="17">
        <f>salesTable[orderDate_final]</f>
        <v>45754</v>
      </c>
      <c r="C629" s="17" t="str">
        <f>salesTable[CustomerID_final]</f>
        <v>C0059</v>
      </c>
      <c r="D629" s="17" t="str">
        <f>salesTable[firstName_Final]</f>
        <v>YAW</v>
      </c>
      <c r="E629" s="17" t="str">
        <f>salesTable[lastName_final]</f>
        <v>APPIAH</v>
      </c>
      <c r="F629" s="17" t="str">
        <f>salesTable[Region_Final]</f>
        <v>KUMASI</v>
      </c>
      <c r="G629" t="str">
        <f>salesTable[productID_Final]</f>
        <v>P007</v>
      </c>
      <c r="H629" t="str">
        <f>salesTable[productName_final]</f>
        <v>COTTON SHIRT</v>
      </c>
      <c r="I629" t="str">
        <f>salesTable[productCategory_finalStatus]</f>
        <v>CLOTHING</v>
      </c>
      <c r="J629" t="str">
        <f>salesTable[customerType_Final]</f>
        <v>GOVERNMENT</v>
      </c>
      <c r="K629" t="str">
        <f>salesTable[SalesChannel_final]</f>
        <v>ONLINE</v>
      </c>
      <c r="L629" t="str">
        <f>salesTable[paymentMethod_Final]</f>
        <v>MOBILE MONEY</v>
      </c>
      <c r="M629">
        <f>salesTable[Quantity_final]</f>
        <v>12</v>
      </c>
      <c r="N629">
        <f>salesTable[UnitPrice_final]</f>
        <v>180</v>
      </c>
      <c r="O629">
        <f>salesTable[revenue_final]</f>
        <v>2160</v>
      </c>
      <c r="P629" t="str">
        <f>salesTable[Phone_final]</f>
        <v>0501244399</v>
      </c>
      <c r="Q629" t="str">
        <f>salesTable[email_final]</f>
        <v>Yaw.Appiah61@Example.Com</v>
      </c>
      <c r="R629" t="str">
        <f>salesTable[sources_final]</f>
        <v>Online_Sales_2025.xlsx</v>
      </c>
      <c r="S629" s="22"/>
    </row>
    <row r="630" spans="1:19" x14ac:dyDescent="0.3">
      <c r="A630" s="8" t="str">
        <f>salesTable[orderRef_final]</f>
        <v>GH-KUM-2025-00498</v>
      </c>
      <c r="B630" s="17" t="str">
        <f>salesTable[orderDate_final]</f>
        <v>OUT OF SCOPE</v>
      </c>
      <c r="C630" s="17" t="str">
        <f>salesTable[CustomerID_final]</f>
        <v>C0211</v>
      </c>
      <c r="D630" s="17" t="str">
        <f>salesTable[firstName_Final]</f>
        <v>AMA</v>
      </c>
      <c r="E630" s="17" t="str">
        <f>salesTable[lastName_final]</f>
        <v>BADU</v>
      </c>
      <c r="F630" s="17" t="str">
        <f>salesTable[Region_Final]</f>
        <v>KUMASI</v>
      </c>
      <c r="G630" t="str">
        <f>salesTable[productID_Final]</f>
        <v>P007</v>
      </c>
      <c r="H630" t="str">
        <f>salesTable[productName_final]</f>
        <v>COTTON SHIRT</v>
      </c>
      <c r="I630" t="str">
        <f>salesTable[productCategory_finalStatus]</f>
        <v>CLOTHING</v>
      </c>
      <c r="J630" t="str">
        <f>salesTable[customerType_Final]</f>
        <v>GOVERNMENT</v>
      </c>
      <c r="K630" t="str">
        <f>salesTable[SalesChannel_final]</f>
        <v>ONLINE</v>
      </c>
      <c r="L630" t="str">
        <f>salesTable[paymentMethod_Final]</f>
        <v>CASH</v>
      </c>
      <c r="M630">
        <f>salesTable[Quantity_final]</f>
        <v>9</v>
      </c>
      <c r="N630">
        <f>salesTable[UnitPrice_final]</f>
        <v>180</v>
      </c>
      <c r="O630">
        <f>salesTable[revenue_final]</f>
        <v>1620</v>
      </c>
      <c r="P630" t="str">
        <f>salesTable[Phone_final]</f>
        <v>0557309803</v>
      </c>
      <c r="Q630" t="str">
        <f>salesTable[email_final]</f>
        <v>Ama.Badu93@Example.Con</v>
      </c>
      <c r="R630" t="str">
        <f>salesTable[sources_final]</f>
        <v>Agent_App_2025.csv</v>
      </c>
      <c r="S630" s="22"/>
    </row>
    <row r="631" spans="1:19" x14ac:dyDescent="0.3">
      <c r="A631" s="8" t="str">
        <f>salesTable[orderRef_final]</f>
        <v>GH-KUM-2025-00520</v>
      </c>
      <c r="B631" s="17">
        <f>salesTable[orderDate_final]</f>
        <v>45790</v>
      </c>
      <c r="C631" s="17" t="str">
        <f>salesTable[CustomerID_final]</f>
        <v>C0382</v>
      </c>
      <c r="D631" s="17" t="str">
        <f>salesTable[firstName_Final]</f>
        <v>DANIEL</v>
      </c>
      <c r="E631" s="17" t="str">
        <f>salesTable[lastName_final]</f>
        <v>BADU</v>
      </c>
      <c r="F631" s="17" t="str">
        <f>salesTable[Region_Final]</f>
        <v>KUMASI</v>
      </c>
      <c r="G631" t="str">
        <f>salesTable[productID_Final]</f>
        <v>P011</v>
      </c>
      <c r="H631" t="str">
        <f>salesTable[productName_final]</f>
        <v>EXECUTIVE DESK</v>
      </c>
      <c r="I631" t="str">
        <f>salesTable[productCategory_finalStatus]</f>
        <v>FURNITURE</v>
      </c>
      <c r="J631" t="str">
        <f>salesTable[customerType_Final]</f>
        <v>BUSINESS</v>
      </c>
      <c r="K631" t="str">
        <f>salesTable[SalesChannel_final]</f>
        <v>AGENT</v>
      </c>
      <c r="L631" t="str">
        <f>salesTable[paymentMethod_Final]</f>
        <v>CARD</v>
      </c>
      <c r="M631">
        <f>salesTable[Quantity_final]</f>
        <v>3</v>
      </c>
      <c r="N631">
        <f>salesTable[UnitPrice_final]</f>
        <v>2400</v>
      </c>
      <c r="O631">
        <f>salesTable[revenue_final]</f>
        <v>7200</v>
      </c>
      <c r="P631" t="str">
        <f>salesTable[Phone_final]</f>
        <v>0508555901</v>
      </c>
      <c r="Q631" t="str">
        <f>salesTable[email_final]</f>
        <v>Daniel.Badu25@Example.Com</v>
      </c>
      <c r="R631" t="str">
        <f>salesTable[sources_final]</f>
        <v>Retail_POS_2025.csv</v>
      </c>
      <c r="S631" s="22"/>
    </row>
    <row r="632" spans="1:19" x14ac:dyDescent="0.3">
      <c r="A632" s="8" t="str">
        <f>salesTable[orderRef_final]</f>
        <v>GH-KUM-2025-00532</v>
      </c>
      <c r="B632" s="17" t="str">
        <f>salesTable[orderDate_final]</f>
        <v>OUT OF SCOPE</v>
      </c>
      <c r="C632" s="17" t="str">
        <f>salesTable[CustomerID_final]</f>
        <v>C0071</v>
      </c>
      <c r="D632" s="17" t="str">
        <f>salesTable[firstName_Final]</f>
        <v>AMA</v>
      </c>
      <c r="E632" s="17" t="str">
        <f>salesTable[lastName_final]</f>
        <v>BADU</v>
      </c>
      <c r="F632" s="17" t="str">
        <f>salesTable[Region_Final]</f>
        <v>KUMASI</v>
      </c>
      <c r="G632" t="str">
        <f>salesTable[productID_Final]</f>
        <v>P005</v>
      </c>
      <c r="H632" t="str">
        <f>salesTable[productName_final]</f>
        <v>SMARTPHONE X</v>
      </c>
      <c r="I632" t="str">
        <f>salesTable[productCategory_finalStatus]</f>
        <v>ELECTRONICS</v>
      </c>
      <c r="J632" t="str">
        <f>salesTable[customerType_Final]</f>
        <v>BUSINESS</v>
      </c>
      <c r="K632" t="str">
        <f>salesTable[SalesChannel_final]</f>
        <v>ONLINE</v>
      </c>
      <c r="L632" t="str">
        <f>salesTable[paymentMethod_Final]</f>
        <v>CARD</v>
      </c>
      <c r="M632">
        <f>salesTable[Quantity_final]</f>
        <v>4</v>
      </c>
      <c r="N632">
        <f>salesTable[UnitPrice_final]</f>
        <v>2800</v>
      </c>
      <c r="O632">
        <f>salesTable[revenue_final]</f>
        <v>11200</v>
      </c>
      <c r="P632" t="str">
        <f>salesTable[Phone_final]</f>
        <v>0592113178</v>
      </c>
      <c r="Q632" t="str">
        <f>salesTable[email_final]</f>
        <v>Ama.Badu31@Example.Com</v>
      </c>
      <c r="R632" t="str">
        <f>salesTable[sources_final]</f>
        <v>Agent_App_2025.csv</v>
      </c>
      <c r="S632" s="22"/>
    </row>
    <row r="633" spans="1:19" x14ac:dyDescent="0.3">
      <c r="A633" s="8" t="str">
        <f>salesTable[orderRef_final]</f>
        <v>GH-KUM-2025-00539</v>
      </c>
      <c r="B633" s="17">
        <f>salesTable[orderDate_final]</f>
        <v>45838</v>
      </c>
      <c r="C633" s="17" t="str">
        <f>salesTable[CustomerID_final]</f>
        <v>C0287</v>
      </c>
      <c r="D633" s="17" t="str">
        <f>salesTable[firstName_Final]</f>
        <v>ABENA</v>
      </c>
      <c r="E633" s="17" t="str">
        <f>salesTable[lastName_final]</f>
        <v>OSEI</v>
      </c>
      <c r="F633" s="17" t="str">
        <f>salesTable[Region_Final]</f>
        <v>KUMASI</v>
      </c>
      <c r="G633" t="str">
        <f>salesTable[productID_Final]</f>
        <v>P004</v>
      </c>
      <c r="H633" t="str">
        <f>salesTable[productName_final]</f>
        <v>LASER PRINTER</v>
      </c>
      <c r="I633" t="str">
        <f>salesTable[productCategory_finalStatus]</f>
        <v>OFFICE SUPPLIES</v>
      </c>
      <c r="J633" t="str">
        <f>salesTable[customerType_Final]</f>
        <v>INDIVIDUAL</v>
      </c>
      <c r="K633" t="str">
        <f>salesTable[SalesChannel_final]</f>
        <v>IN-STORE</v>
      </c>
      <c r="L633" t="str">
        <f>salesTable[paymentMethod_Final]</f>
        <v>CARD</v>
      </c>
      <c r="M633">
        <f>salesTable[Quantity_final]</f>
        <v>8</v>
      </c>
      <c r="N633">
        <f>salesTable[UnitPrice_final]</f>
        <v>1650</v>
      </c>
      <c r="O633">
        <f>salesTable[revenue_final]</f>
        <v>13200</v>
      </c>
      <c r="P633" t="str">
        <f>salesTable[Phone_final]</f>
        <v>0276681557</v>
      </c>
      <c r="Q633" t="str">
        <f>salesTable[email_final]</f>
        <v>Abena.Osei26@Example.Com</v>
      </c>
      <c r="R633" t="str">
        <f>salesTable[sources_final]</f>
        <v>Agent_App_2025.csv</v>
      </c>
      <c r="S633" s="22"/>
    </row>
    <row r="634" spans="1:19" x14ac:dyDescent="0.3">
      <c r="A634" s="8" t="str">
        <f>salesTable[orderRef_final]</f>
        <v>GH-KUM-2025-00540</v>
      </c>
      <c r="B634" s="17" t="str">
        <f>salesTable[orderDate_final]</f>
        <v>OUT OF SCOPE</v>
      </c>
      <c r="C634" s="17" t="str">
        <f>salesTable[CustomerID_final]</f>
        <v>C0040</v>
      </c>
      <c r="D634" s="17" t="str">
        <f>salesTable[firstName_Final]</f>
        <v>DANIEL</v>
      </c>
      <c r="E634" s="17" t="str">
        <f>salesTable[lastName_final]</f>
        <v>ANTWI</v>
      </c>
      <c r="F634" s="17" t="str">
        <f>salesTable[Region_Final]</f>
        <v>KUMASI</v>
      </c>
      <c r="G634" t="str">
        <f>salesTable[productID_Final]</f>
        <v>P006</v>
      </c>
      <c r="H634" t="str">
        <f>salesTable[productName_final]</f>
        <v>STANDING DESK</v>
      </c>
      <c r="I634" t="str">
        <f>salesTable[productCategory_finalStatus]</f>
        <v>FURNITURE</v>
      </c>
      <c r="J634" t="str">
        <f>salesTable[customerType_Final]</f>
        <v>INDIVIDUAL</v>
      </c>
      <c r="K634" t="str">
        <f>salesTable[SalesChannel_final]</f>
        <v>IN-STORE</v>
      </c>
      <c r="L634" t="str">
        <f>salesTable[paymentMethod_Final]</f>
        <v>CARD</v>
      </c>
      <c r="M634">
        <f>salesTable[Quantity_final]</f>
        <v>8</v>
      </c>
      <c r="N634">
        <f>salesTable[UnitPrice_final]</f>
        <v>1900</v>
      </c>
      <c r="O634">
        <f>salesTable[revenue_final]</f>
        <v>15200</v>
      </c>
      <c r="P634" t="str">
        <f>salesTable[Phone_final]</f>
        <v>0206501768</v>
      </c>
      <c r="Q634" t="str">
        <f>salesTable[email_final]</f>
        <v>Daniel.Antwi66@Example.Com</v>
      </c>
      <c r="R634" t="str">
        <f>salesTable[sources_final]</f>
        <v>Retail_POS_2025.csv</v>
      </c>
      <c r="S634" s="22"/>
    </row>
    <row r="635" spans="1:19" x14ac:dyDescent="0.3">
      <c r="A635" s="8" t="str">
        <f>salesTable[orderRef_final]</f>
        <v>GH-KUM-2025-00543</v>
      </c>
      <c r="B635" s="17">
        <f>salesTable[orderDate_final]</f>
        <v>45716</v>
      </c>
      <c r="C635" s="17" t="str">
        <f>salesTable[CustomerID_final]</f>
        <v>C0305</v>
      </c>
      <c r="D635" s="17" t="str">
        <f>salesTable[firstName_Final]</f>
        <v>KOFI</v>
      </c>
      <c r="E635" s="17" t="str">
        <f>salesTable[lastName_final]</f>
        <v>APPIAH</v>
      </c>
      <c r="F635" s="17" t="str">
        <f>salesTable[Region_Final]</f>
        <v>KUMASI</v>
      </c>
      <c r="G635" t="str">
        <f>salesTable[productID_Final]</f>
        <v>P009</v>
      </c>
      <c r="H635" t="str">
        <f>salesTable[productName_final]</f>
        <v>FILING CABINET</v>
      </c>
      <c r="I635" t="str">
        <f>salesTable[productCategory_finalStatus]</f>
        <v>OFFICE SUPPLIES</v>
      </c>
      <c r="J635" t="str">
        <f>salesTable[customerType_Final]</f>
        <v>INDIVIDUAL</v>
      </c>
      <c r="K635" t="str">
        <f>salesTable[SalesChannel_final]</f>
        <v>ONLINE</v>
      </c>
      <c r="L635" t="str">
        <f>salesTable[paymentMethod_Final]</f>
        <v>BANK TRANSFER</v>
      </c>
      <c r="M635">
        <f>salesTable[Quantity_final]</f>
        <v>6</v>
      </c>
      <c r="N635">
        <f>salesTable[UnitPrice_final]</f>
        <v>980</v>
      </c>
      <c r="O635">
        <f>salesTable[revenue_final]</f>
        <v>5880</v>
      </c>
      <c r="P635" t="str">
        <f>salesTable[Phone_final]</f>
        <v>0543393589</v>
      </c>
      <c r="Q635" t="str">
        <f>salesTable[email_final]</f>
        <v>Kofi.Appiah42@Example.Com</v>
      </c>
      <c r="R635" t="str">
        <f>salesTable[sources_final]</f>
        <v>Mobile_App_Export.csv</v>
      </c>
      <c r="S635" s="22"/>
    </row>
    <row r="636" spans="1:19" x14ac:dyDescent="0.3">
      <c r="A636" s="8" t="str">
        <f>salesTable[orderRef_final]</f>
        <v>GH-KUM-2025-00551</v>
      </c>
      <c r="B636" s="17" t="str">
        <f>salesTable[orderDate_final]</f>
        <v>OUT OF SCOPE</v>
      </c>
      <c r="C636" s="17" t="str">
        <f>salesTable[CustomerID_final]</f>
        <v>C0217</v>
      </c>
      <c r="D636" s="17" t="str">
        <f>salesTable[firstName_Final]</f>
        <v>KWAME</v>
      </c>
      <c r="E636" s="17" t="str">
        <f>salesTable[lastName_final]</f>
        <v>OSEI</v>
      </c>
      <c r="F636" s="17" t="str">
        <f>salesTable[Region_Final]</f>
        <v>KUMASI</v>
      </c>
      <c r="G636" t="str">
        <f>salesTable[productID_Final]</f>
        <v>P005</v>
      </c>
      <c r="H636" t="str">
        <f>salesTable[productName_final]</f>
        <v>SMARTPHONE X</v>
      </c>
      <c r="I636" t="str">
        <f>salesTable[productCategory_finalStatus]</f>
        <v>ELECTRONICS</v>
      </c>
      <c r="J636" t="str">
        <f>salesTable[customerType_Final]</f>
        <v>GOVERNMENT</v>
      </c>
      <c r="K636" t="str">
        <f>salesTable[SalesChannel_final]</f>
        <v>MOBILE APP</v>
      </c>
      <c r="L636" t="str">
        <f>salesTable[paymentMethod_Final]</f>
        <v>CASH</v>
      </c>
      <c r="M636">
        <f>salesTable[Quantity_final]</f>
        <v>4</v>
      </c>
      <c r="N636">
        <f>salesTable[UnitPrice_final]</f>
        <v>2800</v>
      </c>
      <c r="O636">
        <f>salesTable[revenue_final]</f>
        <v>11200</v>
      </c>
      <c r="P636" t="str">
        <f>salesTable[Phone_final]</f>
        <v>0557742259</v>
      </c>
      <c r="Q636" t="str">
        <f>salesTable[email_final]</f>
        <v>Kwame.Osei7@Example.Com</v>
      </c>
      <c r="R636" t="str">
        <f>salesTable[sources_final]</f>
        <v>Mobile_App_Export.csv</v>
      </c>
      <c r="S636" s="22"/>
    </row>
    <row r="637" spans="1:19" x14ac:dyDescent="0.3">
      <c r="A637" s="8" t="str">
        <f>salesTable[orderRef_final]</f>
        <v>GH-KUM-2025-00556</v>
      </c>
      <c r="B637" s="17">
        <f>salesTable[orderDate_final]</f>
        <v>46001</v>
      </c>
      <c r="C637" s="17" t="str">
        <f>salesTable[CustomerID_final]</f>
        <v>C0085</v>
      </c>
      <c r="D637" s="17" t="str">
        <f>salesTable[firstName_Final]</f>
        <v>KOJO</v>
      </c>
      <c r="E637" s="17" t="str">
        <f>salesTable[lastName_final]</f>
        <v>OWUSU</v>
      </c>
      <c r="F637" s="17" t="str">
        <f>salesTable[Region_Final]</f>
        <v>KUMASI</v>
      </c>
      <c r="G637" t="str">
        <f>salesTable[productID_Final]</f>
        <v>P007</v>
      </c>
      <c r="H637" t="str">
        <f>salesTable[productName_final]</f>
        <v>COTTON SHIRT</v>
      </c>
      <c r="I637" t="str">
        <f>salesTable[productCategory_finalStatus]</f>
        <v>CLOTHING</v>
      </c>
      <c r="J637" t="str">
        <f>salesTable[customerType_Final]</f>
        <v>GOVERNMENT</v>
      </c>
      <c r="K637" t="str">
        <f>salesTable[SalesChannel_final]</f>
        <v>IN-STORE</v>
      </c>
      <c r="L637" t="str">
        <f>salesTable[paymentMethod_Final]</f>
        <v>BANK TRANSFER</v>
      </c>
      <c r="M637">
        <f>salesTable[Quantity_final]</f>
        <v>1</v>
      </c>
      <c r="N637">
        <f>salesTable[UnitPrice_final]</f>
        <v>180</v>
      </c>
      <c r="O637">
        <f>salesTable[revenue_final]</f>
        <v>180</v>
      </c>
      <c r="P637" t="str">
        <f>salesTable[Phone_final]</f>
        <v>0503824156</v>
      </c>
      <c r="Q637" t="str">
        <f>salesTable[email_final]</f>
        <v>Kojo.Owusu2@Example.Com</v>
      </c>
      <c r="R637" t="str">
        <f>salesTable[sources_final]</f>
        <v>Mobile_App_Export.csv</v>
      </c>
      <c r="S637" s="22"/>
    </row>
    <row r="638" spans="1:19" x14ac:dyDescent="0.3">
      <c r="A638" s="8" t="str">
        <f>salesTable[orderRef_final]</f>
        <v>GH-KUM-2025-00560</v>
      </c>
      <c r="B638" s="17">
        <f>salesTable[orderDate_final]</f>
        <v>45927</v>
      </c>
      <c r="C638" s="17" t="str">
        <f>salesTable[CustomerID_final]</f>
        <v>C0136</v>
      </c>
      <c r="D638" s="17" t="str">
        <f>salesTable[firstName_Final]</f>
        <v>ADWOA</v>
      </c>
      <c r="E638" s="17" t="str">
        <f>salesTable[lastName_final]</f>
        <v>ARTHUR</v>
      </c>
      <c r="F638" s="17" t="str">
        <f>salesTable[Region_Final]</f>
        <v>KUMASI</v>
      </c>
      <c r="G638" t="str">
        <f>salesTable[productID_Final]</f>
        <v>P005</v>
      </c>
      <c r="H638" t="str">
        <f>salesTable[productName_final]</f>
        <v>SMARTPHONE X</v>
      </c>
      <c r="I638" t="str">
        <f>salesTable[productCategory_finalStatus]</f>
        <v>ELECTRONICS</v>
      </c>
      <c r="J638" t="str">
        <f>salesTable[customerType_Final]</f>
        <v>INDIVIDUAL</v>
      </c>
      <c r="K638" t="str">
        <f>salesTable[SalesChannel_final]</f>
        <v>AGENT</v>
      </c>
      <c r="L638" t="str">
        <f>salesTable[paymentMethod_Final]</f>
        <v>CARD</v>
      </c>
      <c r="M638">
        <f>salesTable[Quantity_final]</f>
        <v>6</v>
      </c>
      <c r="N638">
        <f>salesTable[UnitPrice_final]</f>
        <v>2800</v>
      </c>
      <c r="O638">
        <f>salesTable[revenue_final]</f>
        <v>16800</v>
      </c>
      <c r="P638" t="str">
        <f>salesTable[Phone_final]</f>
        <v>0249749077</v>
      </c>
      <c r="Q638" t="str">
        <f>salesTable[email_final]</f>
        <v>Adwoa.Arthur67@Example.Com</v>
      </c>
      <c r="R638" t="str">
        <f>salesTable[sources_final]</f>
        <v>Mobile_App_Export.csv</v>
      </c>
      <c r="S638" s="22"/>
    </row>
    <row r="639" spans="1:19" x14ac:dyDescent="0.3">
      <c r="A639" s="8" t="str">
        <f>salesTable[orderRef_final]</f>
        <v>GH-KUM-2025-00562</v>
      </c>
      <c r="B639" s="17">
        <f>salesTable[orderDate_final]</f>
        <v>45662</v>
      </c>
      <c r="C639" s="17" t="str">
        <f>salesTable[CustomerID_final]</f>
        <v>C0346</v>
      </c>
      <c r="D639" s="17" t="str">
        <f>salesTable[firstName_Final]</f>
        <v>YAW</v>
      </c>
      <c r="E639" s="17" t="str">
        <f>salesTable[lastName_final]</f>
        <v>BADU</v>
      </c>
      <c r="F639" s="17" t="str">
        <f>salesTable[Region_Final]</f>
        <v>KUMASI</v>
      </c>
      <c r="G639" t="str">
        <f>salesTable[productID_Final]</f>
        <v>P002</v>
      </c>
      <c r="H639" t="str">
        <f>salesTable[productName_final]</f>
        <v>OFFICE CHAIR</v>
      </c>
      <c r="I639" t="str">
        <f>salesTable[productCategory_finalStatus]</f>
        <v>FURNITURE</v>
      </c>
      <c r="J639" t="str">
        <f>salesTable[customerType_Final]</f>
        <v>INDIVIDUAL</v>
      </c>
      <c r="K639" t="str">
        <f>salesTable[SalesChannel_final]</f>
        <v>MOBILE APP</v>
      </c>
      <c r="L639" t="str">
        <f>salesTable[paymentMethod_Final]</f>
        <v>CARD</v>
      </c>
      <c r="M639">
        <f>salesTable[Quantity_final]</f>
        <v>12</v>
      </c>
      <c r="N639">
        <f>salesTable[UnitPrice_final]</f>
        <v>850</v>
      </c>
      <c r="O639">
        <f>salesTable[revenue_final]</f>
        <v>10200</v>
      </c>
      <c r="P639" t="str">
        <f>salesTable[Phone_final]</f>
        <v>0557889583</v>
      </c>
      <c r="Q639" t="str">
        <f>salesTable[email_final]</f>
        <v>Yaw.Badu14@Example.Com</v>
      </c>
      <c r="R639" t="str">
        <f>salesTable[sources_final]</f>
        <v>Retail_POS_2025.csv</v>
      </c>
      <c r="S639" s="22"/>
    </row>
    <row r="640" spans="1:19" x14ac:dyDescent="0.3">
      <c r="A640" s="8" t="str">
        <f>salesTable[orderRef_final]</f>
        <v>GH-KUM-2025-00581</v>
      </c>
      <c r="B640" s="17">
        <f>salesTable[orderDate_final]</f>
        <v>45909</v>
      </c>
      <c r="C640" s="17" t="str">
        <f>salesTable[CustomerID_final]</f>
        <v>C0070</v>
      </c>
      <c r="D640" s="17" t="str">
        <f>salesTable[firstName_Final]</f>
        <v>AMA</v>
      </c>
      <c r="E640" s="17" t="str">
        <f>salesTable[lastName_final]</f>
        <v>MENSAH</v>
      </c>
      <c r="F640" s="17" t="str">
        <f>salesTable[Region_Final]</f>
        <v>KUMASI</v>
      </c>
      <c r="G640" t="str">
        <f>salesTable[productID_Final]</f>
        <v>P012</v>
      </c>
      <c r="H640" t="str">
        <f>salesTable[productName_final]</f>
        <v>BLENDER PLUS</v>
      </c>
      <c r="I640" t="str">
        <f>salesTable[productCategory_finalStatus]</f>
        <v>HOME APPLIANCES</v>
      </c>
      <c r="J640" t="str">
        <f>salesTable[customerType_Final]</f>
        <v>INDIVIDUAL</v>
      </c>
      <c r="K640" t="str">
        <f>salesTable[SalesChannel_final]</f>
        <v>AGENT</v>
      </c>
      <c r="L640" t="str">
        <f>salesTable[paymentMethod_Final]</f>
        <v>CARD</v>
      </c>
      <c r="M640">
        <f>salesTable[Quantity_final]</f>
        <v>9</v>
      </c>
      <c r="N640">
        <f>salesTable[UnitPrice_final]</f>
        <v>620</v>
      </c>
      <c r="O640" t="str">
        <f>salesTable[revenue_final]</f>
        <v>invalid</v>
      </c>
      <c r="P640" t="str">
        <f>salesTable[Phone_final]</f>
        <v>0591132176</v>
      </c>
      <c r="Q640" t="str">
        <f>salesTable[email_final]</f>
        <v>Ama.Mensah35@Example.Com</v>
      </c>
      <c r="R640" t="str">
        <f>salesTable[sources_final]</f>
        <v>Agent_App_2025.csv</v>
      </c>
      <c r="S640" s="22"/>
    </row>
    <row r="641" spans="1:19" x14ac:dyDescent="0.3">
      <c r="A641" s="8" t="str">
        <f>salesTable[orderRef_final]</f>
        <v>GH-KUM-2025-00594</v>
      </c>
      <c r="B641" s="17" t="str">
        <f>salesTable[orderDate_final]</f>
        <v>OUT OF SCOPE</v>
      </c>
      <c r="C641" s="17" t="str">
        <f>salesTable[CustomerID_final]</f>
        <v>C0090</v>
      </c>
      <c r="D641" s="17" t="str">
        <f>salesTable[firstName_Final]</f>
        <v>KOJO</v>
      </c>
      <c r="E641" s="17" t="str">
        <f>salesTable[lastName_final]</f>
        <v>APPIAH</v>
      </c>
      <c r="F641" s="17" t="str">
        <f>salesTable[Region_Final]</f>
        <v>KUMASI</v>
      </c>
      <c r="G641" t="str">
        <f>salesTable[productID_Final]</f>
        <v>P004</v>
      </c>
      <c r="H641" t="str">
        <f>salesTable[productName_final]</f>
        <v>LASER PRINTER</v>
      </c>
      <c r="I641" t="str">
        <f>salesTable[productCategory_finalStatus]</f>
        <v>OFFICE SUPPLIES</v>
      </c>
      <c r="J641" t="str">
        <f>salesTable[customerType_Final]</f>
        <v>BUSINESS</v>
      </c>
      <c r="K641" t="str">
        <f>salesTable[SalesChannel_final]</f>
        <v>AGENT</v>
      </c>
      <c r="L641" t="str">
        <f>salesTable[paymentMethod_Final]</f>
        <v>CARD</v>
      </c>
      <c r="M641">
        <f>salesTable[Quantity_final]</f>
        <v>10</v>
      </c>
      <c r="N641">
        <f>salesTable[UnitPrice_final]</f>
        <v>1650</v>
      </c>
      <c r="O641">
        <f>salesTable[revenue_final]</f>
        <v>16500</v>
      </c>
      <c r="P641" t="str">
        <f>salesTable[Phone_final]</f>
        <v>0555888049</v>
      </c>
      <c r="Q641" t="str">
        <f>salesTable[email_final]</f>
        <v>Kojo.Appiah76@Example.Con</v>
      </c>
      <c r="R641" t="str">
        <f>salesTable[sources_final]</f>
        <v>Online_Sales_2025.xlsx</v>
      </c>
      <c r="S641" s="22"/>
    </row>
    <row r="642" spans="1:19" x14ac:dyDescent="0.3">
      <c r="A642" s="8" t="str">
        <f>salesTable[orderRef_final]</f>
        <v>GH-KUM-2025-00597</v>
      </c>
      <c r="B642" s="17">
        <f>salesTable[orderDate_final]</f>
        <v>45767</v>
      </c>
      <c r="C642" s="17" t="str">
        <f>salesTable[CustomerID_final]</f>
        <v>C0143</v>
      </c>
      <c r="D642" s="17" t="str">
        <f>salesTable[firstName_Final]</f>
        <v>YAW</v>
      </c>
      <c r="E642" s="17" t="str">
        <f>salesTable[lastName_final]</f>
        <v>BADU</v>
      </c>
      <c r="F642" s="17" t="str">
        <f>salesTable[Region_Final]</f>
        <v>KUMASI</v>
      </c>
      <c r="G642" t="str">
        <f>salesTable[productID_Final]</f>
        <v>P004</v>
      </c>
      <c r="H642" t="str">
        <f>salesTable[productName_final]</f>
        <v>LASER PRINTER</v>
      </c>
      <c r="I642" t="str">
        <f>salesTable[productCategory_finalStatus]</f>
        <v>OFFICE SUPPLIES</v>
      </c>
      <c r="J642" t="str">
        <f>salesTable[customerType_Final]</f>
        <v>INDIVIDUAL</v>
      </c>
      <c r="K642" t="str">
        <f>salesTable[SalesChannel_final]</f>
        <v>ONLINE</v>
      </c>
      <c r="L642" t="str">
        <f>salesTable[paymentMethod_Final]</f>
        <v>CARD</v>
      </c>
      <c r="M642">
        <f>salesTable[Quantity_final]</f>
        <v>11</v>
      </c>
      <c r="N642">
        <f>salesTable[UnitPrice_final]</f>
        <v>1650</v>
      </c>
      <c r="O642">
        <f>salesTable[revenue_final]</f>
        <v>18150</v>
      </c>
      <c r="P642" t="str">
        <f>salesTable[Phone_final]</f>
        <v>0555527232</v>
      </c>
      <c r="Q642" t="str">
        <f>salesTable[email_final]</f>
        <v>Yaw.Badu28@Example.Com</v>
      </c>
      <c r="R642" t="str">
        <f>salesTable[sources_final]</f>
        <v>Agent_App_2025.csv</v>
      </c>
      <c r="S642" s="22"/>
    </row>
    <row r="643" spans="1:19" x14ac:dyDescent="0.3">
      <c r="A643" s="8" t="str">
        <f>salesTable[orderRef_final]</f>
        <v>GH-KUM-2025-00601</v>
      </c>
      <c r="B643" s="17">
        <f>salesTable[orderDate_final]</f>
        <v>45810</v>
      </c>
      <c r="C643" s="17" t="str">
        <f>salesTable[CustomerID_final]</f>
        <v>C0291</v>
      </c>
      <c r="D643" s="17" t="str">
        <f>salesTable[firstName_Final]</f>
        <v>AMA</v>
      </c>
      <c r="E643" s="17" t="str">
        <f>salesTable[lastName_final]</f>
        <v>BOATENG</v>
      </c>
      <c r="F643" s="17" t="str">
        <f>salesTable[Region_Final]</f>
        <v>KUMASI</v>
      </c>
      <c r="G643" t="str">
        <f>salesTable[productID_Final]</f>
        <v>P007</v>
      </c>
      <c r="H643" t="str">
        <f>salesTable[productName_final]</f>
        <v>COTTON SHIRT</v>
      </c>
      <c r="I643" t="str">
        <f>salesTable[productCategory_finalStatus]</f>
        <v>CLOTHING</v>
      </c>
      <c r="J643" t="str">
        <f>salesTable[customerType_Final]</f>
        <v>BUSINESS</v>
      </c>
      <c r="K643" t="str">
        <f>salesTable[SalesChannel_final]</f>
        <v>ONLINE</v>
      </c>
      <c r="L643" t="str">
        <f>salesTable[paymentMethod_Final]</f>
        <v>BANK TRANSFER</v>
      </c>
      <c r="M643">
        <f>salesTable[Quantity_final]</f>
        <v>1</v>
      </c>
      <c r="N643">
        <f>salesTable[UnitPrice_final]</f>
        <v>180</v>
      </c>
      <c r="O643">
        <f>salesTable[revenue_final]</f>
        <v>180</v>
      </c>
      <c r="P643" t="str">
        <f>salesTable[Phone_final]</f>
        <v>0593252939</v>
      </c>
      <c r="Q643" t="str">
        <f>salesTable[email_final]</f>
        <v>Ama.Boateng29Example.Com</v>
      </c>
      <c r="R643" t="str">
        <f>salesTable[sources_final]</f>
        <v>Mobile_App_Export.csv</v>
      </c>
      <c r="S643" s="22"/>
    </row>
    <row r="644" spans="1:19" x14ac:dyDescent="0.3">
      <c r="A644" s="8" t="str">
        <f>salesTable[orderRef_final]</f>
        <v>GH-KUM-2025-00614</v>
      </c>
      <c r="B644" s="17">
        <f>salesTable[orderDate_final]</f>
        <v>45883</v>
      </c>
      <c r="C644" s="17" t="str">
        <f>salesTable[CustomerID_final]</f>
        <v>C0098</v>
      </c>
      <c r="D644" s="17" t="str">
        <f>salesTable[firstName_Final]</f>
        <v>AKOSUA</v>
      </c>
      <c r="E644" s="17" t="str">
        <f>salesTable[lastName_final]</f>
        <v>ANTWI</v>
      </c>
      <c r="F644" s="17" t="str">
        <f>salesTable[Region_Final]</f>
        <v>KUMASI</v>
      </c>
      <c r="G644" t="str">
        <f>salesTable[productID_Final]</f>
        <v>P001</v>
      </c>
      <c r="H644" t="str">
        <f>salesTable[productName_final]</f>
        <v>LAPTOP PRO 14</v>
      </c>
      <c r="I644" t="str">
        <f>salesTable[productCategory_finalStatus]</f>
        <v>ELECTRONICS</v>
      </c>
      <c r="J644" t="str">
        <f>salesTable[customerType_Final]</f>
        <v>BUSINESS</v>
      </c>
      <c r="K644" t="str">
        <f>salesTable[SalesChannel_final]</f>
        <v>MOBILE APP</v>
      </c>
      <c r="L644" t="str">
        <f>salesTable[paymentMethod_Final]</f>
        <v>CASH</v>
      </c>
      <c r="M644">
        <f>salesTable[Quantity_final]</f>
        <v>6</v>
      </c>
      <c r="N644">
        <f>salesTable[UnitPrice_final]</f>
        <v>4200</v>
      </c>
      <c r="O644">
        <f>salesTable[revenue_final]</f>
        <v>25200</v>
      </c>
      <c r="P644" t="str">
        <f>salesTable[Phone_final]</f>
        <v>0208721171</v>
      </c>
      <c r="Q644" t="str">
        <f>salesTable[email_final]</f>
        <v>Akosua.Antwi44@Example.Com</v>
      </c>
      <c r="R644" t="str">
        <f>salesTable[sources_final]</f>
        <v>Mobile_App_Export.csv</v>
      </c>
      <c r="S644" s="22"/>
    </row>
    <row r="645" spans="1:19" x14ac:dyDescent="0.3">
      <c r="A645" s="8" t="str">
        <f>salesTable[orderRef_final]</f>
        <v>GH-KUM-2025-00618</v>
      </c>
      <c r="B645" s="17">
        <f>salesTable[orderDate_final]</f>
        <v>45909</v>
      </c>
      <c r="C645" s="17" t="str">
        <f>salesTable[CustomerID_final]</f>
        <v>C0237</v>
      </c>
      <c r="D645" s="17" t="str">
        <f>salesTable[firstName_Final]</f>
        <v>NAA</v>
      </c>
      <c r="E645" s="17" t="str">
        <f>salesTable[lastName_final]</f>
        <v>ARTHUR</v>
      </c>
      <c r="F645" s="17" t="str">
        <f>salesTable[Region_Final]</f>
        <v>KUMASI</v>
      </c>
      <c r="G645" t="str">
        <f>salesTable[productID_Final]</f>
        <v>P012</v>
      </c>
      <c r="H645" t="str">
        <f>salesTable[productName_final]</f>
        <v>BLENDER PLUS</v>
      </c>
      <c r="I645" t="str">
        <f>salesTable[productCategory_finalStatus]</f>
        <v>MISMATCH</v>
      </c>
      <c r="J645" t="str">
        <f>salesTable[customerType_Final]</f>
        <v>GOVERNMENT</v>
      </c>
      <c r="K645" t="str">
        <f>salesTable[SalesChannel_final]</f>
        <v>MOBILE APP</v>
      </c>
      <c r="L645" t="str">
        <f>salesTable[paymentMethod_Final]</f>
        <v>MOBILE MONEY</v>
      </c>
      <c r="M645">
        <f>salesTable[Quantity_final]</f>
        <v>12</v>
      </c>
      <c r="N645">
        <f>salesTable[UnitPrice_final]</f>
        <v>620</v>
      </c>
      <c r="O645">
        <f>salesTable[revenue_final]</f>
        <v>7440</v>
      </c>
      <c r="P645" t="str">
        <f>salesTable[Phone_final]</f>
        <v>0555234389</v>
      </c>
      <c r="Q645" t="str">
        <f>salesTable[email_final]</f>
        <v>Naa.Arthur87@Example.Com</v>
      </c>
      <c r="R645" t="str">
        <f>salesTable[sources_final]</f>
        <v>Mobile_App_Export.csv</v>
      </c>
      <c r="S645" s="22"/>
    </row>
    <row r="646" spans="1:19" x14ac:dyDescent="0.3">
      <c r="A646" s="8" t="str">
        <f>salesTable[orderRef_final]</f>
        <v>GH-KUM-2025-00626</v>
      </c>
      <c r="B646" s="17">
        <f>salesTable[orderDate_final]</f>
        <v>45996</v>
      </c>
      <c r="C646" s="17" t="str">
        <f>salesTable[CustomerID_final]</f>
        <v>C0280</v>
      </c>
      <c r="D646" s="17" t="str">
        <f>salesTable[firstName_Final]</f>
        <v>KOJO</v>
      </c>
      <c r="E646" s="17" t="str">
        <f>salesTable[lastName_final]</f>
        <v>OWUSU</v>
      </c>
      <c r="F646" s="17" t="str">
        <f>salesTable[Region_Final]</f>
        <v>KUMASI</v>
      </c>
      <c r="G646" t="str">
        <f>salesTable[productID_Final]</f>
        <v>P006</v>
      </c>
      <c r="H646" t="str">
        <f>salesTable[productName_final]</f>
        <v>STANDING DESK</v>
      </c>
      <c r="I646" t="str">
        <f>salesTable[productCategory_finalStatus]</f>
        <v>FURNITURE</v>
      </c>
      <c r="J646" t="str">
        <f>salesTable[customerType_Final]</f>
        <v>GOVERNMENT</v>
      </c>
      <c r="K646" t="str">
        <f>salesTable[SalesChannel_final]</f>
        <v>ONLINE</v>
      </c>
      <c r="L646" t="str">
        <f>salesTable[paymentMethod_Final]</f>
        <v>CARD</v>
      </c>
      <c r="M646">
        <f>salesTable[Quantity_final]</f>
        <v>11</v>
      </c>
      <c r="N646">
        <f>salesTable[UnitPrice_final]</f>
        <v>1900</v>
      </c>
      <c r="O646">
        <f>salesTable[revenue_final]</f>
        <v>20900</v>
      </c>
      <c r="P646" t="str">
        <f>salesTable[Phone_final]</f>
        <v>0501605348</v>
      </c>
      <c r="Q646" t="str">
        <f>salesTable[email_final]</f>
        <v>Kojo.Owusu21@Example.Com</v>
      </c>
      <c r="R646" t="str">
        <f>salesTable[sources_final]</f>
        <v>Agent_App_2025.csv</v>
      </c>
      <c r="S646" s="22"/>
    </row>
    <row r="647" spans="1:19" x14ac:dyDescent="0.3">
      <c r="A647" s="8" t="str">
        <f>salesTable[orderRef_final]</f>
        <v>GH-KUM-2025-00631</v>
      </c>
      <c r="B647" s="17">
        <f>salesTable[orderDate_final]</f>
        <v>45879</v>
      </c>
      <c r="C647" s="17" t="str">
        <f>salesTable[CustomerID_final]</f>
        <v>C0094</v>
      </c>
      <c r="D647" s="17" t="str">
        <f>salesTable[firstName_Final]</f>
        <v>KOFI</v>
      </c>
      <c r="E647" s="17" t="str">
        <f>salesTable[lastName_final]</f>
        <v>ARTHUR</v>
      </c>
      <c r="F647" s="17" t="str">
        <f>salesTable[Region_Final]</f>
        <v>KUMASI</v>
      </c>
      <c r="G647" t="str">
        <f>salesTable[productID_Final]</f>
        <v>P008</v>
      </c>
      <c r="H647" t="str">
        <f>salesTable[productName_final]</f>
        <v>MICROWAVE 25L</v>
      </c>
      <c r="I647" t="str">
        <f>salesTable[productCategory_finalStatus]</f>
        <v>HOME APPLIANCES</v>
      </c>
      <c r="J647" t="str">
        <f>salesTable[customerType_Final]</f>
        <v>GOVERNMENT</v>
      </c>
      <c r="K647" t="str">
        <f>salesTable[SalesChannel_final]</f>
        <v>IN-STORE</v>
      </c>
      <c r="L647" t="str">
        <f>salesTable[paymentMethod_Final]</f>
        <v>CASH</v>
      </c>
      <c r="M647">
        <f>salesTable[Quantity_final]</f>
        <v>6</v>
      </c>
      <c r="N647">
        <f>salesTable[UnitPrice_final]</f>
        <v>1250</v>
      </c>
      <c r="O647">
        <f>salesTable[revenue_final]</f>
        <v>7500</v>
      </c>
      <c r="P647" t="str">
        <f>salesTable[Phone_final]</f>
        <v>0595984152</v>
      </c>
      <c r="Q647" t="str">
        <f>salesTable[email_final]</f>
        <v>Kofi.Arthur16@Example.Com</v>
      </c>
      <c r="R647" t="str">
        <f>salesTable[sources_final]</f>
        <v>Mobile_App_Export.csv</v>
      </c>
      <c r="S647" s="22"/>
    </row>
    <row r="648" spans="1:19" x14ac:dyDescent="0.3">
      <c r="A648" s="8" t="str">
        <f>salesTable[orderRef_final]</f>
        <v>GH-KUM-2025-00634</v>
      </c>
      <c r="B648" s="17">
        <f>salesTable[orderDate_final]</f>
        <v>45944</v>
      </c>
      <c r="C648" s="17" t="str">
        <f>salesTable[CustomerID_final]</f>
        <v>C0067</v>
      </c>
      <c r="D648" s="17" t="str">
        <f>salesTable[firstName_Final]</f>
        <v>MICHAEL</v>
      </c>
      <c r="E648" s="17" t="str">
        <f>salesTable[lastName_final]</f>
        <v>BADU</v>
      </c>
      <c r="F648" s="17" t="str">
        <f>salesTable[Region_Final]</f>
        <v>KUMASI</v>
      </c>
      <c r="G648" t="str">
        <f>salesTable[productID_Final]</f>
        <v>P006</v>
      </c>
      <c r="H648" t="str">
        <f>salesTable[productName_final]</f>
        <v>STANDING DESK</v>
      </c>
      <c r="I648" t="str">
        <f>salesTable[productCategory_finalStatus]</f>
        <v>FURNITURE</v>
      </c>
      <c r="J648" t="str">
        <f>salesTable[customerType_Final]</f>
        <v>BUSINESS</v>
      </c>
      <c r="K648" t="str">
        <f>salesTable[SalesChannel_final]</f>
        <v>ONLINE</v>
      </c>
      <c r="L648" t="str">
        <f>salesTable[paymentMethod_Final]</f>
        <v>CASH</v>
      </c>
      <c r="M648">
        <f>salesTable[Quantity_final]</f>
        <v>3</v>
      </c>
      <c r="N648">
        <f>salesTable[UnitPrice_final]</f>
        <v>1900</v>
      </c>
      <c r="O648">
        <f>salesTable[revenue_final]</f>
        <v>5700</v>
      </c>
      <c r="P648" t="str">
        <f>salesTable[Phone_final]</f>
        <v>0598475132</v>
      </c>
      <c r="Q648" t="str">
        <f>salesTable[email_final]</f>
        <v>Michael.Badu36@Example.Com</v>
      </c>
      <c r="R648" t="str">
        <f>salesTable[sources_final]</f>
        <v>Retail_POS_2025.csv</v>
      </c>
      <c r="S648" s="22"/>
    </row>
    <row r="649" spans="1:19" x14ac:dyDescent="0.3">
      <c r="A649" s="8" t="str">
        <f>salesTable[orderRef_final]</f>
        <v>GH-KUM-2025-00637</v>
      </c>
      <c r="B649" s="17" t="str">
        <f>salesTable[orderDate_final]</f>
        <v>OUT OF SCOPE</v>
      </c>
      <c r="C649" s="17" t="str">
        <f>salesTable[CustomerID_final]</f>
        <v>C0069</v>
      </c>
      <c r="D649" s="17" t="str">
        <f>salesTable[firstName_Final]</f>
        <v>KOJO</v>
      </c>
      <c r="E649" s="17" t="str">
        <f>salesTable[lastName_final]</f>
        <v>ADDO</v>
      </c>
      <c r="F649" s="17" t="str">
        <f>salesTable[Region_Final]</f>
        <v>KUMASI</v>
      </c>
      <c r="G649" t="str">
        <f>salesTable[productID_Final]</f>
        <v>P007</v>
      </c>
      <c r="H649" t="str">
        <f>salesTable[productName_final]</f>
        <v>COTTON SHIRT</v>
      </c>
      <c r="I649" t="str">
        <f>salesTable[productCategory_finalStatus]</f>
        <v>CLOTHING</v>
      </c>
      <c r="J649" t="str">
        <f>salesTable[customerType_Final]</f>
        <v>BUSINESS</v>
      </c>
      <c r="K649" t="str">
        <f>salesTable[SalesChannel_final]</f>
        <v>IN-STORE</v>
      </c>
      <c r="L649" t="str">
        <f>salesTable[paymentMethod_Final]</f>
        <v>CASH</v>
      </c>
      <c r="M649">
        <f>salesTable[Quantity_final]</f>
        <v>8</v>
      </c>
      <c r="N649">
        <f>salesTable[UnitPrice_final]</f>
        <v>180</v>
      </c>
      <c r="O649">
        <f>salesTable[revenue_final]</f>
        <v>1440</v>
      </c>
      <c r="P649" t="str">
        <f>salesTable[Phone_final]</f>
        <v>0206637199</v>
      </c>
      <c r="Q649" t="str">
        <f>salesTable[email_final]</f>
        <v>Kojo.Addo64@Example.Com</v>
      </c>
      <c r="R649" t="str">
        <f>salesTable[sources_final]</f>
        <v>Retail_POS_2025.csv</v>
      </c>
      <c r="S649" s="22"/>
    </row>
    <row r="650" spans="1:19" x14ac:dyDescent="0.3">
      <c r="A650" s="8" t="str">
        <f>salesTable[orderRef_final]</f>
        <v>GH-KUM-2025-00645</v>
      </c>
      <c r="B650" s="17" t="str">
        <f>salesTable[orderDate_final]</f>
        <v>OUT OF SCOPE</v>
      </c>
      <c r="C650" s="17" t="str">
        <f>salesTable[CustomerID_final]</f>
        <v>C0345</v>
      </c>
      <c r="D650" s="17" t="str">
        <f>salesTable[firstName_Final]</f>
        <v>DANIEL</v>
      </c>
      <c r="E650" s="17" t="str">
        <f>salesTable[lastName_final]</f>
        <v>MENSAH</v>
      </c>
      <c r="F650" s="17" t="str">
        <f>salesTable[Region_Final]</f>
        <v>KUMASI</v>
      </c>
      <c r="G650" t="str">
        <f>salesTable[productID_Final]</f>
        <v>P005</v>
      </c>
      <c r="H650" t="str">
        <f>salesTable[productName_final]</f>
        <v>SMARTPHONE X</v>
      </c>
      <c r="I650" t="str">
        <f>salesTable[productCategory_finalStatus]</f>
        <v>ELECTRONICS</v>
      </c>
      <c r="J650" t="str">
        <f>salesTable[customerType_Final]</f>
        <v>BUSINESS</v>
      </c>
      <c r="K650" t="str">
        <f>salesTable[SalesChannel_final]</f>
        <v>MOBILE APP</v>
      </c>
      <c r="L650" t="str">
        <f>salesTable[paymentMethod_Final]</f>
        <v>MOBILE MONEY</v>
      </c>
      <c r="M650">
        <f>salesTable[Quantity_final]</f>
        <v>7</v>
      </c>
      <c r="N650">
        <f>salesTable[UnitPrice_final]</f>
        <v>2750</v>
      </c>
      <c r="O650">
        <f>salesTable[revenue_final]</f>
        <v>19250</v>
      </c>
      <c r="P650" t="str">
        <f>salesTable[Phone_final]</f>
        <v>0275584318</v>
      </c>
      <c r="Q650" t="str">
        <f>salesTable[email_final]</f>
        <v>Daniel.Mensah31@Example.Com</v>
      </c>
      <c r="R650" t="str">
        <f>salesTable[sources_final]</f>
        <v>Agent_App_2025.csv</v>
      </c>
      <c r="S650" s="22"/>
    </row>
    <row r="651" spans="1:19" x14ac:dyDescent="0.3">
      <c r="A651" s="8" t="str">
        <f>salesTable[orderRef_final]</f>
        <v>GH-KUM-2025-00650</v>
      </c>
      <c r="B651" s="17" t="str">
        <f>salesTable[orderDate_final]</f>
        <v>OUT OF SCOPE</v>
      </c>
      <c r="C651" s="17" t="str">
        <f>salesTable[CustomerID_final]</f>
        <v>C0237</v>
      </c>
      <c r="D651" s="17" t="str">
        <f>salesTable[firstName_Final]</f>
        <v>NAA</v>
      </c>
      <c r="E651" s="17" t="str">
        <f>salesTable[lastName_final]</f>
        <v>ARTHUR</v>
      </c>
      <c r="F651" s="17" t="str">
        <f>salesTable[Region_Final]</f>
        <v>KUMASI</v>
      </c>
      <c r="G651" t="str">
        <f>salesTable[productID_Final]</f>
        <v>P011</v>
      </c>
      <c r="H651" t="str">
        <f>salesTable[productName_final]</f>
        <v>EXECUTIVE DESK</v>
      </c>
      <c r="I651" t="str">
        <f>salesTable[productCategory_finalStatus]</f>
        <v>FURNITURE</v>
      </c>
      <c r="J651" t="str">
        <f>salesTable[customerType_Final]</f>
        <v>BUSINESS</v>
      </c>
      <c r="K651" t="str">
        <f>salesTable[SalesChannel_final]</f>
        <v>AGENT</v>
      </c>
      <c r="L651" t="str">
        <f>salesTable[paymentMethod_Final]</f>
        <v>BANK TRANSFER</v>
      </c>
      <c r="M651">
        <f>salesTable[Quantity_final]</f>
        <v>7</v>
      </c>
      <c r="N651">
        <f>salesTable[UnitPrice_final]</f>
        <v>2400</v>
      </c>
      <c r="O651">
        <f>salesTable[revenue_final]</f>
        <v>16800</v>
      </c>
      <c r="P651" t="str">
        <f>salesTable[Phone_final]</f>
        <v>0502113340</v>
      </c>
      <c r="Q651" t="str">
        <f>salesTable[email_final]</f>
        <v>Naa.Arthur42@Example.Com</v>
      </c>
      <c r="R651" t="str">
        <f>salesTable[sources_final]</f>
        <v>Agent_App_2025.csv</v>
      </c>
      <c r="S651" s="22"/>
    </row>
    <row r="652" spans="1:19" x14ac:dyDescent="0.3">
      <c r="A652" s="8" t="str">
        <f>salesTable[orderRef_final]</f>
        <v>GH-KUM-2025-00653</v>
      </c>
      <c r="B652" s="17" t="str">
        <f>salesTable[orderDate_final]</f>
        <v>OUT OF SCOPE</v>
      </c>
      <c r="C652" s="17" t="str">
        <f>salesTable[CustomerID_final]</f>
        <v>C0044</v>
      </c>
      <c r="D652" s="17" t="str">
        <f>salesTable[firstName_Final]</f>
        <v>ABENA</v>
      </c>
      <c r="E652" s="17" t="str">
        <f>salesTable[lastName_final]</f>
        <v>BADU</v>
      </c>
      <c r="F652" s="17" t="str">
        <f>salesTable[Region_Final]</f>
        <v>KUMASI</v>
      </c>
      <c r="G652" t="str">
        <f>salesTable[productID_Final]</f>
        <v>P005</v>
      </c>
      <c r="H652" t="str">
        <f>salesTable[productName_final]</f>
        <v>SMARTPHONE X</v>
      </c>
      <c r="I652" t="str">
        <f>salesTable[productCategory_finalStatus]</f>
        <v>ELECTRONICS</v>
      </c>
      <c r="J652" t="str">
        <f>salesTable[customerType_Final]</f>
        <v>INDIVIDUAL</v>
      </c>
      <c r="K652" t="str">
        <f>salesTable[SalesChannel_final]</f>
        <v>MOBILE APP</v>
      </c>
      <c r="L652" t="str">
        <f>salesTable[paymentMethod_Final]</f>
        <v>CASH</v>
      </c>
      <c r="M652">
        <f>salesTable[Quantity_final]</f>
        <v>8</v>
      </c>
      <c r="N652" t="str">
        <f>salesTable[UnitPrice_final]</f>
        <v>INVALID</v>
      </c>
      <c r="O652" t="str">
        <f>salesTable[revenue_final]</f>
        <v>INVALID</v>
      </c>
      <c r="P652" t="str">
        <f>salesTable[Phone_final]</f>
        <v>0552904134</v>
      </c>
      <c r="Q652" t="str">
        <f>salesTable[email_final]</f>
        <v>Abena.Badu44@Example.Com</v>
      </c>
      <c r="R652" t="str">
        <f>salesTable[sources_final]</f>
        <v>Mobile_App_Export.csv</v>
      </c>
      <c r="S652" s="22"/>
    </row>
    <row r="653" spans="1:19" x14ac:dyDescent="0.3">
      <c r="A653" s="8" t="str">
        <f>salesTable[orderRef_final]</f>
        <v>GH-KUM-2025-00658</v>
      </c>
      <c r="B653" s="17" t="str">
        <f>salesTable[orderDate_final]</f>
        <v>OUT OF SCOPE</v>
      </c>
      <c r="C653" s="17" t="str">
        <f>salesTable[CustomerID_final]</f>
        <v>C0072</v>
      </c>
      <c r="D653" s="17" t="str">
        <f>salesTable[firstName_Final]</f>
        <v>ADWOA</v>
      </c>
      <c r="E653" s="17" t="str">
        <f>salesTable[lastName_final]</f>
        <v>BADU</v>
      </c>
      <c r="F653" s="17" t="str">
        <f>salesTable[Region_Final]</f>
        <v>KUMASI</v>
      </c>
      <c r="G653" t="str">
        <f>salesTable[productID_Final]</f>
        <v>P012</v>
      </c>
      <c r="H653" t="str">
        <f>salesTable[productName_final]</f>
        <v>BLENDER PLUS</v>
      </c>
      <c r="I653" t="str">
        <f>salesTable[productCategory_finalStatus]</f>
        <v>HOME APPLIANCES</v>
      </c>
      <c r="J653" t="str">
        <f>salesTable[customerType_Final]</f>
        <v>BUSINESS</v>
      </c>
      <c r="K653" t="str">
        <f>salesTable[SalesChannel_final]</f>
        <v>MOBILE APP</v>
      </c>
      <c r="L653" t="str">
        <f>salesTable[paymentMethod_Final]</f>
        <v>CASH</v>
      </c>
      <c r="M653">
        <f>salesTable[Quantity_final]</f>
        <v>8</v>
      </c>
      <c r="N653">
        <f>salesTable[UnitPrice_final]</f>
        <v>620</v>
      </c>
      <c r="O653">
        <f>salesTable[revenue_final]</f>
        <v>4960</v>
      </c>
      <c r="P653" t="str">
        <f>salesTable[Phone_final]</f>
        <v>0272460436</v>
      </c>
      <c r="Q653" t="str">
        <f>salesTable[email_final]</f>
        <v>Adwoa.Badu80@Example.Com</v>
      </c>
      <c r="R653" t="str">
        <f>salesTable[sources_final]</f>
        <v>Agent_App_2025.csv</v>
      </c>
      <c r="S653" s="22"/>
    </row>
    <row r="654" spans="1:19" x14ac:dyDescent="0.3">
      <c r="A654" s="8" t="str">
        <f>salesTable[orderRef_final]</f>
        <v>GH-KUM-2025-00668</v>
      </c>
      <c r="B654" s="17" t="str">
        <f>salesTable[orderDate_final]</f>
        <v>OUT OF SCOPE</v>
      </c>
      <c r="C654" s="17" t="str">
        <f>salesTable[CustomerID_final]</f>
        <v>C0267</v>
      </c>
      <c r="D654" s="17" t="str">
        <f>salesTable[firstName_Final]</f>
        <v>ESI</v>
      </c>
      <c r="E654" s="17" t="str">
        <f>salesTable[lastName_final]</f>
        <v>APPIAH</v>
      </c>
      <c r="F654" s="17" t="str">
        <f>salesTable[Region_Final]</f>
        <v>KUMASI</v>
      </c>
      <c r="G654" t="str">
        <f>salesTable[productID_Final]</f>
        <v>P004</v>
      </c>
      <c r="H654" t="str">
        <f>salesTable[productName_final]</f>
        <v>LASER PRINTER</v>
      </c>
      <c r="I654" t="str">
        <f>salesTable[productCategory_finalStatus]</f>
        <v>OFFICE SUPPLIES</v>
      </c>
      <c r="J654" t="str">
        <f>salesTable[customerType_Final]</f>
        <v>BUSINESS</v>
      </c>
      <c r="K654" t="str">
        <f>salesTable[SalesChannel_final]</f>
        <v>IN-STORE</v>
      </c>
      <c r="L654" t="str">
        <f>salesTable[paymentMethod_Final]</f>
        <v>CASH</v>
      </c>
      <c r="M654">
        <f>salesTable[Quantity_final]</f>
        <v>6</v>
      </c>
      <c r="N654">
        <f>salesTable[UnitPrice_final]</f>
        <v>1650</v>
      </c>
      <c r="O654">
        <f>salesTable[revenue_final]</f>
        <v>9900</v>
      </c>
      <c r="P654" t="str">
        <f>salesTable[Phone_final]</f>
        <v>0545865712</v>
      </c>
      <c r="Q654" t="str">
        <f>salesTable[email_final]</f>
        <v>Esi.Appiah33@Example.Com</v>
      </c>
      <c r="R654" t="str">
        <f>salesTable[sources_final]</f>
        <v>Retail_POS_2025.csv</v>
      </c>
      <c r="S654" s="22"/>
    </row>
    <row r="655" spans="1:19" x14ac:dyDescent="0.3">
      <c r="A655" s="8" t="str">
        <f>salesTable[orderRef_final]</f>
        <v>GH-KUM-2025-00677</v>
      </c>
      <c r="B655" s="17" t="str">
        <f>salesTable[orderDate_final]</f>
        <v>OUT OF SCOPE</v>
      </c>
      <c r="C655" s="17" t="str">
        <f>salesTable[CustomerID_final]</f>
        <v>C0230</v>
      </c>
      <c r="D655" s="17" t="str">
        <f>salesTable[firstName_Final]</f>
        <v>NAA</v>
      </c>
      <c r="E655" s="17" t="str">
        <f>salesTable[lastName_final]</f>
        <v>APPIAH</v>
      </c>
      <c r="F655" s="17" t="str">
        <f>salesTable[Region_Final]</f>
        <v>KUMASI</v>
      </c>
      <c r="G655" t="str">
        <f>salesTable[productID_Final]</f>
        <v>P008</v>
      </c>
      <c r="H655" t="str">
        <f>salesTable[productName_final]</f>
        <v>MICROWAVE 25L</v>
      </c>
      <c r="I655" t="str">
        <f>salesTable[productCategory_finalStatus]</f>
        <v>HOME APPLIANCES</v>
      </c>
      <c r="J655" t="str">
        <f>salesTable[customerType_Final]</f>
        <v>GOVERNMENT</v>
      </c>
      <c r="K655" t="str">
        <f>salesTable[SalesChannel_final]</f>
        <v>IN-STORE</v>
      </c>
      <c r="L655" t="str">
        <f>salesTable[paymentMethod_Final]</f>
        <v>CARD</v>
      </c>
      <c r="M655">
        <f>salesTable[Quantity_final]</f>
        <v>3</v>
      </c>
      <c r="N655">
        <f>salesTable[UnitPrice_final]</f>
        <v>1250</v>
      </c>
      <c r="O655">
        <f>salesTable[revenue_final]</f>
        <v>3750</v>
      </c>
      <c r="P655" t="str">
        <f>salesTable[Phone_final]</f>
        <v>0273738753</v>
      </c>
      <c r="Q655" t="str">
        <f>salesTable[email_final]</f>
        <v>Naa.Appiah54@Example.Com</v>
      </c>
      <c r="R655" t="str">
        <f>salesTable[sources_final]</f>
        <v>Online_Sales_2025.xlsx</v>
      </c>
      <c r="S655" s="22"/>
    </row>
    <row r="656" spans="1:19" x14ac:dyDescent="0.3">
      <c r="A656" s="8" t="str">
        <f>salesTable[orderRef_final]</f>
        <v>GH-KUM-2025-00681</v>
      </c>
      <c r="B656" s="17" t="str">
        <f>salesTable[orderDate_final]</f>
        <v>OUT OF SCOPE</v>
      </c>
      <c r="C656" s="17" t="str">
        <f>salesTable[CustomerID_final]</f>
        <v>C0008</v>
      </c>
      <c r="D656" s="17" t="str">
        <f>salesTable[firstName_Final]</f>
        <v>ESI</v>
      </c>
      <c r="E656" s="17" t="str">
        <f>salesTable[lastName_final]</f>
        <v>BADU</v>
      </c>
      <c r="F656" s="17" t="str">
        <f>salesTable[Region_Final]</f>
        <v>KUMASI</v>
      </c>
      <c r="G656" t="str">
        <f>salesTable[productID_Final]</f>
        <v>P007</v>
      </c>
      <c r="H656" t="str">
        <f>salesTable[productName_final]</f>
        <v>COTTON SHIRT</v>
      </c>
      <c r="I656" t="str">
        <f>salesTable[productCategory_finalStatus]</f>
        <v>CLOTHING</v>
      </c>
      <c r="J656" t="str">
        <f>salesTable[customerType_Final]</f>
        <v>GOVERNMENT</v>
      </c>
      <c r="K656" t="str">
        <f>salesTable[SalesChannel_final]</f>
        <v>ONLINE</v>
      </c>
      <c r="L656" t="str">
        <f>salesTable[paymentMethod_Final]</f>
        <v>CASH</v>
      </c>
      <c r="M656">
        <f>salesTable[Quantity_final]</f>
        <v>7</v>
      </c>
      <c r="N656">
        <f>salesTable[UnitPrice_final]</f>
        <v>180</v>
      </c>
      <c r="O656">
        <f>salesTable[revenue_final]</f>
        <v>1260</v>
      </c>
      <c r="P656" t="str">
        <f>salesTable[Phone_final]</f>
        <v>0507901553</v>
      </c>
      <c r="Q656" t="str">
        <f>salesTable[email_final]</f>
        <v>Esi.Badu89@Example.Com</v>
      </c>
      <c r="R656" t="str">
        <f>salesTable[sources_final]</f>
        <v>Online_Sales_2025.xlsx</v>
      </c>
      <c r="S656" s="22"/>
    </row>
    <row r="657" spans="1:19" x14ac:dyDescent="0.3">
      <c r="A657" s="8" t="str">
        <f>salesTable[orderRef_final]</f>
        <v>GH-KUM-2025-00684</v>
      </c>
      <c r="B657" s="17" t="str">
        <f>salesTable[orderDate_final]</f>
        <v>OUT OF SCOPE</v>
      </c>
      <c r="C657" s="17" t="str">
        <f>salesTable[CustomerID_final]</f>
        <v>C0349</v>
      </c>
      <c r="D657" s="17" t="str">
        <f>salesTable[firstName_Final]</f>
        <v>AMA</v>
      </c>
      <c r="E657" s="17" t="str">
        <f>salesTable[lastName_final]</f>
        <v>BOATENG</v>
      </c>
      <c r="F657" s="17" t="str">
        <f>salesTable[Region_Final]</f>
        <v>KUMASI</v>
      </c>
      <c r="G657" t="str">
        <f>salesTable[productID_Final]</f>
        <v>P008</v>
      </c>
      <c r="H657" t="str">
        <f>salesTable[productName_final]</f>
        <v>MICROWAVE 25L</v>
      </c>
      <c r="I657" t="str">
        <f>salesTable[productCategory_finalStatus]</f>
        <v>HOME APPLIANCES</v>
      </c>
      <c r="J657" t="str">
        <f>salesTable[customerType_Final]</f>
        <v>BUSINESS</v>
      </c>
      <c r="K657" t="str">
        <f>salesTable[SalesChannel_final]</f>
        <v>MOBILE APP</v>
      </c>
      <c r="L657" t="str">
        <f>salesTable[paymentMethod_Final]</f>
        <v>BANK TRANSFER</v>
      </c>
      <c r="M657">
        <f>salesTable[Quantity_final]</f>
        <v>2</v>
      </c>
      <c r="N657">
        <f>salesTable[UnitPrice_final]</f>
        <v>1250</v>
      </c>
      <c r="O657">
        <f>salesTable[revenue_final]</f>
        <v>2500</v>
      </c>
      <c r="P657" t="str">
        <f>salesTable[Phone_final]</f>
        <v>0206896204</v>
      </c>
      <c r="Q657" t="str">
        <f>salesTable[email_final]</f>
        <v>Ama.Boateng82@Example.Com</v>
      </c>
      <c r="R657" t="str">
        <f>salesTable[sources_final]</f>
        <v>Online_Sales_2025.xlsx</v>
      </c>
      <c r="S657" s="22"/>
    </row>
    <row r="658" spans="1:19" x14ac:dyDescent="0.3">
      <c r="A658" s="8" t="str">
        <f>salesTable[orderRef_final]</f>
        <v>GH-KUM-2025-00686</v>
      </c>
      <c r="B658" s="17">
        <f>salesTable[orderDate_final]</f>
        <v>45872</v>
      </c>
      <c r="C658" s="17" t="str">
        <f>salesTable[CustomerID_final]</f>
        <v>C0050</v>
      </c>
      <c r="D658" s="17" t="str">
        <f>salesTable[firstName_Final]</f>
        <v>AKOSUA</v>
      </c>
      <c r="E658" s="17" t="str">
        <f>salesTable[lastName_final]</f>
        <v>ADDO</v>
      </c>
      <c r="F658" s="17" t="str">
        <f>salesTable[Region_Final]</f>
        <v>KUMASI</v>
      </c>
      <c r="G658" t="str">
        <f>salesTable[productID_Final]</f>
        <v>P011</v>
      </c>
      <c r="H658" t="str">
        <f>salesTable[productName_final]</f>
        <v>EXECUTIVE DESK</v>
      </c>
      <c r="I658" t="str">
        <f>salesTable[productCategory_finalStatus]</f>
        <v>FURNITURE</v>
      </c>
      <c r="J658" t="str">
        <f>salesTable[customerType_Final]</f>
        <v>BUSINESS</v>
      </c>
      <c r="K658" t="str">
        <f>salesTable[SalesChannel_final]</f>
        <v>IN-STORE</v>
      </c>
      <c r="L658" t="str">
        <f>salesTable[paymentMethod_Final]</f>
        <v>BANK TRANSFER</v>
      </c>
      <c r="M658">
        <f>salesTable[Quantity_final]</f>
        <v>6</v>
      </c>
      <c r="N658">
        <f>salesTable[UnitPrice_final]</f>
        <v>2300</v>
      </c>
      <c r="O658">
        <f>salesTable[revenue_final]</f>
        <v>13800</v>
      </c>
      <c r="P658" t="str">
        <f>salesTable[Phone_final]</f>
        <v>0553158276</v>
      </c>
      <c r="Q658" t="str">
        <f>salesTable[email_final]</f>
        <v>Akosua.Addo11@Example.Com</v>
      </c>
      <c r="R658" t="str">
        <f>salesTable[sources_final]</f>
        <v>Agent_App_2025.csv</v>
      </c>
      <c r="S658" s="22"/>
    </row>
    <row r="659" spans="1:19" x14ac:dyDescent="0.3">
      <c r="A659" s="8" t="str">
        <f>salesTable[orderRef_final]</f>
        <v>GH-KUM-2025-00687</v>
      </c>
      <c r="B659" s="17" t="str">
        <f>salesTable[orderDate_final]</f>
        <v>OUT OF SCOPE</v>
      </c>
      <c r="C659" s="17" t="str">
        <f>salesTable[CustomerID_final]</f>
        <v>C0019</v>
      </c>
      <c r="D659" s="17" t="str">
        <f>salesTable[firstName_Final]</f>
        <v>KOFI</v>
      </c>
      <c r="E659" s="17" t="str">
        <f>salesTable[lastName_final]</f>
        <v>ASARE</v>
      </c>
      <c r="F659" s="17" t="str">
        <f>salesTable[Region_Final]</f>
        <v>KUMASI</v>
      </c>
      <c r="G659" t="str">
        <f>salesTable[productID_Final]</f>
        <v>P006</v>
      </c>
      <c r="H659" t="str">
        <f>salesTable[productName_final]</f>
        <v>STANDING DESK</v>
      </c>
      <c r="I659" t="str">
        <f>salesTable[productCategory_finalStatus]</f>
        <v>FURNITURE</v>
      </c>
      <c r="J659" t="str">
        <f>salesTable[customerType_Final]</f>
        <v>INDIVIDUAL</v>
      </c>
      <c r="K659" t="str">
        <f>salesTable[SalesChannel_final]</f>
        <v>ONLINE</v>
      </c>
      <c r="L659" t="str">
        <f>salesTable[paymentMethod_Final]</f>
        <v>BANK TRANSFER</v>
      </c>
      <c r="M659">
        <f>salesTable[Quantity_final]</f>
        <v>10</v>
      </c>
      <c r="N659">
        <f>salesTable[UnitPrice_final]</f>
        <v>1900</v>
      </c>
      <c r="O659">
        <f>salesTable[revenue_final]</f>
        <v>19000</v>
      </c>
      <c r="P659" t="str">
        <f>salesTable[Phone_final]</f>
        <v>0267804326</v>
      </c>
      <c r="Q659" t="str">
        <f>salesTable[email_final]</f>
        <v>Kofi.Asare64@Example.Com</v>
      </c>
      <c r="R659" t="str">
        <f>salesTable[sources_final]</f>
        <v>Retail_POS_2025.csv</v>
      </c>
      <c r="S659" s="22"/>
    </row>
    <row r="660" spans="1:19" x14ac:dyDescent="0.3">
      <c r="A660" s="8" t="str">
        <f>salesTable[orderRef_final]</f>
        <v>GH-KUM-2025-00688</v>
      </c>
      <c r="B660" s="17">
        <f>salesTable[orderDate_final]</f>
        <v>45952</v>
      </c>
      <c r="C660" s="17" t="str">
        <f>salesTable[CustomerID_final]</f>
        <v>C0133</v>
      </c>
      <c r="D660" s="17" t="str">
        <f>salesTable[firstName_Final]</f>
        <v>DANIEL</v>
      </c>
      <c r="E660" s="17" t="str">
        <f>salesTable[lastName_final]</f>
        <v>OSEI</v>
      </c>
      <c r="F660" s="17" t="str">
        <f>salesTable[Region_Final]</f>
        <v>KUMASI</v>
      </c>
      <c r="G660" t="str">
        <f>salesTable[productID_Final]</f>
        <v>P005</v>
      </c>
      <c r="H660" t="str">
        <f>salesTable[productName_final]</f>
        <v>SMARTPHONE X</v>
      </c>
      <c r="I660" t="str">
        <f>salesTable[productCategory_finalStatus]</f>
        <v>ELECTRONICS</v>
      </c>
      <c r="J660" t="str">
        <f>salesTable[customerType_Final]</f>
        <v>BUSINESS</v>
      </c>
      <c r="K660" t="str">
        <f>salesTable[SalesChannel_final]</f>
        <v>AGENT</v>
      </c>
      <c r="L660" t="str">
        <f>salesTable[paymentMethod_Final]</f>
        <v>BANK TRANSFER</v>
      </c>
      <c r="M660">
        <f>salesTable[Quantity_final]</f>
        <v>5</v>
      </c>
      <c r="N660">
        <f>salesTable[UnitPrice_final]</f>
        <v>2800</v>
      </c>
      <c r="O660">
        <f>salesTable[revenue_final]</f>
        <v>14000</v>
      </c>
      <c r="P660" t="str">
        <f>salesTable[Phone_final]</f>
        <v>0593309453</v>
      </c>
      <c r="Q660" t="str">
        <f>salesTable[email_final]</f>
        <v>Daniel.Osei41@Example.Com</v>
      </c>
      <c r="R660" t="str">
        <f>salesTable[sources_final]</f>
        <v>Mobile_App_Export.csv</v>
      </c>
      <c r="S660" s="22"/>
    </row>
    <row r="661" spans="1:19" x14ac:dyDescent="0.3">
      <c r="A661" s="8" t="str">
        <f>salesTable[orderRef_final]</f>
        <v>GH-KUM-2025-00692</v>
      </c>
      <c r="B661" s="17">
        <f>salesTable[orderDate_final]</f>
        <v>45764</v>
      </c>
      <c r="C661" s="17" t="str">
        <f>salesTable[CustomerID_final]</f>
        <v>C0212</v>
      </c>
      <c r="D661" s="17" t="str">
        <f>salesTable[firstName_Final]</f>
        <v>KOJO</v>
      </c>
      <c r="E661" s="17" t="str">
        <f>salesTable[lastName_final]</f>
        <v>ARTHUR</v>
      </c>
      <c r="F661" s="17" t="str">
        <f>salesTable[Region_Final]</f>
        <v>KUMASI</v>
      </c>
      <c r="G661" t="str">
        <f>salesTable[productID_Final]</f>
        <v>P003</v>
      </c>
      <c r="H661" t="str">
        <f>salesTable[productName_final]</f>
        <v>WIRELESS HEADSET</v>
      </c>
      <c r="I661" t="str">
        <f>salesTable[productCategory_finalStatus]</f>
        <v>ELECTRONICS</v>
      </c>
      <c r="J661" t="str">
        <f>salesTable[customerType_Final]</f>
        <v>BUSINESS</v>
      </c>
      <c r="K661" t="str">
        <f>salesTable[SalesChannel_final]</f>
        <v>ONLINE</v>
      </c>
      <c r="L661" t="str">
        <f>salesTable[paymentMethod_Final]</f>
        <v>CARD</v>
      </c>
      <c r="M661">
        <f>salesTable[Quantity_final]</f>
        <v>5</v>
      </c>
      <c r="N661">
        <f>salesTable[UnitPrice_final]</f>
        <v>520</v>
      </c>
      <c r="O661">
        <f>salesTable[revenue_final]</f>
        <v>2600</v>
      </c>
      <c r="P661" t="str">
        <f>salesTable[Phone_final]</f>
        <v>0506239949</v>
      </c>
      <c r="Q661" t="str">
        <f>salesTable[email_final]</f>
        <v>Kojo.Arthur89@Example.Com</v>
      </c>
      <c r="R661" t="str">
        <f>salesTable[sources_final]</f>
        <v>Mobile_App_Export.csv</v>
      </c>
      <c r="S661" s="22"/>
    </row>
    <row r="662" spans="1:19" x14ac:dyDescent="0.3">
      <c r="A662" s="8" t="str">
        <f>salesTable[orderRef_final]</f>
        <v>GH-KUM-2025-00704</v>
      </c>
      <c r="B662" s="17">
        <f>salesTable[orderDate_final]</f>
        <v>45665</v>
      </c>
      <c r="C662" s="17" t="str">
        <f>salesTable[CustomerID_final]</f>
        <v>C0216</v>
      </c>
      <c r="D662" s="17" t="str">
        <f>salesTable[firstName_Final]</f>
        <v>ABENA</v>
      </c>
      <c r="E662" s="17" t="str">
        <f>salesTable[lastName_final]</f>
        <v>BOATENG</v>
      </c>
      <c r="F662" s="17" t="str">
        <f>salesTable[Region_Final]</f>
        <v>KUMASI</v>
      </c>
      <c r="G662" t="str">
        <f>salesTable[productID_Final]</f>
        <v>P004</v>
      </c>
      <c r="H662" t="str">
        <f>salesTable[productName_final]</f>
        <v>LASER PRINTER</v>
      </c>
      <c r="I662" t="str">
        <f>salesTable[productCategory_finalStatus]</f>
        <v>OFFICE SUPPLIES</v>
      </c>
      <c r="J662" t="str">
        <f>salesTable[customerType_Final]</f>
        <v>GOVERNMENT</v>
      </c>
      <c r="K662" t="str">
        <f>salesTable[SalesChannel_final]</f>
        <v>ONLINE</v>
      </c>
      <c r="L662" t="str">
        <f>salesTable[paymentMethod_Final]</f>
        <v>CARD</v>
      </c>
      <c r="M662">
        <f>salesTable[Quantity_final]</f>
        <v>11</v>
      </c>
      <c r="N662">
        <f>salesTable[UnitPrice_final]</f>
        <v>1650</v>
      </c>
      <c r="O662">
        <f>salesTable[revenue_final]</f>
        <v>18150</v>
      </c>
      <c r="P662" t="str">
        <f>salesTable[Phone_final]</f>
        <v>0558256703</v>
      </c>
      <c r="Q662" t="str">
        <f>salesTable[email_final]</f>
        <v>Abena.Boateng70Example.Com</v>
      </c>
      <c r="R662" t="str">
        <f>salesTable[sources_final]</f>
        <v>Agent_App_2025.csv</v>
      </c>
      <c r="S662" s="22"/>
    </row>
    <row r="663" spans="1:19" x14ac:dyDescent="0.3">
      <c r="A663" s="8" t="str">
        <f>salesTable[orderRef_final]</f>
        <v>GH-KUM-2025-00706</v>
      </c>
      <c r="B663" s="17" t="str">
        <f>salesTable[orderDate_final]</f>
        <v>OUT OF SCOPE</v>
      </c>
      <c r="C663" s="17" t="str">
        <f>salesTable[CustomerID_final]</f>
        <v>C0276</v>
      </c>
      <c r="D663" s="17" t="str">
        <f>salesTable[firstName_Final]</f>
        <v>YAW</v>
      </c>
      <c r="E663" s="17" t="str">
        <f>salesTable[lastName_final]</f>
        <v>OWUSU</v>
      </c>
      <c r="F663" s="17" t="str">
        <f>salesTable[Region_Final]</f>
        <v>KUMASI</v>
      </c>
      <c r="G663" t="str">
        <f>salesTable[productID_Final]</f>
        <v>P010</v>
      </c>
      <c r="H663" t="str">
        <f>salesTable[productName_final]</f>
        <v>AIR CONDITIONER</v>
      </c>
      <c r="I663" t="str">
        <f>salesTable[productCategory_finalStatus]</f>
        <v>HOME APPLIANCES</v>
      </c>
      <c r="J663" t="str">
        <f>salesTable[customerType_Final]</f>
        <v>BUSINESS</v>
      </c>
      <c r="K663" t="str">
        <f>salesTable[SalesChannel_final]</f>
        <v>IN-STORE</v>
      </c>
      <c r="L663" t="str">
        <f>salesTable[paymentMethod_Final]</f>
        <v>CASH</v>
      </c>
      <c r="M663">
        <f>salesTable[Quantity_final]</f>
        <v>11</v>
      </c>
      <c r="N663">
        <f>salesTable[UnitPrice_final]</f>
        <v>3600</v>
      </c>
      <c r="O663">
        <f>salesTable[revenue_final]</f>
        <v>39600</v>
      </c>
      <c r="P663" t="str">
        <f>salesTable[Phone_final]</f>
        <v>0272803588</v>
      </c>
      <c r="Q663" t="str">
        <f>salesTable[email_final]</f>
        <v>Yaw.Owusu99@Example.Com</v>
      </c>
      <c r="R663" t="str">
        <f>salesTable[sources_final]</f>
        <v>Agent_App_2025.csv</v>
      </c>
      <c r="S663" s="22"/>
    </row>
    <row r="664" spans="1:19" x14ac:dyDescent="0.3">
      <c r="A664" s="8" t="str">
        <f>salesTable[orderRef_final]</f>
        <v>GH-KUM-2025-0070h</v>
      </c>
      <c r="B664" s="17" t="str">
        <f>salesTable[orderDate_final]</f>
        <v>OUT OF SCOPE</v>
      </c>
      <c r="C664" s="17" t="str">
        <f>salesTable[CustomerID_final]</f>
        <v>C0323</v>
      </c>
      <c r="D664" s="17" t="str">
        <f>salesTable[firstName_Final]</f>
        <v>ABENA</v>
      </c>
      <c r="E664" s="17" t="str">
        <f>salesTable[lastName_final]</f>
        <v>ASARE</v>
      </c>
      <c r="F664" s="17" t="str">
        <f>salesTable[Region_Final]</f>
        <v>KUMASI</v>
      </c>
      <c r="G664" t="str">
        <f>salesTable[productID_Final]</f>
        <v>P006</v>
      </c>
      <c r="H664" t="str">
        <f>salesTable[productName_final]</f>
        <v>STANDING DESK</v>
      </c>
      <c r="I664" t="str">
        <f>salesTable[productCategory_finalStatus]</f>
        <v>FURNITURE</v>
      </c>
      <c r="J664" t="str">
        <f>salesTable[customerType_Final]</f>
        <v>INDIVIDUAL</v>
      </c>
      <c r="K664" t="str">
        <f>salesTable[SalesChannel_final]</f>
        <v>ONLINE</v>
      </c>
      <c r="L664" t="str">
        <f>salesTable[paymentMethod_Final]</f>
        <v>CARD</v>
      </c>
      <c r="M664">
        <f>salesTable[Quantity_final]</f>
        <v>2</v>
      </c>
      <c r="N664">
        <f>salesTable[UnitPrice_final]</f>
        <v>1900</v>
      </c>
      <c r="O664">
        <f>salesTable[revenue_final]</f>
        <v>3800</v>
      </c>
      <c r="P664" t="str">
        <f>salesTable[Phone_final]</f>
        <v>0246393240</v>
      </c>
      <c r="Q664" t="str">
        <f>salesTable[email_final]</f>
        <v>Abena.Asare36@Example.Com</v>
      </c>
      <c r="R664" t="str">
        <f>salesTable[sources_final]</f>
        <v>Retail_POS_2025.csv</v>
      </c>
      <c r="S664" s="22"/>
    </row>
    <row r="665" spans="1:19" x14ac:dyDescent="0.3">
      <c r="A665" s="8" t="str">
        <f>salesTable[orderRef_final]</f>
        <v>GH-KUM-2025-00718</v>
      </c>
      <c r="B665" s="17" t="str">
        <f>salesTable[orderDate_final]</f>
        <v>OUT OF SCOPE</v>
      </c>
      <c r="C665" s="17" t="str">
        <f>salesTable[CustomerID_final]</f>
        <v>C0315</v>
      </c>
      <c r="D665" s="17" t="str">
        <f>salesTable[firstName_Final]</f>
        <v>ESI</v>
      </c>
      <c r="E665" s="17" t="str">
        <f>salesTable[lastName_final]</f>
        <v>ADDO</v>
      </c>
      <c r="F665" s="17" t="str">
        <f>salesTable[Region_Final]</f>
        <v>KUMASI</v>
      </c>
      <c r="G665" t="str">
        <f>salesTable[productID_Final]</f>
        <v>P010</v>
      </c>
      <c r="H665" t="str">
        <f>salesTable[productName_final]</f>
        <v>AIR CONDITIONER</v>
      </c>
      <c r="I665" t="str">
        <f>salesTable[productCategory_finalStatus]</f>
        <v>HOME APPLIANCES</v>
      </c>
      <c r="J665" t="str">
        <f>salesTable[customerType_Final]</f>
        <v>INDIVIDUAL</v>
      </c>
      <c r="K665" t="str">
        <f>salesTable[SalesChannel_final]</f>
        <v>ONLINE</v>
      </c>
      <c r="L665" t="str">
        <f>salesTable[paymentMethod_Final]</f>
        <v>MOBILE MONEY</v>
      </c>
      <c r="M665">
        <f>salesTable[Quantity_final]</f>
        <v>5</v>
      </c>
      <c r="N665">
        <f>salesTable[UnitPrice_final]</f>
        <v>3600</v>
      </c>
      <c r="O665">
        <f>salesTable[revenue_final]</f>
        <v>18000</v>
      </c>
      <c r="P665" t="str">
        <f>salesTable[Phone_final]</f>
        <v>0503331367</v>
      </c>
      <c r="Q665" t="str">
        <f>salesTable[email_final]</f>
        <v>Esi.Addo47@Example.Com</v>
      </c>
      <c r="R665" t="str">
        <f>salesTable[sources_final]</f>
        <v>Mobile_App_Export.csv</v>
      </c>
      <c r="S665" s="22"/>
    </row>
    <row r="666" spans="1:19" x14ac:dyDescent="0.3">
      <c r="A666" s="8" t="str">
        <f>salesTable[orderRef_final]</f>
        <v>GH-KUM-2025-00719</v>
      </c>
      <c r="B666" s="17">
        <f>salesTable[orderDate_final]</f>
        <v>45884</v>
      </c>
      <c r="C666" s="17" t="str">
        <f>salesTable[CustomerID_final]</f>
        <v>C0209</v>
      </c>
      <c r="D666" s="17" t="str">
        <f>salesTable[firstName_Final]</f>
        <v>AKOSUA</v>
      </c>
      <c r="E666" s="17" t="str">
        <f>salesTable[lastName_final]</f>
        <v>MENSAH</v>
      </c>
      <c r="F666" s="17" t="str">
        <f>salesTable[Region_Final]</f>
        <v>KUMASI</v>
      </c>
      <c r="G666" t="str">
        <f>salesTable[productID_Final]</f>
        <v>P012</v>
      </c>
      <c r="H666" t="str">
        <f>salesTable[productName_final]</f>
        <v>BLENDER PLUS</v>
      </c>
      <c r="I666" t="str">
        <f>salesTable[productCategory_finalStatus]</f>
        <v>HOME APPLIANCES</v>
      </c>
      <c r="J666" t="str">
        <f>salesTable[customerType_Final]</f>
        <v>INDIVIDUAL</v>
      </c>
      <c r="K666" t="str">
        <f>salesTable[SalesChannel_final]</f>
        <v>AGENT</v>
      </c>
      <c r="L666" t="str">
        <f>salesTable[paymentMethod_Final]</f>
        <v>CARD</v>
      </c>
      <c r="M666">
        <f>salesTable[Quantity_final]</f>
        <v>8</v>
      </c>
      <c r="N666">
        <f>salesTable[UnitPrice_final]</f>
        <v>620</v>
      </c>
      <c r="O666" t="str">
        <f>salesTable[revenue_final]</f>
        <v>invalid</v>
      </c>
      <c r="P666" t="str">
        <f>salesTable[Phone_final]</f>
        <v>0246713618</v>
      </c>
      <c r="Q666" t="str">
        <f>salesTable[email_final]</f>
        <v>Akosua.Mensah57@Example.Com</v>
      </c>
      <c r="R666" t="str">
        <f>salesTable[sources_final]</f>
        <v>Mobile_App_Export.csv</v>
      </c>
      <c r="S666" s="22"/>
    </row>
    <row r="667" spans="1:19" x14ac:dyDescent="0.3">
      <c r="A667" s="8" t="str">
        <f>salesTable[orderRef_final]</f>
        <v>GH-KUM-2025-00725</v>
      </c>
      <c r="B667" s="17" t="str">
        <f>salesTable[orderDate_final]</f>
        <v>OUT OF SCOPE</v>
      </c>
      <c r="C667" s="17" t="str">
        <f>salesTable[CustomerID_final]</f>
        <v>C0072</v>
      </c>
      <c r="D667" s="17" t="str">
        <f>salesTable[firstName_Final]</f>
        <v>ADWOA</v>
      </c>
      <c r="E667" s="17" t="str">
        <f>salesTable[lastName_final]</f>
        <v>BADU</v>
      </c>
      <c r="F667" s="17" t="str">
        <f>salesTable[Region_Final]</f>
        <v>KUMASI</v>
      </c>
      <c r="G667" t="str">
        <f>salesTable[productID_Final]</f>
        <v>P007</v>
      </c>
      <c r="H667" t="str">
        <f>salesTable[productName_final]</f>
        <v>COTTON SHIRT</v>
      </c>
      <c r="I667" t="str">
        <f>salesTable[productCategory_finalStatus]</f>
        <v>CLOTHING</v>
      </c>
      <c r="J667" t="str">
        <f>salesTable[customerType_Final]</f>
        <v>INDIVIDUAL</v>
      </c>
      <c r="K667" t="str">
        <f>salesTable[SalesChannel_final]</f>
        <v>ONLINE</v>
      </c>
      <c r="L667" t="str">
        <f>salesTable[paymentMethod_Final]</f>
        <v>CASH</v>
      </c>
      <c r="M667">
        <f>salesTable[Quantity_final]</f>
        <v>11</v>
      </c>
      <c r="N667">
        <f>salesTable[UnitPrice_final]</f>
        <v>180</v>
      </c>
      <c r="O667">
        <f>salesTable[revenue_final]</f>
        <v>1980</v>
      </c>
      <c r="P667" t="str">
        <f>salesTable[Phone_final]</f>
        <v>0246744524</v>
      </c>
      <c r="Q667" t="str">
        <f>salesTable[email_final]</f>
        <v>Adwoa.Badu3@Example.Com</v>
      </c>
      <c r="R667" t="str">
        <f>salesTable[sources_final]</f>
        <v>Online_Sales_2025.xlsx</v>
      </c>
      <c r="S667" s="22"/>
    </row>
    <row r="668" spans="1:19" x14ac:dyDescent="0.3">
      <c r="A668" s="8" t="str">
        <f>salesTable[orderRef_final]</f>
        <v>GH-KUM-2025-00731</v>
      </c>
      <c r="B668" s="17">
        <f>salesTable[orderDate_final]</f>
        <v>45735</v>
      </c>
      <c r="C668" s="17" t="str">
        <f>salesTable[CustomerID_final]</f>
        <v>C0203</v>
      </c>
      <c r="D668" s="17" t="str">
        <f>salesTable[firstName_Final]</f>
        <v>KWAME</v>
      </c>
      <c r="E668" s="17" t="str">
        <f>salesTable[lastName_final]</f>
        <v>ARTHUR</v>
      </c>
      <c r="F668" s="17" t="str">
        <f>salesTable[Region_Final]</f>
        <v>KUMASI</v>
      </c>
      <c r="G668" t="str">
        <f>salesTable[productID_Final]</f>
        <v>P009</v>
      </c>
      <c r="H668" t="str">
        <f>salesTable[productName_final]</f>
        <v>FILING CABINET</v>
      </c>
      <c r="I668" t="str">
        <f>salesTable[productCategory_finalStatus]</f>
        <v>OFFICE SUPPLIES</v>
      </c>
      <c r="J668" t="str">
        <f>salesTable[customerType_Final]</f>
        <v>GOVERNMENT</v>
      </c>
      <c r="K668" t="str">
        <f>salesTable[SalesChannel_final]</f>
        <v>MOBILE APP</v>
      </c>
      <c r="L668" t="str">
        <f>salesTable[paymentMethod_Final]</f>
        <v>CARD</v>
      </c>
      <c r="M668">
        <f>salesTable[Quantity_final]</f>
        <v>8</v>
      </c>
      <c r="N668">
        <f>salesTable[UnitPrice_final]</f>
        <v>980</v>
      </c>
      <c r="O668">
        <f>salesTable[revenue_final]</f>
        <v>7840</v>
      </c>
      <c r="P668" t="str">
        <f>salesTable[Phone_final]</f>
        <v>0542197472</v>
      </c>
      <c r="Q668" t="str">
        <f>salesTable[email_final]</f>
        <v>Kwame.Arthur71@Example.Com</v>
      </c>
      <c r="R668" t="str">
        <f>salesTable[sources_final]</f>
        <v>Retail_POS_2025.csv</v>
      </c>
      <c r="S668" s="22"/>
    </row>
    <row r="669" spans="1:19" x14ac:dyDescent="0.3">
      <c r="A669" s="8" t="str">
        <f>salesTable[orderRef_final]</f>
        <v>GH-KUM-2025-00739</v>
      </c>
      <c r="B669" s="17" t="str">
        <f>salesTable[orderDate_final]</f>
        <v>OUT OF SCOPE</v>
      </c>
      <c r="C669" s="17" t="str">
        <f>salesTable[CustomerID_final]</f>
        <v>C0369</v>
      </c>
      <c r="D669" s="17" t="str">
        <f>salesTable[firstName_Final]</f>
        <v>MICHAEL</v>
      </c>
      <c r="E669" s="17" t="str">
        <f>salesTable[lastName_final]</f>
        <v>ANTWI</v>
      </c>
      <c r="F669" s="17" t="str">
        <f>salesTable[Region_Final]</f>
        <v>KUMASI</v>
      </c>
      <c r="G669" t="str">
        <f>salesTable[productID_Final]</f>
        <v>P008</v>
      </c>
      <c r="H669" t="str">
        <f>salesTable[productName_final]</f>
        <v>MICROWAVE 25L</v>
      </c>
      <c r="I669" t="str">
        <f>salesTable[productCategory_finalStatus]</f>
        <v>HOME APPLIANCES</v>
      </c>
      <c r="J669" t="str">
        <f>salesTable[customerType_Final]</f>
        <v>GOVERNMENT</v>
      </c>
      <c r="K669" t="str">
        <f>salesTable[SalesChannel_final]</f>
        <v>ONLINE</v>
      </c>
      <c r="L669" t="str">
        <f>salesTable[paymentMethod_Final]</f>
        <v>CARD</v>
      </c>
      <c r="M669">
        <f>salesTable[Quantity_final]</f>
        <v>9</v>
      </c>
      <c r="N669">
        <f>salesTable[UnitPrice_final]</f>
        <v>1250</v>
      </c>
      <c r="O669">
        <f>salesTable[revenue_final]</f>
        <v>11250</v>
      </c>
      <c r="P669" t="str">
        <f>salesTable[Phone_final]</f>
        <v>0551075825</v>
      </c>
      <c r="Q669" t="str">
        <f>salesTable[email_final]</f>
        <v>Michael.Antwi29@Example.Com</v>
      </c>
      <c r="R669" t="str">
        <f>salesTable[sources_final]</f>
        <v>Retail_POS_2025.csv</v>
      </c>
      <c r="S669" s="22"/>
    </row>
    <row r="670" spans="1:19" x14ac:dyDescent="0.3">
      <c r="A670" s="8" t="str">
        <f>salesTable[orderRef_final]</f>
        <v>GH-KUM-2025-00741</v>
      </c>
      <c r="B670" s="17" t="str">
        <f>salesTable[orderDate_final]</f>
        <v>OUT OF SCOPE</v>
      </c>
      <c r="C670" s="17" t="str">
        <f>salesTable[CustomerID_final]</f>
        <v>C0253</v>
      </c>
      <c r="D670" s="17" t="str">
        <f>salesTable[firstName_Final]</f>
        <v>ADWOA</v>
      </c>
      <c r="E670" s="17" t="str">
        <f>salesTable[lastName_final]</f>
        <v>MENSAH</v>
      </c>
      <c r="F670" s="17" t="str">
        <f>salesTable[Region_Final]</f>
        <v>KUMASI</v>
      </c>
      <c r="G670" t="str">
        <f>salesTable[productID_Final]</f>
        <v>P009</v>
      </c>
      <c r="H670" t="str">
        <f>salesTable[productName_final]</f>
        <v>FILING CABINET</v>
      </c>
      <c r="I670" t="str">
        <f>salesTable[productCategory_finalStatus]</f>
        <v>OFFICE SUPPLIES</v>
      </c>
      <c r="J670" t="str">
        <f>salesTable[customerType_Final]</f>
        <v>BUSINESS</v>
      </c>
      <c r="K670" t="str">
        <f>salesTable[SalesChannel_final]</f>
        <v>MOBILE APP</v>
      </c>
      <c r="L670" t="str">
        <f>salesTable[paymentMethod_Final]</f>
        <v>MOBILE MONEY</v>
      </c>
      <c r="M670">
        <f>salesTable[Quantity_final]</f>
        <v>7</v>
      </c>
      <c r="N670">
        <f>salesTable[UnitPrice_final]</f>
        <v>980</v>
      </c>
      <c r="O670">
        <f>salesTable[revenue_final]</f>
        <v>6860</v>
      </c>
      <c r="P670" t="str">
        <f>salesTable[Phone_final]</f>
        <v>0504205913</v>
      </c>
      <c r="Q670" t="str">
        <f>salesTable[email_final]</f>
        <v>Adwoa.Mensah96@Example.Com</v>
      </c>
      <c r="R670" t="str">
        <f>salesTable[sources_final]</f>
        <v>Mobile_App_Export.csv</v>
      </c>
      <c r="S670" s="22"/>
    </row>
    <row r="671" spans="1:19" x14ac:dyDescent="0.3">
      <c r="A671" s="8" t="str">
        <f>salesTable[orderRef_final]</f>
        <v>GH-KUM-2025-00742</v>
      </c>
      <c r="B671" s="17">
        <f>salesTable[orderDate_final]</f>
        <v>45965</v>
      </c>
      <c r="C671" s="17" t="str">
        <f>salesTable[CustomerID_final]</f>
        <v>C0248</v>
      </c>
      <c r="D671" s="17" t="str">
        <f>salesTable[firstName_Final]</f>
        <v>AMA</v>
      </c>
      <c r="E671" s="17" t="str">
        <f>salesTable[lastName_final]</f>
        <v>ADDO</v>
      </c>
      <c r="F671" s="17" t="str">
        <f>salesTable[Region_Final]</f>
        <v>KUMASI</v>
      </c>
      <c r="G671" t="str">
        <f>salesTable[productID_Final]</f>
        <v>P009</v>
      </c>
      <c r="H671" t="str">
        <f>salesTable[productName_final]</f>
        <v>FILING CABINET</v>
      </c>
      <c r="I671" t="str">
        <f>salesTable[productCategory_finalStatus]</f>
        <v>OFFICE SUPPLIES</v>
      </c>
      <c r="J671" t="str">
        <f>salesTable[customerType_Final]</f>
        <v>GOVERNMENT</v>
      </c>
      <c r="K671" t="str">
        <f>salesTable[SalesChannel_final]</f>
        <v>MOBILE APP</v>
      </c>
      <c r="L671" t="str">
        <f>salesTable[paymentMethod_Final]</f>
        <v>CASH</v>
      </c>
      <c r="M671">
        <f>salesTable[Quantity_final]</f>
        <v>7</v>
      </c>
      <c r="N671">
        <f>salesTable[UnitPrice_final]</f>
        <v>980</v>
      </c>
      <c r="O671">
        <f>salesTable[revenue_final]</f>
        <v>6860</v>
      </c>
      <c r="P671" t="str">
        <f>salesTable[Phone_final]</f>
        <v>0263319138</v>
      </c>
      <c r="Q671" t="str">
        <f>salesTable[email_final]</f>
        <v>Ama.Addo26@Example.Com</v>
      </c>
      <c r="R671" t="str">
        <f>salesTable[sources_final]</f>
        <v>Mobile_App_Export.csv</v>
      </c>
      <c r="S671" s="22"/>
    </row>
    <row r="672" spans="1:19" x14ac:dyDescent="0.3">
      <c r="A672" s="8" t="str">
        <f>salesTable[orderRef_final]</f>
        <v>GH-KUM-2025-00743</v>
      </c>
      <c r="B672" s="17">
        <f>salesTable[orderDate_final]</f>
        <v>45721</v>
      </c>
      <c r="C672" s="17" t="str">
        <f>salesTable[CustomerID_final]</f>
        <v>C0031</v>
      </c>
      <c r="D672" s="17" t="str">
        <f>salesTable[firstName_Final]</f>
        <v>ABENA</v>
      </c>
      <c r="E672" s="17" t="str">
        <f>salesTable[lastName_final]</f>
        <v>ARTHUR</v>
      </c>
      <c r="F672" s="17" t="str">
        <f>salesTable[Region_Final]</f>
        <v>KUMASI</v>
      </c>
      <c r="G672" t="str">
        <f>salesTable[productID_Final]</f>
        <v>P007</v>
      </c>
      <c r="H672" t="str">
        <f>salesTable[productName_final]</f>
        <v>COTTON SHIRT</v>
      </c>
      <c r="I672" t="str">
        <f>salesTable[productCategory_finalStatus]</f>
        <v>CLOTHING</v>
      </c>
      <c r="J672" t="str">
        <f>salesTable[customerType_Final]</f>
        <v>BUSINESS</v>
      </c>
      <c r="K672" t="str">
        <f>salesTable[SalesChannel_final]</f>
        <v>MOBILE APP</v>
      </c>
      <c r="L672" t="str">
        <f>salesTable[paymentMethod_Final]</f>
        <v>CARD</v>
      </c>
      <c r="M672">
        <f>salesTable[Quantity_final]</f>
        <v>10</v>
      </c>
      <c r="N672">
        <f>salesTable[UnitPrice_final]</f>
        <v>180</v>
      </c>
      <c r="O672">
        <f>salesTable[revenue_final]</f>
        <v>1800</v>
      </c>
      <c r="P672" t="str">
        <f>salesTable[Phone_final]</f>
        <v>0244110639</v>
      </c>
      <c r="Q672" t="str">
        <f>salesTable[email_final]</f>
        <v>Abena.Arthur31@Example.Com</v>
      </c>
      <c r="R672" t="str">
        <f>salesTable[sources_final]</f>
        <v>Agent_App_2025.csv</v>
      </c>
      <c r="S672" s="22"/>
    </row>
    <row r="673" spans="1:19" x14ac:dyDescent="0.3">
      <c r="A673" s="8" t="str">
        <f>salesTable[orderRef_final]</f>
        <v>GH-KUM-2025-00749</v>
      </c>
      <c r="B673" s="17">
        <f>salesTable[orderDate_final]</f>
        <v>45991</v>
      </c>
      <c r="C673" s="17" t="str">
        <f>salesTable[CustomerID_final]</f>
        <v>C0051</v>
      </c>
      <c r="D673" s="17" t="str">
        <f>salesTable[firstName_Final]</f>
        <v>YAW</v>
      </c>
      <c r="E673" s="17" t="str">
        <f>salesTable[lastName_final]</f>
        <v>BOATENG</v>
      </c>
      <c r="F673" s="17" t="str">
        <f>salesTable[Region_Final]</f>
        <v>KUMASI</v>
      </c>
      <c r="G673" t="str">
        <f>salesTable[productID_Final]</f>
        <v>P010</v>
      </c>
      <c r="H673" t="str">
        <f>salesTable[productName_final]</f>
        <v>AIR CONDITIONER</v>
      </c>
      <c r="I673" t="str">
        <f>salesTable[productCategory_finalStatus]</f>
        <v>HOME APPLIANCES</v>
      </c>
      <c r="J673" t="str">
        <f>salesTable[customerType_Final]</f>
        <v>INDIVIDUAL</v>
      </c>
      <c r="K673" t="str">
        <f>salesTable[SalesChannel_final]</f>
        <v>AGENT</v>
      </c>
      <c r="L673" t="str">
        <f>salesTable[paymentMethod_Final]</f>
        <v>BANK TRANSFER</v>
      </c>
      <c r="M673">
        <f>salesTable[Quantity_final]</f>
        <v>7</v>
      </c>
      <c r="N673">
        <f>salesTable[UnitPrice_final]</f>
        <v>3600</v>
      </c>
      <c r="O673">
        <f>salesTable[revenue_final]</f>
        <v>25200</v>
      </c>
      <c r="P673" t="str">
        <f>salesTable[Phone_final]</f>
        <v>0591380564</v>
      </c>
      <c r="Q673" t="str">
        <f>salesTable[email_final]</f>
        <v>Yaw.Boateng26@Example.Com</v>
      </c>
      <c r="R673" t="str">
        <f>salesTable[sources_final]</f>
        <v>Retail_POS_2025.csv</v>
      </c>
      <c r="S673" s="22"/>
    </row>
    <row r="674" spans="1:19" x14ac:dyDescent="0.3">
      <c r="A674" s="8" t="str">
        <f>salesTable[orderRef_final]</f>
        <v>GH-KUM-2025-00766</v>
      </c>
      <c r="B674" s="17">
        <f>salesTable[orderDate_final]</f>
        <v>45985</v>
      </c>
      <c r="C674" s="17" t="str">
        <f>salesTable[CustomerID_final]</f>
        <v>C0279</v>
      </c>
      <c r="D674" s="17" t="str">
        <f>salesTable[firstName_Final]</f>
        <v>MICHAEL</v>
      </c>
      <c r="E674" s="17" t="str">
        <f>salesTable[lastName_final]</f>
        <v>OSEI</v>
      </c>
      <c r="F674" s="17" t="str">
        <f>salesTable[Region_Final]</f>
        <v>KUMASI</v>
      </c>
      <c r="G674" t="str">
        <f>salesTable[productID_Final]</f>
        <v>P002</v>
      </c>
      <c r="H674" t="str">
        <f>salesTable[productName_final]</f>
        <v>OFFICE CHAIR</v>
      </c>
      <c r="I674" t="str">
        <f>salesTable[productCategory_finalStatus]</f>
        <v>FURNITURE</v>
      </c>
      <c r="J674" t="str">
        <f>salesTable[customerType_Final]</f>
        <v>BUSINESS</v>
      </c>
      <c r="K674" t="str">
        <f>salesTable[SalesChannel_final]</f>
        <v>AGENT</v>
      </c>
      <c r="L674" t="str">
        <f>salesTable[paymentMethod_Final]</f>
        <v>CARD</v>
      </c>
      <c r="M674">
        <f>salesTable[Quantity_final]</f>
        <v>2</v>
      </c>
      <c r="N674">
        <f>salesTable[UnitPrice_final]</f>
        <v>850</v>
      </c>
      <c r="O674">
        <f>salesTable[revenue_final]</f>
        <v>1700</v>
      </c>
      <c r="P674" t="str">
        <f>salesTable[Phone_final]</f>
        <v>0241234567</v>
      </c>
      <c r="Q674" t="str">
        <f>salesTable[email_final]</f>
        <v>Michael.Osei74@Example.Con</v>
      </c>
      <c r="R674" t="str">
        <f>salesTable[sources_final]</f>
        <v>Mobile_App_Export.csv</v>
      </c>
      <c r="S674" s="22"/>
    </row>
    <row r="675" spans="1:19" x14ac:dyDescent="0.3">
      <c r="A675" s="8" t="str">
        <f>salesTable[orderRef_final]</f>
        <v>GH-KUM-2025-00768</v>
      </c>
      <c r="B675" s="17" t="str">
        <f>salesTable[orderDate_final]</f>
        <v>OUT OF SCOPE</v>
      </c>
      <c r="C675" s="17" t="str">
        <f>salesTable[CustomerID_final]</f>
        <v>C0265</v>
      </c>
      <c r="D675" s="17" t="str">
        <f>salesTable[firstName_Final]</f>
        <v>AKOSUA</v>
      </c>
      <c r="E675" s="17" t="str">
        <f>salesTable[lastName_final]</f>
        <v>APPIAH</v>
      </c>
      <c r="F675" s="17" t="str">
        <f>salesTable[Region_Final]</f>
        <v>KUMASI</v>
      </c>
      <c r="G675" t="str">
        <f>salesTable[productID_Final]</f>
        <v>P010</v>
      </c>
      <c r="H675" t="str">
        <f>salesTable[productName_final]</f>
        <v>AIR CONDITIONER</v>
      </c>
      <c r="I675" t="str">
        <f>salesTable[productCategory_finalStatus]</f>
        <v>HOME APPLIANCES</v>
      </c>
      <c r="J675" t="str">
        <f>salesTable[customerType_Final]</f>
        <v>INDIVIDUAL</v>
      </c>
      <c r="K675" t="str">
        <f>salesTable[SalesChannel_final]</f>
        <v>ONLINE</v>
      </c>
      <c r="L675" t="str">
        <f>salesTable[paymentMethod_Final]</f>
        <v>BANK TRANSFER</v>
      </c>
      <c r="M675">
        <f>salesTable[Quantity_final]</f>
        <v>8</v>
      </c>
      <c r="N675">
        <f>salesTable[UnitPrice_final]</f>
        <v>3600</v>
      </c>
      <c r="O675">
        <f>salesTable[revenue_final]</f>
        <v>28800</v>
      </c>
      <c r="P675" t="str">
        <f>salesTable[Phone_final]</f>
        <v>0244090582</v>
      </c>
      <c r="Q675" t="str">
        <f>salesTable[email_final]</f>
        <v>Akosua.Appiah66@Example.Com</v>
      </c>
      <c r="R675" t="str">
        <f>salesTable[sources_final]</f>
        <v>Online_Sales_2025.xlsx</v>
      </c>
      <c r="S675" s="22"/>
    </row>
    <row r="676" spans="1:19" x14ac:dyDescent="0.3">
      <c r="A676" s="8" t="str">
        <f>salesTable[orderRef_final]</f>
        <v>GH-KUM-2025-00769</v>
      </c>
      <c r="B676" s="17">
        <f>salesTable[orderDate_final]</f>
        <v>45900</v>
      </c>
      <c r="C676" s="17" t="str">
        <f>salesTable[CustomerID_final]</f>
        <v>C0194</v>
      </c>
      <c r="D676" s="17" t="str">
        <f>salesTable[firstName_Final]</f>
        <v>ADWOA</v>
      </c>
      <c r="E676" s="17" t="str">
        <f>salesTable[lastName_final]</f>
        <v>ANTWI</v>
      </c>
      <c r="F676" s="17" t="str">
        <f>salesTable[Region_Final]</f>
        <v>KUMASI</v>
      </c>
      <c r="G676" t="str">
        <f>salesTable[productID_Final]</f>
        <v>P009</v>
      </c>
      <c r="H676" t="str">
        <f>salesTable[productName_final]</f>
        <v>FILING CABINET</v>
      </c>
      <c r="I676" t="str">
        <f>salesTable[productCategory_finalStatus]</f>
        <v>OFFICE SUPPLIES</v>
      </c>
      <c r="J676" t="str">
        <f>salesTable[customerType_Final]</f>
        <v>GOVERNMENT</v>
      </c>
      <c r="K676" t="str">
        <f>salesTable[SalesChannel_final]</f>
        <v>IN-STORE</v>
      </c>
      <c r="L676" t="str">
        <f>salesTable[paymentMethod_Final]</f>
        <v>BANK TRANSFER</v>
      </c>
      <c r="M676">
        <f>salesTable[Quantity_final]</f>
        <v>3</v>
      </c>
      <c r="N676">
        <f>salesTable[UnitPrice_final]</f>
        <v>980</v>
      </c>
      <c r="O676">
        <f>salesTable[revenue_final]</f>
        <v>2940</v>
      </c>
      <c r="P676" t="str">
        <f>salesTable[Phone_final]</f>
        <v>0592579809</v>
      </c>
      <c r="Q676" t="str">
        <f>salesTable[email_final]</f>
        <v>Adwoa.Antwi71@Example.Com</v>
      </c>
      <c r="R676" t="str">
        <f>salesTable[sources_final]</f>
        <v>Agent_App_2025.csv</v>
      </c>
      <c r="S676" s="22"/>
    </row>
    <row r="677" spans="1:19" x14ac:dyDescent="0.3">
      <c r="A677" s="8" t="str">
        <f>salesTable[orderRef_final]</f>
        <v>GH-KUM-2025-00774</v>
      </c>
      <c r="B677" s="17">
        <f>salesTable[orderDate_final]</f>
        <v>45772</v>
      </c>
      <c r="C677" s="17" t="str">
        <f>salesTable[CustomerID_final]</f>
        <v>C0174</v>
      </c>
      <c r="D677" s="17" t="str">
        <f>salesTable[firstName_Final]</f>
        <v>NAA</v>
      </c>
      <c r="E677" s="17" t="str">
        <f>salesTable[lastName_final]</f>
        <v>ASARE</v>
      </c>
      <c r="F677" s="17" t="str">
        <f>salesTable[Region_Final]</f>
        <v>KUMASI</v>
      </c>
      <c r="G677" t="str">
        <f>salesTable[productID_Final]</f>
        <v>P001</v>
      </c>
      <c r="H677" t="str">
        <f>salesTable[productName_final]</f>
        <v>LAPTOP PRO 14</v>
      </c>
      <c r="I677" t="str">
        <f>salesTable[productCategory_finalStatus]</f>
        <v>ELECTRONICS</v>
      </c>
      <c r="J677" t="str">
        <f>salesTable[customerType_Final]</f>
        <v>BUSINESS</v>
      </c>
      <c r="K677" t="str">
        <f>salesTable[SalesChannel_final]</f>
        <v>IN-STORE</v>
      </c>
      <c r="L677" t="str">
        <f>salesTable[paymentMethod_Final]</f>
        <v>CARD</v>
      </c>
      <c r="M677">
        <f>salesTable[Quantity_final]</f>
        <v>7</v>
      </c>
      <c r="N677">
        <f>salesTable[UnitPrice_final]</f>
        <v>4200</v>
      </c>
      <c r="O677">
        <f>salesTable[revenue_final]</f>
        <v>29400</v>
      </c>
      <c r="P677" t="str">
        <f>salesTable[Phone_final]</f>
        <v>0264789705</v>
      </c>
      <c r="Q677" t="str">
        <f>salesTable[email_final]</f>
        <v>Naa.Asare36@Example.Com</v>
      </c>
      <c r="R677" t="str">
        <f>salesTable[sources_final]</f>
        <v>Mobile_App_Export.csv</v>
      </c>
      <c r="S677" s="22"/>
    </row>
    <row r="678" spans="1:19" x14ac:dyDescent="0.3">
      <c r="A678" s="8" t="str">
        <f>salesTable[orderRef_final]</f>
        <v>GH-KUM-2025-00802</v>
      </c>
      <c r="B678" s="17">
        <f>salesTable[orderDate_final]</f>
        <v>46008</v>
      </c>
      <c r="C678" s="17" t="str">
        <f>salesTable[CustomerID_final]</f>
        <v>C0120</v>
      </c>
      <c r="D678" s="17" t="str">
        <f>salesTable[firstName_Final]</f>
        <v>ABENA</v>
      </c>
      <c r="E678" s="17" t="str">
        <f>salesTable[lastName_final]</f>
        <v>OSEI</v>
      </c>
      <c r="F678" s="17" t="str">
        <f>salesTable[Region_Final]</f>
        <v>KUMASI</v>
      </c>
      <c r="G678" t="str">
        <f>salesTable[productID_Final]</f>
        <v>P009</v>
      </c>
      <c r="H678" t="str">
        <f>salesTable[productName_final]</f>
        <v>FILING CABINET</v>
      </c>
      <c r="I678" t="str">
        <f>salesTable[productCategory_finalStatus]</f>
        <v>OFFICE SUPPLIES</v>
      </c>
      <c r="J678" t="str">
        <f>salesTable[customerType_Final]</f>
        <v>BUSINESS</v>
      </c>
      <c r="K678" t="str">
        <f>salesTable[SalesChannel_final]</f>
        <v>MOBILE APP</v>
      </c>
      <c r="L678" t="str">
        <f>salesTable[paymentMethod_Final]</f>
        <v>MOBILE MONEY</v>
      </c>
      <c r="M678">
        <f>salesTable[Quantity_final]</f>
        <v>5</v>
      </c>
      <c r="N678">
        <f>salesTable[UnitPrice_final]</f>
        <v>980</v>
      </c>
      <c r="O678">
        <f>salesTable[revenue_final]</f>
        <v>4900</v>
      </c>
      <c r="P678" t="str">
        <f>salesTable[Phone_final]</f>
        <v>0262170357</v>
      </c>
      <c r="Q678" t="str">
        <f>salesTable[email_final]</f>
        <v>Abena.Osei86@Example.Com</v>
      </c>
      <c r="R678" t="str">
        <f>salesTable[sources_final]</f>
        <v>Retail_POS_2025.csv</v>
      </c>
      <c r="S678" s="22"/>
    </row>
    <row r="679" spans="1:19" x14ac:dyDescent="0.3">
      <c r="A679" s="8" t="str">
        <f>salesTable[orderRef_final]</f>
        <v>GH-KUM-2025-00808</v>
      </c>
      <c r="B679" s="17">
        <f>salesTable[orderDate_final]</f>
        <v>45894</v>
      </c>
      <c r="C679" s="17" t="str">
        <f>salesTable[CustomerID_final]</f>
        <v>C0274</v>
      </c>
      <c r="D679" s="17" t="str">
        <f>salesTable[firstName_Final]</f>
        <v>KWAME</v>
      </c>
      <c r="E679" s="17" t="str">
        <f>salesTable[lastName_final]</f>
        <v>BADU</v>
      </c>
      <c r="F679" s="17" t="str">
        <f>salesTable[Region_Final]</f>
        <v>KUMASI</v>
      </c>
      <c r="G679" t="str">
        <f>salesTable[productID_Final]</f>
        <v>P008</v>
      </c>
      <c r="H679" t="str">
        <f>salesTable[productName_final]</f>
        <v>MICROWAVE 25L</v>
      </c>
      <c r="I679" t="str">
        <f>salesTable[productCategory_finalStatus]</f>
        <v>HOME APPLIANCES</v>
      </c>
      <c r="J679" t="str">
        <f>salesTable[customerType_Final]</f>
        <v>BUSINESS</v>
      </c>
      <c r="K679" t="str">
        <f>salesTable[SalesChannel_final]</f>
        <v>MOBILE APP</v>
      </c>
      <c r="L679" t="str">
        <f>salesTable[paymentMethod_Final]</f>
        <v>CARD</v>
      </c>
      <c r="M679">
        <f>salesTable[Quantity_final]</f>
        <v>1</v>
      </c>
      <c r="N679">
        <f>salesTable[UnitPrice_final]</f>
        <v>1250</v>
      </c>
      <c r="O679">
        <f>salesTable[revenue_final]</f>
        <v>1250</v>
      </c>
      <c r="P679" t="str">
        <f>salesTable[Phone_final]</f>
        <v>0548655611</v>
      </c>
      <c r="Q679" t="str">
        <f>salesTable[email_final]</f>
        <v>Kwame.Badu11@Example.Com</v>
      </c>
      <c r="R679" t="str">
        <f>salesTable[sources_final]</f>
        <v>Retail_POS_2025.csv</v>
      </c>
      <c r="S679" s="22"/>
    </row>
    <row r="680" spans="1:19" x14ac:dyDescent="0.3">
      <c r="A680" s="8" t="str">
        <f>salesTable[orderRef_final]</f>
        <v>GH-KUM-2025-00819</v>
      </c>
      <c r="B680" s="17">
        <f>salesTable[orderDate_final]</f>
        <v>45704</v>
      </c>
      <c r="C680" s="17" t="str">
        <f>salesTable[CustomerID_final]</f>
        <v>C0166</v>
      </c>
      <c r="D680" s="17" t="str">
        <f>salesTable[firstName_Final]</f>
        <v>KWAME</v>
      </c>
      <c r="E680" s="17" t="str">
        <f>salesTable[lastName_final]</f>
        <v>ASARE</v>
      </c>
      <c r="F680" s="17" t="str">
        <f>salesTable[Region_Final]</f>
        <v>KUMASI</v>
      </c>
      <c r="G680" t="str">
        <f>salesTable[productID_Final]</f>
        <v>P001</v>
      </c>
      <c r="H680" t="str">
        <f>salesTable[productName_final]</f>
        <v>LAPTOP PRO 14</v>
      </c>
      <c r="I680" t="str">
        <f>salesTable[productCategory_finalStatus]</f>
        <v>ELECTRONICS</v>
      </c>
      <c r="J680" t="str">
        <f>salesTable[customerType_Final]</f>
        <v>GOVERNMENT</v>
      </c>
      <c r="K680" t="str">
        <f>salesTable[SalesChannel_final]</f>
        <v>MOBILE APP</v>
      </c>
      <c r="L680" t="str">
        <f>salesTable[paymentMethod_Final]</f>
        <v>MOBILE MONEY</v>
      </c>
      <c r="M680">
        <f>salesTable[Quantity_final]</f>
        <v>9</v>
      </c>
      <c r="N680">
        <f>salesTable[UnitPrice_final]</f>
        <v>4200</v>
      </c>
      <c r="O680">
        <f>salesTable[revenue_final]</f>
        <v>37800</v>
      </c>
      <c r="P680" t="str">
        <f>salesTable[Phone_final]</f>
        <v>0559088333</v>
      </c>
      <c r="Q680" t="str">
        <f>salesTable[email_final]</f>
        <v>Kwame.Asare93@Example.Com</v>
      </c>
      <c r="R680" t="str">
        <f>salesTable[sources_final]</f>
        <v>Online_Sales_2025.xlsx</v>
      </c>
      <c r="S680" s="22"/>
    </row>
    <row r="681" spans="1:19" x14ac:dyDescent="0.3">
      <c r="A681" s="8" t="str">
        <f>salesTable[orderRef_final]</f>
        <v>GH-KUM-2025-00835</v>
      </c>
      <c r="B681" s="17">
        <f>salesTable[orderDate_final]</f>
        <v>45833</v>
      </c>
      <c r="C681" s="17" t="str">
        <f>salesTable[CustomerID_final]</f>
        <v>C0326</v>
      </c>
      <c r="D681" s="17" t="str">
        <f>salesTable[firstName_Final]</f>
        <v>ABENA</v>
      </c>
      <c r="E681" s="17" t="str">
        <f>salesTable[lastName_final]</f>
        <v>OWUSU</v>
      </c>
      <c r="F681" s="17" t="str">
        <f>salesTable[Region_Final]</f>
        <v>KUMASI</v>
      </c>
      <c r="G681" t="str">
        <f>salesTable[productID_Final]</f>
        <v>P003</v>
      </c>
      <c r="H681" t="str">
        <f>salesTable[productName_final]</f>
        <v>WIRELESS HEADSET</v>
      </c>
      <c r="I681" t="str">
        <f>salesTable[productCategory_finalStatus]</f>
        <v>ELECTRONICS</v>
      </c>
      <c r="J681" t="str">
        <f>salesTable[customerType_Final]</f>
        <v>GOVERNMENT</v>
      </c>
      <c r="K681" t="str">
        <f>salesTable[SalesChannel_final]</f>
        <v>IN-STORE</v>
      </c>
      <c r="L681" t="str">
        <f>salesTable[paymentMethod_Final]</f>
        <v>MOBILE MONEY</v>
      </c>
      <c r="M681">
        <f>salesTable[Quantity_final]</f>
        <v>4</v>
      </c>
      <c r="N681">
        <f>salesTable[UnitPrice_final]</f>
        <v>420</v>
      </c>
      <c r="O681">
        <f>salesTable[revenue_final]</f>
        <v>1680</v>
      </c>
      <c r="P681" t="str">
        <f>salesTable[Phone_final]</f>
        <v>0277933899</v>
      </c>
      <c r="Q681" t="str">
        <f>salesTable[email_final]</f>
        <v>Abena.Owusu37@Example.Com</v>
      </c>
      <c r="R681" t="str">
        <f>salesTable[sources_final]</f>
        <v>Agent_App_2025.csv</v>
      </c>
      <c r="S681" s="22"/>
    </row>
    <row r="682" spans="1:19" x14ac:dyDescent="0.3">
      <c r="A682" s="8" t="str">
        <f>salesTable[orderRef_final]</f>
        <v>GH-KUM-2025-00836</v>
      </c>
      <c r="B682" s="17" t="str">
        <f>salesTable[orderDate_final]</f>
        <v>OUT OF SCOPE</v>
      </c>
      <c r="C682" s="17" t="str">
        <f>salesTable[CustomerID_final]</f>
        <v>C0288</v>
      </c>
      <c r="D682" s="17" t="str">
        <f>salesTable[firstName_Final]</f>
        <v>AMA</v>
      </c>
      <c r="E682" s="17" t="str">
        <f>salesTable[lastName_final]</f>
        <v>ADDO</v>
      </c>
      <c r="F682" s="17" t="str">
        <f>salesTable[Region_Final]</f>
        <v>KUMASI</v>
      </c>
      <c r="G682" t="str">
        <f>salesTable[productID_Final]</f>
        <v>P001</v>
      </c>
      <c r="H682" t="str">
        <f>salesTable[productName_final]</f>
        <v>LAPTOP PRO 14</v>
      </c>
      <c r="I682" t="str">
        <f>salesTable[productCategory_finalStatus]</f>
        <v>ELECTRONICS</v>
      </c>
      <c r="J682" t="str">
        <f>salesTable[customerType_Final]</f>
        <v>BUSINESS</v>
      </c>
      <c r="K682" t="str">
        <f>salesTable[SalesChannel_final]</f>
        <v>AGENT</v>
      </c>
      <c r="L682" t="str">
        <f>salesTable[paymentMethod_Final]</f>
        <v>CARD</v>
      </c>
      <c r="M682">
        <f>salesTable[Quantity_final]</f>
        <v>10</v>
      </c>
      <c r="N682">
        <f>salesTable[UnitPrice_final]</f>
        <v>4200</v>
      </c>
      <c r="O682">
        <f>salesTable[revenue_final]</f>
        <v>42000</v>
      </c>
      <c r="P682" t="str">
        <f>salesTable[Phone_final]</f>
        <v>0249431555</v>
      </c>
      <c r="Q682" t="str">
        <f>salesTable[email_final]</f>
        <v>Ama.Addo52@Example.Com</v>
      </c>
      <c r="R682" t="str">
        <f>salesTable[sources_final]</f>
        <v>Mobile_App_Export.csv</v>
      </c>
      <c r="S682" s="22"/>
    </row>
    <row r="683" spans="1:19" x14ac:dyDescent="0.3">
      <c r="A683" s="8" t="str">
        <f>salesTable[orderRef_final]</f>
        <v>GH-KUM-2025-00838</v>
      </c>
      <c r="B683" s="17">
        <f>salesTable[orderDate_final]</f>
        <v>45829</v>
      </c>
      <c r="C683" s="17" t="str">
        <f>salesTable[CustomerID_final]</f>
        <v>C0265</v>
      </c>
      <c r="D683" s="17" t="str">
        <f>salesTable[firstName_Final]</f>
        <v>AKOSUA</v>
      </c>
      <c r="E683" s="17" t="str">
        <f>salesTable[lastName_final]</f>
        <v>APPIAH</v>
      </c>
      <c r="F683" s="17" t="str">
        <f>salesTable[Region_Final]</f>
        <v>KUMASI</v>
      </c>
      <c r="G683" t="str">
        <f>salesTable[productID_Final]</f>
        <v>P011</v>
      </c>
      <c r="H683" t="str">
        <f>salesTable[productName_final]</f>
        <v>EXECUTIVE DESK</v>
      </c>
      <c r="I683" t="str">
        <f>salesTable[productCategory_finalStatus]</f>
        <v>FURNITURE</v>
      </c>
      <c r="J683" t="str">
        <f>salesTable[customerType_Final]</f>
        <v>BUSINESS</v>
      </c>
      <c r="K683" t="str">
        <f>salesTable[SalesChannel_final]</f>
        <v>AGENT</v>
      </c>
      <c r="L683" t="str">
        <f>salesTable[paymentMethod_Final]</f>
        <v>MOBILE MONEY</v>
      </c>
      <c r="M683">
        <f>salesTable[Quantity_final]</f>
        <v>10</v>
      </c>
      <c r="N683">
        <f>salesTable[UnitPrice_final]</f>
        <v>2400</v>
      </c>
      <c r="O683">
        <f>salesTable[revenue_final]</f>
        <v>24000</v>
      </c>
      <c r="P683" t="str">
        <f>salesTable[Phone_final]</f>
        <v>0507730669</v>
      </c>
      <c r="Q683" t="str">
        <f>salesTable[email_final]</f>
        <v>Akosua.Appiah94@Example.Com</v>
      </c>
      <c r="R683" t="str">
        <f>salesTable[sources_final]</f>
        <v>Mobile_App_Export.csv</v>
      </c>
      <c r="S683" s="22"/>
    </row>
    <row r="684" spans="1:19" x14ac:dyDescent="0.3">
      <c r="A684" s="8" t="str">
        <f>salesTable[orderRef_final]</f>
        <v>GH-KUM-2025-00843</v>
      </c>
      <c r="B684" s="17">
        <f>salesTable[orderDate_final]</f>
        <v>45894</v>
      </c>
      <c r="C684" s="17" t="str">
        <f>salesTable[CustomerID_final]</f>
        <v>C0240</v>
      </c>
      <c r="D684" s="17" t="str">
        <f>salesTable[firstName_Final]</f>
        <v>KWAME</v>
      </c>
      <c r="E684" s="17" t="str">
        <f>salesTable[lastName_final]</f>
        <v>ASARE</v>
      </c>
      <c r="F684" s="17" t="str">
        <f>salesTable[Region_Final]</f>
        <v>KUMASI</v>
      </c>
      <c r="G684" t="str">
        <f>salesTable[productID_Final]</f>
        <v>P004</v>
      </c>
      <c r="H684" t="str">
        <f>salesTable[productName_final]</f>
        <v>LASER PRINTER</v>
      </c>
      <c r="I684" t="str">
        <f>salesTable[productCategory_finalStatus]</f>
        <v>OFFICE SUPPLIES</v>
      </c>
      <c r="J684" t="str">
        <f>salesTable[customerType_Final]</f>
        <v>BUSINESS</v>
      </c>
      <c r="K684" t="str">
        <f>salesTable[SalesChannel_final]</f>
        <v>IN-STORE</v>
      </c>
      <c r="L684" t="str">
        <f>salesTable[paymentMethod_Final]</f>
        <v>BANK TRANSFER</v>
      </c>
      <c r="M684">
        <f>salesTable[Quantity_final]</f>
        <v>5</v>
      </c>
      <c r="N684" t="str">
        <f>salesTable[UnitPrice_final]</f>
        <v>INVALID</v>
      </c>
      <c r="O684" t="str">
        <f>salesTable[revenue_final]</f>
        <v>INVALID</v>
      </c>
      <c r="P684" t="str">
        <f>salesTable[Phone_final]</f>
        <v>0597661202</v>
      </c>
      <c r="Q684" t="str">
        <f>salesTable[email_final]</f>
        <v>Kwame.Asare17@Example.Com</v>
      </c>
      <c r="R684" t="str">
        <f>salesTable[sources_final]</f>
        <v>Retail_POS_2025.csv</v>
      </c>
      <c r="S684" s="22"/>
    </row>
    <row r="685" spans="1:19" x14ac:dyDescent="0.3">
      <c r="A685" s="8" t="str">
        <f>salesTable[orderRef_final]</f>
        <v>GH-KUM-2025-00853</v>
      </c>
      <c r="B685" s="17">
        <f>salesTable[orderDate_final]</f>
        <v>45931</v>
      </c>
      <c r="C685" s="17" t="str">
        <f>salesTable[CustomerID_final]</f>
        <v>C0293</v>
      </c>
      <c r="D685" s="17" t="str">
        <f>salesTable[firstName_Final]</f>
        <v>YAW</v>
      </c>
      <c r="E685" s="17" t="str">
        <f>salesTable[lastName_final]</f>
        <v>ADDO</v>
      </c>
      <c r="F685" s="17" t="str">
        <f>salesTable[Region_Final]</f>
        <v>KUMASI</v>
      </c>
      <c r="G685" t="str">
        <f>salesTable[productID_Final]</f>
        <v>P011</v>
      </c>
      <c r="H685" t="str">
        <f>salesTable[productName_final]</f>
        <v>EXECUTIVE DESK</v>
      </c>
      <c r="I685" t="str">
        <f>salesTable[productCategory_finalStatus]</f>
        <v>FURNITURE</v>
      </c>
      <c r="J685" t="str">
        <f>salesTable[customerType_Final]</f>
        <v>INDIVIDUAL</v>
      </c>
      <c r="K685" t="str">
        <f>salesTable[SalesChannel_final]</f>
        <v>MOBILE APP</v>
      </c>
      <c r="L685" t="str">
        <f>salesTable[paymentMethod_Final]</f>
        <v>CARD</v>
      </c>
      <c r="M685">
        <f>salesTable[Quantity_final]</f>
        <v>1</v>
      </c>
      <c r="N685">
        <f>salesTable[UnitPrice_final]</f>
        <v>2400</v>
      </c>
      <c r="O685">
        <f>salesTable[revenue_final]</f>
        <v>2400</v>
      </c>
      <c r="P685" t="str">
        <f>salesTable[Phone_final]</f>
        <v>0204730586</v>
      </c>
      <c r="Q685" t="str">
        <f>salesTable[email_final]</f>
        <v>Yaw.Addo78@Example.Com</v>
      </c>
      <c r="R685" t="str">
        <f>salesTable[sources_final]</f>
        <v>Online_Sales_2025.xlsx</v>
      </c>
      <c r="S685" s="22"/>
    </row>
    <row r="686" spans="1:19" x14ac:dyDescent="0.3">
      <c r="A686" s="8" t="str">
        <f>salesTable[orderRef_final]</f>
        <v>GH-KUM-2025-00859</v>
      </c>
      <c r="B686" s="17">
        <f>salesTable[orderDate_final]</f>
        <v>45780</v>
      </c>
      <c r="C686" s="17" t="str">
        <f>salesTable[CustomerID_final]</f>
        <v>C0100</v>
      </c>
      <c r="D686" s="17" t="str">
        <f>salesTable[firstName_Final]</f>
        <v>NAA</v>
      </c>
      <c r="E686" s="17" t="str">
        <f>salesTable[lastName_final]</f>
        <v>ARTHUR</v>
      </c>
      <c r="F686" s="17" t="str">
        <f>salesTable[Region_Final]</f>
        <v>KUMASI</v>
      </c>
      <c r="G686" t="str">
        <f>salesTable[productID_Final]</f>
        <v>P012</v>
      </c>
      <c r="H686" t="str">
        <f>salesTable[productName_final]</f>
        <v>BLENDER PLUS</v>
      </c>
      <c r="I686" t="str">
        <f>salesTable[productCategory_finalStatus]</f>
        <v>HOME APPLIANCES</v>
      </c>
      <c r="J686" t="str">
        <f>salesTable[customerType_Final]</f>
        <v>BUSINESS</v>
      </c>
      <c r="K686" t="str">
        <f>salesTable[SalesChannel_final]</f>
        <v>MOBILE APP</v>
      </c>
      <c r="L686" t="str">
        <f>salesTable[paymentMethod_Final]</f>
        <v>CASH</v>
      </c>
      <c r="M686">
        <f>salesTable[Quantity_final]</f>
        <v>11</v>
      </c>
      <c r="N686">
        <f>salesTable[UnitPrice_final]</f>
        <v>620</v>
      </c>
      <c r="O686">
        <f>salesTable[revenue_final]</f>
        <v>6820</v>
      </c>
      <c r="P686" t="str">
        <f>salesTable[Phone_final]</f>
        <v>0277213657</v>
      </c>
      <c r="Q686" t="str">
        <f>salesTable[email_final]</f>
        <v>Naa.Arthur67@Example.Com</v>
      </c>
      <c r="R686" t="str">
        <f>salesTable[sources_final]</f>
        <v>Online_Sales_2025.xlsx</v>
      </c>
      <c r="S686" s="22"/>
    </row>
    <row r="687" spans="1:19" x14ac:dyDescent="0.3">
      <c r="A687" s="8" t="str">
        <f>salesTable[orderRef_final]</f>
        <v>GH-KUM-2025-00863</v>
      </c>
      <c r="B687" s="17" t="str">
        <f>salesTable[orderDate_final]</f>
        <v>OUT OF SCOPE</v>
      </c>
      <c r="C687" s="17" t="str">
        <f>salesTable[CustomerID_final]</f>
        <v>C0353</v>
      </c>
      <c r="D687" s="17" t="str">
        <f>salesTable[firstName_Final]</f>
        <v>ABENA</v>
      </c>
      <c r="E687" s="17" t="str">
        <f>salesTable[lastName_final]</f>
        <v>MENSAH</v>
      </c>
      <c r="F687" s="17" t="str">
        <f>salesTable[Region_Final]</f>
        <v>KUMASI</v>
      </c>
      <c r="G687" t="str">
        <f>salesTable[productID_Final]</f>
        <v>P002</v>
      </c>
      <c r="H687" t="str">
        <f>salesTable[productName_final]</f>
        <v>OFFICE CHAIR</v>
      </c>
      <c r="I687" t="str">
        <f>salesTable[productCategory_finalStatus]</f>
        <v>FURNITURE</v>
      </c>
      <c r="J687" t="str">
        <f>salesTable[customerType_Final]</f>
        <v>GOVERNMENT</v>
      </c>
      <c r="K687" t="str">
        <f>salesTable[SalesChannel_final]</f>
        <v>IN-STORE</v>
      </c>
      <c r="L687" t="str">
        <f>salesTable[paymentMethod_Final]</f>
        <v>CASH</v>
      </c>
      <c r="M687">
        <f>salesTable[Quantity_final]</f>
        <v>3</v>
      </c>
      <c r="N687">
        <f>salesTable[UnitPrice_final]</f>
        <v>850</v>
      </c>
      <c r="O687">
        <f>salesTable[revenue_final]</f>
        <v>2550</v>
      </c>
      <c r="P687" t="str">
        <f>salesTable[Phone_final]</f>
        <v>0504226977</v>
      </c>
      <c r="Q687" t="str">
        <f>salesTable[email_final]</f>
        <v>Abena.Mensah63@Example.Com</v>
      </c>
      <c r="R687" t="str">
        <f>salesTable[sources_final]</f>
        <v>Online_Sales_2025.xlsx</v>
      </c>
      <c r="S687" s="22"/>
    </row>
    <row r="688" spans="1:19" x14ac:dyDescent="0.3">
      <c r="A688" s="8" t="str">
        <f>salesTable[orderRef_final]</f>
        <v>GH-KUM-2025-00871</v>
      </c>
      <c r="B688" s="17">
        <f>salesTable[orderDate_final]</f>
        <v>45924</v>
      </c>
      <c r="C688" s="17" t="str">
        <f>salesTable[CustomerID_final]</f>
        <v>C0062</v>
      </c>
      <c r="D688" s="17" t="str">
        <f>salesTable[firstName_Final]</f>
        <v>ADWOA</v>
      </c>
      <c r="E688" s="17" t="str">
        <f>salesTable[lastName_final]</f>
        <v>ANTWI</v>
      </c>
      <c r="F688" s="17" t="str">
        <f>salesTable[Region_Final]</f>
        <v>KUMASI</v>
      </c>
      <c r="G688" t="str">
        <f>salesTable[productID_Final]</f>
        <v>P009</v>
      </c>
      <c r="H688" t="str">
        <f>salesTable[productName_final]</f>
        <v>FILING CABINET</v>
      </c>
      <c r="I688" t="str">
        <f>salesTable[productCategory_finalStatus]</f>
        <v>OFFICE SUPPLIES</v>
      </c>
      <c r="J688" t="str">
        <f>salesTable[customerType_Final]</f>
        <v>GOVERNMENT</v>
      </c>
      <c r="K688" t="str">
        <f>salesTable[SalesChannel_final]</f>
        <v>ONLINE</v>
      </c>
      <c r="L688" t="str">
        <f>salesTable[paymentMethod_Final]</f>
        <v>BANK TRANSFER</v>
      </c>
      <c r="M688">
        <f>salesTable[Quantity_final]</f>
        <v>9</v>
      </c>
      <c r="N688">
        <f>salesTable[UnitPrice_final]</f>
        <v>980</v>
      </c>
      <c r="O688">
        <f>salesTable[revenue_final]</f>
        <v>8820</v>
      </c>
      <c r="P688" t="str">
        <f>salesTable[Phone_final]</f>
        <v>0544652835</v>
      </c>
      <c r="Q688" t="str">
        <f>salesTable[email_final]</f>
        <v>Adwoa.Antwi51@Example.Com</v>
      </c>
      <c r="R688" t="str">
        <f>salesTable[sources_final]</f>
        <v>Agent_App_2025.csv</v>
      </c>
      <c r="S688" s="22"/>
    </row>
    <row r="689" spans="1:19" x14ac:dyDescent="0.3">
      <c r="A689" s="8" t="str">
        <f>salesTable[orderRef_final]</f>
        <v>GH-KUM-2025-00878</v>
      </c>
      <c r="B689" s="17">
        <f>salesTable[orderDate_final]</f>
        <v>45833</v>
      </c>
      <c r="C689" s="17" t="str">
        <f>salesTable[CustomerID_final]</f>
        <v>NO MATCH</v>
      </c>
      <c r="D689" s="17" t="str">
        <f>salesTable[firstName_Final]</f>
        <v>NO MATCH</v>
      </c>
      <c r="E689" s="17" t="str">
        <f>salesTable[lastName_final]</f>
        <v>NO MATCH</v>
      </c>
      <c r="F689" s="17" t="str">
        <f>salesTable[Region_Final]</f>
        <v>KUMASI</v>
      </c>
      <c r="G689" t="str">
        <f>salesTable[productID_Final]</f>
        <v>P007</v>
      </c>
      <c r="H689" t="str">
        <f>salesTable[productName_final]</f>
        <v>COTTON SHIRT</v>
      </c>
      <c r="I689" t="str">
        <f>salesTable[productCategory_finalStatus]</f>
        <v>CLOTHING</v>
      </c>
      <c r="J689" t="str">
        <f>salesTable[customerType_Final]</f>
        <v>BUSINESS</v>
      </c>
      <c r="K689" t="str">
        <f>salesTable[SalesChannel_final]</f>
        <v>AGENT</v>
      </c>
      <c r="L689" t="str">
        <f>salesTable[paymentMethod_Final]</f>
        <v>CASH</v>
      </c>
      <c r="M689">
        <f>salesTable[Quantity_final]</f>
        <v>1</v>
      </c>
      <c r="N689">
        <f>salesTable[UnitPrice_final]</f>
        <v>180</v>
      </c>
      <c r="O689">
        <f>salesTable[revenue_final]</f>
        <v>180</v>
      </c>
      <c r="P689" t="str">
        <f>salesTable[Phone_final]</f>
        <v>0277636849</v>
      </c>
      <c r="Q689" t="str">
        <f>salesTable[email_final]</f>
        <v>Kwame.Osei88@Example.Com</v>
      </c>
      <c r="R689" t="str">
        <f>salesTable[sources_final]</f>
        <v>Mobile_App_Export.csv</v>
      </c>
      <c r="S689" s="22"/>
    </row>
    <row r="690" spans="1:19" x14ac:dyDescent="0.3">
      <c r="A690" s="8" t="str">
        <f>salesTable[orderRef_final]</f>
        <v>GH-KUM-2025-00889</v>
      </c>
      <c r="B690" s="17">
        <f>salesTable[orderDate_final]</f>
        <v>45943</v>
      </c>
      <c r="C690" s="17" t="str">
        <f>salesTable[CustomerID_final]</f>
        <v>C0085</v>
      </c>
      <c r="D690" s="17" t="str">
        <f>salesTable[firstName_Final]</f>
        <v>MISSING</v>
      </c>
      <c r="E690" s="17" t="str">
        <f>salesTable[lastName_final]</f>
        <v>OWUSU</v>
      </c>
      <c r="F690" s="17" t="str">
        <f>salesTable[Region_Final]</f>
        <v>KUMASI</v>
      </c>
      <c r="G690" t="str">
        <f>salesTable[productID_Final]</f>
        <v>P003</v>
      </c>
      <c r="H690" t="str">
        <f>salesTable[productName_final]</f>
        <v>WIRELESS HEADSET</v>
      </c>
      <c r="I690" t="str">
        <f>salesTable[productCategory_finalStatus]</f>
        <v>ELECTRONICS</v>
      </c>
      <c r="J690" t="str">
        <f>salesTable[customerType_Final]</f>
        <v>BUSINESS</v>
      </c>
      <c r="K690" t="str">
        <f>salesTable[SalesChannel_final]</f>
        <v>MOBILE APP</v>
      </c>
      <c r="L690" t="str">
        <f>salesTable[paymentMethod_Final]</f>
        <v>CASH</v>
      </c>
      <c r="M690">
        <f>salesTable[Quantity_final]</f>
        <v>6</v>
      </c>
      <c r="N690">
        <f>salesTable[UnitPrice_final]</f>
        <v>420</v>
      </c>
      <c r="O690">
        <f>salesTable[revenue_final]</f>
        <v>2520</v>
      </c>
      <c r="P690" t="str">
        <f>salesTable[Phone_final]</f>
        <v>0597174354</v>
      </c>
      <c r="Q690" t="str">
        <f>salesTable[email_final]</f>
        <v>Kojo.Owusu95@Example.Com</v>
      </c>
      <c r="R690" t="str">
        <f>salesTable[sources_final]</f>
        <v>Mobile_App_Export.csv</v>
      </c>
      <c r="S690" s="22"/>
    </row>
    <row r="691" spans="1:19" x14ac:dyDescent="0.3">
      <c r="A691" s="8" t="str">
        <f>salesTable[orderRef_final]</f>
        <v>GH-KUM-2025-00895</v>
      </c>
      <c r="B691" s="17" t="str">
        <f>salesTable[orderDate_final]</f>
        <v>OUT OF SCOPE</v>
      </c>
      <c r="C691" s="17" t="str">
        <f>salesTable[CustomerID_final]</f>
        <v>C0380</v>
      </c>
      <c r="D691" s="17" t="str">
        <f>salesTable[firstName_Final]</f>
        <v>MICHAEL</v>
      </c>
      <c r="E691" s="17" t="str">
        <f>salesTable[lastName_final]</f>
        <v>OWUSU</v>
      </c>
      <c r="F691" s="17" t="str">
        <f>salesTable[Region_Final]</f>
        <v>KUMASI</v>
      </c>
      <c r="G691" t="str">
        <f>salesTable[productID_Final]</f>
        <v>P008</v>
      </c>
      <c r="H691" t="str">
        <f>salesTable[productName_final]</f>
        <v>MICROWAVE 25L</v>
      </c>
      <c r="I691" t="str">
        <f>salesTable[productCategory_finalStatus]</f>
        <v>HOME APPLIANCES</v>
      </c>
      <c r="J691" t="str">
        <f>salesTable[customerType_Final]</f>
        <v>GOVERNMENT</v>
      </c>
      <c r="K691" t="str">
        <f>salesTable[SalesChannel_final]</f>
        <v>AGENT</v>
      </c>
      <c r="L691" t="str">
        <f>salesTable[paymentMethod_Final]</f>
        <v>CASH</v>
      </c>
      <c r="M691" t="str">
        <f>salesTable[Quantity_final]</f>
        <v>INVALID</v>
      </c>
      <c r="N691">
        <f>salesTable[UnitPrice_final]</f>
        <v>1250</v>
      </c>
      <c r="O691" t="str">
        <f>salesTable[revenue_final]</f>
        <v>INVALID</v>
      </c>
      <c r="P691" t="str">
        <f>salesTable[Phone_final]</f>
        <v>0248176248</v>
      </c>
      <c r="Q691" t="str">
        <f>salesTable[email_final]</f>
        <v>Michael.Owusu38@Example.Com</v>
      </c>
      <c r="R691" t="str">
        <f>salesTable[sources_final]</f>
        <v>Retail_POS_2025.csv</v>
      </c>
      <c r="S691" s="22"/>
    </row>
    <row r="692" spans="1:19" x14ac:dyDescent="0.3">
      <c r="A692" s="8" t="str">
        <f>salesTable[orderRef_final]</f>
        <v>GH-KUM-2025-00897</v>
      </c>
      <c r="B692" s="17">
        <f>salesTable[orderDate_final]</f>
        <v>45774</v>
      </c>
      <c r="C692" s="17" t="str">
        <f>salesTable[CustomerID_final]</f>
        <v>C0253</v>
      </c>
      <c r="D692" s="17" t="str">
        <f>salesTable[firstName_Final]</f>
        <v>ADWOA</v>
      </c>
      <c r="E692" s="17" t="str">
        <f>salesTable[lastName_final]</f>
        <v>MENSAH</v>
      </c>
      <c r="F692" s="17" t="str">
        <f>salesTable[Region_Final]</f>
        <v>KUMASI</v>
      </c>
      <c r="G692" t="str">
        <f>salesTable[productID_Final]</f>
        <v>P004</v>
      </c>
      <c r="H692" t="str">
        <f>salesTable[productName_final]</f>
        <v>LASER PRINTER</v>
      </c>
      <c r="I692" t="str">
        <f>salesTable[productCategory_finalStatus]</f>
        <v>OFFICE SUPPLIES</v>
      </c>
      <c r="J692" t="str">
        <f>salesTable[customerType_Final]</f>
        <v>INDIVIDUAL</v>
      </c>
      <c r="K692" t="str">
        <f>salesTable[SalesChannel_final]</f>
        <v>IN-STORE</v>
      </c>
      <c r="L692" t="str">
        <f>salesTable[paymentMethod_Final]</f>
        <v>CASH</v>
      </c>
      <c r="M692">
        <f>salesTable[Quantity_final]</f>
        <v>5</v>
      </c>
      <c r="N692">
        <f>salesTable[UnitPrice_final]</f>
        <v>1750</v>
      </c>
      <c r="O692">
        <f>salesTable[revenue_final]</f>
        <v>8750</v>
      </c>
      <c r="P692" t="str">
        <f>salesTable[Phone_final]</f>
        <v>0555954004</v>
      </c>
      <c r="Q692" t="str">
        <f>salesTable[email_final]</f>
        <v>Adwoa.Mensah40@Example.Com</v>
      </c>
      <c r="R692" t="str">
        <f>salesTable[sources_final]</f>
        <v>Online_Sales_2025.xlsx</v>
      </c>
      <c r="S692" s="22"/>
    </row>
    <row r="693" spans="1:19" x14ac:dyDescent="0.3">
      <c r="A693" s="8" t="str">
        <f>salesTable[orderRef_final]</f>
        <v>GH-KUM-2025-00905</v>
      </c>
      <c r="B693" s="17">
        <f>salesTable[orderDate_final]</f>
        <v>45914</v>
      </c>
      <c r="C693" s="17" t="str">
        <f>salesTable[CustomerID_final]</f>
        <v>C0252</v>
      </c>
      <c r="D693" s="17" t="str">
        <f>salesTable[firstName_Final]</f>
        <v>AMA</v>
      </c>
      <c r="E693" s="17" t="str">
        <f>salesTable[lastName_final]</f>
        <v>ASARE</v>
      </c>
      <c r="F693" s="17" t="str">
        <f>salesTable[Region_Final]</f>
        <v>KUMASI</v>
      </c>
      <c r="G693" t="str">
        <f>salesTable[productID_Final]</f>
        <v>P009</v>
      </c>
      <c r="H693" t="str">
        <f>salesTable[productName_final]</f>
        <v>FILING CABINET</v>
      </c>
      <c r="I693" t="str">
        <f>salesTable[productCategory_finalStatus]</f>
        <v>OFFICE SUPPLIES</v>
      </c>
      <c r="J693" t="str">
        <f>salesTable[customerType_Final]</f>
        <v>GOVERNMENT</v>
      </c>
      <c r="K693" t="str">
        <f>salesTable[SalesChannel_final]</f>
        <v>IN-STORE</v>
      </c>
      <c r="L693" t="str">
        <f>salesTable[paymentMethod_Final]</f>
        <v>CASH</v>
      </c>
      <c r="M693">
        <f>salesTable[Quantity_final]</f>
        <v>10</v>
      </c>
      <c r="N693">
        <f>salesTable[UnitPrice_final]</f>
        <v>980</v>
      </c>
      <c r="O693">
        <f>salesTable[revenue_final]</f>
        <v>9800</v>
      </c>
      <c r="P693" t="str">
        <f>salesTable[Phone_final]</f>
        <v>0593605389</v>
      </c>
      <c r="Q693" t="str">
        <f>salesTable[email_final]</f>
        <v>Ama.Asare60@Example.Com</v>
      </c>
      <c r="R693" t="str">
        <f>salesTable[sources_final]</f>
        <v>Retail_POS_2025.csv</v>
      </c>
      <c r="S693" s="22"/>
    </row>
    <row r="694" spans="1:19" x14ac:dyDescent="0.3">
      <c r="A694" s="8" t="str">
        <f>salesTable[orderRef_final]</f>
        <v>GH-KUM-2025-00909</v>
      </c>
      <c r="B694" s="17">
        <f>salesTable[orderDate_final]</f>
        <v>45662</v>
      </c>
      <c r="C694" s="17" t="str">
        <f>salesTable[CustomerID_final]</f>
        <v>C0356</v>
      </c>
      <c r="D694" s="17" t="str">
        <f>salesTable[firstName_Final]</f>
        <v>KOFI</v>
      </c>
      <c r="E694" s="17" t="str">
        <f>salesTable[lastName_final]</f>
        <v>ANTWI</v>
      </c>
      <c r="F694" s="17" t="str">
        <f>salesTable[Region_Final]</f>
        <v>KUMASI</v>
      </c>
      <c r="G694" t="str">
        <f>salesTable[productID_Final]</f>
        <v>P012</v>
      </c>
      <c r="H694" t="str">
        <f>salesTable[productName_final]</f>
        <v>BLENDER PLUS</v>
      </c>
      <c r="I694" t="str">
        <f>salesTable[productCategory_finalStatus]</f>
        <v>HOME APPLIANCES</v>
      </c>
      <c r="J694" t="str">
        <f>salesTable[customerType_Final]</f>
        <v>INDIVIDUAL</v>
      </c>
      <c r="K694" t="str">
        <f>salesTable[SalesChannel_final]</f>
        <v>ONLINE</v>
      </c>
      <c r="L694" t="str">
        <f>salesTable[paymentMethod_Final]</f>
        <v>MOBILE MONEY</v>
      </c>
      <c r="M694">
        <f>salesTable[Quantity_final]</f>
        <v>8</v>
      </c>
      <c r="N694">
        <f>salesTable[UnitPrice_final]</f>
        <v>620</v>
      </c>
      <c r="O694">
        <f>salesTable[revenue_final]</f>
        <v>4960</v>
      </c>
      <c r="P694" t="str">
        <f>salesTable[Phone_final]</f>
        <v>0543511974</v>
      </c>
      <c r="Q694" t="str">
        <f>salesTable[email_final]</f>
        <v>Kofi.Antwi97@Example.Com</v>
      </c>
      <c r="R694" t="str">
        <f>salesTable[sources_final]</f>
        <v>Mobile_App_Export.csv</v>
      </c>
      <c r="S694" s="22"/>
    </row>
    <row r="695" spans="1:19" x14ac:dyDescent="0.3">
      <c r="A695" s="8" t="str">
        <f>salesTable[orderRef_final]</f>
        <v>GH-KUM-2025-00944</v>
      </c>
      <c r="B695" s="17" t="str">
        <f>salesTable[orderDate_final]</f>
        <v>OUT OF SCOPE</v>
      </c>
      <c r="C695" s="17" t="str">
        <f>salesTable[CustomerID_final]</f>
        <v>C0367</v>
      </c>
      <c r="D695" s="17" t="str">
        <f>salesTable[firstName_Final]</f>
        <v>KOJO</v>
      </c>
      <c r="E695" s="17" t="str">
        <f>salesTable[lastName_final]</f>
        <v>ASARE</v>
      </c>
      <c r="F695" s="17" t="str">
        <f>salesTable[Region_Final]</f>
        <v>KUMASI</v>
      </c>
      <c r="G695" t="str">
        <f>salesTable[productID_Final]</f>
        <v>P005</v>
      </c>
      <c r="H695" t="str">
        <f>salesTable[productName_final]</f>
        <v>SMARTPHONE X</v>
      </c>
      <c r="I695" t="str">
        <f>salesTable[productCategory_finalStatus]</f>
        <v>ELECTRONICS</v>
      </c>
      <c r="J695" t="str">
        <f>salesTable[customerType_Final]</f>
        <v>INDIVIDUAL</v>
      </c>
      <c r="K695" t="str">
        <f>salesTable[SalesChannel_final]</f>
        <v>IN-STORE</v>
      </c>
      <c r="L695" t="str">
        <f>salesTable[paymentMethod_Final]</f>
        <v>CARD</v>
      </c>
      <c r="M695">
        <f>salesTable[Quantity_final]</f>
        <v>9</v>
      </c>
      <c r="N695">
        <f>salesTable[UnitPrice_final]</f>
        <v>2800</v>
      </c>
      <c r="O695">
        <f>salesTable[revenue_final]</f>
        <v>25200</v>
      </c>
      <c r="P695" t="str">
        <f>salesTable[Phone_final]</f>
        <v>0509005008</v>
      </c>
      <c r="Q695" t="str">
        <f>salesTable[email_final]</f>
        <v>Kojo.Asare82@Example.Com</v>
      </c>
      <c r="R695" t="str">
        <f>salesTable[sources_final]</f>
        <v>Mobile_App_Export.csv</v>
      </c>
      <c r="S695" s="22"/>
    </row>
    <row r="696" spans="1:19" x14ac:dyDescent="0.3">
      <c r="A696" s="8" t="str">
        <f>salesTable[orderRef_final]</f>
        <v>GH-KUM-2025-00959</v>
      </c>
      <c r="B696" s="17">
        <f>salesTable[orderDate_final]</f>
        <v>45897</v>
      </c>
      <c r="C696" s="17" t="str">
        <f>salesTable[CustomerID_final]</f>
        <v>C0226</v>
      </c>
      <c r="D696" s="17" t="str">
        <f>salesTable[firstName_Final]</f>
        <v>KOFI</v>
      </c>
      <c r="E696" s="17" t="str">
        <f>salesTable[lastName_final]</f>
        <v>BOATENG</v>
      </c>
      <c r="F696" s="17" t="str">
        <f>salesTable[Region_Final]</f>
        <v>KUMASI</v>
      </c>
      <c r="G696" t="str">
        <f>salesTable[productID_Final]</f>
        <v>P001</v>
      </c>
      <c r="H696" t="str">
        <f>salesTable[productName_final]</f>
        <v>LAPTOP PRO 14</v>
      </c>
      <c r="I696" t="str">
        <f>salesTable[productCategory_finalStatus]</f>
        <v>ELECTRONICS</v>
      </c>
      <c r="J696" t="str">
        <f>salesTable[customerType_Final]</f>
        <v>GOVERNMENT</v>
      </c>
      <c r="K696" t="str">
        <f>salesTable[SalesChannel_final]</f>
        <v>ONLINE</v>
      </c>
      <c r="L696" t="str">
        <f>salesTable[paymentMethod_Final]</f>
        <v>CASH</v>
      </c>
      <c r="M696">
        <f>salesTable[Quantity_final]</f>
        <v>3</v>
      </c>
      <c r="N696">
        <f>salesTable[UnitPrice_final]</f>
        <v>4200</v>
      </c>
      <c r="O696">
        <f>salesTable[revenue_final]</f>
        <v>12600</v>
      </c>
      <c r="P696" t="str">
        <f>salesTable[Phone_final]</f>
        <v>0265614566</v>
      </c>
      <c r="Q696" t="str">
        <f>salesTable[email_final]</f>
        <v>Kofi.Boateng46@Example.Com</v>
      </c>
      <c r="R696" t="str">
        <f>salesTable[sources_final]</f>
        <v>Agent_App_2025.csv</v>
      </c>
      <c r="S696" s="22"/>
    </row>
    <row r="697" spans="1:19" x14ac:dyDescent="0.3">
      <c r="A697" s="8" t="str">
        <f>salesTable[orderRef_final]</f>
        <v>GH-KUM-2025-00964</v>
      </c>
      <c r="B697" s="17">
        <f>salesTable[orderDate_final]</f>
        <v>45829</v>
      </c>
      <c r="C697" s="17" t="str">
        <f>salesTable[CustomerID_final]</f>
        <v>C0212</v>
      </c>
      <c r="D697" s="17" t="str">
        <f>salesTable[firstName_Final]</f>
        <v>KOJO</v>
      </c>
      <c r="E697" s="17" t="str">
        <f>salesTable[lastName_final]</f>
        <v>ARTHUR</v>
      </c>
      <c r="F697" s="17" t="str">
        <f>salesTable[Region_Final]</f>
        <v>KUMASI</v>
      </c>
      <c r="G697" t="str">
        <f>salesTable[productID_Final]</f>
        <v>P003</v>
      </c>
      <c r="H697" t="str">
        <f>salesTable[productName_final]</f>
        <v>WIRELESS HEADSET</v>
      </c>
      <c r="I697" t="str">
        <f>salesTable[productCategory_finalStatus]</f>
        <v>ELECTRONICS</v>
      </c>
      <c r="J697" t="str">
        <f>salesTable[customerType_Final]</f>
        <v>BUSINESS</v>
      </c>
      <c r="K697" t="str">
        <f>salesTable[SalesChannel_final]</f>
        <v>ONLINE</v>
      </c>
      <c r="L697" t="str">
        <f>salesTable[paymentMethod_Final]</f>
        <v>BANK TRANSFER</v>
      </c>
      <c r="M697">
        <f>salesTable[Quantity_final]</f>
        <v>7</v>
      </c>
      <c r="N697">
        <f>salesTable[UnitPrice_final]</f>
        <v>420</v>
      </c>
      <c r="O697">
        <f>salesTable[revenue_final]</f>
        <v>2940</v>
      </c>
      <c r="P697" t="str">
        <f>salesTable[Phone_final]</f>
        <v>0241265875</v>
      </c>
      <c r="Q697" t="str">
        <f>salesTable[email_final]</f>
        <v>Kojo.Arthur95@Example.Com</v>
      </c>
      <c r="R697" t="str">
        <f>salesTable[sources_final]</f>
        <v>Mobile_App_Export.csv</v>
      </c>
      <c r="S697" s="22"/>
    </row>
    <row r="698" spans="1:19" x14ac:dyDescent="0.3">
      <c r="A698" s="8" t="str">
        <f>salesTable[orderRef_final]</f>
        <v>GH-KUM-2025-00966</v>
      </c>
      <c r="B698" s="17" t="str">
        <f>salesTable[orderDate_final]</f>
        <v>OUT OF SCOPE</v>
      </c>
      <c r="C698" s="17" t="str">
        <f>salesTable[CustomerID_final]</f>
        <v>C0190</v>
      </c>
      <c r="D698" s="17" t="str">
        <f>salesTable[firstName_Final]</f>
        <v>DANIEL</v>
      </c>
      <c r="E698" s="17" t="str">
        <f>salesTable[lastName_final]</f>
        <v>APPIAH</v>
      </c>
      <c r="F698" s="17" t="str">
        <f>salesTable[Region_Final]</f>
        <v>KUMASI</v>
      </c>
      <c r="G698" t="str">
        <f>salesTable[productID_Final]</f>
        <v>P008</v>
      </c>
      <c r="H698" t="str">
        <f>salesTable[productName_final]</f>
        <v>MICROWAVE 25L</v>
      </c>
      <c r="I698" t="str">
        <f>salesTable[productCategory_finalStatus]</f>
        <v>HOME APPLIANCES</v>
      </c>
      <c r="J698" t="str">
        <f>salesTable[customerType_Final]</f>
        <v>INDIVIDUAL</v>
      </c>
      <c r="K698" t="str">
        <f>salesTable[SalesChannel_final]</f>
        <v>MOBILE APP</v>
      </c>
      <c r="L698" t="str">
        <f>salesTable[paymentMethod_Final]</f>
        <v>MOBILE MONEY</v>
      </c>
      <c r="M698">
        <f>salesTable[Quantity_final]</f>
        <v>7</v>
      </c>
      <c r="N698">
        <f>salesTable[UnitPrice_final]</f>
        <v>1250</v>
      </c>
      <c r="O698">
        <f>salesTable[revenue_final]</f>
        <v>8750</v>
      </c>
      <c r="P698" t="str">
        <f>salesTable[Phone_final]</f>
        <v>0208515533</v>
      </c>
      <c r="Q698" t="str">
        <f>salesTable[email_final]</f>
        <v>Daniel.Appiah92@Example.Com</v>
      </c>
      <c r="R698" t="str">
        <f>salesTable[sources_final]</f>
        <v>Mobile_App_Export.csv</v>
      </c>
      <c r="S698" s="22"/>
    </row>
    <row r="699" spans="1:19" x14ac:dyDescent="0.3">
      <c r="A699" s="8" t="str">
        <f>salesTable[orderRef_final]</f>
        <v>GH-KUM-2025-00975</v>
      </c>
      <c r="B699" s="17">
        <f>salesTable[orderDate_final]</f>
        <v>45989</v>
      </c>
      <c r="C699" s="17" t="str">
        <f>salesTable[CustomerID_final]</f>
        <v>C0146</v>
      </c>
      <c r="D699" s="17" t="str">
        <f>salesTable[firstName_Final]</f>
        <v>MICHAEL</v>
      </c>
      <c r="E699" s="17" t="str">
        <f>salesTable[lastName_final]</f>
        <v>ARTHUR</v>
      </c>
      <c r="F699" s="17" t="str">
        <f>salesTable[Region_Final]</f>
        <v>KUMASI</v>
      </c>
      <c r="G699" t="str">
        <f>salesTable[productID_Final]</f>
        <v>P005</v>
      </c>
      <c r="H699" t="str">
        <f>salesTable[productName_final]</f>
        <v>SMARTPHONE X</v>
      </c>
      <c r="I699" t="str">
        <f>salesTable[productCategory_finalStatus]</f>
        <v>ELECTRONICS</v>
      </c>
      <c r="J699" t="str">
        <f>salesTable[customerType_Final]</f>
        <v>GOVERNMENT</v>
      </c>
      <c r="K699" t="str">
        <f>salesTable[SalesChannel_final]</f>
        <v>MOBILE APP</v>
      </c>
      <c r="L699" t="str">
        <f>salesTable[paymentMethod_Final]</f>
        <v>MOBILE MONEY</v>
      </c>
      <c r="M699">
        <f>salesTable[Quantity_final]</f>
        <v>12</v>
      </c>
      <c r="N699">
        <f>salesTable[UnitPrice_final]</f>
        <v>2750</v>
      </c>
      <c r="O699">
        <f>salesTable[revenue_final]</f>
        <v>33000</v>
      </c>
      <c r="P699" t="str">
        <f>salesTable[Phone_final]</f>
        <v>0501869498</v>
      </c>
      <c r="Q699" t="str">
        <f>salesTable[email_final]</f>
        <v>Michael.Arthur98@Example.Com</v>
      </c>
      <c r="R699" t="str">
        <f>salesTable[sources_final]</f>
        <v>Online_Sales_2025.xlsx</v>
      </c>
      <c r="S699" s="22"/>
    </row>
    <row r="700" spans="1:19" x14ac:dyDescent="0.3">
      <c r="A700" s="8" t="str">
        <f>salesTable[orderRef_final]</f>
        <v>GH-KUM-2025-00979</v>
      </c>
      <c r="B700" s="17" t="str">
        <f>salesTable[orderDate_final]</f>
        <v>OUT OF SCOPE</v>
      </c>
      <c r="C700" s="17" t="str">
        <f>salesTable[CustomerID_final]</f>
        <v>C0052</v>
      </c>
      <c r="D700" s="17" t="str">
        <f>salesTable[firstName_Final]</f>
        <v>KOJO</v>
      </c>
      <c r="E700" s="17" t="str">
        <f>salesTable[lastName_final]</f>
        <v>ADDO</v>
      </c>
      <c r="F700" s="17" t="str">
        <f>salesTable[Region_Final]</f>
        <v>KUMASI</v>
      </c>
      <c r="G700" t="str">
        <f>salesTable[productID_Final]</f>
        <v>P005</v>
      </c>
      <c r="H700" t="str">
        <f>salesTable[productName_final]</f>
        <v>SMARTPHONE X</v>
      </c>
      <c r="I700" t="str">
        <f>salesTable[productCategory_finalStatus]</f>
        <v>ELECTRONICS</v>
      </c>
      <c r="J700" t="str">
        <f>salesTable[customerType_Final]</f>
        <v>BUSINESS</v>
      </c>
      <c r="K700" t="str">
        <f>salesTable[SalesChannel_final]</f>
        <v>ONLINE</v>
      </c>
      <c r="L700" t="str">
        <f>salesTable[paymentMethod_Final]</f>
        <v>CASH</v>
      </c>
      <c r="M700">
        <f>salesTable[Quantity_final]</f>
        <v>5</v>
      </c>
      <c r="N700">
        <f>salesTable[UnitPrice_final]</f>
        <v>2800</v>
      </c>
      <c r="O700">
        <f>salesTable[revenue_final]</f>
        <v>14000</v>
      </c>
      <c r="P700" t="str">
        <f>salesTable[Phone_final]</f>
        <v>0558388997</v>
      </c>
      <c r="Q700" t="str">
        <f>salesTable[email_final]</f>
        <v>Kojo.Addo6@Example.Com</v>
      </c>
      <c r="R700" t="str">
        <f>salesTable[sources_final]</f>
        <v>Online_Sales_2025.xlsx</v>
      </c>
      <c r="S700" s="22"/>
    </row>
    <row r="701" spans="1:19" x14ac:dyDescent="0.3">
      <c r="A701" s="8" t="str">
        <f>salesTable[orderRef_final]</f>
        <v>GH-KUM-2025-00987</v>
      </c>
      <c r="B701" s="17" t="str">
        <f>salesTable[orderDate_final]</f>
        <v>OUT OF SCOPE</v>
      </c>
      <c r="C701" s="17" t="str">
        <f>salesTable[CustomerID_final]</f>
        <v>C0071</v>
      </c>
      <c r="D701" s="17" t="str">
        <f>salesTable[firstName_Final]</f>
        <v>AMA</v>
      </c>
      <c r="E701" s="17" t="str">
        <f>salesTable[lastName_final]</f>
        <v>BADU</v>
      </c>
      <c r="F701" s="17" t="str">
        <f>salesTable[Region_Final]</f>
        <v>KUMASI</v>
      </c>
      <c r="G701" t="str">
        <f>salesTable[productID_Final]</f>
        <v>P012</v>
      </c>
      <c r="H701" t="str">
        <f>salesTable[productName_final]</f>
        <v>BLENDER PLUS</v>
      </c>
      <c r="I701" t="str">
        <f>salesTable[productCategory_finalStatus]</f>
        <v>HOME APPLIANCES</v>
      </c>
      <c r="J701" t="str">
        <f>salesTable[customerType_Final]</f>
        <v>INDIVIDUAL</v>
      </c>
      <c r="K701" t="str">
        <f>salesTable[SalesChannel_final]</f>
        <v>ONLINE</v>
      </c>
      <c r="L701" t="str">
        <f>salesTable[paymentMethod_Final]</f>
        <v>CARD</v>
      </c>
      <c r="M701">
        <f>salesTable[Quantity_final]</f>
        <v>9</v>
      </c>
      <c r="N701">
        <f>salesTable[UnitPrice_final]</f>
        <v>720</v>
      </c>
      <c r="O701">
        <f>salesTable[revenue_final]</f>
        <v>6480</v>
      </c>
      <c r="P701" t="str">
        <f>salesTable[Phone_final]</f>
        <v>0593251425</v>
      </c>
      <c r="Q701" t="str">
        <f>salesTable[email_final]</f>
        <v>Ama.Badu87@Example.Com</v>
      </c>
      <c r="R701" t="str">
        <f>salesTable[sources_final]</f>
        <v>Mobile_App_Export.csv</v>
      </c>
      <c r="S701" s="22"/>
    </row>
    <row r="702" spans="1:19" x14ac:dyDescent="0.3">
      <c r="A702" s="8" t="str">
        <f>salesTable[orderRef_final]</f>
        <v>GH-KUM-2025-00992</v>
      </c>
      <c r="B702" s="17" t="str">
        <f>salesTable[orderDate_final]</f>
        <v>OUT OF SCOPE</v>
      </c>
      <c r="C702" s="17" t="str">
        <f>salesTable[CustomerID_final]</f>
        <v>C0006</v>
      </c>
      <c r="D702" s="17" t="str">
        <f>salesTable[firstName_Final]</f>
        <v>DANIEL</v>
      </c>
      <c r="E702" s="17" t="str">
        <f>salesTable[lastName_final]</f>
        <v>OWUSU</v>
      </c>
      <c r="F702" s="17" t="str">
        <f>salesTable[Region_Final]</f>
        <v>KUMASI</v>
      </c>
      <c r="G702" t="str">
        <f>salesTable[productID_Final]</f>
        <v>P009</v>
      </c>
      <c r="H702" t="str">
        <f>salesTable[productName_final]</f>
        <v>FILING CABINET</v>
      </c>
      <c r="I702" t="str">
        <f>salesTable[productCategory_finalStatus]</f>
        <v>OFFICE SUPPLIES</v>
      </c>
      <c r="J702" t="str">
        <f>salesTable[customerType_Final]</f>
        <v>BUSINESS</v>
      </c>
      <c r="K702" t="str">
        <f>salesTable[SalesChannel_final]</f>
        <v>ONLINE</v>
      </c>
      <c r="L702" t="str">
        <f>salesTable[paymentMethod_Final]</f>
        <v>CASH</v>
      </c>
      <c r="M702">
        <f>salesTable[Quantity_final]</f>
        <v>6</v>
      </c>
      <c r="N702">
        <f>salesTable[UnitPrice_final]</f>
        <v>980</v>
      </c>
      <c r="O702">
        <f>salesTable[revenue_final]</f>
        <v>5880</v>
      </c>
      <c r="P702" t="str">
        <f>salesTable[Phone_final]</f>
        <v>0541493247</v>
      </c>
      <c r="Q702" t="str">
        <f>salesTable[email_final]</f>
        <v>Daniel.Owusu36@Example.Com</v>
      </c>
      <c r="R702" t="str">
        <f>salesTable[sources_final]</f>
        <v>Agent_App_2025.csv</v>
      </c>
      <c r="S702" s="22"/>
    </row>
    <row r="703" spans="1:19" x14ac:dyDescent="0.3">
      <c r="A703" s="8" t="str">
        <f>salesTable[orderRef_final]</f>
        <v>GH-KUM-2025-00999</v>
      </c>
      <c r="B703" s="17">
        <f>salesTable[orderDate_final]</f>
        <v>45841</v>
      </c>
      <c r="C703" s="17" t="str">
        <f>salesTable[CustomerID_final]</f>
        <v>C0386</v>
      </c>
      <c r="D703" s="17" t="str">
        <f>salesTable[firstName_Final]</f>
        <v>AKOSUA</v>
      </c>
      <c r="E703" s="17" t="str">
        <f>salesTable[lastName_final]</f>
        <v>ASARE</v>
      </c>
      <c r="F703" s="17" t="str">
        <f>salesTable[Region_Final]</f>
        <v>KUMASI</v>
      </c>
      <c r="G703" t="str">
        <f>salesTable[productID_Final]</f>
        <v>P001</v>
      </c>
      <c r="H703" t="str">
        <f>salesTable[productName_final]</f>
        <v>LAPTOP PRO 14</v>
      </c>
      <c r="I703" t="str">
        <f>salesTable[productCategory_finalStatus]</f>
        <v>ELECTRONICS</v>
      </c>
      <c r="J703" t="str">
        <f>salesTable[customerType_Final]</f>
        <v>GOVERNMENT</v>
      </c>
      <c r="K703" t="str">
        <f>salesTable[SalesChannel_final]</f>
        <v>IN-STORE</v>
      </c>
      <c r="L703" t="str">
        <f>salesTable[paymentMethod_Final]</f>
        <v>BANK TRANSFER</v>
      </c>
      <c r="M703">
        <f>salesTable[Quantity_final]</f>
        <v>8</v>
      </c>
      <c r="N703">
        <f>salesTable[UnitPrice_final]</f>
        <v>4200</v>
      </c>
      <c r="O703">
        <f>salesTable[revenue_final]</f>
        <v>33600</v>
      </c>
      <c r="P703" t="str">
        <f>salesTable[Phone_final]</f>
        <v>0267959393</v>
      </c>
      <c r="Q703" t="str">
        <f>salesTable[email_final]</f>
        <v>Akosua.Asare43@Example.Com</v>
      </c>
      <c r="R703" t="str">
        <f>salesTable[sources_final]</f>
        <v>Retail_POS_2025.csv</v>
      </c>
      <c r="S703" s="22"/>
    </row>
    <row r="704" spans="1:19" x14ac:dyDescent="0.3">
      <c r="A704" s="8" t="str">
        <f>salesTable[orderRef_final]</f>
        <v>GH-KUM-2025-01005</v>
      </c>
      <c r="B704" s="17" t="str">
        <f>salesTable[orderDate_final]</f>
        <v>OUT OF SCOPE</v>
      </c>
      <c r="C704" s="17" t="str">
        <f>salesTable[CustomerID_final]</f>
        <v>C0046</v>
      </c>
      <c r="D704" s="17" t="str">
        <f>salesTable[firstName_Final]</f>
        <v>ADWOA</v>
      </c>
      <c r="E704" s="17" t="str">
        <f>salesTable[lastName_final]</f>
        <v>BADU</v>
      </c>
      <c r="F704" s="17" t="str">
        <f>salesTable[Region_Final]</f>
        <v>KUMASI</v>
      </c>
      <c r="G704" t="str">
        <f>salesTable[productID_Final]</f>
        <v>P012</v>
      </c>
      <c r="H704" t="str">
        <f>salesTable[productName_final]</f>
        <v>BLENDER PLUS</v>
      </c>
      <c r="I704" t="str">
        <f>salesTable[productCategory_finalStatus]</f>
        <v>HOME APPLIANCES</v>
      </c>
      <c r="J704" t="str">
        <f>salesTable[customerType_Final]</f>
        <v>BUSINESS</v>
      </c>
      <c r="K704" t="str">
        <f>salesTable[SalesChannel_final]</f>
        <v>AGENT</v>
      </c>
      <c r="L704" t="str">
        <f>salesTable[paymentMethod_Final]</f>
        <v>CARD</v>
      </c>
      <c r="M704">
        <f>salesTable[Quantity_final]</f>
        <v>11</v>
      </c>
      <c r="N704" t="str">
        <f>salesTable[UnitPrice_final]</f>
        <v>INVALID</v>
      </c>
      <c r="O704" t="str">
        <f>salesTable[revenue_final]</f>
        <v>INVALID</v>
      </c>
      <c r="P704" t="str">
        <f>salesTable[Phone_final]</f>
        <v>0592925492</v>
      </c>
      <c r="Q704" t="str">
        <f>salesTable[email_final]</f>
        <v>Adwoa.Badu60Example.Com</v>
      </c>
      <c r="R704" t="str">
        <f>salesTable[sources_final]</f>
        <v>Agent_App_2025.csv</v>
      </c>
      <c r="S704" s="22"/>
    </row>
    <row r="705" spans="1:19" x14ac:dyDescent="0.3">
      <c r="A705" s="8" t="str">
        <f>salesTable[orderRef_final]</f>
        <v>GH-KUM-2025-01012</v>
      </c>
      <c r="B705" s="17">
        <f>salesTable[orderDate_final]</f>
        <v>45817</v>
      </c>
      <c r="C705" s="17" t="str">
        <f>salesTable[CustomerID_final]</f>
        <v>C0250</v>
      </c>
      <c r="D705" s="17" t="str">
        <f>salesTable[firstName_Final]</f>
        <v>AKOSUA</v>
      </c>
      <c r="E705" s="17" t="str">
        <f>salesTable[lastName_final]</f>
        <v>ANTWI</v>
      </c>
      <c r="F705" s="17" t="str">
        <f>salesTable[Region_Final]</f>
        <v>KUMASI</v>
      </c>
      <c r="G705" t="str">
        <f>salesTable[productID_Final]</f>
        <v>P007</v>
      </c>
      <c r="H705" t="str">
        <f>salesTable[productName_final]</f>
        <v>COTTON SHIRT</v>
      </c>
      <c r="I705" t="str">
        <f>salesTable[productCategory_finalStatus]</f>
        <v>CLOTHING</v>
      </c>
      <c r="J705" t="str">
        <f>salesTable[customerType_Final]</f>
        <v>GOVERNMENT</v>
      </c>
      <c r="K705" t="str">
        <f>salesTable[SalesChannel_final]</f>
        <v>IN-STORE</v>
      </c>
      <c r="L705" t="str">
        <f>salesTable[paymentMethod_Final]</f>
        <v>CASH</v>
      </c>
      <c r="M705" t="str">
        <f>salesTable[Quantity_final]</f>
        <v>INVALID</v>
      </c>
      <c r="N705">
        <f>salesTable[UnitPrice_final]</f>
        <v>180</v>
      </c>
      <c r="O705" t="str">
        <f>salesTable[revenue_final]</f>
        <v>INVALID</v>
      </c>
      <c r="P705" t="str">
        <f>salesTable[Phone_final]</f>
        <v>0593552197</v>
      </c>
      <c r="Q705" t="str">
        <f>salesTable[email_final]</f>
        <v>Akosua.Antwi42Example.Com</v>
      </c>
      <c r="R705" t="str">
        <f>salesTable[sources_final]</f>
        <v>Retail_POS_2025.csv</v>
      </c>
      <c r="S705" s="22"/>
    </row>
    <row r="706" spans="1:19" x14ac:dyDescent="0.3">
      <c r="A706" s="8" t="str">
        <f>salesTable[orderRef_final]</f>
        <v>GH-KUM-2025-01017</v>
      </c>
      <c r="B706" s="17">
        <f>salesTable[orderDate_final]</f>
        <v>45748</v>
      </c>
      <c r="C706" s="17" t="str">
        <f>salesTable[CustomerID_final]</f>
        <v>C0131</v>
      </c>
      <c r="D706" s="17" t="str">
        <f>salesTable[firstName_Final]</f>
        <v>DANIEL</v>
      </c>
      <c r="E706" s="17" t="str">
        <f>salesTable[lastName_final]</f>
        <v>BOATENG</v>
      </c>
      <c r="F706" s="17" t="str">
        <f>salesTable[Region_Final]</f>
        <v>KUMASI</v>
      </c>
      <c r="G706" t="str">
        <f>salesTable[productID_Final]</f>
        <v>P011</v>
      </c>
      <c r="H706" t="str">
        <f>salesTable[productName_final]</f>
        <v>EXECUTIVE DESK</v>
      </c>
      <c r="I706" t="str">
        <f>salesTable[productCategory_finalStatus]</f>
        <v>FURNITURE</v>
      </c>
      <c r="J706" t="str">
        <f>salesTable[customerType_Final]</f>
        <v>GOVERNMENT</v>
      </c>
      <c r="K706" t="str">
        <f>salesTable[SalesChannel_final]</f>
        <v>AGENT</v>
      </c>
      <c r="L706" t="str">
        <f>salesTable[paymentMethod_Final]</f>
        <v>CARD</v>
      </c>
      <c r="M706">
        <f>salesTable[Quantity_final]</f>
        <v>10</v>
      </c>
      <c r="N706">
        <f>salesTable[UnitPrice_final]</f>
        <v>2400</v>
      </c>
      <c r="O706">
        <f>salesTable[revenue_final]</f>
        <v>24000</v>
      </c>
      <c r="P706" t="str">
        <f>salesTable[Phone_final]</f>
        <v>0206136508</v>
      </c>
      <c r="Q706" t="str">
        <f>salesTable[email_final]</f>
        <v>Daniel.Boateng3@Example.Com</v>
      </c>
      <c r="R706" t="str">
        <f>salesTable[sources_final]</f>
        <v>Retail_POS_2025.csv</v>
      </c>
      <c r="S706" s="22"/>
    </row>
    <row r="707" spans="1:19" x14ac:dyDescent="0.3">
      <c r="A707" s="8" t="str">
        <f>salesTable[orderRef_final]</f>
        <v>GH-KUM-2025-01027</v>
      </c>
      <c r="B707" s="17">
        <f>salesTable[orderDate_final]</f>
        <v>45713</v>
      </c>
      <c r="C707" s="17" t="str">
        <f>salesTable[CustomerID_final]</f>
        <v>C0033</v>
      </c>
      <c r="D707" s="17" t="str">
        <f>salesTable[firstName_Final]</f>
        <v>KOFI</v>
      </c>
      <c r="E707" s="17" t="str">
        <f>salesTable[lastName_final]</f>
        <v>ASARE</v>
      </c>
      <c r="F707" s="17" t="str">
        <f>salesTable[Region_Final]</f>
        <v>KUMASI</v>
      </c>
      <c r="G707" t="str">
        <f>salesTable[productID_Final]</f>
        <v>P001</v>
      </c>
      <c r="H707" t="str">
        <f>salesTable[productName_final]</f>
        <v>LAPTOP PRO 14</v>
      </c>
      <c r="I707" t="str">
        <f>salesTable[productCategory_finalStatus]</f>
        <v>ELECTRONICS</v>
      </c>
      <c r="J707" t="str">
        <f>salesTable[customerType_Final]</f>
        <v>GOVERNMENT</v>
      </c>
      <c r="K707" t="str">
        <f>salesTable[SalesChannel_final]</f>
        <v>IN-STORE</v>
      </c>
      <c r="L707" t="str">
        <f>salesTable[paymentMethod_Final]</f>
        <v>CASH</v>
      </c>
      <c r="M707">
        <f>salesTable[Quantity_final]</f>
        <v>1</v>
      </c>
      <c r="N707">
        <f>salesTable[UnitPrice_final]</f>
        <v>4150</v>
      </c>
      <c r="O707">
        <f>salesTable[revenue_final]</f>
        <v>4150</v>
      </c>
      <c r="P707" t="str">
        <f>salesTable[Phone_final]</f>
        <v>0596521536</v>
      </c>
      <c r="Q707" t="str">
        <f>salesTable[email_final]</f>
        <v>Kofi.Asare99@Example.Com</v>
      </c>
      <c r="R707" t="str">
        <f>salesTable[sources_final]</f>
        <v>Online_Sales_2025.xlsx</v>
      </c>
      <c r="S707" s="22"/>
    </row>
    <row r="708" spans="1:19" x14ac:dyDescent="0.3">
      <c r="A708" s="8" t="str">
        <f>salesTable[orderRef_final]</f>
        <v>GH-KUM-2025-01065</v>
      </c>
      <c r="B708" s="17">
        <f>salesTable[orderDate_final]</f>
        <v>45749</v>
      </c>
      <c r="C708" s="17" t="str">
        <f>salesTable[CustomerID_final]</f>
        <v>C0393</v>
      </c>
      <c r="D708" s="17" t="str">
        <f>salesTable[firstName_Final]</f>
        <v>AKOSUA</v>
      </c>
      <c r="E708" s="17" t="str">
        <f>salesTable[lastName_final]</f>
        <v>MENSAH</v>
      </c>
      <c r="F708" s="17" t="str">
        <f>salesTable[Region_Final]</f>
        <v>KUMASI</v>
      </c>
      <c r="G708" t="str">
        <f>salesTable[productID_Final]</f>
        <v>P001</v>
      </c>
      <c r="H708" t="str">
        <f>salesTable[productName_final]</f>
        <v>LAPTOP PRO 14</v>
      </c>
      <c r="I708" t="str">
        <f>salesTable[productCategory_finalStatus]</f>
        <v>ELECTRONICS</v>
      </c>
      <c r="J708" t="str">
        <f>salesTable[customerType_Final]</f>
        <v>INDIVIDUAL</v>
      </c>
      <c r="K708" t="str">
        <f>salesTable[SalesChannel_final]</f>
        <v>ONLINE</v>
      </c>
      <c r="L708" t="str">
        <f>salesTable[paymentMethod_Final]</f>
        <v>CASH</v>
      </c>
      <c r="M708">
        <f>salesTable[Quantity_final]</f>
        <v>4</v>
      </c>
      <c r="N708">
        <f>salesTable[UnitPrice_final]</f>
        <v>4200</v>
      </c>
      <c r="O708">
        <f>salesTable[revenue_final]</f>
        <v>16800</v>
      </c>
      <c r="P708" t="str">
        <f>salesTable[Phone_final]</f>
        <v>0279100604</v>
      </c>
      <c r="Q708" t="str">
        <f>salesTable[email_final]</f>
        <v>Akosua.Mensah8@Example.Com</v>
      </c>
      <c r="R708" t="str">
        <f>salesTable[sources_final]</f>
        <v>Agent_App_2025.csv</v>
      </c>
      <c r="S708" s="22"/>
    </row>
    <row r="709" spans="1:19" x14ac:dyDescent="0.3">
      <c r="A709" s="8" t="str">
        <f>salesTable[orderRef_final]</f>
        <v>GH-KUM-2025-01074</v>
      </c>
      <c r="B709" s="17">
        <f>salesTable[orderDate_final]</f>
        <v>45721</v>
      </c>
      <c r="C709" s="17" t="str">
        <f>salesTable[CustomerID_final]</f>
        <v>C0070</v>
      </c>
      <c r="D709" s="17" t="str">
        <f>salesTable[firstName_Final]</f>
        <v>AMA</v>
      </c>
      <c r="E709" s="17" t="str">
        <f>salesTable[lastName_final]</f>
        <v>MENSAH</v>
      </c>
      <c r="F709" s="17" t="str">
        <f>salesTable[Region_Final]</f>
        <v>KUMASI</v>
      </c>
      <c r="G709" t="str">
        <f>salesTable[productID_Final]</f>
        <v>P005</v>
      </c>
      <c r="H709" t="str">
        <f>salesTable[productName_final]</f>
        <v>SMARTPHONE X</v>
      </c>
      <c r="I709" t="str">
        <f>salesTable[productCategory_finalStatus]</f>
        <v>ELECTRONICS</v>
      </c>
      <c r="J709" t="str">
        <f>salesTable[customerType_Final]</f>
        <v>INDIVIDUAL</v>
      </c>
      <c r="K709" t="str">
        <f>salesTable[SalesChannel_final]</f>
        <v>AGENT</v>
      </c>
      <c r="L709" t="str">
        <f>salesTable[paymentMethod_Final]</f>
        <v>CASH</v>
      </c>
      <c r="M709">
        <f>salesTable[Quantity_final]</f>
        <v>1</v>
      </c>
      <c r="N709">
        <f>salesTable[UnitPrice_final]</f>
        <v>2800</v>
      </c>
      <c r="O709">
        <f>salesTable[revenue_final]</f>
        <v>2800</v>
      </c>
      <c r="P709" t="str">
        <f>salesTable[Phone_final]</f>
        <v>0242105171</v>
      </c>
      <c r="Q709" t="str">
        <f>salesTable[email_final]</f>
        <v>Ama.Mensah44Example.Com</v>
      </c>
      <c r="R709" t="str">
        <f>salesTable[sources_final]</f>
        <v>Mobile_App_Export.csv</v>
      </c>
      <c r="S709" s="22"/>
    </row>
    <row r="710" spans="1:19" x14ac:dyDescent="0.3">
      <c r="A710" s="8" t="str">
        <f>salesTable[orderRef_final]</f>
        <v>GH-KUM-2025-01087</v>
      </c>
      <c r="B710" s="17" t="str">
        <f>salesTable[orderDate_final]</f>
        <v>OUT OF SCOPE</v>
      </c>
      <c r="C710" s="17" t="str">
        <f>salesTable[CustomerID_final]</f>
        <v>C0017</v>
      </c>
      <c r="D710" s="17" t="str">
        <f>salesTable[firstName_Final]</f>
        <v>KOJO</v>
      </c>
      <c r="E710" s="17" t="str">
        <f>salesTable[lastName_final]</f>
        <v>BADU</v>
      </c>
      <c r="F710" s="17" t="str">
        <f>salesTable[Region_Final]</f>
        <v>KUMASI</v>
      </c>
      <c r="G710" t="str">
        <f>salesTable[productID_Final]</f>
        <v>P001</v>
      </c>
      <c r="H710" t="str">
        <f>salesTable[productName_final]</f>
        <v>LAPTOP PRO 14</v>
      </c>
      <c r="I710" t="str">
        <f>salesTable[productCategory_finalStatus]</f>
        <v>ELECTRONICS</v>
      </c>
      <c r="J710" t="str">
        <f>salesTable[customerType_Final]</f>
        <v>INDIVIDUAL</v>
      </c>
      <c r="K710" t="str">
        <f>salesTable[SalesChannel_final]</f>
        <v>ONLINE</v>
      </c>
      <c r="L710" t="str">
        <f>salesTable[paymentMethod_Final]</f>
        <v>CARD</v>
      </c>
      <c r="M710">
        <f>salesTable[Quantity_final]</f>
        <v>7</v>
      </c>
      <c r="N710">
        <f>salesTable[UnitPrice_final]</f>
        <v>4200</v>
      </c>
      <c r="O710">
        <f>salesTable[revenue_final]</f>
        <v>29400</v>
      </c>
      <c r="P710" t="str">
        <f>salesTable[Phone_final]</f>
        <v>0266701954</v>
      </c>
      <c r="Q710" t="str">
        <f>salesTable[email_final]</f>
        <v>Kojo.Badu72@Example.Com</v>
      </c>
      <c r="R710" t="str">
        <f>salesTable[sources_final]</f>
        <v>Agent_App_2025.csv</v>
      </c>
      <c r="S710" s="22"/>
    </row>
    <row r="711" spans="1:19" x14ac:dyDescent="0.3">
      <c r="A711" s="8" t="str">
        <f>salesTable[orderRef_final]</f>
        <v>GH-KUM-2025-01107</v>
      </c>
      <c r="B711" s="17">
        <f>salesTable[orderDate_final]</f>
        <v>45954</v>
      </c>
      <c r="C711" s="17" t="str">
        <f>salesTable[CustomerID_final]</f>
        <v>C0053</v>
      </c>
      <c r="D711" s="17" t="str">
        <f>salesTable[firstName_Final]</f>
        <v>ABENA</v>
      </c>
      <c r="E711" s="17" t="str">
        <f>salesTable[lastName_final]</f>
        <v>OWUSU</v>
      </c>
      <c r="F711" s="17" t="str">
        <f>salesTable[Region_Final]</f>
        <v>KUMASI</v>
      </c>
      <c r="G711" t="str">
        <f>salesTable[productID_Final]</f>
        <v>P003</v>
      </c>
      <c r="H711" t="str">
        <f>salesTable[productName_final]</f>
        <v>WIRELESS HEADSET</v>
      </c>
      <c r="I711" t="str">
        <f>salesTable[productCategory_finalStatus]</f>
        <v>ELECTRONICS</v>
      </c>
      <c r="J711" t="str">
        <f>salesTable[customerType_Final]</f>
        <v>GOVERNMENT</v>
      </c>
      <c r="K711" t="str">
        <f>salesTable[SalesChannel_final]</f>
        <v>IN-STORE</v>
      </c>
      <c r="L711" t="str">
        <f>salesTable[paymentMethod_Final]</f>
        <v>CASH</v>
      </c>
      <c r="M711">
        <f>salesTable[Quantity_final]</f>
        <v>9</v>
      </c>
      <c r="N711">
        <f>salesTable[UnitPrice_final]</f>
        <v>420</v>
      </c>
      <c r="O711">
        <f>salesTable[revenue_final]</f>
        <v>3780</v>
      </c>
      <c r="P711" t="str">
        <f>salesTable[Phone_final]</f>
        <v>0272759185</v>
      </c>
      <c r="Q711" t="str">
        <f>salesTable[email_final]</f>
        <v>Abena.Owusu93@Example.Com</v>
      </c>
      <c r="R711" t="str">
        <f>salesTable[sources_final]</f>
        <v>Retail_POS_2025.csv</v>
      </c>
      <c r="S711" s="22"/>
    </row>
    <row r="712" spans="1:19" x14ac:dyDescent="0.3">
      <c r="A712" s="8" t="str">
        <f>salesTable[orderRef_final]</f>
        <v>GH-KUM-2025-01109</v>
      </c>
      <c r="B712" s="17">
        <f>salesTable[orderDate_final]</f>
        <v>45687</v>
      </c>
      <c r="C712" s="17" t="str">
        <f>salesTable[CustomerID_final]</f>
        <v>C0357</v>
      </c>
      <c r="D712" s="17" t="str">
        <f>salesTable[firstName_Final]</f>
        <v>KOJO</v>
      </c>
      <c r="E712" s="17" t="str">
        <f>salesTable[lastName_final]</f>
        <v>ARTHUR</v>
      </c>
      <c r="F712" s="17" t="str">
        <f>salesTable[Region_Final]</f>
        <v>KUMASI</v>
      </c>
      <c r="G712" t="str">
        <f>salesTable[productID_Final]</f>
        <v>P002</v>
      </c>
      <c r="H712" t="str">
        <f>salesTable[productName_final]</f>
        <v>OFFICE CHAIR</v>
      </c>
      <c r="I712" t="str">
        <f>salesTable[productCategory_finalStatus]</f>
        <v>FURNITURE</v>
      </c>
      <c r="J712" t="str">
        <f>salesTable[customerType_Final]</f>
        <v>GOVERNMENT</v>
      </c>
      <c r="K712" t="str">
        <f>salesTable[SalesChannel_final]</f>
        <v>MOBILE APP</v>
      </c>
      <c r="L712" t="str">
        <f>salesTable[paymentMethod_Final]</f>
        <v>BANK TRANSFER</v>
      </c>
      <c r="M712" t="str">
        <f>salesTable[Quantity_final]</f>
        <v>INVALID</v>
      </c>
      <c r="N712">
        <f>salesTable[UnitPrice_final]</f>
        <v>850</v>
      </c>
      <c r="O712" t="str">
        <f>salesTable[revenue_final]</f>
        <v>INVALID</v>
      </c>
      <c r="P712" t="str">
        <f>salesTable[Phone_final]</f>
        <v>0507792790</v>
      </c>
      <c r="Q712" t="str">
        <f>salesTable[email_final]</f>
        <v>Kojo.Arthur49@Example.Com</v>
      </c>
      <c r="R712" t="str">
        <f>salesTable[sources_final]</f>
        <v>Agent_App_2025.csv</v>
      </c>
      <c r="S712" s="22"/>
    </row>
    <row r="713" spans="1:19" x14ac:dyDescent="0.3">
      <c r="A713" s="8" t="str">
        <f>salesTable[orderRef_final]</f>
        <v>GH-KUM-2025-01116</v>
      </c>
      <c r="B713" s="17">
        <f>salesTable[orderDate_final]</f>
        <v>45742</v>
      </c>
      <c r="C713" s="17" t="str">
        <f>salesTable[CustomerID_final]</f>
        <v>C0181</v>
      </c>
      <c r="D713" s="17" t="str">
        <f>salesTable[firstName_Final]</f>
        <v>KOFI</v>
      </c>
      <c r="E713" s="17" t="str">
        <f>salesTable[lastName_final]</f>
        <v>ARTHUR</v>
      </c>
      <c r="F713" s="17" t="str">
        <f>salesTable[Region_Final]</f>
        <v>KUMASI</v>
      </c>
      <c r="G713" t="str">
        <f>salesTable[productID_Final]</f>
        <v>P009</v>
      </c>
      <c r="H713" t="str">
        <f>salesTable[productName_final]</f>
        <v>FILING CABINET</v>
      </c>
      <c r="I713" t="str">
        <f>salesTable[productCategory_finalStatus]</f>
        <v>OFFICE SUPPLIES</v>
      </c>
      <c r="J713" t="str">
        <f>salesTable[customerType_Final]</f>
        <v>GOVERNMENT</v>
      </c>
      <c r="K713" t="str">
        <f>salesTable[SalesChannel_final]</f>
        <v>MOBILE APP</v>
      </c>
      <c r="L713" t="str">
        <f>salesTable[paymentMethod_Final]</f>
        <v>MOBILE MONEY</v>
      </c>
      <c r="M713">
        <f>salesTable[Quantity_final]</f>
        <v>7</v>
      </c>
      <c r="N713">
        <f>salesTable[UnitPrice_final]</f>
        <v>980</v>
      </c>
      <c r="O713">
        <f>salesTable[revenue_final]</f>
        <v>6860</v>
      </c>
      <c r="P713" t="str">
        <f>salesTable[Phone_final]</f>
        <v>0262920820</v>
      </c>
      <c r="Q713" t="str">
        <f>salesTable[email_final]</f>
        <v>Kofi.Arthur36@Example.Com</v>
      </c>
      <c r="R713" t="str">
        <f>salesTable[sources_final]</f>
        <v>Retail_POS_2025.csv</v>
      </c>
      <c r="S713" s="22"/>
    </row>
    <row r="714" spans="1:19" x14ac:dyDescent="0.3">
      <c r="A714" s="8" t="str">
        <f>salesTable[orderRef_final]</f>
        <v>GH-KUM-2025-01131</v>
      </c>
      <c r="B714" s="17">
        <f>salesTable[orderDate_final]</f>
        <v>45973</v>
      </c>
      <c r="C714" s="17" t="str">
        <f>salesTable[CustomerID_final]</f>
        <v>C0067</v>
      </c>
      <c r="D714" s="17" t="str">
        <f>salesTable[firstName_Final]</f>
        <v>MICHAEL</v>
      </c>
      <c r="E714" s="17" t="str">
        <f>salesTable[lastName_final]</f>
        <v>BADU</v>
      </c>
      <c r="F714" s="17" t="str">
        <f>salesTable[Region_Final]</f>
        <v>KUMASI</v>
      </c>
      <c r="G714" t="str">
        <f>salesTable[productID_Final]</f>
        <v>P010</v>
      </c>
      <c r="H714" t="str">
        <f>salesTable[productName_final]</f>
        <v>AIR CONDITIONER</v>
      </c>
      <c r="I714" t="str">
        <f>salesTable[productCategory_finalStatus]</f>
        <v>HOME APPLIANCES</v>
      </c>
      <c r="J714" t="str">
        <f>salesTable[customerType_Final]</f>
        <v>GOVERNMENT</v>
      </c>
      <c r="K714" t="str">
        <f>salesTable[SalesChannel_final]</f>
        <v>IN-STORE</v>
      </c>
      <c r="L714" t="str">
        <f>salesTable[paymentMethod_Final]</f>
        <v>BANK TRANSFER</v>
      </c>
      <c r="M714">
        <f>salesTable[Quantity_final]</f>
        <v>9</v>
      </c>
      <c r="N714">
        <f>salesTable[UnitPrice_final]</f>
        <v>3600</v>
      </c>
      <c r="O714">
        <f>salesTable[revenue_final]</f>
        <v>32400</v>
      </c>
      <c r="P714" t="str">
        <f>salesTable[Phone_final]</f>
        <v>0543271675</v>
      </c>
      <c r="Q714" t="str">
        <f>salesTable[email_final]</f>
        <v>Michael.Badu51@Example.Com</v>
      </c>
      <c r="R714" t="str">
        <f>salesTable[sources_final]</f>
        <v>Retail_POS_2025.csv</v>
      </c>
      <c r="S714" s="22"/>
    </row>
    <row r="715" spans="1:19" x14ac:dyDescent="0.3">
      <c r="A715" s="8" t="str">
        <f>salesTable[orderRef_final]</f>
        <v>GH-KUM-2025-01141</v>
      </c>
      <c r="B715" s="17">
        <f>salesTable[orderDate_final]</f>
        <v>45933</v>
      </c>
      <c r="C715" s="17" t="str">
        <f>salesTable[CustomerID_final]</f>
        <v>C0033</v>
      </c>
      <c r="D715" s="17" t="str">
        <f>salesTable[firstName_Final]</f>
        <v>KOFI</v>
      </c>
      <c r="E715" s="17" t="str">
        <f>salesTable[lastName_final]</f>
        <v>ASARE</v>
      </c>
      <c r="F715" s="17" t="str">
        <f>salesTable[Region_Final]</f>
        <v>KUMASI</v>
      </c>
      <c r="G715" t="str">
        <f>salesTable[productID_Final]</f>
        <v>P007</v>
      </c>
      <c r="H715" t="str">
        <f>salesTable[productName_final]</f>
        <v>COTTON SHIRT</v>
      </c>
      <c r="I715" t="str">
        <f>salesTable[productCategory_finalStatus]</f>
        <v>CLOTHING</v>
      </c>
      <c r="J715" t="str">
        <f>salesTable[customerType_Final]</f>
        <v>GOVERNMENT</v>
      </c>
      <c r="K715" t="str">
        <f>salesTable[SalesChannel_final]</f>
        <v>AGENT</v>
      </c>
      <c r="L715" t="str">
        <f>salesTable[paymentMethod_Final]</f>
        <v>CASH</v>
      </c>
      <c r="M715">
        <f>salesTable[Quantity_final]</f>
        <v>6</v>
      </c>
      <c r="N715">
        <f>salesTable[UnitPrice_final]</f>
        <v>180</v>
      </c>
      <c r="O715">
        <f>salesTable[revenue_final]</f>
        <v>1080</v>
      </c>
      <c r="P715" t="str">
        <f>salesTable[Phone_final]</f>
        <v>0595375591</v>
      </c>
      <c r="Q715" t="str">
        <f>salesTable[email_final]</f>
        <v>Kofi.Asare38@Example.Com</v>
      </c>
      <c r="R715" t="str">
        <f>salesTable[sources_final]</f>
        <v>Mobile_App_Export.csv</v>
      </c>
      <c r="S715" s="22"/>
    </row>
    <row r="716" spans="1:19" x14ac:dyDescent="0.3">
      <c r="A716" s="8" t="str">
        <f>salesTable[orderRef_final]</f>
        <v>GH-KUM-2025-01144</v>
      </c>
      <c r="B716" s="17">
        <f>salesTable[orderDate_final]</f>
        <v>45763</v>
      </c>
      <c r="C716" s="17" t="str">
        <f>salesTable[CustomerID_final]</f>
        <v>C0077</v>
      </c>
      <c r="D716" s="17" t="str">
        <f>salesTable[firstName_Final]</f>
        <v>NAA</v>
      </c>
      <c r="E716" s="17" t="str">
        <f>salesTable[lastName_final]</f>
        <v>BADU</v>
      </c>
      <c r="F716" s="17" t="str">
        <f>salesTable[Region_Final]</f>
        <v>KUMASI</v>
      </c>
      <c r="G716" t="str">
        <f>salesTable[productID_Final]</f>
        <v>P010</v>
      </c>
      <c r="H716" t="str">
        <f>salesTable[productName_final]</f>
        <v>AIR CONDITIONER</v>
      </c>
      <c r="I716" t="str">
        <f>salesTable[productCategory_finalStatus]</f>
        <v>HOME APPLIANCES</v>
      </c>
      <c r="J716" t="str">
        <f>salesTable[customerType_Final]</f>
        <v>GOVERNMENT</v>
      </c>
      <c r="K716" t="str">
        <f>salesTable[SalesChannel_final]</f>
        <v>ONLINE</v>
      </c>
      <c r="L716" t="str">
        <f>salesTable[paymentMethod_Final]</f>
        <v>CASH</v>
      </c>
      <c r="M716">
        <f>salesTable[Quantity_final]</f>
        <v>1</v>
      </c>
      <c r="N716">
        <f>salesTable[UnitPrice_final]</f>
        <v>3600</v>
      </c>
      <c r="O716">
        <f>salesTable[revenue_final]</f>
        <v>3600</v>
      </c>
      <c r="P716" t="str">
        <f>salesTable[Phone_final]</f>
        <v>0274552738</v>
      </c>
      <c r="Q716" t="str">
        <f>salesTable[email_final]</f>
        <v>Naa.Badu38@Example.Con</v>
      </c>
      <c r="R716" t="str">
        <f>salesTable[sources_final]</f>
        <v>Retail_POS_2025.csv</v>
      </c>
      <c r="S716" s="22"/>
    </row>
    <row r="717" spans="1:19" x14ac:dyDescent="0.3">
      <c r="A717" s="8" t="str">
        <f>salesTable[orderRef_final]</f>
        <v>GH-KUM-2025-01156</v>
      </c>
      <c r="B717" s="17" t="str">
        <f>salesTable[orderDate_final]</f>
        <v>OUT OF SCOPE</v>
      </c>
      <c r="C717" s="17" t="str">
        <f>salesTable[CustomerID_final]</f>
        <v>C0210</v>
      </c>
      <c r="D717" s="17" t="str">
        <f>salesTable[firstName_Final]</f>
        <v>MICHAEL</v>
      </c>
      <c r="E717" s="17" t="str">
        <f>salesTable[lastName_final]</f>
        <v>MENSAH</v>
      </c>
      <c r="F717" s="17" t="str">
        <f>salesTable[Region_Final]</f>
        <v>KUMASI</v>
      </c>
      <c r="G717" t="str">
        <f>salesTable[productID_Final]</f>
        <v>P005</v>
      </c>
      <c r="H717" t="str">
        <f>salesTable[productName_final]</f>
        <v>SMARTPHONE X</v>
      </c>
      <c r="I717" t="str">
        <f>salesTable[productCategory_finalStatus]</f>
        <v>ELECTRONICS</v>
      </c>
      <c r="J717" t="str">
        <f>salesTable[customerType_Final]</f>
        <v>GOVERNMENT</v>
      </c>
      <c r="K717" t="str">
        <f>salesTable[SalesChannel_final]</f>
        <v>IN-STORE</v>
      </c>
      <c r="L717" t="str">
        <f>salesTable[paymentMethod_Final]</f>
        <v>CARD</v>
      </c>
      <c r="M717">
        <f>salesTable[Quantity_final]</f>
        <v>2</v>
      </c>
      <c r="N717">
        <f>salesTable[UnitPrice_final]</f>
        <v>2800</v>
      </c>
      <c r="O717">
        <f>salesTable[revenue_final]</f>
        <v>5600</v>
      </c>
      <c r="P717" t="str">
        <f>salesTable[Phone_final]</f>
        <v>0548917088</v>
      </c>
      <c r="Q717" t="str">
        <f>salesTable[email_final]</f>
        <v>Michael.Mensah14Example.Com</v>
      </c>
      <c r="R717" t="str">
        <f>salesTable[sources_final]</f>
        <v>Retail_POS_2025.csv</v>
      </c>
      <c r="S717" s="22"/>
    </row>
    <row r="718" spans="1:19" x14ac:dyDescent="0.3">
      <c r="A718" s="8" t="str">
        <f>salesTable[orderRef_final]</f>
        <v>GH-KUM-2025-01159</v>
      </c>
      <c r="B718" s="17">
        <f>salesTable[orderDate_final]</f>
        <v>45970</v>
      </c>
      <c r="C718" s="17" t="str">
        <f>salesTable[CustomerID_final]</f>
        <v>C0215</v>
      </c>
      <c r="D718" s="17" t="str">
        <f>salesTable[firstName_Final]</f>
        <v>DANIEL</v>
      </c>
      <c r="E718" s="17" t="str">
        <f>salesTable[lastName_final]</f>
        <v>BADU</v>
      </c>
      <c r="F718" s="17" t="str">
        <f>salesTable[Region_Final]</f>
        <v>KUMASI</v>
      </c>
      <c r="G718" t="str">
        <f>salesTable[productID_Final]</f>
        <v>P005</v>
      </c>
      <c r="H718" t="str">
        <f>salesTable[productName_final]</f>
        <v>SMARTPHONE X</v>
      </c>
      <c r="I718" t="str">
        <f>salesTable[productCategory_finalStatus]</f>
        <v>ELECTRONICS</v>
      </c>
      <c r="J718" t="str">
        <f>salesTable[customerType_Final]</f>
        <v>GOVERNMENT</v>
      </c>
      <c r="K718" t="str">
        <f>salesTable[SalesChannel_final]</f>
        <v>IN-STORE</v>
      </c>
      <c r="L718" t="str">
        <f>salesTable[paymentMethod_Final]</f>
        <v>CASH</v>
      </c>
      <c r="M718">
        <f>salesTable[Quantity_final]</f>
        <v>9</v>
      </c>
      <c r="N718">
        <f>salesTable[UnitPrice_final]</f>
        <v>2800</v>
      </c>
      <c r="O718" t="str">
        <f>salesTable[revenue_final]</f>
        <v>invalid</v>
      </c>
      <c r="P718" t="str">
        <f>salesTable[Phone_final]</f>
        <v>0267520911</v>
      </c>
      <c r="Q718" t="str">
        <f>salesTable[email_final]</f>
        <v>Daniel.Badu89@Example.Con</v>
      </c>
      <c r="R718" t="str">
        <f>salesTable[sources_final]</f>
        <v>Agent_App_2025.csv</v>
      </c>
      <c r="S718" s="22"/>
    </row>
    <row r="719" spans="1:19" x14ac:dyDescent="0.3">
      <c r="A719" s="8" t="str">
        <f>salesTable[orderRef_final]</f>
        <v>GH-KUM-2025-01160</v>
      </c>
      <c r="B719" s="17">
        <f>salesTable[orderDate_final]</f>
        <v>45811</v>
      </c>
      <c r="C719" s="17" t="str">
        <f>salesTable[CustomerID_final]</f>
        <v>C0257</v>
      </c>
      <c r="D719" s="17" t="str">
        <f>salesTable[firstName_Final]</f>
        <v>MICHAEL</v>
      </c>
      <c r="E719" s="17" t="str">
        <f>salesTable[lastName_final]</f>
        <v>OSEI</v>
      </c>
      <c r="F719" s="17" t="str">
        <f>salesTable[Region_Final]</f>
        <v>KUMASI</v>
      </c>
      <c r="G719" t="str">
        <f>salesTable[productID_Final]</f>
        <v>P003</v>
      </c>
      <c r="H719" t="str">
        <f>salesTable[productName_final]</f>
        <v>WIRELESS HEADSET</v>
      </c>
      <c r="I719" t="str">
        <f>salesTable[productCategory_finalStatus]</f>
        <v>ELECTRONICS</v>
      </c>
      <c r="J719" t="str">
        <f>salesTable[customerType_Final]</f>
        <v>INDIVIDUAL</v>
      </c>
      <c r="K719" t="str">
        <f>salesTable[SalesChannel_final]</f>
        <v>ONLINE</v>
      </c>
      <c r="L719" t="str">
        <f>salesTable[paymentMethod_Final]</f>
        <v>CARD</v>
      </c>
      <c r="M719">
        <f>salesTable[Quantity_final]</f>
        <v>5</v>
      </c>
      <c r="N719">
        <f>salesTable[UnitPrice_final]</f>
        <v>420</v>
      </c>
      <c r="O719">
        <f>salesTable[revenue_final]</f>
        <v>2100</v>
      </c>
      <c r="P719" t="str">
        <f>salesTable[Phone_final]</f>
        <v>0209780411</v>
      </c>
      <c r="Q719" t="str">
        <f>salesTable[email_final]</f>
        <v>Michael.Osei80@Example.Com</v>
      </c>
      <c r="R719" t="str">
        <f>salesTable[sources_final]</f>
        <v>Agent_App_2025.csv</v>
      </c>
      <c r="S719" s="22"/>
    </row>
    <row r="720" spans="1:19" x14ac:dyDescent="0.3">
      <c r="A720" s="8" t="str">
        <f>salesTable[orderRef_final]</f>
        <v>GH-KUM-2025-01173</v>
      </c>
      <c r="B720" s="17">
        <f>salesTable[orderDate_final]</f>
        <v>45972</v>
      </c>
      <c r="C720" s="17" t="str">
        <f>salesTable[CustomerID_final]</f>
        <v>C0391</v>
      </c>
      <c r="D720" s="17" t="str">
        <f>salesTable[firstName_Final]</f>
        <v>AKOSUA</v>
      </c>
      <c r="E720" s="17" t="str">
        <f>salesTable[lastName_final]</f>
        <v>APPIAH</v>
      </c>
      <c r="F720" s="17" t="str">
        <f>salesTable[Region_Final]</f>
        <v>KUMASI</v>
      </c>
      <c r="G720" t="str">
        <f>salesTable[productID_Final]</f>
        <v>P004</v>
      </c>
      <c r="H720" t="str">
        <f>salesTable[productName_final]</f>
        <v>LASER PRINTER</v>
      </c>
      <c r="I720" t="str">
        <f>salesTable[productCategory_finalStatus]</f>
        <v>MISMATCH</v>
      </c>
      <c r="J720" t="str">
        <f>salesTable[customerType_Final]</f>
        <v>GOVERNMENT</v>
      </c>
      <c r="K720" t="str">
        <f>salesTable[SalesChannel_final]</f>
        <v>AGENT</v>
      </c>
      <c r="L720" t="str">
        <f>salesTable[paymentMethod_Final]</f>
        <v>CASH</v>
      </c>
      <c r="M720">
        <f>salesTable[Quantity_final]</f>
        <v>4</v>
      </c>
      <c r="N720">
        <f>salesTable[UnitPrice_final]</f>
        <v>1650</v>
      </c>
      <c r="O720">
        <f>salesTable[revenue_final]</f>
        <v>6600</v>
      </c>
      <c r="P720" t="str">
        <f>salesTable[Phone_final]</f>
        <v>0275346809</v>
      </c>
      <c r="Q720" t="str">
        <f>salesTable[email_final]</f>
        <v>Akosua.Appiah36@Example.Com</v>
      </c>
      <c r="R720" t="str">
        <f>salesTable[sources_final]</f>
        <v>Agent_App_2025.csv</v>
      </c>
      <c r="S720" s="22"/>
    </row>
    <row r="721" spans="1:19" x14ac:dyDescent="0.3">
      <c r="A721" s="8" t="str">
        <f>salesTable[orderRef_final]</f>
        <v>GH-KUM-2025-01176</v>
      </c>
      <c r="B721" s="17">
        <f>salesTable[orderDate_final]</f>
        <v>45660</v>
      </c>
      <c r="C721" s="17" t="str">
        <f>salesTable[CustomerID_final]</f>
        <v>C0243</v>
      </c>
      <c r="D721" s="17" t="str">
        <f>salesTable[firstName_Final]</f>
        <v>KOJO</v>
      </c>
      <c r="E721" s="17" t="str">
        <f>salesTable[lastName_final]</f>
        <v>ASARE</v>
      </c>
      <c r="F721" s="17" t="str">
        <f>salesTable[Region_Final]</f>
        <v>KUMASI</v>
      </c>
      <c r="G721" t="str">
        <f>salesTable[productID_Final]</f>
        <v>P010</v>
      </c>
      <c r="H721" t="str">
        <f>salesTable[productName_final]</f>
        <v>AIR CONDITIONER</v>
      </c>
      <c r="I721" t="str">
        <f>salesTable[productCategory_finalStatus]</f>
        <v>HOME APPLIANCES</v>
      </c>
      <c r="J721" t="str">
        <f>salesTable[customerType_Final]</f>
        <v>BUSINESS</v>
      </c>
      <c r="K721" t="str">
        <f>salesTable[SalesChannel_final]</f>
        <v>IN-STORE</v>
      </c>
      <c r="L721" t="str">
        <f>salesTable[paymentMethod_Final]</f>
        <v>CASH</v>
      </c>
      <c r="M721">
        <f>salesTable[Quantity_final]</f>
        <v>12</v>
      </c>
      <c r="N721">
        <f>salesTable[UnitPrice_final]</f>
        <v>3600</v>
      </c>
      <c r="O721">
        <f>salesTable[revenue_final]</f>
        <v>43200</v>
      </c>
      <c r="P721" t="str">
        <f>salesTable[Phone_final]</f>
        <v>0204520689</v>
      </c>
      <c r="Q721" t="str">
        <f>salesTable[email_final]</f>
        <v>Kojo.Asare68@Example.Con</v>
      </c>
      <c r="R721" t="str">
        <f>salesTable[sources_final]</f>
        <v>Retail_POS_2025.csv</v>
      </c>
      <c r="S721" s="22"/>
    </row>
    <row r="722" spans="1:19" x14ac:dyDescent="0.3">
      <c r="A722" s="8" t="str">
        <f>salesTable[orderRef_final]</f>
        <v>GH-KUM-2025-01184</v>
      </c>
      <c r="B722" s="17">
        <f>salesTable[orderDate_final]</f>
        <v>45704</v>
      </c>
      <c r="C722" s="17" t="str">
        <f>salesTable[CustomerID_final]</f>
        <v>C0186</v>
      </c>
      <c r="D722" s="17" t="str">
        <f>salesTable[firstName_Final]</f>
        <v>AMA</v>
      </c>
      <c r="E722" s="17" t="str">
        <f>salesTable[lastName_final]</f>
        <v>ANTWI</v>
      </c>
      <c r="F722" s="17" t="str">
        <f>salesTable[Region_Final]</f>
        <v>KUMASI</v>
      </c>
      <c r="G722" t="str">
        <f>salesTable[productID_Final]</f>
        <v>P001</v>
      </c>
      <c r="H722" t="str">
        <f>salesTable[productName_final]</f>
        <v>LAPTOP PRO 14</v>
      </c>
      <c r="I722" t="str">
        <f>salesTable[productCategory_finalStatus]</f>
        <v>ELECTRONICS</v>
      </c>
      <c r="J722" t="str">
        <f>salesTable[customerType_Final]</f>
        <v>BUSINESS</v>
      </c>
      <c r="K722" t="str">
        <f>salesTable[SalesChannel_final]</f>
        <v>MOBILE APP</v>
      </c>
      <c r="L722" t="str">
        <f>salesTable[paymentMethod_Final]</f>
        <v>BANK TRANSFER</v>
      </c>
      <c r="M722">
        <f>salesTable[Quantity_final]</f>
        <v>8</v>
      </c>
      <c r="N722">
        <f>salesTable[UnitPrice_final]</f>
        <v>4200</v>
      </c>
      <c r="O722">
        <f>salesTable[revenue_final]</f>
        <v>33600</v>
      </c>
      <c r="P722" t="str">
        <f>salesTable[Phone_final]</f>
        <v>0265352131</v>
      </c>
      <c r="Q722" t="str">
        <f>salesTable[email_final]</f>
        <v>Ama.Antwi76@Example.Com</v>
      </c>
      <c r="R722" t="str">
        <f>salesTable[sources_final]</f>
        <v>Mobile_App_Export.csv</v>
      </c>
      <c r="S722" s="22"/>
    </row>
    <row r="723" spans="1:19" x14ac:dyDescent="0.3">
      <c r="A723" s="8" t="str">
        <f>salesTable[orderRef_final]</f>
        <v>GH-KUM-2025-01191</v>
      </c>
      <c r="B723" s="17">
        <f>salesTable[orderDate_final]</f>
        <v>45807</v>
      </c>
      <c r="C723" s="17" t="str">
        <f>salesTable[CustomerID_final]</f>
        <v>C0274</v>
      </c>
      <c r="D723" s="17" t="str">
        <f>salesTable[firstName_Final]</f>
        <v>KWAME</v>
      </c>
      <c r="E723" s="17" t="str">
        <f>salesTable[lastName_final]</f>
        <v>BADU</v>
      </c>
      <c r="F723" s="17" t="str">
        <f>salesTable[Region_Final]</f>
        <v>KUMASI</v>
      </c>
      <c r="G723" t="str">
        <f>salesTable[productID_Final]</f>
        <v>P012</v>
      </c>
      <c r="H723" t="str">
        <f>salesTable[productName_final]</f>
        <v>BLENDER PLUS</v>
      </c>
      <c r="I723" t="str">
        <f>salesTable[productCategory_finalStatus]</f>
        <v>HOME APPLIANCES</v>
      </c>
      <c r="J723" t="str">
        <f>salesTable[customerType_Final]</f>
        <v>BUSINESS</v>
      </c>
      <c r="K723" t="str">
        <f>salesTable[SalesChannel_final]</f>
        <v>IN-STORE</v>
      </c>
      <c r="L723" t="str">
        <f>salesTable[paymentMethod_Final]</f>
        <v>CARD</v>
      </c>
      <c r="M723">
        <f>salesTable[Quantity_final]</f>
        <v>2</v>
      </c>
      <c r="N723">
        <f>salesTable[UnitPrice_final]</f>
        <v>620</v>
      </c>
      <c r="O723">
        <f>salesTable[revenue_final]</f>
        <v>1240</v>
      </c>
      <c r="P723" t="str">
        <f>salesTable[Phone_final]</f>
        <v>0546306743</v>
      </c>
      <c r="Q723" t="str">
        <f>salesTable[email_final]</f>
        <v>Kwame.Badu5@Example.Con</v>
      </c>
      <c r="R723" t="str">
        <f>salesTable[sources_final]</f>
        <v>Retail_POS_2025.csv</v>
      </c>
      <c r="S723" s="22"/>
    </row>
    <row r="724" spans="1:19" x14ac:dyDescent="0.3">
      <c r="A724" s="8" t="str">
        <f>salesTable[orderRef_final]</f>
        <v>GH-KUM-2025-01194</v>
      </c>
      <c r="B724" s="17">
        <f>salesTable[orderDate_final]</f>
        <v>45849</v>
      </c>
      <c r="C724" s="17" t="str">
        <f>salesTable[CustomerID_final]</f>
        <v>C0310</v>
      </c>
      <c r="D724" s="17" t="str">
        <f>salesTable[firstName_Final]</f>
        <v>NAA</v>
      </c>
      <c r="E724" s="17" t="str">
        <f>salesTable[lastName_final]</f>
        <v>OWUSU</v>
      </c>
      <c r="F724" s="17" t="str">
        <f>salesTable[Region_Final]</f>
        <v>KUMASI</v>
      </c>
      <c r="G724" t="str">
        <f>salesTable[productID_Final]</f>
        <v>P004</v>
      </c>
      <c r="H724" t="str">
        <f>salesTable[productName_final]</f>
        <v>LASER PRINTER</v>
      </c>
      <c r="I724" t="str">
        <f>salesTable[productCategory_finalStatus]</f>
        <v>OFFICE SUPPLIES</v>
      </c>
      <c r="J724" t="str">
        <f>salesTable[customerType_Final]</f>
        <v>GOVERNMENT</v>
      </c>
      <c r="K724" t="str">
        <f>salesTable[SalesChannel_final]</f>
        <v>IN-STORE</v>
      </c>
      <c r="L724" t="str">
        <f>salesTable[paymentMethod_Final]</f>
        <v>CARD</v>
      </c>
      <c r="M724">
        <f>salesTable[Quantity_final]</f>
        <v>7</v>
      </c>
      <c r="N724">
        <f>salesTable[UnitPrice_final]</f>
        <v>1650</v>
      </c>
      <c r="O724">
        <f>salesTable[revenue_final]</f>
        <v>11550</v>
      </c>
      <c r="P724" t="str">
        <f>salesTable[Phone_final]</f>
        <v>0543592180</v>
      </c>
      <c r="Q724" t="str">
        <f>salesTable[email_final]</f>
        <v>Naa.Owusu45@Example.Com</v>
      </c>
      <c r="R724" t="str">
        <f>salesTable[sources_final]</f>
        <v>Agent_App_2025.csv</v>
      </c>
      <c r="S724" s="22"/>
    </row>
    <row r="725" spans="1:19" x14ac:dyDescent="0.3">
      <c r="A725" s="8" t="str">
        <f>salesTable[orderRef_final]</f>
        <v>GH-KUM-2025-01213</v>
      </c>
      <c r="B725" s="17">
        <f>salesTable[orderDate_final]</f>
        <v>45661</v>
      </c>
      <c r="C725" s="17" t="str">
        <f>salesTable[CustomerID_final]</f>
        <v>C0241</v>
      </c>
      <c r="D725" s="17" t="str">
        <f>salesTable[firstName_Final]</f>
        <v>KWAME</v>
      </c>
      <c r="E725" s="17" t="str">
        <f>salesTable[lastName_final]</f>
        <v>BOATENG</v>
      </c>
      <c r="F725" s="17" t="str">
        <f>salesTable[Region_Final]</f>
        <v>KUMASI</v>
      </c>
      <c r="G725" t="str">
        <f>salesTable[productID_Final]</f>
        <v>P007</v>
      </c>
      <c r="H725" t="str">
        <f>salesTable[productName_final]</f>
        <v>COTTON SHIRT</v>
      </c>
      <c r="I725" t="str">
        <f>salesTable[productCategory_finalStatus]</f>
        <v>CLOTHING</v>
      </c>
      <c r="J725" t="str">
        <f>salesTable[customerType_Final]</f>
        <v>BUSINESS</v>
      </c>
      <c r="K725" t="str">
        <f>salesTable[SalesChannel_final]</f>
        <v>MOBILE APP</v>
      </c>
      <c r="L725" t="str">
        <f>salesTable[paymentMethod_Final]</f>
        <v>BANK TRANSFER</v>
      </c>
      <c r="M725">
        <f>salesTable[Quantity_final]</f>
        <v>7</v>
      </c>
      <c r="N725">
        <f>salesTable[UnitPrice_final]</f>
        <v>180</v>
      </c>
      <c r="O725">
        <f>salesTable[revenue_final]</f>
        <v>1260</v>
      </c>
      <c r="P725" t="str">
        <f>salesTable[Phone_final]</f>
        <v>0276079118</v>
      </c>
      <c r="Q725" t="str">
        <f>salesTable[email_final]</f>
        <v>Kwame.Boateng2@Example.Com</v>
      </c>
      <c r="R725" t="str">
        <f>salesTable[sources_final]</f>
        <v>Online_Sales_2025.xlsx</v>
      </c>
      <c r="S725" s="22"/>
    </row>
    <row r="726" spans="1:19" x14ac:dyDescent="0.3">
      <c r="A726" s="8" t="str">
        <f>salesTable[orderRef_final]</f>
        <v>GH-KUM-2025-01223</v>
      </c>
      <c r="B726" s="17">
        <f>salesTable[orderDate_final]</f>
        <v>46020</v>
      </c>
      <c r="C726" s="17" t="str">
        <f>salesTable[CustomerID_final]</f>
        <v>C0111</v>
      </c>
      <c r="D726" s="17" t="str">
        <f>salesTable[firstName_Final]</f>
        <v>KOFI</v>
      </c>
      <c r="E726" s="17" t="str">
        <f>salesTable[lastName_final]</f>
        <v>ADDO</v>
      </c>
      <c r="F726" s="17" t="str">
        <f>salesTable[Region_Final]</f>
        <v>KUMASI</v>
      </c>
      <c r="G726" t="str">
        <f>salesTable[productID_Final]</f>
        <v>P010</v>
      </c>
      <c r="H726" t="str">
        <f>salesTable[productName_final]</f>
        <v>AIR CONDITIONER</v>
      </c>
      <c r="I726" t="str">
        <f>salesTable[productCategory_finalStatus]</f>
        <v>HOME APPLIANCES</v>
      </c>
      <c r="J726" t="str">
        <f>salesTable[customerType_Final]</f>
        <v>GOVERNMENT</v>
      </c>
      <c r="K726" t="str">
        <f>salesTable[SalesChannel_final]</f>
        <v>ONLINE</v>
      </c>
      <c r="L726" t="str">
        <f>salesTable[paymentMethod_Final]</f>
        <v>MOBILE MONEY</v>
      </c>
      <c r="M726">
        <f>salesTable[Quantity_final]</f>
        <v>11</v>
      </c>
      <c r="N726">
        <f>salesTable[UnitPrice_final]</f>
        <v>3600</v>
      </c>
      <c r="O726">
        <f>salesTable[revenue_final]</f>
        <v>39600</v>
      </c>
      <c r="P726" t="str">
        <f>salesTable[Phone_final]</f>
        <v>0247949299</v>
      </c>
      <c r="Q726" t="str">
        <f>salesTable[email_final]</f>
        <v>Kofi.Addo63@Example.Com</v>
      </c>
      <c r="R726" t="str">
        <f>salesTable[sources_final]</f>
        <v>Mobile_App_Export.csv</v>
      </c>
      <c r="S726" s="22"/>
    </row>
    <row r="727" spans="1:19" x14ac:dyDescent="0.3">
      <c r="A727" s="8" t="str">
        <f>salesTable[orderRef_final]</f>
        <v>GH-KUM-2025-01229</v>
      </c>
      <c r="B727" s="17" t="str">
        <f>salesTable[orderDate_final]</f>
        <v>OUT OF SCOPE</v>
      </c>
      <c r="C727" s="17" t="str">
        <f>salesTable[CustomerID_final]</f>
        <v>C0168</v>
      </c>
      <c r="D727" s="17" t="str">
        <f>salesTable[firstName_Final]</f>
        <v>KOFI</v>
      </c>
      <c r="E727" s="17" t="str">
        <f>salesTable[lastName_final]</f>
        <v>OSEI</v>
      </c>
      <c r="F727" s="17" t="str">
        <f>salesTable[Region_Final]</f>
        <v>KUMASI</v>
      </c>
      <c r="G727" t="str">
        <f>salesTable[productID_Final]</f>
        <v>P012</v>
      </c>
      <c r="H727" t="str">
        <f>salesTable[productName_final]</f>
        <v>BLENDER PLUS</v>
      </c>
      <c r="I727" t="str">
        <f>salesTable[productCategory_finalStatus]</f>
        <v>HOME APPLIANCES</v>
      </c>
      <c r="J727" t="str">
        <f>salesTable[customerType_Final]</f>
        <v>BUSINESS</v>
      </c>
      <c r="K727" t="str">
        <f>salesTable[SalesChannel_final]</f>
        <v>ONLINE</v>
      </c>
      <c r="L727" t="str">
        <f>salesTable[paymentMethod_Final]</f>
        <v>CARD</v>
      </c>
      <c r="M727">
        <f>salesTable[Quantity_final]</f>
        <v>8</v>
      </c>
      <c r="N727">
        <f>salesTable[UnitPrice_final]</f>
        <v>620</v>
      </c>
      <c r="O727">
        <f>salesTable[revenue_final]</f>
        <v>4960</v>
      </c>
      <c r="P727" t="str">
        <f>salesTable[Phone_final]</f>
        <v>0269954463</v>
      </c>
      <c r="Q727" t="str">
        <f>salesTable[email_final]</f>
        <v>Kofi.Osei70@Example.Com</v>
      </c>
      <c r="R727" t="str">
        <f>salesTable[sources_final]</f>
        <v>Mobile_App_Export.csv</v>
      </c>
      <c r="S727" s="22"/>
    </row>
    <row r="728" spans="1:19" x14ac:dyDescent="0.3">
      <c r="A728" s="8" t="str">
        <f>salesTable[orderRef_final]</f>
        <v>GH-KUM-2025-01234</v>
      </c>
      <c r="B728" s="17">
        <f>salesTable[orderDate_final]</f>
        <v>45783</v>
      </c>
      <c r="C728" s="17" t="str">
        <f>salesTable[CustomerID_final]</f>
        <v>C0290</v>
      </c>
      <c r="D728" s="17" t="str">
        <f>salesTable[firstName_Final]</f>
        <v>AMA</v>
      </c>
      <c r="E728" s="17" t="str">
        <f>salesTable[lastName_final]</f>
        <v>ADDO</v>
      </c>
      <c r="F728" s="17" t="str">
        <f>salesTable[Region_Final]</f>
        <v>KUMASI</v>
      </c>
      <c r="G728" t="str">
        <f>salesTable[productID_Final]</f>
        <v>P009</v>
      </c>
      <c r="H728" t="str">
        <f>salesTable[productName_final]</f>
        <v>FILING CABINET</v>
      </c>
      <c r="I728" t="str">
        <f>salesTable[productCategory_finalStatus]</f>
        <v>MISMATCH</v>
      </c>
      <c r="J728" t="str">
        <f>salesTable[customerType_Final]</f>
        <v>INDIVIDUAL</v>
      </c>
      <c r="K728" t="str">
        <f>salesTable[SalesChannel_final]</f>
        <v>AGENT</v>
      </c>
      <c r="L728" t="str">
        <f>salesTable[paymentMethod_Final]</f>
        <v>BANK TRANSFER</v>
      </c>
      <c r="M728">
        <f>salesTable[Quantity_final]</f>
        <v>5</v>
      </c>
      <c r="N728">
        <f>salesTable[UnitPrice_final]</f>
        <v>1030</v>
      </c>
      <c r="O728">
        <f>salesTable[revenue_final]</f>
        <v>5150</v>
      </c>
      <c r="P728" t="str">
        <f>salesTable[Phone_final]</f>
        <v>0507747277</v>
      </c>
      <c r="Q728" t="str">
        <f>salesTable[email_final]</f>
        <v>Ama.Addo84@Example.Com</v>
      </c>
      <c r="R728" t="str">
        <f>salesTable[sources_final]</f>
        <v>Online_Sales_2025.xlsx</v>
      </c>
      <c r="S728" s="22"/>
    </row>
    <row r="729" spans="1:19" x14ac:dyDescent="0.3">
      <c r="A729" s="8" t="str">
        <f>salesTable[orderRef_final]</f>
        <v>GH-KUM-2025-01256</v>
      </c>
      <c r="B729" s="17" t="str">
        <f>salesTable[orderDate_final]</f>
        <v>OUT OF SCOPE</v>
      </c>
      <c r="C729" s="17" t="str">
        <f>salesTable[CustomerID_final]</f>
        <v>C0301</v>
      </c>
      <c r="D729" s="17" t="str">
        <f>salesTable[firstName_Final]</f>
        <v>AMA</v>
      </c>
      <c r="E729" s="17" t="str">
        <f>salesTable[lastName_final]</f>
        <v>ASARE</v>
      </c>
      <c r="F729" s="17" t="str">
        <f>salesTable[Region_Final]</f>
        <v>KUMASI</v>
      </c>
      <c r="G729" t="str">
        <f>salesTable[productID_Final]</f>
        <v>P010</v>
      </c>
      <c r="H729" t="str">
        <f>salesTable[productName_final]</f>
        <v>AIR CONDITIONER</v>
      </c>
      <c r="I729" t="str">
        <f>salesTable[productCategory_finalStatus]</f>
        <v>HOME APPLIANCES</v>
      </c>
      <c r="J729" t="str">
        <f>salesTable[customerType_Final]</f>
        <v>GOVERNMENT</v>
      </c>
      <c r="K729" t="str">
        <f>salesTable[SalesChannel_final]</f>
        <v>ONLINE</v>
      </c>
      <c r="L729" t="str">
        <f>salesTable[paymentMethod_Final]</f>
        <v>BANK TRANSFER</v>
      </c>
      <c r="M729">
        <f>salesTable[Quantity_final]</f>
        <v>4</v>
      </c>
      <c r="N729">
        <f>salesTable[UnitPrice_final]</f>
        <v>3600</v>
      </c>
      <c r="O729">
        <f>salesTable[revenue_final]</f>
        <v>14400</v>
      </c>
      <c r="P729" t="str">
        <f>salesTable[Phone_final]</f>
        <v>0247122553</v>
      </c>
      <c r="Q729" t="str">
        <f>salesTable[email_final]</f>
        <v>Ama.Asare7@Example.Com</v>
      </c>
      <c r="R729" t="str">
        <f>salesTable[sources_final]</f>
        <v>Online_Sales_2025.xlsx</v>
      </c>
      <c r="S729" s="22"/>
    </row>
    <row r="730" spans="1:19" x14ac:dyDescent="0.3">
      <c r="A730" s="8" t="str">
        <f>salesTable[orderRef_final]</f>
        <v>GH-KUM-2025-01261</v>
      </c>
      <c r="B730" s="17" t="str">
        <f>salesTable[orderDate_final]</f>
        <v>OUT OF SCOPE</v>
      </c>
      <c r="C730" s="17" t="str">
        <f>salesTable[CustomerID_final]</f>
        <v>C0316</v>
      </c>
      <c r="D730" s="17" t="str">
        <f>salesTable[firstName_Final]</f>
        <v>KOJO</v>
      </c>
      <c r="E730" s="17" t="str">
        <f>salesTable[lastName_final]</f>
        <v>MISSING</v>
      </c>
      <c r="F730" s="17" t="str">
        <f>salesTable[Region_Final]</f>
        <v>KUMASI</v>
      </c>
      <c r="G730" t="str">
        <f>salesTable[productID_Final]</f>
        <v>P002</v>
      </c>
      <c r="H730" t="str">
        <f>salesTable[productName_final]</f>
        <v>OFFICE CHAIR</v>
      </c>
      <c r="I730" t="str">
        <f>salesTable[productCategory_finalStatus]</f>
        <v>FURNITURE</v>
      </c>
      <c r="J730" t="str">
        <f>salesTable[customerType_Final]</f>
        <v>INDIVIDUAL</v>
      </c>
      <c r="K730" t="str">
        <f>salesTable[SalesChannel_final]</f>
        <v>IN-STORE</v>
      </c>
      <c r="L730" t="str">
        <f>salesTable[paymentMethod_Final]</f>
        <v>BANK TRANSFER</v>
      </c>
      <c r="M730">
        <f>salesTable[Quantity_final]</f>
        <v>10</v>
      </c>
      <c r="N730">
        <f>salesTable[UnitPrice_final]</f>
        <v>750</v>
      </c>
      <c r="O730">
        <f>salesTable[revenue_final]</f>
        <v>7500</v>
      </c>
      <c r="P730" t="str">
        <f>salesTable[Phone_final]</f>
        <v>0593956241</v>
      </c>
      <c r="Q730" t="str">
        <f>salesTable[email_final]</f>
        <v>Kojo.Osei84@Example.Com</v>
      </c>
      <c r="R730" t="str">
        <f>salesTable[sources_final]</f>
        <v>Agent_App_2025.csv</v>
      </c>
      <c r="S730" s="22"/>
    </row>
    <row r="731" spans="1:19" x14ac:dyDescent="0.3">
      <c r="A731" s="8" t="str">
        <f>salesTable[orderRef_final]</f>
        <v>GH-KUM-2025-01270</v>
      </c>
      <c r="B731" s="17">
        <f>salesTable[orderDate_final]</f>
        <v>45678</v>
      </c>
      <c r="C731" s="17" t="str">
        <f>salesTable[CustomerID_final]</f>
        <v>C0395</v>
      </c>
      <c r="D731" s="17" t="str">
        <f>salesTable[firstName_Final]</f>
        <v>DANIEL</v>
      </c>
      <c r="E731" s="17" t="str">
        <f>salesTable[lastName_final]</f>
        <v>OWUSU</v>
      </c>
      <c r="F731" s="17" t="str">
        <f>salesTable[Region_Final]</f>
        <v>KUMASI</v>
      </c>
      <c r="G731" t="str">
        <f>salesTable[productID_Final]</f>
        <v>P007</v>
      </c>
      <c r="H731" t="str">
        <f>salesTable[productName_final]</f>
        <v>COTTON SHIRT</v>
      </c>
      <c r="I731" t="str">
        <f>salesTable[productCategory_finalStatus]</f>
        <v>CLOTHING</v>
      </c>
      <c r="J731" t="str">
        <f>salesTable[customerType_Final]</f>
        <v>INDIVIDUAL</v>
      </c>
      <c r="K731" t="str">
        <f>salesTable[SalesChannel_final]</f>
        <v>MOBILE APP</v>
      </c>
      <c r="L731" t="str">
        <f>salesTable[paymentMethod_Final]</f>
        <v>CASH</v>
      </c>
      <c r="M731">
        <f>salesTable[Quantity_final]</f>
        <v>11</v>
      </c>
      <c r="N731">
        <f>salesTable[UnitPrice_final]</f>
        <v>180</v>
      </c>
      <c r="O731">
        <f>salesTable[revenue_final]</f>
        <v>1980</v>
      </c>
      <c r="P731" t="str">
        <f>salesTable[Phone_final]</f>
        <v>0261598725</v>
      </c>
      <c r="Q731" t="str">
        <f>salesTable[email_final]</f>
        <v>Daniel.Owusu29@Example.Com</v>
      </c>
      <c r="R731" t="str">
        <f>salesTable[sources_final]</f>
        <v>Agent_App_2025.csv</v>
      </c>
      <c r="S731" s="22"/>
    </row>
    <row r="732" spans="1:19" x14ac:dyDescent="0.3">
      <c r="A732" s="8" t="str">
        <f>salesTable[orderRef_final]</f>
        <v>GH-KUM-2025-01277</v>
      </c>
      <c r="B732" s="17">
        <f>salesTable[orderDate_final]</f>
        <v>45747</v>
      </c>
      <c r="C732" s="17" t="str">
        <f>salesTable[CustomerID_final]</f>
        <v>C0327</v>
      </c>
      <c r="D732" s="17" t="str">
        <f>salesTable[firstName_Final]</f>
        <v>ADWOA</v>
      </c>
      <c r="E732" s="17" t="str">
        <f>salesTable[lastName_final]</f>
        <v>OSEI</v>
      </c>
      <c r="F732" s="17" t="str">
        <f>salesTable[Region_Final]</f>
        <v>KUMASI</v>
      </c>
      <c r="G732" t="str">
        <f>salesTable[productID_Final]</f>
        <v>P009</v>
      </c>
      <c r="H732" t="str">
        <f>salesTable[productName_final]</f>
        <v>FILING CABINET</v>
      </c>
      <c r="I732" t="str">
        <f>salesTable[productCategory_finalStatus]</f>
        <v>OFFICE SUPPLIES</v>
      </c>
      <c r="J732" t="str">
        <f>salesTable[customerType_Final]</f>
        <v>GOVERNMENT</v>
      </c>
      <c r="K732" t="str">
        <f>salesTable[SalesChannel_final]</f>
        <v>AGENT</v>
      </c>
      <c r="L732" t="str">
        <f>salesTable[paymentMethod_Final]</f>
        <v>BANK TRANSFER</v>
      </c>
      <c r="M732">
        <f>salesTable[Quantity_final]</f>
        <v>5</v>
      </c>
      <c r="N732">
        <f>salesTable[UnitPrice_final]</f>
        <v>980</v>
      </c>
      <c r="O732">
        <f>salesTable[revenue_final]</f>
        <v>4900</v>
      </c>
      <c r="P732" t="str">
        <f>salesTable[Phone_final]</f>
        <v>0267401148</v>
      </c>
      <c r="Q732" t="str">
        <f>salesTable[email_final]</f>
        <v>Adwoa.Osei47@Example.Com</v>
      </c>
      <c r="R732" t="str">
        <f>salesTable[sources_final]</f>
        <v>Agent_App_2025.csv</v>
      </c>
      <c r="S732" s="22"/>
    </row>
    <row r="733" spans="1:19" x14ac:dyDescent="0.3">
      <c r="A733" s="8" t="str">
        <f>salesTable[orderRef_final]</f>
        <v>GH-KUM-2025-01278</v>
      </c>
      <c r="B733" s="17" t="str">
        <f>salesTable[orderDate_final]</f>
        <v>OUT OF SCOPE</v>
      </c>
      <c r="C733" s="17" t="str">
        <f>salesTable[CustomerID_final]</f>
        <v>C0246</v>
      </c>
      <c r="D733" s="17" t="str">
        <f>salesTable[firstName_Final]</f>
        <v>ESI</v>
      </c>
      <c r="E733" s="17" t="str">
        <f>salesTable[lastName_final]</f>
        <v>ASARE</v>
      </c>
      <c r="F733" s="17" t="str">
        <f>salesTable[Region_Final]</f>
        <v>KUMASI</v>
      </c>
      <c r="G733" t="str">
        <f>salesTable[productID_Final]</f>
        <v>P011</v>
      </c>
      <c r="H733" t="str">
        <f>salesTable[productName_final]</f>
        <v>EXECUTIVE DESK</v>
      </c>
      <c r="I733" t="str">
        <f>salesTable[productCategory_finalStatus]</f>
        <v>FURNITURE</v>
      </c>
      <c r="J733" t="str">
        <f>salesTable[customerType_Final]</f>
        <v>BUSINESS</v>
      </c>
      <c r="K733" t="str">
        <f>salesTable[SalesChannel_final]</f>
        <v>IN-STORE</v>
      </c>
      <c r="L733" t="str">
        <f>salesTable[paymentMethod_Final]</f>
        <v>BANK TRANSFER</v>
      </c>
      <c r="M733">
        <f>salesTable[Quantity_final]</f>
        <v>11</v>
      </c>
      <c r="N733">
        <f>salesTable[UnitPrice_final]</f>
        <v>2400</v>
      </c>
      <c r="O733">
        <f>salesTable[revenue_final]</f>
        <v>26400</v>
      </c>
      <c r="P733" t="str">
        <f>salesTable[Phone_final]</f>
        <v>0244859526</v>
      </c>
      <c r="Q733" t="str">
        <f>salesTable[email_final]</f>
        <v>Esi.Asare38@Example.Com</v>
      </c>
      <c r="R733" t="str">
        <f>salesTable[sources_final]</f>
        <v>Online_Sales_2025.xlsx</v>
      </c>
      <c r="S733" s="22"/>
    </row>
    <row r="734" spans="1:19" x14ac:dyDescent="0.3">
      <c r="A734" s="8" t="str">
        <f>salesTable[orderRef_final]</f>
        <v>GH-KUM-2025-01281</v>
      </c>
      <c r="B734" s="17">
        <f>salesTable[orderDate_final]</f>
        <v>45836</v>
      </c>
      <c r="C734" s="17" t="str">
        <f>salesTable[CustomerID_final]</f>
        <v>C0095</v>
      </c>
      <c r="D734" s="17" t="str">
        <f>salesTable[firstName_Final]</f>
        <v>AKOSUA</v>
      </c>
      <c r="E734" s="17" t="str">
        <f>salesTable[lastName_final]</f>
        <v>ADDO</v>
      </c>
      <c r="F734" s="17" t="str">
        <f>salesTable[Region_Final]</f>
        <v>KUMASI</v>
      </c>
      <c r="G734" t="str">
        <f>salesTable[productID_Final]</f>
        <v>P001</v>
      </c>
      <c r="H734" t="str">
        <f>salesTable[productName_final]</f>
        <v>LAPTOP PRO 14</v>
      </c>
      <c r="I734" t="str">
        <f>salesTable[productCategory_finalStatus]</f>
        <v>ELECTRONICS</v>
      </c>
      <c r="J734" t="str">
        <f>salesTable[customerType_Final]</f>
        <v>GOVERNMENT</v>
      </c>
      <c r="K734" t="str">
        <f>salesTable[SalesChannel_final]</f>
        <v>ONLINE</v>
      </c>
      <c r="L734" t="str">
        <f>salesTable[paymentMethod_Final]</f>
        <v>CARD</v>
      </c>
      <c r="M734">
        <f>salesTable[Quantity_final]</f>
        <v>7</v>
      </c>
      <c r="N734">
        <f>salesTable[UnitPrice_final]</f>
        <v>4200</v>
      </c>
      <c r="O734">
        <f>salesTable[revenue_final]</f>
        <v>29400</v>
      </c>
      <c r="P734" t="str">
        <f>salesTable[Phone_final]</f>
        <v>0509617828</v>
      </c>
      <c r="Q734" t="str">
        <f>salesTable[email_final]</f>
        <v>Akosua.Addo10@Example.Com</v>
      </c>
      <c r="R734" t="str">
        <f>salesTable[sources_final]</f>
        <v>Retail_POS_2025.csv</v>
      </c>
      <c r="S734" s="22"/>
    </row>
    <row r="735" spans="1:19" x14ac:dyDescent="0.3">
      <c r="A735" s="8" t="str">
        <f>salesTable[orderRef_final]</f>
        <v>GH-KUM-2025-01296</v>
      </c>
      <c r="B735" s="17">
        <f>salesTable[orderDate_final]</f>
        <v>45912</v>
      </c>
      <c r="C735" s="17" t="str">
        <f>salesTable[CustomerID_final]</f>
        <v>C0013</v>
      </c>
      <c r="D735" s="17" t="str">
        <f>salesTable[firstName_Final]</f>
        <v>ABENA</v>
      </c>
      <c r="E735" s="17" t="str">
        <f>salesTable[lastName_final]</f>
        <v>APPIAH</v>
      </c>
      <c r="F735" s="17" t="str">
        <f>salesTable[Region_Final]</f>
        <v>KUMASI</v>
      </c>
      <c r="G735" t="str">
        <f>salesTable[productID_Final]</f>
        <v>P002</v>
      </c>
      <c r="H735" t="str">
        <f>salesTable[productName_final]</f>
        <v>OFFICE CHAIR</v>
      </c>
      <c r="I735" t="str">
        <f>salesTable[productCategory_finalStatus]</f>
        <v>FURNITURE</v>
      </c>
      <c r="J735" t="str">
        <f>salesTable[customerType_Final]</f>
        <v>GOVERNMENT</v>
      </c>
      <c r="K735" t="str">
        <f>salesTable[SalesChannel_final]</f>
        <v>AGENT</v>
      </c>
      <c r="L735" t="str">
        <f>salesTable[paymentMethod_Final]</f>
        <v>BANK TRANSFER</v>
      </c>
      <c r="M735">
        <f>salesTable[Quantity_final]</f>
        <v>9</v>
      </c>
      <c r="N735">
        <f>salesTable[UnitPrice_final]</f>
        <v>850</v>
      </c>
      <c r="O735">
        <f>salesTable[revenue_final]</f>
        <v>7650</v>
      </c>
      <c r="P735" t="str">
        <f>salesTable[Phone_final]</f>
        <v>0246611078</v>
      </c>
      <c r="Q735" t="str">
        <f>salesTable[email_final]</f>
        <v>Abena.Appiah77@Example.Com</v>
      </c>
      <c r="R735" t="str">
        <f>salesTable[sources_final]</f>
        <v>Mobile_App_Export.csv</v>
      </c>
      <c r="S735" s="22"/>
    </row>
    <row r="736" spans="1:19" x14ac:dyDescent="0.3">
      <c r="A736" s="8" t="str">
        <f>salesTable[orderRef_final]</f>
        <v>GH-KUM-2025-01304</v>
      </c>
      <c r="B736" s="17">
        <f>salesTable[orderDate_final]</f>
        <v>45790</v>
      </c>
      <c r="C736" s="17" t="str">
        <f>salesTable[CustomerID_final]</f>
        <v>C0016</v>
      </c>
      <c r="D736" s="17" t="str">
        <f>salesTable[firstName_Final]</f>
        <v>AMA</v>
      </c>
      <c r="E736" s="17" t="str">
        <f>salesTable[lastName_final]</f>
        <v>ADDO</v>
      </c>
      <c r="F736" s="17" t="str">
        <f>salesTable[Region_Final]</f>
        <v>KUMASI</v>
      </c>
      <c r="G736" t="str">
        <f>salesTable[productID_Final]</f>
        <v>P008</v>
      </c>
      <c r="H736" t="str">
        <f>salesTable[productName_final]</f>
        <v>MICROWAVE 25L</v>
      </c>
      <c r="I736" t="str">
        <f>salesTable[productCategory_finalStatus]</f>
        <v>HOME APPLIANCES</v>
      </c>
      <c r="J736" t="str">
        <f>salesTable[customerType_Final]</f>
        <v>GOVERNMENT</v>
      </c>
      <c r="K736" t="str">
        <f>salesTable[SalesChannel_final]</f>
        <v>ONLINE</v>
      </c>
      <c r="L736" t="str">
        <f>salesTable[paymentMethod_Final]</f>
        <v>BANK TRANSFER</v>
      </c>
      <c r="M736">
        <f>salesTable[Quantity_final]</f>
        <v>3</v>
      </c>
      <c r="N736">
        <f>salesTable[UnitPrice_final]</f>
        <v>1250</v>
      </c>
      <c r="O736">
        <f>salesTable[revenue_final]</f>
        <v>3750</v>
      </c>
      <c r="P736" t="str">
        <f>salesTable[Phone_final]</f>
        <v>0241068453</v>
      </c>
      <c r="Q736" t="str">
        <f>salesTable[email_final]</f>
        <v>Ama.Addo31@Example.Com</v>
      </c>
      <c r="R736" t="str">
        <f>salesTable[sources_final]</f>
        <v>Mobile_App_Export.csv</v>
      </c>
      <c r="S736" s="22"/>
    </row>
    <row r="737" spans="1:19" x14ac:dyDescent="0.3">
      <c r="A737" s="8" t="str">
        <f>salesTable[orderRef_final]</f>
        <v>GH-KUM-2025-01310</v>
      </c>
      <c r="B737" s="17" t="str">
        <f>salesTable[orderDate_final]</f>
        <v>OUT OF SCOPE</v>
      </c>
      <c r="C737" s="17" t="str">
        <f>salesTable[CustomerID_final]</f>
        <v>C0289</v>
      </c>
      <c r="D737" s="17" t="str">
        <f>salesTable[firstName_Final]</f>
        <v>KOFI</v>
      </c>
      <c r="E737" s="17" t="str">
        <f>salesTable[lastName_final]</f>
        <v>MENSAH</v>
      </c>
      <c r="F737" s="17" t="str">
        <f>salesTable[Region_Final]</f>
        <v>KUMASI</v>
      </c>
      <c r="G737" t="str">
        <f>salesTable[productID_Final]</f>
        <v>P007</v>
      </c>
      <c r="H737" t="str">
        <f>salesTable[productName_final]</f>
        <v>COTTON SHIRT</v>
      </c>
      <c r="I737" t="str">
        <f>salesTable[productCategory_finalStatus]</f>
        <v>CLOTHING</v>
      </c>
      <c r="J737" t="str">
        <f>salesTable[customerType_Final]</f>
        <v>INDIVIDUAL</v>
      </c>
      <c r="K737" t="str">
        <f>salesTable[SalesChannel_final]</f>
        <v>IN-STORE</v>
      </c>
      <c r="L737" t="str">
        <f>salesTable[paymentMethod_Final]</f>
        <v>CASH</v>
      </c>
      <c r="M737">
        <f>salesTable[Quantity_final]</f>
        <v>8</v>
      </c>
      <c r="N737">
        <f>salesTable[UnitPrice_final]</f>
        <v>180</v>
      </c>
      <c r="O737">
        <f>salesTable[revenue_final]</f>
        <v>1440</v>
      </c>
      <c r="P737" t="str">
        <f>salesTable[Phone_final]</f>
        <v>0244426971</v>
      </c>
      <c r="Q737" t="str">
        <f>salesTable[email_final]</f>
        <v>Kofi.Mensah96@Example.Com</v>
      </c>
      <c r="R737" t="str">
        <f>salesTable[sources_final]</f>
        <v>Online_Sales_2025.xlsx</v>
      </c>
      <c r="S737" s="22"/>
    </row>
    <row r="738" spans="1:19" x14ac:dyDescent="0.3">
      <c r="A738" s="8" t="str">
        <f>salesTable[orderRef_final]</f>
        <v>GH-KUM-2025-01313</v>
      </c>
      <c r="B738" s="17">
        <f>salesTable[orderDate_final]</f>
        <v>45690</v>
      </c>
      <c r="C738" s="17" t="str">
        <f>salesTable[CustomerID_final]</f>
        <v>C0242</v>
      </c>
      <c r="D738" s="17" t="str">
        <f>salesTable[firstName_Final]</f>
        <v>KOJO</v>
      </c>
      <c r="E738" s="17" t="str">
        <f>salesTable[lastName_final]</f>
        <v>OWUSU</v>
      </c>
      <c r="F738" s="17" t="str">
        <f>salesTable[Region_Final]</f>
        <v>KUMASI</v>
      </c>
      <c r="G738" t="str">
        <f>salesTable[productID_Final]</f>
        <v>P003</v>
      </c>
      <c r="H738" t="str">
        <f>salesTable[productName_final]</f>
        <v>WIRELESS HEADSET</v>
      </c>
      <c r="I738" t="str">
        <f>salesTable[productCategory_finalStatus]</f>
        <v>ELECTRONICS</v>
      </c>
      <c r="J738" t="str">
        <f>salesTable[customerType_Final]</f>
        <v>GOVERNMENT</v>
      </c>
      <c r="K738" t="str">
        <f>salesTable[SalesChannel_final]</f>
        <v>ONLINE</v>
      </c>
      <c r="L738" t="str">
        <f>salesTable[paymentMethod_Final]</f>
        <v>BANK TRANSFER</v>
      </c>
      <c r="M738" t="str">
        <f>salesTable[Quantity_final]</f>
        <v>INVALID</v>
      </c>
      <c r="N738">
        <f>salesTable[UnitPrice_final]</f>
        <v>420</v>
      </c>
      <c r="O738" t="str">
        <f>salesTable[revenue_final]</f>
        <v>INVALID</v>
      </c>
      <c r="P738" t="str">
        <f>salesTable[Phone_final]</f>
        <v>0597443883</v>
      </c>
      <c r="Q738" t="str">
        <f>salesTable[email_final]</f>
        <v>Kojo.Owusu50@Example.Com</v>
      </c>
      <c r="R738" t="str">
        <f>salesTable[sources_final]</f>
        <v>Agent_App_2025.csv</v>
      </c>
      <c r="S738" s="22"/>
    </row>
    <row r="739" spans="1:19" x14ac:dyDescent="0.3">
      <c r="A739" s="8" t="str">
        <f>salesTable[orderRef_final]</f>
        <v>GH-KUM-2025-01323</v>
      </c>
      <c r="B739" s="17">
        <f>salesTable[orderDate_final]</f>
        <v>45799</v>
      </c>
      <c r="C739" s="17" t="str">
        <f>salesTable[CustomerID_final]</f>
        <v>C0381</v>
      </c>
      <c r="D739" s="17" t="str">
        <f>salesTable[firstName_Final]</f>
        <v>ESI</v>
      </c>
      <c r="E739" s="17" t="str">
        <f>salesTable[lastName_final]</f>
        <v>ASARE</v>
      </c>
      <c r="F739" s="17" t="str">
        <f>salesTable[Region_Final]</f>
        <v>KUMASI</v>
      </c>
      <c r="G739" t="str">
        <f>salesTable[productID_Final]</f>
        <v>P012</v>
      </c>
      <c r="H739" t="str">
        <f>salesTable[productName_final]</f>
        <v>BLENDER PLUS</v>
      </c>
      <c r="I739" t="str">
        <f>salesTable[productCategory_finalStatus]</f>
        <v>HOME APPLIANCES</v>
      </c>
      <c r="J739" t="str">
        <f>salesTable[customerType_Final]</f>
        <v>BUSINESS</v>
      </c>
      <c r="K739" t="str">
        <f>salesTable[SalesChannel_final]</f>
        <v>AGENT</v>
      </c>
      <c r="L739" t="str">
        <f>salesTable[paymentMethod_Final]</f>
        <v>CASH</v>
      </c>
      <c r="M739">
        <f>salesTable[Quantity_final]</f>
        <v>11</v>
      </c>
      <c r="N739">
        <f>salesTable[UnitPrice_final]</f>
        <v>620</v>
      </c>
      <c r="O739">
        <f>salesTable[revenue_final]</f>
        <v>6820</v>
      </c>
      <c r="P739" t="str">
        <f>salesTable[Phone_final]</f>
        <v>0549638898</v>
      </c>
      <c r="Q739" t="str">
        <f>salesTable[email_final]</f>
        <v>Esi.Asare79@Example.Com</v>
      </c>
      <c r="R739" t="str">
        <f>salesTable[sources_final]</f>
        <v>Online_Sales_2025.xlsx</v>
      </c>
      <c r="S739" s="22"/>
    </row>
    <row r="740" spans="1:19" x14ac:dyDescent="0.3">
      <c r="A740" s="8" t="str">
        <f>salesTable[orderRef_final]</f>
        <v>GH-KUM-2025-01337</v>
      </c>
      <c r="B740" s="17">
        <f>salesTable[orderDate_final]</f>
        <v>45811</v>
      </c>
      <c r="C740" s="17" t="str">
        <f>salesTable[CustomerID_final]</f>
        <v>C0160</v>
      </c>
      <c r="D740" s="17" t="str">
        <f>salesTable[firstName_Final]</f>
        <v>MICHAEL</v>
      </c>
      <c r="E740" s="17" t="str">
        <f>salesTable[lastName_final]</f>
        <v>ARTHUR</v>
      </c>
      <c r="F740" s="17" t="str">
        <f>salesTable[Region_Final]</f>
        <v>KUMASI</v>
      </c>
      <c r="G740" t="str">
        <f>salesTable[productID_Final]</f>
        <v>P002</v>
      </c>
      <c r="H740" t="str">
        <f>salesTable[productName_final]</f>
        <v>OFFICE CHAIR</v>
      </c>
      <c r="I740" t="str">
        <f>salesTable[productCategory_finalStatus]</f>
        <v>FURNITURE</v>
      </c>
      <c r="J740" t="str">
        <f>salesTable[customerType_Final]</f>
        <v>BUSINESS</v>
      </c>
      <c r="K740" t="str">
        <f>salesTable[SalesChannel_final]</f>
        <v>IN-STORE</v>
      </c>
      <c r="L740" t="str">
        <f>salesTable[paymentMethod_Final]</f>
        <v>MOBILE MONEY</v>
      </c>
      <c r="M740">
        <f>salesTable[Quantity_final]</f>
        <v>12</v>
      </c>
      <c r="N740">
        <f>salesTable[UnitPrice_final]</f>
        <v>850</v>
      </c>
      <c r="O740">
        <f>salesTable[revenue_final]</f>
        <v>10200</v>
      </c>
      <c r="P740" t="str">
        <f>salesTable[Phone_final]</f>
        <v>0559007727</v>
      </c>
      <c r="Q740" t="str">
        <f>salesTable[email_final]</f>
        <v>Michael.Arthur57@Example.Com</v>
      </c>
      <c r="R740" t="str">
        <f>salesTable[sources_final]</f>
        <v>Mobile_App_Export.csv</v>
      </c>
      <c r="S740" s="22"/>
    </row>
    <row r="741" spans="1:19" x14ac:dyDescent="0.3">
      <c r="A741" s="8" t="str">
        <f>salesTable[orderRef_final]</f>
        <v>GH-KUM-2025-01338</v>
      </c>
      <c r="B741" s="17" t="str">
        <f>salesTable[orderDate_final]</f>
        <v>OUT OF SCOPE</v>
      </c>
      <c r="C741" s="17" t="str">
        <f>salesTable[CustomerID_final]</f>
        <v>C0053</v>
      </c>
      <c r="D741" s="17" t="str">
        <f>salesTable[firstName_Final]</f>
        <v>ABENA</v>
      </c>
      <c r="E741" s="17" t="str">
        <f>salesTable[lastName_final]</f>
        <v>OWUSU</v>
      </c>
      <c r="F741" s="17" t="str">
        <f>salesTable[Region_Final]</f>
        <v>KUMASI</v>
      </c>
      <c r="G741" t="str">
        <f>salesTable[productID_Final]</f>
        <v>P001</v>
      </c>
      <c r="H741" t="str">
        <f>salesTable[productName_final]</f>
        <v>LAPTOP PRO 14</v>
      </c>
      <c r="I741" t="str">
        <f>salesTable[productCategory_finalStatus]</f>
        <v>ELECTRONICS</v>
      </c>
      <c r="J741" t="str">
        <f>salesTable[customerType_Final]</f>
        <v>GOVERNMENT</v>
      </c>
      <c r="K741" t="str">
        <f>salesTable[SalesChannel_final]</f>
        <v>ONLINE</v>
      </c>
      <c r="L741" t="str">
        <f>salesTable[paymentMethod_Final]</f>
        <v>BANK TRANSFER</v>
      </c>
      <c r="M741">
        <f>salesTable[Quantity_final]</f>
        <v>4</v>
      </c>
      <c r="N741">
        <f>salesTable[UnitPrice_final]</f>
        <v>4200</v>
      </c>
      <c r="O741">
        <f>salesTable[revenue_final]</f>
        <v>16800</v>
      </c>
      <c r="P741" t="str">
        <f>salesTable[Phone_final]</f>
        <v>0598497760</v>
      </c>
      <c r="Q741" t="str">
        <f>salesTable[email_final]</f>
        <v>Abena.Owusu43@Example.Com</v>
      </c>
      <c r="R741" t="str">
        <f>salesTable[sources_final]</f>
        <v>Mobile_App_Export.csv</v>
      </c>
      <c r="S741" s="22"/>
    </row>
    <row r="742" spans="1:19" x14ac:dyDescent="0.3">
      <c r="A742" s="8" t="str">
        <f>salesTable[orderRef_final]</f>
        <v>GH-KUM-2025-01339</v>
      </c>
      <c r="B742" s="17" t="str">
        <f>salesTable[orderDate_final]</f>
        <v>OUT OF SCOPE</v>
      </c>
      <c r="C742" s="17" t="str">
        <f>salesTable[CustomerID_final]</f>
        <v>C0074</v>
      </c>
      <c r="D742" s="17" t="str">
        <f>salesTable[firstName_Final]</f>
        <v>AKOSUA</v>
      </c>
      <c r="E742" s="17" t="str">
        <f>salesTable[lastName_final]</f>
        <v>ASARE</v>
      </c>
      <c r="F742" s="17" t="str">
        <f>salesTable[Region_Final]</f>
        <v>KUMASI</v>
      </c>
      <c r="G742" t="str">
        <f>salesTable[productID_Final]</f>
        <v>P007</v>
      </c>
      <c r="H742" t="str">
        <f>salesTable[productName_final]</f>
        <v>COTTON SHIRT</v>
      </c>
      <c r="I742" t="str">
        <f>salesTable[productCategory_finalStatus]</f>
        <v>CLOTHING</v>
      </c>
      <c r="J742" t="str">
        <f>salesTable[customerType_Final]</f>
        <v>BUSINESS</v>
      </c>
      <c r="K742" t="str">
        <f>salesTable[SalesChannel_final]</f>
        <v>ONLINE</v>
      </c>
      <c r="L742" t="str">
        <f>salesTable[paymentMethod_Final]</f>
        <v>BANK TRANSFER</v>
      </c>
      <c r="M742">
        <f>salesTable[Quantity_final]</f>
        <v>8</v>
      </c>
      <c r="N742">
        <f>salesTable[UnitPrice_final]</f>
        <v>180</v>
      </c>
      <c r="O742">
        <f>salesTable[revenue_final]</f>
        <v>1440</v>
      </c>
      <c r="P742" t="str">
        <f>salesTable[Phone_final]</f>
        <v>0545303508</v>
      </c>
      <c r="Q742" t="str">
        <f>salesTable[email_final]</f>
        <v>Akosua.Asare12@Example.Con</v>
      </c>
      <c r="R742" t="str">
        <f>salesTable[sources_final]</f>
        <v>Retail_POS_2025.csv</v>
      </c>
      <c r="S742" s="22"/>
    </row>
    <row r="743" spans="1:19" x14ac:dyDescent="0.3">
      <c r="A743" s="8" t="str">
        <f>salesTable[orderRef_final]</f>
        <v>GH-KUM-2025-01342</v>
      </c>
      <c r="B743" s="17">
        <f>salesTable[orderDate_final]</f>
        <v>45710</v>
      </c>
      <c r="C743" s="17" t="str">
        <f>salesTable[CustomerID_final]</f>
        <v>C0185</v>
      </c>
      <c r="D743" s="17" t="str">
        <f>salesTable[firstName_Final]</f>
        <v>YAW</v>
      </c>
      <c r="E743" s="17" t="str">
        <f>salesTable[lastName_final]</f>
        <v>ASARE</v>
      </c>
      <c r="F743" s="17" t="str">
        <f>salesTable[Region_Final]</f>
        <v>KUMASI</v>
      </c>
      <c r="G743" t="str">
        <f>salesTable[productID_Final]</f>
        <v>P007</v>
      </c>
      <c r="H743" t="str">
        <f>salesTable[productName_final]</f>
        <v>COTTON SHIRT</v>
      </c>
      <c r="I743" t="str">
        <f>salesTable[productCategory_finalStatus]</f>
        <v>CLOTHING</v>
      </c>
      <c r="J743" t="str">
        <f>salesTable[customerType_Final]</f>
        <v>INDIVIDUAL</v>
      </c>
      <c r="K743" t="str">
        <f>salesTable[SalesChannel_final]</f>
        <v>AGENT</v>
      </c>
      <c r="L743" t="str">
        <f>salesTable[paymentMethod_Final]</f>
        <v>CARD</v>
      </c>
      <c r="M743">
        <f>salesTable[Quantity_final]</f>
        <v>1</v>
      </c>
      <c r="N743">
        <f>salesTable[UnitPrice_final]</f>
        <v>180</v>
      </c>
      <c r="O743">
        <f>salesTable[revenue_final]</f>
        <v>180</v>
      </c>
      <c r="P743" t="str">
        <f>salesTable[Phone_final]</f>
        <v>0505828497</v>
      </c>
      <c r="Q743" t="str">
        <f>salesTable[email_final]</f>
        <v>Yaw.Asare88Example.Com</v>
      </c>
      <c r="R743" t="str">
        <f>salesTable[sources_final]</f>
        <v>Online_Sales_2025.xlsx</v>
      </c>
      <c r="S743" s="22"/>
    </row>
    <row r="744" spans="1:19" x14ac:dyDescent="0.3">
      <c r="A744" s="8" t="str">
        <f>salesTable[orderRef_final]</f>
        <v>GH-KUM-2025-01354</v>
      </c>
      <c r="B744" s="17">
        <f>salesTable[orderDate_final]</f>
        <v>45946</v>
      </c>
      <c r="C744" s="17" t="str">
        <f>salesTable[CustomerID_final]</f>
        <v>C0309</v>
      </c>
      <c r="D744" s="17" t="str">
        <f>salesTable[firstName_Final]</f>
        <v>ABENA</v>
      </c>
      <c r="E744" s="17" t="str">
        <f>salesTable[lastName_final]</f>
        <v>ASARE</v>
      </c>
      <c r="F744" s="17" t="str">
        <f>salesTable[Region_Final]</f>
        <v>KUMASI</v>
      </c>
      <c r="G744" t="str">
        <f>salesTable[productID_Final]</f>
        <v>P004</v>
      </c>
      <c r="H744" t="str">
        <f>salesTable[productName_final]</f>
        <v>LASER PRINTER</v>
      </c>
      <c r="I744" t="str">
        <f>salesTable[productCategory_finalStatus]</f>
        <v>OFFICE SUPPLIES</v>
      </c>
      <c r="J744" t="str">
        <f>salesTable[customerType_Final]</f>
        <v>GOVERNMENT</v>
      </c>
      <c r="K744" t="str">
        <f>salesTable[SalesChannel_final]</f>
        <v>IN-STORE</v>
      </c>
      <c r="L744" t="str">
        <f>salesTable[paymentMethod_Final]</f>
        <v>CARD</v>
      </c>
      <c r="M744">
        <f>salesTable[Quantity_final]</f>
        <v>8</v>
      </c>
      <c r="N744">
        <f>salesTable[UnitPrice_final]</f>
        <v>1650</v>
      </c>
      <c r="O744">
        <f>salesTable[revenue_final]</f>
        <v>13200</v>
      </c>
      <c r="P744" t="str">
        <f>salesTable[Phone_final]</f>
        <v>0501869886</v>
      </c>
      <c r="Q744" t="str">
        <f>salesTable[email_final]</f>
        <v>Abena.Asare14Example.Com</v>
      </c>
      <c r="R744" t="str">
        <f>salesTable[sources_final]</f>
        <v>Retail_POS_2025.csv</v>
      </c>
      <c r="S744" s="22"/>
    </row>
    <row r="745" spans="1:19" x14ac:dyDescent="0.3">
      <c r="A745" s="8" t="str">
        <f>salesTable[orderRef_final]</f>
        <v>GH-KUM-2025-01356</v>
      </c>
      <c r="B745" s="17">
        <f>salesTable[orderDate_final]</f>
        <v>45671</v>
      </c>
      <c r="C745" s="17" t="str">
        <f>salesTable[CustomerID_final]</f>
        <v>C0124</v>
      </c>
      <c r="D745" s="17" t="str">
        <f>salesTable[firstName_Final]</f>
        <v>DANIEL</v>
      </c>
      <c r="E745" s="17" t="str">
        <f>salesTable[lastName_final]</f>
        <v>ARTHUR</v>
      </c>
      <c r="F745" s="17" t="str">
        <f>salesTable[Region_Final]</f>
        <v>KUMASI</v>
      </c>
      <c r="G745" t="str">
        <f>salesTable[productID_Final]</f>
        <v>P008</v>
      </c>
      <c r="H745" t="str">
        <f>salesTable[productName_final]</f>
        <v>MICROWAVE 25L</v>
      </c>
      <c r="I745" t="str">
        <f>salesTable[productCategory_finalStatus]</f>
        <v>HOME APPLIANCES</v>
      </c>
      <c r="J745" t="str">
        <f>salesTable[customerType_Final]</f>
        <v>GOVERNMENT</v>
      </c>
      <c r="K745" t="str">
        <f>salesTable[SalesChannel_final]</f>
        <v>ONLINE</v>
      </c>
      <c r="L745" t="str">
        <f>salesTable[paymentMethod_Final]</f>
        <v>CARD</v>
      </c>
      <c r="M745">
        <f>salesTable[Quantity_final]</f>
        <v>4</v>
      </c>
      <c r="N745">
        <f>salesTable[UnitPrice_final]</f>
        <v>1250</v>
      </c>
      <c r="O745">
        <f>salesTable[revenue_final]</f>
        <v>5000</v>
      </c>
      <c r="P745" t="str">
        <f>salesTable[Phone_final]</f>
        <v>0594083013</v>
      </c>
      <c r="Q745" t="str">
        <f>salesTable[email_final]</f>
        <v>Daniel.Arthur75@Example.Com</v>
      </c>
      <c r="R745" t="str">
        <f>salesTable[sources_final]</f>
        <v>Retail_POS_2025.csv</v>
      </c>
      <c r="S745" s="22"/>
    </row>
    <row r="746" spans="1:19" x14ac:dyDescent="0.3">
      <c r="A746" s="8" t="str">
        <f>salesTable[orderRef_final]</f>
        <v>GH-KUM-2025-01360</v>
      </c>
      <c r="B746" s="17" t="str">
        <f>salesTable[orderDate_final]</f>
        <v>OUT OF SCOPE</v>
      </c>
      <c r="C746" s="17" t="str">
        <f>salesTable[CustomerID_final]</f>
        <v>C0307</v>
      </c>
      <c r="D746" s="17" t="str">
        <f>salesTable[firstName_Final]</f>
        <v>ADWOA</v>
      </c>
      <c r="E746" s="17" t="str">
        <f>salesTable[lastName_final]</f>
        <v>BOATENG</v>
      </c>
      <c r="F746" s="17" t="str">
        <f>salesTable[Region_Final]</f>
        <v>KUMASI</v>
      </c>
      <c r="G746" t="str">
        <f>salesTable[productID_Final]</f>
        <v>P004</v>
      </c>
      <c r="H746" t="str">
        <f>salesTable[productName_final]</f>
        <v>LASER PRINTER</v>
      </c>
      <c r="I746" t="str">
        <f>salesTable[productCategory_finalStatus]</f>
        <v>OFFICE SUPPLIES</v>
      </c>
      <c r="J746" t="str">
        <f>salesTable[customerType_Final]</f>
        <v>BUSINESS</v>
      </c>
      <c r="K746" t="str">
        <f>salesTable[SalesChannel_final]</f>
        <v>IN-STORE</v>
      </c>
      <c r="L746" t="str">
        <f>salesTable[paymentMethod_Final]</f>
        <v>CASH</v>
      </c>
      <c r="M746">
        <f>salesTable[Quantity_final]</f>
        <v>2</v>
      </c>
      <c r="N746">
        <f>salesTable[UnitPrice_final]</f>
        <v>1650</v>
      </c>
      <c r="O746">
        <f>salesTable[revenue_final]</f>
        <v>3300</v>
      </c>
      <c r="P746" t="str">
        <f>salesTable[Phone_final]</f>
        <v>0554771414</v>
      </c>
      <c r="Q746" t="str">
        <f>salesTable[email_final]</f>
        <v>Adwoa.Boateng41@Example.Com</v>
      </c>
      <c r="R746" t="str">
        <f>salesTable[sources_final]</f>
        <v>Agent_App_2025.csv</v>
      </c>
      <c r="S746" s="22"/>
    </row>
    <row r="747" spans="1:19" x14ac:dyDescent="0.3">
      <c r="A747" s="8" t="str">
        <f>salesTable[orderRef_final]</f>
        <v>GH-KUM-2025-01378</v>
      </c>
      <c r="B747" s="17" t="str">
        <f>salesTable[orderDate_final]</f>
        <v>OUT OF SCOPE</v>
      </c>
      <c r="C747" s="17" t="str">
        <f>salesTable[CustomerID_final]</f>
        <v>C0351</v>
      </c>
      <c r="D747" s="17" t="str">
        <f>salesTable[firstName_Final]</f>
        <v>KOJO</v>
      </c>
      <c r="E747" s="17" t="str">
        <f>salesTable[lastName_final]</f>
        <v>BADU</v>
      </c>
      <c r="F747" s="17" t="str">
        <f>salesTable[Region_Final]</f>
        <v>KUMASI</v>
      </c>
      <c r="G747" t="str">
        <f>salesTable[productID_Final]</f>
        <v>NO MATCH</v>
      </c>
      <c r="H747" t="str">
        <f>salesTable[productName_final]</f>
        <v>NO MATCH</v>
      </c>
      <c r="I747" t="str">
        <f>salesTable[productCategory_finalStatus]</f>
        <v>MISMATCH</v>
      </c>
      <c r="J747" t="str">
        <f>salesTable[customerType_Final]</f>
        <v>GOVERNMENT</v>
      </c>
      <c r="K747" t="str">
        <f>salesTable[SalesChannel_final]</f>
        <v>AGENT</v>
      </c>
      <c r="L747" t="str">
        <f>salesTable[paymentMethod_Final]</f>
        <v>CASH</v>
      </c>
      <c r="M747">
        <f>salesTable[Quantity_final]</f>
        <v>10</v>
      </c>
      <c r="N747">
        <f>salesTable[UnitPrice_final]</f>
        <v>2000</v>
      </c>
      <c r="O747">
        <f>salesTable[revenue_final]</f>
        <v>20000</v>
      </c>
      <c r="P747" t="str">
        <f>salesTable[Phone_final]</f>
        <v>0592733488</v>
      </c>
      <c r="Q747" t="str">
        <f>salesTable[email_final]</f>
        <v>Kojo.Badu32@Example.Com</v>
      </c>
      <c r="R747" t="str">
        <f>salesTable[sources_final]</f>
        <v>Mobile_App_Export.csv</v>
      </c>
      <c r="S747" s="22"/>
    </row>
    <row r="748" spans="1:19" x14ac:dyDescent="0.3">
      <c r="A748" s="8" t="str">
        <f>salesTable[orderRef_final]</f>
        <v>GH-KUM-2025-01382</v>
      </c>
      <c r="B748" s="17">
        <f>salesTable[orderDate_final]</f>
        <v>45932</v>
      </c>
      <c r="C748" s="17" t="str">
        <f>salesTable[CustomerID_final]</f>
        <v>C0372</v>
      </c>
      <c r="D748" s="17" t="str">
        <f>salesTable[firstName_Final]</f>
        <v>MISSING</v>
      </c>
      <c r="E748" s="17" t="str">
        <f>salesTable[lastName_final]</f>
        <v>ADDO</v>
      </c>
      <c r="F748" s="17" t="str">
        <f>salesTable[Region_Final]</f>
        <v>KUMASI</v>
      </c>
      <c r="G748" t="str">
        <f>salesTable[productID_Final]</f>
        <v>P001</v>
      </c>
      <c r="H748" t="str">
        <f>salesTable[productName_final]</f>
        <v>LAPTOP PRO 14</v>
      </c>
      <c r="I748" t="str">
        <f>salesTable[productCategory_finalStatus]</f>
        <v>ELECTRONICS</v>
      </c>
      <c r="J748" t="str">
        <f>salesTable[customerType_Final]</f>
        <v>BUSINESS</v>
      </c>
      <c r="K748" t="str">
        <f>salesTable[SalesChannel_final]</f>
        <v>MOBILE APP</v>
      </c>
      <c r="L748" t="str">
        <f>salesTable[paymentMethod_Final]</f>
        <v>BANK TRANSFER</v>
      </c>
      <c r="M748">
        <f>salesTable[Quantity_final]</f>
        <v>6</v>
      </c>
      <c r="N748">
        <f>salesTable[UnitPrice_final]</f>
        <v>4200</v>
      </c>
      <c r="O748">
        <f>salesTable[revenue_final]</f>
        <v>25200</v>
      </c>
      <c r="P748" t="str">
        <f>salesTable[Phone_final]</f>
        <v>0204871353</v>
      </c>
      <c r="Q748" t="str">
        <f>salesTable[email_final]</f>
        <v>Kojo.Addo13@Example.Com</v>
      </c>
      <c r="R748" t="str">
        <f>salesTable[sources_final]</f>
        <v>Retail_POS_2025.csv</v>
      </c>
      <c r="S748" s="22"/>
    </row>
    <row r="749" spans="1:19" x14ac:dyDescent="0.3">
      <c r="A749" s="8" t="str">
        <f>salesTable[orderRef_final]</f>
        <v>GH-KUM-2025-01394</v>
      </c>
      <c r="B749" s="17">
        <f>salesTable[orderDate_final]</f>
        <v>45998</v>
      </c>
      <c r="C749" s="17" t="str">
        <f>salesTable[CustomerID_final]</f>
        <v>C0317</v>
      </c>
      <c r="D749" s="17" t="str">
        <f>salesTable[firstName_Final]</f>
        <v>NAA</v>
      </c>
      <c r="E749" s="17" t="str">
        <f>salesTable[lastName_final]</f>
        <v>OWUSU</v>
      </c>
      <c r="F749" s="17" t="str">
        <f>salesTable[Region_Final]</f>
        <v>KUMASI</v>
      </c>
      <c r="G749" t="str">
        <f>salesTable[productID_Final]</f>
        <v>P012</v>
      </c>
      <c r="H749" t="str">
        <f>salesTable[productName_final]</f>
        <v>BLENDER PLUS</v>
      </c>
      <c r="I749" t="str">
        <f>salesTable[productCategory_finalStatus]</f>
        <v>HOME APPLIANCES</v>
      </c>
      <c r="J749" t="str">
        <f>salesTable[customerType_Final]</f>
        <v>INDIVIDUAL</v>
      </c>
      <c r="K749" t="str">
        <f>salesTable[SalesChannel_final]</f>
        <v>ONLINE</v>
      </c>
      <c r="L749" t="str">
        <f>salesTable[paymentMethod_Final]</f>
        <v>BANK TRANSFER</v>
      </c>
      <c r="M749">
        <f>salesTable[Quantity_final]</f>
        <v>4</v>
      </c>
      <c r="N749">
        <f>salesTable[UnitPrice_final]</f>
        <v>620</v>
      </c>
      <c r="O749">
        <f>salesTable[revenue_final]</f>
        <v>2480</v>
      </c>
      <c r="P749" t="str">
        <f>salesTable[Phone_final]</f>
        <v>0265246575</v>
      </c>
      <c r="Q749" t="str">
        <f>salesTable[email_final]</f>
        <v>Naa.Owusu29@Example.Com</v>
      </c>
      <c r="R749" t="str">
        <f>salesTable[sources_final]</f>
        <v>Mobile_App_Export.csv</v>
      </c>
      <c r="S749" s="22"/>
    </row>
    <row r="750" spans="1:19" x14ac:dyDescent="0.3">
      <c r="A750" s="8" t="str">
        <f>salesTable[orderRef_final]</f>
        <v>GH-KUM-2025-01397</v>
      </c>
      <c r="B750" s="17">
        <f>salesTable[orderDate_final]</f>
        <v>45953</v>
      </c>
      <c r="C750" s="17" t="str">
        <f>salesTable[CustomerID_final]</f>
        <v>C0067</v>
      </c>
      <c r="D750" s="17" t="str">
        <f>salesTable[firstName_Final]</f>
        <v>MICHAEL</v>
      </c>
      <c r="E750" s="17" t="str">
        <f>salesTable[lastName_final]</f>
        <v>BADU</v>
      </c>
      <c r="F750" s="17" t="str">
        <f>salesTable[Region_Final]</f>
        <v>KUMASI</v>
      </c>
      <c r="G750" t="str">
        <f>salesTable[productID_Final]</f>
        <v>P005</v>
      </c>
      <c r="H750" t="str">
        <f>salesTable[productName_final]</f>
        <v>SMARTPHONE X</v>
      </c>
      <c r="I750" t="str">
        <f>salesTable[productCategory_finalStatus]</f>
        <v>ELECTRONICS</v>
      </c>
      <c r="J750" t="str">
        <f>salesTable[customerType_Final]</f>
        <v>BUSINESS</v>
      </c>
      <c r="K750" t="str">
        <f>salesTable[SalesChannel_final]</f>
        <v>IN-STORE</v>
      </c>
      <c r="L750" t="str">
        <f>salesTable[paymentMethod_Final]</f>
        <v>MOBILE MONEY</v>
      </c>
      <c r="M750">
        <f>salesTable[Quantity_final]</f>
        <v>7</v>
      </c>
      <c r="N750">
        <f>salesTable[UnitPrice_final]</f>
        <v>2900</v>
      </c>
      <c r="O750">
        <f>salesTable[revenue_final]</f>
        <v>20300</v>
      </c>
      <c r="P750" t="str">
        <f>salesTable[Phone_final]</f>
        <v>0599289546</v>
      </c>
      <c r="Q750" t="str">
        <f>salesTable[email_final]</f>
        <v>Michael.Badu42@Example.Com</v>
      </c>
      <c r="R750" t="str">
        <f>salesTable[sources_final]</f>
        <v>Agent_App_2025.csv</v>
      </c>
      <c r="S750" s="22"/>
    </row>
    <row r="751" spans="1:19" x14ac:dyDescent="0.3">
      <c r="A751" s="8" t="str">
        <f>salesTable[orderRef_final]</f>
        <v>GH-KUM-2025-01420</v>
      </c>
      <c r="B751" s="17">
        <f>salesTable[orderDate_final]</f>
        <v>45946</v>
      </c>
      <c r="C751" s="17" t="str">
        <f>salesTable[CustomerID_final]</f>
        <v>C0241</v>
      </c>
      <c r="D751" s="17" t="str">
        <f>salesTable[firstName_Final]</f>
        <v>KWAME</v>
      </c>
      <c r="E751" s="17" t="str">
        <f>salesTable[lastName_final]</f>
        <v>BOATENG</v>
      </c>
      <c r="F751" s="17" t="str">
        <f>salesTable[Region_Final]</f>
        <v>KUMASI</v>
      </c>
      <c r="G751" t="str">
        <f>salesTable[productID_Final]</f>
        <v>P001</v>
      </c>
      <c r="H751" t="str">
        <f>salesTable[productName_final]</f>
        <v>LAPTOP PRO 14</v>
      </c>
      <c r="I751" t="str">
        <f>salesTable[productCategory_finalStatus]</f>
        <v>ELECTRONICS</v>
      </c>
      <c r="J751" t="str">
        <f>salesTable[customerType_Final]</f>
        <v>INDIVIDUAL</v>
      </c>
      <c r="K751" t="str">
        <f>salesTable[SalesChannel_final]</f>
        <v>IN-STORE</v>
      </c>
      <c r="L751" t="str">
        <f>salesTable[paymentMethod_Final]</f>
        <v>CASH</v>
      </c>
      <c r="M751">
        <f>salesTable[Quantity_final]</f>
        <v>9</v>
      </c>
      <c r="N751">
        <f>salesTable[UnitPrice_final]</f>
        <v>4200</v>
      </c>
      <c r="O751">
        <f>salesTable[revenue_final]</f>
        <v>37800</v>
      </c>
      <c r="P751" t="str">
        <f>salesTable[Phone_final]</f>
        <v>0209580225</v>
      </c>
      <c r="Q751" t="str">
        <f>salesTable[email_final]</f>
        <v>Kwame.Boateng19@Example.Com</v>
      </c>
      <c r="R751" t="str">
        <f>salesTable[sources_final]</f>
        <v>Online_Sales_2025.xlsx</v>
      </c>
      <c r="S751" s="22"/>
    </row>
    <row r="752" spans="1:19" x14ac:dyDescent="0.3">
      <c r="A752" s="8" t="str">
        <f>salesTable[orderRef_final]</f>
        <v>GH-KUM-2025-01421</v>
      </c>
      <c r="B752" s="17">
        <f>salesTable[orderDate_final]</f>
        <v>45878</v>
      </c>
      <c r="C752" s="17" t="str">
        <f>salesTable[CustomerID_final]</f>
        <v>C0336</v>
      </c>
      <c r="D752" s="17" t="str">
        <f>salesTable[firstName_Final]</f>
        <v>YAW</v>
      </c>
      <c r="E752" s="17" t="str">
        <f>salesTable[lastName_final]</f>
        <v>MENSAH</v>
      </c>
      <c r="F752" s="17" t="str">
        <f>salesTable[Region_Final]</f>
        <v>KUMASI</v>
      </c>
      <c r="G752" t="str">
        <f>salesTable[productID_Final]</f>
        <v>P005</v>
      </c>
      <c r="H752" t="str">
        <f>salesTable[productName_final]</f>
        <v>SMARTPHONE X</v>
      </c>
      <c r="I752" t="str">
        <f>salesTable[productCategory_finalStatus]</f>
        <v>ELECTRONICS</v>
      </c>
      <c r="J752" t="str">
        <f>salesTable[customerType_Final]</f>
        <v>BUSINESS</v>
      </c>
      <c r="K752" t="str">
        <f>salesTable[SalesChannel_final]</f>
        <v>IN-STORE</v>
      </c>
      <c r="L752" t="str">
        <f>salesTable[paymentMethod_Final]</f>
        <v>BANK TRANSFER</v>
      </c>
      <c r="M752">
        <f>salesTable[Quantity_final]</f>
        <v>9</v>
      </c>
      <c r="N752">
        <f>salesTable[UnitPrice_final]</f>
        <v>2800</v>
      </c>
      <c r="O752">
        <f>salesTable[revenue_final]</f>
        <v>25200</v>
      </c>
      <c r="P752" t="str">
        <f>salesTable[Phone_final]</f>
        <v>0207324854</v>
      </c>
      <c r="Q752" t="str">
        <f>salesTable[email_final]</f>
        <v>Yaw.Mensah56Example.Com</v>
      </c>
      <c r="R752" t="str">
        <f>salesTable[sources_final]</f>
        <v>Agent_App_2025.csv</v>
      </c>
      <c r="S752" s="22"/>
    </row>
    <row r="753" spans="1:19" x14ac:dyDescent="0.3">
      <c r="A753" s="8" t="str">
        <f>salesTable[orderRef_final]</f>
        <v>GH-KUM-2025-01426</v>
      </c>
      <c r="B753" s="17" t="str">
        <f>salesTable[orderDate_final]</f>
        <v>OUT OF SCOPE</v>
      </c>
      <c r="C753" s="17" t="str">
        <f>salesTable[CustomerID_final]</f>
        <v>C0278</v>
      </c>
      <c r="D753" s="17" t="str">
        <f>salesTable[firstName_Final]</f>
        <v>ABENA</v>
      </c>
      <c r="E753" s="17" t="str">
        <f>salesTable[lastName_final]</f>
        <v>BOATENG</v>
      </c>
      <c r="F753" s="17" t="str">
        <f>salesTable[Region_Final]</f>
        <v>KUMASI</v>
      </c>
      <c r="G753" t="str">
        <f>salesTable[productID_Final]</f>
        <v>P006</v>
      </c>
      <c r="H753" t="str">
        <f>salesTable[productName_final]</f>
        <v>STANDING DESK</v>
      </c>
      <c r="I753" t="str">
        <f>salesTable[productCategory_finalStatus]</f>
        <v>FURNITURE</v>
      </c>
      <c r="J753" t="str">
        <f>salesTable[customerType_Final]</f>
        <v>BUSINESS</v>
      </c>
      <c r="K753" t="str">
        <f>salesTable[SalesChannel_final]</f>
        <v>IN-STORE</v>
      </c>
      <c r="L753" t="str">
        <f>salesTable[paymentMethod_Final]</f>
        <v>BANK TRANSFER</v>
      </c>
      <c r="M753" t="str">
        <f>salesTable[Quantity_final]</f>
        <v>INVALID</v>
      </c>
      <c r="N753">
        <f>salesTable[UnitPrice_final]</f>
        <v>1900</v>
      </c>
      <c r="O753" t="str">
        <f>salesTable[revenue_final]</f>
        <v>INVALID</v>
      </c>
      <c r="P753" t="str">
        <f>salesTable[Phone_final]</f>
        <v>0276350747</v>
      </c>
      <c r="Q753" t="str">
        <f>salesTable[email_final]</f>
        <v>Abena.Boateng30@Example.Com</v>
      </c>
      <c r="R753" t="str">
        <f>salesTable[sources_final]</f>
        <v>Agent_App_2025.csv</v>
      </c>
      <c r="S753" s="22"/>
    </row>
    <row r="754" spans="1:19" x14ac:dyDescent="0.3">
      <c r="A754" s="8" t="str">
        <f>salesTable[orderRef_final]</f>
        <v>GH-KUM-2025-01434</v>
      </c>
      <c r="B754" s="17">
        <f>salesTable[orderDate_final]</f>
        <v>45891</v>
      </c>
      <c r="C754" s="17" t="str">
        <f>salesTable[CustomerID_final]</f>
        <v>C0119</v>
      </c>
      <c r="D754" s="17" t="str">
        <f>salesTable[firstName_Final]</f>
        <v>DANIEL</v>
      </c>
      <c r="E754" s="17" t="str">
        <f>salesTable[lastName_final]</f>
        <v>APPIAH</v>
      </c>
      <c r="F754" s="17" t="str">
        <f>salesTable[Region_Final]</f>
        <v>KUMASI</v>
      </c>
      <c r="G754" t="str">
        <f>salesTable[productID_Final]</f>
        <v>P012</v>
      </c>
      <c r="H754" t="str">
        <f>salesTable[productName_final]</f>
        <v>BLENDER PLUS</v>
      </c>
      <c r="I754" t="str">
        <f>salesTable[productCategory_finalStatus]</f>
        <v>HOME APPLIANCES</v>
      </c>
      <c r="J754" t="str">
        <f>salesTable[customerType_Final]</f>
        <v>BUSINESS</v>
      </c>
      <c r="K754" t="str">
        <f>salesTable[SalesChannel_final]</f>
        <v>MOBILE APP</v>
      </c>
      <c r="L754" t="str">
        <f>salesTable[paymentMethod_Final]</f>
        <v>MOBILE MONEY</v>
      </c>
      <c r="M754">
        <f>salesTable[Quantity_final]</f>
        <v>2</v>
      </c>
      <c r="N754">
        <f>salesTable[UnitPrice_final]</f>
        <v>620</v>
      </c>
      <c r="O754">
        <f>salesTable[revenue_final]</f>
        <v>1240</v>
      </c>
      <c r="P754" t="str">
        <f>salesTable[Phone_final]</f>
        <v>0261627794</v>
      </c>
      <c r="Q754" t="str">
        <f>salesTable[email_final]</f>
        <v>Daniel.Appiah76@Example.Com</v>
      </c>
      <c r="R754" t="str">
        <f>salesTable[sources_final]</f>
        <v>Online_Sales_2025.xlsx</v>
      </c>
      <c r="S754" s="22"/>
    </row>
    <row r="755" spans="1:19" x14ac:dyDescent="0.3">
      <c r="A755" s="8" t="str">
        <f>salesTable[orderRef_final]</f>
        <v>GH-KUM-2025-01438</v>
      </c>
      <c r="B755" s="17">
        <f>salesTable[orderDate_final]</f>
        <v>45823</v>
      </c>
      <c r="C755" s="17" t="str">
        <f>salesTable[CustomerID_final]</f>
        <v>C0065</v>
      </c>
      <c r="D755" s="17" t="str">
        <f>salesTable[firstName_Final]</f>
        <v>KOFI</v>
      </c>
      <c r="E755" s="17" t="str">
        <f>salesTable[lastName_final]</f>
        <v>ARTHUR</v>
      </c>
      <c r="F755" s="17" t="str">
        <f>salesTable[Region_Final]</f>
        <v>KUMASI</v>
      </c>
      <c r="G755" t="str">
        <f>salesTable[productID_Final]</f>
        <v>P008</v>
      </c>
      <c r="H755" t="str">
        <f>salesTable[productName_final]</f>
        <v>MICROWAVE 25L</v>
      </c>
      <c r="I755" t="str">
        <f>salesTable[productCategory_finalStatus]</f>
        <v>HOME APPLIANCES</v>
      </c>
      <c r="J755" t="str">
        <f>salesTable[customerType_Final]</f>
        <v>INDIVIDUAL</v>
      </c>
      <c r="K755" t="str">
        <f>salesTable[SalesChannel_final]</f>
        <v>ONLINE</v>
      </c>
      <c r="L755" t="str">
        <f>salesTable[paymentMethod_Final]</f>
        <v>BANK TRANSFER</v>
      </c>
      <c r="M755">
        <f>salesTable[Quantity_final]</f>
        <v>8</v>
      </c>
      <c r="N755">
        <f>salesTable[UnitPrice_final]</f>
        <v>1250</v>
      </c>
      <c r="O755">
        <f>salesTable[revenue_final]</f>
        <v>10000</v>
      </c>
      <c r="P755" t="str">
        <f>salesTable[Phone_final]</f>
        <v>0244154617</v>
      </c>
      <c r="Q755" t="str">
        <f>salesTable[email_final]</f>
        <v>Kofi.Arthur45@Example.Com</v>
      </c>
      <c r="R755" t="str">
        <f>salesTable[sources_final]</f>
        <v>Online_Sales_2025.xlsx</v>
      </c>
      <c r="S755" s="22"/>
    </row>
    <row r="756" spans="1:19" x14ac:dyDescent="0.3">
      <c r="A756" s="8" t="str">
        <f>salesTable[orderRef_final]</f>
        <v>GH-KUM-2025-01446</v>
      </c>
      <c r="B756" s="17" t="str">
        <f>salesTable[orderDate_final]</f>
        <v>OUT OF SCOPE</v>
      </c>
      <c r="C756" s="17" t="str">
        <f>salesTable[CustomerID_final]</f>
        <v>C0223</v>
      </c>
      <c r="D756" s="17" t="str">
        <f>salesTable[firstName_Final]</f>
        <v>AKOSUA</v>
      </c>
      <c r="E756" s="17" t="str">
        <f>salesTable[lastName_final]</f>
        <v>ANTWI</v>
      </c>
      <c r="F756" s="17" t="str">
        <f>salesTable[Region_Final]</f>
        <v>KUMASI</v>
      </c>
      <c r="G756" t="str">
        <f>salesTable[productID_Final]</f>
        <v>P001</v>
      </c>
      <c r="H756" t="str">
        <f>salesTable[productName_final]</f>
        <v>LAPTOP PRO 14</v>
      </c>
      <c r="I756" t="str">
        <f>salesTable[productCategory_finalStatus]</f>
        <v>ELECTRONICS</v>
      </c>
      <c r="J756" t="str">
        <f>salesTable[customerType_Final]</f>
        <v>GOVERNMENT</v>
      </c>
      <c r="K756" t="str">
        <f>salesTable[SalesChannel_final]</f>
        <v>AGENT</v>
      </c>
      <c r="L756" t="str">
        <f>salesTable[paymentMethod_Final]</f>
        <v>CASH</v>
      </c>
      <c r="M756">
        <f>salesTable[Quantity_final]</f>
        <v>11</v>
      </c>
      <c r="N756">
        <f>salesTable[UnitPrice_final]</f>
        <v>4200</v>
      </c>
      <c r="O756">
        <f>salesTable[revenue_final]</f>
        <v>46200</v>
      </c>
      <c r="P756" t="str">
        <f>salesTable[Phone_final]</f>
        <v>0546891826</v>
      </c>
      <c r="Q756" t="str">
        <f>salesTable[email_final]</f>
        <v>Akosua.Antwi34@Example.Com</v>
      </c>
      <c r="R756" t="str">
        <f>salesTable[sources_final]</f>
        <v>Agent_App_2025.csv</v>
      </c>
      <c r="S756" s="22"/>
    </row>
    <row r="757" spans="1:19" x14ac:dyDescent="0.3">
      <c r="A757" s="8" t="str">
        <f>salesTable[orderRef_final]</f>
        <v>GH-KUM-2025-01453</v>
      </c>
      <c r="B757" s="17">
        <f>salesTable[orderDate_final]</f>
        <v>45826</v>
      </c>
      <c r="C757" s="17" t="str">
        <f>salesTable[CustomerID_final]</f>
        <v>C0233</v>
      </c>
      <c r="D757" s="17" t="str">
        <f>salesTable[firstName_Final]</f>
        <v>MICHAEL</v>
      </c>
      <c r="E757" s="17" t="str">
        <f>salesTable[lastName_final]</f>
        <v>BOATENG</v>
      </c>
      <c r="F757" s="17" t="str">
        <f>salesTable[Region_Final]</f>
        <v>KUMASI</v>
      </c>
      <c r="G757" t="str">
        <f>salesTable[productID_Final]</f>
        <v>P001</v>
      </c>
      <c r="H757" t="str">
        <f>salesTable[productName_final]</f>
        <v>LAPTOP PRO 14</v>
      </c>
      <c r="I757" t="str">
        <f>salesTable[productCategory_finalStatus]</f>
        <v>ELECTRONICS</v>
      </c>
      <c r="J757" t="str">
        <f>salesTable[customerType_Final]</f>
        <v>BUSINESS</v>
      </c>
      <c r="K757" t="str">
        <f>salesTable[SalesChannel_final]</f>
        <v>MOBILE APP</v>
      </c>
      <c r="L757" t="str">
        <f>salesTable[paymentMethod_Final]</f>
        <v>CARD</v>
      </c>
      <c r="M757" t="str">
        <f>salesTable[Quantity_final]</f>
        <v>INVALID</v>
      </c>
      <c r="N757">
        <f>salesTable[UnitPrice_final]</f>
        <v>4200</v>
      </c>
      <c r="O757" t="str">
        <f>salesTable[revenue_final]</f>
        <v>INVALID</v>
      </c>
      <c r="P757" t="str">
        <f>salesTable[Phone_final]</f>
        <v>0266171904</v>
      </c>
      <c r="Q757" t="str">
        <f>salesTable[email_final]</f>
        <v>Michael.Boateng98@Example.Com</v>
      </c>
      <c r="R757" t="str">
        <f>salesTable[sources_final]</f>
        <v>Retail_POS_2025.csv</v>
      </c>
      <c r="S757" s="22"/>
    </row>
    <row r="758" spans="1:19" x14ac:dyDescent="0.3">
      <c r="A758" s="8" t="str">
        <f>salesTable[orderRef_final]</f>
        <v>GH-KUM-2025-01461</v>
      </c>
      <c r="B758" s="17" t="str">
        <f>salesTable[orderDate_final]</f>
        <v>OUT OF SCOPE</v>
      </c>
      <c r="C758" s="17" t="str">
        <f>salesTable[CustomerID_final]</f>
        <v>C0202</v>
      </c>
      <c r="D758" s="17" t="str">
        <f>salesTable[firstName_Final]</f>
        <v>ABENA</v>
      </c>
      <c r="E758" s="17" t="str">
        <f>salesTable[lastName_final]</f>
        <v>ARTHUR</v>
      </c>
      <c r="F758" s="17" t="str">
        <f>salesTable[Region_Final]</f>
        <v>KUMASI</v>
      </c>
      <c r="G758" t="str">
        <f>salesTable[productID_Final]</f>
        <v>P003</v>
      </c>
      <c r="H758" t="str">
        <f>salesTable[productName_final]</f>
        <v>WIRELESS HEADSET</v>
      </c>
      <c r="I758" t="str">
        <f>salesTable[productCategory_finalStatus]</f>
        <v>ELECTRONICS</v>
      </c>
      <c r="J758" t="str">
        <f>salesTable[customerType_Final]</f>
        <v>BUSINESS</v>
      </c>
      <c r="K758" t="str">
        <f>salesTable[SalesChannel_final]</f>
        <v>ONLINE</v>
      </c>
      <c r="L758" t="str">
        <f>salesTable[paymentMethod_Final]</f>
        <v>CARD</v>
      </c>
      <c r="M758">
        <f>salesTable[Quantity_final]</f>
        <v>1</v>
      </c>
      <c r="N758">
        <f>salesTable[UnitPrice_final]</f>
        <v>470</v>
      </c>
      <c r="O758">
        <f>salesTable[revenue_final]</f>
        <v>470</v>
      </c>
      <c r="P758" t="str">
        <f>salesTable[Phone_final]</f>
        <v>0242339470</v>
      </c>
      <c r="Q758" t="str">
        <f>salesTable[email_final]</f>
        <v>Abena.Arthur76@Example.Com</v>
      </c>
      <c r="R758" t="str">
        <f>salesTable[sources_final]</f>
        <v>Agent_App_2025.csv</v>
      </c>
      <c r="S758" s="22"/>
    </row>
    <row r="759" spans="1:19" x14ac:dyDescent="0.3">
      <c r="A759" s="8" t="str">
        <f>salesTable[orderRef_final]</f>
        <v>GH-KUM-2025-01467</v>
      </c>
      <c r="B759" s="17" t="str">
        <f>salesTable[orderDate_final]</f>
        <v>OUT OF SCOPE</v>
      </c>
      <c r="C759" s="17" t="str">
        <f>salesTable[CustomerID_final]</f>
        <v>C0380</v>
      </c>
      <c r="D759" s="17" t="str">
        <f>salesTable[firstName_Final]</f>
        <v>MICHAEL</v>
      </c>
      <c r="E759" s="17" t="str">
        <f>salesTable[lastName_final]</f>
        <v>OWUSU</v>
      </c>
      <c r="F759" s="17" t="str">
        <f>salesTable[Region_Final]</f>
        <v>KUMASI</v>
      </c>
      <c r="G759" t="str">
        <f>salesTable[productID_Final]</f>
        <v>P006</v>
      </c>
      <c r="H759" t="str">
        <f>salesTable[productName_final]</f>
        <v>STANDING DESK</v>
      </c>
      <c r="I759" t="str">
        <f>salesTable[productCategory_finalStatus]</f>
        <v>FURNITURE</v>
      </c>
      <c r="J759" t="str">
        <f>salesTable[customerType_Final]</f>
        <v>GOVERNMENT</v>
      </c>
      <c r="K759" t="str">
        <f>salesTable[SalesChannel_final]</f>
        <v>IN-STORE</v>
      </c>
      <c r="L759" t="str">
        <f>salesTable[paymentMethod_Final]</f>
        <v>CARD</v>
      </c>
      <c r="M759">
        <f>salesTable[Quantity_final]</f>
        <v>1</v>
      </c>
      <c r="N759">
        <f>salesTable[UnitPrice_final]</f>
        <v>1900</v>
      </c>
      <c r="O759">
        <f>salesTable[revenue_final]</f>
        <v>1900</v>
      </c>
      <c r="P759" t="str">
        <f>salesTable[Phone_final]</f>
        <v>0275755561</v>
      </c>
      <c r="Q759" t="str">
        <f>salesTable[email_final]</f>
        <v>Michael.Owusu4@Example.Com</v>
      </c>
      <c r="R759" t="str">
        <f>salesTable[sources_final]</f>
        <v>Retail_POS_2025.csv</v>
      </c>
      <c r="S759" s="22"/>
    </row>
    <row r="760" spans="1:19" x14ac:dyDescent="0.3">
      <c r="A760" s="8" t="str">
        <f>salesTable[orderRef_final]</f>
        <v>GH-KUM-2025-01475</v>
      </c>
      <c r="B760" s="17">
        <f>salesTable[orderDate_final]</f>
        <v>45889</v>
      </c>
      <c r="C760" s="17" t="str">
        <f>salesTable[CustomerID_final]</f>
        <v>C0193</v>
      </c>
      <c r="D760" s="17" t="str">
        <f>salesTable[firstName_Final]</f>
        <v>MICHAEL</v>
      </c>
      <c r="E760" s="17" t="str">
        <f>salesTable[lastName_final]</f>
        <v>OWUSU</v>
      </c>
      <c r="F760" s="17" t="str">
        <f>salesTable[Region_Final]</f>
        <v>KUMASI</v>
      </c>
      <c r="G760" t="str">
        <f>salesTable[productID_Final]</f>
        <v>P007</v>
      </c>
      <c r="H760" t="str">
        <f>salesTable[productName_final]</f>
        <v>COTTON SHIRT</v>
      </c>
      <c r="I760" t="str">
        <f>salesTable[productCategory_finalStatus]</f>
        <v>CLOTHING</v>
      </c>
      <c r="J760" t="str">
        <f>salesTable[customerType_Final]</f>
        <v>INDIVIDUAL</v>
      </c>
      <c r="K760" t="str">
        <f>salesTable[SalesChannel_final]</f>
        <v>ONLINE</v>
      </c>
      <c r="L760" t="str">
        <f>salesTable[paymentMethod_Final]</f>
        <v>MOBILE MONEY</v>
      </c>
      <c r="M760">
        <f>salesTable[Quantity_final]</f>
        <v>8</v>
      </c>
      <c r="N760">
        <f>salesTable[UnitPrice_final]</f>
        <v>180</v>
      </c>
      <c r="O760">
        <f>salesTable[revenue_final]</f>
        <v>1440</v>
      </c>
      <c r="P760" t="str">
        <f>salesTable[Phone_final]</f>
        <v>0261344762</v>
      </c>
      <c r="Q760" t="str">
        <f>salesTable[email_final]</f>
        <v>Michael.Owusu11@Example.Com</v>
      </c>
      <c r="R760" t="str">
        <f>salesTable[sources_final]</f>
        <v>Online_Sales_2025.xlsx</v>
      </c>
      <c r="S760" s="22"/>
    </row>
    <row r="761" spans="1:19" x14ac:dyDescent="0.3">
      <c r="A761" s="8" t="str">
        <f>salesTable[orderRef_final]</f>
        <v>GH-KUM-2025-01482</v>
      </c>
      <c r="B761" s="17">
        <f>salesTable[orderDate_final]</f>
        <v>45676</v>
      </c>
      <c r="C761" s="17" t="str">
        <f>salesTable[CustomerID_final]</f>
        <v>C0243</v>
      </c>
      <c r="D761" s="17" t="str">
        <f>salesTable[firstName_Final]</f>
        <v>KOJO</v>
      </c>
      <c r="E761" s="17" t="str">
        <f>salesTable[lastName_final]</f>
        <v>ASARE</v>
      </c>
      <c r="F761" s="17" t="str">
        <f>salesTable[Region_Final]</f>
        <v>KUMASI</v>
      </c>
      <c r="G761" t="str">
        <f>salesTable[productID_Final]</f>
        <v>P004</v>
      </c>
      <c r="H761" t="str">
        <f>salesTable[productName_final]</f>
        <v>LASER PRINTER</v>
      </c>
      <c r="I761" t="str">
        <f>salesTable[productCategory_finalStatus]</f>
        <v>OFFICE SUPPLIES</v>
      </c>
      <c r="J761" t="str">
        <f>salesTable[customerType_Final]</f>
        <v>INDIVIDUAL</v>
      </c>
      <c r="K761" t="str">
        <f>salesTable[SalesChannel_final]</f>
        <v>AGENT</v>
      </c>
      <c r="L761" t="str">
        <f>salesTable[paymentMethod_Final]</f>
        <v>BANK TRANSFER</v>
      </c>
      <c r="M761">
        <f>salesTable[Quantity_final]</f>
        <v>11</v>
      </c>
      <c r="N761">
        <f>salesTable[UnitPrice_final]</f>
        <v>1650</v>
      </c>
      <c r="O761">
        <f>salesTable[revenue_final]</f>
        <v>18150</v>
      </c>
      <c r="P761" t="str">
        <f>salesTable[Phone_final]</f>
        <v>0597900166</v>
      </c>
      <c r="Q761" t="str">
        <f>salesTable[email_final]</f>
        <v>Kojo.Asare85@Example.Com</v>
      </c>
      <c r="R761" t="str">
        <f>salesTable[sources_final]</f>
        <v>Mobile_App_Export.csv</v>
      </c>
      <c r="S761" s="22"/>
    </row>
    <row r="762" spans="1:19" x14ac:dyDescent="0.3">
      <c r="A762" s="8" t="str">
        <f>salesTable[orderRef_final]</f>
        <v>GH-SUN-2025-00006</v>
      </c>
      <c r="B762" s="17" t="str">
        <f>salesTable[orderDate_final]</f>
        <v>OUT OF SCOPE</v>
      </c>
      <c r="C762" s="17" t="str">
        <f>salesTable[CustomerID_final]</f>
        <v>C0278</v>
      </c>
      <c r="D762" s="17" t="str">
        <f>salesTable[firstName_Final]</f>
        <v>ABENA</v>
      </c>
      <c r="E762" s="17" t="str">
        <f>salesTable[lastName_final]</f>
        <v>BOATENG</v>
      </c>
      <c r="F762" s="17" t="str">
        <f>salesTable[Region_Final]</f>
        <v>SUNYANI</v>
      </c>
      <c r="G762" t="str">
        <f>salesTable[productID_Final]</f>
        <v>P008</v>
      </c>
      <c r="H762" t="str">
        <f>salesTable[productName_final]</f>
        <v>MICROWAVE 25L</v>
      </c>
      <c r="I762" t="str">
        <f>salesTable[productCategory_finalStatus]</f>
        <v>HOME APPLIANCES</v>
      </c>
      <c r="J762" t="str">
        <f>salesTable[customerType_Final]</f>
        <v>GOVERNMENT</v>
      </c>
      <c r="K762" t="str">
        <f>salesTable[SalesChannel_final]</f>
        <v>AGENT</v>
      </c>
      <c r="L762" t="str">
        <f>salesTable[paymentMethod_Final]</f>
        <v>MOBILE MONEY</v>
      </c>
      <c r="M762">
        <f>salesTable[Quantity_final]</f>
        <v>5</v>
      </c>
      <c r="N762">
        <f>salesTable[UnitPrice_final]</f>
        <v>1250</v>
      </c>
      <c r="O762">
        <f>salesTable[revenue_final]</f>
        <v>6250</v>
      </c>
      <c r="P762" t="str">
        <f>salesTable[Phone_final]</f>
        <v>0207147032</v>
      </c>
      <c r="Q762" t="str">
        <f>salesTable[email_final]</f>
        <v>Abena.Boateng61@Example.Com</v>
      </c>
      <c r="R762" t="str">
        <f>salesTable[sources_final]</f>
        <v>Retail_POS_2025.csv</v>
      </c>
      <c r="S762" s="22"/>
    </row>
    <row r="763" spans="1:19" x14ac:dyDescent="0.3">
      <c r="A763" s="8" t="str">
        <f>salesTable[orderRef_final]</f>
        <v>GH-SUN-2025-00019</v>
      </c>
      <c r="B763" s="17">
        <f>salesTable[orderDate_final]</f>
        <v>45675</v>
      </c>
      <c r="C763" s="17" t="str">
        <f>salesTable[CustomerID_final]</f>
        <v>C0341</v>
      </c>
      <c r="D763" s="17" t="str">
        <f>salesTable[firstName_Final]</f>
        <v>NAA</v>
      </c>
      <c r="E763" s="17" t="str">
        <f>salesTable[lastName_final]</f>
        <v>ASARE</v>
      </c>
      <c r="F763" s="17" t="str">
        <f>salesTable[Region_Final]</f>
        <v>SUNYANI</v>
      </c>
      <c r="G763" t="str">
        <f>salesTable[productID_Final]</f>
        <v>P003</v>
      </c>
      <c r="H763" t="str">
        <f>salesTable[productName_final]</f>
        <v>WIRELESS HEADSET</v>
      </c>
      <c r="I763" t="str">
        <f>salesTable[productCategory_finalStatus]</f>
        <v>ELECTRONICS</v>
      </c>
      <c r="J763" t="str">
        <f>salesTable[customerType_Final]</f>
        <v>GOVERNMENT</v>
      </c>
      <c r="K763" t="str">
        <f>salesTable[SalesChannel_final]</f>
        <v>IN-STORE</v>
      </c>
      <c r="L763" t="str">
        <f>salesTable[paymentMethod_Final]</f>
        <v>BANK TRANSFER</v>
      </c>
      <c r="M763">
        <f>salesTable[Quantity_final]</f>
        <v>1</v>
      </c>
      <c r="N763">
        <f>salesTable[UnitPrice_final]</f>
        <v>420</v>
      </c>
      <c r="O763">
        <f>salesTable[revenue_final]</f>
        <v>420</v>
      </c>
      <c r="P763" t="str">
        <f>salesTable[Phone_final]</f>
        <v>0269935581</v>
      </c>
      <c r="Q763" t="str">
        <f>salesTable[email_final]</f>
        <v>Naa.Asare82@Example.Com</v>
      </c>
      <c r="R763" t="str">
        <f>salesTable[sources_final]</f>
        <v>Retail_POS_2025.csv</v>
      </c>
      <c r="S763" s="22"/>
    </row>
    <row r="764" spans="1:19" x14ac:dyDescent="0.3">
      <c r="A764" s="8" t="str">
        <f>salesTable[orderRef_final]</f>
        <v>GH-SUN-2025-00022</v>
      </c>
      <c r="B764" s="17">
        <f>salesTable[orderDate_final]</f>
        <v>45873</v>
      </c>
      <c r="C764" s="17" t="str">
        <f>salesTable[CustomerID_final]</f>
        <v>C0148</v>
      </c>
      <c r="D764" s="17" t="str">
        <f>salesTable[firstName_Final]</f>
        <v>ADWOA</v>
      </c>
      <c r="E764" s="17" t="str">
        <f>salesTable[lastName_final]</f>
        <v>BADU</v>
      </c>
      <c r="F764" s="17" t="str">
        <f>salesTable[Region_Final]</f>
        <v>SUNYANI</v>
      </c>
      <c r="G764" t="str">
        <f>salesTable[productID_Final]</f>
        <v>P006</v>
      </c>
      <c r="H764" t="str">
        <f>salesTable[productName_final]</f>
        <v>STANDING DESK</v>
      </c>
      <c r="I764" t="str">
        <f>salesTable[productCategory_finalStatus]</f>
        <v>FURNITURE</v>
      </c>
      <c r="J764" t="str">
        <f>salesTable[customerType_Final]</f>
        <v>INDIVIDUAL</v>
      </c>
      <c r="K764" t="str">
        <f>salesTable[SalesChannel_final]</f>
        <v>IN-STORE</v>
      </c>
      <c r="L764" t="str">
        <f>salesTable[paymentMethod_Final]</f>
        <v>CARD</v>
      </c>
      <c r="M764" t="str">
        <f>salesTable[Quantity_final]</f>
        <v>INVALID</v>
      </c>
      <c r="N764">
        <f>salesTable[UnitPrice_final]</f>
        <v>1900</v>
      </c>
      <c r="O764" t="str">
        <f>salesTable[revenue_final]</f>
        <v>INVALID</v>
      </c>
      <c r="P764" t="str">
        <f>salesTable[Phone_final]</f>
        <v>0556345695</v>
      </c>
      <c r="Q764" t="str">
        <f>salesTable[email_final]</f>
        <v>Adwoa.Badu31@Example.Com</v>
      </c>
      <c r="R764" t="str">
        <f>salesTable[sources_final]</f>
        <v>Mobile_App_Export.csv</v>
      </c>
      <c r="S764" s="22"/>
    </row>
    <row r="765" spans="1:19" x14ac:dyDescent="0.3">
      <c r="A765" s="8" t="str">
        <f>salesTable[orderRef_final]</f>
        <v>GH-SUN-2025-00025</v>
      </c>
      <c r="B765" s="17">
        <f>salesTable[orderDate_final]</f>
        <v>46002</v>
      </c>
      <c r="C765" s="17" t="str">
        <f>salesTable[CustomerID_final]</f>
        <v>C0322</v>
      </c>
      <c r="D765" s="17" t="str">
        <f>salesTable[firstName_Final]</f>
        <v>MICHAEL</v>
      </c>
      <c r="E765" s="17" t="str">
        <f>salesTable[lastName_final]</f>
        <v>MENSAH</v>
      </c>
      <c r="F765" s="17" t="str">
        <f>salesTable[Region_Final]</f>
        <v>SUNYANI</v>
      </c>
      <c r="G765" t="str">
        <f>salesTable[productID_Final]</f>
        <v>P002</v>
      </c>
      <c r="H765" t="str">
        <f>salesTable[productName_final]</f>
        <v>OFFICE CHAIR</v>
      </c>
      <c r="I765" t="str">
        <f>salesTable[productCategory_finalStatus]</f>
        <v>FURNITURE</v>
      </c>
      <c r="J765" t="str">
        <f>salesTable[customerType_Final]</f>
        <v>GOVERNMENT</v>
      </c>
      <c r="K765" t="str">
        <f>salesTable[SalesChannel_final]</f>
        <v>ONLINE</v>
      </c>
      <c r="L765" t="str">
        <f>salesTable[paymentMethod_Final]</f>
        <v>CASH</v>
      </c>
      <c r="M765">
        <f>salesTable[Quantity_final]</f>
        <v>2</v>
      </c>
      <c r="N765">
        <f>salesTable[UnitPrice_final]</f>
        <v>850</v>
      </c>
      <c r="O765">
        <f>salesTable[revenue_final]</f>
        <v>1700</v>
      </c>
      <c r="P765" t="str">
        <f>salesTable[Phone_final]</f>
        <v>0591274551</v>
      </c>
      <c r="Q765" t="str">
        <f>salesTable[email_final]</f>
        <v>Michael.Mensah71@Example.Com</v>
      </c>
      <c r="R765" t="str">
        <f>salesTable[sources_final]</f>
        <v>Retail_POS_2025.csv</v>
      </c>
      <c r="S765" s="22"/>
    </row>
    <row r="766" spans="1:19" x14ac:dyDescent="0.3">
      <c r="A766" s="8" t="str">
        <f>salesTable[orderRef_final]</f>
        <v>GH-SUN-2025-00056</v>
      </c>
      <c r="B766" s="17">
        <f>salesTable[orderDate_final]</f>
        <v>45822</v>
      </c>
      <c r="C766" s="17" t="str">
        <f>salesTable[CustomerID_final]</f>
        <v>C0393</v>
      </c>
      <c r="D766" s="17" t="str">
        <f>salesTable[firstName_Final]</f>
        <v>AKOSUA</v>
      </c>
      <c r="E766" s="17" t="str">
        <f>salesTable[lastName_final]</f>
        <v>MENSAH</v>
      </c>
      <c r="F766" s="17" t="str">
        <f>salesTable[Region_Final]</f>
        <v>SUNYANI</v>
      </c>
      <c r="G766" t="str">
        <f>salesTable[productID_Final]</f>
        <v>P008</v>
      </c>
      <c r="H766" t="str">
        <f>salesTable[productName_final]</f>
        <v>MICROWAVE 25L</v>
      </c>
      <c r="I766" t="str">
        <f>salesTable[productCategory_finalStatus]</f>
        <v>HOME APPLIANCES</v>
      </c>
      <c r="J766" t="str">
        <f>salesTable[customerType_Final]</f>
        <v>GOVERNMENT</v>
      </c>
      <c r="K766" t="str">
        <f>salesTable[SalesChannel_final]</f>
        <v>ONLINE</v>
      </c>
      <c r="L766" t="str">
        <f>salesTable[paymentMethod_Final]</f>
        <v>MOBILE MONEY</v>
      </c>
      <c r="M766">
        <f>salesTable[Quantity_final]</f>
        <v>1</v>
      </c>
      <c r="N766">
        <f>salesTable[UnitPrice_final]</f>
        <v>1250</v>
      </c>
      <c r="O766">
        <f>salesTable[revenue_final]</f>
        <v>1250</v>
      </c>
      <c r="P766" t="str">
        <f>salesTable[Phone_final]</f>
        <v>0543020706</v>
      </c>
      <c r="Q766" t="str">
        <f>salesTable[email_final]</f>
        <v>Akosua.Mensah2@Example.Com</v>
      </c>
      <c r="R766" t="str">
        <f>salesTable[sources_final]</f>
        <v>Retail_POS_2025.csv</v>
      </c>
      <c r="S766" s="22"/>
    </row>
    <row r="767" spans="1:19" x14ac:dyDescent="0.3">
      <c r="A767" s="8" t="str">
        <f>salesTable[orderRef_final]</f>
        <v>GH-SUN-2025-00065</v>
      </c>
      <c r="B767" s="17" t="str">
        <f>salesTable[orderDate_final]</f>
        <v>OUT OF SCOPE</v>
      </c>
      <c r="C767" s="17" t="str">
        <f>salesTable[CustomerID_final]</f>
        <v>C0201</v>
      </c>
      <c r="D767" s="17" t="str">
        <f>salesTable[firstName_Final]</f>
        <v>ADWOA</v>
      </c>
      <c r="E767" s="17" t="str">
        <f>salesTable[lastName_final]</f>
        <v>OSEI</v>
      </c>
      <c r="F767" s="17" t="str">
        <f>salesTable[Region_Final]</f>
        <v>SUNYANI</v>
      </c>
      <c r="G767" t="str">
        <f>salesTable[productID_Final]</f>
        <v>P011</v>
      </c>
      <c r="H767" t="str">
        <f>salesTable[productName_final]</f>
        <v>EXECUTIVE DESK</v>
      </c>
      <c r="I767" t="str">
        <f>salesTable[productCategory_finalStatus]</f>
        <v>FURNITURE</v>
      </c>
      <c r="J767" t="str">
        <f>salesTable[customerType_Final]</f>
        <v>GOVERNMENT</v>
      </c>
      <c r="K767" t="str">
        <f>salesTable[SalesChannel_final]</f>
        <v>ONLINE</v>
      </c>
      <c r="L767" t="str">
        <f>salesTable[paymentMethod_Final]</f>
        <v>MOBILE MONEY</v>
      </c>
      <c r="M767">
        <f>salesTable[Quantity_final]</f>
        <v>6</v>
      </c>
      <c r="N767">
        <f>salesTable[UnitPrice_final]</f>
        <v>2400</v>
      </c>
      <c r="O767">
        <f>salesTable[revenue_final]</f>
        <v>14400</v>
      </c>
      <c r="P767" t="str">
        <f>salesTable[Phone_final]</f>
        <v>0245829146</v>
      </c>
      <c r="Q767" t="str">
        <f>salesTable[email_final]</f>
        <v>Adwoa.Osei12@Example.Com</v>
      </c>
      <c r="R767" t="str">
        <f>salesTable[sources_final]</f>
        <v>Agent_App_2025.csv</v>
      </c>
      <c r="S767" s="22"/>
    </row>
    <row r="768" spans="1:19" x14ac:dyDescent="0.3">
      <c r="A768" s="8" t="str">
        <f>salesTable[orderRef_final]</f>
        <v>GH-SUN-2025-00066</v>
      </c>
      <c r="B768" s="17">
        <f>salesTable[orderDate_final]</f>
        <v>45934</v>
      </c>
      <c r="C768" s="17" t="str">
        <f>salesTable[CustomerID_final]</f>
        <v>C0342</v>
      </c>
      <c r="D768" s="17" t="str">
        <f>salesTable[firstName_Final]</f>
        <v>YAW</v>
      </c>
      <c r="E768" s="17" t="str">
        <f>salesTable[lastName_final]</f>
        <v>BADU</v>
      </c>
      <c r="F768" s="17" t="str">
        <f>salesTable[Region_Final]</f>
        <v>SUNYANI</v>
      </c>
      <c r="G768" t="str">
        <f>salesTable[productID_Final]</f>
        <v>P006</v>
      </c>
      <c r="H768" t="str">
        <f>salesTable[productName_final]</f>
        <v>STANDING DESK</v>
      </c>
      <c r="I768" t="str">
        <f>salesTable[productCategory_finalStatus]</f>
        <v>FURNITURE</v>
      </c>
      <c r="J768" t="str">
        <f>salesTable[customerType_Final]</f>
        <v>BUSINESS</v>
      </c>
      <c r="K768" t="str">
        <f>salesTable[SalesChannel_final]</f>
        <v>ONLINE</v>
      </c>
      <c r="L768" t="str">
        <f>salesTable[paymentMethod_Final]</f>
        <v>CASH</v>
      </c>
      <c r="M768">
        <f>salesTable[Quantity_final]</f>
        <v>12</v>
      </c>
      <c r="N768">
        <f>salesTable[UnitPrice_final]</f>
        <v>1900</v>
      </c>
      <c r="O768">
        <f>salesTable[revenue_final]</f>
        <v>22800</v>
      </c>
      <c r="P768" t="str">
        <f>salesTable[Phone_final]</f>
        <v>0541400368</v>
      </c>
      <c r="Q768" t="str">
        <f>salesTable[email_final]</f>
        <v>Yaw.Badu69@Example.Com</v>
      </c>
      <c r="R768" t="str">
        <f>salesTable[sources_final]</f>
        <v>Online_Sales_2025.xlsx</v>
      </c>
      <c r="S768" s="22"/>
    </row>
    <row r="769" spans="1:19" x14ac:dyDescent="0.3">
      <c r="A769" s="8" t="str">
        <f>salesTable[orderRef_final]</f>
        <v>GH-SUN-2025-00077</v>
      </c>
      <c r="B769" s="17">
        <f>salesTable[orderDate_final]</f>
        <v>46004</v>
      </c>
      <c r="C769" s="17" t="str">
        <f>salesTable[CustomerID_final]</f>
        <v>C0239</v>
      </c>
      <c r="D769" s="17" t="str">
        <f>salesTable[firstName_Final]</f>
        <v>ESI</v>
      </c>
      <c r="E769" s="17" t="str">
        <f>salesTable[lastName_final]</f>
        <v>OWUSU</v>
      </c>
      <c r="F769" s="17" t="str">
        <f>salesTable[Region_Final]</f>
        <v>SUNYANI</v>
      </c>
      <c r="G769" t="str">
        <f>salesTable[productID_Final]</f>
        <v>P001</v>
      </c>
      <c r="H769" t="str">
        <f>salesTable[productName_final]</f>
        <v>LAPTOP PRO 14</v>
      </c>
      <c r="I769" t="str">
        <f>salesTable[productCategory_finalStatus]</f>
        <v>ELECTRONICS</v>
      </c>
      <c r="J769" t="str">
        <f>salesTable[customerType_Final]</f>
        <v>GOVERNMENT</v>
      </c>
      <c r="K769" t="str">
        <f>salesTable[SalesChannel_final]</f>
        <v>MOBILE APP</v>
      </c>
      <c r="L769" t="str">
        <f>salesTable[paymentMethod_Final]</f>
        <v>BANK TRANSFER</v>
      </c>
      <c r="M769">
        <f>salesTable[Quantity_final]</f>
        <v>9</v>
      </c>
      <c r="N769">
        <f>salesTable[UnitPrice_final]</f>
        <v>4200</v>
      </c>
      <c r="O769">
        <f>salesTable[revenue_final]</f>
        <v>37800</v>
      </c>
      <c r="P769" t="str">
        <f>salesTable[Phone_final]</f>
        <v>0543051385</v>
      </c>
      <c r="Q769" t="str">
        <f>salesTable[email_final]</f>
        <v>Esi.Owusu13@Example.Com</v>
      </c>
      <c r="R769" t="str">
        <f>salesTable[sources_final]</f>
        <v>Agent_App_2025.csv</v>
      </c>
      <c r="S769" s="22"/>
    </row>
    <row r="770" spans="1:19" x14ac:dyDescent="0.3">
      <c r="A770" s="8" t="str">
        <f>salesTable[orderRef_final]</f>
        <v>GH-SUN-2025-00078</v>
      </c>
      <c r="B770" s="17">
        <f>salesTable[orderDate_final]</f>
        <v>46022</v>
      </c>
      <c r="C770" s="17" t="str">
        <f>salesTable[CustomerID_final]</f>
        <v>C0229</v>
      </c>
      <c r="D770" s="17" t="str">
        <f>salesTable[firstName_Final]</f>
        <v>AKOSUA</v>
      </c>
      <c r="E770" s="17" t="str">
        <f>salesTable[lastName_final]</f>
        <v>ANTWI</v>
      </c>
      <c r="F770" s="17" t="str">
        <f>salesTable[Region_Final]</f>
        <v>SUNYANI</v>
      </c>
      <c r="G770" t="str">
        <f>salesTable[productID_Final]</f>
        <v>P011</v>
      </c>
      <c r="H770" t="str">
        <f>salesTable[productName_final]</f>
        <v>EXECUTIVE DESK</v>
      </c>
      <c r="I770" t="str">
        <f>salesTable[productCategory_finalStatus]</f>
        <v>FURNITURE</v>
      </c>
      <c r="J770" t="str">
        <f>salesTable[customerType_Final]</f>
        <v>BUSINESS</v>
      </c>
      <c r="K770" t="str">
        <f>salesTable[SalesChannel_final]</f>
        <v>AGENT</v>
      </c>
      <c r="L770" t="str">
        <f>salesTable[paymentMethod_Final]</f>
        <v>CASH</v>
      </c>
      <c r="M770">
        <f>salesTable[Quantity_final]</f>
        <v>8</v>
      </c>
      <c r="N770">
        <f>salesTable[UnitPrice_final]</f>
        <v>2400</v>
      </c>
      <c r="O770">
        <f>salesTable[revenue_final]</f>
        <v>19200</v>
      </c>
      <c r="P770" t="str">
        <f>salesTable[Phone_final]</f>
        <v>0241234567</v>
      </c>
      <c r="Q770" t="str">
        <f>salesTable[email_final]</f>
        <v>Akosua.Antwi95@Example.Com</v>
      </c>
      <c r="R770" t="str">
        <f>salesTable[sources_final]</f>
        <v>Agent_App_2025.csv</v>
      </c>
      <c r="S770" s="22"/>
    </row>
    <row r="771" spans="1:19" x14ac:dyDescent="0.3">
      <c r="A771" s="8" t="str">
        <f>salesTable[orderRef_final]</f>
        <v>GH-SUN-2025-00080</v>
      </c>
      <c r="B771" s="17">
        <f>salesTable[orderDate_final]</f>
        <v>45930</v>
      </c>
      <c r="C771" s="17" t="str">
        <f>salesTable[CustomerID_final]</f>
        <v>C0346</v>
      </c>
      <c r="D771" s="17" t="str">
        <f>salesTable[firstName_Final]</f>
        <v>YAW</v>
      </c>
      <c r="E771" s="17" t="str">
        <f>salesTable[lastName_final]</f>
        <v>BADU</v>
      </c>
      <c r="F771" s="17" t="str">
        <f>salesTable[Region_Final]</f>
        <v>SUNYANI</v>
      </c>
      <c r="G771" t="str">
        <f>salesTable[productID_Final]</f>
        <v>P011</v>
      </c>
      <c r="H771" t="str">
        <f>salesTable[productName_final]</f>
        <v>EXECUTIVE DESK</v>
      </c>
      <c r="I771" t="str">
        <f>salesTable[productCategory_finalStatus]</f>
        <v>FURNITURE</v>
      </c>
      <c r="J771" t="str">
        <f>salesTable[customerType_Final]</f>
        <v>BUSINESS</v>
      </c>
      <c r="K771" t="str">
        <f>salesTable[SalesChannel_final]</f>
        <v>IN-STORE</v>
      </c>
      <c r="L771" t="str">
        <f>salesTable[paymentMethod_Final]</f>
        <v>CARD</v>
      </c>
      <c r="M771">
        <f>salesTable[Quantity_final]</f>
        <v>3</v>
      </c>
      <c r="N771">
        <f>salesTable[UnitPrice_final]</f>
        <v>2400</v>
      </c>
      <c r="O771">
        <f>salesTable[revenue_final]</f>
        <v>7200</v>
      </c>
      <c r="P771" t="str">
        <f>salesTable[Phone_final]</f>
        <v>0273609907</v>
      </c>
      <c r="Q771" t="str">
        <f>salesTable[email_final]</f>
        <v>Yaw.Badu34@Example.Com</v>
      </c>
      <c r="R771" t="str">
        <f>salesTable[sources_final]</f>
        <v>Online_Sales_2025.xlsx</v>
      </c>
      <c r="S771" s="22"/>
    </row>
    <row r="772" spans="1:19" x14ac:dyDescent="0.3">
      <c r="A772" s="8" t="str">
        <f>salesTable[orderRef_final]</f>
        <v>GH-SUN-2025-00086</v>
      </c>
      <c r="B772" s="17">
        <f>salesTable[orderDate_final]</f>
        <v>45987</v>
      </c>
      <c r="C772" s="17" t="str">
        <f>salesTable[CustomerID_final]</f>
        <v>C0183</v>
      </c>
      <c r="D772" s="17" t="str">
        <f>salesTable[firstName_Final]</f>
        <v>ADWOA</v>
      </c>
      <c r="E772" s="17" t="str">
        <f>salesTable[lastName_final]</f>
        <v>BOATENG</v>
      </c>
      <c r="F772" s="17" t="str">
        <f>salesTable[Region_Final]</f>
        <v>SUNYANI</v>
      </c>
      <c r="G772" t="str">
        <f>salesTable[productID_Final]</f>
        <v>P012</v>
      </c>
      <c r="H772" t="str">
        <f>salesTable[productName_final]</f>
        <v>BLENDER PLUS</v>
      </c>
      <c r="I772" t="str">
        <f>salesTable[productCategory_finalStatus]</f>
        <v>HOME APPLIANCES</v>
      </c>
      <c r="J772" t="str">
        <f>salesTable[customerType_Final]</f>
        <v>GOVERNMENT</v>
      </c>
      <c r="K772" t="str">
        <f>salesTable[SalesChannel_final]</f>
        <v>IN-STORE</v>
      </c>
      <c r="L772" t="str">
        <f>salesTable[paymentMethod_Final]</f>
        <v>BANK TRANSFER</v>
      </c>
      <c r="M772">
        <f>salesTable[Quantity_final]</f>
        <v>6</v>
      </c>
      <c r="N772">
        <f>salesTable[UnitPrice_final]</f>
        <v>620</v>
      </c>
      <c r="O772">
        <f>salesTable[revenue_final]</f>
        <v>3720</v>
      </c>
      <c r="P772" t="str">
        <f>salesTable[Phone_final]</f>
        <v>0552313194</v>
      </c>
      <c r="Q772" t="str">
        <f>salesTable[email_final]</f>
        <v>Adwoa.Boateng49@Example.Com</v>
      </c>
      <c r="R772" t="str">
        <f>salesTable[sources_final]</f>
        <v>Agent_App_2025.csv</v>
      </c>
      <c r="S772" s="22"/>
    </row>
    <row r="773" spans="1:19" x14ac:dyDescent="0.3">
      <c r="A773" s="8" t="str">
        <f>salesTable[orderRef_final]</f>
        <v>GH-SUN-2025-00088</v>
      </c>
      <c r="B773" s="17" t="str">
        <f>salesTable[orderDate_final]</f>
        <v>OUT OF SCOPE</v>
      </c>
      <c r="C773" s="17" t="str">
        <f>salesTable[CustomerID_final]</f>
        <v>C0022</v>
      </c>
      <c r="D773" s="17" t="str">
        <f>salesTable[firstName_Final]</f>
        <v>KWAME</v>
      </c>
      <c r="E773" s="17" t="str">
        <f>salesTable[lastName_final]</f>
        <v>BADU</v>
      </c>
      <c r="F773" s="17" t="str">
        <f>salesTable[Region_Final]</f>
        <v>SUNYANI</v>
      </c>
      <c r="G773" t="str">
        <f>salesTable[productID_Final]</f>
        <v>P007</v>
      </c>
      <c r="H773" t="str">
        <f>salesTable[productName_final]</f>
        <v>COTTON SHIRT</v>
      </c>
      <c r="I773" t="str">
        <f>salesTable[productCategory_finalStatus]</f>
        <v>CLOTHING</v>
      </c>
      <c r="J773" t="str">
        <f>salesTable[customerType_Final]</f>
        <v>BUSINESS</v>
      </c>
      <c r="K773" t="str">
        <f>salesTable[SalesChannel_final]</f>
        <v>AGENT</v>
      </c>
      <c r="L773" t="str">
        <f>salesTable[paymentMethod_Final]</f>
        <v>CARD</v>
      </c>
      <c r="M773">
        <f>salesTable[Quantity_final]</f>
        <v>8</v>
      </c>
      <c r="N773" t="str">
        <f>salesTable[UnitPrice_final]</f>
        <v>INVALID</v>
      </c>
      <c r="O773" t="str">
        <f>salesTable[revenue_final]</f>
        <v>INVALID</v>
      </c>
      <c r="P773" t="str">
        <f>salesTable[Phone_final]</f>
        <v>0559733475</v>
      </c>
      <c r="Q773" t="str">
        <f>salesTable[email_final]</f>
        <v>Kwame.Badu72@Example.Com</v>
      </c>
      <c r="R773" t="str">
        <f>salesTable[sources_final]</f>
        <v>Mobile_App_Export.csv</v>
      </c>
      <c r="S773" s="22"/>
    </row>
    <row r="774" spans="1:19" x14ac:dyDescent="0.3">
      <c r="A774" s="8" t="str">
        <f>salesTable[orderRef_final]</f>
        <v>GH-SUN-2025-00093</v>
      </c>
      <c r="B774" s="17">
        <f>salesTable[orderDate_final]</f>
        <v>45675</v>
      </c>
      <c r="C774" s="17" t="str">
        <f>salesTable[CustomerID_final]</f>
        <v>C0173</v>
      </c>
      <c r="D774" s="17" t="str">
        <f>salesTable[firstName_Final]</f>
        <v>DANIEL</v>
      </c>
      <c r="E774" s="17" t="str">
        <f>salesTable[lastName_final]</f>
        <v>BADU</v>
      </c>
      <c r="F774" s="17" t="str">
        <f>salesTable[Region_Final]</f>
        <v>SUNYANI</v>
      </c>
      <c r="G774" t="str">
        <f>salesTable[productID_Final]</f>
        <v>P007</v>
      </c>
      <c r="H774" t="str">
        <f>salesTable[productName_final]</f>
        <v>COTTON SHIRT</v>
      </c>
      <c r="I774" t="str">
        <f>salesTable[productCategory_finalStatus]</f>
        <v>CLOTHING</v>
      </c>
      <c r="J774" t="str">
        <f>salesTable[customerType_Final]</f>
        <v>GOVERNMENT</v>
      </c>
      <c r="K774" t="str">
        <f>salesTable[SalesChannel_final]</f>
        <v>IN-STORE</v>
      </c>
      <c r="L774" t="str">
        <f>salesTable[paymentMethod_Final]</f>
        <v>BANK TRANSFER</v>
      </c>
      <c r="M774">
        <f>salesTable[Quantity_final]</f>
        <v>4</v>
      </c>
      <c r="N774">
        <f>salesTable[UnitPrice_final]</f>
        <v>180</v>
      </c>
      <c r="O774">
        <f>salesTable[revenue_final]</f>
        <v>720</v>
      </c>
      <c r="P774" t="str">
        <f>salesTable[Phone_final]</f>
        <v>0501944910</v>
      </c>
      <c r="Q774" t="str">
        <f>salesTable[email_final]</f>
        <v>Daniel.Badu30@Example.Com</v>
      </c>
      <c r="R774" t="str">
        <f>salesTable[sources_final]</f>
        <v>Online_Sales_2025.xlsx</v>
      </c>
      <c r="S774" s="22"/>
    </row>
    <row r="775" spans="1:19" x14ac:dyDescent="0.3">
      <c r="A775" s="8" t="str">
        <f>salesTable[orderRef_final]</f>
        <v>GH-SUN-2025-00109</v>
      </c>
      <c r="B775" s="17">
        <f>salesTable[orderDate_final]</f>
        <v>45873</v>
      </c>
      <c r="C775" s="17" t="str">
        <f>salesTable[CustomerID_final]</f>
        <v>C0254</v>
      </c>
      <c r="D775" s="17" t="str">
        <f>salesTable[firstName_Final]</f>
        <v>ADWOA</v>
      </c>
      <c r="E775" s="17" t="str">
        <f>salesTable[lastName_final]</f>
        <v>ADDO</v>
      </c>
      <c r="F775" s="17" t="str">
        <f>salesTable[Region_Final]</f>
        <v>SUNYANI</v>
      </c>
      <c r="G775" t="str">
        <f>salesTable[productID_Final]</f>
        <v>P003</v>
      </c>
      <c r="H775" t="str">
        <f>salesTable[productName_final]</f>
        <v>WIRELESS HEADSET</v>
      </c>
      <c r="I775" t="str">
        <f>salesTable[productCategory_finalStatus]</f>
        <v>ELECTRONICS</v>
      </c>
      <c r="J775" t="str">
        <f>salesTable[customerType_Final]</f>
        <v>GOVERNMENT</v>
      </c>
      <c r="K775" t="str">
        <f>salesTable[SalesChannel_final]</f>
        <v>AGENT</v>
      </c>
      <c r="L775" t="str">
        <f>salesTable[paymentMethod_Final]</f>
        <v>CARD</v>
      </c>
      <c r="M775">
        <f>salesTable[Quantity_final]</f>
        <v>10</v>
      </c>
      <c r="N775">
        <f>salesTable[UnitPrice_final]</f>
        <v>420</v>
      </c>
      <c r="O775">
        <f>salesTable[revenue_final]</f>
        <v>4200</v>
      </c>
      <c r="P775" t="str">
        <f>salesTable[Phone_final]</f>
        <v>0547947937</v>
      </c>
      <c r="Q775" t="str">
        <f>salesTable[email_final]</f>
        <v>Adwoa.Addo40@Example.Con</v>
      </c>
      <c r="R775" t="str">
        <f>salesTable[sources_final]</f>
        <v>Agent_App_2025.csv</v>
      </c>
      <c r="S775" s="22"/>
    </row>
    <row r="776" spans="1:19" x14ac:dyDescent="0.3">
      <c r="A776" s="8" t="str">
        <f>salesTable[orderRef_final]</f>
        <v>GH-SUN-2025-00112</v>
      </c>
      <c r="B776" s="17" t="str">
        <f>salesTable[orderDate_final]</f>
        <v>OUT OF SCOPE</v>
      </c>
      <c r="C776" s="17" t="str">
        <f>salesTable[CustomerID_final]</f>
        <v>C0339</v>
      </c>
      <c r="D776" s="17" t="str">
        <f>salesTable[firstName_Final]</f>
        <v>ABENA</v>
      </c>
      <c r="E776" s="17" t="str">
        <f>salesTable[lastName_final]</f>
        <v>APPIAH</v>
      </c>
      <c r="F776" s="17" t="str">
        <f>salesTable[Region_Final]</f>
        <v>SUNYANI</v>
      </c>
      <c r="G776" t="str">
        <f>salesTable[productID_Final]</f>
        <v>P006</v>
      </c>
      <c r="H776" t="str">
        <f>salesTable[productName_final]</f>
        <v>STANDING DESK</v>
      </c>
      <c r="I776" t="str">
        <f>salesTable[productCategory_finalStatus]</f>
        <v>FURNITURE</v>
      </c>
      <c r="J776" t="str">
        <f>salesTable[customerType_Final]</f>
        <v>BUSINESS</v>
      </c>
      <c r="K776" t="str">
        <f>salesTable[SalesChannel_final]</f>
        <v>IN-STORE</v>
      </c>
      <c r="L776" t="str">
        <f>salesTable[paymentMethod_Final]</f>
        <v>CARD</v>
      </c>
      <c r="M776">
        <f>salesTable[Quantity_final]</f>
        <v>5</v>
      </c>
      <c r="N776">
        <f>salesTable[UnitPrice_final]</f>
        <v>1900</v>
      </c>
      <c r="O776">
        <f>salesTable[revenue_final]</f>
        <v>9500</v>
      </c>
      <c r="P776" t="str">
        <f>salesTable[Phone_final]</f>
        <v>0262492215</v>
      </c>
      <c r="Q776" t="str">
        <f>salesTable[email_final]</f>
        <v>Abena.Appiah27@Example.Com</v>
      </c>
      <c r="R776" t="str">
        <f>salesTable[sources_final]</f>
        <v>Online_Sales_2025.xlsx</v>
      </c>
      <c r="S776" s="22"/>
    </row>
    <row r="777" spans="1:19" x14ac:dyDescent="0.3">
      <c r="A777" s="8" t="str">
        <f>salesTable[orderRef_final]</f>
        <v>GH-SUN-2025-00121</v>
      </c>
      <c r="B777" s="17">
        <f>salesTable[orderDate_final]</f>
        <v>45996</v>
      </c>
      <c r="C777" s="17" t="str">
        <f>salesTable[CustomerID_final]</f>
        <v>C0087</v>
      </c>
      <c r="D777" s="17" t="str">
        <f>salesTable[firstName_Final]</f>
        <v>DANIEL</v>
      </c>
      <c r="E777" s="17" t="str">
        <f>salesTable[lastName_final]</f>
        <v>APPIAH</v>
      </c>
      <c r="F777" s="17" t="str">
        <f>salesTable[Region_Final]</f>
        <v>SUNYANI</v>
      </c>
      <c r="G777" t="str">
        <f>salesTable[productID_Final]</f>
        <v>P011</v>
      </c>
      <c r="H777" t="str">
        <f>salesTable[productName_final]</f>
        <v>EXECUTIVE DESK</v>
      </c>
      <c r="I777" t="str">
        <f>salesTable[productCategory_finalStatus]</f>
        <v>FURNITURE</v>
      </c>
      <c r="J777" t="str">
        <f>salesTable[customerType_Final]</f>
        <v>GOVERNMENT</v>
      </c>
      <c r="K777" t="str">
        <f>salesTable[SalesChannel_final]</f>
        <v>MOBILE APP</v>
      </c>
      <c r="L777" t="str">
        <f>salesTable[paymentMethod_Final]</f>
        <v>MOBILE MONEY</v>
      </c>
      <c r="M777">
        <f>salesTable[Quantity_final]</f>
        <v>5</v>
      </c>
      <c r="N777">
        <f>salesTable[UnitPrice_final]</f>
        <v>2400</v>
      </c>
      <c r="O777">
        <f>salesTable[revenue_final]</f>
        <v>12000</v>
      </c>
      <c r="P777" t="str">
        <f>salesTable[Phone_final]</f>
        <v>0591579795</v>
      </c>
      <c r="Q777" t="str">
        <f>salesTable[email_final]</f>
        <v>Daniel.Appiah3@Example.Com</v>
      </c>
      <c r="R777" t="str">
        <f>salesTable[sources_final]</f>
        <v>Retail_POS_2025.csv</v>
      </c>
      <c r="S777" s="22"/>
    </row>
    <row r="778" spans="1:19" x14ac:dyDescent="0.3">
      <c r="A778" s="8" t="str">
        <f>salesTable[orderRef_final]</f>
        <v>GH-SUN-2025-00131</v>
      </c>
      <c r="B778" s="17">
        <f>salesTable[orderDate_final]</f>
        <v>45779</v>
      </c>
      <c r="C778" s="17" t="str">
        <f>salesTable[CustomerID_final]</f>
        <v>C0313</v>
      </c>
      <c r="D778" s="17" t="str">
        <f>salesTable[firstName_Final]</f>
        <v>ADWOA</v>
      </c>
      <c r="E778" s="17" t="str">
        <f>salesTable[lastName_final]</f>
        <v>OSEI</v>
      </c>
      <c r="F778" s="17" t="str">
        <f>salesTable[Region_Final]</f>
        <v>SUNYANI</v>
      </c>
      <c r="G778" t="str">
        <f>salesTable[productID_Final]</f>
        <v>P007</v>
      </c>
      <c r="H778" t="str">
        <f>salesTable[productName_final]</f>
        <v>COTTON SHIRT</v>
      </c>
      <c r="I778" t="str">
        <f>salesTable[productCategory_finalStatus]</f>
        <v>CLOTHING</v>
      </c>
      <c r="J778" t="str">
        <f>salesTable[customerType_Final]</f>
        <v>INDIVIDUAL</v>
      </c>
      <c r="K778" t="str">
        <f>salesTable[SalesChannel_final]</f>
        <v>ONLINE</v>
      </c>
      <c r="L778" t="str">
        <f>salesTable[paymentMethod_Final]</f>
        <v>CASH</v>
      </c>
      <c r="M778">
        <f>salesTable[Quantity_final]</f>
        <v>9</v>
      </c>
      <c r="N778">
        <f>salesTable[UnitPrice_final]</f>
        <v>180</v>
      </c>
      <c r="O778">
        <f>salesTable[revenue_final]</f>
        <v>1620</v>
      </c>
      <c r="P778" t="str">
        <f>salesTable[Phone_final]</f>
        <v>0506931239</v>
      </c>
      <c r="Q778" t="str">
        <f>salesTable[email_final]</f>
        <v>Adwoa.Osei33@Example.Com</v>
      </c>
      <c r="R778" t="str">
        <f>salesTable[sources_final]</f>
        <v>Online_Sales_2025.xlsx</v>
      </c>
      <c r="S778" s="22"/>
    </row>
    <row r="779" spans="1:19" x14ac:dyDescent="0.3">
      <c r="A779" s="8" t="str">
        <f>salesTable[orderRef_final]</f>
        <v>GH-SUN-2025-00141</v>
      </c>
      <c r="B779" s="17" t="str">
        <f>salesTable[orderDate_final]</f>
        <v>MISSING</v>
      </c>
      <c r="C779" s="17" t="str">
        <f>salesTable[CustomerID_final]</f>
        <v>C0223</v>
      </c>
      <c r="D779" s="17" t="str">
        <f>salesTable[firstName_Final]</f>
        <v>AKOSUA</v>
      </c>
      <c r="E779" s="17" t="str">
        <f>salesTable[lastName_final]</f>
        <v>ANTWI</v>
      </c>
      <c r="F779" s="17" t="str">
        <f>salesTable[Region_Final]</f>
        <v>SUNYANI</v>
      </c>
      <c r="G779" t="str">
        <f>salesTable[productID_Final]</f>
        <v>P009</v>
      </c>
      <c r="H779" t="str">
        <f>salesTable[productName_final]</f>
        <v>FILING CABINET</v>
      </c>
      <c r="I779" t="str">
        <f>salesTable[productCategory_finalStatus]</f>
        <v>OFFICE SUPPLIES</v>
      </c>
      <c r="J779" t="str">
        <f>salesTable[customerType_Final]</f>
        <v>BUSINESS</v>
      </c>
      <c r="K779" t="str">
        <f>salesTable[SalesChannel_final]</f>
        <v>ONLINE</v>
      </c>
      <c r="L779" t="str">
        <f>salesTable[paymentMethod_Final]</f>
        <v>CASH</v>
      </c>
      <c r="M779">
        <f>salesTable[Quantity_final]</f>
        <v>5</v>
      </c>
      <c r="N779">
        <f>salesTable[UnitPrice_final]</f>
        <v>980</v>
      </c>
      <c r="O779">
        <f>salesTable[revenue_final]</f>
        <v>4900</v>
      </c>
      <c r="P779" t="str">
        <f>salesTable[Phone_final]</f>
        <v>0501653738</v>
      </c>
      <c r="Q779" t="str">
        <f>salesTable[email_final]</f>
        <v>Akosua.Antwi15@Example.Con</v>
      </c>
      <c r="R779" t="str">
        <f>salesTable[sources_final]</f>
        <v>Mobile_App_Export.csv</v>
      </c>
      <c r="S779" s="22"/>
    </row>
    <row r="780" spans="1:19" x14ac:dyDescent="0.3">
      <c r="A780" s="8" t="str">
        <f>salesTable[orderRef_final]</f>
        <v>GH-SUN-2025-00142</v>
      </c>
      <c r="B780" s="17" t="str">
        <f>salesTable[orderDate_final]</f>
        <v>OUT OF SCOPE</v>
      </c>
      <c r="C780" s="17" t="str">
        <f>salesTable[CustomerID_final]</f>
        <v>C0234</v>
      </c>
      <c r="D780" s="17" t="str">
        <f>salesTable[firstName_Final]</f>
        <v>MICHAEL</v>
      </c>
      <c r="E780" s="17" t="str">
        <f>salesTable[lastName_final]</f>
        <v>MENSAH</v>
      </c>
      <c r="F780" s="17" t="str">
        <f>salesTable[Region_Final]</f>
        <v>SUNYANI</v>
      </c>
      <c r="G780" t="str">
        <f>salesTable[productID_Final]</f>
        <v>P001</v>
      </c>
      <c r="H780" t="str">
        <f>salesTable[productName_final]</f>
        <v>LAPTOP PRO 14</v>
      </c>
      <c r="I780" t="str">
        <f>salesTable[productCategory_finalStatus]</f>
        <v>ELECTRONICS</v>
      </c>
      <c r="J780" t="str">
        <f>salesTable[customerType_Final]</f>
        <v>BUSINESS</v>
      </c>
      <c r="K780" t="str">
        <f>salesTable[SalesChannel_final]</f>
        <v>AGENT</v>
      </c>
      <c r="L780" t="str">
        <f>salesTable[paymentMethod_Final]</f>
        <v>CARD</v>
      </c>
      <c r="M780">
        <f>salesTable[Quantity_final]</f>
        <v>2</v>
      </c>
      <c r="N780">
        <f>salesTable[UnitPrice_final]</f>
        <v>4200</v>
      </c>
      <c r="O780">
        <f>salesTable[revenue_final]</f>
        <v>8400</v>
      </c>
      <c r="P780" t="str">
        <f>salesTable[Phone_final]</f>
        <v>0596420146</v>
      </c>
      <c r="Q780" t="str">
        <f>salesTable[email_final]</f>
        <v>Michael.Mensah50@Example.Com</v>
      </c>
      <c r="R780" t="str">
        <f>salesTable[sources_final]</f>
        <v>Retail_POS_2025.csv</v>
      </c>
      <c r="S780" s="22"/>
    </row>
    <row r="781" spans="1:19" x14ac:dyDescent="0.3">
      <c r="A781" s="8" t="str">
        <f>salesTable[orderRef_final]</f>
        <v>GH-SUN-2025-00151</v>
      </c>
      <c r="B781" s="17">
        <f>salesTable[orderDate_final]</f>
        <v>45736</v>
      </c>
      <c r="C781" s="17" t="str">
        <f>salesTable[CustomerID_final]</f>
        <v>C0186</v>
      </c>
      <c r="D781" s="17" t="str">
        <f>salesTable[firstName_Final]</f>
        <v>AMA</v>
      </c>
      <c r="E781" s="17" t="str">
        <f>salesTable[lastName_final]</f>
        <v>ANTWI</v>
      </c>
      <c r="F781" s="17" t="str">
        <f>salesTable[Region_Final]</f>
        <v>SUNYANI</v>
      </c>
      <c r="G781" t="str">
        <f>salesTable[productID_Final]</f>
        <v>P005</v>
      </c>
      <c r="H781" t="str">
        <f>salesTable[productName_final]</f>
        <v>SMARTPHONE X</v>
      </c>
      <c r="I781" t="str">
        <f>salesTable[productCategory_finalStatus]</f>
        <v>ELECTRONICS</v>
      </c>
      <c r="J781" t="str">
        <f>salesTable[customerType_Final]</f>
        <v>BUSINESS</v>
      </c>
      <c r="K781" t="str">
        <f>salesTable[SalesChannel_final]</f>
        <v>IN-STORE</v>
      </c>
      <c r="L781" t="str">
        <f>salesTable[paymentMethod_Final]</f>
        <v>MOBILE MONEY</v>
      </c>
      <c r="M781" t="str">
        <f>salesTable[Quantity_final]</f>
        <v>INVALID</v>
      </c>
      <c r="N781">
        <f>salesTable[UnitPrice_final]</f>
        <v>2800</v>
      </c>
      <c r="O781" t="str">
        <f>salesTable[revenue_final]</f>
        <v>INVALID</v>
      </c>
      <c r="P781" t="str">
        <f>salesTable[Phone_final]</f>
        <v>0278320769</v>
      </c>
      <c r="Q781" t="str">
        <f>salesTable[email_final]</f>
        <v>Ama.Antwi86@Example.Com</v>
      </c>
      <c r="R781" t="str">
        <f>salesTable[sources_final]</f>
        <v>Online_Sales_2025.xlsx</v>
      </c>
      <c r="S781" s="22"/>
    </row>
    <row r="782" spans="1:19" x14ac:dyDescent="0.3">
      <c r="A782" s="8" t="str">
        <f>salesTable[orderRef_final]</f>
        <v>GH-SUN-2025-00162</v>
      </c>
      <c r="B782" s="17">
        <f>salesTable[orderDate_final]</f>
        <v>45981</v>
      </c>
      <c r="C782" s="17" t="str">
        <f>salesTable[CustomerID_final]</f>
        <v>C0174</v>
      </c>
      <c r="D782" s="17" t="str">
        <f>salesTable[firstName_Final]</f>
        <v>NAA</v>
      </c>
      <c r="E782" s="17" t="str">
        <f>salesTable[lastName_final]</f>
        <v>ASARE</v>
      </c>
      <c r="F782" s="17" t="str">
        <f>salesTable[Region_Final]</f>
        <v>SUNYANI</v>
      </c>
      <c r="G782" t="str">
        <f>salesTable[productID_Final]</f>
        <v>P011</v>
      </c>
      <c r="H782" t="str">
        <f>salesTable[productName_final]</f>
        <v>EXECUTIVE DESK</v>
      </c>
      <c r="I782" t="str">
        <f>salesTable[productCategory_finalStatus]</f>
        <v>FURNITURE</v>
      </c>
      <c r="J782" t="str">
        <f>salesTable[customerType_Final]</f>
        <v>BUSINESS</v>
      </c>
      <c r="K782" t="str">
        <f>salesTable[SalesChannel_final]</f>
        <v>AGENT</v>
      </c>
      <c r="L782" t="str">
        <f>salesTable[paymentMethod_Final]</f>
        <v>CASH</v>
      </c>
      <c r="M782">
        <f>salesTable[Quantity_final]</f>
        <v>3</v>
      </c>
      <c r="N782">
        <f>salesTable[UnitPrice_final]</f>
        <v>2400</v>
      </c>
      <c r="O782">
        <f>salesTable[revenue_final]</f>
        <v>7200</v>
      </c>
      <c r="P782" t="str">
        <f>salesTable[Phone_final]</f>
        <v>0508283656</v>
      </c>
      <c r="Q782" t="str">
        <f>salesTable[email_final]</f>
        <v>Naa.Asare33@Example.Com</v>
      </c>
      <c r="R782" t="str">
        <f>salesTable[sources_final]</f>
        <v>Online_Sales_2025.xlsx</v>
      </c>
      <c r="S782" s="22"/>
    </row>
    <row r="783" spans="1:19" x14ac:dyDescent="0.3">
      <c r="A783" s="8" t="str">
        <f>salesTable[orderRef_final]</f>
        <v>GH-SUN-2025-00163</v>
      </c>
      <c r="B783" s="17">
        <f>salesTable[orderDate_final]</f>
        <v>45713</v>
      </c>
      <c r="C783" s="17" t="str">
        <f>salesTable[CustomerID_final]</f>
        <v>C0079</v>
      </c>
      <c r="D783" s="17" t="str">
        <f>salesTable[firstName_Final]</f>
        <v>NAA</v>
      </c>
      <c r="E783" s="17" t="str">
        <f>salesTable[lastName_final]</f>
        <v>MENSAH</v>
      </c>
      <c r="F783" s="17" t="str">
        <f>salesTable[Region_Final]</f>
        <v>SUNYANI</v>
      </c>
      <c r="G783" t="str">
        <f>salesTable[productID_Final]</f>
        <v>P003</v>
      </c>
      <c r="H783" t="str">
        <f>salesTable[productName_final]</f>
        <v>WIRELESS HEADSET</v>
      </c>
      <c r="I783" t="str">
        <f>salesTable[productCategory_finalStatus]</f>
        <v>ELECTRONICS</v>
      </c>
      <c r="J783" t="str">
        <f>salesTable[customerType_Final]</f>
        <v>GOVERNMENT</v>
      </c>
      <c r="K783" t="str">
        <f>salesTable[SalesChannel_final]</f>
        <v>ONLINE</v>
      </c>
      <c r="L783" t="str">
        <f>salesTable[paymentMethod_Final]</f>
        <v>MOBILE MONEY</v>
      </c>
      <c r="M783">
        <f>salesTable[Quantity_final]</f>
        <v>11</v>
      </c>
      <c r="N783">
        <f>salesTable[UnitPrice_final]</f>
        <v>420</v>
      </c>
      <c r="O783">
        <f>salesTable[revenue_final]</f>
        <v>4620</v>
      </c>
      <c r="P783" t="str">
        <f>salesTable[Phone_final]</f>
        <v>0206732026</v>
      </c>
      <c r="Q783" t="str">
        <f>salesTable[email_final]</f>
        <v>Naa.Mensah73@Example.Com</v>
      </c>
      <c r="R783" t="str">
        <f>salesTable[sources_final]</f>
        <v>Agent_App_2025.csv</v>
      </c>
      <c r="S783" s="22"/>
    </row>
    <row r="784" spans="1:19" x14ac:dyDescent="0.3">
      <c r="A784" s="8" t="str">
        <f>salesTable[orderRef_final]</f>
        <v>GH-SUN-2025-00167</v>
      </c>
      <c r="B784" s="17">
        <f>salesTable[orderDate_final]</f>
        <v>45736</v>
      </c>
      <c r="C784" s="17" t="str">
        <f>salesTable[CustomerID_final]</f>
        <v>C0182</v>
      </c>
      <c r="D784" s="17" t="str">
        <f>salesTable[firstName_Final]</f>
        <v>AMA</v>
      </c>
      <c r="E784" s="17" t="str">
        <f>salesTable[lastName_final]</f>
        <v>ASARE</v>
      </c>
      <c r="F784" s="17" t="str">
        <f>salesTable[Region_Final]</f>
        <v>SUNYANI</v>
      </c>
      <c r="G784" t="str">
        <f>salesTable[productID_Final]</f>
        <v>P006</v>
      </c>
      <c r="H784" t="str">
        <f>salesTable[productName_final]</f>
        <v>STANDING DESK</v>
      </c>
      <c r="I784" t="str">
        <f>salesTable[productCategory_finalStatus]</f>
        <v>FURNITURE</v>
      </c>
      <c r="J784" t="str">
        <f>salesTable[customerType_Final]</f>
        <v>BUSINESS</v>
      </c>
      <c r="K784" t="str">
        <f>salesTable[SalesChannel_final]</f>
        <v>MOBILE APP</v>
      </c>
      <c r="L784" t="str">
        <f>salesTable[paymentMethod_Final]</f>
        <v>CARD</v>
      </c>
      <c r="M784">
        <f>salesTable[Quantity_final]</f>
        <v>10</v>
      </c>
      <c r="N784">
        <f>salesTable[UnitPrice_final]</f>
        <v>1900</v>
      </c>
      <c r="O784">
        <f>salesTable[revenue_final]</f>
        <v>19000</v>
      </c>
      <c r="P784" t="str">
        <f>salesTable[Phone_final]</f>
        <v>0545648435</v>
      </c>
      <c r="Q784" t="str">
        <f>salesTable[email_final]</f>
        <v>Ama.Asare73@Example.Com</v>
      </c>
      <c r="R784" t="str">
        <f>salesTable[sources_final]</f>
        <v>Online_Sales_2025.xlsx</v>
      </c>
      <c r="S784" s="22"/>
    </row>
    <row r="785" spans="1:19" x14ac:dyDescent="0.3">
      <c r="A785" s="8" t="str">
        <f>salesTable[orderRef_final]</f>
        <v>GH-SUN-2025-00173</v>
      </c>
      <c r="B785" s="17">
        <f>salesTable[orderDate_final]</f>
        <v>45902</v>
      </c>
      <c r="C785" s="17" t="str">
        <f>salesTable[CustomerID_final]</f>
        <v>C0360</v>
      </c>
      <c r="D785" s="17" t="str">
        <f>salesTable[firstName_Final]</f>
        <v>KOFI</v>
      </c>
      <c r="E785" s="17" t="str">
        <f>salesTable[lastName_final]</f>
        <v>OWUSU</v>
      </c>
      <c r="F785" s="17" t="str">
        <f>salesTable[Region_Final]</f>
        <v>SUNYANI</v>
      </c>
      <c r="G785" t="str">
        <f>salesTable[productID_Final]</f>
        <v>P002</v>
      </c>
      <c r="H785" t="str">
        <f>salesTable[productName_final]</f>
        <v>OFFICE CHAIR</v>
      </c>
      <c r="I785" t="str">
        <f>salesTable[productCategory_finalStatus]</f>
        <v>FURNITURE</v>
      </c>
      <c r="J785" t="str">
        <f>salesTable[customerType_Final]</f>
        <v>BUSINESS</v>
      </c>
      <c r="K785" t="str">
        <f>salesTable[SalesChannel_final]</f>
        <v>AGENT</v>
      </c>
      <c r="L785" t="str">
        <f>salesTable[paymentMethod_Final]</f>
        <v>CASH</v>
      </c>
      <c r="M785">
        <f>salesTable[Quantity_final]</f>
        <v>11</v>
      </c>
      <c r="N785">
        <f>salesTable[UnitPrice_final]</f>
        <v>850</v>
      </c>
      <c r="O785">
        <f>salesTable[revenue_final]</f>
        <v>9350</v>
      </c>
      <c r="P785" t="str">
        <f>salesTable[Phone_final]</f>
        <v>0593063048</v>
      </c>
      <c r="Q785" t="str">
        <f>salesTable[email_final]</f>
        <v>Kofi.Owusu69@Example.Com</v>
      </c>
      <c r="R785" t="str">
        <f>salesTable[sources_final]</f>
        <v>Agent_App_2025.csv</v>
      </c>
      <c r="S785" s="22"/>
    </row>
    <row r="786" spans="1:19" x14ac:dyDescent="0.3">
      <c r="A786" s="8" t="str">
        <f>salesTable[orderRef_final]</f>
        <v>GH-SUN-2025-00183</v>
      </c>
      <c r="B786" s="17">
        <f>salesTable[orderDate_final]</f>
        <v>45691</v>
      </c>
      <c r="C786" s="17" t="str">
        <f>salesTable[CustomerID_final]</f>
        <v>C0237</v>
      </c>
      <c r="D786" s="17" t="str">
        <f>salesTable[firstName_Final]</f>
        <v>NAA</v>
      </c>
      <c r="E786" s="17" t="str">
        <f>salesTable[lastName_final]</f>
        <v>ARTHUR</v>
      </c>
      <c r="F786" s="17" t="str">
        <f>salesTable[Region_Final]</f>
        <v>SUNYANI</v>
      </c>
      <c r="G786" t="str">
        <f>salesTable[productID_Final]</f>
        <v>P008</v>
      </c>
      <c r="H786" t="str">
        <f>salesTable[productName_final]</f>
        <v>MICROWAVE 25L</v>
      </c>
      <c r="I786" t="str">
        <f>salesTable[productCategory_finalStatus]</f>
        <v>HOME APPLIANCES</v>
      </c>
      <c r="J786" t="str">
        <f>salesTable[customerType_Final]</f>
        <v>BUSINESS</v>
      </c>
      <c r="K786" t="str">
        <f>salesTable[SalesChannel_final]</f>
        <v>AGENT</v>
      </c>
      <c r="L786" t="str">
        <f>salesTable[paymentMethod_Final]</f>
        <v>BANK TRANSFER</v>
      </c>
      <c r="M786">
        <f>salesTable[Quantity_final]</f>
        <v>12</v>
      </c>
      <c r="N786">
        <f>salesTable[UnitPrice_final]</f>
        <v>1250</v>
      </c>
      <c r="O786">
        <f>salesTable[revenue_final]</f>
        <v>15000</v>
      </c>
      <c r="P786" t="str">
        <f>salesTable[Phone_final]</f>
        <v>0262756574</v>
      </c>
      <c r="Q786" t="str">
        <f>salesTable[email_final]</f>
        <v>Naa.Arthur29@Example.Com</v>
      </c>
      <c r="R786" t="str">
        <f>salesTable[sources_final]</f>
        <v>Mobile_App_Export.csv</v>
      </c>
      <c r="S786" s="22"/>
    </row>
    <row r="787" spans="1:19" x14ac:dyDescent="0.3">
      <c r="A787" s="8" t="str">
        <f>salesTable[orderRef_final]</f>
        <v>GH-SUN-2025-00186</v>
      </c>
      <c r="B787" s="17">
        <f>salesTable[orderDate_final]</f>
        <v>45781</v>
      </c>
      <c r="C787" s="17" t="str">
        <f>salesTable[CustomerID_final]</f>
        <v>C0016</v>
      </c>
      <c r="D787" s="17" t="str">
        <f>salesTable[firstName_Final]</f>
        <v>AMA</v>
      </c>
      <c r="E787" s="17" t="str">
        <f>salesTable[lastName_final]</f>
        <v>ADDO</v>
      </c>
      <c r="F787" s="17" t="str">
        <f>salesTable[Region_Final]</f>
        <v>SUNYANI</v>
      </c>
      <c r="G787" t="str">
        <f>salesTable[productID_Final]</f>
        <v>P001</v>
      </c>
      <c r="H787" t="str">
        <f>salesTable[productName_final]</f>
        <v>LAPTOP PRO 14</v>
      </c>
      <c r="I787" t="str">
        <f>salesTable[productCategory_finalStatus]</f>
        <v>ELECTRONICS</v>
      </c>
      <c r="J787" t="str">
        <f>salesTable[customerType_Final]</f>
        <v>BUSINESS</v>
      </c>
      <c r="K787" t="str">
        <f>salesTable[SalesChannel_final]</f>
        <v>ONLINE</v>
      </c>
      <c r="L787" t="str">
        <f>salesTable[paymentMethod_Final]</f>
        <v>BANK TRANSFER</v>
      </c>
      <c r="M787">
        <f>salesTable[Quantity_final]</f>
        <v>2</v>
      </c>
      <c r="N787">
        <f>salesTable[UnitPrice_final]</f>
        <v>4200</v>
      </c>
      <c r="O787">
        <f>salesTable[revenue_final]</f>
        <v>8400</v>
      </c>
      <c r="P787" t="str">
        <f>salesTable[Phone_final]</f>
        <v>0549981752</v>
      </c>
      <c r="Q787" t="str">
        <f>salesTable[email_final]</f>
        <v>Ama.Addo66@Example.Com</v>
      </c>
      <c r="R787" t="str">
        <f>salesTable[sources_final]</f>
        <v>Retail_POS_2025.csv</v>
      </c>
      <c r="S787" s="22"/>
    </row>
    <row r="788" spans="1:19" x14ac:dyDescent="0.3">
      <c r="A788" s="8" t="str">
        <f>salesTable[orderRef_final]</f>
        <v>GH-SUN-2025-00194</v>
      </c>
      <c r="B788" s="17">
        <f>salesTable[orderDate_final]</f>
        <v>45849</v>
      </c>
      <c r="C788" s="17" t="str">
        <f>salesTable[CustomerID_final]</f>
        <v>C0331</v>
      </c>
      <c r="D788" s="17" t="str">
        <f>salesTable[firstName_Final]</f>
        <v>AKOSUA</v>
      </c>
      <c r="E788" s="17" t="str">
        <f>salesTable[lastName_final]</f>
        <v>ASARE</v>
      </c>
      <c r="F788" s="17" t="str">
        <f>salesTable[Region_Final]</f>
        <v>SUNYANI</v>
      </c>
      <c r="G788" t="str">
        <f>salesTable[productID_Final]</f>
        <v>P011</v>
      </c>
      <c r="H788" t="str">
        <f>salesTable[productName_final]</f>
        <v>EXECUTIVE DESK</v>
      </c>
      <c r="I788" t="str">
        <f>salesTable[productCategory_finalStatus]</f>
        <v>FURNITURE</v>
      </c>
      <c r="J788" t="str">
        <f>salesTable[customerType_Final]</f>
        <v>INDIVIDUAL</v>
      </c>
      <c r="K788" t="str">
        <f>salesTable[SalesChannel_final]</f>
        <v>IN-STORE</v>
      </c>
      <c r="L788" t="str">
        <f>salesTable[paymentMethod_Final]</f>
        <v>CARD</v>
      </c>
      <c r="M788">
        <f>salesTable[Quantity_final]</f>
        <v>10</v>
      </c>
      <c r="N788">
        <f>salesTable[UnitPrice_final]</f>
        <v>2400</v>
      </c>
      <c r="O788">
        <f>salesTable[revenue_final]</f>
        <v>24000</v>
      </c>
      <c r="P788" t="str">
        <f>salesTable[Phone_final]</f>
        <v>0274210978</v>
      </c>
      <c r="Q788" t="str">
        <f>salesTable[email_final]</f>
        <v>Akosua.Asare22@Example.Com</v>
      </c>
      <c r="R788" t="str">
        <f>salesTable[sources_final]</f>
        <v>Retail_POS_2025.csv</v>
      </c>
      <c r="S788" s="22"/>
    </row>
    <row r="789" spans="1:19" x14ac:dyDescent="0.3">
      <c r="A789" s="8" t="str">
        <f>salesTable[orderRef_final]</f>
        <v>GH-SUN-2025-00209</v>
      </c>
      <c r="B789" s="17">
        <f>salesTable[orderDate_final]</f>
        <v>45698</v>
      </c>
      <c r="C789" s="17" t="str">
        <f>salesTable[CustomerID_final]</f>
        <v>C0185</v>
      </c>
      <c r="D789" s="17" t="str">
        <f>salesTable[firstName_Final]</f>
        <v>YAW</v>
      </c>
      <c r="E789" s="17" t="str">
        <f>salesTable[lastName_final]</f>
        <v>ASARE</v>
      </c>
      <c r="F789" s="17" t="str">
        <f>salesTable[Region_Final]</f>
        <v>SUNYANI</v>
      </c>
      <c r="G789" t="str">
        <f>salesTable[productID_Final]</f>
        <v>P007</v>
      </c>
      <c r="H789" t="str">
        <f>salesTable[productName_final]</f>
        <v>COTTON SHIRT</v>
      </c>
      <c r="I789" t="str">
        <f>salesTable[productCategory_finalStatus]</f>
        <v>MISMATCH</v>
      </c>
      <c r="J789" t="str">
        <f>salesTable[customerType_Final]</f>
        <v>GOVERNMENT</v>
      </c>
      <c r="K789" t="str">
        <f>salesTable[SalesChannel_final]</f>
        <v>AGENT</v>
      </c>
      <c r="L789" t="str">
        <f>salesTable[paymentMethod_Final]</f>
        <v>CARD</v>
      </c>
      <c r="M789" t="str">
        <f>salesTable[Quantity_final]</f>
        <v>INVALID</v>
      </c>
      <c r="N789">
        <f>salesTable[UnitPrice_final]</f>
        <v>180</v>
      </c>
      <c r="O789" t="str">
        <f>salesTable[revenue_final]</f>
        <v>INVALID</v>
      </c>
      <c r="P789" t="str">
        <f>salesTable[Phone_final]</f>
        <v>0543054745</v>
      </c>
      <c r="Q789" t="str">
        <f>salesTable[email_final]</f>
        <v>Yaw.Asare18@Example.Com</v>
      </c>
      <c r="R789" t="str">
        <f>salesTable[sources_final]</f>
        <v>Retail_POS_2025.csv</v>
      </c>
      <c r="S789" s="22"/>
    </row>
    <row r="790" spans="1:19" x14ac:dyDescent="0.3">
      <c r="A790" s="8" t="str">
        <f>salesTable[orderRef_final]</f>
        <v>GH-SUN-2025-00214</v>
      </c>
      <c r="B790" s="17">
        <f>salesTable[orderDate_final]</f>
        <v>45917</v>
      </c>
      <c r="C790" s="17" t="str">
        <f>salesTable[CustomerID_final]</f>
        <v>C0335</v>
      </c>
      <c r="D790" s="17" t="str">
        <f>salesTable[firstName_Final]</f>
        <v>AMA</v>
      </c>
      <c r="E790" s="17" t="str">
        <f>salesTable[lastName_final]</f>
        <v>ADDO</v>
      </c>
      <c r="F790" s="17" t="str">
        <f>salesTable[Region_Final]</f>
        <v>SUNYANI</v>
      </c>
      <c r="G790" t="str">
        <f>salesTable[productID_Final]</f>
        <v>P009</v>
      </c>
      <c r="H790" t="str">
        <f>salesTable[productName_final]</f>
        <v>FILING CABINET</v>
      </c>
      <c r="I790" t="str">
        <f>salesTable[productCategory_finalStatus]</f>
        <v>OFFICE SUPPLIES</v>
      </c>
      <c r="J790" t="str">
        <f>salesTable[customerType_Final]</f>
        <v>INDIVIDUAL</v>
      </c>
      <c r="K790" t="str">
        <f>salesTable[SalesChannel_final]</f>
        <v>ONLINE</v>
      </c>
      <c r="L790" t="str">
        <f>salesTable[paymentMethod_Final]</f>
        <v>CARD</v>
      </c>
      <c r="M790">
        <f>salesTable[Quantity_final]</f>
        <v>7</v>
      </c>
      <c r="N790">
        <f>salesTable[UnitPrice_final]</f>
        <v>980</v>
      </c>
      <c r="O790">
        <f>salesTable[revenue_final]</f>
        <v>6860</v>
      </c>
      <c r="P790" t="str">
        <f>salesTable[Phone_final]</f>
        <v>0276404145</v>
      </c>
      <c r="Q790" t="str">
        <f>salesTable[email_final]</f>
        <v>Ama.Addo72@Example.Com</v>
      </c>
      <c r="R790" t="str">
        <f>salesTable[sources_final]</f>
        <v>Mobile_App_Export.csv</v>
      </c>
      <c r="S790" s="22"/>
    </row>
    <row r="791" spans="1:19" x14ac:dyDescent="0.3">
      <c r="A791" s="8" t="str">
        <f>salesTable[orderRef_final]</f>
        <v>GH-SUN-2025-00226</v>
      </c>
      <c r="B791" s="17">
        <f>salesTable[orderDate_final]</f>
        <v>45974</v>
      </c>
      <c r="C791" s="17" t="str">
        <f>salesTable[CustomerID_final]</f>
        <v>C0330</v>
      </c>
      <c r="D791" s="17" t="str">
        <f>salesTable[firstName_Final]</f>
        <v>KOJO</v>
      </c>
      <c r="E791" s="17" t="str">
        <f>salesTable[lastName_final]</f>
        <v>ADDO</v>
      </c>
      <c r="F791" s="17" t="str">
        <f>salesTable[Region_Final]</f>
        <v>SUNYANI</v>
      </c>
      <c r="G791" t="str">
        <f>salesTable[productID_Final]</f>
        <v>P003</v>
      </c>
      <c r="H791" t="str">
        <f>salesTable[productName_final]</f>
        <v>WIRELESS HEADSET</v>
      </c>
      <c r="I791" t="str">
        <f>salesTable[productCategory_finalStatus]</f>
        <v>ELECTRONICS</v>
      </c>
      <c r="J791" t="str">
        <f>salesTable[customerType_Final]</f>
        <v>INDIVIDUAL</v>
      </c>
      <c r="K791" t="str">
        <f>salesTable[SalesChannel_final]</f>
        <v>AGENT</v>
      </c>
      <c r="L791" t="str">
        <f>salesTable[paymentMethod_Final]</f>
        <v>CASH</v>
      </c>
      <c r="M791" t="str">
        <f>salesTable[Quantity_final]</f>
        <v>INVALID</v>
      </c>
      <c r="N791">
        <f>salesTable[UnitPrice_final]</f>
        <v>420</v>
      </c>
      <c r="O791" t="str">
        <f>salesTable[revenue_final]</f>
        <v>INVALID</v>
      </c>
      <c r="P791" t="str">
        <f>salesTable[Phone_final]</f>
        <v>0555126411</v>
      </c>
      <c r="Q791" t="str">
        <f>salesTable[email_final]</f>
        <v>Kojo.Addo27@Example.Com</v>
      </c>
      <c r="R791" t="str">
        <f>salesTable[sources_final]</f>
        <v>Mobile_App_Export.csv</v>
      </c>
      <c r="S791" s="22"/>
    </row>
    <row r="792" spans="1:19" x14ac:dyDescent="0.3">
      <c r="A792" s="8" t="str">
        <f>salesTable[orderRef_final]</f>
        <v>GH-SUN-2025-00227</v>
      </c>
      <c r="B792" s="17">
        <f>salesTable[orderDate_final]</f>
        <v>46017</v>
      </c>
      <c r="C792" s="17" t="str">
        <f>salesTable[CustomerID_final]</f>
        <v>C0161</v>
      </c>
      <c r="D792" s="17" t="str">
        <f>salesTable[firstName_Final]</f>
        <v>ESI</v>
      </c>
      <c r="E792" s="17" t="str">
        <f>salesTable[lastName_final]</f>
        <v>ADDO</v>
      </c>
      <c r="F792" s="17" t="str">
        <f>salesTable[Region_Final]</f>
        <v>SUNYANI</v>
      </c>
      <c r="G792" t="str">
        <f>salesTable[productID_Final]</f>
        <v>P008</v>
      </c>
      <c r="H792" t="str">
        <f>salesTable[productName_final]</f>
        <v>MICROWAVE 25L</v>
      </c>
      <c r="I792" t="str">
        <f>salesTable[productCategory_finalStatus]</f>
        <v>HOME APPLIANCES</v>
      </c>
      <c r="J792" t="str">
        <f>salesTable[customerType_Final]</f>
        <v>GOVERNMENT</v>
      </c>
      <c r="K792" t="str">
        <f>salesTable[SalesChannel_final]</f>
        <v>MOBILE APP</v>
      </c>
      <c r="L792" t="str">
        <f>salesTable[paymentMethod_Final]</f>
        <v>BANK TRANSFER</v>
      </c>
      <c r="M792">
        <f>salesTable[Quantity_final]</f>
        <v>11</v>
      </c>
      <c r="N792">
        <f>salesTable[UnitPrice_final]</f>
        <v>1250</v>
      </c>
      <c r="O792">
        <f>salesTable[revenue_final]</f>
        <v>13750</v>
      </c>
      <c r="P792" t="str">
        <f>salesTable[Phone_final]</f>
        <v>0266836268</v>
      </c>
      <c r="Q792" t="str">
        <f>salesTable[email_final]</f>
        <v>Esi.Addo55@Example.Com</v>
      </c>
      <c r="R792" t="str">
        <f>salesTable[sources_final]</f>
        <v>Online_Sales_2025.xlsx</v>
      </c>
      <c r="S792" s="22"/>
    </row>
    <row r="793" spans="1:19" x14ac:dyDescent="0.3">
      <c r="A793" s="8" t="str">
        <f>salesTable[orderRef_final]</f>
        <v>GH-SUN-2025-00228</v>
      </c>
      <c r="B793" s="17" t="str">
        <f>salesTable[orderDate_final]</f>
        <v>OUT OF SCOPE</v>
      </c>
      <c r="C793" s="17" t="str">
        <f>salesTable[CustomerID_final]</f>
        <v>C0208</v>
      </c>
      <c r="D793" s="17" t="str">
        <f>salesTable[firstName_Final]</f>
        <v>DANIEL</v>
      </c>
      <c r="E793" s="17" t="str">
        <f>salesTable[lastName_final]</f>
        <v>BADU</v>
      </c>
      <c r="F793" s="17" t="str">
        <f>salesTable[Region_Final]</f>
        <v>SUNYANI</v>
      </c>
      <c r="G793" t="str">
        <f>salesTable[productID_Final]</f>
        <v>P003</v>
      </c>
      <c r="H793" t="str">
        <f>salesTable[productName_final]</f>
        <v>WIRELESS HEADSET</v>
      </c>
      <c r="I793" t="str">
        <f>salesTable[productCategory_finalStatus]</f>
        <v>ELECTRONICS</v>
      </c>
      <c r="J793" t="str">
        <f>salesTable[customerType_Final]</f>
        <v>GOVERNMENT</v>
      </c>
      <c r="K793" t="str">
        <f>salesTable[SalesChannel_final]</f>
        <v>ONLINE</v>
      </c>
      <c r="L793" t="str">
        <f>salesTable[paymentMethod_Final]</f>
        <v>BANK TRANSFER</v>
      </c>
      <c r="M793" t="str">
        <f>salesTable[Quantity_final]</f>
        <v>INVALID</v>
      </c>
      <c r="N793">
        <f>salesTable[UnitPrice_final]</f>
        <v>420</v>
      </c>
      <c r="O793" t="str">
        <f>salesTable[revenue_final]</f>
        <v>INVALID</v>
      </c>
      <c r="P793" t="str">
        <f>salesTable[Phone_final]</f>
        <v>0249612786</v>
      </c>
      <c r="Q793" t="str">
        <f>salesTable[email_final]</f>
        <v>Daniel.Badu99@Example.Com</v>
      </c>
      <c r="R793" t="str">
        <f>salesTable[sources_final]</f>
        <v>Mobile_App_Export.csv</v>
      </c>
      <c r="S793" s="22"/>
    </row>
    <row r="794" spans="1:19" x14ac:dyDescent="0.3">
      <c r="A794" s="8" t="str">
        <f>salesTable[orderRef_final]</f>
        <v>GH-SUN-2025-00292</v>
      </c>
      <c r="B794" s="17">
        <f>salesTable[orderDate_final]</f>
        <v>45762</v>
      </c>
      <c r="C794" s="17" t="str">
        <f>salesTable[CustomerID_final]</f>
        <v>C0125</v>
      </c>
      <c r="D794" s="17" t="str">
        <f>salesTable[firstName_Final]</f>
        <v>KWAME</v>
      </c>
      <c r="E794" s="17" t="str">
        <f>salesTable[lastName_final]</f>
        <v>OSEI</v>
      </c>
      <c r="F794" s="17" t="str">
        <f>salesTable[Region_Final]</f>
        <v>SUNYANI</v>
      </c>
      <c r="G794" t="str">
        <f>salesTable[productID_Final]</f>
        <v>P003</v>
      </c>
      <c r="H794" t="str">
        <f>salesTable[productName_final]</f>
        <v>WIRELESS HEADSET</v>
      </c>
      <c r="I794" t="str">
        <f>salesTable[productCategory_finalStatus]</f>
        <v>ELECTRONICS</v>
      </c>
      <c r="J794" t="str">
        <f>salesTable[customerType_Final]</f>
        <v>INDIVIDUAL</v>
      </c>
      <c r="K794" t="str">
        <f>salesTable[SalesChannel_final]</f>
        <v>MOBILE APP</v>
      </c>
      <c r="L794" t="str">
        <f>salesTable[paymentMethod_Final]</f>
        <v>CASH</v>
      </c>
      <c r="M794" t="str">
        <f>salesTable[Quantity_final]</f>
        <v>INVALID</v>
      </c>
      <c r="N794">
        <f>salesTable[UnitPrice_final]</f>
        <v>420</v>
      </c>
      <c r="O794" t="str">
        <f>salesTable[revenue_final]</f>
        <v>INVALID</v>
      </c>
      <c r="P794" t="str">
        <f>salesTable[Phone_final]</f>
        <v>0502216423</v>
      </c>
      <c r="Q794" t="str">
        <f>salesTable[email_final]</f>
        <v>Kwame.Osei9@Example.Com</v>
      </c>
      <c r="R794" t="str">
        <f>salesTable[sources_final]</f>
        <v>Retail_POS_2025.csv</v>
      </c>
      <c r="S794" s="22"/>
    </row>
    <row r="795" spans="1:19" x14ac:dyDescent="0.3">
      <c r="A795" s="8" t="str">
        <f>salesTable[orderRef_final]</f>
        <v>GH-SUN-2025-00309</v>
      </c>
      <c r="B795" s="17">
        <f>salesTable[orderDate_final]</f>
        <v>45889</v>
      </c>
      <c r="C795" s="17" t="str">
        <f>salesTable[CustomerID_final]</f>
        <v>C0306</v>
      </c>
      <c r="D795" s="17" t="str">
        <f>salesTable[firstName_Final]</f>
        <v>KOFI</v>
      </c>
      <c r="E795" s="17" t="str">
        <f>salesTable[lastName_final]</f>
        <v>OSEI</v>
      </c>
      <c r="F795" s="17" t="str">
        <f>salesTable[Region_Final]</f>
        <v>SUNYANI</v>
      </c>
      <c r="G795" t="str">
        <f>salesTable[productID_Final]</f>
        <v>P010</v>
      </c>
      <c r="H795" t="str">
        <f>salesTable[productName_final]</f>
        <v>AIR CONDITIONER</v>
      </c>
      <c r="I795" t="str">
        <f>salesTable[productCategory_finalStatus]</f>
        <v>HOME APPLIANCES</v>
      </c>
      <c r="J795" t="str">
        <f>salesTable[customerType_Final]</f>
        <v>INDIVIDUAL</v>
      </c>
      <c r="K795" t="str">
        <f>salesTable[SalesChannel_final]</f>
        <v>IN-STORE</v>
      </c>
      <c r="L795" t="str">
        <f>salesTable[paymentMethod_Final]</f>
        <v>CASH</v>
      </c>
      <c r="M795">
        <f>salesTable[Quantity_final]</f>
        <v>8</v>
      </c>
      <c r="N795" t="str">
        <f>salesTable[UnitPrice_final]</f>
        <v>INVALID</v>
      </c>
      <c r="O795" t="str">
        <f>salesTable[revenue_final]</f>
        <v>INVALID</v>
      </c>
      <c r="P795" t="str">
        <f>salesTable[Phone_final]</f>
        <v>0241234567</v>
      </c>
      <c r="Q795" t="str">
        <f>salesTable[email_final]</f>
        <v>Kofi.Osei7@Example.Com</v>
      </c>
      <c r="R795" t="str">
        <f>salesTable[sources_final]</f>
        <v>Agent_App_2025.csv</v>
      </c>
      <c r="S795" s="22"/>
    </row>
    <row r="796" spans="1:19" x14ac:dyDescent="0.3">
      <c r="A796" s="8" t="str">
        <f>salesTable[orderRef_final]</f>
        <v>GH-SUN-2025-00314</v>
      </c>
      <c r="B796" s="17">
        <f>salesTable[orderDate_final]</f>
        <v>45978</v>
      </c>
      <c r="C796" s="17" t="str">
        <f>salesTable[CustomerID_final]</f>
        <v>C0206</v>
      </c>
      <c r="D796" s="17" t="str">
        <f>salesTable[firstName_Final]</f>
        <v>AMA</v>
      </c>
      <c r="E796" s="17" t="str">
        <f>salesTable[lastName_final]</f>
        <v>BADU</v>
      </c>
      <c r="F796" s="17" t="str">
        <f>salesTable[Region_Final]</f>
        <v>SUNYANI</v>
      </c>
      <c r="G796" t="str">
        <f>salesTable[productID_Final]</f>
        <v>P002</v>
      </c>
      <c r="H796" t="str">
        <f>salesTable[productName_final]</f>
        <v>OFFICE CHAIR</v>
      </c>
      <c r="I796" t="str">
        <f>salesTable[productCategory_finalStatus]</f>
        <v>FURNITURE</v>
      </c>
      <c r="J796" t="str">
        <f>salesTable[customerType_Final]</f>
        <v>GOVERNMENT</v>
      </c>
      <c r="K796" t="str">
        <f>salesTable[SalesChannel_final]</f>
        <v>AGENT</v>
      </c>
      <c r="L796" t="str">
        <f>salesTable[paymentMethod_Final]</f>
        <v>BANK TRANSFER</v>
      </c>
      <c r="M796">
        <f>salesTable[Quantity_final]</f>
        <v>10</v>
      </c>
      <c r="N796">
        <f>salesTable[UnitPrice_final]</f>
        <v>850</v>
      </c>
      <c r="O796">
        <f>salesTable[revenue_final]</f>
        <v>8500</v>
      </c>
      <c r="P796" t="str">
        <f>salesTable[Phone_final]</f>
        <v>0554325841</v>
      </c>
      <c r="Q796" t="str">
        <f>salesTable[email_final]</f>
        <v>Ama.Badu3@Example.Com</v>
      </c>
      <c r="R796" t="str">
        <f>salesTable[sources_final]</f>
        <v>Online_Sales_2025.xlsx</v>
      </c>
      <c r="S796" s="22"/>
    </row>
    <row r="797" spans="1:19" x14ac:dyDescent="0.3">
      <c r="A797" s="8" t="str">
        <f>salesTable[orderRef_final]</f>
        <v>GH-SUN-2025-00318</v>
      </c>
      <c r="B797" s="17">
        <f>salesTable[orderDate_final]</f>
        <v>45912</v>
      </c>
      <c r="C797" s="17" t="str">
        <f>salesTable[CustomerID_final]</f>
        <v>C0159</v>
      </c>
      <c r="D797" s="17" t="str">
        <f>salesTable[firstName_Final]</f>
        <v>KWAME</v>
      </c>
      <c r="E797" s="17" t="str">
        <f>salesTable[lastName_final]</f>
        <v>ASARE</v>
      </c>
      <c r="F797" s="17" t="str">
        <f>salesTable[Region_Final]</f>
        <v>SUNYANI</v>
      </c>
      <c r="G797" t="str">
        <f>salesTable[productID_Final]</f>
        <v>P010</v>
      </c>
      <c r="H797" t="str">
        <f>salesTable[productName_final]</f>
        <v>AIR CONDITIONER</v>
      </c>
      <c r="I797" t="str">
        <f>salesTable[productCategory_finalStatus]</f>
        <v>HOME APPLIANCES</v>
      </c>
      <c r="J797" t="str">
        <f>salesTable[customerType_Final]</f>
        <v>GOVERNMENT</v>
      </c>
      <c r="K797" t="str">
        <f>salesTable[SalesChannel_final]</f>
        <v>AGENT</v>
      </c>
      <c r="L797" t="str">
        <f>salesTable[paymentMethod_Final]</f>
        <v>BANK TRANSFER</v>
      </c>
      <c r="M797">
        <f>salesTable[Quantity_final]</f>
        <v>8</v>
      </c>
      <c r="N797">
        <f>salesTable[UnitPrice_final]</f>
        <v>3600</v>
      </c>
      <c r="O797">
        <f>salesTable[revenue_final]</f>
        <v>28800</v>
      </c>
      <c r="P797" t="str">
        <f>salesTable[Phone_final]</f>
        <v>0277211212</v>
      </c>
      <c r="Q797" t="str">
        <f>salesTable[email_final]</f>
        <v>Kwame.Asare49@Example.Com</v>
      </c>
      <c r="R797" t="str">
        <f>salesTable[sources_final]</f>
        <v>Retail_POS_2025.csv</v>
      </c>
      <c r="S797" s="22"/>
    </row>
    <row r="798" spans="1:19" x14ac:dyDescent="0.3">
      <c r="A798" s="8" t="str">
        <f>salesTable[orderRef_final]</f>
        <v>GH-SUN-2025-00322</v>
      </c>
      <c r="B798" s="17" t="str">
        <f>salesTable[orderDate_final]</f>
        <v>MISSING</v>
      </c>
      <c r="C798" s="17" t="str">
        <f>salesTable[CustomerID_final]</f>
        <v>C0089</v>
      </c>
      <c r="D798" s="17" t="str">
        <f>salesTable[firstName_Final]</f>
        <v>AKOSUA</v>
      </c>
      <c r="E798" s="17" t="str">
        <f>salesTable[lastName_final]</f>
        <v>OWUSU</v>
      </c>
      <c r="F798" s="17" t="str">
        <f>salesTable[Region_Final]</f>
        <v>SUNYANI</v>
      </c>
      <c r="G798" t="str">
        <f>salesTable[productID_Final]</f>
        <v>P006</v>
      </c>
      <c r="H798" t="str">
        <f>salesTable[productName_final]</f>
        <v>STANDING DESK</v>
      </c>
      <c r="I798" t="str">
        <f>salesTable[productCategory_finalStatus]</f>
        <v>FURNITURE</v>
      </c>
      <c r="J798" t="str">
        <f>salesTable[customerType_Final]</f>
        <v>INDIVIDUAL</v>
      </c>
      <c r="K798" t="str">
        <f>salesTable[SalesChannel_final]</f>
        <v>AGENT</v>
      </c>
      <c r="L798" t="str">
        <f>salesTable[paymentMethod_Final]</f>
        <v>CASH</v>
      </c>
      <c r="M798">
        <f>salesTable[Quantity_final]</f>
        <v>6</v>
      </c>
      <c r="N798">
        <f>salesTable[UnitPrice_final]</f>
        <v>1900</v>
      </c>
      <c r="O798">
        <f>salesTable[revenue_final]</f>
        <v>11400</v>
      </c>
      <c r="P798" t="str">
        <f>salesTable[Phone_final]</f>
        <v>0208816120</v>
      </c>
      <c r="Q798" t="str">
        <f>salesTable[email_final]</f>
        <v>Akosua.Owusu41@Example.Com</v>
      </c>
      <c r="R798" t="str">
        <f>salesTable[sources_final]</f>
        <v>Mobile_App_Export.csv</v>
      </c>
      <c r="S798" s="22"/>
    </row>
    <row r="799" spans="1:19" x14ac:dyDescent="0.3">
      <c r="A799" s="8" t="str">
        <f>salesTable[orderRef_final]</f>
        <v>GH-SUN-2025-00324</v>
      </c>
      <c r="B799" s="17">
        <f>salesTable[orderDate_final]</f>
        <v>45931</v>
      </c>
      <c r="C799" s="17" t="str">
        <f>salesTable[CustomerID_final]</f>
        <v>C0073</v>
      </c>
      <c r="D799" s="17" t="str">
        <f>salesTable[firstName_Final]</f>
        <v>KWAME</v>
      </c>
      <c r="E799" s="17" t="str">
        <f>salesTable[lastName_final]</f>
        <v>OSEI</v>
      </c>
      <c r="F799" s="17" t="str">
        <f>salesTable[Region_Final]</f>
        <v>SUNYANI</v>
      </c>
      <c r="G799" t="str">
        <f>salesTable[productID_Final]</f>
        <v>P011</v>
      </c>
      <c r="H799" t="str">
        <f>salesTable[productName_final]</f>
        <v>EXECUTIVE DESK</v>
      </c>
      <c r="I799" t="str">
        <f>salesTable[productCategory_finalStatus]</f>
        <v>FURNITURE</v>
      </c>
      <c r="J799" t="str">
        <f>salesTable[customerType_Final]</f>
        <v>BUSINESS</v>
      </c>
      <c r="K799" t="str">
        <f>salesTable[SalesChannel_final]</f>
        <v>AGENT</v>
      </c>
      <c r="L799" t="str">
        <f>salesTable[paymentMethod_Final]</f>
        <v>BANK TRANSFER</v>
      </c>
      <c r="M799">
        <f>salesTable[Quantity_final]</f>
        <v>8</v>
      </c>
      <c r="N799" t="str">
        <f>salesTable[UnitPrice_final]</f>
        <v>INVALID</v>
      </c>
      <c r="O799" t="str">
        <f>salesTable[revenue_final]</f>
        <v>INVALID</v>
      </c>
      <c r="P799" t="str">
        <f>salesTable[Phone_final]</f>
        <v>0547206365</v>
      </c>
      <c r="Q799" t="str">
        <f>salesTable[email_final]</f>
        <v>Kwame.Osei29@Example.Con</v>
      </c>
      <c r="R799" t="str">
        <f>salesTable[sources_final]</f>
        <v>Retail_POS_2025.csv</v>
      </c>
      <c r="S799" s="22"/>
    </row>
    <row r="800" spans="1:19" x14ac:dyDescent="0.3">
      <c r="A800" s="8" t="str">
        <f>salesTable[orderRef_final]</f>
        <v>GH-SUN-2025-00326</v>
      </c>
      <c r="B800" s="17" t="str">
        <f>salesTable[orderDate_final]</f>
        <v>OUT OF SCOPE</v>
      </c>
      <c r="C800" s="17" t="str">
        <f>salesTable[CustomerID_final]</f>
        <v>C0174</v>
      </c>
      <c r="D800" s="17" t="str">
        <f>salesTable[firstName_Final]</f>
        <v>NAA</v>
      </c>
      <c r="E800" s="17" t="str">
        <f>salesTable[lastName_final]</f>
        <v>ASARE</v>
      </c>
      <c r="F800" s="17" t="str">
        <f>salesTable[Region_Final]</f>
        <v>SUNYANI</v>
      </c>
      <c r="G800" t="str">
        <f>salesTable[productID_Final]</f>
        <v>P008</v>
      </c>
      <c r="H800" t="str">
        <f>salesTable[productName_final]</f>
        <v>MICROWAVE 25L</v>
      </c>
      <c r="I800" t="str">
        <f>salesTable[productCategory_finalStatus]</f>
        <v>HOME APPLIANCES</v>
      </c>
      <c r="J800" t="str">
        <f>salesTable[customerType_Final]</f>
        <v>INDIVIDUAL</v>
      </c>
      <c r="K800" t="str">
        <f>salesTable[SalesChannel_final]</f>
        <v>ONLINE</v>
      </c>
      <c r="L800" t="str">
        <f>salesTable[paymentMethod_Final]</f>
        <v>MOBILE MONEY</v>
      </c>
      <c r="M800">
        <f>salesTable[Quantity_final]</f>
        <v>1</v>
      </c>
      <c r="N800">
        <f>salesTable[UnitPrice_final]</f>
        <v>1250</v>
      </c>
      <c r="O800">
        <f>salesTable[revenue_final]</f>
        <v>1250</v>
      </c>
      <c r="P800" t="str">
        <f>salesTable[Phone_final]</f>
        <v>0546690162</v>
      </c>
      <c r="Q800" t="str">
        <f>salesTable[email_final]</f>
        <v>Naa.Asare5@Example.Com</v>
      </c>
      <c r="R800" t="str">
        <f>salesTable[sources_final]</f>
        <v>Agent_App_2025.csv</v>
      </c>
      <c r="S800" s="22"/>
    </row>
    <row r="801" spans="1:19" x14ac:dyDescent="0.3">
      <c r="A801" s="8" t="str">
        <f>salesTable[orderRef_final]</f>
        <v>GH-SUN-2025-00332</v>
      </c>
      <c r="B801" s="17" t="str">
        <f>salesTable[orderDate_final]</f>
        <v>OUT OF SCOPE</v>
      </c>
      <c r="C801" s="17" t="str">
        <f>salesTable[CustomerID_final]</f>
        <v>C0053</v>
      </c>
      <c r="D801" s="17" t="str">
        <f>salesTable[firstName_Final]</f>
        <v>ABENA</v>
      </c>
      <c r="E801" s="17" t="str">
        <f>salesTable[lastName_final]</f>
        <v>OWUSU</v>
      </c>
      <c r="F801" s="17" t="str">
        <f>salesTable[Region_Final]</f>
        <v>SUNYANI</v>
      </c>
      <c r="G801" t="str">
        <f>salesTable[productID_Final]</f>
        <v>P010</v>
      </c>
      <c r="H801" t="str">
        <f>salesTable[productName_final]</f>
        <v>AIR CONDITIONER</v>
      </c>
      <c r="I801" t="str">
        <f>salesTable[productCategory_finalStatus]</f>
        <v>HOME APPLIANCES</v>
      </c>
      <c r="J801" t="str">
        <f>salesTable[customerType_Final]</f>
        <v>INDIVIDUAL</v>
      </c>
      <c r="K801" t="str">
        <f>salesTable[SalesChannel_final]</f>
        <v>MOBILE APP</v>
      </c>
      <c r="L801" t="str">
        <f>salesTable[paymentMethod_Final]</f>
        <v>BANK TRANSFER</v>
      </c>
      <c r="M801">
        <f>salesTable[Quantity_final]</f>
        <v>4</v>
      </c>
      <c r="N801">
        <f>salesTable[UnitPrice_final]</f>
        <v>3600</v>
      </c>
      <c r="O801">
        <f>salesTable[revenue_final]</f>
        <v>14400</v>
      </c>
      <c r="P801" t="str">
        <f>salesTable[Phone_final]</f>
        <v>0202405690</v>
      </c>
      <c r="Q801" t="str">
        <f>salesTable[email_final]</f>
        <v>Abena.Owusu94@Example.Com</v>
      </c>
      <c r="R801" t="str">
        <f>salesTable[sources_final]</f>
        <v>Online_Sales_2025.xlsx</v>
      </c>
      <c r="S801" s="22"/>
    </row>
    <row r="802" spans="1:19" x14ac:dyDescent="0.3">
      <c r="A802" s="8" t="str">
        <f>salesTable[orderRef_final]</f>
        <v>GH-SUN-2025-00334</v>
      </c>
      <c r="B802" s="17">
        <f>salesTable[orderDate_final]</f>
        <v>45959</v>
      </c>
      <c r="C802" s="17" t="str">
        <f>salesTable[CustomerID_final]</f>
        <v>C0142</v>
      </c>
      <c r="D802" s="17" t="str">
        <f>salesTable[firstName_Final]</f>
        <v>AKOSUA</v>
      </c>
      <c r="E802" s="17" t="str">
        <f>salesTable[lastName_final]</f>
        <v>MENSAH</v>
      </c>
      <c r="F802" s="17" t="str">
        <f>salesTable[Region_Final]</f>
        <v>SUNYANI</v>
      </c>
      <c r="G802" t="str">
        <f>salesTable[productID_Final]</f>
        <v>P008</v>
      </c>
      <c r="H802" t="str">
        <f>salesTable[productName_final]</f>
        <v>MICROWAVE 25L</v>
      </c>
      <c r="I802" t="str">
        <f>salesTable[productCategory_finalStatus]</f>
        <v>HOME APPLIANCES</v>
      </c>
      <c r="J802" t="str">
        <f>salesTable[customerType_Final]</f>
        <v>INDIVIDUAL</v>
      </c>
      <c r="K802" t="str">
        <f>salesTable[SalesChannel_final]</f>
        <v>AGENT</v>
      </c>
      <c r="L802" t="str">
        <f>salesTable[paymentMethod_Final]</f>
        <v>CARD</v>
      </c>
      <c r="M802">
        <f>salesTable[Quantity_final]</f>
        <v>12</v>
      </c>
      <c r="N802">
        <f>salesTable[UnitPrice_final]</f>
        <v>1250</v>
      </c>
      <c r="O802">
        <f>salesTable[revenue_final]</f>
        <v>15000</v>
      </c>
      <c r="P802" t="str">
        <f>salesTable[Phone_final]</f>
        <v>0502733720</v>
      </c>
      <c r="Q802" t="str">
        <f>salesTable[email_final]</f>
        <v>Akosua.Mensah1@Example.Com</v>
      </c>
      <c r="R802" t="str">
        <f>salesTable[sources_final]</f>
        <v>Mobile_App_Export.csv</v>
      </c>
      <c r="S802" s="22"/>
    </row>
    <row r="803" spans="1:19" x14ac:dyDescent="0.3">
      <c r="A803" s="8" t="str">
        <f>salesTable[orderRef_final]</f>
        <v>GH-SUN-2025-00345</v>
      </c>
      <c r="B803" s="17">
        <f>salesTable[orderDate_final]</f>
        <v>45826</v>
      </c>
      <c r="C803" s="17" t="str">
        <f>salesTable[CustomerID_final]</f>
        <v>C0071</v>
      </c>
      <c r="D803" s="17" t="str">
        <f>salesTable[firstName_Final]</f>
        <v>AMA</v>
      </c>
      <c r="E803" s="17" t="str">
        <f>salesTable[lastName_final]</f>
        <v>BADU</v>
      </c>
      <c r="F803" s="17" t="str">
        <f>salesTable[Region_Final]</f>
        <v>SUNYANI</v>
      </c>
      <c r="G803" t="str">
        <f>salesTable[productID_Final]</f>
        <v>P008</v>
      </c>
      <c r="H803" t="str">
        <f>salesTable[productName_final]</f>
        <v>MICROWAVE 25L</v>
      </c>
      <c r="I803" t="str">
        <f>salesTable[productCategory_finalStatus]</f>
        <v>HOME APPLIANCES</v>
      </c>
      <c r="J803" t="str">
        <f>salesTable[customerType_Final]</f>
        <v>GOVERNMENT</v>
      </c>
      <c r="K803" t="str">
        <f>salesTable[SalesChannel_final]</f>
        <v>IN-STORE</v>
      </c>
      <c r="L803" t="str">
        <f>salesTable[paymentMethod_Final]</f>
        <v>MOBILE MONEY</v>
      </c>
      <c r="M803">
        <f>salesTable[Quantity_final]</f>
        <v>8</v>
      </c>
      <c r="N803">
        <f>salesTable[UnitPrice_final]</f>
        <v>1250</v>
      </c>
      <c r="O803">
        <f>salesTable[revenue_final]</f>
        <v>10000</v>
      </c>
      <c r="P803" t="str">
        <f>salesTable[Phone_final]</f>
        <v>0545643682</v>
      </c>
      <c r="Q803" t="str">
        <f>salesTable[email_final]</f>
        <v>Ama.Badu58@Example.Com</v>
      </c>
      <c r="R803" t="str">
        <f>salesTable[sources_final]</f>
        <v>Retail_POS_2025.csv</v>
      </c>
      <c r="S803" s="22"/>
    </row>
    <row r="804" spans="1:19" x14ac:dyDescent="0.3">
      <c r="A804" s="8" t="str">
        <f>salesTable[orderRef_final]</f>
        <v>GH-SUN-2025-00360</v>
      </c>
      <c r="B804" s="17">
        <f>salesTable[orderDate_final]</f>
        <v>45743</v>
      </c>
      <c r="C804" s="17" t="str">
        <f>salesTable[CustomerID_final]</f>
        <v>C0233</v>
      </c>
      <c r="D804" s="17" t="str">
        <f>salesTable[firstName_Final]</f>
        <v>MICHAEL</v>
      </c>
      <c r="E804" s="17" t="str">
        <f>salesTable[lastName_final]</f>
        <v>BOATENG</v>
      </c>
      <c r="F804" s="17" t="str">
        <f>salesTable[Region_Final]</f>
        <v>SUNYANI</v>
      </c>
      <c r="G804" t="str">
        <f>salesTable[productID_Final]</f>
        <v>P008</v>
      </c>
      <c r="H804" t="str">
        <f>salesTable[productName_final]</f>
        <v>MICROWAVE 25L</v>
      </c>
      <c r="I804" t="str">
        <f>salesTable[productCategory_finalStatus]</f>
        <v>HOME APPLIANCES</v>
      </c>
      <c r="J804" t="str">
        <f>salesTable[customerType_Final]</f>
        <v>BUSINESS</v>
      </c>
      <c r="K804" t="str">
        <f>salesTable[SalesChannel_final]</f>
        <v>MOBILE APP</v>
      </c>
      <c r="L804" t="str">
        <f>salesTable[paymentMethod_Final]</f>
        <v>MOBILE MONEY</v>
      </c>
      <c r="M804">
        <f>salesTable[Quantity_final]</f>
        <v>10</v>
      </c>
      <c r="N804">
        <f>salesTable[UnitPrice_final]</f>
        <v>1250</v>
      </c>
      <c r="O804">
        <f>salesTable[revenue_final]</f>
        <v>12500</v>
      </c>
      <c r="P804" t="str">
        <f>salesTable[Phone_final]</f>
        <v>0592367073</v>
      </c>
      <c r="Q804" t="str">
        <f>salesTable[email_final]</f>
        <v>Michael.Boateng72@Example.Com</v>
      </c>
      <c r="R804" t="str">
        <f>salesTable[sources_final]</f>
        <v>Agent_App_2025.csv</v>
      </c>
      <c r="S804" s="22"/>
    </row>
    <row r="805" spans="1:19" x14ac:dyDescent="0.3">
      <c r="A805" s="8" t="str">
        <f>salesTable[orderRef_final]</f>
        <v>GH-SUN-2025-00362</v>
      </c>
      <c r="B805" s="17" t="str">
        <f>salesTable[orderDate_final]</f>
        <v>OUT OF SCOPE</v>
      </c>
      <c r="C805" s="17" t="str">
        <f>salesTable[CustomerID_final]</f>
        <v>C0058</v>
      </c>
      <c r="D805" s="17" t="str">
        <f>salesTable[firstName_Final]</f>
        <v>KOJO</v>
      </c>
      <c r="E805" s="17" t="str">
        <f>salesTable[lastName_final]</f>
        <v>ASARE</v>
      </c>
      <c r="F805" s="17" t="str">
        <f>salesTable[Region_Final]</f>
        <v>SUNYANI</v>
      </c>
      <c r="G805" t="str">
        <f>salesTable[productID_Final]</f>
        <v>P009</v>
      </c>
      <c r="H805" t="str">
        <f>salesTable[productName_final]</f>
        <v>FILING CABINET</v>
      </c>
      <c r="I805" t="str">
        <f>salesTable[productCategory_finalStatus]</f>
        <v>OFFICE SUPPLIES</v>
      </c>
      <c r="J805" t="str">
        <f>salesTable[customerType_Final]</f>
        <v>GOVERNMENT</v>
      </c>
      <c r="K805" t="str">
        <f>salesTable[SalesChannel_final]</f>
        <v>IN-STORE</v>
      </c>
      <c r="L805" t="str">
        <f>salesTable[paymentMethod_Final]</f>
        <v>CASH</v>
      </c>
      <c r="M805">
        <f>salesTable[Quantity_final]</f>
        <v>4</v>
      </c>
      <c r="N805">
        <f>salesTable[UnitPrice_final]</f>
        <v>980</v>
      </c>
      <c r="O805">
        <f>salesTable[revenue_final]</f>
        <v>3920</v>
      </c>
      <c r="P805" t="str">
        <f>salesTable[Phone_final]</f>
        <v>0274647994</v>
      </c>
      <c r="Q805" t="str">
        <f>salesTable[email_final]</f>
        <v>Kojo.Asare87@Example.Com</v>
      </c>
      <c r="R805" t="str">
        <f>salesTable[sources_final]</f>
        <v>Agent_App_2025.csv</v>
      </c>
      <c r="S805" s="22"/>
    </row>
    <row r="806" spans="1:19" x14ac:dyDescent="0.3">
      <c r="A806" s="8" t="str">
        <f>salesTable[orderRef_final]</f>
        <v>GH-SUN-2025-00368</v>
      </c>
      <c r="B806" s="17">
        <f>salesTable[orderDate_final]</f>
        <v>45995</v>
      </c>
      <c r="C806" s="17" t="str">
        <f>salesTable[CustomerID_final]</f>
        <v>C0130</v>
      </c>
      <c r="D806" s="17" t="str">
        <f>salesTable[firstName_Final]</f>
        <v>AMA</v>
      </c>
      <c r="E806" s="17" t="str">
        <f>salesTable[lastName_final]</f>
        <v>ASARE</v>
      </c>
      <c r="F806" s="17" t="str">
        <f>salesTable[Region_Final]</f>
        <v>SUNYANI</v>
      </c>
      <c r="G806" t="str">
        <f>salesTable[productID_Final]</f>
        <v>P001</v>
      </c>
      <c r="H806" t="str">
        <f>salesTable[productName_final]</f>
        <v>LAPTOP PRO 14</v>
      </c>
      <c r="I806" t="str">
        <f>salesTable[productCategory_finalStatus]</f>
        <v>ELECTRONICS</v>
      </c>
      <c r="J806" t="str">
        <f>salesTable[customerType_Final]</f>
        <v>BUSINESS</v>
      </c>
      <c r="K806" t="str">
        <f>salesTable[SalesChannel_final]</f>
        <v>ONLINE</v>
      </c>
      <c r="L806" t="str">
        <f>salesTable[paymentMethod_Final]</f>
        <v>CASH</v>
      </c>
      <c r="M806">
        <f>salesTable[Quantity_final]</f>
        <v>1</v>
      </c>
      <c r="N806">
        <f>salesTable[UnitPrice_final]</f>
        <v>4200</v>
      </c>
      <c r="O806">
        <f>salesTable[revenue_final]</f>
        <v>4200</v>
      </c>
      <c r="P806" t="str">
        <f>salesTable[Phone_final]</f>
        <v>0507006756</v>
      </c>
      <c r="Q806" t="str">
        <f>salesTable[email_final]</f>
        <v>Ama.Asare59@Example.Com</v>
      </c>
      <c r="R806" t="str">
        <f>salesTable[sources_final]</f>
        <v>Mobile_App_Export.csv</v>
      </c>
      <c r="S806" s="22"/>
    </row>
    <row r="807" spans="1:19" x14ac:dyDescent="0.3">
      <c r="A807" s="8" t="str">
        <f>salesTable[orderRef_final]</f>
        <v>GH-SUN-2025-00384</v>
      </c>
      <c r="B807" s="17" t="str">
        <f>salesTable[orderDate_final]</f>
        <v>OUT OF SCOPE</v>
      </c>
      <c r="C807" s="17" t="str">
        <f>salesTable[CustomerID_final]</f>
        <v>C0214</v>
      </c>
      <c r="D807" s="17" t="str">
        <f>salesTable[firstName_Final]</f>
        <v>NAA</v>
      </c>
      <c r="E807" s="17" t="str">
        <f>salesTable[lastName_final]</f>
        <v>ADDO</v>
      </c>
      <c r="F807" s="17" t="str">
        <f>salesTable[Region_Final]</f>
        <v>SUNYANI</v>
      </c>
      <c r="G807" t="str">
        <f>salesTable[productID_Final]</f>
        <v>P011</v>
      </c>
      <c r="H807" t="str">
        <f>salesTable[productName_final]</f>
        <v>EXECUTIVE DESK</v>
      </c>
      <c r="I807" t="str">
        <f>salesTable[productCategory_finalStatus]</f>
        <v>FURNITURE</v>
      </c>
      <c r="J807" t="str">
        <f>salesTable[customerType_Final]</f>
        <v>BUSINESS</v>
      </c>
      <c r="K807" t="str">
        <f>salesTable[SalesChannel_final]</f>
        <v>ONLINE</v>
      </c>
      <c r="L807" t="str">
        <f>salesTable[paymentMethod_Final]</f>
        <v>MOBILE MONEY</v>
      </c>
      <c r="M807">
        <f>salesTable[Quantity_final]</f>
        <v>9</v>
      </c>
      <c r="N807">
        <f>salesTable[UnitPrice_final]</f>
        <v>2500</v>
      </c>
      <c r="O807">
        <f>salesTable[revenue_final]</f>
        <v>22500</v>
      </c>
      <c r="P807" t="str">
        <f>salesTable[Phone_final]</f>
        <v>0556690921</v>
      </c>
      <c r="Q807" t="str">
        <f>salesTable[email_final]</f>
        <v>Naa.Addo87@Example.Com</v>
      </c>
      <c r="R807" t="str">
        <f>salesTable[sources_final]</f>
        <v>Mobile_App_Export.csv</v>
      </c>
      <c r="S807" s="22"/>
    </row>
    <row r="808" spans="1:19" x14ac:dyDescent="0.3">
      <c r="A808" s="8" t="str">
        <f>salesTable[orderRef_final]</f>
        <v>GH-SUN-2025-00389</v>
      </c>
      <c r="B808" s="17">
        <f>salesTable[orderDate_final]</f>
        <v>45697</v>
      </c>
      <c r="C808" s="17" t="str">
        <f>salesTable[CustomerID_final]</f>
        <v>C0141</v>
      </c>
      <c r="D808" s="17" t="str">
        <f>salesTable[firstName_Final]</f>
        <v>AKOSUA</v>
      </c>
      <c r="E808" s="17" t="str">
        <f>salesTable[lastName_final]</f>
        <v>OSEI</v>
      </c>
      <c r="F808" s="17" t="str">
        <f>salesTable[Region_Final]</f>
        <v>SUNYANI</v>
      </c>
      <c r="G808" t="str">
        <f>salesTable[productID_Final]</f>
        <v>P004</v>
      </c>
      <c r="H808" t="str">
        <f>salesTable[productName_final]</f>
        <v>LASER PRINTER</v>
      </c>
      <c r="I808" t="str">
        <f>salesTable[productCategory_finalStatus]</f>
        <v>OFFICE SUPPLIES</v>
      </c>
      <c r="J808" t="str">
        <f>salesTable[customerType_Final]</f>
        <v>GOVERNMENT</v>
      </c>
      <c r="K808" t="str">
        <f>salesTable[SalesChannel_final]</f>
        <v>IN-STORE</v>
      </c>
      <c r="L808" t="str">
        <f>salesTable[paymentMethod_Final]</f>
        <v>CARD</v>
      </c>
      <c r="M808" t="str">
        <f>salesTable[Quantity_final]</f>
        <v>INVALID</v>
      </c>
      <c r="N808">
        <f>salesTable[UnitPrice_final]</f>
        <v>1650</v>
      </c>
      <c r="O808" t="str">
        <f>salesTable[revenue_final]</f>
        <v>INVALID</v>
      </c>
      <c r="P808" t="str">
        <f>salesTable[Phone_final]</f>
        <v>0506099529</v>
      </c>
      <c r="Q808" t="str">
        <f>salesTable[email_final]</f>
        <v>Akosua.Osei93@Example.Com</v>
      </c>
      <c r="R808" t="str">
        <f>salesTable[sources_final]</f>
        <v>Online_Sales_2025.xlsx</v>
      </c>
      <c r="S808" s="22"/>
    </row>
    <row r="809" spans="1:19" x14ac:dyDescent="0.3">
      <c r="A809" s="8" t="str">
        <f>salesTable[orderRef_final]</f>
        <v>GH-SUN-2025-00390</v>
      </c>
      <c r="B809" s="17">
        <f>salesTable[orderDate_final]</f>
        <v>45680</v>
      </c>
      <c r="C809" s="17" t="str">
        <f>salesTable[CustomerID_final]</f>
        <v>C0289</v>
      </c>
      <c r="D809" s="17" t="str">
        <f>salesTable[firstName_Final]</f>
        <v>KOFI</v>
      </c>
      <c r="E809" s="17" t="str">
        <f>salesTable[lastName_final]</f>
        <v>MENSAH</v>
      </c>
      <c r="F809" s="17" t="str">
        <f>salesTable[Region_Final]</f>
        <v>SUNYANI</v>
      </c>
      <c r="G809" t="str">
        <f>salesTable[productID_Final]</f>
        <v>P009</v>
      </c>
      <c r="H809" t="str">
        <f>salesTable[productName_final]</f>
        <v>FILING CABINET</v>
      </c>
      <c r="I809" t="str">
        <f>salesTable[productCategory_finalStatus]</f>
        <v>OFFICE SUPPLIES</v>
      </c>
      <c r="J809" t="str">
        <f>salesTable[customerType_Final]</f>
        <v>GOVERNMENT</v>
      </c>
      <c r="K809" t="str">
        <f>salesTable[SalesChannel_final]</f>
        <v>MOBILE APP</v>
      </c>
      <c r="L809" t="str">
        <f>salesTable[paymentMethod_Final]</f>
        <v>CASH</v>
      </c>
      <c r="M809">
        <f>salesTable[Quantity_final]</f>
        <v>9</v>
      </c>
      <c r="N809">
        <f>salesTable[UnitPrice_final]</f>
        <v>980</v>
      </c>
      <c r="O809">
        <f>salesTable[revenue_final]</f>
        <v>8820</v>
      </c>
      <c r="P809" t="str">
        <f>salesTable[Phone_final]</f>
        <v>0559788483</v>
      </c>
      <c r="Q809" t="str">
        <f>salesTable[email_final]</f>
        <v>Kofi.Mensah3@Example.Com</v>
      </c>
      <c r="R809" t="str">
        <f>salesTable[sources_final]</f>
        <v>Mobile_App_Export.csv</v>
      </c>
      <c r="S809" s="22"/>
    </row>
    <row r="810" spans="1:19" x14ac:dyDescent="0.3">
      <c r="A810" s="8" t="str">
        <f>salesTable[orderRef_final]</f>
        <v>GH-SUN-2025-00394</v>
      </c>
      <c r="B810" s="17">
        <f>salesTable[orderDate_final]</f>
        <v>45719</v>
      </c>
      <c r="C810" s="17" t="str">
        <f>salesTable[CustomerID_final]</f>
        <v>C0008</v>
      </c>
      <c r="D810" s="17" t="str">
        <f>salesTable[firstName_Final]</f>
        <v>ESI</v>
      </c>
      <c r="E810" s="17" t="str">
        <f>salesTable[lastName_final]</f>
        <v>BADU</v>
      </c>
      <c r="F810" s="17" t="str">
        <f>salesTable[Region_Final]</f>
        <v>SUNYANI</v>
      </c>
      <c r="G810" t="str">
        <f>salesTable[productID_Final]</f>
        <v>P005</v>
      </c>
      <c r="H810" t="str">
        <f>salesTable[productName_final]</f>
        <v>SMARTPHONE X</v>
      </c>
      <c r="I810" t="str">
        <f>salesTable[productCategory_finalStatus]</f>
        <v>ELECTRONICS</v>
      </c>
      <c r="J810" t="str">
        <f>salesTable[customerType_Final]</f>
        <v>GOVERNMENT</v>
      </c>
      <c r="K810" t="str">
        <f>salesTable[SalesChannel_final]</f>
        <v>IN-STORE</v>
      </c>
      <c r="L810" t="str">
        <f>salesTable[paymentMethod_Final]</f>
        <v>BANK TRANSFER</v>
      </c>
      <c r="M810">
        <f>salesTable[Quantity_final]</f>
        <v>12</v>
      </c>
      <c r="N810">
        <f>salesTable[UnitPrice_final]</f>
        <v>2800</v>
      </c>
      <c r="O810">
        <f>salesTable[revenue_final]</f>
        <v>33600</v>
      </c>
      <c r="P810" t="str">
        <f>salesTable[Phone_final]</f>
        <v>0272046702</v>
      </c>
      <c r="Q810" t="str">
        <f>salesTable[email_final]</f>
        <v>Esi.Badu21@Example.Com</v>
      </c>
      <c r="R810" t="str">
        <f>salesTable[sources_final]</f>
        <v>Retail_POS_2025.csv</v>
      </c>
      <c r="S810" s="22"/>
    </row>
    <row r="811" spans="1:19" x14ac:dyDescent="0.3">
      <c r="A811" s="8" t="str">
        <f>salesTable[orderRef_final]</f>
        <v>GH-SUN-2025-00410</v>
      </c>
      <c r="B811" s="17">
        <f>salesTable[orderDate_final]</f>
        <v>45763</v>
      </c>
      <c r="C811" s="17" t="str">
        <f>salesTable[CustomerID_final]</f>
        <v>C0124</v>
      </c>
      <c r="D811" s="17" t="str">
        <f>salesTable[firstName_Final]</f>
        <v>DANIEL</v>
      </c>
      <c r="E811" s="17" t="str">
        <f>salesTable[lastName_final]</f>
        <v>ARTHUR</v>
      </c>
      <c r="F811" s="17" t="str">
        <f>salesTable[Region_Final]</f>
        <v>SUNYANI</v>
      </c>
      <c r="G811" t="str">
        <f>salesTable[productID_Final]</f>
        <v>P011</v>
      </c>
      <c r="H811" t="str">
        <f>salesTable[productName_final]</f>
        <v>EXECUTIVE DESK</v>
      </c>
      <c r="I811" t="str">
        <f>salesTable[productCategory_finalStatus]</f>
        <v>FURNITURE</v>
      </c>
      <c r="J811" t="str">
        <f>salesTable[customerType_Final]</f>
        <v>BUSINESS</v>
      </c>
      <c r="K811" t="str">
        <f>salesTable[SalesChannel_final]</f>
        <v>ONLINE</v>
      </c>
      <c r="L811" t="str">
        <f>salesTable[paymentMethod_Final]</f>
        <v>CARD</v>
      </c>
      <c r="M811">
        <f>salesTable[Quantity_final]</f>
        <v>10</v>
      </c>
      <c r="N811">
        <f>salesTable[UnitPrice_final]</f>
        <v>2400</v>
      </c>
      <c r="O811">
        <f>salesTable[revenue_final]</f>
        <v>24000</v>
      </c>
      <c r="P811" t="str">
        <f>salesTable[Phone_final]</f>
        <v>0267878980</v>
      </c>
      <c r="Q811" t="str">
        <f>salesTable[email_final]</f>
        <v>Daniel.Arthur57@Example.Com</v>
      </c>
      <c r="R811" t="str">
        <f>salesTable[sources_final]</f>
        <v>Agent_App_2025.csv</v>
      </c>
      <c r="S811" s="22"/>
    </row>
    <row r="812" spans="1:19" x14ac:dyDescent="0.3">
      <c r="A812" s="8" t="str">
        <f>salesTable[orderRef_final]</f>
        <v>GH-SUN-2025-00423</v>
      </c>
      <c r="B812" s="17">
        <f>salesTable[orderDate_final]</f>
        <v>45693</v>
      </c>
      <c r="C812" s="17" t="str">
        <f>salesTable[CustomerID_final]</f>
        <v>C0364</v>
      </c>
      <c r="D812" s="17" t="str">
        <f>salesTable[firstName_Final]</f>
        <v>KWAME</v>
      </c>
      <c r="E812" s="17" t="str">
        <f>salesTable[lastName_final]</f>
        <v>OWUSU</v>
      </c>
      <c r="F812" s="17" t="str">
        <f>salesTable[Region_Final]</f>
        <v>SUNYANI</v>
      </c>
      <c r="G812" t="str">
        <f>salesTable[productID_Final]</f>
        <v>P011</v>
      </c>
      <c r="H812" t="str">
        <f>salesTable[productName_final]</f>
        <v>EXECUTIVE DESK</v>
      </c>
      <c r="I812" t="str">
        <f>salesTable[productCategory_finalStatus]</f>
        <v>FURNITURE</v>
      </c>
      <c r="J812" t="str">
        <f>salesTable[customerType_Final]</f>
        <v>BUSINESS</v>
      </c>
      <c r="K812" t="str">
        <f>salesTable[SalesChannel_final]</f>
        <v>AGENT</v>
      </c>
      <c r="L812" t="str">
        <f>salesTable[paymentMethod_Final]</f>
        <v>CASH</v>
      </c>
      <c r="M812">
        <f>salesTable[Quantity_final]</f>
        <v>4</v>
      </c>
      <c r="N812">
        <f>salesTable[UnitPrice_final]</f>
        <v>2400</v>
      </c>
      <c r="O812">
        <f>salesTable[revenue_final]</f>
        <v>9600</v>
      </c>
      <c r="P812" t="str">
        <f>salesTable[Phone_final]</f>
        <v>0559613082</v>
      </c>
      <c r="Q812" t="str">
        <f>salesTable[email_final]</f>
        <v>Kwame.Owusu16@Example.Com</v>
      </c>
      <c r="R812" t="str">
        <f>salesTable[sources_final]</f>
        <v>Agent_App_2025.csv</v>
      </c>
      <c r="S812" s="22"/>
    </row>
    <row r="813" spans="1:19" x14ac:dyDescent="0.3">
      <c r="A813" s="8" t="str">
        <f>salesTable[orderRef_final]</f>
        <v>GH-SUN-2025-00453</v>
      </c>
      <c r="B813" s="17">
        <f>salesTable[orderDate_final]</f>
        <v>45684</v>
      </c>
      <c r="C813" s="17" t="str">
        <f>salesTable[CustomerID_final]</f>
        <v>C0270</v>
      </c>
      <c r="D813" s="17" t="str">
        <f>salesTable[firstName_Final]</f>
        <v>KWAME</v>
      </c>
      <c r="E813" s="17" t="str">
        <f>salesTable[lastName_final]</f>
        <v>ASARE</v>
      </c>
      <c r="F813" s="17" t="str">
        <f>salesTable[Region_Final]</f>
        <v>SUNYANI</v>
      </c>
      <c r="G813" t="str">
        <f>salesTable[productID_Final]</f>
        <v>P003</v>
      </c>
      <c r="H813" t="str">
        <f>salesTable[productName_final]</f>
        <v>WIRELESS HEADSET</v>
      </c>
      <c r="I813" t="str">
        <f>salesTable[productCategory_finalStatus]</f>
        <v>ELECTRONICS</v>
      </c>
      <c r="J813" t="str">
        <f>salesTable[customerType_Final]</f>
        <v>BUSINESS</v>
      </c>
      <c r="K813" t="str">
        <f>salesTable[SalesChannel_final]</f>
        <v>MOBILE APP</v>
      </c>
      <c r="L813" t="str">
        <f>salesTable[paymentMethod_Final]</f>
        <v>MOBILE MONEY</v>
      </c>
      <c r="M813">
        <f>salesTable[Quantity_final]</f>
        <v>9</v>
      </c>
      <c r="N813">
        <f>salesTable[UnitPrice_final]</f>
        <v>420</v>
      </c>
      <c r="O813">
        <f>salesTable[revenue_final]</f>
        <v>3780</v>
      </c>
      <c r="P813" t="str">
        <f>salesTable[Phone_final]</f>
        <v>0507753007</v>
      </c>
      <c r="Q813" t="str">
        <f>salesTable[email_final]</f>
        <v>Kwame.Asare71Example.Com</v>
      </c>
      <c r="R813" t="str">
        <f>salesTable[sources_final]</f>
        <v>Online_Sales_2025.xlsx</v>
      </c>
      <c r="S813" s="22"/>
    </row>
    <row r="814" spans="1:19" x14ac:dyDescent="0.3">
      <c r="A814" s="8" t="str">
        <f>salesTable[orderRef_final]</f>
        <v>GH-SUN-2025-00454</v>
      </c>
      <c r="B814" s="17">
        <f>salesTable[orderDate_final]</f>
        <v>45853</v>
      </c>
      <c r="C814" s="17" t="str">
        <f>salesTable[CustomerID_final]</f>
        <v>C0087</v>
      </c>
      <c r="D814" s="17" t="str">
        <f>salesTable[firstName_Final]</f>
        <v>DANIEL</v>
      </c>
      <c r="E814" s="17" t="str">
        <f>salesTable[lastName_final]</f>
        <v>APPIAH</v>
      </c>
      <c r="F814" s="17" t="str">
        <f>salesTable[Region_Final]</f>
        <v>SUNYANI</v>
      </c>
      <c r="G814" t="str">
        <f>salesTable[productID_Final]</f>
        <v>P010</v>
      </c>
      <c r="H814" t="str">
        <f>salesTable[productName_final]</f>
        <v>AIR CONDITIONER</v>
      </c>
      <c r="I814" t="str">
        <f>salesTable[productCategory_finalStatus]</f>
        <v>HOME APPLIANCES</v>
      </c>
      <c r="J814" t="str">
        <f>salesTable[customerType_Final]</f>
        <v>INDIVIDUAL</v>
      </c>
      <c r="K814" t="str">
        <f>salesTable[SalesChannel_final]</f>
        <v>AGENT</v>
      </c>
      <c r="L814" t="str">
        <f>salesTable[paymentMethod_Final]</f>
        <v>CARD</v>
      </c>
      <c r="M814">
        <f>salesTable[Quantity_final]</f>
        <v>11</v>
      </c>
      <c r="N814">
        <f>salesTable[UnitPrice_final]</f>
        <v>3600</v>
      </c>
      <c r="O814">
        <f>salesTable[revenue_final]</f>
        <v>39600</v>
      </c>
      <c r="P814" t="str">
        <f>salesTable[Phone_final]</f>
        <v>0542176321</v>
      </c>
      <c r="Q814" t="str">
        <f>salesTable[email_final]</f>
        <v>Daniel.Appiah63@Example.Com</v>
      </c>
      <c r="R814" t="str">
        <f>salesTable[sources_final]</f>
        <v>Agent_App_2025.csv</v>
      </c>
      <c r="S814" s="22"/>
    </row>
    <row r="815" spans="1:19" x14ac:dyDescent="0.3">
      <c r="A815" s="8" t="str">
        <f>salesTable[orderRef_final]</f>
        <v>GH-SUN-2025-00460</v>
      </c>
      <c r="B815" s="17">
        <f>salesTable[orderDate_final]</f>
        <v>45911</v>
      </c>
      <c r="C815" s="17" t="str">
        <f>salesTable[CustomerID_final]</f>
        <v>C0046</v>
      </c>
      <c r="D815" s="17" t="str">
        <f>salesTable[firstName_Final]</f>
        <v>ADWOA</v>
      </c>
      <c r="E815" s="17" t="str">
        <f>salesTable[lastName_final]</f>
        <v>BADU</v>
      </c>
      <c r="F815" s="17" t="str">
        <f>salesTable[Region_Final]</f>
        <v>SUNYANI</v>
      </c>
      <c r="G815" t="str">
        <f>salesTable[productID_Final]</f>
        <v>P010</v>
      </c>
      <c r="H815" t="str">
        <f>salesTable[productName_final]</f>
        <v>AIR CONDITIONER</v>
      </c>
      <c r="I815" t="str">
        <f>salesTable[productCategory_finalStatus]</f>
        <v>HOME APPLIANCES</v>
      </c>
      <c r="J815" t="str">
        <f>salesTable[customerType_Final]</f>
        <v>GOVERNMENT</v>
      </c>
      <c r="K815" t="str">
        <f>salesTable[SalesChannel_final]</f>
        <v>IN-STORE</v>
      </c>
      <c r="L815" t="str">
        <f>salesTable[paymentMethod_Final]</f>
        <v>CASH</v>
      </c>
      <c r="M815">
        <f>salesTable[Quantity_final]</f>
        <v>12</v>
      </c>
      <c r="N815">
        <f>salesTable[UnitPrice_final]</f>
        <v>3600</v>
      </c>
      <c r="O815">
        <f>salesTable[revenue_final]</f>
        <v>43200</v>
      </c>
      <c r="P815" t="str">
        <f>salesTable[Phone_final]</f>
        <v>0502547521</v>
      </c>
      <c r="Q815" t="str">
        <f>salesTable[email_final]</f>
        <v>Adwoa.Badu51@Example.Com</v>
      </c>
      <c r="R815" t="str">
        <f>salesTable[sources_final]</f>
        <v>Retail_POS_2025.csv</v>
      </c>
      <c r="S815" s="22"/>
    </row>
    <row r="816" spans="1:19" x14ac:dyDescent="0.3">
      <c r="A816" s="8" t="str">
        <f>salesTable[orderRef_final]</f>
        <v>GH-SUN-2025-00463</v>
      </c>
      <c r="B816" s="17">
        <f>salesTable[orderDate_final]</f>
        <v>45808</v>
      </c>
      <c r="C816" s="17" t="str">
        <f>salesTable[CustomerID_final]</f>
        <v>C0087</v>
      </c>
      <c r="D816" s="17" t="str">
        <f>salesTable[firstName_Final]</f>
        <v>DANIEL</v>
      </c>
      <c r="E816" s="17" t="str">
        <f>salesTable[lastName_final]</f>
        <v>APPIAH</v>
      </c>
      <c r="F816" s="17" t="str">
        <f>salesTable[Region_Final]</f>
        <v>SUNYANI</v>
      </c>
      <c r="G816" t="str">
        <f>salesTable[productID_Final]</f>
        <v>P005</v>
      </c>
      <c r="H816" t="str">
        <f>salesTable[productName_final]</f>
        <v>SMARTPHONE X</v>
      </c>
      <c r="I816" t="str">
        <f>salesTable[productCategory_finalStatus]</f>
        <v>ELECTRONICS</v>
      </c>
      <c r="J816" t="str">
        <f>salesTable[customerType_Final]</f>
        <v>GOVERNMENT</v>
      </c>
      <c r="K816" t="str">
        <f>salesTable[SalesChannel_final]</f>
        <v>MOBILE APP</v>
      </c>
      <c r="L816" t="str">
        <f>salesTable[paymentMethod_Final]</f>
        <v>MOBILE MONEY</v>
      </c>
      <c r="M816">
        <f>salesTable[Quantity_final]</f>
        <v>9</v>
      </c>
      <c r="N816">
        <f>salesTable[UnitPrice_final]</f>
        <v>2800</v>
      </c>
      <c r="O816">
        <f>salesTable[revenue_final]</f>
        <v>25200</v>
      </c>
      <c r="P816" t="str">
        <f>salesTable[Phone_final]</f>
        <v>0598491334</v>
      </c>
      <c r="Q816" t="str">
        <f>salesTable[email_final]</f>
        <v>Daniel.Appiah36@Example.Com</v>
      </c>
      <c r="R816" t="str">
        <f>salesTable[sources_final]</f>
        <v>Retail_POS_2025.csv</v>
      </c>
      <c r="S816" s="22"/>
    </row>
    <row r="817" spans="1:19" x14ac:dyDescent="0.3">
      <c r="A817" s="8" t="str">
        <f>salesTable[orderRef_final]</f>
        <v>GH-SUN-2025-00468</v>
      </c>
      <c r="B817" s="17">
        <f>salesTable[orderDate_final]</f>
        <v>45807</v>
      </c>
      <c r="C817" s="17" t="str">
        <f>salesTable[CustomerID_final]</f>
        <v>C0385</v>
      </c>
      <c r="D817" s="17" t="str">
        <f>salesTable[firstName_Final]</f>
        <v>ADWOA</v>
      </c>
      <c r="E817" s="17" t="str">
        <f>salesTable[lastName_final]</f>
        <v>MENSAH</v>
      </c>
      <c r="F817" s="17" t="str">
        <f>salesTable[Region_Final]</f>
        <v>SUNYANI</v>
      </c>
      <c r="G817" t="str">
        <f>salesTable[productID_Final]</f>
        <v>P007</v>
      </c>
      <c r="H817" t="str">
        <f>salesTable[productName_final]</f>
        <v>COTTON SHIRT</v>
      </c>
      <c r="I817" t="str">
        <f>salesTable[productCategory_finalStatus]</f>
        <v>CLOTHING</v>
      </c>
      <c r="J817" t="str">
        <f>salesTable[customerType_Final]</f>
        <v>INDIVIDUAL</v>
      </c>
      <c r="K817" t="str">
        <f>salesTable[SalesChannel_final]</f>
        <v>ONLINE</v>
      </c>
      <c r="L817" t="str">
        <f>salesTable[paymentMethod_Final]</f>
        <v>CASH</v>
      </c>
      <c r="M817" t="str">
        <f>salesTable[Quantity_final]</f>
        <v>INVALID</v>
      </c>
      <c r="N817">
        <f>salesTable[UnitPrice_final]</f>
        <v>230</v>
      </c>
      <c r="O817" t="str">
        <f>salesTable[revenue_final]</f>
        <v>INVALID</v>
      </c>
      <c r="P817" t="str">
        <f>salesTable[Phone_final]</f>
        <v>0552491168</v>
      </c>
      <c r="Q817" t="str">
        <f>salesTable[email_final]</f>
        <v>Adwoa.Mensah77@Example.Com</v>
      </c>
      <c r="R817" t="str">
        <f>salesTable[sources_final]</f>
        <v>Online_Sales_2025.xlsx</v>
      </c>
      <c r="S817" s="22"/>
    </row>
    <row r="818" spans="1:19" x14ac:dyDescent="0.3">
      <c r="A818" s="8" t="str">
        <f>salesTable[orderRef_final]</f>
        <v>GH-SUN-2025-00491</v>
      </c>
      <c r="B818" s="17" t="str">
        <f>salesTable[orderDate_final]</f>
        <v>OUT OF SCOPE</v>
      </c>
      <c r="C818" s="17" t="str">
        <f>salesTable[CustomerID_final]</f>
        <v>C0161</v>
      </c>
      <c r="D818" s="17" t="str">
        <f>salesTable[firstName_Final]</f>
        <v>ESI</v>
      </c>
      <c r="E818" s="17" t="str">
        <f>salesTable[lastName_final]</f>
        <v>ADDO</v>
      </c>
      <c r="F818" s="17" t="str">
        <f>salesTable[Region_Final]</f>
        <v>SUNYANI</v>
      </c>
      <c r="G818" t="str">
        <f>salesTable[productID_Final]</f>
        <v>P007</v>
      </c>
      <c r="H818" t="str">
        <f>salesTable[productName_final]</f>
        <v>COTTON SHIRT</v>
      </c>
      <c r="I818" t="str">
        <f>salesTable[productCategory_finalStatus]</f>
        <v>CLOTHING</v>
      </c>
      <c r="J818" t="str">
        <f>salesTable[customerType_Final]</f>
        <v>INDIVIDUAL</v>
      </c>
      <c r="K818" t="str">
        <f>salesTable[SalesChannel_final]</f>
        <v>AGENT</v>
      </c>
      <c r="L818" t="str">
        <f>salesTable[paymentMethod_Final]</f>
        <v>CASH</v>
      </c>
      <c r="M818">
        <f>salesTable[Quantity_final]</f>
        <v>6</v>
      </c>
      <c r="N818">
        <f>salesTable[UnitPrice_final]</f>
        <v>180</v>
      </c>
      <c r="O818">
        <f>salesTable[revenue_final]</f>
        <v>1080</v>
      </c>
      <c r="P818" t="str">
        <f>salesTable[Phone_final]</f>
        <v>0554805037</v>
      </c>
      <c r="Q818" t="str">
        <f>salesTable[email_final]</f>
        <v>Esi.Addo99@Example.Com</v>
      </c>
      <c r="R818" t="str">
        <f>salesTable[sources_final]</f>
        <v>Online_Sales_2025.xlsx</v>
      </c>
      <c r="S818" s="22"/>
    </row>
    <row r="819" spans="1:19" x14ac:dyDescent="0.3">
      <c r="A819" s="8" t="str">
        <f>salesTable[orderRef_final]</f>
        <v>GH-SUN-2025-00492</v>
      </c>
      <c r="B819" s="17" t="str">
        <f>salesTable[orderDate_final]</f>
        <v>OUT OF SCOPE</v>
      </c>
      <c r="C819" s="17" t="str">
        <f>salesTable[CustomerID_final]</f>
        <v>C0260</v>
      </c>
      <c r="D819" s="17" t="str">
        <f>salesTable[firstName_Final]</f>
        <v>YAW</v>
      </c>
      <c r="E819" s="17" t="str">
        <f>salesTable[lastName_final]</f>
        <v>APPIAH</v>
      </c>
      <c r="F819" s="17" t="str">
        <f>salesTable[Region_Final]</f>
        <v>SUNYANI</v>
      </c>
      <c r="G819" t="str">
        <f>salesTable[productID_Final]</f>
        <v>P005</v>
      </c>
      <c r="H819" t="str">
        <f>salesTable[productName_final]</f>
        <v>SMARTPHONE X</v>
      </c>
      <c r="I819" t="str">
        <f>salesTable[productCategory_finalStatus]</f>
        <v>ELECTRONICS</v>
      </c>
      <c r="J819" t="str">
        <f>salesTable[customerType_Final]</f>
        <v>INDIVIDUAL</v>
      </c>
      <c r="K819" t="str">
        <f>salesTable[SalesChannel_final]</f>
        <v>IN-STORE</v>
      </c>
      <c r="L819" t="str">
        <f>salesTable[paymentMethod_Final]</f>
        <v>CASH</v>
      </c>
      <c r="M819">
        <f>salesTable[Quantity_final]</f>
        <v>11</v>
      </c>
      <c r="N819" t="str">
        <f>salesTable[UnitPrice_final]</f>
        <v>INVALID</v>
      </c>
      <c r="O819" t="str">
        <f>salesTable[revenue_final]</f>
        <v>INVALID</v>
      </c>
      <c r="P819" t="str">
        <f>salesTable[Phone_final]</f>
        <v>0249855356</v>
      </c>
      <c r="Q819" t="str">
        <f>salesTable[email_final]</f>
        <v>Yaw.Appiah99@Example.Com</v>
      </c>
      <c r="R819" t="str">
        <f>salesTable[sources_final]</f>
        <v>Retail_POS_2025.csv</v>
      </c>
      <c r="S819" s="22"/>
    </row>
    <row r="820" spans="1:19" x14ac:dyDescent="0.3">
      <c r="A820" s="8" t="str">
        <f>salesTable[orderRef_final]</f>
        <v>GH-SUN-2025-00500</v>
      </c>
      <c r="B820" s="17">
        <f>salesTable[orderDate_final]</f>
        <v>45993</v>
      </c>
      <c r="C820" s="17" t="str">
        <f>salesTable[CustomerID_final]</f>
        <v>C0286</v>
      </c>
      <c r="D820" s="17" t="str">
        <f>salesTable[firstName_Final]</f>
        <v>KOFI</v>
      </c>
      <c r="E820" s="17" t="str">
        <f>salesTable[lastName_final]</f>
        <v>OSEI</v>
      </c>
      <c r="F820" s="17" t="str">
        <f>salesTable[Region_Final]</f>
        <v>SUNYANI</v>
      </c>
      <c r="G820" t="str">
        <f>salesTable[productID_Final]</f>
        <v>P004</v>
      </c>
      <c r="H820" t="str">
        <f>salesTable[productName_final]</f>
        <v>LASER PRINTER</v>
      </c>
      <c r="I820" t="str">
        <f>salesTable[productCategory_finalStatus]</f>
        <v>OFFICE SUPPLIES</v>
      </c>
      <c r="J820" t="str">
        <f>salesTable[customerType_Final]</f>
        <v>INDIVIDUAL</v>
      </c>
      <c r="K820" t="str">
        <f>salesTable[SalesChannel_final]</f>
        <v>ONLINE</v>
      </c>
      <c r="L820" t="str">
        <f>salesTable[paymentMethod_Final]</f>
        <v>CASH</v>
      </c>
      <c r="M820">
        <f>salesTable[Quantity_final]</f>
        <v>7</v>
      </c>
      <c r="N820">
        <f>salesTable[UnitPrice_final]</f>
        <v>1650</v>
      </c>
      <c r="O820">
        <f>salesTable[revenue_final]</f>
        <v>11550</v>
      </c>
      <c r="P820" t="str">
        <f>salesTable[Phone_final]</f>
        <v>0242454824</v>
      </c>
      <c r="Q820" t="str">
        <f>salesTable[email_final]</f>
        <v>Kofi.Osei83@Example.Com</v>
      </c>
      <c r="R820" t="str">
        <f>salesTable[sources_final]</f>
        <v>Retail_POS_2025.csv</v>
      </c>
      <c r="S820" s="22"/>
    </row>
    <row r="821" spans="1:19" x14ac:dyDescent="0.3">
      <c r="A821" s="8" t="str">
        <f>salesTable[orderRef_final]</f>
        <v>GH-SUN-2025-00508</v>
      </c>
      <c r="B821" s="17">
        <f>salesTable[orderDate_final]</f>
        <v>45936</v>
      </c>
      <c r="C821" s="17" t="str">
        <f>salesTable[CustomerID_final]</f>
        <v>C0284</v>
      </c>
      <c r="D821" s="17" t="str">
        <f>salesTable[firstName_Final]</f>
        <v>AMA</v>
      </c>
      <c r="E821" s="17" t="str">
        <f>salesTable[lastName_final]</f>
        <v>ASARE</v>
      </c>
      <c r="F821" s="17" t="str">
        <f>salesTable[Region_Final]</f>
        <v>SUNYANI</v>
      </c>
      <c r="G821" t="str">
        <f>salesTable[productID_Final]</f>
        <v>P004</v>
      </c>
      <c r="H821" t="str">
        <f>salesTable[productName_final]</f>
        <v>LASER PRINTER</v>
      </c>
      <c r="I821" t="str">
        <f>salesTable[productCategory_finalStatus]</f>
        <v>OFFICE SUPPLIES</v>
      </c>
      <c r="J821" t="str">
        <f>salesTable[customerType_Final]</f>
        <v>GOVERNMENT</v>
      </c>
      <c r="K821" t="str">
        <f>salesTable[SalesChannel_final]</f>
        <v>MOBILE APP</v>
      </c>
      <c r="L821" t="str">
        <f>salesTable[paymentMethod_Final]</f>
        <v>CASH</v>
      </c>
      <c r="M821">
        <f>salesTable[Quantity_final]</f>
        <v>9</v>
      </c>
      <c r="N821">
        <f>salesTable[UnitPrice_final]</f>
        <v>1650</v>
      </c>
      <c r="O821">
        <f>salesTable[revenue_final]</f>
        <v>14850</v>
      </c>
      <c r="P821" t="str">
        <f>salesTable[Phone_final]</f>
        <v>0559776948</v>
      </c>
      <c r="Q821" t="str">
        <f>salesTable[email_final]</f>
        <v>Ama.Asare74@Example.Com</v>
      </c>
      <c r="R821" t="str">
        <f>salesTable[sources_final]</f>
        <v>Agent_App_2025.csv</v>
      </c>
      <c r="S821" s="22"/>
    </row>
    <row r="822" spans="1:19" x14ac:dyDescent="0.3">
      <c r="A822" s="8" t="str">
        <f>salesTable[orderRef_final]</f>
        <v>GH-SUN-2025-00514</v>
      </c>
      <c r="B822" s="17" t="str">
        <f>salesTable[orderDate_final]</f>
        <v>OUT OF SCOPE</v>
      </c>
      <c r="C822" s="17" t="str">
        <f>salesTable[CustomerID_final]</f>
        <v>C0080</v>
      </c>
      <c r="D822" s="17" t="str">
        <f>salesTable[firstName_Final]</f>
        <v>ADWOA</v>
      </c>
      <c r="E822" s="17" t="str">
        <f>salesTable[lastName_final]</f>
        <v>ARTHUR</v>
      </c>
      <c r="F822" s="17" t="str">
        <f>salesTable[Region_Final]</f>
        <v>SUNYANI</v>
      </c>
      <c r="G822" t="str">
        <f>salesTable[productID_Final]</f>
        <v>P010</v>
      </c>
      <c r="H822" t="str">
        <f>salesTable[productName_final]</f>
        <v>AIR CONDITIONER</v>
      </c>
      <c r="I822" t="str">
        <f>salesTable[productCategory_finalStatus]</f>
        <v>HOME APPLIANCES</v>
      </c>
      <c r="J822" t="str">
        <f>salesTable[customerType_Final]</f>
        <v>BUSINESS</v>
      </c>
      <c r="K822" t="str">
        <f>salesTable[SalesChannel_final]</f>
        <v>ONLINE</v>
      </c>
      <c r="L822" t="str">
        <f>salesTable[paymentMethod_Final]</f>
        <v>CASH</v>
      </c>
      <c r="M822">
        <f>salesTable[Quantity_final]</f>
        <v>6</v>
      </c>
      <c r="N822">
        <f>salesTable[UnitPrice_final]</f>
        <v>3600</v>
      </c>
      <c r="O822">
        <f>salesTable[revenue_final]</f>
        <v>21600</v>
      </c>
      <c r="P822" t="str">
        <f>salesTable[Phone_final]</f>
        <v>0542774579</v>
      </c>
      <c r="Q822" t="str">
        <f>salesTable[email_final]</f>
        <v>Adwoa.Arthur45@Example.Com</v>
      </c>
      <c r="R822" t="str">
        <f>salesTable[sources_final]</f>
        <v>Agent_App_2025.csv</v>
      </c>
      <c r="S822" s="22"/>
    </row>
    <row r="823" spans="1:19" x14ac:dyDescent="0.3">
      <c r="A823" s="8" t="str">
        <f>salesTable[orderRef_final]</f>
        <v>GH-SUN-2025-00536</v>
      </c>
      <c r="B823" s="17">
        <f>salesTable[orderDate_final]</f>
        <v>45984</v>
      </c>
      <c r="C823" s="17" t="str">
        <f>salesTable[CustomerID_final]</f>
        <v>C0237</v>
      </c>
      <c r="D823" s="17" t="str">
        <f>salesTable[firstName_Final]</f>
        <v>NAA</v>
      </c>
      <c r="E823" s="17" t="str">
        <f>salesTable[lastName_final]</f>
        <v>ARTHUR</v>
      </c>
      <c r="F823" s="17" t="str">
        <f>salesTable[Region_Final]</f>
        <v>SUNYANI</v>
      </c>
      <c r="G823" t="str">
        <f>salesTable[productID_Final]</f>
        <v>P006</v>
      </c>
      <c r="H823" t="str">
        <f>salesTable[productName_final]</f>
        <v>STANDING DESK</v>
      </c>
      <c r="I823" t="str">
        <f>salesTable[productCategory_finalStatus]</f>
        <v>FURNITURE</v>
      </c>
      <c r="J823" t="str">
        <f>salesTable[customerType_Final]</f>
        <v>BUSINESS</v>
      </c>
      <c r="K823" t="str">
        <f>salesTable[SalesChannel_final]</f>
        <v>ONLINE</v>
      </c>
      <c r="L823" t="str">
        <f>salesTable[paymentMethod_Final]</f>
        <v>BANK TRANSFER</v>
      </c>
      <c r="M823">
        <f>salesTable[Quantity_final]</f>
        <v>5</v>
      </c>
      <c r="N823">
        <f>salesTable[UnitPrice_final]</f>
        <v>1900</v>
      </c>
      <c r="O823">
        <f>salesTable[revenue_final]</f>
        <v>9500</v>
      </c>
      <c r="P823" t="str">
        <f>salesTable[Phone_final]</f>
        <v>0591123300</v>
      </c>
      <c r="Q823" t="str">
        <f>salesTable[email_final]</f>
        <v>Naa.Arthur54@Example.Com</v>
      </c>
      <c r="R823" t="str">
        <f>salesTable[sources_final]</f>
        <v>Mobile_App_Export.csv</v>
      </c>
      <c r="S823" s="22"/>
    </row>
    <row r="824" spans="1:19" x14ac:dyDescent="0.3">
      <c r="A824" s="8" t="str">
        <f>salesTable[orderRef_final]</f>
        <v>GH-SUN-2025-00549</v>
      </c>
      <c r="B824" s="17" t="str">
        <f>salesTable[orderDate_final]</f>
        <v>OUT OF SCOPE</v>
      </c>
      <c r="C824" s="17" t="str">
        <f>salesTable[CustomerID_final]</f>
        <v>C0342</v>
      </c>
      <c r="D824" s="17" t="str">
        <f>salesTable[firstName_Final]</f>
        <v>YAW</v>
      </c>
      <c r="E824" s="17" t="str">
        <f>salesTable[lastName_final]</f>
        <v>BADU</v>
      </c>
      <c r="F824" s="17" t="str">
        <f>salesTable[Region_Final]</f>
        <v>SUNYANI</v>
      </c>
      <c r="G824" t="str">
        <f>salesTable[productID_Final]</f>
        <v>P006</v>
      </c>
      <c r="H824" t="str">
        <f>salesTable[productName_final]</f>
        <v>STANDING DESK</v>
      </c>
      <c r="I824" t="str">
        <f>salesTable[productCategory_finalStatus]</f>
        <v>FURNITURE</v>
      </c>
      <c r="J824" t="str">
        <f>salesTable[customerType_Final]</f>
        <v>INDIVIDUAL</v>
      </c>
      <c r="K824" t="str">
        <f>salesTable[SalesChannel_final]</f>
        <v>MOBILE APP</v>
      </c>
      <c r="L824" t="str">
        <f>salesTable[paymentMethod_Final]</f>
        <v>BANK TRANSFER</v>
      </c>
      <c r="M824">
        <f>salesTable[Quantity_final]</f>
        <v>5</v>
      </c>
      <c r="N824">
        <f>salesTable[UnitPrice_final]</f>
        <v>1900</v>
      </c>
      <c r="O824">
        <f>salesTable[revenue_final]</f>
        <v>9500</v>
      </c>
      <c r="P824" t="str">
        <f>salesTable[Phone_final]</f>
        <v>0204288153</v>
      </c>
      <c r="Q824" t="str">
        <f>salesTable[email_final]</f>
        <v>Yaw.Badu15@Example.Com</v>
      </c>
      <c r="R824" t="str">
        <f>salesTable[sources_final]</f>
        <v>Mobile_App_Export.csv</v>
      </c>
      <c r="S824" s="22"/>
    </row>
    <row r="825" spans="1:19" x14ac:dyDescent="0.3">
      <c r="A825" s="8" t="str">
        <f>salesTable[orderRef_final]</f>
        <v>GH-SUN-2025-00550</v>
      </c>
      <c r="B825" s="17">
        <f>salesTable[orderDate_final]</f>
        <v>45972</v>
      </c>
      <c r="C825" s="17" t="str">
        <f>salesTable[CustomerID_final]</f>
        <v>C0341</v>
      </c>
      <c r="D825" s="17" t="str">
        <f>salesTable[firstName_Final]</f>
        <v>NAA</v>
      </c>
      <c r="E825" s="17" t="str">
        <f>salesTable[lastName_final]</f>
        <v>ASARE</v>
      </c>
      <c r="F825" s="17" t="str">
        <f>salesTable[Region_Final]</f>
        <v>SUNYANI</v>
      </c>
      <c r="G825" t="str">
        <f>salesTable[productID_Final]</f>
        <v>P005</v>
      </c>
      <c r="H825" t="str">
        <f>salesTable[productName_final]</f>
        <v>SMARTPHONE X</v>
      </c>
      <c r="I825" t="str">
        <f>salesTable[productCategory_finalStatus]</f>
        <v>ELECTRONICS</v>
      </c>
      <c r="J825" t="str">
        <f>salesTable[customerType_Final]</f>
        <v>GOVERNMENT</v>
      </c>
      <c r="K825" t="str">
        <f>salesTable[SalesChannel_final]</f>
        <v>MOBILE APP</v>
      </c>
      <c r="L825" t="str">
        <f>salesTable[paymentMethod_Final]</f>
        <v>MOBILE MONEY</v>
      </c>
      <c r="M825" t="str">
        <f>salesTable[Quantity_final]</f>
        <v>INVALID</v>
      </c>
      <c r="N825">
        <f>salesTable[UnitPrice_final]</f>
        <v>2800</v>
      </c>
      <c r="O825" t="str">
        <f>salesTable[revenue_final]</f>
        <v>INVALID</v>
      </c>
      <c r="P825" t="str">
        <f>salesTable[Phone_final]</f>
        <v>0595268213</v>
      </c>
      <c r="Q825" t="str">
        <f>salesTable[email_final]</f>
        <v>Naa.Asare28@Example.Com</v>
      </c>
      <c r="R825" t="str">
        <f>salesTable[sources_final]</f>
        <v>Retail_POS_2025.csv</v>
      </c>
      <c r="S825" s="22"/>
    </row>
    <row r="826" spans="1:19" x14ac:dyDescent="0.3">
      <c r="A826" s="8" t="str">
        <f>salesTable[orderRef_final]</f>
        <v>GH-SUN-2025-00552</v>
      </c>
      <c r="B826" s="17">
        <f>salesTable[orderDate_final]</f>
        <v>45826</v>
      </c>
      <c r="C826" s="17" t="str">
        <f>salesTable[CustomerID_final]</f>
        <v>C0196</v>
      </c>
      <c r="D826" s="17" t="str">
        <f>salesTable[firstName_Final]</f>
        <v>KWAME</v>
      </c>
      <c r="E826" s="17" t="str">
        <f>salesTable[lastName_final]</f>
        <v>OSEI</v>
      </c>
      <c r="F826" s="17" t="str">
        <f>salesTable[Region_Final]</f>
        <v>SUNYANI</v>
      </c>
      <c r="G826" t="str">
        <f>salesTable[productID_Final]</f>
        <v>P004</v>
      </c>
      <c r="H826" t="str">
        <f>salesTable[productName_final]</f>
        <v>LASER PRINTER</v>
      </c>
      <c r="I826" t="str">
        <f>salesTable[productCategory_finalStatus]</f>
        <v>OFFICE SUPPLIES</v>
      </c>
      <c r="J826" t="str">
        <f>salesTable[customerType_Final]</f>
        <v>GOVERNMENT</v>
      </c>
      <c r="K826" t="str">
        <f>salesTable[SalesChannel_final]</f>
        <v>AGENT</v>
      </c>
      <c r="L826" t="str">
        <f>salesTable[paymentMethod_Final]</f>
        <v>CARD</v>
      </c>
      <c r="M826">
        <f>salesTable[Quantity_final]</f>
        <v>1</v>
      </c>
      <c r="N826">
        <f>salesTable[UnitPrice_final]</f>
        <v>1650</v>
      </c>
      <c r="O826">
        <f>salesTable[revenue_final]</f>
        <v>1650</v>
      </c>
      <c r="P826" t="str">
        <f>salesTable[Phone_final]</f>
        <v>0262939143</v>
      </c>
      <c r="Q826" t="str">
        <f>salesTable[email_final]</f>
        <v>Kwame.Osei54@Example.Com</v>
      </c>
      <c r="R826" t="str">
        <f>salesTable[sources_final]</f>
        <v>Online_Sales_2025.xlsx</v>
      </c>
      <c r="S826" s="22"/>
    </row>
    <row r="827" spans="1:19" x14ac:dyDescent="0.3">
      <c r="A827" s="8" t="str">
        <f>salesTable[orderRef_final]</f>
        <v>GH-SUN-2025-00555</v>
      </c>
      <c r="B827" s="17">
        <f>salesTable[orderDate_final]</f>
        <v>45954</v>
      </c>
      <c r="C827" s="17" t="str">
        <f>salesTable[CustomerID_final]</f>
        <v>C0239</v>
      </c>
      <c r="D827" s="17" t="str">
        <f>salesTable[firstName_Final]</f>
        <v>ESI</v>
      </c>
      <c r="E827" s="17" t="str">
        <f>salesTable[lastName_final]</f>
        <v>OWUSU</v>
      </c>
      <c r="F827" s="17" t="str">
        <f>salesTable[Region_Final]</f>
        <v>SUNYANI</v>
      </c>
      <c r="G827" t="str">
        <f>salesTable[productID_Final]</f>
        <v>P006</v>
      </c>
      <c r="H827" t="str">
        <f>salesTable[productName_final]</f>
        <v>STANDING DESK</v>
      </c>
      <c r="I827" t="str">
        <f>salesTable[productCategory_finalStatus]</f>
        <v>FURNITURE</v>
      </c>
      <c r="J827" t="str">
        <f>salesTable[customerType_Final]</f>
        <v>INDIVIDUAL</v>
      </c>
      <c r="K827" t="str">
        <f>salesTable[SalesChannel_final]</f>
        <v>MOBILE APP</v>
      </c>
      <c r="L827" t="str">
        <f>salesTable[paymentMethod_Final]</f>
        <v>CASH</v>
      </c>
      <c r="M827">
        <f>salesTable[Quantity_final]</f>
        <v>1</v>
      </c>
      <c r="N827">
        <f>salesTable[UnitPrice_final]</f>
        <v>1900</v>
      </c>
      <c r="O827">
        <f>salesTable[revenue_final]</f>
        <v>1900</v>
      </c>
      <c r="P827" t="str">
        <f>salesTable[Phone_final]</f>
        <v>0542324517</v>
      </c>
      <c r="Q827" t="str">
        <f>salesTable[email_final]</f>
        <v>Esi.Owusu53@Example.Com</v>
      </c>
      <c r="R827" t="str">
        <f>salesTable[sources_final]</f>
        <v>Agent_App_2025.csv</v>
      </c>
      <c r="S827" s="22"/>
    </row>
    <row r="828" spans="1:19" x14ac:dyDescent="0.3">
      <c r="A828" s="8" t="str">
        <f>salesTable[orderRef_final]</f>
        <v>GH-SUN-2025-00563</v>
      </c>
      <c r="B828" s="17">
        <f>salesTable[orderDate_final]</f>
        <v>45715</v>
      </c>
      <c r="C828" s="17" t="str">
        <f>salesTable[CustomerID_final]</f>
        <v>C0160</v>
      </c>
      <c r="D828" s="17" t="str">
        <f>salesTable[firstName_Final]</f>
        <v>MICHAEL</v>
      </c>
      <c r="E828" s="17" t="str">
        <f>salesTable[lastName_final]</f>
        <v>ARTHUR</v>
      </c>
      <c r="F828" s="17" t="str">
        <f>salesTable[Region_Final]</f>
        <v>SUNYANI</v>
      </c>
      <c r="G828" t="str">
        <f>salesTable[productID_Final]</f>
        <v>P007</v>
      </c>
      <c r="H828" t="str">
        <f>salesTable[productName_final]</f>
        <v>COTTON SHIRT</v>
      </c>
      <c r="I828" t="str">
        <f>salesTable[productCategory_finalStatus]</f>
        <v>CLOTHING</v>
      </c>
      <c r="J828" t="str">
        <f>salesTable[customerType_Final]</f>
        <v>BUSINESS</v>
      </c>
      <c r="K828" t="str">
        <f>salesTable[SalesChannel_final]</f>
        <v>ONLINE</v>
      </c>
      <c r="L828" t="str">
        <f>salesTable[paymentMethod_Final]</f>
        <v>CASH</v>
      </c>
      <c r="M828">
        <f>salesTable[Quantity_final]</f>
        <v>3</v>
      </c>
      <c r="N828">
        <f>salesTable[UnitPrice_final]</f>
        <v>180</v>
      </c>
      <c r="O828">
        <f>salesTable[revenue_final]</f>
        <v>540</v>
      </c>
      <c r="P828" t="str">
        <f>salesTable[Phone_final]</f>
        <v>0596301978</v>
      </c>
      <c r="Q828" t="str">
        <f>salesTable[email_final]</f>
        <v>Michael.Arthur41@Example.Com</v>
      </c>
      <c r="R828" t="str">
        <f>salesTable[sources_final]</f>
        <v>Agent_App_2025.csv</v>
      </c>
      <c r="S828" s="22"/>
    </row>
    <row r="829" spans="1:19" x14ac:dyDescent="0.3">
      <c r="A829" s="8" t="str">
        <f>salesTable[orderRef_final]</f>
        <v>GH-SUN-2025-00580</v>
      </c>
      <c r="B829" s="17">
        <f>salesTable[orderDate_final]</f>
        <v>45707</v>
      </c>
      <c r="C829" s="17" t="str">
        <f>salesTable[CustomerID_final]</f>
        <v>C0244</v>
      </c>
      <c r="D829" s="17" t="str">
        <f>salesTable[firstName_Final]</f>
        <v>AKOSUA</v>
      </c>
      <c r="E829" s="17" t="str">
        <f>salesTable[lastName_final]</f>
        <v>OWUSU</v>
      </c>
      <c r="F829" s="17" t="str">
        <f>salesTable[Region_Final]</f>
        <v>SUNYANI</v>
      </c>
      <c r="G829" t="str">
        <f>salesTable[productID_Final]</f>
        <v>P010</v>
      </c>
      <c r="H829" t="str">
        <f>salesTable[productName_final]</f>
        <v>AIR CONDITIONER</v>
      </c>
      <c r="I829" t="str">
        <f>salesTable[productCategory_finalStatus]</f>
        <v>HOME APPLIANCES</v>
      </c>
      <c r="J829" t="str">
        <f>salesTable[customerType_Final]</f>
        <v>GOVERNMENT</v>
      </c>
      <c r="K829" t="str">
        <f>salesTable[SalesChannel_final]</f>
        <v>MOBILE APP</v>
      </c>
      <c r="L829" t="str">
        <f>salesTable[paymentMethod_Final]</f>
        <v>MOBILE MONEY</v>
      </c>
      <c r="M829">
        <f>salesTable[Quantity_final]</f>
        <v>10</v>
      </c>
      <c r="N829">
        <f>salesTable[UnitPrice_final]</f>
        <v>3600</v>
      </c>
      <c r="O829">
        <f>salesTable[revenue_final]</f>
        <v>36000</v>
      </c>
      <c r="P829" t="str">
        <f>salesTable[Phone_final]</f>
        <v>0264109122</v>
      </c>
      <c r="Q829" t="str">
        <f>salesTable[email_final]</f>
        <v>Akosua.Owusu95@Example.Com</v>
      </c>
      <c r="R829" t="str">
        <f>salesTable[sources_final]</f>
        <v>Mobile_App_Export.csv</v>
      </c>
      <c r="S829" s="22"/>
    </row>
    <row r="830" spans="1:19" x14ac:dyDescent="0.3">
      <c r="A830" s="8" t="str">
        <f>salesTable[orderRef_final]</f>
        <v>GH-SUN-2025-00582</v>
      </c>
      <c r="B830" s="17">
        <f>salesTable[orderDate_final]</f>
        <v>45684</v>
      </c>
      <c r="C830" s="17" t="str">
        <f>salesTable[CustomerID_final]</f>
        <v>C0155</v>
      </c>
      <c r="D830" s="17" t="str">
        <f>salesTable[firstName_Final]</f>
        <v>DANIEL</v>
      </c>
      <c r="E830" s="17" t="str">
        <f>salesTable[lastName_final]</f>
        <v>BADU</v>
      </c>
      <c r="F830" s="17" t="str">
        <f>salesTable[Region_Final]</f>
        <v>SUNYANI</v>
      </c>
      <c r="G830" t="str">
        <f>salesTable[productID_Final]</f>
        <v>P012</v>
      </c>
      <c r="H830" t="str">
        <f>salesTable[productName_final]</f>
        <v>BLENDER PLUS</v>
      </c>
      <c r="I830" t="str">
        <f>salesTable[productCategory_finalStatus]</f>
        <v>HOME APPLIANCES</v>
      </c>
      <c r="J830" t="str">
        <f>salesTable[customerType_Final]</f>
        <v>GOVERNMENT</v>
      </c>
      <c r="K830" t="str">
        <f>salesTable[SalesChannel_final]</f>
        <v>ONLINE</v>
      </c>
      <c r="L830" t="str">
        <f>salesTable[paymentMethod_Final]</f>
        <v>BANK TRANSFER</v>
      </c>
      <c r="M830" t="str">
        <f>salesTable[Quantity_final]</f>
        <v>INVALID</v>
      </c>
      <c r="N830">
        <f>salesTable[UnitPrice_final]</f>
        <v>620</v>
      </c>
      <c r="O830" t="str">
        <f>salesTable[revenue_final]</f>
        <v>INVALID</v>
      </c>
      <c r="P830" t="str">
        <f>salesTable[Phone_final]</f>
        <v>0598714562</v>
      </c>
      <c r="Q830" t="str">
        <f>salesTable[email_final]</f>
        <v>Daniel.Badu65@Example.Com</v>
      </c>
      <c r="R830" t="str">
        <f>salesTable[sources_final]</f>
        <v>Online_Sales_2025.xlsx</v>
      </c>
      <c r="S830" s="22"/>
    </row>
    <row r="831" spans="1:19" x14ac:dyDescent="0.3">
      <c r="A831" s="8" t="str">
        <f>salesTable[orderRef_final]</f>
        <v>GH-SUN-2025-00583</v>
      </c>
      <c r="B831" s="17">
        <f>salesTable[orderDate_final]</f>
        <v>45783</v>
      </c>
      <c r="C831" s="17" t="str">
        <f>salesTable[CustomerID_final]</f>
        <v>C0369</v>
      </c>
      <c r="D831" s="17" t="str">
        <f>salesTable[firstName_Final]</f>
        <v>MICHAEL</v>
      </c>
      <c r="E831" s="17" t="str">
        <f>salesTable[lastName_final]</f>
        <v>ANTWI</v>
      </c>
      <c r="F831" s="17" t="str">
        <f>salesTable[Region_Final]</f>
        <v>SUNYANI</v>
      </c>
      <c r="G831" t="str">
        <f>salesTable[productID_Final]</f>
        <v>P002</v>
      </c>
      <c r="H831" t="str">
        <f>salesTable[productName_final]</f>
        <v>OFFICE CHAIR</v>
      </c>
      <c r="I831" t="str">
        <f>salesTable[productCategory_finalStatus]</f>
        <v>FURNITURE</v>
      </c>
      <c r="J831" t="str">
        <f>salesTable[customerType_Final]</f>
        <v>BUSINESS</v>
      </c>
      <c r="K831" t="str">
        <f>salesTable[SalesChannel_final]</f>
        <v>ONLINE</v>
      </c>
      <c r="L831" t="str">
        <f>salesTable[paymentMethod_Final]</f>
        <v>BANK TRANSFER</v>
      </c>
      <c r="M831">
        <f>salesTable[Quantity_final]</f>
        <v>2</v>
      </c>
      <c r="N831">
        <f>salesTable[UnitPrice_final]</f>
        <v>850</v>
      </c>
      <c r="O831">
        <f>salesTable[revenue_final]</f>
        <v>1700</v>
      </c>
      <c r="P831" t="str">
        <f>salesTable[Phone_final]</f>
        <v>0243959315</v>
      </c>
      <c r="Q831" t="str">
        <f>salesTable[email_final]</f>
        <v>Michael.Antwi34@Example.Com</v>
      </c>
      <c r="R831" t="str">
        <f>salesTable[sources_final]</f>
        <v>Online_Sales_2025.xlsx</v>
      </c>
      <c r="S831" s="22"/>
    </row>
    <row r="832" spans="1:19" x14ac:dyDescent="0.3">
      <c r="A832" s="8" t="str">
        <f>salesTable[orderRef_final]</f>
        <v>GH-SUN-2025-00587</v>
      </c>
      <c r="B832" s="17">
        <f>salesTable[orderDate_final]</f>
        <v>45992</v>
      </c>
      <c r="C832" s="17" t="str">
        <f>salesTable[CustomerID_final]</f>
        <v>C0396</v>
      </c>
      <c r="D832" s="17" t="str">
        <f>salesTable[firstName_Final]</f>
        <v>ADWOA</v>
      </c>
      <c r="E832" s="17" t="str">
        <f>salesTable[lastName_final]</f>
        <v>BADU</v>
      </c>
      <c r="F832" s="17" t="str">
        <f>salesTable[Region_Final]</f>
        <v>SUNYANI</v>
      </c>
      <c r="G832" t="str">
        <f>salesTable[productID_Final]</f>
        <v>P009</v>
      </c>
      <c r="H832" t="str">
        <f>salesTable[productName_final]</f>
        <v>FILING CABINET</v>
      </c>
      <c r="I832" t="str">
        <f>salesTable[productCategory_finalStatus]</f>
        <v>OFFICE SUPPLIES</v>
      </c>
      <c r="J832" t="str">
        <f>salesTable[customerType_Final]</f>
        <v>INDIVIDUAL</v>
      </c>
      <c r="K832" t="str">
        <f>salesTable[SalesChannel_final]</f>
        <v>AGENT</v>
      </c>
      <c r="L832" t="str">
        <f>salesTable[paymentMethod_Final]</f>
        <v>BANK TRANSFER</v>
      </c>
      <c r="M832">
        <f>salesTable[Quantity_final]</f>
        <v>4</v>
      </c>
      <c r="N832">
        <f>salesTable[UnitPrice_final]</f>
        <v>980</v>
      </c>
      <c r="O832">
        <f>salesTable[revenue_final]</f>
        <v>3920</v>
      </c>
      <c r="P832" t="str">
        <f>salesTable[Phone_final]</f>
        <v>0263579079</v>
      </c>
      <c r="Q832" t="str">
        <f>salesTable[email_final]</f>
        <v>Adwoa.Badu96@Example.Com</v>
      </c>
      <c r="R832" t="str">
        <f>salesTable[sources_final]</f>
        <v>Mobile_App_Export.csv</v>
      </c>
      <c r="S832" s="22"/>
    </row>
    <row r="833" spans="1:19" x14ac:dyDescent="0.3">
      <c r="A833" s="8" t="str">
        <f>salesTable[orderRef_final]</f>
        <v>GH-SUN-2025-00590</v>
      </c>
      <c r="B833" s="17" t="str">
        <f>salesTable[orderDate_final]</f>
        <v>OUT OF SCOPE</v>
      </c>
      <c r="C833" s="17" t="str">
        <f>salesTable[CustomerID_final]</f>
        <v>C0310</v>
      </c>
      <c r="D833" s="17" t="str">
        <f>salesTable[firstName_Final]</f>
        <v>NAA</v>
      </c>
      <c r="E833" s="17" t="str">
        <f>salesTable[lastName_final]</f>
        <v>OWUSU</v>
      </c>
      <c r="F833" s="17" t="str">
        <f>salesTable[Region_Final]</f>
        <v>SUNYANI</v>
      </c>
      <c r="G833" t="str">
        <f>salesTable[productID_Final]</f>
        <v>P008</v>
      </c>
      <c r="H833" t="str">
        <f>salesTable[productName_final]</f>
        <v>MICROWAVE 25L</v>
      </c>
      <c r="I833" t="str">
        <f>salesTable[productCategory_finalStatus]</f>
        <v>HOME APPLIANCES</v>
      </c>
      <c r="J833" t="str">
        <f>salesTable[customerType_Final]</f>
        <v>GOVERNMENT</v>
      </c>
      <c r="K833" t="str">
        <f>salesTable[SalesChannel_final]</f>
        <v>IN-STORE</v>
      </c>
      <c r="L833" t="str">
        <f>salesTable[paymentMethod_Final]</f>
        <v>CASH</v>
      </c>
      <c r="M833">
        <f>salesTable[Quantity_final]</f>
        <v>6</v>
      </c>
      <c r="N833">
        <f>salesTable[UnitPrice_final]</f>
        <v>1250</v>
      </c>
      <c r="O833">
        <f>salesTable[revenue_final]</f>
        <v>7500</v>
      </c>
      <c r="P833" t="str">
        <f>salesTable[Phone_final]</f>
        <v>0544208967</v>
      </c>
      <c r="Q833" t="str">
        <f>salesTable[email_final]</f>
        <v>Naa.Owusu82@Example.Com</v>
      </c>
      <c r="R833" t="str">
        <f>salesTable[sources_final]</f>
        <v>Online_Sales_2025.xlsx</v>
      </c>
      <c r="S833" s="22"/>
    </row>
    <row r="834" spans="1:19" x14ac:dyDescent="0.3">
      <c r="A834" s="8" t="str">
        <f>salesTable[orderRef_final]</f>
        <v>GH-SUN-2025-00591</v>
      </c>
      <c r="B834" s="17" t="str">
        <f>salesTable[orderDate_final]</f>
        <v>OUT OF SCOPE</v>
      </c>
      <c r="C834" s="17" t="str">
        <f>salesTable[CustomerID_final]</f>
        <v>C0231</v>
      </c>
      <c r="D834" s="17" t="str">
        <f>salesTable[firstName_Final]</f>
        <v>KOFI</v>
      </c>
      <c r="E834" s="17" t="str">
        <f>salesTable[lastName_final]</f>
        <v>BOATENG</v>
      </c>
      <c r="F834" s="17" t="str">
        <f>salesTable[Region_Final]</f>
        <v>SUNYANI</v>
      </c>
      <c r="G834" t="str">
        <f>salesTable[productID_Final]</f>
        <v>P011</v>
      </c>
      <c r="H834" t="str">
        <f>salesTable[productName_final]</f>
        <v>EXECUTIVE DESK</v>
      </c>
      <c r="I834" t="str">
        <f>salesTable[productCategory_finalStatus]</f>
        <v>FURNITURE</v>
      </c>
      <c r="J834" t="str">
        <f>salesTable[customerType_Final]</f>
        <v>INDIVIDUAL</v>
      </c>
      <c r="K834" t="str">
        <f>salesTable[SalesChannel_final]</f>
        <v>MOBILE APP</v>
      </c>
      <c r="L834" t="str">
        <f>salesTable[paymentMethod_Final]</f>
        <v>CASH</v>
      </c>
      <c r="M834">
        <f>salesTable[Quantity_final]</f>
        <v>2</v>
      </c>
      <c r="N834">
        <f>salesTable[UnitPrice_final]</f>
        <v>2400</v>
      </c>
      <c r="O834">
        <f>salesTable[revenue_final]</f>
        <v>4800</v>
      </c>
      <c r="P834" t="str">
        <f>salesTable[Phone_final]</f>
        <v>0507617429</v>
      </c>
      <c r="Q834" t="str">
        <f>salesTable[email_final]</f>
        <v>Kofi.Boateng49@Example.Com</v>
      </c>
      <c r="R834" t="str">
        <f>salesTable[sources_final]</f>
        <v>Mobile_App_Export.csv</v>
      </c>
      <c r="S834" s="22"/>
    </row>
    <row r="835" spans="1:19" x14ac:dyDescent="0.3">
      <c r="A835" s="8" t="str">
        <f>salesTable[orderRef_final]</f>
        <v>GH-SUN-2025-00592</v>
      </c>
      <c r="B835" s="17">
        <f>salesTable[orderDate_final]</f>
        <v>45687</v>
      </c>
      <c r="C835" s="17" t="str">
        <f>salesTable[CustomerID_final]</f>
        <v>C0004</v>
      </c>
      <c r="D835" s="17" t="str">
        <f>salesTable[firstName_Final]</f>
        <v>ABENA</v>
      </c>
      <c r="E835" s="17" t="str">
        <f>salesTable[lastName_final]</f>
        <v>BADU</v>
      </c>
      <c r="F835" s="17" t="str">
        <f>salesTable[Region_Final]</f>
        <v>SUNYANI</v>
      </c>
      <c r="G835" t="str">
        <f>salesTable[productID_Final]</f>
        <v>P005</v>
      </c>
      <c r="H835" t="str">
        <f>salesTable[productName_final]</f>
        <v>SMARTPHONE X</v>
      </c>
      <c r="I835" t="str">
        <f>salesTable[productCategory_finalStatus]</f>
        <v>ELECTRONICS</v>
      </c>
      <c r="J835" t="str">
        <f>salesTable[customerType_Final]</f>
        <v>INDIVIDUAL</v>
      </c>
      <c r="K835" t="str">
        <f>salesTable[SalesChannel_final]</f>
        <v>ONLINE</v>
      </c>
      <c r="L835" t="str">
        <f>salesTable[paymentMethod_Final]</f>
        <v>CARD</v>
      </c>
      <c r="M835">
        <f>salesTable[Quantity_final]</f>
        <v>2</v>
      </c>
      <c r="N835">
        <f>salesTable[UnitPrice_final]</f>
        <v>2800</v>
      </c>
      <c r="O835">
        <f>salesTable[revenue_final]</f>
        <v>5600</v>
      </c>
      <c r="P835" t="str">
        <f>salesTable[Phone_final]</f>
        <v>0271749626</v>
      </c>
      <c r="Q835" t="str">
        <f>salesTable[email_final]</f>
        <v>Abena.Badu85@Example.Com</v>
      </c>
      <c r="R835" t="str">
        <f>salesTable[sources_final]</f>
        <v>Online_Sales_2025.xlsx</v>
      </c>
      <c r="S835" s="22"/>
    </row>
    <row r="836" spans="1:19" x14ac:dyDescent="0.3">
      <c r="A836" s="8" t="str">
        <f>salesTable[orderRef_final]</f>
        <v>GH-SUN-2025-00598</v>
      </c>
      <c r="B836" s="17" t="str">
        <f>salesTable[orderDate_final]</f>
        <v>OUT OF SCOPE</v>
      </c>
      <c r="C836" s="17" t="str">
        <f>salesTable[CustomerID_final]</f>
        <v>C0212</v>
      </c>
      <c r="D836" s="17" t="str">
        <f>salesTable[firstName_Final]</f>
        <v>KOJO</v>
      </c>
      <c r="E836" s="17" t="str">
        <f>salesTable[lastName_final]</f>
        <v>ARTHUR</v>
      </c>
      <c r="F836" s="17" t="str">
        <f>salesTable[Region_Final]</f>
        <v>SUNYANI</v>
      </c>
      <c r="G836" t="str">
        <f>salesTable[productID_Final]</f>
        <v>P010</v>
      </c>
      <c r="H836" t="str">
        <f>salesTable[productName_final]</f>
        <v>AIR CONDITIONER</v>
      </c>
      <c r="I836" t="str">
        <f>salesTable[productCategory_finalStatus]</f>
        <v>HOME APPLIANCES</v>
      </c>
      <c r="J836" t="str">
        <f>salesTable[customerType_Final]</f>
        <v>GOVERNMENT</v>
      </c>
      <c r="K836" t="str">
        <f>salesTable[SalesChannel_final]</f>
        <v>AGENT</v>
      </c>
      <c r="L836" t="str">
        <f>salesTable[paymentMethod_Final]</f>
        <v>BANK TRANSFER</v>
      </c>
      <c r="M836">
        <f>salesTable[Quantity_final]</f>
        <v>7</v>
      </c>
      <c r="N836">
        <f>salesTable[UnitPrice_final]</f>
        <v>3600</v>
      </c>
      <c r="O836">
        <f>salesTable[revenue_final]</f>
        <v>25200</v>
      </c>
      <c r="P836" t="str">
        <f>salesTable[Phone_final]</f>
        <v>0262278814</v>
      </c>
      <c r="Q836" t="str">
        <f>salesTable[email_final]</f>
        <v>Kojo.Arthur51@Example.Com</v>
      </c>
      <c r="R836" t="str">
        <f>salesTable[sources_final]</f>
        <v>Retail_POS_2025.csv</v>
      </c>
      <c r="S836" s="22"/>
    </row>
    <row r="837" spans="1:19" x14ac:dyDescent="0.3">
      <c r="A837" s="8" t="str">
        <f>salesTable[orderRef_final]</f>
        <v>GH-SUN-2025-00600</v>
      </c>
      <c r="B837" s="17">
        <f>salesTable[orderDate_final]</f>
        <v>46011</v>
      </c>
      <c r="C837" s="17" t="str">
        <f>salesTable[CustomerID_final]</f>
        <v>C0153</v>
      </c>
      <c r="D837" s="17" t="str">
        <f>salesTable[firstName_Final]</f>
        <v>AKOSUA</v>
      </c>
      <c r="E837" s="17" t="str">
        <f>salesTable[lastName_final]</f>
        <v>OWUSU</v>
      </c>
      <c r="F837" s="17" t="str">
        <f>salesTable[Region_Final]</f>
        <v>SUNYANI</v>
      </c>
      <c r="G837" t="str">
        <f>salesTable[productID_Final]</f>
        <v>P010</v>
      </c>
      <c r="H837" t="str">
        <f>salesTable[productName_final]</f>
        <v>AIR CONDITIONER</v>
      </c>
      <c r="I837" t="str">
        <f>salesTable[productCategory_finalStatus]</f>
        <v>HOME APPLIANCES</v>
      </c>
      <c r="J837" t="str">
        <f>salesTable[customerType_Final]</f>
        <v>INDIVIDUAL</v>
      </c>
      <c r="K837" t="str">
        <f>salesTable[SalesChannel_final]</f>
        <v>AGENT</v>
      </c>
      <c r="L837" t="str">
        <f>salesTable[paymentMethod_Final]</f>
        <v>MOBILE MONEY</v>
      </c>
      <c r="M837">
        <f>salesTable[Quantity_final]</f>
        <v>9</v>
      </c>
      <c r="N837">
        <f>salesTable[UnitPrice_final]</f>
        <v>3600</v>
      </c>
      <c r="O837">
        <f>salesTable[revenue_final]</f>
        <v>32400</v>
      </c>
      <c r="P837" t="str">
        <f>salesTable[Phone_final]</f>
        <v>0261484016</v>
      </c>
      <c r="Q837" t="str">
        <f>salesTable[email_final]</f>
        <v>Akosua.Owusu16@Example.Com</v>
      </c>
      <c r="R837" t="str">
        <f>salesTable[sources_final]</f>
        <v>Mobile_App_Export.csv</v>
      </c>
      <c r="S837" s="22"/>
    </row>
    <row r="838" spans="1:19" x14ac:dyDescent="0.3">
      <c r="A838" s="8" t="str">
        <f>salesTable[orderRef_final]</f>
        <v>GH-SUN-2025-00604</v>
      </c>
      <c r="B838" s="17">
        <f>salesTable[orderDate_final]</f>
        <v>46013</v>
      </c>
      <c r="C838" s="17" t="str">
        <f>salesTable[CustomerID_final]</f>
        <v>C0166</v>
      </c>
      <c r="D838" s="17" t="str">
        <f>salesTable[firstName_Final]</f>
        <v>KWAME</v>
      </c>
      <c r="E838" s="17" t="str">
        <f>salesTable[lastName_final]</f>
        <v>ASARE</v>
      </c>
      <c r="F838" s="17" t="str">
        <f>salesTable[Region_Final]</f>
        <v>SUNYANI</v>
      </c>
      <c r="G838" t="str">
        <f>salesTable[productID_Final]</f>
        <v>P012</v>
      </c>
      <c r="H838" t="str">
        <f>salesTable[productName_final]</f>
        <v>BLENDER PLUS</v>
      </c>
      <c r="I838" t="str">
        <f>salesTable[productCategory_finalStatus]</f>
        <v>HOME APPLIANCES</v>
      </c>
      <c r="J838" t="str">
        <f>salesTable[customerType_Final]</f>
        <v>BUSINESS</v>
      </c>
      <c r="K838" t="str">
        <f>salesTable[SalesChannel_final]</f>
        <v>MOBILE APP</v>
      </c>
      <c r="L838" t="str">
        <f>salesTable[paymentMethod_Final]</f>
        <v>CASH</v>
      </c>
      <c r="M838" t="str">
        <f>salesTable[Quantity_final]</f>
        <v>INVALID</v>
      </c>
      <c r="N838">
        <f>salesTable[UnitPrice_final]</f>
        <v>620</v>
      </c>
      <c r="O838" t="str">
        <f>salesTable[revenue_final]</f>
        <v>INVALID</v>
      </c>
      <c r="P838" t="str">
        <f>salesTable[Phone_final]</f>
        <v>0592683967</v>
      </c>
      <c r="Q838" t="str">
        <f>salesTable[email_final]</f>
        <v>Kwame.Asare34@Example.Com</v>
      </c>
      <c r="R838" t="str">
        <f>salesTable[sources_final]</f>
        <v>Retail_POS_2025.csv</v>
      </c>
      <c r="S838" s="22"/>
    </row>
    <row r="839" spans="1:19" x14ac:dyDescent="0.3">
      <c r="A839" s="8" t="str">
        <f>salesTable[orderRef_final]</f>
        <v>GH-SUN-2025-00608</v>
      </c>
      <c r="B839" s="17">
        <f>salesTable[orderDate_final]</f>
        <v>46014</v>
      </c>
      <c r="C839" s="17" t="str">
        <f>salesTable[CustomerID_final]</f>
        <v>C0166</v>
      </c>
      <c r="D839" s="17" t="str">
        <f>salesTable[firstName_Final]</f>
        <v>KWAME</v>
      </c>
      <c r="E839" s="17" t="str">
        <f>salesTable[lastName_final]</f>
        <v>ASARE</v>
      </c>
      <c r="F839" s="17" t="str">
        <f>salesTable[Region_Final]</f>
        <v>SUNYANI</v>
      </c>
      <c r="G839" t="str">
        <f>salesTable[productID_Final]</f>
        <v>P010</v>
      </c>
      <c r="H839" t="str">
        <f>salesTable[productName_final]</f>
        <v>AIR CONDITIONER</v>
      </c>
      <c r="I839" t="str">
        <f>salesTable[productCategory_finalStatus]</f>
        <v>HOME APPLIANCES</v>
      </c>
      <c r="J839" t="str">
        <f>salesTable[customerType_Final]</f>
        <v>GOVERNMENT</v>
      </c>
      <c r="K839" t="str">
        <f>salesTable[SalesChannel_final]</f>
        <v>ONLINE</v>
      </c>
      <c r="L839" t="str">
        <f>salesTable[paymentMethod_Final]</f>
        <v>BANK TRANSFER</v>
      </c>
      <c r="M839">
        <f>salesTable[Quantity_final]</f>
        <v>7</v>
      </c>
      <c r="N839">
        <f>salesTable[UnitPrice_final]</f>
        <v>3600</v>
      </c>
      <c r="O839">
        <f>salesTable[revenue_final]</f>
        <v>25200</v>
      </c>
      <c r="P839" t="str">
        <f>salesTable[Phone_final]</f>
        <v>0278025405</v>
      </c>
      <c r="Q839" t="str">
        <f>salesTable[email_final]</f>
        <v>Kwame.Asare69@Example.Com</v>
      </c>
      <c r="R839" t="str">
        <f>salesTable[sources_final]</f>
        <v>Online_Sales_2025.xlsx</v>
      </c>
      <c r="S839" s="22"/>
    </row>
    <row r="840" spans="1:19" x14ac:dyDescent="0.3">
      <c r="A840" s="8" t="str">
        <f>salesTable[orderRef_final]</f>
        <v>GH-SUN-2025-00608</v>
      </c>
      <c r="B840" s="17" t="str">
        <f>salesTable[orderDate_final]</f>
        <v>OUT OF SCOPE</v>
      </c>
      <c r="C840" s="17" t="str">
        <f>salesTable[CustomerID_final]</f>
        <v>C0227</v>
      </c>
      <c r="D840" s="17" t="str">
        <f>salesTable[firstName_Final]</f>
        <v>DANIEL</v>
      </c>
      <c r="E840" s="17" t="str">
        <f>salesTable[lastName_final]</f>
        <v>OSEI</v>
      </c>
      <c r="F840" s="17" t="str">
        <f>salesTable[Region_Final]</f>
        <v>SUNYANI</v>
      </c>
      <c r="G840" t="str">
        <f>salesTable[productID_Final]</f>
        <v>P008</v>
      </c>
      <c r="H840" t="str">
        <f>salesTable[productName_final]</f>
        <v>MICROWAVE 25L</v>
      </c>
      <c r="I840" t="str">
        <f>salesTable[productCategory_finalStatus]</f>
        <v>HOME APPLIANCES</v>
      </c>
      <c r="J840" t="str">
        <f>salesTable[customerType_Final]</f>
        <v>INDIVIDUAL</v>
      </c>
      <c r="K840" t="str">
        <f>salesTable[SalesChannel_final]</f>
        <v>ONLINE</v>
      </c>
      <c r="L840" t="str">
        <f>salesTable[paymentMethod_Final]</f>
        <v>MOBILE MONEY</v>
      </c>
      <c r="M840">
        <f>salesTable[Quantity_final]</f>
        <v>9</v>
      </c>
      <c r="N840">
        <f>salesTable[UnitPrice_final]</f>
        <v>1250</v>
      </c>
      <c r="O840">
        <f>salesTable[revenue_final]</f>
        <v>11250</v>
      </c>
      <c r="P840" t="str">
        <f>salesTable[Phone_final]</f>
        <v>0554650683</v>
      </c>
      <c r="Q840" t="str">
        <f>salesTable[email_final]</f>
        <v>Daniel.Osei19@Example.Com</v>
      </c>
      <c r="R840" t="str">
        <f>salesTable[sources_final]</f>
        <v>Online_Sales_2025.xlsx</v>
      </c>
      <c r="S840" s="22"/>
    </row>
    <row r="841" spans="1:19" x14ac:dyDescent="0.3">
      <c r="A841" s="8" t="str">
        <f>salesTable[orderRef_final]</f>
        <v>GH-SUN-2025-00610</v>
      </c>
      <c r="B841" s="17" t="str">
        <f>salesTable[orderDate_final]</f>
        <v>OUT OF SCOPE</v>
      </c>
      <c r="C841" s="17" t="str">
        <f>salesTable[CustomerID_final]</f>
        <v>C0285</v>
      </c>
      <c r="D841" s="17" t="str">
        <f>salesTable[firstName_Final]</f>
        <v>KWAME</v>
      </c>
      <c r="E841" s="17" t="str">
        <f>salesTable[lastName_final]</f>
        <v>ADDO</v>
      </c>
      <c r="F841" s="17" t="str">
        <f>salesTable[Region_Final]</f>
        <v>SUNYANI</v>
      </c>
      <c r="G841" t="str">
        <f>salesTable[productID_Final]</f>
        <v>P009</v>
      </c>
      <c r="H841" t="str">
        <f>salesTable[productName_final]</f>
        <v>FILING CABINET</v>
      </c>
      <c r="I841" t="str">
        <f>salesTable[productCategory_finalStatus]</f>
        <v>OFFICE SUPPLIES</v>
      </c>
      <c r="J841" t="str">
        <f>salesTable[customerType_Final]</f>
        <v>BUSINESS</v>
      </c>
      <c r="K841" t="str">
        <f>salesTable[SalesChannel_final]</f>
        <v>ONLINE</v>
      </c>
      <c r="L841" t="str">
        <f>salesTable[paymentMethod_Final]</f>
        <v>CARD</v>
      </c>
      <c r="M841">
        <f>salesTable[Quantity_final]</f>
        <v>2</v>
      </c>
      <c r="N841">
        <f>salesTable[UnitPrice_final]</f>
        <v>980</v>
      </c>
      <c r="O841">
        <f>salesTable[revenue_final]</f>
        <v>1960</v>
      </c>
      <c r="P841" t="str">
        <f>salesTable[Phone_final]</f>
        <v>0501356180</v>
      </c>
      <c r="Q841" t="str">
        <f>salesTable[email_final]</f>
        <v>Kwame.Addo31@Example.Com</v>
      </c>
      <c r="R841" t="str">
        <f>salesTable[sources_final]</f>
        <v>Retail_POS_2025.csv</v>
      </c>
      <c r="S841" s="22"/>
    </row>
    <row r="842" spans="1:19" x14ac:dyDescent="0.3">
      <c r="A842" s="8" t="str">
        <f>salesTable[orderRef_final]</f>
        <v>GH-SUN-2025-00616</v>
      </c>
      <c r="B842" s="17">
        <f>salesTable[orderDate_final]</f>
        <v>45856</v>
      </c>
      <c r="C842" s="17" t="str">
        <f>salesTable[CustomerID_final]</f>
        <v>C0239</v>
      </c>
      <c r="D842" s="17" t="str">
        <f>salesTable[firstName_Final]</f>
        <v>ESI</v>
      </c>
      <c r="E842" s="17" t="str">
        <f>salesTable[lastName_final]</f>
        <v>OWUSU</v>
      </c>
      <c r="F842" s="17" t="str">
        <f>salesTable[Region_Final]</f>
        <v>SUNYANI</v>
      </c>
      <c r="G842" t="str">
        <f>salesTable[productID_Final]</f>
        <v>P012</v>
      </c>
      <c r="H842" t="str">
        <f>salesTable[productName_final]</f>
        <v>BLENDER PLUS</v>
      </c>
      <c r="I842" t="str">
        <f>salesTable[productCategory_finalStatus]</f>
        <v>HOME APPLIANCES</v>
      </c>
      <c r="J842" t="str">
        <f>salesTable[customerType_Final]</f>
        <v>BUSINESS</v>
      </c>
      <c r="K842" t="str">
        <f>salesTable[SalesChannel_final]</f>
        <v>ONLINE</v>
      </c>
      <c r="L842" t="str">
        <f>salesTable[paymentMethod_Final]</f>
        <v>BANK TRANSFER</v>
      </c>
      <c r="M842">
        <f>salesTable[Quantity_final]</f>
        <v>5</v>
      </c>
      <c r="N842">
        <f>salesTable[UnitPrice_final]</f>
        <v>620</v>
      </c>
      <c r="O842">
        <f>salesTable[revenue_final]</f>
        <v>3100</v>
      </c>
      <c r="P842" t="str">
        <f>salesTable[Phone_final]</f>
        <v>0541732673</v>
      </c>
      <c r="Q842" t="str">
        <f>salesTable[email_final]</f>
        <v>Esi.Owusu43@Example.Com</v>
      </c>
      <c r="R842" t="str">
        <f>salesTable[sources_final]</f>
        <v>Online_Sales_2025.xlsx</v>
      </c>
      <c r="S842" s="22"/>
    </row>
    <row r="843" spans="1:19" x14ac:dyDescent="0.3">
      <c r="A843" s="8" t="str">
        <f>salesTable[orderRef_final]</f>
        <v>GH-SUN-2025-00623</v>
      </c>
      <c r="B843" s="17">
        <f>salesTable[orderDate_final]</f>
        <v>46022</v>
      </c>
      <c r="C843" s="17" t="str">
        <f>salesTable[CustomerID_final]</f>
        <v>C0007</v>
      </c>
      <c r="D843" s="17" t="str">
        <f>salesTable[firstName_Final]</f>
        <v>ESI</v>
      </c>
      <c r="E843" s="17" t="str">
        <f>salesTable[lastName_final]</f>
        <v>BADU</v>
      </c>
      <c r="F843" s="17" t="str">
        <f>salesTable[Region_Final]</f>
        <v>SUNYANI</v>
      </c>
      <c r="G843" t="str">
        <f>salesTable[productID_Final]</f>
        <v>P003</v>
      </c>
      <c r="H843" t="str">
        <f>salesTable[productName_final]</f>
        <v>WIRELESS HEADSET</v>
      </c>
      <c r="I843" t="str">
        <f>salesTable[productCategory_finalStatus]</f>
        <v>ELECTRONICS</v>
      </c>
      <c r="J843" t="str">
        <f>salesTable[customerType_Final]</f>
        <v>BUSINESS</v>
      </c>
      <c r="K843" t="str">
        <f>salesTable[SalesChannel_final]</f>
        <v>IN-STORE</v>
      </c>
      <c r="L843" t="str">
        <f>salesTable[paymentMethod_Final]</f>
        <v>CASH</v>
      </c>
      <c r="M843">
        <f>salesTable[Quantity_final]</f>
        <v>3</v>
      </c>
      <c r="N843">
        <f>salesTable[UnitPrice_final]</f>
        <v>420</v>
      </c>
      <c r="O843" t="str">
        <f>salesTable[revenue_final]</f>
        <v>INVALID</v>
      </c>
      <c r="P843" t="str">
        <f>salesTable[Phone_final]</f>
        <v>0559247082</v>
      </c>
      <c r="Q843" t="str">
        <f>salesTable[email_final]</f>
        <v>Esi.Badu67@Example.Com</v>
      </c>
      <c r="R843" t="str">
        <f>salesTable[sources_final]</f>
        <v>Retail_POS_2025.csv</v>
      </c>
      <c r="S843" s="22"/>
    </row>
    <row r="844" spans="1:19" x14ac:dyDescent="0.3">
      <c r="A844" s="8" t="str">
        <f>salesTable[orderRef_final]</f>
        <v>GH-SUN-2025-00660</v>
      </c>
      <c r="B844" s="17">
        <f>salesTable[orderDate_final]</f>
        <v>45908</v>
      </c>
      <c r="C844" s="17" t="str">
        <f>salesTable[CustomerID_final]</f>
        <v>C0159</v>
      </c>
      <c r="D844" s="17" t="str">
        <f>salesTable[firstName_Final]</f>
        <v>KWAME</v>
      </c>
      <c r="E844" s="17" t="str">
        <f>salesTable[lastName_final]</f>
        <v>ASARE</v>
      </c>
      <c r="F844" s="17" t="str">
        <f>salesTable[Region_Final]</f>
        <v>SUNYANI</v>
      </c>
      <c r="G844" t="str">
        <f>salesTable[productID_Final]</f>
        <v>P004</v>
      </c>
      <c r="H844" t="str">
        <f>salesTable[productName_final]</f>
        <v>LASER PRINTER</v>
      </c>
      <c r="I844" t="str">
        <f>salesTable[productCategory_finalStatus]</f>
        <v>OFFICE SUPPLIES</v>
      </c>
      <c r="J844" t="str">
        <f>salesTable[customerType_Final]</f>
        <v>INDIVIDUAL</v>
      </c>
      <c r="K844" t="str">
        <f>salesTable[SalesChannel_final]</f>
        <v>IN-STORE</v>
      </c>
      <c r="L844" t="str">
        <f>salesTable[paymentMethod_Final]</f>
        <v>CARD</v>
      </c>
      <c r="M844">
        <f>salesTable[Quantity_final]</f>
        <v>9</v>
      </c>
      <c r="N844">
        <f>salesTable[UnitPrice_final]</f>
        <v>1650</v>
      </c>
      <c r="O844">
        <f>salesTable[revenue_final]</f>
        <v>14850</v>
      </c>
      <c r="P844" t="str">
        <f>salesTable[Phone_final]</f>
        <v>0245688707</v>
      </c>
      <c r="Q844" t="str">
        <f>salesTable[email_final]</f>
        <v>Kwame.Asare66@Example.Com</v>
      </c>
      <c r="R844" t="str">
        <f>salesTable[sources_final]</f>
        <v>Retail_POS_2025.csv</v>
      </c>
      <c r="S844" s="22"/>
    </row>
    <row r="845" spans="1:19" x14ac:dyDescent="0.3">
      <c r="A845" s="8" t="str">
        <f>salesTable[orderRef_final]</f>
        <v>GH-SUN-2025-00669</v>
      </c>
      <c r="B845" s="17">
        <f>salesTable[orderDate_final]</f>
        <v>45983</v>
      </c>
      <c r="C845" s="17" t="str">
        <f>salesTable[CustomerID_final]</f>
        <v>C0195</v>
      </c>
      <c r="D845" s="17" t="str">
        <f>salesTable[firstName_Final]</f>
        <v>NAA</v>
      </c>
      <c r="E845" s="17" t="str">
        <f>salesTable[lastName_final]</f>
        <v>ASARE</v>
      </c>
      <c r="F845" s="17" t="str">
        <f>salesTable[Region_Final]</f>
        <v>SUNYANI</v>
      </c>
      <c r="G845" t="str">
        <f>salesTable[productID_Final]</f>
        <v>P012</v>
      </c>
      <c r="H845" t="str">
        <f>salesTable[productName_final]</f>
        <v>BLENDER PLUS</v>
      </c>
      <c r="I845" t="str">
        <f>salesTable[productCategory_finalStatus]</f>
        <v>HOME APPLIANCES</v>
      </c>
      <c r="J845" t="str">
        <f>salesTable[customerType_Final]</f>
        <v>GOVERNMENT</v>
      </c>
      <c r="K845" t="str">
        <f>salesTable[SalesChannel_final]</f>
        <v>AGENT</v>
      </c>
      <c r="L845" t="str">
        <f>salesTable[paymentMethod_Final]</f>
        <v>MOBILE MONEY</v>
      </c>
      <c r="M845">
        <f>salesTable[Quantity_final]</f>
        <v>3</v>
      </c>
      <c r="N845">
        <f>salesTable[UnitPrice_final]</f>
        <v>620</v>
      </c>
      <c r="O845">
        <f>salesTable[revenue_final]</f>
        <v>1860</v>
      </c>
      <c r="P845" t="str">
        <f>salesTable[Phone_final]</f>
        <v>0206551964</v>
      </c>
      <c r="Q845" t="str">
        <f>salesTable[email_final]</f>
        <v>Naa.Asare41@Example.Com</v>
      </c>
      <c r="R845" t="str">
        <f>salesTable[sources_final]</f>
        <v>Mobile_App_Export.csv</v>
      </c>
      <c r="S845" s="22"/>
    </row>
    <row r="846" spans="1:19" x14ac:dyDescent="0.3">
      <c r="A846" s="8" t="str">
        <f>salesTable[orderRef_final]</f>
        <v>GH-SUN-2025-00691</v>
      </c>
      <c r="B846" s="17">
        <f>salesTable[orderDate_final]</f>
        <v>45786</v>
      </c>
      <c r="C846" s="17" t="str">
        <f>salesTable[CustomerID_final]</f>
        <v>C0019</v>
      </c>
      <c r="D846" s="17" t="str">
        <f>salesTable[firstName_Final]</f>
        <v>KOFI</v>
      </c>
      <c r="E846" s="17" t="str">
        <f>salesTable[lastName_final]</f>
        <v>ASARE</v>
      </c>
      <c r="F846" s="17" t="str">
        <f>salesTable[Region_Final]</f>
        <v>SUNYANI</v>
      </c>
      <c r="G846" t="str">
        <f>salesTable[productID_Final]</f>
        <v>P008</v>
      </c>
      <c r="H846" t="str">
        <f>salesTable[productName_final]</f>
        <v>MICROWAVE 25L</v>
      </c>
      <c r="I846" t="str">
        <f>salesTable[productCategory_finalStatus]</f>
        <v>HOME APPLIANCES</v>
      </c>
      <c r="J846" t="str">
        <f>salesTable[customerType_Final]</f>
        <v>GOVERNMENT</v>
      </c>
      <c r="K846" t="str">
        <f>salesTable[SalesChannel_final]</f>
        <v>ONLINE</v>
      </c>
      <c r="L846" t="str">
        <f>salesTable[paymentMethod_Final]</f>
        <v>BANK TRANSFER</v>
      </c>
      <c r="M846">
        <f>salesTable[Quantity_final]</f>
        <v>5</v>
      </c>
      <c r="N846" t="str">
        <f>salesTable[UnitPrice_final]</f>
        <v>INVALID</v>
      </c>
      <c r="O846" t="str">
        <f>salesTable[revenue_final]</f>
        <v>INVALID</v>
      </c>
      <c r="P846" t="str">
        <f>salesTable[Phone_final]</f>
        <v>0207658515</v>
      </c>
      <c r="Q846" t="str">
        <f>salesTable[email_final]</f>
        <v>Kofi.Asare67@Example.Com</v>
      </c>
      <c r="R846" t="str">
        <f>salesTable[sources_final]</f>
        <v>Mobile_App_Export.csv</v>
      </c>
      <c r="S846" s="22"/>
    </row>
    <row r="847" spans="1:19" x14ac:dyDescent="0.3">
      <c r="A847" s="8" t="str">
        <f>salesTable[orderRef_final]</f>
        <v>GH-SUN-2025-00714</v>
      </c>
      <c r="B847" s="17">
        <f>salesTable[orderDate_final]</f>
        <v>45998</v>
      </c>
      <c r="C847" s="17" t="str">
        <f>salesTable[CustomerID_final]</f>
        <v>C0288</v>
      </c>
      <c r="D847" s="17" t="str">
        <f>salesTable[firstName_Final]</f>
        <v>AMA</v>
      </c>
      <c r="E847" s="17" t="str">
        <f>salesTable[lastName_final]</f>
        <v>ADDO</v>
      </c>
      <c r="F847" s="17" t="str">
        <f>salesTable[Region_Final]</f>
        <v>SUNYANI</v>
      </c>
      <c r="G847" t="str">
        <f>salesTable[productID_Final]</f>
        <v>P008</v>
      </c>
      <c r="H847" t="str">
        <f>salesTable[productName_final]</f>
        <v>MICROWAVE 25L</v>
      </c>
      <c r="I847" t="str">
        <f>salesTable[productCategory_finalStatus]</f>
        <v>HOME APPLIANCES</v>
      </c>
      <c r="J847" t="str">
        <f>salesTable[customerType_Final]</f>
        <v>GOVERNMENT</v>
      </c>
      <c r="K847" t="str">
        <f>salesTable[SalesChannel_final]</f>
        <v>MOBILE APP</v>
      </c>
      <c r="L847" t="str">
        <f>salesTable[paymentMethod_Final]</f>
        <v>CARD</v>
      </c>
      <c r="M847">
        <f>salesTable[Quantity_final]</f>
        <v>7</v>
      </c>
      <c r="N847">
        <f>salesTable[UnitPrice_final]</f>
        <v>1250</v>
      </c>
      <c r="O847">
        <f>salesTable[revenue_final]</f>
        <v>8750</v>
      </c>
      <c r="P847" t="str">
        <f>salesTable[Phone_final]</f>
        <v>0245018926</v>
      </c>
      <c r="Q847" t="str">
        <f>salesTable[email_final]</f>
        <v>Ama.Addo48@Example.Com</v>
      </c>
      <c r="R847" t="str">
        <f>salesTable[sources_final]</f>
        <v>Agent_App_2025.csv</v>
      </c>
      <c r="S847" s="22"/>
    </row>
    <row r="848" spans="1:19" x14ac:dyDescent="0.3">
      <c r="A848" s="8" t="str">
        <f>salesTable[orderRef_final]</f>
        <v>GH-SUN-2025-00721</v>
      </c>
      <c r="B848" s="17">
        <f>salesTable[orderDate_final]</f>
        <v>45863</v>
      </c>
      <c r="C848" s="17" t="str">
        <f>salesTable[CustomerID_final]</f>
        <v>C0219</v>
      </c>
      <c r="D848" s="17" t="str">
        <f>salesTable[firstName_Final]</f>
        <v>AKOSUA</v>
      </c>
      <c r="E848" s="17" t="str">
        <f>salesTable[lastName_final]</f>
        <v>ARTHUR</v>
      </c>
      <c r="F848" s="17" t="str">
        <f>salesTable[Region_Final]</f>
        <v>SUNYANI</v>
      </c>
      <c r="G848" t="str">
        <f>salesTable[productID_Final]</f>
        <v>P007</v>
      </c>
      <c r="H848" t="str">
        <f>salesTable[productName_final]</f>
        <v>COTTON SHIRT</v>
      </c>
      <c r="I848" t="str">
        <f>salesTable[productCategory_finalStatus]</f>
        <v>CLOTHING</v>
      </c>
      <c r="J848" t="str">
        <f>salesTable[customerType_Final]</f>
        <v>GOVERNMENT</v>
      </c>
      <c r="K848" t="str">
        <f>salesTable[SalesChannel_final]</f>
        <v>ONLINE</v>
      </c>
      <c r="L848" t="str">
        <f>salesTable[paymentMethod_Final]</f>
        <v>CARD</v>
      </c>
      <c r="M848">
        <f>salesTable[Quantity_final]</f>
        <v>9</v>
      </c>
      <c r="N848">
        <f>salesTable[UnitPrice_final]</f>
        <v>180</v>
      </c>
      <c r="O848">
        <f>salesTable[revenue_final]</f>
        <v>1620</v>
      </c>
      <c r="P848" t="str">
        <f>salesTable[Phone_final]</f>
        <v>0262718411</v>
      </c>
      <c r="Q848" t="str">
        <f>salesTable[email_final]</f>
        <v>Akosua.Arthur93@Example.Com</v>
      </c>
      <c r="R848" t="str">
        <f>salesTable[sources_final]</f>
        <v>Retail_POS_2025.csv</v>
      </c>
      <c r="S848" s="22"/>
    </row>
    <row r="849" spans="1:19" x14ac:dyDescent="0.3">
      <c r="A849" s="8" t="str">
        <f>salesTable[orderRef_final]</f>
        <v>GH-SUN-2025-00726</v>
      </c>
      <c r="B849" s="17">
        <f>salesTable[orderDate_final]</f>
        <v>45895</v>
      </c>
      <c r="C849" s="17" t="str">
        <f>salesTable[CustomerID_final]</f>
        <v>C0392</v>
      </c>
      <c r="D849" s="17" t="str">
        <f>salesTable[firstName_Final]</f>
        <v>AMA</v>
      </c>
      <c r="E849" s="17" t="str">
        <f>salesTable[lastName_final]</f>
        <v>BADU</v>
      </c>
      <c r="F849" s="17" t="str">
        <f>salesTable[Region_Final]</f>
        <v>SUNYANI</v>
      </c>
      <c r="G849" t="str">
        <f>salesTable[productID_Final]</f>
        <v>P004</v>
      </c>
      <c r="H849" t="str">
        <f>salesTable[productName_final]</f>
        <v>LASER PRINTER</v>
      </c>
      <c r="I849" t="str">
        <f>salesTable[productCategory_finalStatus]</f>
        <v>OFFICE SUPPLIES</v>
      </c>
      <c r="J849" t="str">
        <f>salesTable[customerType_Final]</f>
        <v>GOVERNMENT</v>
      </c>
      <c r="K849" t="str">
        <f>salesTable[SalesChannel_final]</f>
        <v>MOBILE APP</v>
      </c>
      <c r="L849" t="str">
        <f>salesTable[paymentMethod_Final]</f>
        <v>CASH</v>
      </c>
      <c r="M849">
        <f>salesTable[Quantity_final]</f>
        <v>8</v>
      </c>
      <c r="N849">
        <f>salesTable[UnitPrice_final]</f>
        <v>1650</v>
      </c>
      <c r="O849">
        <f>salesTable[revenue_final]</f>
        <v>13200</v>
      </c>
      <c r="P849" t="str">
        <f>salesTable[Phone_final]</f>
        <v>0273953504</v>
      </c>
      <c r="Q849" t="str">
        <f>salesTable[email_final]</f>
        <v>Ama.Badu71@Example.Com</v>
      </c>
      <c r="R849" t="str">
        <f>salesTable[sources_final]</f>
        <v>Online_Sales_2025.xlsx</v>
      </c>
      <c r="S849" s="22"/>
    </row>
    <row r="850" spans="1:19" x14ac:dyDescent="0.3">
      <c r="A850" s="8" t="str">
        <f>salesTable[orderRef_final]</f>
        <v>GH-SUN-2025-00734</v>
      </c>
      <c r="B850" s="17">
        <f>salesTable[orderDate_final]</f>
        <v>45967</v>
      </c>
      <c r="C850" s="17" t="str">
        <f>salesTable[CustomerID_final]</f>
        <v>C0327</v>
      </c>
      <c r="D850" s="17" t="str">
        <f>salesTable[firstName_Final]</f>
        <v>ADWOA</v>
      </c>
      <c r="E850" s="17" t="str">
        <f>salesTable[lastName_final]</f>
        <v>OSEI</v>
      </c>
      <c r="F850" s="17" t="str">
        <f>salesTable[Region_Final]</f>
        <v>SUNYANI</v>
      </c>
      <c r="G850" t="str">
        <f>salesTable[productID_Final]</f>
        <v>P011</v>
      </c>
      <c r="H850" t="str">
        <f>salesTable[productName_final]</f>
        <v>EXECUTIVE DESK</v>
      </c>
      <c r="I850" t="str">
        <f>salesTable[productCategory_finalStatus]</f>
        <v>FURNITURE</v>
      </c>
      <c r="J850" t="str">
        <f>salesTable[customerType_Final]</f>
        <v>BUSINESS</v>
      </c>
      <c r="K850" t="str">
        <f>salesTable[SalesChannel_final]</f>
        <v>MOBILE APP</v>
      </c>
      <c r="L850" t="str">
        <f>salesTable[paymentMethod_Final]</f>
        <v>BANK TRANSFER</v>
      </c>
      <c r="M850">
        <f>salesTable[Quantity_final]</f>
        <v>4</v>
      </c>
      <c r="N850">
        <f>salesTable[UnitPrice_final]</f>
        <v>2400</v>
      </c>
      <c r="O850">
        <f>salesTable[revenue_final]</f>
        <v>9600</v>
      </c>
      <c r="P850" t="str">
        <f>salesTable[Phone_final]</f>
        <v>0598700921</v>
      </c>
      <c r="Q850" t="str">
        <f>salesTable[email_final]</f>
        <v>Adwoa.Osei45@Example.Com</v>
      </c>
      <c r="R850" t="str">
        <f>salesTable[sources_final]</f>
        <v>Retail_POS_2025.csv</v>
      </c>
      <c r="S850" s="22"/>
    </row>
    <row r="851" spans="1:19" x14ac:dyDescent="0.3">
      <c r="A851" s="8" t="str">
        <f>salesTable[orderRef_final]</f>
        <v>GH-SUN-2025-00744</v>
      </c>
      <c r="B851" s="17">
        <f>salesTable[orderDate_final]</f>
        <v>45772</v>
      </c>
      <c r="C851" s="17" t="str">
        <f>salesTable[CustomerID_final]</f>
        <v>C0037</v>
      </c>
      <c r="D851" s="17" t="str">
        <f>salesTable[firstName_Final]</f>
        <v>ABENA</v>
      </c>
      <c r="E851" s="17" t="str">
        <f>salesTable[lastName_final]</f>
        <v>BOATENG</v>
      </c>
      <c r="F851" s="17" t="str">
        <f>salesTable[Region_Final]</f>
        <v>SUNYANI</v>
      </c>
      <c r="G851" t="str">
        <f>salesTable[productID_Final]</f>
        <v>P005</v>
      </c>
      <c r="H851" t="str">
        <f>salesTable[productName_final]</f>
        <v>SMARTPHONE X</v>
      </c>
      <c r="I851" t="str">
        <f>salesTable[productCategory_finalStatus]</f>
        <v>ELECTRONICS</v>
      </c>
      <c r="J851" t="str">
        <f>salesTable[customerType_Final]</f>
        <v>INDIVIDUAL</v>
      </c>
      <c r="K851" t="str">
        <f>salesTable[SalesChannel_final]</f>
        <v>IN-STORE</v>
      </c>
      <c r="L851" t="str">
        <f>salesTable[paymentMethod_Final]</f>
        <v>CASH</v>
      </c>
      <c r="M851">
        <f>salesTable[Quantity_final]</f>
        <v>11</v>
      </c>
      <c r="N851">
        <f>salesTable[UnitPrice_final]</f>
        <v>2800</v>
      </c>
      <c r="O851">
        <f>salesTable[revenue_final]</f>
        <v>30800</v>
      </c>
      <c r="P851" t="str">
        <f>salesTable[Phone_final]</f>
        <v>0596633400</v>
      </c>
      <c r="Q851" t="str">
        <f>salesTable[email_final]</f>
        <v>Abena.Boateng83@Example.Com</v>
      </c>
      <c r="R851" t="str">
        <f>salesTable[sources_final]</f>
        <v>Agent_App_2025.csv</v>
      </c>
      <c r="S851" s="22"/>
    </row>
    <row r="852" spans="1:19" x14ac:dyDescent="0.3">
      <c r="A852" s="8" t="str">
        <f>salesTable[orderRef_final]</f>
        <v>GH-SUN-2025-00750</v>
      </c>
      <c r="B852" s="17" t="str">
        <f>salesTable[orderDate_final]</f>
        <v>OUT OF SCOPE</v>
      </c>
      <c r="C852" s="17" t="str">
        <f>salesTable[CustomerID_final]</f>
        <v>C0204</v>
      </c>
      <c r="D852" s="17" t="str">
        <f>salesTable[firstName_Final]</f>
        <v>AKOSUA</v>
      </c>
      <c r="E852" s="17" t="str">
        <f>salesTable[lastName_final]</f>
        <v>ADDO</v>
      </c>
      <c r="F852" s="17" t="str">
        <f>salesTable[Region_Final]</f>
        <v>SUNYANI</v>
      </c>
      <c r="G852" t="str">
        <f>salesTable[productID_Final]</f>
        <v>P003</v>
      </c>
      <c r="H852" t="str">
        <f>salesTable[productName_final]</f>
        <v>WIRELESS HEADSET</v>
      </c>
      <c r="I852" t="str">
        <f>salesTable[productCategory_finalStatus]</f>
        <v>ELECTRONICS</v>
      </c>
      <c r="J852" t="str">
        <f>salesTable[customerType_Final]</f>
        <v>INDIVIDUAL</v>
      </c>
      <c r="K852" t="str">
        <f>salesTable[SalesChannel_final]</f>
        <v>AGENT</v>
      </c>
      <c r="L852" t="str">
        <f>salesTable[paymentMethod_Final]</f>
        <v>MOBILE MONEY</v>
      </c>
      <c r="M852">
        <f>salesTable[Quantity_final]</f>
        <v>12</v>
      </c>
      <c r="N852">
        <f>salesTable[UnitPrice_final]</f>
        <v>420</v>
      </c>
      <c r="O852">
        <f>salesTable[revenue_final]</f>
        <v>5040</v>
      </c>
      <c r="P852" t="str">
        <f>salesTable[Phone_final]</f>
        <v>0553433742</v>
      </c>
      <c r="Q852" t="str">
        <f>salesTable[email_final]</f>
        <v>Akosua.Addo11@Example.Com</v>
      </c>
      <c r="R852" t="str">
        <f>salesTable[sources_final]</f>
        <v>Agent_App_2025.csv</v>
      </c>
      <c r="S852" s="22"/>
    </row>
    <row r="853" spans="1:19" x14ac:dyDescent="0.3">
      <c r="A853" s="8" t="str">
        <f>salesTable[orderRef_final]</f>
        <v>GH-SUN-2025-00756</v>
      </c>
      <c r="B853" s="17">
        <f>salesTable[orderDate_final]</f>
        <v>45913</v>
      </c>
      <c r="C853" s="17" t="str">
        <f>salesTable[CustomerID_final]</f>
        <v>C0365</v>
      </c>
      <c r="D853" s="17" t="str">
        <f>salesTable[firstName_Final]</f>
        <v>ABENA</v>
      </c>
      <c r="E853" s="17" t="str">
        <f>salesTable[lastName_final]</f>
        <v>ARTHUR</v>
      </c>
      <c r="F853" s="17" t="str">
        <f>salesTable[Region_Final]</f>
        <v>SUNYANI</v>
      </c>
      <c r="G853" t="str">
        <f>salesTable[productID_Final]</f>
        <v>P003</v>
      </c>
      <c r="H853" t="str">
        <f>salesTable[productName_final]</f>
        <v>WIRELESS HEADSET</v>
      </c>
      <c r="I853" t="str">
        <f>salesTable[productCategory_finalStatus]</f>
        <v>ELECTRONICS</v>
      </c>
      <c r="J853" t="str">
        <f>salesTable[customerType_Final]</f>
        <v>BUSINESS</v>
      </c>
      <c r="K853" t="str">
        <f>salesTable[SalesChannel_final]</f>
        <v>AGENT</v>
      </c>
      <c r="L853" t="str">
        <f>salesTable[paymentMethod_Final]</f>
        <v>BANK TRANSFER</v>
      </c>
      <c r="M853">
        <f>salesTable[Quantity_final]</f>
        <v>2</v>
      </c>
      <c r="N853">
        <f>salesTable[UnitPrice_final]</f>
        <v>420</v>
      </c>
      <c r="O853">
        <f>salesTable[revenue_final]</f>
        <v>840</v>
      </c>
      <c r="P853" t="str">
        <f>salesTable[Phone_final]</f>
        <v>0543977664</v>
      </c>
      <c r="Q853" t="str">
        <f>salesTable[email_final]</f>
        <v>Abena.Arthur46@Example.Com</v>
      </c>
      <c r="R853" t="str">
        <f>salesTable[sources_final]</f>
        <v>Mobile_App_Export.csv</v>
      </c>
      <c r="S853" s="22"/>
    </row>
    <row r="854" spans="1:19" x14ac:dyDescent="0.3">
      <c r="A854" s="8" t="str">
        <f>salesTable[orderRef_final]</f>
        <v>GH-SUN-2025-00779</v>
      </c>
      <c r="B854" s="17">
        <f>salesTable[orderDate_final]</f>
        <v>45994</v>
      </c>
      <c r="C854" s="17" t="str">
        <f>salesTable[CustomerID_final]</f>
        <v>C0144</v>
      </c>
      <c r="D854" s="17" t="str">
        <f>salesTable[firstName_Final]</f>
        <v>AMA</v>
      </c>
      <c r="E854" s="17" t="str">
        <f>salesTable[lastName_final]</f>
        <v>BADU</v>
      </c>
      <c r="F854" s="17" t="str">
        <f>salesTable[Region_Final]</f>
        <v>SUNYANI</v>
      </c>
      <c r="G854" t="str">
        <f>salesTable[productID_Final]</f>
        <v>P001</v>
      </c>
      <c r="H854" t="str">
        <f>salesTable[productName_final]</f>
        <v>LAPTOP PRO 14</v>
      </c>
      <c r="I854" t="str">
        <f>salesTable[productCategory_finalStatus]</f>
        <v>ELECTRONICS</v>
      </c>
      <c r="J854" t="str">
        <f>salesTable[customerType_Final]</f>
        <v>BUSINESS</v>
      </c>
      <c r="K854" t="str">
        <f>salesTable[SalesChannel_final]</f>
        <v>ONLINE</v>
      </c>
      <c r="L854" t="str">
        <f>salesTable[paymentMethod_Final]</f>
        <v>BANK TRANSFER</v>
      </c>
      <c r="M854" t="str">
        <f>salesTable[Quantity_final]</f>
        <v>INVALID</v>
      </c>
      <c r="N854">
        <f>salesTable[UnitPrice_final]</f>
        <v>4200</v>
      </c>
      <c r="O854" t="str">
        <f>salesTable[revenue_final]</f>
        <v>INVALID</v>
      </c>
      <c r="P854" t="str">
        <f>salesTable[Phone_final]</f>
        <v>0261499420</v>
      </c>
      <c r="Q854" t="str">
        <f>salesTable[email_final]</f>
        <v>Ama.Badu33@Example.Com</v>
      </c>
      <c r="R854" t="str">
        <f>salesTable[sources_final]</f>
        <v>Agent_App_2025.csv</v>
      </c>
      <c r="S854" s="22"/>
    </row>
    <row r="855" spans="1:19" x14ac:dyDescent="0.3">
      <c r="A855" s="8" t="str">
        <f>salesTable[orderRef_final]</f>
        <v>GH-SUN-2025-00796</v>
      </c>
      <c r="B855" s="17">
        <f>salesTable[orderDate_final]</f>
        <v>45968</v>
      </c>
      <c r="C855" s="17" t="str">
        <f>salesTable[CustomerID_final]</f>
        <v>C0203</v>
      </c>
      <c r="D855" s="17" t="str">
        <f>salesTable[firstName_Final]</f>
        <v>KWAME</v>
      </c>
      <c r="E855" s="17" t="str">
        <f>salesTable[lastName_final]</f>
        <v>ARTHUR</v>
      </c>
      <c r="F855" s="17" t="str">
        <f>salesTable[Region_Final]</f>
        <v>SUNYANI</v>
      </c>
      <c r="G855" t="str">
        <f>salesTable[productID_Final]</f>
        <v>P012</v>
      </c>
      <c r="H855" t="str">
        <f>salesTable[productName_final]</f>
        <v>BLENDER PLUS</v>
      </c>
      <c r="I855" t="str">
        <f>salesTable[productCategory_finalStatus]</f>
        <v>HOME APPLIANCES</v>
      </c>
      <c r="J855" t="str">
        <f>salesTable[customerType_Final]</f>
        <v>GOVERNMENT</v>
      </c>
      <c r="K855" t="str">
        <f>salesTable[SalesChannel_final]</f>
        <v>AGENT</v>
      </c>
      <c r="L855" t="str">
        <f>salesTable[paymentMethod_Final]</f>
        <v>CARD</v>
      </c>
      <c r="M855">
        <f>salesTable[Quantity_final]</f>
        <v>5</v>
      </c>
      <c r="N855">
        <f>salesTable[UnitPrice_final]</f>
        <v>620</v>
      </c>
      <c r="O855">
        <f>salesTable[revenue_final]</f>
        <v>3100</v>
      </c>
      <c r="P855" t="str">
        <f>salesTable[Phone_final]</f>
        <v>0206000697</v>
      </c>
      <c r="Q855" t="str">
        <f>salesTable[email_final]</f>
        <v>Kwame.Arthur66@Example.Com</v>
      </c>
      <c r="R855" t="str">
        <f>salesTable[sources_final]</f>
        <v>Agent_App_2025.csv</v>
      </c>
      <c r="S855" s="22"/>
    </row>
    <row r="856" spans="1:19" x14ac:dyDescent="0.3">
      <c r="A856" s="8" t="str">
        <f>salesTable[orderRef_final]</f>
        <v>GH-SUN-2025-00797</v>
      </c>
      <c r="B856" s="17">
        <f>salesTable[orderDate_final]</f>
        <v>45806</v>
      </c>
      <c r="C856" s="17" t="str">
        <f>salesTable[CustomerID_final]</f>
        <v>NO MATCH</v>
      </c>
      <c r="D856" s="17" t="str">
        <f>salesTable[firstName_Final]</f>
        <v>NO MATCH</v>
      </c>
      <c r="E856" s="17" t="str">
        <f>salesTable[lastName_final]</f>
        <v>NO MATCH</v>
      </c>
      <c r="F856" s="17" t="str">
        <f>salesTable[Region_Final]</f>
        <v>SUNYANI</v>
      </c>
      <c r="G856" t="str">
        <f>salesTable[productID_Final]</f>
        <v>P012</v>
      </c>
      <c r="H856" t="str">
        <f>salesTable[productName_final]</f>
        <v>BLENDER PLUS</v>
      </c>
      <c r="I856" t="str">
        <f>salesTable[productCategory_finalStatus]</f>
        <v>HOME APPLIANCES</v>
      </c>
      <c r="J856" t="str">
        <f>salesTable[customerType_Final]</f>
        <v>BUSINESS</v>
      </c>
      <c r="K856" t="str">
        <f>salesTable[SalesChannel_final]</f>
        <v>AGENT</v>
      </c>
      <c r="L856" t="str">
        <f>salesTable[paymentMethod_Final]</f>
        <v>CASH</v>
      </c>
      <c r="M856">
        <f>salesTable[Quantity_final]</f>
        <v>10</v>
      </c>
      <c r="N856" t="str">
        <f>salesTable[UnitPrice_final]</f>
        <v>INVALID</v>
      </c>
      <c r="O856" t="str">
        <f>salesTable[revenue_final]</f>
        <v>INVALID</v>
      </c>
      <c r="P856" t="str">
        <f>salesTable[Phone_final]</f>
        <v>0246721390</v>
      </c>
      <c r="Q856" t="str">
        <f>salesTable[email_final]</f>
        <v>Naa.Badu41@Example.Com</v>
      </c>
      <c r="R856" t="str">
        <f>salesTable[sources_final]</f>
        <v>Agent_App_2025.csv</v>
      </c>
      <c r="S856" s="22"/>
    </row>
    <row r="857" spans="1:19" x14ac:dyDescent="0.3">
      <c r="A857" s="8" t="str">
        <f>salesTable[orderRef_final]</f>
        <v>GH-SUN-2025-00803</v>
      </c>
      <c r="B857" s="17" t="str">
        <f>salesTable[orderDate_final]</f>
        <v>OUT OF SCOPE</v>
      </c>
      <c r="C857" s="17" t="str">
        <f>salesTable[CustomerID_final]</f>
        <v>C0371</v>
      </c>
      <c r="D857" s="17" t="str">
        <f>salesTable[firstName_Final]</f>
        <v>NAA</v>
      </c>
      <c r="E857" s="17" t="str">
        <f>salesTable[lastName_final]</f>
        <v>ASARE</v>
      </c>
      <c r="F857" s="17" t="str">
        <f>salesTable[Region_Final]</f>
        <v>SUNYANI</v>
      </c>
      <c r="G857" t="str">
        <f>salesTable[productID_Final]</f>
        <v>P003</v>
      </c>
      <c r="H857" t="str">
        <f>salesTable[productName_final]</f>
        <v>WIRELESS HEADSET</v>
      </c>
      <c r="I857" t="str">
        <f>salesTable[productCategory_finalStatus]</f>
        <v>ELECTRONICS</v>
      </c>
      <c r="J857" t="str">
        <f>salesTable[customerType_Final]</f>
        <v>BUSINESS</v>
      </c>
      <c r="K857" t="str">
        <f>salesTable[SalesChannel_final]</f>
        <v>AGENT</v>
      </c>
      <c r="L857" t="str">
        <f>salesTable[paymentMethod_Final]</f>
        <v>BANK TRANSFER</v>
      </c>
      <c r="M857">
        <f>salesTable[Quantity_final]</f>
        <v>5</v>
      </c>
      <c r="N857">
        <f>salesTable[UnitPrice_final]</f>
        <v>420</v>
      </c>
      <c r="O857">
        <f>salesTable[revenue_final]</f>
        <v>2100</v>
      </c>
      <c r="P857" t="str">
        <f>salesTable[Phone_final]</f>
        <v>0555421875</v>
      </c>
      <c r="Q857" t="str">
        <f>salesTable[email_final]</f>
        <v>Naa.Asare5@Example.Com</v>
      </c>
      <c r="R857" t="str">
        <f>salesTable[sources_final]</f>
        <v>Online_Sales_2025.xlsx</v>
      </c>
      <c r="S857" s="22"/>
    </row>
    <row r="858" spans="1:19" x14ac:dyDescent="0.3">
      <c r="A858" s="8" t="str">
        <f>salesTable[orderRef_final]</f>
        <v>GH-SUN-2025-00828</v>
      </c>
      <c r="B858" s="17">
        <f>salesTable[orderDate_final]</f>
        <v>45985</v>
      </c>
      <c r="C858" s="17" t="str">
        <f>salesTable[CustomerID_final]</f>
        <v>C0181</v>
      </c>
      <c r="D858" s="17" t="str">
        <f>salesTable[firstName_Final]</f>
        <v>KOFI</v>
      </c>
      <c r="E858" s="17" t="str">
        <f>salesTable[lastName_final]</f>
        <v>ARTHUR</v>
      </c>
      <c r="F858" s="17" t="str">
        <f>salesTable[Region_Final]</f>
        <v>SUNYANI</v>
      </c>
      <c r="G858" t="str">
        <f>salesTable[productID_Final]</f>
        <v>P003</v>
      </c>
      <c r="H858" t="str">
        <f>salesTable[productName_final]</f>
        <v>WIRELESS HEADSET</v>
      </c>
      <c r="I858" t="str">
        <f>salesTable[productCategory_finalStatus]</f>
        <v>ELECTRONICS</v>
      </c>
      <c r="J858" t="str">
        <f>salesTable[customerType_Final]</f>
        <v>GOVERNMENT</v>
      </c>
      <c r="K858" t="str">
        <f>salesTable[SalesChannel_final]</f>
        <v>AGENT</v>
      </c>
      <c r="L858" t="str">
        <f>salesTable[paymentMethod_Final]</f>
        <v>CARD</v>
      </c>
      <c r="M858">
        <f>salesTable[Quantity_final]</f>
        <v>4</v>
      </c>
      <c r="N858">
        <f>salesTable[UnitPrice_final]</f>
        <v>420</v>
      </c>
      <c r="O858">
        <f>salesTable[revenue_final]</f>
        <v>1680</v>
      </c>
      <c r="P858" t="str">
        <f>salesTable[Phone_final]</f>
        <v>0557868074</v>
      </c>
      <c r="Q858" t="str">
        <f>salesTable[email_final]</f>
        <v>Kofi.Arthur70@Example.Com</v>
      </c>
      <c r="R858" t="str">
        <f>salesTable[sources_final]</f>
        <v>Retail_POS_2025.csv</v>
      </c>
      <c r="S858" s="22"/>
    </row>
    <row r="859" spans="1:19" x14ac:dyDescent="0.3">
      <c r="A859" s="8" t="str">
        <f>salesTable[orderRef_final]</f>
        <v>GH-SUN-2025-00834</v>
      </c>
      <c r="B859" s="17">
        <f>salesTable[orderDate_final]</f>
        <v>45969</v>
      </c>
      <c r="C859" s="17" t="str">
        <f>salesTable[CustomerID_final]</f>
        <v>C0075</v>
      </c>
      <c r="D859" s="17" t="str">
        <f>salesTable[firstName_Final]</f>
        <v>YAW</v>
      </c>
      <c r="E859" s="17" t="str">
        <f>salesTable[lastName_final]</f>
        <v>OSEI</v>
      </c>
      <c r="F859" s="17" t="str">
        <f>salesTable[Region_Final]</f>
        <v>SUNYANI</v>
      </c>
      <c r="G859" t="str">
        <f>salesTable[productID_Final]</f>
        <v>P005</v>
      </c>
      <c r="H859" t="str">
        <f>salesTable[productName_final]</f>
        <v>SMARTPHONE X</v>
      </c>
      <c r="I859" t="str">
        <f>salesTable[productCategory_finalStatus]</f>
        <v>ELECTRONICS</v>
      </c>
      <c r="J859" t="str">
        <f>salesTable[customerType_Final]</f>
        <v>GOVERNMENT</v>
      </c>
      <c r="K859" t="str">
        <f>salesTable[SalesChannel_final]</f>
        <v>ONLINE</v>
      </c>
      <c r="L859" t="str">
        <f>salesTable[paymentMethod_Final]</f>
        <v>MOBILE MONEY</v>
      </c>
      <c r="M859">
        <f>salesTable[Quantity_final]</f>
        <v>1</v>
      </c>
      <c r="N859">
        <f>salesTable[UnitPrice_final]</f>
        <v>2800</v>
      </c>
      <c r="O859">
        <f>salesTable[revenue_final]</f>
        <v>2800</v>
      </c>
      <c r="P859" t="str">
        <f>salesTable[Phone_final]</f>
        <v>0598142279</v>
      </c>
      <c r="Q859" t="str">
        <f>salesTable[email_final]</f>
        <v>Yaw.Osei11@Example.Com</v>
      </c>
      <c r="R859" t="str">
        <f>salesTable[sources_final]</f>
        <v>Retail_POS_2025.csv</v>
      </c>
      <c r="S859" s="22"/>
    </row>
    <row r="860" spans="1:19" x14ac:dyDescent="0.3">
      <c r="A860" s="8" t="str">
        <f>salesTable[orderRef_final]</f>
        <v>GH-SUN-2025-00865</v>
      </c>
      <c r="B860" s="17">
        <f>salesTable[orderDate_final]</f>
        <v>45882</v>
      </c>
      <c r="C860" s="17" t="str">
        <f>salesTable[CustomerID_final]</f>
        <v>C0220</v>
      </c>
      <c r="D860" s="17" t="str">
        <f>salesTable[firstName_Final]</f>
        <v>ABENA</v>
      </c>
      <c r="E860" s="17" t="str">
        <f>salesTable[lastName_final]</f>
        <v>APPIAH</v>
      </c>
      <c r="F860" s="17" t="str">
        <f>salesTable[Region_Final]</f>
        <v>SUNYANI</v>
      </c>
      <c r="G860" t="str">
        <f>salesTable[productID_Final]</f>
        <v>P001</v>
      </c>
      <c r="H860" t="str">
        <f>salesTable[productName_final]</f>
        <v>LAPTOP PRO 14</v>
      </c>
      <c r="I860" t="str">
        <f>salesTable[productCategory_finalStatus]</f>
        <v>ELECTRONICS</v>
      </c>
      <c r="J860" t="str">
        <f>salesTable[customerType_Final]</f>
        <v>INDIVIDUAL</v>
      </c>
      <c r="K860" t="str">
        <f>salesTable[SalesChannel_final]</f>
        <v>ONLINE</v>
      </c>
      <c r="L860" t="str">
        <f>salesTable[paymentMethod_Final]</f>
        <v>CASH</v>
      </c>
      <c r="M860">
        <f>salesTable[Quantity_final]</f>
        <v>7</v>
      </c>
      <c r="N860" t="str">
        <f>salesTable[UnitPrice_final]</f>
        <v>INVALID</v>
      </c>
      <c r="O860" t="str">
        <f>salesTable[revenue_final]</f>
        <v>INVALID</v>
      </c>
      <c r="P860" t="str">
        <f>salesTable[Phone_final]</f>
        <v>0551335457</v>
      </c>
      <c r="Q860" t="str">
        <f>salesTable[email_final]</f>
        <v>Abena.Appiah12@Example.Com</v>
      </c>
      <c r="R860" t="str">
        <f>salesTable[sources_final]</f>
        <v>Online_Sales_2025.xlsx</v>
      </c>
      <c r="S860" s="22"/>
    </row>
    <row r="861" spans="1:19" x14ac:dyDescent="0.3">
      <c r="A861" s="8" t="str">
        <f>salesTable[orderRef_final]</f>
        <v>GH-SUN-2025-00873</v>
      </c>
      <c r="B861" s="17">
        <f>salesTable[orderDate_final]</f>
        <v>45697</v>
      </c>
      <c r="C861" s="17" t="str">
        <f>salesTable[CustomerID_final]</f>
        <v>C0264</v>
      </c>
      <c r="D861" s="17" t="str">
        <f>salesTable[firstName_Final]</f>
        <v>KOFI</v>
      </c>
      <c r="E861" s="17" t="str">
        <f>salesTable[lastName_final]</f>
        <v>ARTHUR</v>
      </c>
      <c r="F861" s="17" t="str">
        <f>salesTable[Region_Final]</f>
        <v>SUNYANI</v>
      </c>
      <c r="G861" t="str">
        <f>salesTable[productID_Final]</f>
        <v>P007</v>
      </c>
      <c r="H861" t="str">
        <f>salesTable[productName_final]</f>
        <v>COTTON SHIRT</v>
      </c>
      <c r="I861" t="str">
        <f>salesTable[productCategory_finalStatus]</f>
        <v>CLOTHING</v>
      </c>
      <c r="J861" t="str">
        <f>salesTable[customerType_Final]</f>
        <v>BUSINESS</v>
      </c>
      <c r="K861" t="str">
        <f>salesTable[SalesChannel_final]</f>
        <v>MOBILE APP</v>
      </c>
      <c r="L861" t="str">
        <f>salesTable[paymentMethod_Final]</f>
        <v>CARD</v>
      </c>
      <c r="M861">
        <f>salesTable[Quantity_final]</f>
        <v>11</v>
      </c>
      <c r="N861">
        <f>salesTable[UnitPrice_final]</f>
        <v>180</v>
      </c>
      <c r="O861">
        <f>salesTable[revenue_final]</f>
        <v>1980</v>
      </c>
      <c r="P861" t="str">
        <f>salesTable[Phone_final]</f>
        <v>0506333648</v>
      </c>
      <c r="Q861" t="str">
        <f>salesTable[email_final]</f>
        <v>Kofi.Arthur54@Example.Com</v>
      </c>
      <c r="R861" t="str">
        <f>salesTable[sources_final]</f>
        <v>Agent_App_2025.csv</v>
      </c>
      <c r="S861" s="22"/>
    </row>
    <row r="862" spans="1:19" x14ac:dyDescent="0.3">
      <c r="A862" s="8" t="str">
        <f>salesTable[orderRef_final]</f>
        <v>GH-SUN-2025-00875</v>
      </c>
      <c r="B862" s="17">
        <f>salesTable[orderDate_final]</f>
        <v>45714</v>
      </c>
      <c r="C862" s="17" t="str">
        <f>salesTable[CustomerID_final]</f>
        <v>C0074</v>
      </c>
      <c r="D862" s="17" t="str">
        <f>salesTable[firstName_Final]</f>
        <v>AKOSUA</v>
      </c>
      <c r="E862" s="17" t="str">
        <f>salesTable[lastName_final]</f>
        <v>ASARE</v>
      </c>
      <c r="F862" s="17" t="str">
        <f>salesTable[Region_Final]</f>
        <v>SUNYANI</v>
      </c>
      <c r="G862" t="str">
        <f>salesTable[productID_Final]</f>
        <v>P003</v>
      </c>
      <c r="H862" t="str">
        <f>salesTable[productName_final]</f>
        <v>WIRELESS HEADSET</v>
      </c>
      <c r="I862" t="str">
        <f>salesTable[productCategory_finalStatus]</f>
        <v>ELECTRONICS</v>
      </c>
      <c r="J862" t="str">
        <f>salesTable[customerType_Final]</f>
        <v>INDIVIDUAL</v>
      </c>
      <c r="K862" t="str">
        <f>salesTable[SalesChannel_final]</f>
        <v>AGENT</v>
      </c>
      <c r="L862" t="str">
        <f>salesTable[paymentMethod_Final]</f>
        <v>CARD</v>
      </c>
      <c r="M862">
        <f>salesTable[Quantity_final]</f>
        <v>1</v>
      </c>
      <c r="N862">
        <f>salesTable[UnitPrice_final]</f>
        <v>520</v>
      </c>
      <c r="O862">
        <f>salesTable[revenue_final]</f>
        <v>520</v>
      </c>
      <c r="P862" t="str">
        <f>salesTable[Phone_final]</f>
        <v>0559954926</v>
      </c>
      <c r="Q862" t="str">
        <f>salesTable[email_final]</f>
        <v>Akosua.Asare70@Example.Com</v>
      </c>
      <c r="R862" t="str">
        <f>salesTable[sources_final]</f>
        <v>Retail_POS_2025.csv</v>
      </c>
      <c r="S862" s="22"/>
    </row>
    <row r="863" spans="1:19" x14ac:dyDescent="0.3">
      <c r="A863" s="8" t="str">
        <f>salesTable[orderRef_final]</f>
        <v>GH-SUN-2025-00876</v>
      </c>
      <c r="B863" s="17">
        <f>salesTable[orderDate_final]</f>
        <v>46008</v>
      </c>
      <c r="C863" s="17" t="str">
        <f>salesTable[CustomerID_final]</f>
        <v>C0068</v>
      </c>
      <c r="D863" s="17" t="str">
        <f>salesTable[firstName_Final]</f>
        <v>AKOSUA</v>
      </c>
      <c r="E863" s="17" t="str">
        <f>salesTable[lastName_final]</f>
        <v>OWUSU</v>
      </c>
      <c r="F863" s="17" t="str">
        <f>salesTable[Region_Final]</f>
        <v>SUNYANI</v>
      </c>
      <c r="G863" t="str">
        <f>salesTable[productID_Final]</f>
        <v>P010</v>
      </c>
      <c r="H863" t="str">
        <f>salesTable[productName_final]</f>
        <v>AIR CONDITIONER</v>
      </c>
      <c r="I863" t="str">
        <f>salesTable[productCategory_finalStatus]</f>
        <v>HOME APPLIANCES</v>
      </c>
      <c r="J863" t="str">
        <f>salesTable[customerType_Final]</f>
        <v>GOVERNMENT</v>
      </c>
      <c r="K863" t="str">
        <f>salesTable[SalesChannel_final]</f>
        <v>IN-STORE</v>
      </c>
      <c r="L863" t="str">
        <f>salesTable[paymentMethod_Final]</f>
        <v>BANK TRANSFER</v>
      </c>
      <c r="M863">
        <f>salesTable[Quantity_final]</f>
        <v>7</v>
      </c>
      <c r="N863">
        <f>salesTable[UnitPrice_final]</f>
        <v>3600</v>
      </c>
      <c r="O863">
        <f>salesTable[revenue_final]</f>
        <v>25200</v>
      </c>
      <c r="P863" t="str">
        <f>salesTable[Phone_final]</f>
        <v>0243069278</v>
      </c>
      <c r="Q863" t="str">
        <f>salesTable[email_final]</f>
        <v>Akosua.Owusu24@Example.Com</v>
      </c>
      <c r="R863" t="str">
        <f>salesTable[sources_final]</f>
        <v>Retail_POS_2025.csv</v>
      </c>
      <c r="S863" s="22"/>
    </row>
    <row r="864" spans="1:19" x14ac:dyDescent="0.3">
      <c r="A864" s="8" t="str">
        <f>salesTable[orderRef_final]</f>
        <v>GH-SUN-2025-00906</v>
      </c>
      <c r="B864" s="17">
        <f>salesTable[orderDate_final]</f>
        <v>45877</v>
      </c>
      <c r="C864" s="17" t="str">
        <f>salesTable[CustomerID_final]</f>
        <v>C0129</v>
      </c>
      <c r="D864" s="17" t="str">
        <f>salesTable[firstName_Final]</f>
        <v>ABENA</v>
      </c>
      <c r="E864" s="17" t="str">
        <f>salesTable[lastName_final]</f>
        <v>OWUSU</v>
      </c>
      <c r="F864" s="17" t="str">
        <f>salesTable[Region_Final]</f>
        <v>SUNYANI</v>
      </c>
      <c r="G864" t="str">
        <f>salesTable[productID_Final]</f>
        <v>P002</v>
      </c>
      <c r="H864" t="str">
        <f>salesTable[productName_final]</f>
        <v>OFFICE CHAIR</v>
      </c>
      <c r="I864" t="str">
        <f>salesTable[productCategory_finalStatus]</f>
        <v>FURNITURE</v>
      </c>
      <c r="J864" t="str">
        <f>salesTable[customerType_Final]</f>
        <v>BUSINESS</v>
      </c>
      <c r="K864" t="str">
        <f>salesTable[SalesChannel_final]</f>
        <v>MOBILE APP</v>
      </c>
      <c r="L864" t="str">
        <f>salesTable[paymentMethod_Final]</f>
        <v>BANK TRANSFER</v>
      </c>
      <c r="M864">
        <f>salesTable[Quantity_final]</f>
        <v>3</v>
      </c>
      <c r="N864">
        <f>salesTable[UnitPrice_final]</f>
        <v>850</v>
      </c>
      <c r="O864">
        <f>salesTable[revenue_final]</f>
        <v>2550</v>
      </c>
      <c r="P864" t="str">
        <f>salesTable[Phone_final]</f>
        <v>0242962398</v>
      </c>
      <c r="Q864" t="str">
        <f>salesTable[email_final]</f>
        <v>Abena.Owusu97@Example.Com</v>
      </c>
      <c r="R864" t="str">
        <f>salesTable[sources_final]</f>
        <v>Agent_App_2025.csv</v>
      </c>
      <c r="S864" s="22"/>
    </row>
    <row r="865" spans="1:19" x14ac:dyDescent="0.3">
      <c r="A865" s="8" t="str">
        <f>salesTable[orderRef_final]</f>
        <v>GH-SUN-2025-00918</v>
      </c>
      <c r="B865" s="17" t="str">
        <f>salesTable[orderDate_final]</f>
        <v>OUT OF SCOPE</v>
      </c>
      <c r="C865" s="17" t="str">
        <f>salesTable[CustomerID_final]</f>
        <v>C0317</v>
      </c>
      <c r="D865" s="17" t="str">
        <f>salesTable[firstName_Final]</f>
        <v>NAA</v>
      </c>
      <c r="E865" s="17" t="str">
        <f>salesTable[lastName_final]</f>
        <v>OWUSU</v>
      </c>
      <c r="F865" s="17" t="str">
        <f>salesTable[Region_Final]</f>
        <v>SUNYANI</v>
      </c>
      <c r="G865" t="str">
        <f>salesTable[productID_Final]</f>
        <v>P006</v>
      </c>
      <c r="H865" t="str">
        <f>salesTable[productName_final]</f>
        <v>STANDING DESK</v>
      </c>
      <c r="I865" t="str">
        <f>salesTable[productCategory_finalStatus]</f>
        <v>FURNITURE</v>
      </c>
      <c r="J865" t="str">
        <f>salesTable[customerType_Final]</f>
        <v>INDIVIDUAL</v>
      </c>
      <c r="K865" t="str">
        <f>salesTable[SalesChannel_final]</f>
        <v>ONLINE</v>
      </c>
      <c r="L865" t="str">
        <f>salesTable[paymentMethod_Final]</f>
        <v>MOBILE MONEY</v>
      </c>
      <c r="M865">
        <f>salesTable[Quantity_final]</f>
        <v>6</v>
      </c>
      <c r="N865">
        <f>salesTable[UnitPrice_final]</f>
        <v>1900</v>
      </c>
      <c r="O865">
        <f>salesTable[revenue_final]</f>
        <v>11400</v>
      </c>
      <c r="P865" t="str">
        <f>salesTable[Phone_final]</f>
        <v>0542557950</v>
      </c>
      <c r="Q865" t="str">
        <f>salesTable[email_final]</f>
        <v>Naa.Owusu10@Example.Con</v>
      </c>
      <c r="R865" t="str">
        <f>salesTable[sources_final]</f>
        <v>Retail_POS_2025.csv</v>
      </c>
      <c r="S865" s="22"/>
    </row>
    <row r="866" spans="1:19" x14ac:dyDescent="0.3">
      <c r="A866" s="8" t="str">
        <f>salesTable[orderRef_final]</f>
        <v>GH-SUN-2025-00920</v>
      </c>
      <c r="B866" s="17">
        <f>salesTable[orderDate_final]</f>
        <v>45959</v>
      </c>
      <c r="C866" s="17" t="str">
        <f>salesTable[CustomerID_final]</f>
        <v>C0248</v>
      </c>
      <c r="D866" s="17" t="str">
        <f>salesTable[firstName_Final]</f>
        <v>AMA</v>
      </c>
      <c r="E866" s="17" t="str">
        <f>salesTable[lastName_final]</f>
        <v>ADDO</v>
      </c>
      <c r="F866" s="17" t="str">
        <f>salesTable[Region_Final]</f>
        <v>SUNYANI</v>
      </c>
      <c r="G866" t="str">
        <f>salesTable[productID_Final]</f>
        <v>P010</v>
      </c>
      <c r="H866" t="str">
        <f>salesTable[productName_final]</f>
        <v>AIR CONDITIONER</v>
      </c>
      <c r="I866" t="str">
        <f>salesTable[productCategory_finalStatus]</f>
        <v>HOME APPLIANCES</v>
      </c>
      <c r="J866" t="str">
        <f>salesTable[customerType_Final]</f>
        <v>GOVERNMENT</v>
      </c>
      <c r="K866" t="str">
        <f>salesTable[SalesChannel_final]</f>
        <v>MOBILE APP</v>
      </c>
      <c r="L866" t="str">
        <f>salesTable[paymentMethod_Final]</f>
        <v>CASH</v>
      </c>
      <c r="M866">
        <f>salesTable[Quantity_final]</f>
        <v>9</v>
      </c>
      <c r="N866">
        <f>salesTable[UnitPrice_final]</f>
        <v>3600</v>
      </c>
      <c r="O866">
        <f>salesTable[revenue_final]</f>
        <v>32400</v>
      </c>
      <c r="P866" t="str">
        <f>salesTable[Phone_final]</f>
        <v>0548180297</v>
      </c>
      <c r="Q866" t="str">
        <f>salesTable[email_final]</f>
        <v>Ama.Addo77@Example.Com</v>
      </c>
      <c r="R866" t="str">
        <f>salesTable[sources_final]</f>
        <v>Retail_POS_2025.csv</v>
      </c>
      <c r="S866" s="22"/>
    </row>
    <row r="867" spans="1:19" x14ac:dyDescent="0.3">
      <c r="A867" s="8" t="str">
        <f>salesTable[orderRef_final]</f>
        <v>GH-SUN-2025-00962</v>
      </c>
      <c r="B867" s="17">
        <f>salesTable[orderDate_final]</f>
        <v>45759</v>
      </c>
      <c r="C867" s="17" t="str">
        <f>salesTable[CustomerID_final]</f>
        <v>C0388</v>
      </c>
      <c r="D867" s="17" t="str">
        <f>salesTable[firstName_Final]</f>
        <v>AMA</v>
      </c>
      <c r="E867" s="17" t="str">
        <f>salesTable[lastName_final]</f>
        <v>MENSAH</v>
      </c>
      <c r="F867" s="17" t="str">
        <f>salesTable[Region_Final]</f>
        <v>SUNYANI</v>
      </c>
      <c r="G867" t="str">
        <f>salesTable[productID_Final]</f>
        <v>P009</v>
      </c>
      <c r="H867" t="str">
        <f>salesTable[productName_final]</f>
        <v>FILING CABINET</v>
      </c>
      <c r="I867" t="str">
        <f>salesTable[productCategory_finalStatus]</f>
        <v>OFFICE SUPPLIES</v>
      </c>
      <c r="J867" t="str">
        <f>salesTable[customerType_Final]</f>
        <v>INDIVIDUAL</v>
      </c>
      <c r="K867" t="str">
        <f>salesTable[SalesChannel_final]</f>
        <v>MOBILE APP</v>
      </c>
      <c r="L867" t="str">
        <f>salesTable[paymentMethod_Final]</f>
        <v>CARD</v>
      </c>
      <c r="M867">
        <f>salesTable[Quantity_final]</f>
        <v>1</v>
      </c>
      <c r="N867" t="str">
        <f>salesTable[UnitPrice_final]</f>
        <v>INVALID</v>
      </c>
      <c r="O867" t="str">
        <f>salesTable[revenue_final]</f>
        <v>INVALID</v>
      </c>
      <c r="P867" t="str">
        <f>salesTable[Phone_final]</f>
        <v>0507442384</v>
      </c>
      <c r="Q867" t="str">
        <f>salesTable[email_final]</f>
        <v>Ama.Mensah50@Example.Com</v>
      </c>
      <c r="R867" t="str">
        <f>salesTable[sources_final]</f>
        <v>Mobile_App_Export.csv</v>
      </c>
      <c r="S867" s="22"/>
    </row>
    <row r="868" spans="1:19" x14ac:dyDescent="0.3">
      <c r="A868" s="8" t="str">
        <f>salesTable[orderRef_final]</f>
        <v>GH-SUN-2025-00968</v>
      </c>
      <c r="B868" s="17">
        <f>salesTable[orderDate_final]</f>
        <v>45803</v>
      </c>
      <c r="C868" s="17" t="str">
        <f>salesTable[CustomerID_final]</f>
        <v>C0313</v>
      </c>
      <c r="D868" s="17" t="str">
        <f>salesTable[firstName_Final]</f>
        <v>ADWOA</v>
      </c>
      <c r="E868" s="17" t="str">
        <f>salesTable[lastName_final]</f>
        <v>OSEI</v>
      </c>
      <c r="F868" s="17" t="str">
        <f>salesTable[Region_Final]</f>
        <v>SUNYANI</v>
      </c>
      <c r="G868" t="str">
        <f>salesTable[productID_Final]</f>
        <v>P005</v>
      </c>
      <c r="H868" t="str">
        <f>salesTable[productName_final]</f>
        <v>SMARTPHONE X</v>
      </c>
      <c r="I868" t="str">
        <f>salesTable[productCategory_finalStatus]</f>
        <v>ELECTRONICS</v>
      </c>
      <c r="J868" t="str">
        <f>salesTable[customerType_Final]</f>
        <v>BUSINESS</v>
      </c>
      <c r="K868" t="str">
        <f>salesTable[SalesChannel_final]</f>
        <v>IN-STORE</v>
      </c>
      <c r="L868" t="str">
        <f>salesTable[paymentMethod_Final]</f>
        <v>MOBILE MONEY</v>
      </c>
      <c r="M868">
        <f>salesTable[Quantity_final]</f>
        <v>12</v>
      </c>
      <c r="N868">
        <f>salesTable[UnitPrice_final]</f>
        <v>2800</v>
      </c>
      <c r="O868">
        <f>salesTable[revenue_final]</f>
        <v>33600</v>
      </c>
      <c r="P868" t="str">
        <f>salesTable[Phone_final]</f>
        <v>0508997974</v>
      </c>
      <c r="Q868" t="str">
        <f>salesTable[email_final]</f>
        <v>Adwoa.Osei45@Example.Com</v>
      </c>
      <c r="R868" t="str">
        <f>salesTable[sources_final]</f>
        <v>Agent_App_2025.csv</v>
      </c>
      <c r="S868" s="22"/>
    </row>
    <row r="869" spans="1:19" x14ac:dyDescent="0.3">
      <c r="A869" s="8" t="str">
        <f>salesTable[orderRef_final]</f>
        <v>GH-SUN-2025-00970</v>
      </c>
      <c r="B869" s="17">
        <f>salesTable[orderDate_final]</f>
        <v>45960</v>
      </c>
      <c r="C869" s="17" t="str">
        <f>salesTable[CustomerID_final]</f>
        <v>C0398</v>
      </c>
      <c r="D869" s="17" t="str">
        <f>salesTable[firstName_Final]</f>
        <v>ADWOA</v>
      </c>
      <c r="E869" s="17" t="str">
        <f>salesTable[lastName_final]</f>
        <v>ANTWI</v>
      </c>
      <c r="F869" s="17" t="str">
        <f>salesTable[Region_Final]</f>
        <v>SUNYANI</v>
      </c>
      <c r="G869" t="str">
        <f>salesTable[productID_Final]</f>
        <v>P005</v>
      </c>
      <c r="H869" t="str">
        <f>salesTable[productName_final]</f>
        <v>SMARTPHONE X</v>
      </c>
      <c r="I869" t="str">
        <f>salesTable[productCategory_finalStatus]</f>
        <v>ELECTRONICS</v>
      </c>
      <c r="J869" t="str">
        <f>salesTable[customerType_Final]</f>
        <v>INDIVIDUAL</v>
      </c>
      <c r="K869" t="str">
        <f>salesTable[SalesChannel_final]</f>
        <v>MOBILE APP</v>
      </c>
      <c r="L869" t="str">
        <f>salesTable[paymentMethod_Final]</f>
        <v>CARD</v>
      </c>
      <c r="M869">
        <f>salesTable[Quantity_final]</f>
        <v>11</v>
      </c>
      <c r="N869">
        <f>salesTable[UnitPrice_final]</f>
        <v>2800</v>
      </c>
      <c r="O869">
        <f>salesTable[revenue_final]</f>
        <v>30800</v>
      </c>
      <c r="P869" t="str">
        <f>salesTable[Phone_final]</f>
        <v>0593383742</v>
      </c>
      <c r="Q869" t="str">
        <f>salesTable[email_final]</f>
        <v>Adwoa.Antwi83@Example.Com</v>
      </c>
      <c r="R869" t="str">
        <f>salesTable[sources_final]</f>
        <v>Online_Sales_2025.xlsx</v>
      </c>
      <c r="S869" s="22"/>
    </row>
    <row r="870" spans="1:19" x14ac:dyDescent="0.3">
      <c r="A870" s="8" t="str">
        <f>salesTable[orderRef_final]</f>
        <v>GH-SUN-2025-00990</v>
      </c>
      <c r="B870" s="17">
        <f>salesTable[orderDate_final]</f>
        <v>45937</v>
      </c>
      <c r="C870" s="17" t="str">
        <f>salesTable[CustomerID_final]</f>
        <v>C0270</v>
      </c>
      <c r="D870" s="17" t="str">
        <f>salesTable[firstName_Final]</f>
        <v>KWAME</v>
      </c>
      <c r="E870" s="17" t="str">
        <f>salesTable[lastName_final]</f>
        <v>ASARE</v>
      </c>
      <c r="F870" s="17" t="str">
        <f>salesTable[Region_Final]</f>
        <v>SUNYANI</v>
      </c>
      <c r="G870" t="str">
        <f>salesTable[productID_Final]</f>
        <v>P001</v>
      </c>
      <c r="H870" t="str">
        <f>salesTable[productName_final]</f>
        <v>LAPTOP PRO 14</v>
      </c>
      <c r="I870" t="str">
        <f>salesTable[productCategory_finalStatus]</f>
        <v>ELECTRONICS</v>
      </c>
      <c r="J870" t="str">
        <f>salesTable[customerType_Final]</f>
        <v>BUSINESS</v>
      </c>
      <c r="K870" t="str">
        <f>salesTable[SalesChannel_final]</f>
        <v>AGENT</v>
      </c>
      <c r="L870" t="str">
        <f>salesTable[paymentMethod_Final]</f>
        <v>MOBILE MONEY</v>
      </c>
      <c r="M870">
        <f>salesTable[Quantity_final]</f>
        <v>3</v>
      </c>
      <c r="N870">
        <f>salesTable[UnitPrice_final]</f>
        <v>4200</v>
      </c>
      <c r="O870">
        <f>salesTable[revenue_final]</f>
        <v>12600</v>
      </c>
      <c r="P870" t="str">
        <f>salesTable[Phone_final]</f>
        <v>0505754590</v>
      </c>
      <c r="Q870" t="str">
        <f>salesTable[email_final]</f>
        <v>Kwame.Asare83@Example.Com</v>
      </c>
      <c r="R870" t="str">
        <f>salesTable[sources_final]</f>
        <v>Retail_POS_2025.csv</v>
      </c>
      <c r="S870" s="22"/>
    </row>
    <row r="871" spans="1:19" x14ac:dyDescent="0.3">
      <c r="A871" s="8" t="str">
        <f>salesTable[orderRef_final]</f>
        <v>GH-SUN-2025-00993</v>
      </c>
      <c r="B871" s="17">
        <f>salesTable[orderDate_final]</f>
        <v>45962</v>
      </c>
      <c r="C871" s="17" t="str">
        <f>salesTable[CustomerID_final]</f>
        <v>C0248</v>
      </c>
      <c r="D871" s="17" t="str">
        <f>salesTable[firstName_Final]</f>
        <v>AMA</v>
      </c>
      <c r="E871" s="17" t="str">
        <f>salesTable[lastName_final]</f>
        <v>ADDO</v>
      </c>
      <c r="F871" s="17" t="str">
        <f>salesTable[Region_Final]</f>
        <v>SUNYANI</v>
      </c>
      <c r="G871" t="str">
        <f>salesTable[productID_Final]</f>
        <v>P001</v>
      </c>
      <c r="H871" t="str">
        <f>salesTable[productName_final]</f>
        <v>LAPTOP PRO 14</v>
      </c>
      <c r="I871" t="str">
        <f>salesTable[productCategory_finalStatus]</f>
        <v>ELECTRONICS</v>
      </c>
      <c r="J871" t="str">
        <f>salesTable[customerType_Final]</f>
        <v>INDIVIDUAL</v>
      </c>
      <c r="K871" t="str">
        <f>salesTable[SalesChannel_final]</f>
        <v>AGENT</v>
      </c>
      <c r="L871" t="str">
        <f>salesTable[paymentMethod_Final]</f>
        <v>CARD</v>
      </c>
      <c r="M871">
        <f>salesTable[Quantity_final]</f>
        <v>6</v>
      </c>
      <c r="N871">
        <f>salesTable[UnitPrice_final]</f>
        <v>4200</v>
      </c>
      <c r="O871">
        <f>salesTable[revenue_final]</f>
        <v>25200</v>
      </c>
      <c r="P871" t="str">
        <f>salesTable[Phone_final]</f>
        <v>0207248826</v>
      </c>
      <c r="Q871" t="str">
        <f>salesTable[email_final]</f>
        <v>Ama.Addo47@Example.Com</v>
      </c>
      <c r="R871" t="str">
        <f>salesTable[sources_final]</f>
        <v>Agent_App_2025.csv</v>
      </c>
      <c r="S871" s="22"/>
    </row>
    <row r="872" spans="1:19" x14ac:dyDescent="0.3">
      <c r="A872" s="8" t="str">
        <f>salesTable[orderRef_final]</f>
        <v>GH-SUN-2025-00995</v>
      </c>
      <c r="B872" s="17">
        <f>salesTable[orderDate_final]</f>
        <v>45939</v>
      </c>
      <c r="C872" s="17" t="str">
        <f>salesTable[CustomerID_final]</f>
        <v>C0095</v>
      </c>
      <c r="D872" s="17" t="str">
        <f>salesTable[firstName_Final]</f>
        <v>AKOSUA</v>
      </c>
      <c r="E872" s="17" t="str">
        <f>salesTable[lastName_final]</f>
        <v>ADDO</v>
      </c>
      <c r="F872" s="17" t="str">
        <f>salesTable[Region_Final]</f>
        <v>SUNYANI</v>
      </c>
      <c r="G872" t="str">
        <f>salesTable[productID_Final]</f>
        <v>P009</v>
      </c>
      <c r="H872" t="str">
        <f>salesTable[productName_final]</f>
        <v>FILING CABINET</v>
      </c>
      <c r="I872" t="str">
        <f>salesTable[productCategory_finalStatus]</f>
        <v>OFFICE SUPPLIES</v>
      </c>
      <c r="J872" t="str">
        <f>salesTable[customerType_Final]</f>
        <v>BUSINESS</v>
      </c>
      <c r="K872" t="str">
        <f>salesTable[SalesChannel_final]</f>
        <v>ONLINE</v>
      </c>
      <c r="L872" t="str">
        <f>salesTable[paymentMethod_Final]</f>
        <v>MOBILE MONEY</v>
      </c>
      <c r="M872">
        <f>salesTable[Quantity_final]</f>
        <v>4</v>
      </c>
      <c r="N872">
        <f>salesTable[UnitPrice_final]</f>
        <v>980</v>
      </c>
      <c r="O872">
        <f>salesTable[revenue_final]</f>
        <v>3920</v>
      </c>
      <c r="P872" t="str">
        <f>salesTable[Phone_final]</f>
        <v>0556826633</v>
      </c>
      <c r="Q872" t="str">
        <f>salesTable[email_final]</f>
        <v>Akosua.Addo38@Example.Com</v>
      </c>
      <c r="R872" t="str">
        <f>salesTable[sources_final]</f>
        <v>Agent_App_2025.csv</v>
      </c>
      <c r="S872" s="22"/>
    </row>
    <row r="873" spans="1:19" x14ac:dyDescent="0.3">
      <c r="A873" s="8" t="str">
        <f>salesTable[orderRef_final]</f>
        <v>GH-SUN-2025-00997</v>
      </c>
      <c r="B873" s="17">
        <f>salesTable[orderDate_final]</f>
        <v>45823</v>
      </c>
      <c r="C873" s="17" t="str">
        <f>salesTable[CustomerID_final]</f>
        <v>C0287</v>
      </c>
      <c r="D873" s="17" t="str">
        <f>salesTable[firstName_Final]</f>
        <v>ABENA</v>
      </c>
      <c r="E873" s="17" t="str">
        <f>salesTable[lastName_final]</f>
        <v>OSEI</v>
      </c>
      <c r="F873" s="17" t="str">
        <f>salesTable[Region_Final]</f>
        <v>SUNYANI</v>
      </c>
      <c r="G873" t="str">
        <f>salesTable[productID_Final]</f>
        <v>P005</v>
      </c>
      <c r="H873" t="str">
        <f>salesTable[productName_final]</f>
        <v>SMARTPHONE X</v>
      </c>
      <c r="I873" t="str">
        <f>salesTable[productCategory_finalStatus]</f>
        <v>ELECTRONICS</v>
      </c>
      <c r="J873" t="str">
        <f>salesTable[customerType_Final]</f>
        <v>GOVERNMENT</v>
      </c>
      <c r="K873" t="str">
        <f>salesTable[SalesChannel_final]</f>
        <v>ONLINE</v>
      </c>
      <c r="L873" t="str">
        <f>salesTable[paymentMethod_Final]</f>
        <v>CASH</v>
      </c>
      <c r="M873">
        <f>salesTable[Quantity_final]</f>
        <v>7</v>
      </c>
      <c r="N873">
        <f>salesTable[UnitPrice_final]</f>
        <v>2800</v>
      </c>
      <c r="O873">
        <f>salesTable[revenue_final]</f>
        <v>19600</v>
      </c>
      <c r="P873" t="str">
        <f>salesTable[Phone_final]</f>
        <v>0591978647</v>
      </c>
      <c r="Q873" t="str">
        <f>salesTable[email_final]</f>
        <v>Abena.Osei26@Example.Com</v>
      </c>
      <c r="R873" t="str">
        <f>salesTable[sources_final]</f>
        <v>Retail_POS_2025.csv</v>
      </c>
      <c r="S873" s="22"/>
    </row>
    <row r="874" spans="1:19" x14ac:dyDescent="0.3">
      <c r="A874" s="8" t="str">
        <f>salesTable[orderRef_final]</f>
        <v>GH-SUN-2025-01006</v>
      </c>
      <c r="B874" s="17">
        <f>salesTable[orderDate_final]</f>
        <v>45824</v>
      </c>
      <c r="C874" s="17" t="str">
        <f>salesTable[CustomerID_final]</f>
        <v>C0277</v>
      </c>
      <c r="D874" s="17" t="str">
        <f>salesTable[firstName_Final]</f>
        <v>KOJO</v>
      </c>
      <c r="E874" s="17" t="str">
        <f>salesTable[lastName_final]</f>
        <v>OSEI</v>
      </c>
      <c r="F874" s="17" t="str">
        <f>salesTable[Region_Final]</f>
        <v>SUNYANI</v>
      </c>
      <c r="G874" t="str">
        <f>salesTable[productID_Final]</f>
        <v>P002</v>
      </c>
      <c r="H874" t="str">
        <f>salesTable[productName_final]</f>
        <v>OFFICE CHAIR</v>
      </c>
      <c r="I874" t="str">
        <f>salesTable[productCategory_finalStatus]</f>
        <v>FURNITURE</v>
      </c>
      <c r="J874" t="str">
        <f>salesTable[customerType_Final]</f>
        <v>GOVERNMENT</v>
      </c>
      <c r="K874" t="str">
        <f>salesTable[SalesChannel_final]</f>
        <v>IN-STORE</v>
      </c>
      <c r="L874" t="str">
        <f>salesTable[paymentMethod_Final]</f>
        <v>MOBILE MONEY</v>
      </c>
      <c r="M874">
        <f>salesTable[Quantity_final]</f>
        <v>12</v>
      </c>
      <c r="N874">
        <f>salesTable[UnitPrice_final]</f>
        <v>850</v>
      </c>
      <c r="O874">
        <f>salesTable[revenue_final]</f>
        <v>10200</v>
      </c>
      <c r="P874" t="str">
        <f>salesTable[Phone_final]</f>
        <v>0556734413</v>
      </c>
      <c r="Q874" t="str">
        <f>salesTable[email_final]</f>
        <v>Kojo.Osei67@Example.Com</v>
      </c>
      <c r="R874" t="str">
        <f>salesTable[sources_final]</f>
        <v>Online_Sales_2025.xlsx</v>
      </c>
      <c r="S874" s="22"/>
    </row>
    <row r="875" spans="1:19" x14ac:dyDescent="0.3">
      <c r="A875" s="8" t="str">
        <f>salesTable[orderRef_final]</f>
        <v>GH-SUN-2025-01013</v>
      </c>
      <c r="B875" s="17">
        <f>salesTable[orderDate_final]</f>
        <v>45919</v>
      </c>
      <c r="C875" s="17" t="str">
        <f>salesTable[CustomerID_final]</f>
        <v>C0143</v>
      </c>
      <c r="D875" s="17" t="str">
        <f>salesTable[firstName_Final]</f>
        <v>YAW</v>
      </c>
      <c r="E875" s="17" t="str">
        <f>salesTable[lastName_final]</f>
        <v>BADU</v>
      </c>
      <c r="F875" s="17" t="str">
        <f>salesTable[Region_Final]</f>
        <v>SUNYANI</v>
      </c>
      <c r="G875" t="str">
        <f>salesTable[productID_Final]</f>
        <v>P007</v>
      </c>
      <c r="H875" t="str">
        <f>salesTable[productName_final]</f>
        <v>COTTON SHIRT</v>
      </c>
      <c r="I875" t="str">
        <f>salesTable[productCategory_finalStatus]</f>
        <v>CLOTHING</v>
      </c>
      <c r="J875" t="str">
        <f>salesTable[customerType_Final]</f>
        <v>MISSING</v>
      </c>
      <c r="K875" t="str">
        <f>salesTable[SalesChannel_final]</f>
        <v>MOBILE APP</v>
      </c>
      <c r="L875" t="str">
        <f>salesTable[paymentMethod_Final]</f>
        <v>BANK TRANSFER</v>
      </c>
      <c r="M875">
        <f>salesTable[Quantity_final]</f>
        <v>1</v>
      </c>
      <c r="N875">
        <f>salesTable[UnitPrice_final]</f>
        <v>180</v>
      </c>
      <c r="O875">
        <f>salesTable[revenue_final]</f>
        <v>180</v>
      </c>
      <c r="P875" t="str">
        <f>salesTable[Phone_final]</f>
        <v>0248297850</v>
      </c>
      <c r="Q875" t="str">
        <f>salesTable[email_final]</f>
        <v>Yaw.Badu80@Example.Com</v>
      </c>
      <c r="R875" t="str">
        <f>salesTable[sources_final]</f>
        <v>Online_Sales_2025.xlsx</v>
      </c>
      <c r="S875" s="22"/>
    </row>
    <row r="876" spans="1:19" x14ac:dyDescent="0.3">
      <c r="A876" s="8" t="str">
        <f>salesTable[orderRef_final]</f>
        <v>GH-SUN-2025-01020</v>
      </c>
      <c r="B876" s="17">
        <f>salesTable[orderDate_final]</f>
        <v>45994</v>
      </c>
      <c r="C876" s="17" t="str">
        <f>salesTable[CustomerID_final]</f>
        <v>C0021</v>
      </c>
      <c r="D876" s="17" t="str">
        <f>salesTable[firstName_Final]</f>
        <v>ADWOA</v>
      </c>
      <c r="E876" s="17" t="str">
        <f>salesTable[lastName_final]</f>
        <v>OWUSU</v>
      </c>
      <c r="F876" s="17" t="str">
        <f>salesTable[Region_Final]</f>
        <v>SUNYANI</v>
      </c>
      <c r="G876" t="str">
        <f>salesTable[productID_Final]</f>
        <v>P008</v>
      </c>
      <c r="H876" t="str">
        <f>salesTable[productName_final]</f>
        <v>MICROWAVE 25L</v>
      </c>
      <c r="I876" t="str">
        <f>salesTable[productCategory_finalStatus]</f>
        <v>HOME APPLIANCES</v>
      </c>
      <c r="J876" t="str">
        <f>salesTable[customerType_Final]</f>
        <v>BUSINESS</v>
      </c>
      <c r="K876" t="str">
        <f>salesTable[SalesChannel_final]</f>
        <v>IN-STORE</v>
      </c>
      <c r="L876" t="str">
        <f>salesTable[paymentMethod_Final]</f>
        <v>CASH</v>
      </c>
      <c r="M876">
        <f>salesTable[Quantity_final]</f>
        <v>12</v>
      </c>
      <c r="N876">
        <f>salesTable[UnitPrice_final]</f>
        <v>1250</v>
      </c>
      <c r="O876">
        <f>salesTable[revenue_final]</f>
        <v>15000</v>
      </c>
      <c r="P876" t="str">
        <f>salesTable[Phone_final]</f>
        <v>0594379518</v>
      </c>
      <c r="Q876" t="str">
        <f>salesTable[email_final]</f>
        <v>Adwoa.Owusu96@Example.Con</v>
      </c>
      <c r="R876" t="str">
        <f>salesTable[sources_final]</f>
        <v>Online_Sales_2025.xlsx</v>
      </c>
      <c r="S876" s="22"/>
    </row>
    <row r="877" spans="1:19" x14ac:dyDescent="0.3">
      <c r="A877" s="8" t="str">
        <f>salesTable[orderRef_final]</f>
        <v>GH-SUN-2025-01028</v>
      </c>
      <c r="B877" s="17">
        <f>salesTable[orderDate_final]</f>
        <v>45911</v>
      </c>
      <c r="C877" s="17" t="str">
        <f>salesTable[CustomerID_final]</f>
        <v>C0236</v>
      </c>
      <c r="D877" s="17" t="str">
        <f>salesTable[firstName_Final]</f>
        <v>NAA</v>
      </c>
      <c r="E877" s="17" t="str">
        <f>salesTable[lastName_final]</f>
        <v>OWUSU</v>
      </c>
      <c r="F877" s="17" t="str">
        <f>salesTable[Region_Final]</f>
        <v>SUNYANI</v>
      </c>
      <c r="G877" t="str">
        <f>salesTable[productID_Final]</f>
        <v>P001</v>
      </c>
      <c r="H877" t="str">
        <f>salesTable[productName_final]</f>
        <v>LAPTOP PRO 14</v>
      </c>
      <c r="I877" t="str">
        <f>salesTable[productCategory_finalStatus]</f>
        <v>ELECTRONICS</v>
      </c>
      <c r="J877" t="str">
        <f>salesTable[customerType_Final]</f>
        <v>GOVERNMENT</v>
      </c>
      <c r="K877" t="str">
        <f>salesTable[SalesChannel_final]</f>
        <v>ONLINE</v>
      </c>
      <c r="L877" t="str">
        <f>salesTable[paymentMethod_Final]</f>
        <v>BANK TRANSFER</v>
      </c>
      <c r="M877">
        <f>salesTable[Quantity_final]</f>
        <v>12</v>
      </c>
      <c r="N877">
        <f>salesTable[UnitPrice_final]</f>
        <v>4200</v>
      </c>
      <c r="O877">
        <f>salesTable[revenue_final]</f>
        <v>50400</v>
      </c>
      <c r="P877" t="str">
        <f>salesTable[Phone_final]</f>
        <v>0272108463</v>
      </c>
      <c r="Q877" t="str">
        <f>salesTable[email_final]</f>
        <v>Naa.Owusu90@Example.Com</v>
      </c>
      <c r="R877" t="str">
        <f>salesTable[sources_final]</f>
        <v>Agent_App_2025.csv</v>
      </c>
      <c r="S877" s="22"/>
    </row>
    <row r="878" spans="1:19" x14ac:dyDescent="0.3">
      <c r="A878" s="8" t="str">
        <f>salesTable[orderRef_final]</f>
        <v>GH-SUN-2025-01031</v>
      </c>
      <c r="B878" s="17">
        <f>salesTable[orderDate_final]</f>
        <v>45886</v>
      </c>
      <c r="C878" s="17" t="str">
        <f>salesTable[CustomerID_final]</f>
        <v>C0268</v>
      </c>
      <c r="D878" s="17" t="str">
        <f>salesTable[firstName_Final]</f>
        <v>AMA</v>
      </c>
      <c r="E878" s="17" t="str">
        <f>salesTable[lastName_final]</f>
        <v>MENSAH</v>
      </c>
      <c r="F878" s="17" t="str">
        <f>salesTable[Region_Final]</f>
        <v>SUNYANI</v>
      </c>
      <c r="G878" t="str">
        <f>salesTable[productID_Final]</f>
        <v>P004</v>
      </c>
      <c r="H878" t="str">
        <f>salesTable[productName_final]</f>
        <v>LASER PRINTER</v>
      </c>
      <c r="I878" t="str">
        <f>salesTable[productCategory_finalStatus]</f>
        <v>OFFICE SUPPLIES</v>
      </c>
      <c r="J878" t="str">
        <f>salesTable[customerType_Final]</f>
        <v>GOVERNMENT</v>
      </c>
      <c r="K878" t="str">
        <f>salesTable[SalesChannel_final]</f>
        <v>ONLINE</v>
      </c>
      <c r="L878" t="str">
        <f>salesTable[paymentMethod_Final]</f>
        <v>MOBILE MONEY</v>
      </c>
      <c r="M878">
        <f>salesTable[Quantity_final]</f>
        <v>4</v>
      </c>
      <c r="N878">
        <f>salesTable[UnitPrice_final]</f>
        <v>1550</v>
      </c>
      <c r="O878">
        <f>salesTable[revenue_final]</f>
        <v>6200</v>
      </c>
      <c r="P878" t="str">
        <f>salesTable[Phone_final]</f>
        <v>0276252700</v>
      </c>
      <c r="Q878" t="str">
        <f>salesTable[email_final]</f>
        <v>Ama.Mensah13@Example.Com</v>
      </c>
      <c r="R878" t="str">
        <f>salesTable[sources_final]</f>
        <v>Mobile_App_Export.csv</v>
      </c>
      <c r="S878" s="22"/>
    </row>
    <row r="879" spans="1:19" x14ac:dyDescent="0.3">
      <c r="A879" s="8" t="str">
        <f>salesTable[orderRef_final]</f>
        <v>GH-SUN-2025-01039</v>
      </c>
      <c r="B879" s="17">
        <f>salesTable[orderDate_final]</f>
        <v>45731</v>
      </c>
      <c r="C879" s="17" t="str">
        <f>salesTable[CustomerID_final]</f>
        <v>C0014</v>
      </c>
      <c r="D879" s="17" t="str">
        <f>salesTable[firstName_Final]</f>
        <v>KOJO</v>
      </c>
      <c r="E879" s="17" t="str">
        <f>salesTable[lastName_final]</f>
        <v>BOATENG</v>
      </c>
      <c r="F879" s="17" t="str">
        <f>salesTable[Region_Final]</f>
        <v>SUNYANI</v>
      </c>
      <c r="G879" t="str">
        <f>salesTable[productID_Final]</f>
        <v>P005</v>
      </c>
      <c r="H879" t="str">
        <f>salesTable[productName_final]</f>
        <v>SMARTPHONE X</v>
      </c>
      <c r="I879" t="str">
        <f>salesTable[productCategory_finalStatus]</f>
        <v>ELECTRONICS</v>
      </c>
      <c r="J879" t="str">
        <f>salesTable[customerType_Final]</f>
        <v>BUSINESS</v>
      </c>
      <c r="K879" t="str">
        <f>salesTable[SalesChannel_final]</f>
        <v>AGENT</v>
      </c>
      <c r="L879" t="str">
        <f>salesTable[paymentMethod_Final]</f>
        <v>CASH</v>
      </c>
      <c r="M879">
        <f>salesTable[Quantity_final]</f>
        <v>4</v>
      </c>
      <c r="N879">
        <f>salesTable[UnitPrice_final]</f>
        <v>2800</v>
      </c>
      <c r="O879">
        <f>salesTable[revenue_final]</f>
        <v>11200</v>
      </c>
      <c r="P879" t="str">
        <f>salesTable[Phone_final]</f>
        <v>0262987755</v>
      </c>
      <c r="Q879" t="str">
        <f>salesTable[email_final]</f>
        <v>Kojo.Boateng82@Example.Com</v>
      </c>
      <c r="R879" t="str">
        <f>salesTable[sources_final]</f>
        <v>Mobile_App_Export.csv</v>
      </c>
      <c r="S879" s="22"/>
    </row>
    <row r="880" spans="1:19" x14ac:dyDescent="0.3">
      <c r="A880" s="8" t="str">
        <f>salesTable[orderRef_final]</f>
        <v>GH-SUN-2025-01048</v>
      </c>
      <c r="B880" s="17">
        <f>salesTable[orderDate_final]</f>
        <v>45686</v>
      </c>
      <c r="C880" s="17" t="str">
        <f>salesTable[CustomerID_final]</f>
        <v>C0149</v>
      </c>
      <c r="D880" s="17" t="str">
        <f>salesTable[firstName_Final]</f>
        <v>KOJO</v>
      </c>
      <c r="E880" s="17" t="str">
        <f>salesTable[lastName_final]</f>
        <v>ARTHUR</v>
      </c>
      <c r="F880" s="17" t="str">
        <f>salesTable[Region_Final]</f>
        <v>SUNYANI</v>
      </c>
      <c r="G880" t="str">
        <f>salesTable[productID_Final]</f>
        <v>P002</v>
      </c>
      <c r="H880" t="str">
        <f>salesTable[productName_final]</f>
        <v>OFFICE CHAIR</v>
      </c>
      <c r="I880" t="str">
        <f>salesTable[productCategory_finalStatus]</f>
        <v>FURNITURE</v>
      </c>
      <c r="J880" t="str">
        <f>salesTable[customerType_Final]</f>
        <v>BUSINESS</v>
      </c>
      <c r="K880" t="str">
        <f>salesTable[SalesChannel_final]</f>
        <v>MOBILE APP</v>
      </c>
      <c r="L880" t="str">
        <f>salesTable[paymentMethod_Final]</f>
        <v>BANK TRANSFER</v>
      </c>
      <c r="M880">
        <f>salesTable[Quantity_final]</f>
        <v>5</v>
      </c>
      <c r="N880">
        <f>salesTable[UnitPrice_final]</f>
        <v>850</v>
      </c>
      <c r="O880">
        <f>salesTable[revenue_final]</f>
        <v>4250</v>
      </c>
      <c r="P880" t="str">
        <f>salesTable[Phone_final]</f>
        <v>0591335512</v>
      </c>
      <c r="Q880" t="str">
        <f>salesTable[email_final]</f>
        <v>Kojo.Arthur69@Example.Com</v>
      </c>
      <c r="R880" t="str">
        <f>salesTable[sources_final]</f>
        <v>Mobile_App_Export.csv</v>
      </c>
      <c r="S880" s="22"/>
    </row>
    <row r="881" spans="1:19" x14ac:dyDescent="0.3">
      <c r="A881" s="8" t="str">
        <f>salesTable[orderRef_final]</f>
        <v>GH-SUN-2025-01072</v>
      </c>
      <c r="B881" s="17">
        <f>salesTable[orderDate_final]</f>
        <v>45702</v>
      </c>
      <c r="C881" s="17" t="str">
        <f>salesTable[CustomerID_final]</f>
        <v>C0290</v>
      </c>
      <c r="D881" s="17" t="str">
        <f>salesTable[firstName_Final]</f>
        <v>AMA</v>
      </c>
      <c r="E881" s="17" t="str">
        <f>salesTable[lastName_final]</f>
        <v>ADDO</v>
      </c>
      <c r="F881" s="17" t="str">
        <f>salesTable[Region_Final]</f>
        <v>SUNYANI</v>
      </c>
      <c r="G881" t="str">
        <f>salesTable[productID_Final]</f>
        <v>P009</v>
      </c>
      <c r="H881" t="str">
        <f>salesTable[productName_final]</f>
        <v>FILING CABINET</v>
      </c>
      <c r="I881" t="str">
        <f>salesTable[productCategory_finalStatus]</f>
        <v>OFFICE SUPPLIES</v>
      </c>
      <c r="J881" t="str">
        <f>salesTable[customerType_Final]</f>
        <v>GOVERNMENT</v>
      </c>
      <c r="K881" t="str">
        <f>salesTable[SalesChannel_final]</f>
        <v>MOBILE APP</v>
      </c>
      <c r="L881" t="str">
        <f>salesTable[paymentMethod_Final]</f>
        <v>MOBILE MONEY</v>
      </c>
      <c r="M881">
        <f>salesTable[Quantity_final]</f>
        <v>5</v>
      </c>
      <c r="N881">
        <f>salesTable[UnitPrice_final]</f>
        <v>980</v>
      </c>
      <c r="O881">
        <f>salesTable[revenue_final]</f>
        <v>4900</v>
      </c>
      <c r="P881" t="str">
        <f>salesTable[Phone_final]</f>
        <v>0205832853</v>
      </c>
      <c r="Q881" t="str">
        <f>salesTable[email_final]</f>
        <v>Ama.Addo55@Example.Com</v>
      </c>
      <c r="R881" t="str">
        <f>salesTable[sources_final]</f>
        <v>Retail_POS_2025.csv</v>
      </c>
      <c r="S881" s="22"/>
    </row>
    <row r="882" spans="1:19" x14ac:dyDescent="0.3">
      <c r="A882" s="8" t="str">
        <f>salesTable[orderRef_final]</f>
        <v>GH-SUN-2025-01076</v>
      </c>
      <c r="B882" s="17" t="str">
        <f>salesTable[orderDate_final]</f>
        <v>OUT OF SCOPE</v>
      </c>
      <c r="C882" s="17" t="str">
        <f>salesTable[CustomerID_final]</f>
        <v>C0159</v>
      </c>
      <c r="D882" s="17" t="str">
        <f>salesTable[firstName_Final]</f>
        <v>KWAME</v>
      </c>
      <c r="E882" s="17" t="str">
        <f>salesTable[lastName_final]</f>
        <v>ASARE</v>
      </c>
      <c r="F882" s="17" t="str">
        <f>salesTable[Region_Final]</f>
        <v>SUNYANI</v>
      </c>
      <c r="G882" t="str">
        <f>salesTable[productID_Final]</f>
        <v>P002</v>
      </c>
      <c r="H882" t="str">
        <f>salesTable[productName_final]</f>
        <v>OFFICE CHAIR</v>
      </c>
      <c r="I882" t="str">
        <f>salesTable[productCategory_finalStatus]</f>
        <v>FURNITURE</v>
      </c>
      <c r="J882" t="str">
        <f>salesTable[customerType_Final]</f>
        <v>GOVERNMENT</v>
      </c>
      <c r="K882" t="str">
        <f>salesTable[SalesChannel_final]</f>
        <v>IN-STORE</v>
      </c>
      <c r="L882" t="str">
        <f>salesTable[paymentMethod_Final]</f>
        <v>BANK TRANSFER</v>
      </c>
      <c r="M882">
        <f>salesTable[Quantity_final]</f>
        <v>10</v>
      </c>
      <c r="N882">
        <f>salesTable[UnitPrice_final]</f>
        <v>850</v>
      </c>
      <c r="O882">
        <f>salesTable[revenue_final]</f>
        <v>8500</v>
      </c>
      <c r="P882" t="str">
        <f>salesTable[Phone_final]</f>
        <v>0597144680</v>
      </c>
      <c r="Q882" t="str">
        <f>salesTable[email_final]</f>
        <v>Kwame.Asare64@Example.Com</v>
      </c>
      <c r="R882" t="str">
        <f>salesTable[sources_final]</f>
        <v>Online_Sales_2025.xlsx</v>
      </c>
      <c r="S882" s="22"/>
    </row>
    <row r="883" spans="1:19" x14ac:dyDescent="0.3">
      <c r="A883" s="8" t="str">
        <f>salesTable[orderRef_final]</f>
        <v>GH-SUN-2025-01084</v>
      </c>
      <c r="B883" s="17">
        <f>salesTable[orderDate_final]</f>
        <v>45856</v>
      </c>
      <c r="C883" s="17" t="str">
        <f>salesTable[CustomerID_final]</f>
        <v>C0036</v>
      </c>
      <c r="D883" s="17" t="str">
        <f>salesTable[firstName_Final]</f>
        <v>ADWOA</v>
      </c>
      <c r="E883" s="17" t="str">
        <f>salesTable[lastName_final]</f>
        <v>OSEI</v>
      </c>
      <c r="F883" s="17" t="str">
        <f>salesTable[Region_Final]</f>
        <v>SUNYANI</v>
      </c>
      <c r="G883" t="str">
        <f>salesTable[productID_Final]</f>
        <v>P007</v>
      </c>
      <c r="H883" t="str">
        <f>salesTable[productName_final]</f>
        <v>COTTON SHIRT</v>
      </c>
      <c r="I883" t="str">
        <f>salesTable[productCategory_finalStatus]</f>
        <v>CLOTHING</v>
      </c>
      <c r="J883" t="str">
        <f>salesTable[customerType_Final]</f>
        <v>GOVERNMENT</v>
      </c>
      <c r="K883" t="str">
        <f>salesTable[SalesChannel_final]</f>
        <v>AGENT</v>
      </c>
      <c r="L883" t="str">
        <f>salesTable[paymentMethod_Final]</f>
        <v>BANK TRANSFER</v>
      </c>
      <c r="M883">
        <f>salesTable[Quantity_final]</f>
        <v>11</v>
      </c>
      <c r="N883">
        <f>salesTable[UnitPrice_final]</f>
        <v>180</v>
      </c>
      <c r="O883">
        <f>salesTable[revenue_final]</f>
        <v>1980</v>
      </c>
      <c r="P883" t="str">
        <f>salesTable[Phone_final]</f>
        <v>0545084051</v>
      </c>
      <c r="Q883" t="str">
        <f>salesTable[email_final]</f>
        <v>Adwoa.Osei5@Example.Com</v>
      </c>
      <c r="R883" t="str">
        <f>salesTable[sources_final]</f>
        <v>Agent_App_2025.csv</v>
      </c>
      <c r="S883" s="22"/>
    </row>
    <row r="884" spans="1:19" x14ac:dyDescent="0.3">
      <c r="A884" s="8" t="str">
        <f>salesTable[orderRef_final]</f>
        <v>GH-SUN-2025-01086</v>
      </c>
      <c r="B884" s="17">
        <f>salesTable[orderDate_final]</f>
        <v>45689</v>
      </c>
      <c r="C884" s="17" t="str">
        <f>salesTable[CustomerID_final]</f>
        <v>C0243</v>
      </c>
      <c r="D884" s="17" t="str">
        <f>salesTable[firstName_Final]</f>
        <v>KOJO</v>
      </c>
      <c r="E884" s="17" t="str">
        <f>salesTable[lastName_final]</f>
        <v>ASARE</v>
      </c>
      <c r="F884" s="17" t="str">
        <f>salesTable[Region_Final]</f>
        <v>SUNYANI</v>
      </c>
      <c r="G884" t="str">
        <f>salesTable[productID_Final]</f>
        <v>NO MATCH</v>
      </c>
      <c r="H884" t="str">
        <f>salesTable[productName_final]</f>
        <v>NO MATCH</v>
      </c>
      <c r="I884" t="str">
        <f>salesTable[productCategory_finalStatus]</f>
        <v>MISMATCH</v>
      </c>
      <c r="J884" t="str">
        <f>salesTable[customerType_Final]</f>
        <v>GOVERNMENT</v>
      </c>
      <c r="K884" t="str">
        <f>salesTable[SalesChannel_final]</f>
        <v>AGENT</v>
      </c>
      <c r="L884" t="str">
        <f>salesTable[paymentMethod_Final]</f>
        <v>MOBILE MONEY</v>
      </c>
      <c r="M884">
        <f>salesTable[Quantity_final]</f>
        <v>1</v>
      </c>
      <c r="N884" t="str">
        <f>salesTable[UnitPrice_final]</f>
        <v>INVALID</v>
      </c>
      <c r="O884" t="str">
        <f>salesTable[revenue_final]</f>
        <v>INVALID</v>
      </c>
      <c r="P884" t="str">
        <f>salesTable[Phone_final]</f>
        <v>0556672956</v>
      </c>
      <c r="Q884" t="str">
        <f>salesTable[email_final]</f>
        <v>Kojo.Asare69@Example.Com</v>
      </c>
      <c r="R884" t="str">
        <f>salesTable[sources_final]</f>
        <v>Mobile_App_Export.csv</v>
      </c>
      <c r="S884" s="22"/>
    </row>
    <row r="885" spans="1:19" x14ac:dyDescent="0.3">
      <c r="A885" s="8" t="str">
        <f>salesTable[orderRef_final]</f>
        <v>GH-SUN-2025-01088</v>
      </c>
      <c r="B885" s="17">
        <f>salesTable[orderDate_final]</f>
        <v>45946</v>
      </c>
      <c r="C885" s="17" t="str">
        <f>salesTable[CustomerID_final]</f>
        <v>C0201</v>
      </c>
      <c r="D885" s="17" t="str">
        <f>salesTable[firstName_Final]</f>
        <v>ADWOA</v>
      </c>
      <c r="E885" s="17" t="str">
        <f>salesTable[lastName_final]</f>
        <v>OSEI</v>
      </c>
      <c r="F885" s="17" t="str">
        <f>salesTable[Region_Final]</f>
        <v>SUNYANI</v>
      </c>
      <c r="G885" t="str">
        <f>salesTable[productID_Final]</f>
        <v>P012</v>
      </c>
      <c r="H885" t="str">
        <f>salesTable[productName_final]</f>
        <v>BLENDER PLUS</v>
      </c>
      <c r="I885" t="str">
        <f>salesTable[productCategory_finalStatus]</f>
        <v>HOME APPLIANCES</v>
      </c>
      <c r="J885" t="str">
        <f>salesTable[customerType_Final]</f>
        <v>GOVERNMENT</v>
      </c>
      <c r="K885" t="str">
        <f>salesTable[SalesChannel_final]</f>
        <v>ONLINE</v>
      </c>
      <c r="L885" t="str">
        <f>salesTable[paymentMethod_Final]</f>
        <v>MOBILE MONEY</v>
      </c>
      <c r="M885">
        <f>salesTable[Quantity_final]</f>
        <v>9</v>
      </c>
      <c r="N885">
        <f>salesTable[UnitPrice_final]</f>
        <v>620</v>
      </c>
      <c r="O885">
        <f>salesTable[revenue_final]</f>
        <v>5580</v>
      </c>
      <c r="P885" t="str">
        <f>salesTable[Phone_final]</f>
        <v>0262188626</v>
      </c>
      <c r="Q885" t="str">
        <f>salesTable[email_final]</f>
        <v>Adwoa.Osei41@Example.Com</v>
      </c>
      <c r="R885" t="str">
        <f>salesTable[sources_final]</f>
        <v>Agent_App_2025.csv</v>
      </c>
      <c r="S885" s="22"/>
    </row>
    <row r="886" spans="1:19" x14ac:dyDescent="0.3">
      <c r="A886" s="8" t="str">
        <f>salesTable[orderRef_final]</f>
        <v>GH-SUN-2025-01093</v>
      </c>
      <c r="B886" s="17">
        <f>salesTable[orderDate_final]</f>
        <v>45746</v>
      </c>
      <c r="C886" s="17" t="str">
        <f>salesTable[CustomerID_final]</f>
        <v>C0330</v>
      </c>
      <c r="D886" s="17" t="str">
        <f>salesTable[firstName_Final]</f>
        <v>KOJO</v>
      </c>
      <c r="E886" s="17" t="str">
        <f>salesTable[lastName_final]</f>
        <v>ADDO</v>
      </c>
      <c r="F886" s="17" t="str">
        <f>salesTable[Region_Final]</f>
        <v>SUNYANI</v>
      </c>
      <c r="G886" t="str">
        <f>salesTable[productID_Final]</f>
        <v>P009</v>
      </c>
      <c r="H886" t="str">
        <f>salesTable[productName_final]</f>
        <v>FILING CABINET</v>
      </c>
      <c r="I886" t="str">
        <f>salesTable[productCategory_finalStatus]</f>
        <v>OFFICE SUPPLIES</v>
      </c>
      <c r="J886" t="str">
        <f>salesTable[customerType_Final]</f>
        <v>INDIVIDUAL</v>
      </c>
      <c r="K886" t="str">
        <f>salesTable[SalesChannel_final]</f>
        <v>IN-STORE</v>
      </c>
      <c r="L886" t="str">
        <f>salesTable[paymentMethod_Final]</f>
        <v>BANK TRANSFER</v>
      </c>
      <c r="M886">
        <f>salesTable[Quantity_final]</f>
        <v>9</v>
      </c>
      <c r="N886" t="str">
        <f>salesTable[UnitPrice_final]</f>
        <v>INVALID</v>
      </c>
      <c r="O886" t="str">
        <f>salesTable[revenue_final]</f>
        <v>INVALID</v>
      </c>
      <c r="P886" t="str">
        <f>salesTable[Phone_final]</f>
        <v>0557690537</v>
      </c>
      <c r="Q886" t="str">
        <f>salesTable[email_final]</f>
        <v>Kojo.Addo68@Example.Com</v>
      </c>
      <c r="R886" t="str">
        <f>salesTable[sources_final]</f>
        <v>Retail_POS_2025.csv</v>
      </c>
      <c r="S886" s="22"/>
    </row>
    <row r="887" spans="1:19" x14ac:dyDescent="0.3">
      <c r="A887" s="8" t="str">
        <f>salesTable[orderRef_final]</f>
        <v>GH-SUN-2025-01097</v>
      </c>
      <c r="B887" s="17" t="str">
        <f>salesTable[orderDate_final]</f>
        <v>OUT OF SCOPE</v>
      </c>
      <c r="C887" s="17" t="str">
        <f>salesTable[CustomerID_final]</f>
        <v>C0100</v>
      </c>
      <c r="D887" s="17" t="str">
        <f>salesTable[firstName_Final]</f>
        <v>NAA</v>
      </c>
      <c r="E887" s="17" t="str">
        <f>salesTable[lastName_final]</f>
        <v>ARTHUR</v>
      </c>
      <c r="F887" s="17" t="str">
        <f>salesTable[Region_Final]</f>
        <v>SUNYANI</v>
      </c>
      <c r="G887" t="str">
        <f>salesTable[productID_Final]</f>
        <v>P004</v>
      </c>
      <c r="H887" t="str">
        <f>salesTable[productName_final]</f>
        <v>LASER PRINTER</v>
      </c>
      <c r="I887" t="str">
        <f>salesTable[productCategory_finalStatus]</f>
        <v>OFFICE SUPPLIES</v>
      </c>
      <c r="J887" t="str">
        <f>salesTable[customerType_Final]</f>
        <v>GOVERNMENT</v>
      </c>
      <c r="K887" t="str">
        <f>salesTable[SalesChannel_final]</f>
        <v>ONLINE</v>
      </c>
      <c r="L887" t="str">
        <f>salesTable[paymentMethod_Final]</f>
        <v>MOBILE MONEY</v>
      </c>
      <c r="M887">
        <f>salesTable[Quantity_final]</f>
        <v>5</v>
      </c>
      <c r="N887" t="str">
        <f>salesTable[UnitPrice_final]</f>
        <v>INVALID</v>
      </c>
      <c r="O887" t="str">
        <f>salesTable[revenue_final]</f>
        <v>INVALID</v>
      </c>
      <c r="P887" t="str">
        <f>salesTable[Phone_final]</f>
        <v>0208194002</v>
      </c>
      <c r="Q887" t="str">
        <f>salesTable[email_final]</f>
        <v>Naa.Arthur74@Example.Com</v>
      </c>
      <c r="R887" t="str">
        <f>salesTable[sources_final]</f>
        <v>Agent_App_2025.csv</v>
      </c>
      <c r="S887" s="22"/>
    </row>
    <row r="888" spans="1:19" x14ac:dyDescent="0.3">
      <c r="A888" s="8" t="str">
        <f>salesTable[orderRef_final]</f>
        <v>GH-SUN-2025-01099</v>
      </c>
      <c r="B888" s="17">
        <f>salesTable[orderDate_final]</f>
        <v>45739</v>
      </c>
      <c r="C888" s="17" t="str">
        <f>salesTable[CustomerID_final]</f>
        <v>C0234</v>
      </c>
      <c r="D888" s="17" t="str">
        <f>salesTable[firstName_Final]</f>
        <v>MICHAEL</v>
      </c>
      <c r="E888" s="17" t="str">
        <f>salesTable[lastName_final]</f>
        <v>MENSAH</v>
      </c>
      <c r="F888" s="17" t="str">
        <f>salesTable[Region_Final]</f>
        <v>SUNYANI</v>
      </c>
      <c r="G888" t="str">
        <f>salesTable[productID_Final]</f>
        <v>P006</v>
      </c>
      <c r="H888" t="str">
        <f>salesTable[productName_final]</f>
        <v>STANDING DESK</v>
      </c>
      <c r="I888" t="str">
        <f>salesTable[productCategory_finalStatus]</f>
        <v>FURNITURE</v>
      </c>
      <c r="J888" t="str">
        <f>salesTable[customerType_Final]</f>
        <v>MISSING</v>
      </c>
      <c r="K888" t="str">
        <f>salesTable[SalesChannel_final]</f>
        <v>MOBILE APP</v>
      </c>
      <c r="L888" t="str">
        <f>salesTable[paymentMethod_Final]</f>
        <v>MOBILE MONEY</v>
      </c>
      <c r="M888">
        <f>salesTable[Quantity_final]</f>
        <v>8</v>
      </c>
      <c r="N888">
        <f>salesTable[UnitPrice_final]</f>
        <v>1900</v>
      </c>
      <c r="O888">
        <f>salesTable[revenue_final]</f>
        <v>15200</v>
      </c>
      <c r="P888" t="str">
        <f>salesTable[Phone_final]</f>
        <v>0597603681</v>
      </c>
      <c r="Q888" t="str">
        <f>salesTable[email_final]</f>
        <v>Michael.Mensah80@Example.Com</v>
      </c>
      <c r="R888" t="str">
        <f>salesTable[sources_final]</f>
        <v>Retail_POS_2025.csv</v>
      </c>
      <c r="S888" s="22"/>
    </row>
    <row r="889" spans="1:19" x14ac:dyDescent="0.3">
      <c r="A889" s="8" t="str">
        <f>salesTable[orderRef_final]</f>
        <v>GH-SUN-2025-01117</v>
      </c>
      <c r="B889" s="17">
        <f>salesTable[orderDate_final]</f>
        <v>46018</v>
      </c>
      <c r="C889" s="17" t="str">
        <f>salesTable[CustomerID_final]</f>
        <v>C0158</v>
      </c>
      <c r="D889" s="17" t="str">
        <f>salesTable[firstName_Final]</f>
        <v>MICHAEL</v>
      </c>
      <c r="E889" s="17" t="str">
        <f>salesTable[lastName_final]</f>
        <v>ADDO</v>
      </c>
      <c r="F889" s="17" t="str">
        <f>salesTable[Region_Final]</f>
        <v>SUNYANI</v>
      </c>
      <c r="G889" t="str">
        <f>salesTable[productID_Final]</f>
        <v>P008</v>
      </c>
      <c r="H889" t="str">
        <f>salesTable[productName_final]</f>
        <v>MICROWAVE 25L</v>
      </c>
      <c r="I889" t="str">
        <f>salesTable[productCategory_finalStatus]</f>
        <v>HOME APPLIANCES</v>
      </c>
      <c r="J889" t="str">
        <f>salesTable[customerType_Final]</f>
        <v>BUSINESS</v>
      </c>
      <c r="K889" t="str">
        <f>salesTable[SalesChannel_final]</f>
        <v>AGENT</v>
      </c>
      <c r="L889" t="str">
        <f>salesTable[paymentMethod_Final]</f>
        <v>CASH</v>
      </c>
      <c r="M889">
        <f>salesTable[Quantity_final]</f>
        <v>6</v>
      </c>
      <c r="N889">
        <f>salesTable[UnitPrice_final]</f>
        <v>1250</v>
      </c>
      <c r="O889">
        <f>salesTable[revenue_final]</f>
        <v>7500</v>
      </c>
      <c r="P889" t="str">
        <f>salesTable[Phone_final]</f>
        <v>0266171429</v>
      </c>
      <c r="Q889" t="str">
        <f>salesTable[email_final]</f>
        <v>Michael.Addo21@Example.Com</v>
      </c>
      <c r="R889" t="str">
        <f>salesTable[sources_final]</f>
        <v>Retail_POS_2025.csv</v>
      </c>
      <c r="S889" s="22"/>
    </row>
    <row r="890" spans="1:19" x14ac:dyDescent="0.3">
      <c r="A890" s="8" t="str">
        <f>salesTable[orderRef_final]</f>
        <v>GH-SUN-2025-01140</v>
      </c>
      <c r="B890" s="17">
        <f>salesTable[orderDate_final]</f>
        <v>45676</v>
      </c>
      <c r="C890" s="17" t="str">
        <f>salesTable[CustomerID_final]</f>
        <v>C0092</v>
      </c>
      <c r="D890" s="17" t="str">
        <f>salesTable[firstName_Final]</f>
        <v>AKOSUA</v>
      </c>
      <c r="E890" s="17" t="str">
        <f>salesTable[lastName_final]</f>
        <v>MENSAH</v>
      </c>
      <c r="F890" s="17" t="str">
        <f>salesTable[Region_Final]</f>
        <v>SUNYANI</v>
      </c>
      <c r="G890" t="str">
        <f>salesTable[productID_Final]</f>
        <v>P002</v>
      </c>
      <c r="H890" t="str">
        <f>salesTable[productName_final]</f>
        <v>OFFICE CHAIR</v>
      </c>
      <c r="I890" t="str">
        <f>salesTable[productCategory_finalStatus]</f>
        <v>FURNITURE</v>
      </c>
      <c r="J890" t="str">
        <f>salesTable[customerType_Final]</f>
        <v>BUSINESS</v>
      </c>
      <c r="K890" t="str">
        <f>salesTable[SalesChannel_final]</f>
        <v>IN-STORE</v>
      </c>
      <c r="L890" t="str">
        <f>salesTable[paymentMethod_Final]</f>
        <v>CARD</v>
      </c>
      <c r="M890">
        <f>salesTable[Quantity_final]</f>
        <v>10</v>
      </c>
      <c r="N890">
        <f>salesTable[UnitPrice_final]</f>
        <v>850</v>
      </c>
      <c r="O890">
        <f>salesTable[revenue_final]</f>
        <v>8500</v>
      </c>
      <c r="P890" t="str">
        <f>salesTable[Phone_final]</f>
        <v>0599509234</v>
      </c>
      <c r="Q890" t="str">
        <f>salesTable[email_final]</f>
        <v>Akosua.Mensah46@Example.Com</v>
      </c>
      <c r="R890" t="str">
        <f>salesTable[sources_final]</f>
        <v>Agent_App_2025.csv</v>
      </c>
      <c r="S890" s="22"/>
    </row>
    <row r="891" spans="1:19" x14ac:dyDescent="0.3">
      <c r="A891" s="8" t="str">
        <f>salesTable[orderRef_final]</f>
        <v>GH-SUN-2025-01152</v>
      </c>
      <c r="B891" s="17">
        <f>salesTable[orderDate_final]</f>
        <v>45783</v>
      </c>
      <c r="C891" s="17" t="str">
        <f>salesTable[CustomerID_final]</f>
        <v>C0104</v>
      </c>
      <c r="D891" s="17" t="str">
        <f>salesTable[firstName_Final]</f>
        <v>AMA</v>
      </c>
      <c r="E891" s="17" t="str">
        <f>salesTable[lastName_final]</f>
        <v>OSEI</v>
      </c>
      <c r="F891" s="17" t="str">
        <f>salesTable[Region_Final]</f>
        <v>SUNYANI</v>
      </c>
      <c r="G891" t="str">
        <f>salesTable[productID_Final]</f>
        <v>P008</v>
      </c>
      <c r="H891" t="str">
        <f>salesTable[productName_final]</f>
        <v>MICROWAVE 25L</v>
      </c>
      <c r="I891" t="str">
        <f>salesTable[productCategory_finalStatus]</f>
        <v>HOME APPLIANCES</v>
      </c>
      <c r="J891" t="str">
        <f>salesTable[customerType_Final]</f>
        <v>INDIVIDUAL</v>
      </c>
      <c r="K891" t="str">
        <f>salesTable[SalesChannel_final]</f>
        <v>MOBILE APP</v>
      </c>
      <c r="L891" t="str">
        <f>salesTable[paymentMethod_Final]</f>
        <v>CARD</v>
      </c>
      <c r="M891">
        <f>salesTable[Quantity_final]</f>
        <v>9</v>
      </c>
      <c r="N891">
        <f>salesTable[UnitPrice_final]</f>
        <v>1250</v>
      </c>
      <c r="O891">
        <f>salesTable[revenue_final]</f>
        <v>11250</v>
      </c>
      <c r="P891" t="str">
        <f>salesTable[Phone_final]</f>
        <v>0545258900</v>
      </c>
      <c r="Q891" t="str">
        <f>salesTable[email_final]</f>
        <v>Ama.Osei44@Example.Com</v>
      </c>
      <c r="R891" t="str">
        <f>salesTable[sources_final]</f>
        <v>Retail_POS_2025.csv</v>
      </c>
      <c r="S891" s="22"/>
    </row>
    <row r="892" spans="1:19" x14ac:dyDescent="0.3">
      <c r="A892" s="8" t="str">
        <f>salesTable[orderRef_final]</f>
        <v>GH-SUN-2025-01157</v>
      </c>
      <c r="B892" s="17">
        <f>salesTable[orderDate_final]</f>
        <v>45820</v>
      </c>
      <c r="C892" s="17" t="str">
        <f>salesTable[CustomerID_final]</f>
        <v>C0139</v>
      </c>
      <c r="D892" s="17" t="str">
        <f>salesTable[firstName_Final]</f>
        <v>MICHAEL</v>
      </c>
      <c r="E892" s="17" t="str">
        <f>salesTable[lastName_final]</f>
        <v>ADDO</v>
      </c>
      <c r="F892" s="17" t="str">
        <f>salesTable[Region_Final]</f>
        <v>SUNYANI</v>
      </c>
      <c r="G892" t="str">
        <f>salesTable[productID_Final]</f>
        <v>P001</v>
      </c>
      <c r="H892" t="str">
        <f>salesTable[productName_final]</f>
        <v>LAPTOP PRO 14</v>
      </c>
      <c r="I892" t="str">
        <f>salesTable[productCategory_finalStatus]</f>
        <v>ELECTRONICS</v>
      </c>
      <c r="J892" t="str">
        <f>salesTable[customerType_Final]</f>
        <v>BUSINESS</v>
      </c>
      <c r="K892" t="str">
        <f>salesTable[SalesChannel_final]</f>
        <v>MOBILE APP</v>
      </c>
      <c r="L892" t="str">
        <f>salesTable[paymentMethod_Final]</f>
        <v>MOBILE MONEY</v>
      </c>
      <c r="M892">
        <f>salesTable[Quantity_final]</f>
        <v>5</v>
      </c>
      <c r="N892">
        <f>salesTable[UnitPrice_final]</f>
        <v>4200</v>
      </c>
      <c r="O892">
        <f>salesTable[revenue_final]</f>
        <v>21000</v>
      </c>
      <c r="P892" t="str">
        <f>salesTable[Phone_final]</f>
        <v>0206474126</v>
      </c>
      <c r="Q892" t="str">
        <f>salesTable[email_final]</f>
        <v>Michael.Addo19@Example.Com</v>
      </c>
      <c r="R892" t="str">
        <f>salesTable[sources_final]</f>
        <v>Mobile_App_Export.csv</v>
      </c>
      <c r="S892" s="22"/>
    </row>
    <row r="893" spans="1:19" x14ac:dyDescent="0.3">
      <c r="A893" s="8" t="str">
        <f>salesTable[orderRef_final]</f>
        <v>GH-SUN-2025-01158</v>
      </c>
      <c r="B893" s="17">
        <f>salesTable[orderDate_final]</f>
        <v>46003</v>
      </c>
      <c r="C893" s="17" t="str">
        <f>salesTable[CustomerID_final]</f>
        <v>C0280</v>
      </c>
      <c r="D893" s="17" t="str">
        <f>salesTable[firstName_Final]</f>
        <v>KOJO</v>
      </c>
      <c r="E893" s="17" t="str">
        <f>salesTable[lastName_final]</f>
        <v>OWUSU</v>
      </c>
      <c r="F893" s="17" t="str">
        <f>salesTable[Region_Final]</f>
        <v>SUNYANI</v>
      </c>
      <c r="G893" t="str">
        <f>salesTable[productID_Final]</f>
        <v>P007</v>
      </c>
      <c r="H893" t="str">
        <f>salesTable[productName_final]</f>
        <v>COTTON SHIRT</v>
      </c>
      <c r="I893" t="str">
        <f>salesTable[productCategory_finalStatus]</f>
        <v>CLOTHING</v>
      </c>
      <c r="J893" t="str">
        <f>salesTable[customerType_Final]</f>
        <v>INDIVIDUAL</v>
      </c>
      <c r="K893" t="str">
        <f>salesTable[SalesChannel_final]</f>
        <v>MOBILE APP</v>
      </c>
      <c r="L893" t="str">
        <f>salesTable[paymentMethod_Final]</f>
        <v>BANK TRANSFER</v>
      </c>
      <c r="M893">
        <f>salesTable[Quantity_final]</f>
        <v>2</v>
      </c>
      <c r="N893">
        <f>salesTable[UnitPrice_final]</f>
        <v>180</v>
      </c>
      <c r="O893">
        <f>salesTable[revenue_final]</f>
        <v>360</v>
      </c>
      <c r="P893" t="str">
        <f>salesTable[Phone_final]</f>
        <v>0201887302</v>
      </c>
      <c r="Q893" t="str">
        <f>salesTable[email_final]</f>
        <v>Kojo.Owusu81@Example.Com</v>
      </c>
      <c r="R893" t="str">
        <f>salesTable[sources_final]</f>
        <v>Retail_POS_2025.csv</v>
      </c>
      <c r="S893" s="22"/>
    </row>
    <row r="894" spans="1:19" x14ac:dyDescent="0.3">
      <c r="A894" s="8" t="str">
        <f>salesTable[orderRef_final]</f>
        <v>GH-SUN-2025-01200</v>
      </c>
      <c r="B894" s="17" t="str">
        <f>salesTable[orderDate_final]</f>
        <v>OUT OF SCOPE</v>
      </c>
      <c r="C894" s="17" t="str">
        <f>salesTable[CustomerID_final]</f>
        <v>C0029</v>
      </c>
      <c r="D894" s="17" t="str">
        <f>salesTable[firstName_Final]</f>
        <v>ESI</v>
      </c>
      <c r="E894" s="17" t="str">
        <f>salesTable[lastName_final]</f>
        <v>MENSAH</v>
      </c>
      <c r="F894" s="17" t="str">
        <f>salesTable[Region_Final]</f>
        <v>SUNYANI</v>
      </c>
      <c r="G894" t="str">
        <f>salesTable[productID_Final]</f>
        <v>P001</v>
      </c>
      <c r="H894" t="str">
        <f>salesTable[productName_final]</f>
        <v>LAPTOP PRO 14</v>
      </c>
      <c r="I894" t="str">
        <f>salesTable[productCategory_finalStatus]</f>
        <v>ELECTRONICS</v>
      </c>
      <c r="J894" t="str">
        <f>salesTable[customerType_Final]</f>
        <v>INDIVIDUAL</v>
      </c>
      <c r="K894" t="str">
        <f>salesTable[SalesChannel_final]</f>
        <v>IN-STORE</v>
      </c>
      <c r="L894" t="str">
        <f>salesTable[paymentMethod_Final]</f>
        <v>CASH</v>
      </c>
      <c r="M894">
        <f>salesTable[Quantity_final]</f>
        <v>7</v>
      </c>
      <c r="N894">
        <f>salesTable[UnitPrice_final]</f>
        <v>4200</v>
      </c>
      <c r="O894">
        <f>salesTable[revenue_final]</f>
        <v>29400</v>
      </c>
      <c r="P894" t="str">
        <f>salesTable[Phone_final]</f>
        <v>0248153766</v>
      </c>
      <c r="Q894" t="str">
        <f>salesTable[email_final]</f>
        <v>Esi.Mensah52@Example.Con</v>
      </c>
      <c r="R894" t="str">
        <f>salesTable[sources_final]</f>
        <v>Online_Sales_2025.xlsx</v>
      </c>
      <c r="S894" s="22"/>
    </row>
    <row r="895" spans="1:19" x14ac:dyDescent="0.3">
      <c r="A895" s="8" t="str">
        <f>salesTable[orderRef_final]</f>
        <v>GH-SUN-2025-01203</v>
      </c>
      <c r="B895" s="17" t="str">
        <f>salesTable[orderDate_final]</f>
        <v>OUT OF SCOPE</v>
      </c>
      <c r="C895" s="17" t="str">
        <f>salesTable[CustomerID_final]</f>
        <v>C0222</v>
      </c>
      <c r="D895" s="17" t="str">
        <f>salesTable[firstName_Final]</f>
        <v>AMA</v>
      </c>
      <c r="E895" s="17" t="str">
        <f>salesTable[lastName_final]</f>
        <v>BOATENG</v>
      </c>
      <c r="F895" s="17" t="str">
        <f>salesTable[Region_Final]</f>
        <v>SUNYANI</v>
      </c>
      <c r="G895" t="str">
        <f>salesTable[productID_Final]</f>
        <v>P002</v>
      </c>
      <c r="H895" t="str">
        <f>salesTable[productName_final]</f>
        <v>OFFICE CHAIR</v>
      </c>
      <c r="I895" t="str">
        <f>salesTable[productCategory_finalStatus]</f>
        <v>FURNITURE</v>
      </c>
      <c r="J895" t="str">
        <f>salesTable[customerType_Final]</f>
        <v>GOVERNMENT</v>
      </c>
      <c r="K895" t="str">
        <f>salesTable[SalesChannel_final]</f>
        <v>ONLINE</v>
      </c>
      <c r="L895" t="str">
        <f>salesTable[paymentMethod_Final]</f>
        <v>CARD</v>
      </c>
      <c r="M895">
        <f>salesTable[Quantity_final]</f>
        <v>10</v>
      </c>
      <c r="N895">
        <f>salesTable[UnitPrice_final]</f>
        <v>850</v>
      </c>
      <c r="O895">
        <f>salesTable[revenue_final]</f>
        <v>8500</v>
      </c>
      <c r="P895" t="str">
        <f>salesTable[Phone_final]</f>
        <v>0555090732</v>
      </c>
      <c r="Q895" t="str">
        <f>salesTable[email_final]</f>
        <v>Ama.Boateng32@Example.Com</v>
      </c>
      <c r="R895" t="str">
        <f>salesTable[sources_final]</f>
        <v>Mobile_App_Export.csv</v>
      </c>
      <c r="S895" s="22"/>
    </row>
    <row r="896" spans="1:19" x14ac:dyDescent="0.3">
      <c r="A896" s="8" t="str">
        <f>salesTable[orderRef_final]</f>
        <v>GH-SUN-2025-01210</v>
      </c>
      <c r="B896" s="17">
        <f>salesTable[orderDate_final]</f>
        <v>45939</v>
      </c>
      <c r="C896" s="17" t="str">
        <f>salesTable[CustomerID_final]</f>
        <v>C0189</v>
      </c>
      <c r="D896" s="17" t="str">
        <f>salesTable[firstName_Final]</f>
        <v>MISSING</v>
      </c>
      <c r="E896" s="17" t="str">
        <f>salesTable[lastName_final]</f>
        <v>ARTHUR</v>
      </c>
      <c r="F896" s="17" t="str">
        <f>salesTable[Region_Final]</f>
        <v>SUNYANI</v>
      </c>
      <c r="G896" t="str">
        <f>salesTable[productID_Final]</f>
        <v>P010</v>
      </c>
      <c r="H896" t="str">
        <f>salesTable[productName_final]</f>
        <v>AIR CONDITIONER</v>
      </c>
      <c r="I896" t="str">
        <f>salesTable[productCategory_finalStatus]</f>
        <v>HOME APPLIANCES</v>
      </c>
      <c r="J896" t="str">
        <f>salesTable[customerType_Final]</f>
        <v>INDIVIDUAL</v>
      </c>
      <c r="K896" t="str">
        <f>salesTable[SalesChannel_final]</f>
        <v>IN-STORE</v>
      </c>
      <c r="L896" t="str">
        <f>salesTable[paymentMethod_Final]</f>
        <v>MOBILE MONEY</v>
      </c>
      <c r="M896">
        <f>salesTable[Quantity_final]</f>
        <v>7</v>
      </c>
      <c r="N896">
        <f>salesTable[UnitPrice_final]</f>
        <v>3600</v>
      </c>
      <c r="O896">
        <f>salesTable[revenue_final]</f>
        <v>25200</v>
      </c>
      <c r="P896" t="str">
        <f>salesTable[Phone_final]</f>
        <v>0271480729</v>
      </c>
      <c r="Q896" t="str">
        <f>salesTable[email_final]</f>
        <v>Abena.Arthur26@Example.Com</v>
      </c>
      <c r="R896" t="str">
        <f>salesTable[sources_final]</f>
        <v>Mobile_App_Export.csv</v>
      </c>
      <c r="S896" s="22"/>
    </row>
    <row r="897" spans="1:19" x14ac:dyDescent="0.3">
      <c r="A897" s="8" t="str">
        <f>salesTable[orderRef_final]</f>
        <v>GH-SUN-2025-01214</v>
      </c>
      <c r="B897" s="17">
        <f>salesTable[orderDate_final]</f>
        <v>45799</v>
      </c>
      <c r="C897" s="17" t="str">
        <f>salesTable[CustomerID_final]</f>
        <v>C0155</v>
      </c>
      <c r="D897" s="17" t="str">
        <f>salesTable[firstName_Final]</f>
        <v>DANIEL</v>
      </c>
      <c r="E897" s="17" t="str">
        <f>salesTable[lastName_final]</f>
        <v>BADU</v>
      </c>
      <c r="F897" s="17" t="str">
        <f>salesTable[Region_Final]</f>
        <v>SUNYANI</v>
      </c>
      <c r="G897" t="str">
        <f>salesTable[productID_Final]</f>
        <v>P012</v>
      </c>
      <c r="H897" t="str">
        <f>salesTable[productName_final]</f>
        <v>BLENDER PLUS</v>
      </c>
      <c r="I897" t="str">
        <f>salesTable[productCategory_finalStatus]</f>
        <v>HOME APPLIANCES</v>
      </c>
      <c r="J897" t="str">
        <f>salesTable[customerType_Final]</f>
        <v>BUSINESS</v>
      </c>
      <c r="K897" t="str">
        <f>salesTable[SalesChannel_final]</f>
        <v>AGENT</v>
      </c>
      <c r="L897" t="str">
        <f>salesTable[paymentMethod_Final]</f>
        <v>MOBILE MONEY</v>
      </c>
      <c r="M897">
        <f>salesTable[Quantity_final]</f>
        <v>6</v>
      </c>
      <c r="N897">
        <f>salesTable[UnitPrice_final]</f>
        <v>620</v>
      </c>
      <c r="O897">
        <f>salesTable[revenue_final]</f>
        <v>3720</v>
      </c>
      <c r="P897" t="str">
        <f>salesTable[Phone_final]</f>
        <v>0599343016</v>
      </c>
      <c r="Q897" t="str">
        <f>salesTable[email_final]</f>
        <v>Daniel.Badu30@Example.Com</v>
      </c>
      <c r="R897" t="str">
        <f>salesTable[sources_final]</f>
        <v>Online_Sales_2025.xlsx</v>
      </c>
      <c r="S897" s="22"/>
    </row>
    <row r="898" spans="1:19" x14ac:dyDescent="0.3">
      <c r="A898" s="8" t="str">
        <f>salesTable[orderRef_final]</f>
        <v>GH-SUN-2025-01233</v>
      </c>
      <c r="B898" s="17">
        <f>salesTable[orderDate_final]</f>
        <v>45843</v>
      </c>
      <c r="C898" s="17" t="str">
        <f>salesTable[CustomerID_final]</f>
        <v>C0223</v>
      </c>
      <c r="D898" s="17" t="str">
        <f>salesTable[firstName_Final]</f>
        <v>AKOSUA</v>
      </c>
      <c r="E898" s="17" t="str">
        <f>salesTable[lastName_final]</f>
        <v>ANTWI</v>
      </c>
      <c r="F898" s="17" t="str">
        <f>salesTable[Region_Final]</f>
        <v>SUNYANI</v>
      </c>
      <c r="G898" t="str">
        <f>salesTable[productID_Final]</f>
        <v>P007</v>
      </c>
      <c r="H898" t="str">
        <f>salesTable[productName_final]</f>
        <v>COTTON SHIRT</v>
      </c>
      <c r="I898" t="str">
        <f>salesTable[productCategory_finalStatus]</f>
        <v>CLOTHING</v>
      </c>
      <c r="J898" t="str">
        <f>salesTable[customerType_Final]</f>
        <v>INDIVIDUAL</v>
      </c>
      <c r="K898" t="str">
        <f>salesTable[SalesChannel_final]</f>
        <v>AGENT</v>
      </c>
      <c r="L898" t="str">
        <f>salesTable[paymentMethod_Final]</f>
        <v>CARD</v>
      </c>
      <c r="M898">
        <f>salesTable[Quantity_final]</f>
        <v>9</v>
      </c>
      <c r="N898">
        <f>salesTable[UnitPrice_final]</f>
        <v>180</v>
      </c>
      <c r="O898">
        <f>salesTable[revenue_final]</f>
        <v>1620</v>
      </c>
      <c r="P898" t="str">
        <f>salesTable[Phone_final]</f>
        <v>0593882519</v>
      </c>
      <c r="Q898" t="str">
        <f>salesTable[email_final]</f>
        <v>Akosua.Antwi21@Example.Com</v>
      </c>
      <c r="R898" t="str">
        <f>salesTable[sources_final]</f>
        <v>Online_Sales_2025.xlsx</v>
      </c>
      <c r="S898" s="22"/>
    </row>
    <row r="899" spans="1:19" x14ac:dyDescent="0.3">
      <c r="A899" s="8" t="str">
        <f>salesTable[orderRef_final]</f>
        <v>GH-SUN-2025-01236</v>
      </c>
      <c r="B899" s="17">
        <f>salesTable[orderDate_final]</f>
        <v>46007</v>
      </c>
      <c r="C899" s="17" t="str">
        <f>salesTable[CustomerID_final]</f>
        <v>C0198</v>
      </c>
      <c r="D899" s="17" t="str">
        <f>salesTable[firstName_Final]</f>
        <v>AKOSUA</v>
      </c>
      <c r="E899" s="17" t="str">
        <f>salesTable[lastName_final]</f>
        <v>ANTWI</v>
      </c>
      <c r="F899" s="17" t="str">
        <f>salesTable[Region_Final]</f>
        <v>SUNYANI</v>
      </c>
      <c r="G899" t="str">
        <f>salesTable[productID_Final]</f>
        <v>P003</v>
      </c>
      <c r="H899" t="str">
        <f>salesTable[productName_final]</f>
        <v>WIRELESS HEADSET</v>
      </c>
      <c r="I899" t="str">
        <f>salesTable[productCategory_finalStatus]</f>
        <v>ELECTRONICS</v>
      </c>
      <c r="J899" t="str">
        <f>salesTable[customerType_Final]</f>
        <v>BUSINESS</v>
      </c>
      <c r="K899" t="str">
        <f>salesTable[SalesChannel_final]</f>
        <v>MOBILE APP</v>
      </c>
      <c r="L899" t="str">
        <f>salesTable[paymentMethod_Final]</f>
        <v>BANK TRANSFER</v>
      </c>
      <c r="M899">
        <f>salesTable[Quantity_final]</f>
        <v>1</v>
      </c>
      <c r="N899">
        <f>salesTable[UnitPrice_final]</f>
        <v>420</v>
      </c>
      <c r="O899">
        <f>salesTable[revenue_final]</f>
        <v>420</v>
      </c>
      <c r="P899" t="str">
        <f>salesTable[Phone_final]</f>
        <v>0269443334</v>
      </c>
      <c r="Q899" t="str">
        <f>salesTable[email_final]</f>
        <v>Akosua.Antwi69Example.Com</v>
      </c>
      <c r="R899" t="str">
        <f>salesTable[sources_final]</f>
        <v>Agent_App_2025.csv</v>
      </c>
      <c r="S899" s="22"/>
    </row>
    <row r="900" spans="1:19" x14ac:dyDescent="0.3">
      <c r="A900" s="8" t="str">
        <f>salesTable[orderRef_final]</f>
        <v>GH-SUN-2025-01241</v>
      </c>
      <c r="B900" s="17">
        <f>salesTable[orderDate_final]</f>
        <v>45831</v>
      </c>
      <c r="C900" s="17" t="str">
        <f>salesTable[CustomerID_final]</f>
        <v>C0071</v>
      </c>
      <c r="D900" s="17" t="str">
        <f>salesTable[firstName_Final]</f>
        <v>AMA</v>
      </c>
      <c r="E900" s="17" t="str">
        <f>salesTable[lastName_final]</f>
        <v>MISSING</v>
      </c>
      <c r="F900" s="17" t="str">
        <f>salesTable[Region_Final]</f>
        <v>SUNYANI</v>
      </c>
      <c r="G900" t="str">
        <f>salesTable[productID_Final]</f>
        <v>P008</v>
      </c>
      <c r="H900" t="str">
        <f>salesTable[productName_final]</f>
        <v>MICROWAVE 25L</v>
      </c>
      <c r="I900" t="str">
        <f>salesTable[productCategory_finalStatus]</f>
        <v>MISMATCH</v>
      </c>
      <c r="J900" t="str">
        <f>salesTable[customerType_Final]</f>
        <v>BUSINESS</v>
      </c>
      <c r="K900" t="str">
        <f>salesTable[SalesChannel_final]</f>
        <v>IN-STORE</v>
      </c>
      <c r="L900" t="str">
        <f>salesTable[paymentMethod_Final]</f>
        <v>BANK TRANSFER</v>
      </c>
      <c r="M900">
        <f>salesTable[Quantity_final]</f>
        <v>7</v>
      </c>
      <c r="N900">
        <f>salesTable[UnitPrice_final]</f>
        <v>1250</v>
      </c>
      <c r="O900">
        <f>salesTable[revenue_final]</f>
        <v>8750</v>
      </c>
      <c r="P900" t="str">
        <f>salesTable[Phone_final]</f>
        <v>0265286617</v>
      </c>
      <c r="Q900" t="str">
        <f>salesTable[email_final]</f>
        <v>Ama.Badu14@Example.Com</v>
      </c>
      <c r="R900" t="str">
        <f>salesTable[sources_final]</f>
        <v>Agent_App_2025.csv</v>
      </c>
      <c r="S900" s="22"/>
    </row>
    <row r="901" spans="1:19" x14ac:dyDescent="0.3">
      <c r="A901" s="8" t="str">
        <f>salesTable[orderRef_final]</f>
        <v>GH-SUN-2025-01242</v>
      </c>
      <c r="B901" s="17">
        <f>salesTable[orderDate_final]</f>
        <v>45691</v>
      </c>
      <c r="C901" s="17" t="str">
        <f>salesTable[CustomerID_final]</f>
        <v>C0331</v>
      </c>
      <c r="D901" s="17" t="str">
        <f>salesTable[firstName_Final]</f>
        <v>AKOSUA</v>
      </c>
      <c r="E901" s="17" t="str">
        <f>salesTable[lastName_final]</f>
        <v>ASARE</v>
      </c>
      <c r="F901" s="17" t="str">
        <f>salesTable[Region_Final]</f>
        <v>SUNYANI</v>
      </c>
      <c r="G901" t="str">
        <f>salesTable[productID_Final]</f>
        <v>P007</v>
      </c>
      <c r="H901" t="str">
        <f>salesTable[productName_final]</f>
        <v>COTTON SHIRT</v>
      </c>
      <c r="I901" t="str">
        <f>salesTable[productCategory_finalStatus]</f>
        <v>CLOTHING</v>
      </c>
      <c r="J901" t="str">
        <f>salesTable[customerType_Final]</f>
        <v>BUSINESS</v>
      </c>
      <c r="K901" t="str">
        <f>salesTable[SalesChannel_final]</f>
        <v>MOBILE APP</v>
      </c>
      <c r="L901" t="str">
        <f>salesTable[paymentMethod_Final]</f>
        <v>MOBILE MONEY</v>
      </c>
      <c r="M901">
        <f>salesTable[Quantity_final]</f>
        <v>11</v>
      </c>
      <c r="N901">
        <f>salesTable[UnitPrice_final]</f>
        <v>180</v>
      </c>
      <c r="O901">
        <f>salesTable[revenue_final]</f>
        <v>1980</v>
      </c>
      <c r="P901" t="str">
        <f>salesTable[Phone_final]</f>
        <v>0247736418</v>
      </c>
      <c r="Q901" t="str">
        <f>salesTable[email_final]</f>
        <v>Akosua.Asare5@Example.Com</v>
      </c>
      <c r="R901" t="str">
        <f>salesTable[sources_final]</f>
        <v>Online_Sales_2025.xlsx</v>
      </c>
      <c r="S901" s="22"/>
    </row>
    <row r="902" spans="1:19" x14ac:dyDescent="0.3">
      <c r="A902" s="8" t="str">
        <f>salesTable[orderRef_final]</f>
        <v>GH-SUN-2025-01259</v>
      </c>
      <c r="B902" s="17" t="str">
        <f>salesTable[orderDate_final]</f>
        <v>OUT OF SCOPE</v>
      </c>
      <c r="C902" s="17" t="str">
        <f>salesTable[CustomerID_final]</f>
        <v>C0340</v>
      </c>
      <c r="D902" s="17" t="str">
        <f>salesTable[firstName_Final]</f>
        <v>KOJO</v>
      </c>
      <c r="E902" s="17" t="str">
        <f>salesTable[lastName_final]</f>
        <v>OWUSU</v>
      </c>
      <c r="F902" s="17" t="str">
        <f>salesTable[Region_Final]</f>
        <v>SUNYANI</v>
      </c>
      <c r="G902" t="str">
        <f>salesTable[productID_Final]</f>
        <v>P011</v>
      </c>
      <c r="H902" t="str">
        <f>salesTable[productName_final]</f>
        <v>EXECUTIVE DESK</v>
      </c>
      <c r="I902" t="str">
        <f>salesTable[productCategory_finalStatus]</f>
        <v>FURNITURE</v>
      </c>
      <c r="J902" t="str">
        <f>salesTable[customerType_Final]</f>
        <v>INDIVIDUAL</v>
      </c>
      <c r="K902" t="str">
        <f>salesTable[SalesChannel_final]</f>
        <v>MOBILE APP</v>
      </c>
      <c r="L902" t="str">
        <f>salesTable[paymentMethod_Final]</f>
        <v>BANK TRANSFER</v>
      </c>
      <c r="M902">
        <f>salesTable[Quantity_final]</f>
        <v>8</v>
      </c>
      <c r="N902">
        <f>salesTable[UnitPrice_final]</f>
        <v>2400</v>
      </c>
      <c r="O902">
        <f>salesTable[revenue_final]</f>
        <v>19200</v>
      </c>
      <c r="P902" t="str">
        <f>salesTable[Phone_final]</f>
        <v>0202912628</v>
      </c>
      <c r="Q902" t="str">
        <f>salesTable[email_final]</f>
        <v>Kojo.Owusu90Example.Com</v>
      </c>
      <c r="R902" t="str">
        <f>salesTable[sources_final]</f>
        <v>Online_Sales_2025.xlsx</v>
      </c>
      <c r="S902" s="22"/>
    </row>
    <row r="903" spans="1:19" x14ac:dyDescent="0.3">
      <c r="A903" s="8" t="str">
        <f>salesTable[orderRef_final]</f>
        <v>GH-SUN-2025-01269</v>
      </c>
      <c r="B903" s="17">
        <f>salesTable[orderDate_final]</f>
        <v>45714</v>
      </c>
      <c r="C903" s="17" t="str">
        <f>salesTable[CustomerID_final]</f>
        <v>C0371</v>
      </c>
      <c r="D903" s="17" t="str">
        <f>salesTable[firstName_Final]</f>
        <v>NAA</v>
      </c>
      <c r="E903" s="17" t="str">
        <f>salesTable[lastName_final]</f>
        <v>ASARE</v>
      </c>
      <c r="F903" s="17" t="str">
        <f>salesTable[Region_Final]</f>
        <v>SUNYANI</v>
      </c>
      <c r="G903" t="str">
        <f>salesTable[productID_Final]</f>
        <v>P011</v>
      </c>
      <c r="H903" t="str">
        <f>salesTable[productName_final]</f>
        <v>EXECUTIVE DESK</v>
      </c>
      <c r="I903" t="str">
        <f>salesTable[productCategory_finalStatus]</f>
        <v>FURNITURE</v>
      </c>
      <c r="J903" t="str">
        <f>salesTable[customerType_Final]</f>
        <v>INDIVIDUAL</v>
      </c>
      <c r="K903" t="str">
        <f>salesTable[SalesChannel_final]</f>
        <v>MOBILE APP</v>
      </c>
      <c r="L903" t="str">
        <f>salesTable[paymentMethod_Final]</f>
        <v>CARD</v>
      </c>
      <c r="M903">
        <f>salesTable[Quantity_final]</f>
        <v>3</v>
      </c>
      <c r="N903">
        <f>salesTable[UnitPrice_final]</f>
        <v>2500</v>
      </c>
      <c r="O903">
        <f>salesTable[revenue_final]</f>
        <v>7500</v>
      </c>
      <c r="P903" t="str">
        <f>salesTable[Phone_final]</f>
        <v>0275658118</v>
      </c>
      <c r="Q903" t="str">
        <f>salesTable[email_final]</f>
        <v>Naa.Asare90@Example.Com</v>
      </c>
      <c r="R903" t="str">
        <f>salesTable[sources_final]</f>
        <v>Retail_POS_2025.csv</v>
      </c>
      <c r="S903" s="22"/>
    </row>
    <row r="904" spans="1:19" x14ac:dyDescent="0.3">
      <c r="A904" s="8" t="str">
        <f>salesTable[orderRef_final]</f>
        <v>GH-SUN-2025-01274</v>
      </c>
      <c r="B904" s="17" t="str">
        <f>salesTable[orderDate_final]</f>
        <v>OUT OF SCOPE</v>
      </c>
      <c r="C904" s="17" t="str">
        <f>salesTable[CustomerID_final]</f>
        <v>C0147</v>
      </c>
      <c r="D904" s="17" t="str">
        <f>salesTable[firstName_Final]</f>
        <v>ABENA</v>
      </c>
      <c r="E904" s="17" t="str">
        <f>salesTable[lastName_final]</f>
        <v>ARTHUR</v>
      </c>
      <c r="F904" s="17" t="str">
        <f>salesTable[Region_Final]</f>
        <v>SUNYANI</v>
      </c>
      <c r="G904" t="str">
        <f>salesTable[productID_Final]</f>
        <v>P009</v>
      </c>
      <c r="H904" t="str">
        <f>salesTable[productName_final]</f>
        <v>FILING CABINET</v>
      </c>
      <c r="I904" t="str">
        <f>salesTable[productCategory_finalStatus]</f>
        <v>OFFICE SUPPLIES</v>
      </c>
      <c r="J904" t="str">
        <f>salesTable[customerType_Final]</f>
        <v>INDIVIDUAL</v>
      </c>
      <c r="K904" t="str">
        <f>salesTable[SalesChannel_final]</f>
        <v>IN-STORE</v>
      </c>
      <c r="L904" t="str">
        <f>salesTable[paymentMethod_Final]</f>
        <v>CASH</v>
      </c>
      <c r="M904">
        <f>salesTable[Quantity_final]</f>
        <v>4</v>
      </c>
      <c r="N904">
        <f>salesTable[UnitPrice_final]</f>
        <v>980</v>
      </c>
      <c r="O904">
        <f>salesTable[revenue_final]</f>
        <v>3920</v>
      </c>
      <c r="P904" t="str">
        <f>salesTable[Phone_final]</f>
        <v>0555432959</v>
      </c>
      <c r="Q904" t="str">
        <f>salesTable[email_final]</f>
        <v>Abena.Arthur66@Example.Com</v>
      </c>
      <c r="R904" t="str">
        <f>salesTable[sources_final]</f>
        <v>Mobile_App_Export.csv</v>
      </c>
      <c r="S904" s="22"/>
    </row>
    <row r="905" spans="1:19" x14ac:dyDescent="0.3">
      <c r="A905" s="8" t="str">
        <f>salesTable[orderRef_final]</f>
        <v>GH-SUN-2025-01287</v>
      </c>
      <c r="B905" s="17">
        <f>salesTable[orderDate_final]</f>
        <v>45812</v>
      </c>
      <c r="C905" s="17" t="str">
        <f>salesTable[CustomerID_final]</f>
        <v>C0386</v>
      </c>
      <c r="D905" s="17" t="str">
        <f>salesTable[firstName_Final]</f>
        <v>AKOSUA</v>
      </c>
      <c r="E905" s="17" t="str">
        <f>salesTable[lastName_final]</f>
        <v>ASARE</v>
      </c>
      <c r="F905" s="17" t="str">
        <f>salesTable[Region_Final]</f>
        <v>SUNYANI</v>
      </c>
      <c r="G905" t="str">
        <f>salesTable[productID_Final]</f>
        <v>P010</v>
      </c>
      <c r="H905" t="str">
        <f>salesTable[productName_final]</f>
        <v>AIR CONDITIONER</v>
      </c>
      <c r="I905" t="str">
        <f>salesTable[productCategory_finalStatus]</f>
        <v>HOME APPLIANCES</v>
      </c>
      <c r="J905" t="str">
        <f>salesTable[customerType_Final]</f>
        <v>BUSINESS</v>
      </c>
      <c r="K905" t="str">
        <f>salesTable[SalesChannel_final]</f>
        <v>MOBILE APP</v>
      </c>
      <c r="L905" t="str">
        <f>salesTable[paymentMethod_Final]</f>
        <v>BANK TRANSFER</v>
      </c>
      <c r="M905">
        <f>salesTable[Quantity_final]</f>
        <v>4</v>
      </c>
      <c r="N905">
        <f>salesTable[UnitPrice_final]</f>
        <v>3600</v>
      </c>
      <c r="O905">
        <f>salesTable[revenue_final]</f>
        <v>14400</v>
      </c>
      <c r="P905" t="str">
        <f>salesTable[Phone_final]</f>
        <v>0597639037</v>
      </c>
      <c r="Q905" t="str">
        <f>salesTable[email_final]</f>
        <v>Akosua.Asare68@Example.Com</v>
      </c>
      <c r="R905" t="str">
        <f>salesTable[sources_final]</f>
        <v>Agent_App_2025.csv</v>
      </c>
      <c r="S905" s="22"/>
    </row>
    <row r="906" spans="1:19" x14ac:dyDescent="0.3">
      <c r="A906" s="8" t="str">
        <f>salesTable[orderRef_final]</f>
        <v>GH-SUN-2025-01291</v>
      </c>
      <c r="B906" s="17">
        <f>salesTable[orderDate_final]</f>
        <v>46016</v>
      </c>
      <c r="C906" s="17" t="str">
        <f>salesTable[CustomerID_final]</f>
        <v>C0196</v>
      </c>
      <c r="D906" s="17" t="str">
        <f>salesTable[firstName_Final]</f>
        <v>KWAME</v>
      </c>
      <c r="E906" s="17" t="str">
        <f>salesTable[lastName_final]</f>
        <v>OSEI</v>
      </c>
      <c r="F906" s="17" t="str">
        <f>salesTable[Region_Final]</f>
        <v>SUNYANI</v>
      </c>
      <c r="G906" t="str">
        <f>salesTable[productID_Final]</f>
        <v>P009</v>
      </c>
      <c r="H906" t="str">
        <f>salesTable[productName_final]</f>
        <v>FILING CABINET</v>
      </c>
      <c r="I906" t="str">
        <f>salesTable[productCategory_finalStatus]</f>
        <v>OFFICE SUPPLIES</v>
      </c>
      <c r="J906" t="str">
        <f>salesTable[customerType_Final]</f>
        <v>GOVERNMENT</v>
      </c>
      <c r="K906" t="str">
        <f>salesTable[SalesChannel_final]</f>
        <v>MOBILE APP</v>
      </c>
      <c r="L906" t="str">
        <f>salesTable[paymentMethod_Final]</f>
        <v>CASH</v>
      </c>
      <c r="M906" t="str">
        <f>salesTable[Quantity_final]</f>
        <v>INVALID</v>
      </c>
      <c r="N906">
        <f>salesTable[UnitPrice_final]</f>
        <v>980</v>
      </c>
      <c r="O906" t="str">
        <f>salesTable[revenue_final]</f>
        <v>INVALID</v>
      </c>
      <c r="P906" t="str">
        <f>salesTable[Phone_final]</f>
        <v>0243982374</v>
      </c>
      <c r="Q906" t="str">
        <f>salesTable[email_final]</f>
        <v>Kwame.Osei14@Example.Com</v>
      </c>
      <c r="R906" t="str">
        <f>salesTable[sources_final]</f>
        <v>Agent_App_2025.csv</v>
      </c>
      <c r="S906" s="22"/>
    </row>
    <row r="907" spans="1:19" x14ac:dyDescent="0.3">
      <c r="A907" s="8" t="str">
        <f>salesTable[orderRef_final]</f>
        <v>GH-SUN-2025-01305</v>
      </c>
      <c r="B907" s="17">
        <f>salesTable[orderDate_final]</f>
        <v>45809</v>
      </c>
      <c r="C907" s="17" t="str">
        <f>salesTable[CustomerID_final]</f>
        <v>C0083</v>
      </c>
      <c r="D907" s="17" t="str">
        <f>salesTable[firstName_Final]</f>
        <v>AMA</v>
      </c>
      <c r="E907" s="17" t="str">
        <f>salesTable[lastName_final]</f>
        <v>ARTHUR</v>
      </c>
      <c r="F907" s="17" t="str">
        <f>salesTable[Region_Final]</f>
        <v>SUNYANI</v>
      </c>
      <c r="G907" t="str">
        <f>salesTable[productID_Final]</f>
        <v>P005</v>
      </c>
      <c r="H907" t="str">
        <f>salesTable[productName_final]</f>
        <v>SMARTPHONE X</v>
      </c>
      <c r="I907" t="str">
        <f>salesTable[productCategory_finalStatus]</f>
        <v>ELECTRONICS</v>
      </c>
      <c r="J907" t="str">
        <f>salesTable[customerType_Final]</f>
        <v>MISSING</v>
      </c>
      <c r="K907" t="str">
        <f>salesTable[SalesChannel_final]</f>
        <v>IN-STORE</v>
      </c>
      <c r="L907" t="str">
        <f>salesTable[paymentMethod_Final]</f>
        <v>CASH</v>
      </c>
      <c r="M907">
        <f>salesTable[Quantity_final]</f>
        <v>6</v>
      </c>
      <c r="N907">
        <f>salesTable[UnitPrice_final]</f>
        <v>2800</v>
      </c>
      <c r="O907">
        <f>salesTable[revenue_final]</f>
        <v>16800</v>
      </c>
      <c r="P907" t="str">
        <f>salesTable[Phone_final]</f>
        <v>0264342614</v>
      </c>
      <c r="Q907" t="str">
        <f>salesTable[email_final]</f>
        <v>Ama.Arthur51@Example.Com</v>
      </c>
      <c r="R907" t="str">
        <f>salesTable[sources_final]</f>
        <v>Online_Sales_2025.xlsx</v>
      </c>
      <c r="S907" s="22"/>
    </row>
    <row r="908" spans="1:19" x14ac:dyDescent="0.3">
      <c r="A908" s="8" t="str">
        <f>salesTable[orderRef_final]</f>
        <v>GH-SUN-2025-01316</v>
      </c>
      <c r="B908" s="17">
        <f>salesTable[orderDate_final]</f>
        <v>45994</v>
      </c>
      <c r="C908" s="17" t="str">
        <f>salesTable[CustomerID_final]</f>
        <v>C0370</v>
      </c>
      <c r="D908" s="17" t="str">
        <f>salesTable[firstName_Final]</f>
        <v>AKOSUA</v>
      </c>
      <c r="E908" s="17" t="str">
        <f>salesTable[lastName_final]</f>
        <v>BOATENG</v>
      </c>
      <c r="F908" s="17" t="str">
        <f>salesTable[Region_Final]</f>
        <v>SUNYANI</v>
      </c>
      <c r="G908" t="str">
        <f>salesTable[productID_Final]</f>
        <v>P007</v>
      </c>
      <c r="H908" t="str">
        <f>salesTable[productName_final]</f>
        <v>COTTON SHIRT</v>
      </c>
      <c r="I908" t="str">
        <f>salesTable[productCategory_finalStatus]</f>
        <v>CLOTHING</v>
      </c>
      <c r="J908" t="str">
        <f>salesTable[customerType_Final]</f>
        <v>INDIVIDUAL</v>
      </c>
      <c r="K908" t="str">
        <f>salesTable[SalesChannel_final]</f>
        <v>IN-STORE</v>
      </c>
      <c r="L908" t="str">
        <f>salesTable[paymentMethod_Final]</f>
        <v>CASH</v>
      </c>
      <c r="M908">
        <f>salesTable[Quantity_final]</f>
        <v>3</v>
      </c>
      <c r="N908">
        <f>salesTable[UnitPrice_final]</f>
        <v>180</v>
      </c>
      <c r="O908">
        <f>salesTable[revenue_final]</f>
        <v>540</v>
      </c>
      <c r="P908" t="str">
        <f>salesTable[Phone_final]</f>
        <v>0551889193</v>
      </c>
      <c r="Q908" t="str">
        <f>salesTable[email_final]</f>
        <v>Akosua.Boateng4@Example.Com</v>
      </c>
      <c r="R908" t="str">
        <f>salesTable[sources_final]</f>
        <v>Retail_POS_2025.csv</v>
      </c>
      <c r="S908" s="22"/>
    </row>
    <row r="909" spans="1:19" x14ac:dyDescent="0.3">
      <c r="A909" s="8" t="str">
        <f>salesTable[orderRef_final]</f>
        <v>GH-SUN-2025-01320</v>
      </c>
      <c r="B909" s="17" t="str">
        <f>salesTable[orderDate_final]</f>
        <v>OUT OF SCOPE</v>
      </c>
      <c r="C909" s="17" t="str">
        <f>salesTable[CustomerID_final]</f>
        <v>C0369</v>
      </c>
      <c r="D909" s="17" t="str">
        <f>salesTable[firstName_Final]</f>
        <v>MICHAEL</v>
      </c>
      <c r="E909" s="17" t="str">
        <f>salesTable[lastName_final]</f>
        <v>ANTWI</v>
      </c>
      <c r="F909" s="17" t="str">
        <f>salesTable[Region_Final]</f>
        <v>SUNYANI</v>
      </c>
      <c r="G909" t="str">
        <f>salesTable[productID_Final]</f>
        <v>P011</v>
      </c>
      <c r="H909" t="str">
        <f>salesTable[productName_final]</f>
        <v>EXECUTIVE DESK</v>
      </c>
      <c r="I909" t="str">
        <f>salesTable[productCategory_finalStatus]</f>
        <v>FURNITURE</v>
      </c>
      <c r="J909" t="str">
        <f>salesTable[customerType_Final]</f>
        <v>GOVERNMENT</v>
      </c>
      <c r="K909" t="str">
        <f>salesTable[SalesChannel_final]</f>
        <v>ONLINE</v>
      </c>
      <c r="L909" t="str">
        <f>salesTable[paymentMethod_Final]</f>
        <v>MOBILE MONEY</v>
      </c>
      <c r="M909">
        <f>salesTable[Quantity_final]</f>
        <v>5</v>
      </c>
      <c r="N909">
        <f>salesTable[UnitPrice_final]</f>
        <v>2400</v>
      </c>
      <c r="O909">
        <f>salesTable[revenue_final]</f>
        <v>12000</v>
      </c>
      <c r="P909" t="str">
        <f>salesTable[Phone_final]</f>
        <v>0266254539</v>
      </c>
      <c r="Q909" t="str">
        <f>salesTable[email_final]</f>
        <v>Michael.Antwi60@Example.Com</v>
      </c>
      <c r="R909" t="str">
        <f>salesTable[sources_final]</f>
        <v>Mobile_App_Export.csv</v>
      </c>
      <c r="S909" s="22"/>
    </row>
    <row r="910" spans="1:19" x14ac:dyDescent="0.3">
      <c r="A910" s="8" t="str">
        <f>salesTable[orderRef_final]</f>
        <v>GH-SUN-2025-01328</v>
      </c>
      <c r="B910" s="17">
        <f>salesTable[orderDate_final]</f>
        <v>46011</v>
      </c>
      <c r="C910" s="17" t="str">
        <f>salesTable[CustomerID_final]</f>
        <v>C0352</v>
      </c>
      <c r="D910" s="17" t="str">
        <f>salesTable[firstName_Final]</f>
        <v>AMA</v>
      </c>
      <c r="E910" s="17" t="str">
        <f>salesTable[lastName_final]</f>
        <v>ARTHUR</v>
      </c>
      <c r="F910" s="17" t="str">
        <f>salesTable[Region_Final]</f>
        <v>SUNYANI</v>
      </c>
      <c r="G910" t="str">
        <f>salesTable[productID_Final]</f>
        <v>P012</v>
      </c>
      <c r="H910" t="str">
        <f>salesTable[productName_final]</f>
        <v>BLENDER PLUS</v>
      </c>
      <c r="I910" t="str">
        <f>salesTable[productCategory_finalStatus]</f>
        <v>HOME APPLIANCES</v>
      </c>
      <c r="J910" t="str">
        <f>salesTable[customerType_Final]</f>
        <v>GOVERNMENT</v>
      </c>
      <c r="K910" t="str">
        <f>salesTable[SalesChannel_final]</f>
        <v>AGENT</v>
      </c>
      <c r="L910" t="str">
        <f>salesTable[paymentMethod_Final]</f>
        <v>MOBILE MONEY</v>
      </c>
      <c r="M910">
        <f>salesTable[Quantity_final]</f>
        <v>7</v>
      </c>
      <c r="N910">
        <f>salesTable[UnitPrice_final]</f>
        <v>620</v>
      </c>
      <c r="O910">
        <f>salesTable[revenue_final]</f>
        <v>4340</v>
      </c>
      <c r="P910" t="str">
        <f>salesTable[Phone_final]</f>
        <v>0241234567</v>
      </c>
      <c r="Q910" t="str">
        <f>salesTable[email_final]</f>
        <v>Ama.Arthur66@Example.Com</v>
      </c>
      <c r="R910" t="str">
        <f>salesTable[sources_final]</f>
        <v>Agent_App_2025.csv</v>
      </c>
      <c r="S910" s="22"/>
    </row>
    <row r="911" spans="1:19" x14ac:dyDescent="0.3">
      <c r="A911" s="8" t="str">
        <f>salesTable[orderRef_final]</f>
        <v>GH-SUN-2025-01333</v>
      </c>
      <c r="B911" s="17">
        <f>salesTable[orderDate_final]</f>
        <v>45815</v>
      </c>
      <c r="C911" s="17" t="str">
        <f>salesTable[CustomerID_final]</f>
        <v>C0255</v>
      </c>
      <c r="D911" s="17" t="str">
        <f>salesTable[firstName_Final]</f>
        <v>KOJO</v>
      </c>
      <c r="E911" s="17" t="str">
        <f>salesTable[lastName_final]</f>
        <v>OSEI</v>
      </c>
      <c r="F911" s="17" t="str">
        <f>salesTable[Region_Final]</f>
        <v>SUNYANI</v>
      </c>
      <c r="G911" t="str">
        <f>salesTable[productID_Final]</f>
        <v>P005</v>
      </c>
      <c r="H911" t="str">
        <f>salesTable[productName_final]</f>
        <v>SMARTPHONE X</v>
      </c>
      <c r="I911" t="str">
        <f>salesTable[productCategory_finalStatus]</f>
        <v>ELECTRONICS</v>
      </c>
      <c r="J911" t="str">
        <f>salesTable[customerType_Final]</f>
        <v>INDIVIDUAL</v>
      </c>
      <c r="K911" t="str">
        <f>salesTable[SalesChannel_final]</f>
        <v>AGENT</v>
      </c>
      <c r="L911" t="str">
        <f>salesTable[paymentMethod_Final]</f>
        <v>CARD</v>
      </c>
      <c r="M911">
        <f>salesTable[Quantity_final]</f>
        <v>11</v>
      </c>
      <c r="N911">
        <f>salesTable[UnitPrice_final]</f>
        <v>2800</v>
      </c>
      <c r="O911">
        <f>salesTable[revenue_final]</f>
        <v>30800</v>
      </c>
      <c r="P911" t="str">
        <f>salesTable[Phone_final]</f>
        <v>0558186191</v>
      </c>
      <c r="Q911" t="str">
        <f>salesTable[email_final]</f>
        <v>Kojo.Osei42@Example.Com</v>
      </c>
      <c r="R911" t="str">
        <f>salesTable[sources_final]</f>
        <v>Retail_POS_2025.csv</v>
      </c>
      <c r="S911" s="22"/>
    </row>
    <row r="912" spans="1:19" x14ac:dyDescent="0.3">
      <c r="A912" s="8" t="str">
        <f>salesTable[orderRef_final]</f>
        <v>GH-SUN-2025-01345</v>
      </c>
      <c r="B912" s="17">
        <f>salesTable[orderDate_final]</f>
        <v>45713</v>
      </c>
      <c r="C912" s="17" t="str">
        <f>salesTable[CustomerID_final]</f>
        <v>C0013</v>
      </c>
      <c r="D912" s="17" t="str">
        <f>salesTable[firstName_Final]</f>
        <v>ABENA</v>
      </c>
      <c r="E912" s="17" t="str">
        <f>salesTable[lastName_final]</f>
        <v>APPIAH</v>
      </c>
      <c r="F912" s="17" t="str">
        <f>salesTable[Region_Final]</f>
        <v>SUNYANI</v>
      </c>
      <c r="G912" t="str">
        <f>salesTable[productID_Final]</f>
        <v>P001</v>
      </c>
      <c r="H912" t="str">
        <f>salesTable[productName_final]</f>
        <v>LAPTOP PRO 14</v>
      </c>
      <c r="I912" t="str">
        <f>salesTable[productCategory_finalStatus]</f>
        <v>ELECTRONICS</v>
      </c>
      <c r="J912" t="str">
        <f>salesTable[customerType_Final]</f>
        <v>INDIVIDUAL</v>
      </c>
      <c r="K912" t="str">
        <f>salesTable[SalesChannel_final]</f>
        <v>AGENT</v>
      </c>
      <c r="L912" t="str">
        <f>salesTable[paymentMethod_Final]</f>
        <v>CASH</v>
      </c>
      <c r="M912">
        <f>salesTable[Quantity_final]</f>
        <v>11</v>
      </c>
      <c r="N912">
        <f>salesTable[UnitPrice_final]</f>
        <v>4200</v>
      </c>
      <c r="O912">
        <f>salesTable[revenue_final]</f>
        <v>46200</v>
      </c>
      <c r="P912" t="str">
        <f>salesTable[Phone_final]</f>
        <v>0504225944</v>
      </c>
      <c r="Q912" t="str">
        <f>salesTable[email_final]</f>
        <v>Abena.Appiah83@Example.Com</v>
      </c>
      <c r="R912" t="str">
        <f>salesTable[sources_final]</f>
        <v>Mobile_App_Export.csv</v>
      </c>
      <c r="S912" s="22"/>
    </row>
    <row r="913" spans="1:19" x14ac:dyDescent="0.3">
      <c r="A913" s="8" t="str">
        <f>salesTable[orderRef_final]</f>
        <v>GH-SUN-2025-01353</v>
      </c>
      <c r="B913" s="17">
        <f>salesTable[orderDate_final]</f>
        <v>45667</v>
      </c>
      <c r="C913" s="17" t="str">
        <f>salesTable[CustomerID_final]</f>
        <v>C0269</v>
      </c>
      <c r="D913" s="17" t="str">
        <f>salesTable[firstName_Final]</f>
        <v>KOFI</v>
      </c>
      <c r="E913" s="17" t="str">
        <f>salesTable[lastName_final]</f>
        <v>MENSAH</v>
      </c>
      <c r="F913" s="17" t="str">
        <f>salesTable[Region_Final]</f>
        <v>SUNYANI</v>
      </c>
      <c r="G913" t="str">
        <f>salesTable[productID_Final]</f>
        <v>P006</v>
      </c>
      <c r="H913" t="str">
        <f>salesTable[productName_final]</f>
        <v>STANDING DESK</v>
      </c>
      <c r="I913" t="str">
        <f>salesTable[productCategory_finalStatus]</f>
        <v>FURNITURE</v>
      </c>
      <c r="J913" t="str">
        <f>salesTable[customerType_Final]</f>
        <v>BUSINESS</v>
      </c>
      <c r="K913" t="str">
        <f>salesTable[SalesChannel_final]</f>
        <v>AGENT</v>
      </c>
      <c r="L913" t="str">
        <f>salesTable[paymentMethod_Final]</f>
        <v>BANK TRANSFER</v>
      </c>
      <c r="M913">
        <f>salesTable[Quantity_final]</f>
        <v>6</v>
      </c>
      <c r="N913">
        <f>salesTable[UnitPrice_final]</f>
        <v>1900</v>
      </c>
      <c r="O913">
        <f>salesTable[revenue_final]</f>
        <v>11400</v>
      </c>
      <c r="P913" t="str">
        <f>salesTable[Phone_final]</f>
        <v>0501932152</v>
      </c>
      <c r="Q913" t="str">
        <f>salesTable[email_final]</f>
        <v>Kofi.Mensah72@Example.Com</v>
      </c>
      <c r="R913" t="str">
        <f>salesTable[sources_final]</f>
        <v>Retail_POS_2025.csv</v>
      </c>
      <c r="S913" s="22"/>
    </row>
    <row r="914" spans="1:19" x14ac:dyDescent="0.3">
      <c r="A914" s="8" t="str">
        <f>salesTable[orderRef_final]</f>
        <v>GH-SUN-2025-01384</v>
      </c>
      <c r="B914" s="17">
        <f>salesTable[orderDate_final]</f>
        <v>45904</v>
      </c>
      <c r="C914" s="17" t="str">
        <f>salesTable[CustomerID_final]</f>
        <v>C0376</v>
      </c>
      <c r="D914" s="17" t="str">
        <f>salesTable[firstName_Final]</f>
        <v>KOJO</v>
      </c>
      <c r="E914" s="17" t="str">
        <f>salesTable[lastName_final]</f>
        <v>OWUSU</v>
      </c>
      <c r="F914" s="17" t="str">
        <f>salesTable[Region_Final]</f>
        <v>SUNYANI</v>
      </c>
      <c r="G914" t="str">
        <f>salesTable[productID_Final]</f>
        <v>P009</v>
      </c>
      <c r="H914" t="str">
        <f>salesTable[productName_final]</f>
        <v>FILING CABINET</v>
      </c>
      <c r="I914" t="str">
        <f>salesTable[productCategory_finalStatus]</f>
        <v>OFFICE SUPPLIES</v>
      </c>
      <c r="J914" t="str">
        <f>salesTable[customerType_Final]</f>
        <v>BUSINESS</v>
      </c>
      <c r="K914" t="str">
        <f>salesTable[SalesChannel_final]</f>
        <v>IN-STORE</v>
      </c>
      <c r="L914" t="str">
        <f>salesTable[paymentMethod_Final]</f>
        <v>BANK TRANSFER</v>
      </c>
      <c r="M914">
        <f>salesTable[Quantity_final]</f>
        <v>11</v>
      </c>
      <c r="N914">
        <f>salesTable[UnitPrice_final]</f>
        <v>980</v>
      </c>
      <c r="O914">
        <f>salesTable[revenue_final]</f>
        <v>10780</v>
      </c>
      <c r="P914" t="str">
        <f>salesTable[Phone_final]</f>
        <v>0504060601</v>
      </c>
      <c r="Q914" t="str">
        <f>salesTable[email_final]</f>
        <v>Kojo.Owusu25@Example.Com</v>
      </c>
      <c r="R914" t="str">
        <f>salesTable[sources_final]</f>
        <v>Agent_App_2025.csv</v>
      </c>
      <c r="S914" s="22"/>
    </row>
    <row r="915" spans="1:19" x14ac:dyDescent="0.3">
      <c r="A915" s="8" t="str">
        <f>salesTable[orderRef_final]</f>
        <v>GH-SUN-2025-0138q</v>
      </c>
      <c r="B915" s="17">
        <f>salesTable[orderDate_final]</f>
        <v>45900</v>
      </c>
      <c r="C915" s="17" t="str">
        <f>salesTable[CustomerID_final]</f>
        <v>C0175</v>
      </c>
      <c r="D915" s="17" t="str">
        <f>salesTable[firstName_Final]</f>
        <v>KOFI</v>
      </c>
      <c r="E915" s="17" t="str">
        <f>salesTable[lastName_final]</f>
        <v>APPIAH</v>
      </c>
      <c r="F915" s="17" t="str">
        <f>salesTable[Region_Final]</f>
        <v>SUNYANI</v>
      </c>
      <c r="G915" t="str">
        <f>salesTable[productID_Final]</f>
        <v>P009</v>
      </c>
      <c r="H915" t="str">
        <f>salesTable[productName_final]</f>
        <v>FILING CABINET</v>
      </c>
      <c r="I915" t="str">
        <f>salesTable[productCategory_finalStatus]</f>
        <v>OFFICE SUPPLIES</v>
      </c>
      <c r="J915" t="str">
        <f>salesTable[customerType_Final]</f>
        <v>INDIVIDUAL</v>
      </c>
      <c r="K915" t="str">
        <f>salesTable[SalesChannel_final]</f>
        <v>AGENT</v>
      </c>
      <c r="L915" t="str">
        <f>salesTable[paymentMethod_Final]</f>
        <v>CASH</v>
      </c>
      <c r="M915">
        <f>salesTable[Quantity_final]</f>
        <v>10</v>
      </c>
      <c r="N915">
        <f>salesTable[UnitPrice_final]</f>
        <v>980</v>
      </c>
      <c r="O915">
        <f>salesTable[revenue_final]</f>
        <v>9800</v>
      </c>
      <c r="P915" t="str">
        <f>salesTable[Phone_final]</f>
        <v>0204272868</v>
      </c>
      <c r="Q915" t="str">
        <f>salesTable[email_final]</f>
        <v>Kofi.Appiah3@Example.Com</v>
      </c>
      <c r="R915" t="str">
        <f>salesTable[sources_final]</f>
        <v>Agent_App_2025.csv</v>
      </c>
      <c r="S915" s="22"/>
    </row>
    <row r="916" spans="1:19" x14ac:dyDescent="0.3">
      <c r="A916" s="8" t="str">
        <f>salesTable[orderRef_final]</f>
        <v>GH-SUN-2025-01398</v>
      </c>
      <c r="B916" s="17">
        <f>salesTable[orderDate_final]</f>
        <v>45936</v>
      </c>
      <c r="C916" s="17" t="str">
        <f>salesTable[CustomerID_final]</f>
        <v>C0361</v>
      </c>
      <c r="D916" s="17" t="str">
        <f>salesTable[firstName_Final]</f>
        <v>AMA</v>
      </c>
      <c r="E916" s="17" t="str">
        <f>salesTable[lastName_final]</f>
        <v>APPIAH</v>
      </c>
      <c r="F916" s="17" t="str">
        <f>salesTable[Region_Final]</f>
        <v>SUNYANI</v>
      </c>
      <c r="G916" t="str">
        <f>salesTable[productID_Final]</f>
        <v>P010</v>
      </c>
      <c r="H916" t="str">
        <f>salesTable[productName_final]</f>
        <v>AIR CONDITIONER</v>
      </c>
      <c r="I916" t="str">
        <f>salesTable[productCategory_finalStatus]</f>
        <v>HOME APPLIANCES</v>
      </c>
      <c r="J916" t="str">
        <f>salesTable[customerType_Final]</f>
        <v>BUSINESS</v>
      </c>
      <c r="K916" t="str">
        <f>salesTable[SalesChannel_final]</f>
        <v>MOBILE APP</v>
      </c>
      <c r="L916" t="str">
        <f>salesTable[paymentMethod_Final]</f>
        <v>MOBILE MONEY</v>
      </c>
      <c r="M916">
        <f>salesTable[Quantity_final]</f>
        <v>7</v>
      </c>
      <c r="N916" t="str">
        <f>salesTable[UnitPrice_final]</f>
        <v>INVALID</v>
      </c>
      <c r="O916" t="str">
        <f>salesTable[revenue_final]</f>
        <v>INVALID</v>
      </c>
      <c r="P916" t="str">
        <f>salesTable[Phone_final]</f>
        <v>0506679124</v>
      </c>
      <c r="Q916" t="str">
        <f>salesTable[email_final]</f>
        <v>Ama.Appiah48@Example.Com</v>
      </c>
      <c r="R916" t="str">
        <f>salesTable[sources_final]</f>
        <v>Mobile_App_Export.csv</v>
      </c>
      <c r="S916" s="22"/>
    </row>
    <row r="917" spans="1:19" x14ac:dyDescent="0.3">
      <c r="A917" s="8" t="str">
        <f>salesTable[orderRef_final]</f>
        <v>GH-SUN-2025-01401</v>
      </c>
      <c r="B917" s="17">
        <f>salesTable[orderDate_final]</f>
        <v>45906</v>
      </c>
      <c r="C917" s="17" t="str">
        <f>salesTable[CustomerID_final]</f>
        <v>C0260</v>
      </c>
      <c r="D917" s="17" t="str">
        <f>salesTable[firstName_Final]</f>
        <v>YAW</v>
      </c>
      <c r="E917" s="17" t="str">
        <f>salesTable[lastName_final]</f>
        <v>APPIAH</v>
      </c>
      <c r="F917" s="17" t="str">
        <f>salesTable[Region_Final]</f>
        <v>SUNYANI</v>
      </c>
      <c r="G917" t="str">
        <f>salesTable[productID_Final]</f>
        <v>P008</v>
      </c>
      <c r="H917" t="str">
        <f>salesTable[productName_final]</f>
        <v>MICROWAVE 25L</v>
      </c>
      <c r="I917" t="str">
        <f>salesTable[productCategory_finalStatus]</f>
        <v>HOME APPLIANCES</v>
      </c>
      <c r="J917" t="str">
        <f>salesTable[customerType_Final]</f>
        <v>GOVERNMENT</v>
      </c>
      <c r="K917" t="str">
        <f>salesTable[SalesChannel_final]</f>
        <v>AGENT</v>
      </c>
      <c r="L917" t="str">
        <f>salesTable[paymentMethod_Final]</f>
        <v>CASH</v>
      </c>
      <c r="M917">
        <f>salesTable[Quantity_final]</f>
        <v>11</v>
      </c>
      <c r="N917" t="str">
        <f>salesTable[UnitPrice_final]</f>
        <v>INVALID</v>
      </c>
      <c r="O917" t="str">
        <f>salesTable[revenue_final]</f>
        <v>INVALID</v>
      </c>
      <c r="P917" t="str">
        <f>salesTable[Phone_final]</f>
        <v>0276358644</v>
      </c>
      <c r="Q917" t="str">
        <f>salesTable[email_final]</f>
        <v>Yaw.Appiah55@Example.Com</v>
      </c>
      <c r="R917" t="str">
        <f>salesTable[sources_final]</f>
        <v>Agent_App_2025.csv</v>
      </c>
      <c r="S917" s="22"/>
    </row>
    <row r="918" spans="1:19" x14ac:dyDescent="0.3">
      <c r="A918" s="8" t="str">
        <f>salesTable[orderRef_final]</f>
        <v>GH-SUN-2025-01403</v>
      </c>
      <c r="B918" s="17">
        <f>salesTable[orderDate_final]</f>
        <v>45865</v>
      </c>
      <c r="C918" s="17" t="str">
        <f>salesTable[CustomerID_final]</f>
        <v>C0162</v>
      </c>
      <c r="D918" s="17" t="str">
        <f>salesTable[firstName_Final]</f>
        <v>KOFI</v>
      </c>
      <c r="E918" s="17" t="str">
        <f>salesTable[lastName_final]</f>
        <v>OWUSU</v>
      </c>
      <c r="F918" s="17" t="str">
        <f>salesTable[Region_Final]</f>
        <v>SUNYANI</v>
      </c>
      <c r="G918" t="str">
        <f>salesTable[productID_Final]</f>
        <v>P001</v>
      </c>
      <c r="H918" t="str">
        <f>salesTable[productName_final]</f>
        <v>LAPTOP PRO 14</v>
      </c>
      <c r="I918" t="str">
        <f>salesTable[productCategory_finalStatus]</f>
        <v>ELECTRONICS</v>
      </c>
      <c r="J918" t="str">
        <f>salesTable[customerType_Final]</f>
        <v>BUSINESS</v>
      </c>
      <c r="K918" t="str">
        <f>salesTable[SalesChannel_final]</f>
        <v>AGENT</v>
      </c>
      <c r="L918" t="str">
        <f>salesTable[paymentMethod_Final]</f>
        <v>CASH</v>
      </c>
      <c r="M918">
        <f>salesTable[Quantity_final]</f>
        <v>3</v>
      </c>
      <c r="N918">
        <f>salesTable[UnitPrice_final]</f>
        <v>4200</v>
      </c>
      <c r="O918">
        <f>salesTable[revenue_final]</f>
        <v>12600</v>
      </c>
      <c r="P918" t="str">
        <f>salesTable[Phone_final]</f>
        <v>0505117335</v>
      </c>
      <c r="Q918" t="str">
        <f>salesTable[email_final]</f>
        <v>Kofi.Owusu70@Example.Com</v>
      </c>
      <c r="R918" t="str">
        <f>salesTable[sources_final]</f>
        <v>Retail_POS_2025.csv</v>
      </c>
      <c r="S918" s="22"/>
    </row>
    <row r="919" spans="1:19" x14ac:dyDescent="0.3">
      <c r="A919" s="8" t="str">
        <f>salesTable[orderRef_final]</f>
        <v>GH-SUN-2025-01404</v>
      </c>
      <c r="B919" s="17">
        <f>salesTable[orderDate_final]</f>
        <v>45980</v>
      </c>
      <c r="C919" s="17" t="str">
        <f>salesTable[CustomerID_final]</f>
        <v>C0392</v>
      </c>
      <c r="D919" s="17" t="str">
        <f>salesTable[firstName_Final]</f>
        <v>AMA</v>
      </c>
      <c r="E919" s="17" t="str">
        <f>salesTable[lastName_final]</f>
        <v>BADU</v>
      </c>
      <c r="F919" s="17" t="str">
        <f>salesTable[Region_Final]</f>
        <v>SUNYANI</v>
      </c>
      <c r="G919" t="str">
        <f>salesTable[productID_Final]</f>
        <v>P009</v>
      </c>
      <c r="H919" t="str">
        <f>salesTable[productName_final]</f>
        <v>FILING CABINET</v>
      </c>
      <c r="I919" t="str">
        <f>salesTable[productCategory_finalStatus]</f>
        <v>OFFICE SUPPLIES</v>
      </c>
      <c r="J919" t="str">
        <f>salesTable[customerType_Final]</f>
        <v>BUSINESS</v>
      </c>
      <c r="K919" t="str">
        <f>salesTable[SalesChannel_final]</f>
        <v>AGENT</v>
      </c>
      <c r="L919" t="str">
        <f>salesTable[paymentMethod_Final]</f>
        <v>MOBILE MONEY</v>
      </c>
      <c r="M919">
        <f>salesTable[Quantity_final]</f>
        <v>6</v>
      </c>
      <c r="N919">
        <f>salesTable[UnitPrice_final]</f>
        <v>980</v>
      </c>
      <c r="O919">
        <f>salesTable[revenue_final]</f>
        <v>5880</v>
      </c>
      <c r="P919" t="str">
        <f>salesTable[Phone_final]</f>
        <v>0268162254</v>
      </c>
      <c r="Q919" t="str">
        <f>salesTable[email_final]</f>
        <v>Ama.Badu19@Example.Com</v>
      </c>
      <c r="R919" t="str">
        <f>salesTable[sources_final]</f>
        <v>Agent_App_2025.csv</v>
      </c>
      <c r="S919" s="22"/>
    </row>
    <row r="920" spans="1:19" x14ac:dyDescent="0.3">
      <c r="A920" s="8" t="str">
        <f>salesTable[orderRef_final]</f>
        <v>GH-SUN-2025-01412</v>
      </c>
      <c r="B920" s="17">
        <f>salesTable[orderDate_final]</f>
        <v>45830</v>
      </c>
      <c r="C920" s="17" t="str">
        <f>salesTable[CustomerID_final]</f>
        <v>C0228</v>
      </c>
      <c r="D920" s="17" t="str">
        <f>salesTable[firstName_Final]</f>
        <v>ADWOA</v>
      </c>
      <c r="E920" s="17" t="str">
        <f>salesTable[lastName_final]</f>
        <v>ASARE</v>
      </c>
      <c r="F920" s="17" t="str">
        <f>salesTable[Region_Final]</f>
        <v>SUNYANI</v>
      </c>
      <c r="G920" t="str">
        <f>salesTable[productID_Final]</f>
        <v>P011</v>
      </c>
      <c r="H920" t="str">
        <f>salesTable[productName_final]</f>
        <v>EXECUTIVE DESK</v>
      </c>
      <c r="I920" t="str">
        <f>salesTable[productCategory_finalStatus]</f>
        <v>FURNITURE</v>
      </c>
      <c r="J920" t="str">
        <f>salesTable[customerType_Final]</f>
        <v>BUSINESS</v>
      </c>
      <c r="K920" t="str">
        <f>salesTable[SalesChannel_final]</f>
        <v>ONLINE</v>
      </c>
      <c r="L920" t="str">
        <f>salesTable[paymentMethod_Final]</f>
        <v>CASH</v>
      </c>
      <c r="M920">
        <f>salesTable[Quantity_final]</f>
        <v>5</v>
      </c>
      <c r="N920" t="str">
        <f>salesTable[UnitPrice_final]</f>
        <v>INVALID</v>
      </c>
      <c r="O920" t="str">
        <f>salesTable[revenue_final]</f>
        <v>INVALID</v>
      </c>
      <c r="P920" t="str">
        <f>salesTable[Phone_final]</f>
        <v>0504714151</v>
      </c>
      <c r="Q920" t="str">
        <f>salesTable[email_final]</f>
        <v>Adwoa.Asare57@Example.Com</v>
      </c>
      <c r="R920" t="str">
        <f>salesTable[sources_final]</f>
        <v>Agent_App_2025.csv</v>
      </c>
      <c r="S920" s="22"/>
    </row>
    <row r="921" spans="1:19" x14ac:dyDescent="0.3">
      <c r="A921" s="8" t="str">
        <f>salesTable[orderRef_final]</f>
        <v>GH-SUN-2025-01418</v>
      </c>
      <c r="B921" s="17">
        <f>salesTable[orderDate_final]</f>
        <v>45659</v>
      </c>
      <c r="C921" s="17" t="str">
        <f>salesTable[CustomerID_final]</f>
        <v>C0312</v>
      </c>
      <c r="D921" s="17" t="str">
        <f>salesTable[firstName_Final]</f>
        <v>AKOSUA</v>
      </c>
      <c r="E921" s="17" t="str">
        <f>salesTable[lastName_final]</f>
        <v>OWUSU</v>
      </c>
      <c r="F921" s="17" t="str">
        <f>salesTable[Region_Final]</f>
        <v>SUNYANI</v>
      </c>
      <c r="G921" t="str">
        <f>salesTable[productID_Final]</f>
        <v>P004</v>
      </c>
      <c r="H921" t="str">
        <f>salesTable[productName_final]</f>
        <v>LASER PRINTER</v>
      </c>
      <c r="I921" t="str">
        <f>salesTable[productCategory_finalStatus]</f>
        <v>OFFICE SUPPLIES</v>
      </c>
      <c r="J921" t="str">
        <f>salesTable[customerType_Final]</f>
        <v>INDIVIDUAL</v>
      </c>
      <c r="K921" t="str">
        <f>salesTable[SalesChannel_final]</f>
        <v>IN-STORE</v>
      </c>
      <c r="L921" t="str">
        <f>salesTable[paymentMethod_Final]</f>
        <v>BANK TRANSFER</v>
      </c>
      <c r="M921" t="str">
        <f>salesTable[Quantity_final]</f>
        <v>INVALID</v>
      </c>
      <c r="N921">
        <f>salesTable[UnitPrice_final]</f>
        <v>1650</v>
      </c>
      <c r="O921" t="str">
        <f>salesTable[revenue_final]</f>
        <v>INVALID</v>
      </c>
      <c r="P921" t="str">
        <f>salesTable[Phone_final]</f>
        <v>0246814445</v>
      </c>
      <c r="Q921" t="str">
        <f>salesTable[email_final]</f>
        <v>Akosua.Owusu69@Example.Com</v>
      </c>
      <c r="R921" t="str">
        <f>salesTable[sources_final]</f>
        <v>Retail_POS_2025.csv</v>
      </c>
      <c r="S921" s="22"/>
    </row>
    <row r="922" spans="1:19" x14ac:dyDescent="0.3">
      <c r="A922" s="8" t="str">
        <f>salesTable[orderRef_final]</f>
        <v>GH-SUN-2025-01423</v>
      </c>
      <c r="B922" s="17">
        <f>salesTable[orderDate_final]</f>
        <v>45665</v>
      </c>
      <c r="C922" s="17" t="str">
        <f>salesTable[CustomerID_final]</f>
        <v>C0101</v>
      </c>
      <c r="D922" s="17" t="str">
        <f>salesTable[firstName_Final]</f>
        <v>YAW</v>
      </c>
      <c r="E922" s="17" t="str">
        <f>salesTable[lastName_final]</f>
        <v>BADU</v>
      </c>
      <c r="F922" s="17" t="str">
        <f>salesTable[Region_Final]</f>
        <v>SUNYANI</v>
      </c>
      <c r="G922" t="str">
        <f>salesTable[productID_Final]</f>
        <v>P004</v>
      </c>
      <c r="H922" t="str">
        <f>salesTable[productName_final]</f>
        <v>LASER PRINTER</v>
      </c>
      <c r="I922" t="str">
        <f>salesTable[productCategory_finalStatus]</f>
        <v>OFFICE SUPPLIES</v>
      </c>
      <c r="J922" t="str">
        <f>salesTable[customerType_Final]</f>
        <v>GOVERNMENT</v>
      </c>
      <c r="K922" t="str">
        <f>salesTable[SalesChannel_final]</f>
        <v>IN-STORE</v>
      </c>
      <c r="L922" t="str">
        <f>salesTable[paymentMethod_Final]</f>
        <v>BANK TRANSFER</v>
      </c>
      <c r="M922">
        <f>salesTable[Quantity_final]</f>
        <v>11</v>
      </c>
      <c r="N922">
        <f>salesTable[UnitPrice_final]</f>
        <v>1700</v>
      </c>
      <c r="O922">
        <f>salesTable[revenue_final]</f>
        <v>18700</v>
      </c>
      <c r="P922" t="str">
        <f>salesTable[Phone_final]</f>
        <v>0268333638</v>
      </c>
      <c r="Q922" t="str">
        <f>salesTable[email_final]</f>
        <v>Yaw.Badu33@Example.Com</v>
      </c>
      <c r="R922" t="str">
        <f>salesTable[sources_final]</f>
        <v>Mobile_App_Export.csv</v>
      </c>
      <c r="S922" s="22"/>
    </row>
    <row r="923" spans="1:19" x14ac:dyDescent="0.3">
      <c r="A923" s="8" t="str">
        <f>salesTable[orderRef_final]</f>
        <v>GH-SUN-2025-01424</v>
      </c>
      <c r="B923" s="17" t="str">
        <f>salesTable[orderDate_final]</f>
        <v>OUT OF SCOPE</v>
      </c>
      <c r="C923" s="17" t="str">
        <f>salesTable[CustomerID_final]</f>
        <v>C0151</v>
      </c>
      <c r="D923" s="17" t="str">
        <f>salesTable[firstName_Final]</f>
        <v>DANIEL</v>
      </c>
      <c r="E923" s="17" t="str">
        <f>salesTable[lastName_final]</f>
        <v>MENSAH</v>
      </c>
      <c r="F923" s="17" t="str">
        <f>salesTable[Region_Final]</f>
        <v>SUNYANI</v>
      </c>
      <c r="G923" t="str">
        <f>salesTable[productID_Final]</f>
        <v>P010</v>
      </c>
      <c r="H923" t="str">
        <f>salesTable[productName_final]</f>
        <v>AIR CONDITIONER</v>
      </c>
      <c r="I923" t="str">
        <f>salesTable[productCategory_finalStatus]</f>
        <v>HOME APPLIANCES</v>
      </c>
      <c r="J923" t="str">
        <f>salesTable[customerType_Final]</f>
        <v>MISSING</v>
      </c>
      <c r="K923" t="str">
        <f>salesTable[SalesChannel_final]</f>
        <v>ONLINE</v>
      </c>
      <c r="L923" t="str">
        <f>salesTable[paymentMethod_Final]</f>
        <v>BANK TRANSFER</v>
      </c>
      <c r="M923">
        <f>salesTable[Quantity_final]</f>
        <v>12</v>
      </c>
      <c r="N923">
        <f>salesTable[UnitPrice_final]</f>
        <v>3600</v>
      </c>
      <c r="O923">
        <f>salesTable[revenue_final]</f>
        <v>43200</v>
      </c>
      <c r="P923" t="str">
        <f>salesTable[Phone_final]</f>
        <v>0275156037</v>
      </c>
      <c r="Q923" t="str">
        <f>salesTable[email_final]</f>
        <v>Daniel.Mensah46@Example.Com</v>
      </c>
      <c r="R923" t="str">
        <f>salesTable[sources_final]</f>
        <v>Mobile_App_Export.csv</v>
      </c>
      <c r="S923" s="22"/>
    </row>
    <row r="924" spans="1:19" x14ac:dyDescent="0.3">
      <c r="A924" s="8" t="str">
        <f>salesTable[orderRef_final]</f>
        <v>GH-SUN-2025-01429</v>
      </c>
      <c r="B924" s="17">
        <f>salesTable[orderDate_final]</f>
        <v>45992</v>
      </c>
      <c r="C924" s="17" t="str">
        <f>salesTable[CustomerID_final]</f>
        <v>C0248</v>
      </c>
      <c r="D924" s="17" t="str">
        <f>salesTable[firstName_Final]</f>
        <v>MISSING</v>
      </c>
      <c r="E924" s="17" t="str">
        <f>salesTable[lastName_final]</f>
        <v>ADDO</v>
      </c>
      <c r="F924" s="17" t="str">
        <f>salesTable[Region_Final]</f>
        <v>SUNYANI</v>
      </c>
      <c r="G924" t="str">
        <f>salesTable[productID_Final]</f>
        <v>P012</v>
      </c>
      <c r="H924" t="str">
        <f>salesTable[productName_final]</f>
        <v>BLENDER PLUS</v>
      </c>
      <c r="I924" t="str">
        <f>salesTable[productCategory_finalStatus]</f>
        <v>HOME APPLIANCES</v>
      </c>
      <c r="J924" t="str">
        <f>salesTable[customerType_Final]</f>
        <v>BUSINESS</v>
      </c>
      <c r="K924" t="str">
        <f>salesTable[SalesChannel_final]</f>
        <v>AGENT</v>
      </c>
      <c r="L924" t="str">
        <f>salesTable[paymentMethod_Final]</f>
        <v>CARD</v>
      </c>
      <c r="M924">
        <f>salesTable[Quantity_final]</f>
        <v>3</v>
      </c>
      <c r="N924">
        <f>salesTable[UnitPrice_final]</f>
        <v>620</v>
      </c>
      <c r="O924">
        <f>salesTable[revenue_final]</f>
        <v>1860</v>
      </c>
      <c r="P924" t="str">
        <f>salesTable[Phone_final]</f>
        <v>0554531844</v>
      </c>
      <c r="Q924" t="str">
        <f>salesTable[email_final]</f>
        <v>Ama.Addo79@Example.Com</v>
      </c>
      <c r="R924" t="str">
        <f>salesTable[sources_final]</f>
        <v>Retail_POS_2025.csv</v>
      </c>
      <c r="S924" s="22"/>
    </row>
    <row r="925" spans="1:19" x14ac:dyDescent="0.3">
      <c r="A925" s="8" t="str">
        <f>salesTable[orderRef_final]</f>
        <v>GH-SUN-2025-01454</v>
      </c>
      <c r="B925" s="17">
        <f>salesTable[orderDate_final]</f>
        <v>45685</v>
      </c>
      <c r="C925" s="17" t="str">
        <f>salesTable[CustomerID_final]</f>
        <v>C0364</v>
      </c>
      <c r="D925" s="17" t="str">
        <f>salesTable[firstName_Final]</f>
        <v>KWAME</v>
      </c>
      <c r="E925" s="17" t="str">
        <f>salesTable[lastName_final]</f>
        <v>OWUSU</v>
      </c>
      <c r="F925" s="17" t="str">
        <f>salesTable[Region_Final]</f>
        <v>SUNYANI</v>
      </c>
      <c r="G925" t="str">
        <f>salesTable[productID_Final]</f>
        <v>P001</v>
      </c>
      <c r="H925" t="str">
        <f>salesTable[productName_final]</f>
        <v>LAPTOP PRO 14</v>
      </c>
      <c r="I925" t="str">
        <f>salesTable[productCategory_finalStatus]</f>
        <v>ELECTRONICS</v>
      </c>
      <c r="J925" t="str">
        <f>salesTable[customerType_Final]</f>
        <v>INDIVIDUAL</v>
      </c>
      <c r="K925" t="str">
        <f>salesTable[SalesChannel_final]</f>
        <v>AGENT</v>
      </c>
      <c r="L925" t="str">
        <f>salesTable[paymentMethod_Final]</f>
        <v>BANK TRANSFER</v>
      </c>
      <c r="M925">
        <f>salesTable[Quantity_final]</f>
        <v>7</v>
      </c>
      <c r="N925">
        <f>salesTable[UnitPrice_final]</f>
        <v>4200</v>
      </c>
      <c r="O925">
        <f>salesTable[revenue_final]</f>
        <v>29400</v>
      </c>
      <c r="P925" t="str">
        <f>salesTable[Phone_final]</f>
        <v>0506643188</v>
      </c>
      <c r="Q925" t="str">
        <f>salesTable[email_final]</f>
        <v>Kwame.Owusu59@Example.Com</v>
      </c>
      <c r="R925" t="str">
        <f>salesTable[sources_final]</f>
        <v>Mobile_App_Export.csv</v>
      </c>
      <c r="S925" s="22"/>
    </row>
    <row r="926" spans="1:19" x14ac:dyDescent="0.3">
      <c r="A926" s="8" t="str">
        <f>salesTable[orderRef_final]</f>
        <v>GH-SUN-2025-01458</v>
      </c>
      <c r="B926" s="17">
        <f>salesTable[orderDate_final]</f>
        <v>45779</v>
      </c>
      <c r="C926" s="17" t="str">
        <f>salesTable[CustomerID_final]</f>
        <v>C0213</v>
      </c>
      <c r="D926" s="17" t="str">
        <f>salesTable[firstName_Final]</f>
        <v>ESI</v>
      </c>
      <c r="E926" s="17" t="str">
        <f>salesTable[lastName_final]</f>
        <v>ANTWI</v>
      </c>
      <c r="F926" s="17" t="str">
        <f>salesTable[Region_Final]</f>
        <v>SUNYANI</v>
      </c>
      <c r="G926" t="str">
        <f>salesTable[productID_Final]</f>
        <v>P003</v>
      </c>
      <c r="H926" t="str">
        <f>salesTable[productName_final]</f>
        <v>WIRELESS HEADSET</v>
      </c>
      <c r="I926" t="str">
        <f>salesTable[productCategory_finalStatus]</f>
        <v>ELECTRONICS</v>
      </c>
      <c r="J926" t="str">
        <f>salesTable[customerType_Final]</f>
        <v>GOVERNMENT</v>
      </c>
      <c r="K926" t="str">
        <f>salesTable[SalesChannel_final]</f>
        <v>IN-STORE</v>
      </c>
      <c r="L926" t="str">
        <f>salesTable[paymentMethod_Final]</f>
        <v>MOBILE MONEY</v>
      </c>
      <c r="M926">
        <f>salesTable[Quantity_final]</f>
        <v>8</v>
      </c>
      <c r="N926" t="str">
        <f>salesTable[UnitPrice_final]</f>
        <v>INVALID</v>
      </c>
      <c r="O926" t="str">
        <f>salesTable[revenue_final]</f>
        <v>INVALID</v>
      </c>
      <c r="P926" t="str">
        <f>salesTable[Phone_final]</f>
        <v>0244614531</v>
      </c>
      <c r="Q926" t="str">
        <f>salesTable[email_final]</f>
        <v>Esi.Antwi60@Example.Com</v>
      </c>
      <c r="R926" t="str">
        <f>salesTable[sources_final]</f>
        <v>Online_Sales_2025.xlsx</v>
      </c>
      <c r="S926" s="22"/>
    </row>
    <row r="927" spans="1:19" x14ac:dyDescent="0.3">
      <c r="A927" s="8" t="str">
        <f>salesTable[orderRef_final]</f>
        <v>GH-SUN-2025-01466</v>
      </c>
      <c r="B927" s="17">
        <f>salesTable[orderDate_final]</f>
        <v>45965</v>
      </c>
      <c r="C927" s="17" t="str">
        <f>salesTable[CustomerID_final]</f>
        <v>C0041</v>
      </c>
      <c r="D927" s="17" t="str">
        <f>salesTable[firstName_Final]</f>
        <v>ESI</v>
      </c>
      <c r="E927" s="17" t="str">
        <f>salesTable[lastName_final]</f>
        <v>BADU</v>
      </c>
      <c r="F927" s="17" t="str">
        <f>salesTable[Region_Final]</f>
        <v>SUNYANI</v>
      </c>
      <c r="G927" t="str">
        <f>salesTable[productID_Final]</f>
        <v>P010</v>
      </c>
      <c r="H927" t="str">
        <f>salesTable[productName_final]</f>
        <v>AIR CONDITIONER</v>
      </c>
      <c r="I927" t="str">
        <f>salesTable[productCategory_finalStatus]</f>
        <v>HOME APPLIANCES</v>
      </c>
      <c r="J927" t="str">
        <f>salesTable[customerType_Final]</f>
        <v>BUSINESS</v>
      </c>
      <c r="K927" t="str">
        <f>salesTable[SalesChannel_final]</f>
        <v>IN-STORE</v>
      </c>
      <c r="L927" t="str">
        <f>salesTable[paymentMethod_Final]</f>
        <v>MOBILE MONEY</v>
      </c>
      <c r="M927">
        <f>salesTable[Quantity_final]</f>
        <v>1</v>
      </c>
      <c r="N927">
        <f>salesTable[UnitPrice_final]</f>
        <v>3600</v>
      </c>
      <c r="O927">
        <f>salesTable[revenue_final]</f>
        <v>3600</v>
      </c>
      <c r="P927" t="str">
        <f>salesTable[Phone_final]</f>
        <v>0591840270</v>
      </c>
      <c r="Q927" t="str">
        <f>salesTable[email_final]</f>
        <v>Esi.Badu63@Example.Com</v>
      </c>
      <c r="R927" t="str">
        <f>salesTable[sources_final]</f>
        <v>Agent_App_2025.csv</v>
      </c>
      <c r="S927" s="22"/>
    </row>
    <row r="928" spans="1:19" x14ac:dyDescent="0.3">
      <c r="A928" s="8" t="str">
        <f>salesTable[orderRef_final]</f>
        <v>GH-SUN-2025-01473</v>
      </c>
      <c r="B928" s="17">
        <f>salesTable[orderDate_final]</f>
        <v>45979</v>
      </c>
      <c r="C928" s="17" t="str">
        <f>salesTable[CustomerID_final]</f>
        <v>C0242</v>
      </c>
      <c r="D928" s="17" t="str">
        <f>salesTable[firstName_Final]</f>
        <v>KOJO</v>
      </c>
      <c r="E928" s="17" t="str">
        <f>salesTable[lastName_final]</f>
        <v>OWUSU</v>
      </c>
      <c r="F928" s="17" t="str">
        <f>salesTable[Region_Final]</f>
        <v>SUNYANI</v>
      </c>
      <c r="G928" t="str">
        <f>salesTable[productID_Final]</f>
        <v>P011</v>
      </c>
      <c r="H928" t="str">
        <f>salesTable[productName_final]</f>
        <v>EXECUTIVE DESK</v>
      </c>
      <c r="I928" t="str">
        <f>salesTable[productCategory_finalStatus]</f>
        <v>FURNITURE</v>
      </c>
      <c r="J928" t="str">
        <f>salesTable[customerType_Final]</f>
        <v>INDIVIDUAL</v>
      </c>
      <c r="K928" t="str">
        <f>salesTable[SalesChannel_final]</f>
        <v>ONLINE</v>
      </c>
      <c r="L928" t="str">
        <f>salesTable[paymentMethod_Final]</f>
        <v>CASH</v>
      </c>
      <c r="M928">
        <f>salesTable[Quantity_final]</f>
        <v>11</v>
      </c>
      <c r="N928">
        <f>salesTable[UnitPrice_final]</f>
        <v>2400</v>
      </c>
      <c r="O928">
        <f>salesTable[revenue_final]</f>
        <v>26400</v>
      </c>
      <c r="P928" t="str">
        <f>salesTable[Phone_final]</f>
        <v>0279493249</v>
      </c>
      <c r="Q928" t="str">
        <f>salesTable[email_final]</f>
        <v>Kojo.Owusu92@Example.Com</v>
      </c>
      <c r="R928" t="str">
        <f>salesTable[sources_final]</f>
        <v>Online_Sales_2025.xlsx</v>
      </c>
      <c r="S928" s="22"/>
    </row>
    <row r="929" spans="1:19" x14ac:dyDescent="0.3">
      <c r="A929" s="8" t="str">
        <f>salesTable[orderRef_final]</f>
        <v>GH-SUN-2025-01486</v>
      </c>
      <c r="B929" s="17" t="str">
        <f>salesTable[orderDate_final]</f>
        <v>OUT OF SCOPE</v>
      </c>
      <c r="C929" s="17" t="str">
        <f>salesTable[CustomerID_final]</f>
        <v>C0390</v>
      </c>
      <c r="D929" s="17" t="str">
        <f>salesTable[firstName_Final]</f>
        <v>KOJO</v>
      </c>
      <c r="E929" s="17" t="str">
        <f>salesTable[lastName_final]</f>
        <v>APPIAH</v>
      </c>
      <c r="F929" s="17" t="str">
        <f>salesTable[Region_Final]</f>
        <v>SUNYANI</v>
      </c>
      <c r="G929" t="str">
        <f>salesTable[productID_Final]</f>
        <v>P001</v>
      </c>
      <c r="H929" t="str">
        <f>salesTable[productName_final]</f>
        <v>LAPTOP PRO 14</v>
      </c>
      <c r="I929" t="str">
        <f>salesTable[productCategory_finalStatus]</f>
        <v>MISMATCH</v>
      </c>
      <c r="J929" t="str">
        <f>salesTable[customerType_Final]</f>
        <v>BUSINESS</v>
      </c>
      <c r="K929" t="str">
        <f>salesTable[SalesChannel_final]</f>
        <v>AGENT</v>
      </c>
      <c r="L929" t="str">
        <f>salesTable[paymentMethod_Final]</f>
        <v>CASH</v>
      </c>
      <c r="M929">
        <f>salesTable[Quantity_final]</f>
        <v>2</v>
      </c>
      <c r="N929">
        <f>salesTable[UnitPrice_final]</f>
        <v>4200</v>
      </c>
      <c r="O929">
        <f>salesTable[revenue_final]</f>
        <v>8400</v>
      </c>
      <c r="P929" t="str">
        <f>salesTable[Phone_final]</f>
        <v>0246847190</v>
      </c>
      <c r="Q929" t="str">
        <f>salesTable[email_final]</f>
        <v>Kojo.Appiah80@Example.Com</v>
      </c>
      <c r="R929" t="str">
        <f>salesTable[sources_final]</f>
        <v>Retail_POS_2025.csv</v>
      </c>
      <c r="S929" s="22"/>
    </row>
    <row r="930" spans="1:19" x14ac:dyDescent="0.3">
      <c r="A930" s="8" t="str">
        <f>salesTable[orderRef_final]</f>
        <v>GH-SUN-2025-01487</v>
      </c>
      <c r="B930" s="17">
        <f>salesTable[orderDate_final]</f>
        <v>45793</v>
      </c>
      <c r="C930" s="17" t="str">
        <f>salesTable[CustomerID_final]</f>
        <v>C0092</v>
      </c>
      <c r="D930" s="17" t="str">
        <f>salesTable[firstName_Final]</f>
        <v>AKOSUA</v>
      </c>
      <c r="E930" s="17" t="str">
        <f>salesTable[lastName_final]</f>
        <v>MENSAH</v>
      </c>
      <c r="F930" s="17" t="str">
        <f>salesTable[Region_Final]</f>
        <v>SUNYANI</v>
      </c>
      <c r="G930" t="str">
        <f>salesTable[productID_Final]</f>
        <v>P008</v>
      </c>
      <c r="H930" t="str">
        <f>salesTable[productName_final]</f>
        <v>MICROWAVE 25L</v>
      </c>
      <c r="I930" t="str">
        <f>salesTable[productCategory_finalStatus]</f>
        <v>HOME APPLIANCES</v>
      </c>
      <c r="J930" t="str">
        <f>salesTable[customerType_Final]</f>
        <v>INDIVIDUAL</v>
      </c>
      <c r="K930" t="str">
        <f>salesTable[SalesChannel_final]</f>
        <v>AGENT</v>
      </c>
      <c r="L930" t="str">
        <f>salesTable[paymentMethod_Final]</f>
        <v>CASH</v>
      </c>
      <c r="M930" t="str">
        <f>salesTable[Quantity_final]</f>
        <v>INVALID</v>
      </c>
      <c r="N930">
        <f>salesTable[UnitPrice_final]</f>
        <v>1150</v>
      </c>
      <c r="O930" t="str">
        <f>salesTable[revenue_final]</f>
        <v>INVALID</v>
      </c>
      <c r="P930" t="str">
        <f>salesTable[Phone_final]</f>
        <v>0204456312</v>
      </c>
      <c r="Q930" t="str">
        <f>salesTable[email_final]</f>
        <v>Akosua.Mensah72@Example.Com</v>
      </c>
      <c r="R930" t="str">
        <f>salesTable[sources_final]</f>
        <v>Online_Sales_2025.xlsx</v>
      </c>
      <c r="S930" s="22"/>
    </row>
    <row r="931" spans="1:19" x14ac:dyDescent="0.3">
      <c r="A931" s="8" t="str">
        <f>salesTable[orderRef_final]</f>
        <v>GH-SUN-2025-01490</v>
      </c>
      <c r="B931" s="17">
        <f>salesTable[orderDate_final]</f>
        <v>45940</v>
      </c>
      <c r="C931" s="17" t="str">
        <f>salesTable[CustomerID_final]</f>
        <v>C0105</v>
      </c>
      <c r="D931" s="17" t="str">
        <f>salesTable[firstName_Final]</f>
        <v>KOFI</v>
      </c>
      <c r="E931" s="17" t="str">
        <f>salesTable[lastName_final]</f>
        <v>MENSAH</v>
      </c>
      <c r="F931" s="17" t="str">
        <f>salesTable[Region_Final]</f>
        <v>SUNYANI</v>
      </c>
      <c r="G931" t="str">
        <f>salesTable[productID_Final]</f>
        <v>P010</v>
      </c>
      <c r="H931" t="str">
        <f>salesTable[productName_final]</f>
        <v>AIR CONDITIONER</v>
      </c>
      <c r="I931" t="str">
        <f>salesTable[productCategory_finalStatus]</f>
        <v>HOME APPLIANCES</v>
      </c>
      <c r="J931" t="str">
        <f>salesTable[customerType_Final]</f>
        <v>GOVERNMENT</v>
      </c>
      <c r="K931" t="str">
        <f>salesTable[SalesChannel_final]</f>
        <v>IN-STORE</v>
      </c>
      <c r="L931" t="str">
        <f>salesTable[paymentMethod_Final]</f>
        <v>CASH</v>
      </c>
      <c r="M931">
        <f>salesTable[Quantity_final]</f>
        <v>10</v>
      </c>
      <c r="N931">
        <f>salesTable[UnitPrice_final]</f>
        <v>3600</v>
      </c>
      <c r="O931">
        <f>salesTable[revenue_final]</f>
        <v>36000</v>
      </c>
      <c r="P931" t="str">
        <f>salesTable[Phone_final]</f>
        <v>0507688792</v>
      </c>
      <c r="Q931" t="str">
        <f>salesTable[email_final]</f>
        <v>Kofi.Mensah7@Example.Com</v>
      </c>
      <c r="R931" t="str">
        <f>salesTable[sources_final]</f>
        <v>Retail_POS_2025.csv</v>
      </c>
      <c r="S931" s="22"/>
    </row>
    <row r="932" spans="1:19" x14ac:dyDescent="0.3">
      <c r="A932" s="8" t="str">
        <f>salesTable[orderRef_final]</f>
        <v>GH-SUN-2025-01494</v>
      </c>
      <c r="B932" s="17" t="str">
        <f>salesTable[orderDate_final]</f>
        <v>OUT OF SCOPE</v>
      </c>
      <c r="C932" s="17" t="str">
        <f>salesTable[CustomerID_final]</f>
        <v>C0210</v>
      </c>
      <c r="D932" s="17" t="str">
        <f>salesTable[firstName_Final]</f>
        <v>MICHAEL</v>
      </c>
      <c r="E932" s="17" t="str">
        <f>salesTable[lastName_final]</f>
        <v>MENSAH</v>
      </c>
      <c r="F932" s="17" t="str">
        <f>salesTable[Region_Final]</f>
        <v>SUNYANI</v>
      </c>
      <c r="G932" t="str">
        <f>salesTable[productID_Final]</f>
        <v>P009</v>
      </c>
      <c r="H932" t="str">
        <f>salesTable[productName_final]</f>
        <v>FILING CABINET</v>
      </c>
      <c r="I932" t="str">
        <f>salesTable[productCategory_finalStatus]</f>
        <v>OFFICE SUPPLIES</v>
      </c>
      <c r="J932" t="str">
        <f>salesTable[customerType_Final]</f>
        <v>INDIVIDUAL</v>
      </c>
      <c r="K932" t="str">
        <f>salesTable[SalesChannel_final]</f>
        <v>AGENT</v>
      </c>
      <c r="L932" t="str">
        <f>salesTable[paymentMethod_Final]</f>
        <v>CARD</v>
      </c>
      <c r="M932">
        <f>salesTable[Quantity_final]</f>
        <v>6</v>
      </c>
      <c r="N932">
        <f>salesTable[UnitPrice_final]</f>
        <v>980</v>
      </c>
      <c r="O932">
        <f>salesTable[revenue_final]</f>
        <v>5880</v>
      </c>
      <c r="P932" t="str">
        <f>salesTable[Phone_final]</f>
        <v>0595258007</v>
      </c>
      <c r="Q932" t="str">
        <f>salesTable[email_final]</f>
        <v>Michael.Mensah28@Example.Com</v>
      </c>
      <c r="R932" t="str">
        <f>salesTable[sources_final]</f>
        <v>Online_Sales_2025.xlsx</v>
      </c>
      <c r="S932" s="22"/>
    </row>
    <row r="933" spans="1:19" x14ac:dyDescent="0.3">
      <c r="A933" s="8" t="str">
        <f>salesTable[orderRef_final]</f>
        <v>GH-TAK-2025-00002</v>
      </c>
      <c r="B933" s="17">
        <f>salesTable[orderDate_final]</f>
        <v>45855</v>
      </c>
      <c r="C933" s="17" t="str">
        <f>salesTable[CustomerID_final]</f>
        <v>C0256</v>
      </c>
      <c r="D933" s="17" t="str">
        <f>salesTable[firstName_Final]</f>
        <v>KOJO</v>
      </c>
      <c r="E933" s="17" t="str">
        <f>salesTable[lastName_final]</f>
        <v>MENSAH</v>
      </c>
      <c r="F933" s="17" t="str">
        <f>salesTable[Region_Final]</f>
        <v>TAKORADI</v>
      </c>
      <c r="G933" t="str">
        <f>salesTable[productID_Final]</f>
        <v>P006</v>
      </c>
      <c r="H933" t="str">
        <f>salesTable[productName_final]</f>
        <v>STANDING DESK</v>
      </c>
      <c r="I933" t="str">
        <f>salesTable[productCategory_finalStatus]</f>
        <v>FURNITURE</v>
      </c>
      <c r="J933" t="str">
        <f>salesTable[customerType_Final]</f>
        <v>INDIVIDUAL</v>
      </c>
      <c r="K933" t="str">
        <f>salesTable[SalesChannel_final]</f>
        <v>ONLINE</v>
      </c>
      <c r="L933" t="str">
        <f>salesTable[paymentMethod_Final]</f>
        <v>CARD</v>
      </c>
      <c r="M933">
        <f>salesTable[Quantity_final]</f>
        <v>5</v>
      </c>
      <c r="N933">
        <f>salesTable[UnitPrice_final]</f>
        <v>1900</v>
      </c>
      <c r="O933">
        <f>salesTable[revenue_final]</f>
        <v>9500</v>
      </c>
      <c r="P933" t="str">
        <f>salesTable[Phone_final]</f>
        <v>0279297518</v>
      </c>
      <c r="Q933" t="str">
        <f>salesTable[email_final]</f>
        <v>Kojo.Mensah34@Example.Com</v>
      </c>
      <c r="R933" t="str">
        <f>salesTable[sources_final]</f>
        <v>Retail_POS_2025.csv</v>
      </c>
      <c r="S933" s="22"/>
    </row>
    <row r="934" spans="1:19" x14ac:dyDescent="0.3">
      <c r="A934" s="8" t="str">
        <f>salesTable[orderRef_final]</f>
        <v>GH-TAK-2025-00005</v>
      </c>
      <c r="B934" s="17">
        <f>salesTable[orderDate_final]</f>
        <v>45707</v>
      </c>
      <c r="C934" s="17" t="str">
        <f>salesTable[CustomerID_final]</f>
        <v>C0034</v>
      </c>
      <c r="D934" s="17" t="str">
        <f>salesTable[firstName_Final]</f>
        <v>ADWOA</v>
      </c>
      <c r="E934" s="17" t="str">
        <f>salesTable[lastName_final]</f>
        <v>MENSAH</v>
      </c>
      <c r="F934" s="17" t="str">
        <f>salesTable[Region_Final]</f>
        <v>TAKORADI</v>
      </c>
      <c r="G934" t="str">
        <f>salesTable[productID_Final]</f>
        <v>P009</v>
      </c>
      <c r="H934" t="str">
        <f>salesTable[productName_final]</f>
        <v>FILING CABINET</v>
      </c>
      <c r="I934" t="str">
        <f>salesTable[productCategory_finalStatus]</f>
        <v>OFFICE SUPPLIES</v>
      </c>
      <c r="J934" t="str">
        <f>salesTable[customerType_Final]</f>
        <v>BUSINESS</v>
      </c>
      <c r="K934" t="str">
        <f>salesTable[SalesChannel_final]</f>
        <v>MOBILE APP</v>
      </c>
      <c r="L934" t="str">
        <f>salesTable[paymentMethod_Final]</f>
        <v>CARD</v>
      </c>
      <c r="M934">
        <f>salesTable[Quantity_final]</f>
        <v>10</v>
      </c>
      <c r="N934">
        <f>salesTable[UnitPrice_final]</f>
        <v>980</v>
      </c>
      <c r="O934">
        <f>salesTable[revenue_final]</f>
        <v>9800</v>
      </c>
      <c r="P934" t="str">
        <f>salesTable[Phone_final]</f>
        <v>0506838422</v>
      </c>
      <c r="Q934" t="str">
        <f>salesTable[email_final]</f>
        <v>Adwoa.Mensah58Example.Com</v>
      </c>
      <c r="R934" t="str">
        <f>salesTable[sources_final]</f>
        <v>Mobile_App_Export.csv</v>
      </c>
      <c r="S934" s="22"/>
    </row>
    <row r="935" spans="1:19" x14ac:dyDescent="0.3">
      <c r="A935" s="8" t="str">
        <f>salesTable[orderRef_final]</f>
        <v>GH-TAK-2025-00008</v>
      </c>
      <c r="B935" s="17">
        <f>salesTable[orderDate_final]</f>
        <v>45861</v>
      </c>
      <c r="C935" s="17" t="str">
        <f>salesTable[CustomerID_final]</f>
        <v>C0369</v>
      </c>
      <c r="D935" s="17" t="str">
        <f>salesTable[firstName_Final]</f>
        <v>MISSING</v>
      </c>
      <c r="E935" s="17" t="str">
        <f>salesTable[lastName_final]</f>
        <v>ANTWI</v>
      </c>
      <c r="F935" s="17" t="str">
        <f>salesTable[Region_Final]</f>
        <v>TAKORADI</v>
      </c>
      <c r="G935" t="str">
        <f>salesTable[productID_Final]</f>
        <v>P008</v>
      </c>
      <c r="H935" t="str">
        <f>salesTable[productName_final]</f>
        <v>MICROWAVE 25L</v>
      </c>
      <c r="I935" t="str">
        <f>salesTable[productCategory_finalStatus]</f>
        <v>HOME APPLIANCES</v>
      </c>
      <c r="J935" t="str">
        <f>salesTable[customerType_Final]</f>
        <v>BUSINESS</v>
      </c>
      <c r="K935" t="str">
        <f>salesTable[SalesChannel_final]</f>
        <v>AGENT</v>
      </c>
      <c r="L935" t="str">
        <f>salesTable[paymentMethod_Final]</f>
        <v>CASH</v>
      </c>
      <c r="M935">
        <f>salesTable[Quantity_final]</f>
        <v>9</v>
      </c>
      <c r="N935">
        <f>salesTable[UnitPrice_final]</f>
        <v>1250</v>
      </c>
      <c r="O935">
        <f>salesTable[revenue_final]</f>
        <v>11250</v>
      </c>
      <c r="P935" t="str">
        <f>salesTable[Phone_final]</f>
        <v>0501551384</v>
      </c>
      <c r="Q935" t="str">
        <f>salesTable[email_final]</f>
        <v>Michael.Antwi47@Example.Com</v>
      </c>
      <c r="R935" t="str">
        <f>salesTable[sources_final]</f>
        <v>Retail_POS_2025.csv</v>
      </c>
      <c r="S935" s="22"/>
    </row>
    <row r="936" spans="1:19" x14ac:dyDescent="0.3">
      <c r="A936" s="8" t="str">
        <f>salesTable[orderRef_final]</f>
        <v>GH-TAK-2025-00009</v>
      </c>
      <c r="B936" s="17">
        <f>salesTable[orderDate_final]</f>
        <v>45699</v>
      </c>
      <c r="C936" s="17" t="str">
        <f>salesTable[CustomerID_final]</f>
        <v>C0052</v>
      </c>
      <c r="D936" s="17" t="str">
        <f>salesTable[firstName_Final]</f>
        <v>KOJO</v>
      </c>
      <c r="E936" s="17" t="str">
        <f>salesTable[lastName_final]</f>
        <v>ADDO</v>
      </c>
      <c r="F936" s="17" t="str">
        <f>salesTable[Region_Final]</f>
        <v>TAKORADI</v>
      </c>
      <c r="G936" t="str">
        <f>salesTable[productID_Final]</f>
        <v>P011</v>
      </c>
      <c r="H936" t="str">
        <f>salesTable[productName_final]</f>
        <v>EXECUTIVE DESK</v>
      </c>
      <c r="I936" t="str">
        <f>salesTable[productCategory_finalStatus]</f>
        <v>FURNITURE</v>
      </c>
      <c r="J936" t="str">
        <f>salesTable[customerType_Final]</f>
        <v>BUSINESS</v>
      </c>
      <c r="K936" t="str">
        <f>salesTable[SalesChannel_final]</f>
        <v>MOBILE APP</v>
      </c>
      <c r="L936" t="str">
        <f>salesTable[paymentMethod_Final]</f>
        <v>BANK TRANSFER</v>
      </c>
      <c r="M936">
        <f>salesTable[Quantity_final]</f>
        <v>10</v>
      </c>
      <c r="N936">
        <f>salesTable[UnitPrice_final]</f>
        <v>2400</v>
      </c>
      <c r="O936" t="str">
        <f>salesTable[revenue_final]</f>
        <v>invalid</v>
      </c>
      <c r="P936" t="str">
        <f>salesTable[Phone_final]</f>
        <v>0275660334</v>
      </c>
      <c r="Q936" t="str">
        <f>salesTable[email_final]</f>
        <v>Kojo.Addo4@Example.Com</v>
      </c>
      <c r="R936" t="str">
        <f>salesTable[sources_final]</f>
        <v>Retail_POS_2025.csv</v>
      </c>
      <c r="S936" s="22"/>
    </row>
    <row r="937" spans="1:19" x14ac:dyDescent="0.3">
      <c r="A937" s="8" t="str">
        <f>salesTable[orderRef_final]</f>
        <v>GH-TAK-2025-00017</v>
      </c>
      <c r="B937" s="17">
        <f>salesTable[orderDate_final]</f>
        <v>45787</v>
      </c>
      <c r="C937" s="17" t="str">
        <f>salesTable[CustomerID_final]</f>
        <v>C0290</v>
      </c>
      <c r="D937" s="17" t="str">
        <f>salesTable[firstName_Final]</f>
        <v>AMA</v>
      </c>
      <c r="E937" s="17" t="str">
        <f>salesTable[lastName_final]</f>
        <v>ADDO</v>
      </c>
      <c r="F937" s="17" t="str">
        <f>salesTable[Region_Final]</f>
        <v>TAKORADI</v>
      </c>
      <c r="G937" t="str">
        <f>salesTable[productID_Final]</f>
        <v>P009</v>
      </c>
      <c r="H937" t="str">
        <f>salesTable[productName_final]</f>
        <v>FILING CABINET</v>
      </c>
      <c r="I937" t="str">
        <f>salesTable[productCategory_finalStatus]</f>
        <v>OFFICE SUPPLIES</v>
      </c>
      <c r="J937" t="str">
        <f>salesTable[customerType_Final]</f>
        <v>GOVERNMENT</v>
      </c>
      <c r="K937" t="str">
        <f>salesTable[SalesChannel_final]</f>
        <v>MOBILE APP</v>
      </c>
      <c r="L937" t="str">
        <f>salesTable[paymentMethod_Final]</f>
        <v>CASH</v>
      </c>
      <c r="M937">
        <f>salesTable[Quantity_final]</f>
        <v>4</v>
      </c>
      <c r="N937">
        <f>salesTable[UnitPrice_final]</f>
        <v>980</v>
      </c>
      <c r="O937">
        <f>salesTable[revenue_final]</f>
        <v>3920</v>
      </c>
      <c r="P937" t="str">
        <f>salesTable[Phone_final]</f>
        <v>0205262422</v>
      </c>
      <c r="Q937" t="str">
        <f>salesTable[email_final]</f>
        <v>Ama.Addo93@Example.Com</v>
      </c>
      <c r="R937" t="str">
        <f>salesTable[sources_final]</f>
        <v>Retail_POS_2025.csv</v>
      </c>
      <c r="S937" s="22"/>
    </row>
    <row r="938" spans="1:19" x14ac:dyDescent="0.3">
      <c r="A938" s="8" t="str">
        <f>salesTable[orderRef_final]</f>
        <v>GH-TAK-2025-00026</v>
      </c>
      <c r="B938" s="17" t="str">
        <f>salesTable[orderDate_final]</f>
        <v>OUT OF SCOPE</v>
      </c>
      <c r="C938" s="17" t="str">
        <f>salesTable[CustomerID_final]</f>
        <v>C0398</v>
      </c>
      <c r="D938" s="17" t="str">
        <f>salesTable[firstName_Final]</f>
        <v>ADWOA</v>
      </c>
      <c r="E938" s="17" t="str">
        <f>salesTable[lastName_final]</f>
        <v>ANTWI</v>
      </c>
      <c r="F938" s="17" t="str">
        <f>salesTable[Region_Final]</f>
        <v>TAKORADI</v>
      </c>
      <c r="G938" t="str">
        <f>salesTable[productID_Final]</f>
        <v>P010</v>
      </c>
      <c r="H938" t="str">
        <f>salesTable[productName_final]</f>
        <v>AIR CONDITIONER</v>
      </c>
      <c r="I938" t="str">
        <f>salesTable[productCategory_finalStatus]</f>
        <v>HOME APPLIANCES</v>
      </c>
      <c r="J938" t="str">
        <f>salesTable[customerType_Final]</f>
        <v>INDIVIDUAL</v>
      </c>
      <c r="K938" t="str">
        <f>salesTable[SalesChannel_final]</f>
        <v>ONLINE</v>
      </c>
      <c r="L938" t="str">
        <f>salesTable[paymentMethod_Final]</f>
        <v>BANK TRANSFER</v>
      </c>
      <c r="M938">
        <f>salesTable[Quantity_final]</f>
        <v>9</v>
      </c>
      <c r="N938">
        <f>salesTable[UnitPrice_final]</f>
        <v>3600</v>
      </c>
      <c r="O938">
        <f>salesTable[revenue_final]</f>
        <v>32400</v>
      </c>
      <c r="P938" t="str">
        <f>salesTable[Phone_final]</f>
        <v>0263157447</v>
      </c>
      <c r="Q938" t="str">
        <f>salesTable[email_final]</f>
        <v>Adwoa.Antwi7@Example.Com</v>
      </c>
      <c r="R938" t="str">
        <f>salesTable[sources_final]</f>
        <v>Retail_POS_2025.csv</v>
      </c>
      <c r="S938" s="22"/>
    </row>
    <row r="939" spans="1:19" x14ac:dyDescent="0.3">
      <c r="A939" s="8" t="str">
        <f>salesTable[orderRef_final]</f>
        <v>GH-TAK-2025-00027</v>
      </c>
      <c r="B939" s="17" t="str">
        <f>salesTable[orderDate_final]</f>
        <v>OUT OF SCOPE</v>
      </c>
      <c r="C939" s="17" t="str">
        <f>salesTable[CustomerID_final]</f>
        <v>C0143</v>
      </c>
      <c r="D939" s="17" t="str">
        <f>salesTable[firstName_Final]</f>
        <v>YAW</v>
      </c>
      <c r="E939" s="17" t="str">
        <f>salesTable[lastName_final]</f>
        <v>BADU</v>
      </c>
      <c r="F939" s="17" t="str">
        <f>salesTable[Region_Final]</f>
        <v>TAKORADI</v>
      </c>
      <c r="G939" t="str">
        <f>salesTable[productID_Final]</f>
        <v>P005</v>
      </c>
      <c r="H939" t="str">
        <f>salesTable[productName_final]</f>
        <v>SMARTPHONE X</v>
      </c>
      <c r="I939" t="str">
        <f>salesTable[productCategory_finalStatus]</f>
        <v>ELECTRONICS</v>
      </c>
      <c r="J939" t="str">
        <f>salesTable[customerType_Final]</f>
        <v>GOVERNMENT</v>
      </c>
      <c r="K939" t="str">
        <f>salesTable[SalesChannel_final]</f>
        <v>IN-STORE</v>
      </c>
      <c r="L939" t="str">
        <f>salesTable[paymentMethod_Final]</f>
        <v>CASH</v>
      </c>
      <c r="M939">
        <f>salesTable[Quantity_final]</f>
        <v>6</v>
      </c>
      <c r="N939">
        <f>salesTable[UnitPrice_final]</f>
        <v>2800</v>
      </c>
      <c r="O939">
        <f>salesTable[revenue_final]</f>
        <v>16800</v>
      </c>
      <c r="P939" t="str">
        <f>salesTable[Phone_final]</f>
        <v>0559210419</v>
      </c>
      <c r="Q939" t="str">
        <f>salesTable[email_final]</f>
        <v>Yaw.Badu32@Example.Com</v>
      </c>
      <c r="R939" t="str">
        <f>salesTable[sources_final]</f>
        <v>Online_Sales_2025.xlsx</v>
      </c>
      <c r="S939" s="22"/>
    </row>
    <row r="940" spans="1:19" x14ac:dyDescent="0.3">
      <c r="A940" s="8" t="str">
        <f>salesTable[orderRef_final]</f>
        <v>GH-TAK-2025-00035</v>
      </c>
      <c r="B940" s="17">
        <f>salesTable[orderDate_final]</f>
        <v>45982</v>
      </c>
      <c r="C940" s="17" t="str">
        <f>salesTable[CustomerID_final]</f>
        <v>C0016</v>
      </c>
      <c r="D940" s="17" t="str">
        <f>salesTable[firstName_Final]</f>
        <v>AMA</v>
      </c>
      <c r="E940" s="17" t="str">
        <f>salesTable[lastName_final]</f>
        <v>ADDO</v>
      </c>
      <c r="F940" s="17" t="str">
        <f>salesTable[Region_Final]</f>
        <v>TAKORADI</v>
      </c>
      <c r="G940" t="str">
        <f>salesTable[productID_Final]</f>
        <v>P001</v>
      </c>
      <c r="H940" t="str">
        <f>salesTable[productName_final]</f>
        <v>LAPTOP PRO 14</v>
      </c>
      <c r="I940" t="str">
        <f>salesTable[productCategory_finalStatus]</f>
        <v>ELECTRONICS</v>
      </c>
      <c r="J940" t="str">
        <f>salesTable[customerType_Final]</f>
        <v>GOVERNMENT</v>
      </c>
      <c r="K940" t="str">
        <f>salesTable[SalesChannel_final]</f>
        <v>MOBILE APP</v>
      </c>
      <c r="L940" t="str">
        <f>salesTable[paymentMethod_Final]</f>
        <v>MOBILE MONEY</v>
      </c>
      <c r="M940">
        <f>salesTable[Quantity_final]</f>
        <v>6</v>
      </c>
      <c r="N940">
        <f>salesTable[UnitPrice_final]</f>
        <v>4200</v>
      </c>
      <c r="O940">
        <f>salesTable[revenue_final]</f>
        <v>25200</v>
      </c>
      <c r="P940" t="str">
        <f>salesTable[Phone_final]</f>
        <v>0268573138</v>
      </c>
      <c r="Q940" t="str">
        <f>salesTable[email_final]</f>
        <v>Ama.Addo40@Example.Com</v>
      </c>
      <c r="R940" t="str">
        <f>salesTable[sources_final]</f>
        <v>Agent_App_2025.csv</v>
      </c>
      <c r="S940" s="22"/>
    </row>
    <row r="941" spans="1:19" x14ac:dyDescent="0.3">
      <c r="A941" s="8" t="str">
        <f>salesTable[orderRef_final]</f>
        <v>GH-TAK-2025-00039</v>
      </c>
      <c r="B941" s="17">
        <f>salesTable[orderDate_final]</f>
        <v>45770</v>
      </c>
      <c r="C941" s="17" t="str">
        <f>salesTable[CustomerID_final]</f>
        <v>C0023</v>
      </c>
      <c r="D941" s="17" t="str">
        <f>salesTable[firstName_Final]</f>
        <v>DANIEL</v>
      </c>
      <c r="E941" s="17" t="str">
        <f>salesTable[lastName_final]</f>
        <v>MENSAH</v>
      </c>
      <c r="F941" s="17" t="str">
        <f>salesTable[Region_Final]</f>
        <v>TAKORADI</v>
      </c>
      <c r="G941" t="str">
        <f>salesTable[productID_Final]</f>
        <v>P007</v>
      </c>
      <c r="H941" t="str">
        <f>salesTable[productName_final]</f>
        <v>COTTON SHIRT</v>
      </c>
      <c r="I941" t="str">
        <f>salesTable[productCategory_finalStatus]</f>
        <v>CLOTHING</v>
      </c>
      <c r="J941" t="str">
        <f>salesTable[customerType_Final]</f>
        <v>INDIVIDUAL</v>
      </c>
      <c r="K941" t="str">
        <f>salesTable[SalesChannel_final]</f>
        <v>ONLINE</v>
      </c>
      <c r="L941" t="str">
        <f>salesTable[paymentMethod_Final]</f>
        <v>CASH</v>
      </c>
      <c r="M941" t="str">
        <f>salesTable[Quantity_final]</f>
        <v>INVALID</v>
      </c>
      <c r="N941">
        <f>salesTable[UnitPrice_final]</f>
        <v>180</v>
      </c>
      <c r="O941" t="str">
        <f>salesTable[revenue_final]</f>
        <v>INVALID</v>
      </c>
      <c r="P941" t="str">
        <f>salesTable[Phone_final]</f>
        <v>0207577654</v>
      </c>
      <c r="Q941" t="str">
        <f>salesTable[email_final]</f>
        <v>Daniel.Mensah4@Example.Com</v>
      </c>
      <c r="R941" t="str">
        <f>salesTable[sources_final]</f>
        <v>Online_Sales_2025.xlsx</v>
      </c>
      <c r="S941" s="22"/>
    </row>
    <row r="942" spans="1:19" x14ac:dyDescent="0.3">
      <c r="A942" s="8" t="str">
        <f>salesTable[orderRef_final]</f>
        <v>GH-TAK-2025-00050</v>
      </c>
      <c r="B942" s="17">
        <f>salesTable[orderDate_final]</f>
        <v>45845</v>
      </c>
      <c r="C942" s="17" t="str">
        <f>salesTable[CustomerID_final]</f>
        <v>C0292</v>
      </c>
      <c r="D942" s="17" t="str">
        <f>salesTable[firstName_Final]</f>
        <v>ABENA</v>
      </c>
      <c r="E942" s="17" t="str">
        <f>salesTable[lastName_final]</f>
        <v>ADDO</v>
      </c>
      <c r="F942" s="17" t="str">
        <f>salesTable[Region_Final]</f>
        <v>TAKORADI</v>
      </c>
      <c r="G942" t="str">
        <f>salesTable[productID_Final]</f>
        <v>P007</v>
      </c>
      <c r="H942" t="str">
        <f>salesTable[productName_final]</f>
        <v>COTTON SHIRT</v>
      </c>
      <c r="I942" t="str">
        <f>salesTable[productCategory_finalStatus]</f>
        <v>CLOTHING</v>
      </c>
      <c r="J942" t="str">
        <f>salesTable[customerType_Final]</f>
        <v>GOVERNMENT</v>
      </c>
      <c r="K942" t="str">
        <f>salesTable[SalesChannel_final]</f>
        <v>MOBILE APP</v>
      </c>
      <c r="L942" t="str">
        <f>salesTable[paymentMethod_Final]</f>
        <v>BANK TRANSFER</v>
      </c>
      <c r="M942">
        <f>salesTable[Quantity_final]</f>
        <v>8</v>
      </c>
      <c r="N942">
        <f>salesTable[UnitPrice_final]</f>
        <v>180</v>
      </c>
      <c r="O942">
        <f>salesTable[revenue_final]</f>
        <v>1440</v>
      </c>
      <c r="P942" t="str">
        <f>salesTable[Phone_final]</f>
        <v>0271838791</v>
      </c>
      <c r="Q942" t="str">
        <f>salesTable[email_final]</f>
        <v>Abena.Addo18@Example.Com</v>
      </c>
      <c r="R942" t="str">
        <f>salesTable[sources_final]</f>
        <v>Mobile_App_Export.csv</v>
      </c>
      <c r="S942" s="22"/>
    </row>
    <row r="943" spans="1:19" x14ac:dyDescent="0.3">
      <c r="A943" s="8" t="str">
        <f>salesTable[orderRef_final]</f>
        <v>GH-TAK-2025-00055</v>
      </c>
      <c r="B943" s="17" t="str">
        <f>salesTable[orderDate_final]</f>
        <v>OUT OF SCOPE</v>
      </c>
      <c r="C943" s="17" t="str">
        <f>salesTable[CustomerID_final]</f>
        <v>C0081</v>
      </c>
      <c r="D943" s="17" t="str">
        <f>salesTable[firstName_Final]</f>
        <v>ABENA</v>
      </c>
      <c r="E943" s="17" t="str">
        <f>salesTable[lastName_final]</f>
        <v>ARTHUR</v>
      </c>
      <c r="F943" s="17" t="str">
        <f>salesTable[Region_Final]</f>
        <v>TAKORADI</v>
      </c>
      <c r="G943" t="str">
        <f>salesTable[productID_Final]</f>
        <v>P001</v>
      </c>
      <c r="H943" t="str">
        <f>salesTable[productName_final]</f>
        <v>LAPTOP PRO 14</v>
      </c>
      <c r="I943" t="str">
        <f>salesTable[productCategory_finalStatus]</f>
        <v>ELECTRONICS</v>
      </c>
      <c r="J943" t="str">
        <f>salesTable[customerType_Final]</f>
        <v>GOVERNMENT</v>
      </c>
      <c r="K943" t="str">
        <f>salesTable[SalesChannel_final]</f>
        <v>MOBILE APP</v>
      </c>
      <c r="L943" t="str">
        <f>salesTable[paymentMethod_Final]</f>
        <v>MOBILE MONEY</v>
      </c>
      <c r="M943">
        <f>salesTable[Quantity_final]</f>
        <v>5</v>
      </c>
      <c r="N943">
        <f>salesTable[UnitPrice_final]</f>
        <v>4200</v>
      </c>
      <c r="O943">
        <f>salesTable[revenue_final]</f>
        <v>21000</v>
      </c>
      <c r="P943" t="str">
        <f>salesTable[Phone_final]</f>
        <v>0245785805</v>
      </c>
      <c r="Q943" t="str">
        <f>salesTable[email_final]</f>
        <v>Abena.Arthur74@Example.Com</v>
      </c>
      <c r="R943" t="str">
        <f>salesTable[sources_final]</f>
        <v>Mobile_App_Export.csv</v>
      </c>
      <c r="S943" s="22"/>
    </row>
    <row r="944" spans="1:19" x14ac:dyDescent="0.3">
      <c r="A944" s="8" t="str">
        <f>salesTable[orderRef_final]</f>
        <v>GH-TAK-2025-00064</v>
      </c>
      <c r="B944" s="17">
        <f>salesTable[orderDate_final]</f>
        <v>45788</v>
      </c>
      <c r="C944" s="17" t="str">
        <f>salesTable[CustomerID_final]</f>
        <v>C0277</v>
      </c>
      <c r="D944" s="17" t="str">
        <f>salesTable[firstName_Final]</f>
        <v>KOJO</v>
      </c>
      <c r="E944" s="17" t="str">
        <f>salesTable[lastName_final]</f>
        <v>OSEI</v>
      </c>
      <c r="F944" s="17" t="str">
        <f>salesTable[Region_Final]</f>
        <v>TAKORADI</v>
      </c>
      <c r="G944" t="str">
        <f>salesTable[productID_Final]</f>
        <v>P010</v>
      </c>
      <c r="H944" t="str">
        <f>salesTable[productName_final]</f>
        <v>AIR CONDITIONER</v>
      </c>
      <c r="I944" t="str">
        <f>salesTable[productCategory_finalStatus]</f>
        <v>HOME APPLIANCES</v>
      </c>
      <c r="J944" t="str">
        <f>salesTable[customerType_Final]</f>
        <v>INDIVIDUAL</v>
      </c>
      <c r="K944" t="str">
        <f>salesTable[SalesChannel_final]</f>
        <v>AGENT</v>
      </c>
      <c r="L944" t="str">
        <f>salesTable[paymentMethod_Final]</f>
        <v>BANK TRANSFER</v>
      </c>
      <c r="M944">
        <f>salesTable[Quantity_final]</f>
        <v>7</v>
      </c>
      <c r="N944" t="str">
        <f>salesTable[UnitPrice_final]</f>
        <v>INVALID</v>
      </c>
      <c r="O944" t="str">
        <f>salesTable[revenue_final]</f>
        <v>INVALID</v>
      </c>
      <c r="P944" t="str">
        <f>salesTable[Phone_final]</f>
        <v>0249339406</v>
      </c>
      <c r="Q944" t="str">
        <f>salesTable[email_final]</f>
        <v>Kojo.Osei88@Example.Com</v>
      </c>
      <c r="R944" t="str">
        <f>salesTable[sources_final]</f>
        <v>Agent_App_2025.csv</v>
      </c>
      <c r="S944" s="22"/>
    </row>
    <row r="945" spans="1:19" x14ac:dyDescent="0.3">
      <c r="A945" s="8" t="str">
        <f>salesTable[orderRef_final]</f>
        <v>GH-TAK-2025-00079</v>
      </c>
      <c r="B945" s="17">
        <f>salesTable[orderDate_final]</f>
        <v>45731</v>
      </c>
      <c r="C945" s="17" t="str">
        <f>salesTable[CustomerID_final]</f>
        <v>C0165</v>
      </c>
      <c r="D945" s="17" t="str">
        <f>salesTable[firstName_Final]</f>
        <v>KOJO</v>
      </c>
      <c r="E945" s="17" t="str">
        <f>salesTable[lastName_final]</f>
        <v>OWUSU</v>
      </c>
      <c r="F945" s="17" t="str">
        <f>salesTable[Region_Final]</f>
        <v>TAKORADI</v>
      </c>
      <c r="G945" t="str">
        <f>salesTable[productID_Final]</f>
        <v>P008</v>
      </c>
      <c r="H945" t="str">
        <f>salesTable[productName_final]</f>
        <v>MICROWAVE 25L</v>
      </c>
      <c r="I945" t="str">
        <f>salesTable[productCategory_finalStatus]</f>
        <v>HOME APPLIANCES</v>
      </c>
      <c r="J945" t="str">
        <f>salesTable[customerType_Final]</f>
        <v>GOVERNMENT</v>
      </c>
      <c r="K945" t="str">
        <f>salesTable[SalesChannel_final]</f>
        <v>ONLINE</v>
      </c>
      <c r="L945" t="str">
        <f>salesTable[paymentMethod_Final]</f>
        <v>BANK TRANSFER</v>
      </c>
      <c r="M945">
        <f>salesTable[Quantity_final]</f>
        <v>11</v>
      </c>
      <c r="N945" t="str">
        <f>salesTable[UnitPrice_final]</f>
        <v>INVALID</v>
      </c>
      <c r="O945" t="str">
        <f>salesTable[revenue_final]</f>
        <v>INVALID</v>
      </c>
      <c r="P945" t="str">
        <f>salesTable[Phone_final]</f>
        <v>0271389396</v>
      </c>
      <c r="Q945" t="str">
        <f>salesTable[email_final]</f>
        <v>Kojo.Owusu78@Example.Con</v>
      </c>
      <c r="R945" t="str">
        <f>salesTable[sources_final]</f>
        <v>Mobile_App_Export.csv</v>
      </c>
      <c r="S945" s="22"/>
    </row>
    <row r="946" spans="1:19" x14ac:dyDescent="0.3">
      <c r="A946" s="8" t="str">
        <f>salesTable[orderRef_final]</f>
        <v>GH-TAK-2025-00081</v>
      </c>
      <c r="B946" s="17">
        <f>salesTable[orderDate_final]</f>
        <v>45932</v>
      </c>
      <c r="C946" s="17" t="str">
        <f>salesTable[CustomerID_final]</f>
        <v>C0323</v>
      </c>
      <c r="D946" s="17" t="str">
        <f>salesTable[firstName_Final]</f>
        <v>ABENA</v>
      </c>
      <c r="E946" s="17" t="str">
        <f>salesTable[lastName_final]</f>
        <v>ASARE</v>
      </c>
      <c r="F946" s="17" t="str">
        <f>salesTable[Region_Final]</f>
        <v>TAKORADI</v>
      </c>
      <c r="G946" t="str">
        <f>salesTable[productID_Final]</f>
        <v>P001</v>
      </c>
      <c r="H946" t="str">
        <f>salesTable[productName_final]</f>
        <v>LAPTOP PRO 14</v>
      </c>
      <c r="I946" t="str">
        <f>salesTable[productCategory_finalStatus]</f>
        <v>ELECTRONICS</v>
      </c>
      <c r="J946" t="str">
        <f>salesTable[customerType_Final]</f>
        <v>INDIVIDUAL</v>
      </c>
      <c r="K946" t="str">
        <f>salesTable[SalesChannel_final]</f>
        <v>MOBILE APP</v>
      </c>
      <c r="L946" t="str">
        <f>salesTable[paymentMethod_Final]</f>
        <v>CASH</v>
      </c>
      <c r="M946">
        <f>salesTable[Quantity_final]</f>
        <v>1</v>
      </c>
      <c r="N946">
        <f>salesTable[UnitPrice_final]</f>
        <v>4200</v>
      </c>
      <c r="O946">
        <f>salesTable[revenue_final]</f>
        <v>4200</v>
      </c>
      <c r="P946" t="str">
        <f>salesTable[Phone_final]</f>
        <v>0246010838</v>
      </c>
      <c r="Q946" t="str">
        <f>salesTable[email_final]</f>
        <v>Abena.Asare94@Example.Com</v>
      </c>
      <c r="R946" t="str">
        <f>salesTable[sources_final]</f>
        <v>Mobile_App_Export.csv</v>
      </c>
      <c r="S946" s="22"/>
    </row>
    <row r="947" spans="1:19" x14ac:dyDescent="0.3">
      <c r="A947" s="8" t="str">
        <f>salesTable[orderRef_final]</f>
        <v>GH-TAK-2025-00091</v>
      </c>
      <c r="B947" s="17">
        <f>salesTable[orderDate_final]</f>
        <v>45919</v>
      </c>
      <c r="C947" s="17" t="str">
        <f>salesTable[CustomerID_final]</f>
        <v>C0094</v>
      </c>
      <c r="D947" s="17" t="str">
        <f>salesTable[firstName_Final]</f>
        <v>KOFI</v>
      </c>
      <c r="E947" s="17" t="str">
        <f>salesTable[lastName_final]</f>
        <v>ARTHUR</v>
      </c>
      <c r="F947" s="17" t="str">
        <f>salesTable[Region_Final]</f>
        <v>TAKORADI</v>
      </c>
      <c r="G947" t="str">
        <f>salesTable[productID_Final]</f>
        <v>P003</v>
      </c>
      <c r="H947" t="str">
        <f>salesTable[productName_final]</f>
        <v>WIRELESS HEADSET</v>
      </c>
      <c r="I947" t="str">
        <f>salesTable[productCategory_finalStatus]</f>
        <v>ELECTRONICS</v>
      </c>
      <c r="J947" t="str">
        <f>salesTable[customerType_Final]</f>
        <v>GOVERNMENT</v>
      </c>
      <c r="K947" t="str">
        <f>salesTable[SalesChannel_final]</f>
        <v>AGENT</v>
      </c>
      <c r="L947" t="str">
        <f>salesTable[paymentMethod_Final]</f>
        <v>CARD</v>
      </c>
      <c r="M947">
        <f>salesTable[Quantity_final]</f>
        <v>9</v>
      </c>
      <c r="N947">
        <f>salesTable[UnitPrice_final]</f>
        <v>420</v>
      </c>
      <c r="O947">
        <f>salesTable[revenue_final]</f>
        <v>3780</v>
      </c>
      <c r="P947" t="str">
        <f>salesTable[Phone_final]</f>
        <v>0504435441</v>
      </c>
      <c r="Q947" t="str">
        <f>salesTable[email_final]</f>
        <v>Kofi.Arthur10@Example.Con</v>
      </c>
      <c r="R947" t="str">
        <f>salesTable[sources_final]</f>
        <v>Mobile_App_Export.csv</v>
      </c>
      <c r="S947" s="22"/>
    </row>
    <row r="948" spans="1:19" x14ac:dyDescent="0.3">
      <c r="A948" s="8" t="str">
        <f>salesTable[orderRef_final]</f>
        <v>GH-TAK-2025-00111</v>
      </c>
      <c r="B948" s="17">
        <f>salesTable[orderDate_final]</f>
        <v>46000</v>
      </c>
      <c r="C948" s="17" t="str">
        <f>salesTable[CustomerID_final]</f>
        <v>C0122</v>
      </c>
      <c r="D948" s="17" t="str">
        <f>salesTable[firstName_Final]</f>
        <v>ESI</v>
      </c>
      <c r="E948" s="17" t="str">
        <f>salesTable[lastName_final]</f>
        <v>ADDO</v>
      </c>
      <c r="F948" s="17" t="str">
        <f>salesTable[Region_Final]</f>
        <v>TAKORADI</v>
      </c>
      <c r="G948" t="str">
        <f>salesTable[productID_Final]</f>
        <v>P005</v>
      </c>
      <c r="H948" t="str">
        <f>salesTable[productName_final]</f>
        <v>SMARTPHONE X</v>
      </c>
      <c r="I948" t="str">
        <f>salesTable[productCategory_finalStatus]</f>
        <v>ELECTRONICS</v>
      </c>
      <c r="J948" t="str">
        <f>salesTable[customerType_Final]</f>
        <v>INDIVIDUAL</v>
      </c>
      <c r="K948" t="str">
        <f>salesTable[SalesChannel_final]</f>
        <v>AGENT</v>
      </c>
      <c r="L948" t="str">
        <f>salesTable[paymentMethod_Final]</f>
        <v>BANK TRANSFER</v>
      </c>
      <c r="M948">
        <f>salesTable[Quantity_final]</f>
        <v>4</v>
      </c>
      <c r="N948">
        <f>salesTable[UnitPrice_final]</f>
        <v>2800</v>
      </c>
      <c r="O948">
        <f>salesTable[revenue_final]</f>
        <v>11200</v>
      </c>
      <c r="P948" t="str">
        <f>salesTable[Phone_final]</f>
        <v>0599231907</v>
      </c>
      <c r="Q948" t="str">
        <f>salesTable[email_final]</f>
        <v>Esi.Addo67@Example.Com</v>
      </c>
      <c r="R948" t="str">
        <f>salesTable[sources_final]</f>
        <v>Agent_App_2025.csv</v>
      </c>
      <c r="S948" s="22"/>
    </row>
    <row r="949" spans="1:19" x14ac:dyDescent="0.3">
      <c r="A949" s="8" t="str">
        <f>salesTable[orderRef_final]</f>
        <v>GH-TAK-2025-00115</v>
      </c>
      <c r="B949" s="17">
        <f>salesTable[orderDate_final]</f>
        <v>45970</v>
      </c>
      <c r="C949" s="17" t="str">
        <f>salesTable[CustomerID_final]</f>
        <v>C0085</v>
      </c>
      <c r="D949" s="17" t="str">
        <f>salesTable[firstName_Final]</f>
        <v>KOJO</v>
      </c>
      <c r="E949" s="17" t="str">
        <f>salesTable[lastName_final]</f>
        <v>OWUSU</v>
      </c>
      <c r="F949" s="17" t="str">
        <f>salesTable[Region_Final]</f>
        <v>TAKORADI</v>
      </c>
      <c r="G949" t="str">
        <f>salesTable[productID_Final]</f>
        <v>P004</v>
      </c>
      <c r="H949" t="str">
        <f>salesTable[productName_final]</f>
        <v>LASER PRINTER</v>
      </c>
      <c r="I949" t="str">
        <f>salesTable[productCategory_finalStatus]</f>
        <v>OFFICE SUPPLIES</v>
      </c>
      <c r="J949" t="str">
        <f>salesTable[customerType_Final]</f>
        <v>GOVERNMENT</v>
      </c>
      <c r="K949" t="str">
        <f>salesTable[SalesChannel_final]</f>
        <v>ONLINE</v>
      </c>
      <c r="L949" t="str">
        <f>salesTable[paymentMethod_Final]</f>
        <v>MOBILE MONEY</v>
      </c>
      <c r="M949">
        <f>salesTable[Quantity_final]</f>
        <v>8</v>
      </c>
      <c r="N949">
        <f>salesTable[UnitPrice_final]</f>
        <v>1650</v>
      </c>
      <c r="O949">
        <f>salesTable[revenue_final]</f>
        <v>13200</v>
      </c>
      <c r="P949" t="str">
        <f>salesTable[Phone_final]</f>
        <v>0558699697</v>
      </c>
      <c r="Q949" t="str">
        <f>salesTable[email_final]</f>
        <v>Kojo.Owusu45@Example.Com</v>
      </c>
      <c r="R949" t="str">
        <f>salesTable[sources_final]</f>
        <v>Online_Sales_2025.xlsx</v>
      </c>
      <c r="S949" s="22"/>
    </row>
    <row r="950" spans="1:19" x14ac:dyDescent="0.3">
      <c r="A950" s="8" t="str">
        <f>salesTable[orderRef_final]</f>
        <v>GH-TAK-2025-00116</v>
      </c>
      <c r="B950" s="17" t="str">
        <f>salesTable[orderDate_final]</f>
        <v>OUT OF SCOPE</v>
      </c>
      <c r="C950" s="17" t="str">
        <f>salesTable[CustomerID_final]</f>
        <v>C0308</v>
      </c>
      <c r="D950" s="17" t="str">
        <f>salesTable[firstName_Final]</f>
        <v>MICHAEL</v>
      </c>
      <c r="E950" s="17" t="str">
        <f>salesTable[lastName_final]</f>
        <v>APPIAH</v>
      </c>
      <c r="F950" s="17" t="str">
        <f>salesTable[Region_Final]</f>
        <v>TAKORADI</v>
      </c>
      <c r="G950" t="str">
        <f>salesTable[productID_Final]</f>
        <v>P012</v>
      </c>
      <c r="H950" t="str">
        <f>salesTable[productName_final]</f>
        <v>BLENDER PLUS</v>
      </c>
      <c r="I950" t="str">
        <f>salesTable[productCategory_finalStatus]</f>
        <v>HOME APPLIANCES</v>
      </c>
      <c r="J950" t="str">
        <f>salesTable[customerType_Final]</f>
        <v>BUSINESS</v>
      </c>
      <c r="K950" t="str">
        <f>salesTable[SalesChannel_final]</f>
        <v>AGENT</v>
      </c>
      <c r="L950" t="str">
        <f>salesTable[paymentMethod_Final]</f>
        <v>CARD</v>
      </c>
      <c r="M950">
        <f>salesTable[Quantity_final]</f>
        <v>5</v>
      </c>
      <c r="N950">
        <f>salesTable[UnitPrice_final]</f>
        <v>620</v>
      </c>
      <c r="O950">
        <f>salesTable[revenue_final]</f>
        <v>3100</v>
      </c>
      <c r="P950" t="str">
        <f>salesTable[Phone_final]</f>
        <v>0268365341</v>
      </c>
      <c r="Q950" t="str">
        <f>salesTable[email_final]</f>
        <v>Michael.Appiah82@Example.Com</v>
      </c>
      <c r="R950" t="str">
        <f>salesTable[sources_final]</f>
        <v>Mobile_App_Export.csv</v>
      </c>
      <c r="S950" s="22"/>
    </row>
    <row r="951" spans="1:19" x14ac:dyDescent="0.3">
      <c r="A951" s="8" t="str">
        <f>salesTable[orderRef_final]</f>
        <v>GH-TAK-2025-00119</v>
      </c>
      <c r="B951" s="17">
        <f>salesTable[orderDate_final]</f>
        <v>45979</v>
      </c>
      <c r="C951" s="17" t="str">
        <f>salesTable[CustomerID_final]</f>
        <v>C0173</v>
      </c>
      <c r="D951" s="17" t="str">
        <f>salesTable[firstName_Final]</f>
        <v>DANIEL</v>
      </c>
      <c r="E951" s="17" t="str">
        <f>salesTable[lastName_final]</f>
        <v>BADU</v>
      </c>
      <c r="F951" s="17" t="str">
        <f>salesTable[Region_Final]</f>
        <v>TAKORADI</v>
      </c>
      <c r="G951" t="str">
        <f>salesTable[productID_Final]</f>
        <v>P008</v>
      </c>
      <c r="H951" t="str">
        <f>salesTable[productName_final]</f>
        <v>MICROWAVE 25L</v>
      </c>
      <c r="I951" t="str">
        <f>salesTable[productCategory_finalStatus]</f>
        <v>HOME APPLIANCES</v>
      </c>
      <c r="J951" t="str">
        <f>salesTable[customerType_Final]</f>
        <v>GOVERNMENT</v>
      </c>
      <c r="K951" t="str">
        <f>salesTable[SalesChannel_final]</f>
        <v>ONLINE</v>
      </c>
      <c r="L951" t="str">
        <f>salesTable[paymentMethod_Final]</f>
        <v>CASH</v>
      </c>
      <c r="M951">
        <f>salesTable[Quantity_final]</f>
        <v>4</v>
      </c>
      <c r="N951">
        <f>salesTable[UnitPrice_final]</f>
        <v>1250</v>
      </c>
      <c r="O951">
        <f>salesTable[revenue_final]</f>
        <v>5000</v>
      </c>
      <c r="P951" t="str">
        <f>salesTable[Phone_final]</f>
        <v>0542629712</v>
      </c>
      <c r="Q951" t="str">
        <f>salesTable[email_final]</f>
        <v>Daniel.Badu38@Example.Com</v>
      </c>
      <c r="R951" t="str">
        <f>salesTable[sources_final]</f>
        <v>Agent_App_2025.csv</v>
      </c>
      <c r="S951" s="22"/>
    </row>
    <row r="952" spans="1:19" x14ac:dyDescent="0.3">
      <c r="A952" s="8" t="str">
        <f>salesTable[orderRef_final]</f>
        <v>GH-TAK-2025-00124</v>
      </c>
      <c r="B952" s="17">
        <f>salesTable[orderDate_final]</f>
        <v>45735</v>
      </c>
      <c r="C952" s="17" t="str">
        <f>salesTable[CustomerID_final]</f>
        <v>C0029</v>
      </c>
      <c r="D952" s="17" t="str">
        <f>salesTable[firstName_Final]</f>
        <v>ESI</v>
      </c>
      <c r="E952" s="17" t="str">
        <f>salesTable[lastName_final]</f>
        <v>MENSAH</v>
      </c>
      <c r="F952" s="17" t="str">
        <f>salesTable[Region_Final]</f>
        <v>TAKORADI</v>
      </c>
      <c r="G952" t="str">
        <f>salesTable[productID_Final]</f>
        <v>P003</v>
      </c>
      <c r="H952" t="str">
        <f>salesTable[productName_final]</f>
        <v>WIRELESS HEADSET</v>
      </c>
      <c r="I952" t="str">
        <f>salesTable[productCategory_finalStatus]</f>
        <v>ELECTRONICS</v>
      </c>
      <c r="J952" t="str">
        <f>salesTable[customerType_Final]</f>
        <v>INDIVIDUAL</v>
      </c>
      <c r="K952" t="str">
        <f>salesTable[SalesChannel_final]</f>
        <v>MOBILE APP</v>
      </c>
      <c r="L952" t="str">
        <f>salesTable[paymentMethod_Final]</f>
        <v>MOBILE MONEY</v>
      </c>
      <c r="M952">
        <f>salesTable[Quantity_final]</f>
        <v>8</v>
      </c>
      <c r="N952" t="str">
        <f>salesTable[UnitPrice_final]</f>
        <v>INVALID</v>
      </c>
      <c r="O952" t="str">
        <f>salesTable[revenue_final]</f>
        <v>INVALID</v>
      </c>
      <c r="P952" t="str">
        <f>salesTable[Phone_final]</f>
        <v>0544363363</v>
      </c>
      <c r="Q952" t="str">
        <f>salesTable[email_final]</f>
        <v>Esi.Mensah94@Example.Com</v>
      </c>
      <c r="R952" t="str">
        <f>salesTable[sources_final]</f>
        <v>Mobile_App_Export.csv</v>
      </c>
      <c r="S952" s="22"/>
    </row>
    <row r="953" spans="1:19" x14ac:dyDescent="0.3">
      <c r="A953" s="8" t="str">
        <f>salesTable[orderRef_final]</f>
        <v>GH-TAK-2025-00128</v>
      </c>
      <c r="B953" s="17" t="str">
        <f>salesTable[orderDate_final]</f>
        <v>OUT OF SCOPE</v>
      </c>
      <c r="C953" s="17" t="str">
        <f>salesTable[CustomerID_final]</f>
        <v>C0213</v>
      </c>
      <c r="D953" s="17" t="str">
        <f>salesTable[firstName_Final]</f>
        <v>ESI</v>
      </c>
      <c r="E953" s="17" t="str">
        <f>salesTable[lastName_final]</f>
        <v>ANTWI</v>
      </c>
      <c r="F953" s="17" t="str">
        <f>salesTable[Region_Final]</f>
        <v>TAKORADI</v>
      </c>
      <c r="G953" t="str">
        <f>salesTable[productID_Final]</f>
        <v>P001</v>
      </c>
      <c r="H953" t="str">
        <f>salesTable[productName_final]</f>
        <v>LAPTOP PRO 14</v>
      </c>
      <c r="I953" t="str">
        <f>salesTable[productCategory_finalStatus]</f>
        <v>ELECTRONICS</v>
      </c>
      <c r="J953" t="str">
        <f>salesTable[customerType_Final]</f>
        <v>BUSINESS</v>
      </c>
      <c r="K953" t="str">
        <f>salesTable[SalesChannel_final]</f>
        <v>AGENT</v>
      </c>
      <c r="L953" t="str">
        <f>salesTable[paymentMethod_Final]</f>
        <v>MOBILE MONEY</v>
      </c>
      <c r="M953" t="str">
        <f>salesTable[Quantity_final]</f>
        <v>INVALID</v>
      </c>
      <c r="N953">
        <f>salesTable[UnitPrice_final]</f>
        <v>4200</v>
      </c>
      <c r="O953" t="str">
        <f>salesTable[revenue_final]</f>
        <v>INVALID</v>
      </c>
      <c r="P953" t="str">
        <f>salesTable[Phone_final]</f>
        <v>0241234567</v>
      </c>
      <c r="Q953" t="str">
        <f>salesTable[email_final]</f>
        <v>Esi.Antwi34@Example.Com</v>
      </c>
      <c r="R953" t="str">
        <f>salesTable[sources_final]</f>
        <v>Online_Sales_2025.xlsx</v>
      </c>
      <c r="S953" s="22"/>
    </row>
    <row r="954" spans="1:19" x14ac:dyDescent="0.3">
      <c r="A954" s="8" t="str">
        <f>salesTable[orderRef_final]</f>
        <v>GH-TAK-2025-00139</v>
      </c>
      <c r="B954" s="17">
        <f>salesTable[orderDate_final]</f>
        <v>45769</v>
      </c>
      <c r="C954" s="17" t="str">
        <f>salesTable[CustomerID_final]</f>
        <v>C0159</v>
      </c>
      <c r="D954" s="17" t="str">
        <f>salesTable[firstName_Final]</f>
        <v>KWAME</v>
      </c>
      <c r="E954" s="17" t="str">
        <f>salesTable[lastName_final]</f>
        <v>ASARE</v>
      </c>
      <c r="F954" s="17" t="str">
        <f>salesTable[Region_Final]</f>
        <v>TAKORADI</v>
      </c>
      <c r="G954" t="str">
        <f>salesTable[productID_Final]</f>
        <v>P004</v>
      </c>
      <c r="H954" t="str">
        <f>salesTable[productName_final]</f>
        <v>LASER PRINTER</v>
      </c>
      <c r="I954" t="str">
        <f>salesTable[productCategory_finalStatus]</f>
        <v>OFFICE SUPPLIES</v>
      </c>
      <c r="J954" t="str">
        <f>salesTable[customerType_Final]</f>
        <v>BUSINESS</v>
      </c>
      <c r="K954" t="str">
        <f>salesTable[SalesChannel_final]</f>
        <v>ONLINE</v>
      </c>
      <c r="L954" t="str">
        <f>salesTable[paymentMethod_Final]</f>
        <v>CARD</v>
      </c>
      <c r="M954">
        <f>salesTable[Quantity_final]</f>
        <v>9</v>
      </c>
      <c r="N954">
        <f>salesTable[UnitPrice_final]</f>
        <v>1650</v>
      </c>
      <c r="O954">
        <f>salesTable[revenue_final]</f>
        <v>14850</v>
      </c>
      <c r="P954" t="str">
        <f>salesTable[Phone_final]</f>
        <v>0551679706</v>
      </c>
      <c r="Q954" t="str">
        <f>salesTable[email_final]</f>
        <v>Kwame.Asare69@Example.Com</v>
      </c>
      <c r="R954" t="str">
        <f>salesTable[sources_final]</f>
        <v>Online_Sales_2025.xlsx</v>
      </c>
      <c r="S954" s="22"/>
    </row>
    <row r="955" spans="1:19" x14ac:dyDescent="0.3">
      <c r="A955" s="8" t="str">
        <f>salesTable[orderRef_final]</f>
        <v>GH-TAK-2025-00174</v>
      </c>
      <c r="B955" s="17">
        <f>salesTable[orderDate_final]</f>
        <v>45720</v>
      </c>
      <c r="C955" s="17" t="str">
        <f>salesTable[CustomerID_final]</f>
        <v>C0102</v>
      </c>
      <c r="D955" s="17" t="str">
        <f>salesTable[firstName_Final]</f>
        <v>KOFI</v>
      </c>
      <c r="E955" s="17" t="str">
        <f>salesTable[lastName_final]</f>
        <v>ASARE</v>
      </c>
      <c r="F955" s="17" t="str">
        <f>salesTable[Region_Final]</f>
        <v>TAKORADI</v>
      </c>
      <c r="G955" t="str">
        <f>salesTable[productID_Final]</f>
        <v>P009</v>
      </c>
      <c r="H955" t="str">
        <f>salesTable[productName_final]</f>
        <v>FILING CABINET</v>
      </c>
      <c r="I955" t="str">
        <f>salesTable[productCategory_finalStatus]</f>
        <v>OFFICE SUPPLIES</v>
      </c>
      <c r="J955" t="str">
        <f>salesTable[customerType_Final]</f>
        <v>INDIVIDUAL</v>
      </c>
      <c r="K955" t="str">
        <f>salesTable[SalesChannel_final]</f>
        <v>ONLINE</v>
      </c>
      <c r="L955" t="str">
        <f>salesTable[paymentMethod_Final]</f>
        <v>CASH</v>
      </c>
      <c r="M955">
        <f>salesTable[Quantity_final]</f>
        <v>6</v>
      </c>
      <c r="N955">
        <f>salesTable[UnitPrice_final]</f>
        <v>980</v>
      </c>
      <c r="O955">
        <f>salesTable[revenue_final]</f>
        <v>5880</v>
      </c>
      <c r="P955" t="str">
        <f>salesTable[Phone_final]</f>
        <v>0552220894</v>
      </c>
      <c r="Q955" t="str">
        <f>salesTable[email_final]</f>
        <v>Kofi.Asare26@Example.Com</v>
      </c>
      <c r="R955" t="str">
        <f>salesTable[sources_final]</f>
        <v>Agent_App_2025.csv</v>
      </c>
      <c r="S955" s="22"/>
    </row>
    <row r="956" spans="1:19" x14ac:dyDescent="0.3">
      <c r="A956" s="8" t="str">
        <f>salesTable[orderRef_final]</f>
        <v>GH-TAK-2025-00179</v>
      </c>
      <c r="B956" s="17">
        <f>salesTable[orderDate_final]</f>
        <v>45818</v>
      </c>
      <c r="C956" s="17" t="str">
        <f>salesTable[CustomerID_final]</f>
        <v>C0187</v>
      </c>
      <c r="D956" s="17" t="str">
        <f>salesTable[firstName_Final]</f>
        <v>ADWOA</v>
      </c>
      <c r="E956" s="17" t="str">
        <f>salesTable[lastName_final]</f>
        <v>APPIAH</v>
      </c>
      <c r="F956" s="17" t="str">
        <f>salesTable[Region_Final]</f>
        <v>TAKORADI</v>
      </c>
      <c r="G956" t="str">
        <f>salesTable[productID_Final]</f>
        <v>P002</v>
      </c>
      <c r="H956" t="str">
        <f>salesTable[productName_final]</f>
        <v>OFFICE CHAIR</v>
      </c>
      <c r="I956" t="str">
        <f>salesTable[productCategory_finalStatus]</f>
        <v>FURNITURE</v>
      </c>
      <c r="J956" t="str">
        <f>salesTable[customerType_Final]</f>
        <v>BUSINESS</v>
      </c>
      <c r="K956" t="str">
        <f>salesTable[SalesChannel_final]</f>
        <v>ONLINE</v>
      </c>
      <c r="L956" t="str">
        <f>salesTable[paymentMethod_Final]</f>
        <v>MOBILE MONEY</v>
      </c>
      <c r="M956">
        <f>salesTable[Quantity_final]</f>
        <v>8</v>
      </c>
      <c r="N956">
        <f>salesTable[UnitPrice_final]</f>
        <v>850</v>
      </c>
      <c r="O956">
        <f>salesTable[revenue_final]</f>
        <v>6800</v>
      </c>
      <c r="P956" t="str">
        <f>salesTable[Phone_final]</f>
        <v>0206775142</v>
      </c>
      <c r="Q956" t="str">
        <f>salesTable[email_final]</f>
        <v>Adwoa.Appiah65@Example.Com</v>
      </c>
      <c r="R956" t="str">
        <f>salesTable[sources_final]</f>
        <v>Agent_App_2025.csv</v>
      </c>
      <c r="S956" s="22"/>
    </row>
    <row r="957" spans="1:19" x14ac:dyDescent="0.3">
      <c r="A957" s="8" t="str">
        <f>salesTable[orderRef_final]</f>
        <v>GH-TAK-2025-00184</v>
      </c>
      <c r="B957" s="17">
        <f>salesTable[orderDate_final]</f>
        <v>45693</v>
      </c>
      <c r="C957" s="17" t="str">
        <f>salesTable[CustomerID_final]</f>
        <v>C0027</v>
      </c>
      <c r="D957" s="17" t="str">
        <f>salesTable[firstName_Final]</f>
        <v>NAA</v>
      </c>
      <c r="E957" s="17" t="str">
        <f>salesTable[lastName_final]</f>
        <v>MENSAH</v>
      </c>
      <c r="F957" s="17" t="str">
        <f>salesTable[Region_Final]</f>
        <v>TAKORADI</v>
      </c>
      <c r="G957" t="str">
        <f>salesTable[productID_Final]</f>
        <v>P004</v>
      </c>
      <c r="H957" t="str">
        <f>salesTable[productName_final]</f>
        <v>LASER PRINTER</v>
      </c>
      <c r="I957" t="str">
        <f>salesTable[productCategory_finalStatus]</f>
        <v>OFFICE SUPPLIES</v>
      </c>
      <c r="J957" t="str">
        <f>salesTable[customerType_Final]</f>
        <v>GOVERNMENT</v>
      </c>
      <c r="K957" t="str">
        <f>salesTable[SalesChannel_final]</f>
        <v>MOBILE APP</v>
      </c>
      <c r="L957" t="str">
        <f>salesTable[paymentMethod_Final]</f>
        <v>CARD</v>
      </c>
      <c r="M957">
        <f>salesTable[Quantity_final]</f>
        <v>1</v>
      </c>
      <c r="N957" t="str">
        <f>salesTable[UnitPrice_final]</f>
        <v>INVALID</v>
      </c>
      <c r="O957" t="str">
        <f>salesTable[revenue_final]</f>
        <v>INVALID</v>
      </c>
      <c r="P957" t="str">
        <f>salesTable[Phone_final]</f>
        <v>0209006093</v>
      </c>
      <c r="Q957" t="str">
        <f>salesTable[email_final]</f>
        <v>Naa.Mensah72@Example.Com</v>
      </c>
      <c r="R957" t="str">
        <f>salesTable[sources_final]</f>
        <v>Mobile_App_Export.csv</v>
      </c>
      <c r="S957" s="22"/>
    </row>
    <row r="958" spans="1:19" x14ac:dyDescent="0.3">
      <c r="A958" s="8" t="str">
        <f>salesTable[orderRef_final]</f>
        <v>GH-TAK-2025-00187</v>
      </c>
      <c r="B958" s="17">
        <f>salesTable[orderDate_final]</f>
        <v>45879</v>
      </c>
      <c r="C958" s="17" t="str">
        <f>salesTable[CustomerID_final]</f>
        <v>C0061</v>
      </c>
      <c r="D958" s="17" t="str">
        <f>salesTable[firstName_Final]</f>
        <v>DANIEL</v>
      </c>
      <c r="E958" s="17" t="str">
        <f>salesTable[lastName_final]</f>
        <v>MENSAH</v>
      </c>
      <c r="F958" s="17" t="str">
        <f>salesTable[Region_Final]</f>
        <v>TAKORADI</v>
      </c>
      <c r="G958" t="str">
        <f>salesTable[productID_Final]</f>
        <v>P012</v>
      </c>
      <c r="H958" t="str">
        <f>salesTable[productName_final]</f>
        <v>BLENDER PLUS</v>
      </c>
      <c r="I958" t="str">
        <f>salesTable[productCategory_finalStatus]</f>
        <v>HOME APPLIANCES</v>
      </c>
      <c r="J958" t="str">
        <f>salesTable[customerType_Final]</f>
        <v>GOVERNMENT</v>
      </c>
      <c r="K958" t="str">
        <f>salesTable[SalesChannel_final]</f>
        <v>AGENT</v>
      </c>
      <c r="L958" t="str">
        <f>salesTable[paymentMethod_Final]</f>
        <v>CASH</v>
      </c>
      <c r="M958">
        <f>salesTable[Quantity_final]</f>
        <v>12</v>
      </c>
      <c r="N958">
        <f>salesTable[UnitPrice_final]</f>
        <v>620</v>
      </c>
      <c r="O958">
        <f>salesTable[revenue_final]</f>
        <v>7440</v>
      </c>
      <c r="P958" t="str">
        <f>salesTable[Phone_final]</f>
        <v>0509518685</v>
      </c>
      <c r="Q958" t="str">
        <f>salesTable[email_final]</f>
        <v>Daniel.Mensah98@Example.Com</v>
      </c>
      <c r="R958" t="str">
        <f>salesTable[sources_final]</f>
        <v>Agent_App_2025.csv</v>
      </c>
      <c r="S958" s="22"/>
    </row>
    <row r="959" spans="1:19" x14ac:dyDescent="0.3">
      <c r="A959" s="8" t="str">
        <f>salesTable[orderRef_final]</f>
        <v>GH-TAK-2025-00206</v>
      </c>
      <c r="B959" s="17">
        <f>salesTable[orderDate_final]</f>
        <v>45920</v>
      </c>
      <c r="C959" s="17" t="str">
        <f>salesTable[CustomerID_final]</f>
        <v>C0051</v>
      </c>
      <c r="D959" s="17" t="str">
        <f>salesTable[firstName_Final]</f>
        <v>YAW</v>
      </c>
      <c r="E959" s="17" t="str">
        <f>salesTable[lastName_final]</f>
        <v>BOATENG</v>
      </c>
      <c r="F959" s="17" t="str">
        <f>salesTable[Region_Final]</f>
        <v>TAKORADI</v>
      </c>
      <c r="G959" t="str">
        <f>salesTable[productID_Final]</f>
        <v>P008</v>
      </c>
      <c r="H959" t="str">
        <f>salesTable[productName_final]</f>
        <v>MICROWAVE 25L</v>
      </c>
      <c r="I959" t="str">
        <f>salesTable[productCategory_finalStatus]</f>
        <v>HOME APPLIANCES</v>
      </c>
      <c r="J959" t="str">
        <f>salesTable[customerType_Final]</f>
        <v>BUSINESS</v>
      </c>
      <c r="K959" t="str">
        <f>salesTable[SalesChannel_final]</f>
        <v>AGENT</v>
      </c>
      <c r="L959" t="str">
        <f>salesTable[paymentMethod_Final]</f>
        <v>CASH</v>
      </c>
      <c r="M959">
        <f>salesTable[Quantity_final]</f>
        <v>2</v>
      </c>
      <c r="N959">
        <f>salesTable[UnitPrice_final]</f>
        <v>1150</v>
      </c>
      <c r="O959">
        <f>salesTable[revenue_final]</f>
        <v>2300</v>
      </c>
      <c r="P959" t="str">
        <f>salesTable[Phone_final]</f>
        <v>0269766798</v>
      </c>
      <c r="Q959" t="str">
        <f>salesTable[email_final]</f>
        <v>Yaw.Boateng56@Example.Com</v>
      </c>
      <c r="R959" t="str">
        <f>salesTable[sources_final]</f>
        <v>Agent_App_2025.csv</v>
      </c>
      <c r="S959" s="22"/>
    </row>
    <row r="960" spans="1:19" x14ac:dyDescent="0.3">
      <c r="A960" s="8" t="str">
        <f>salesTable[orderRef_final]</f>
        <v>GH-TAK-2025-00211</v>
      </c>
      <c r="B960" s="17">
        <f>salesTable[orderDate_final]</f>
        <v>45769</v>
      </c>
      <c r="C960" s="17" t="str">
        <f>salesTable[CustomerID_final]</f>
        <v>C0201</v>
      </c>
      <c r="D960" s="17" t="str">
        <f>salesTable[firstName_Final]</f>
        <v>ADWOA</v>
      </c>
      <c r="E960" s="17" t="str">
        <f>salesTable[lastName_final]</f>
        <v>OSEI</v>
      </c>
      <c r="F960" s="17" t="str">
        <f>salesTable[Region_Final]</f>
        <v>TAKORADI</v>
      </c>
      <c r="G960" t="str">
        <f>salesTable[productID_Final]</f>
        <v>P012</v>
      </c>
      <c r="H960" t="str">
        <f>salesTable[productName_final]</f>
        <v>BLENDER PLUS</v>
      </c>
      <c r="I960" t="str">
        <f>salesTable[productCategory_finalStatus]</f>
        <v>HOME APPLIANCES</v>
      </c>
      <c r="J960" t="str">
        <f>salesTable[customerType_Final]</f>
        <v>GOVERNMENT</v>
      </c>
      <c r="K960" t="str">
        <f>salesTable[SalesChannel_final]</f>
        <v>AGENT</v>
      </c>
      <c r="L960" t="str">
        <f>salesTable[paymentMethod_Final]</f>
        <v>MOBILE MONEY</v>
      </c>
      <c r="M960">
        <f>salesTable[Quantity_final]</f>
        <v>8</v>
      </c>
      <c r="N960">
        <f>salesTable[UnitPrice_final]</f>
        <v>620</v>
      </c>
      <c r="O960">
        <f>salesTable[revenue_final]</f>
        <v>4960</v>
      </c>
      <c r="P960" t="str">
        <f>salesTable[Phone_final]</f>
        <v>0505921780</v>
      </c>
      <c r="Q960" t="str">
        <f>salesTable[email_final]</f>
        <v>Adwoa.Osei34Example.Com</v>
      </c>
      <c r="R960" t="str">
        <f>salesTable[sources_final]</f>
        <v>Online_Sales_2025.xlsx</v>
      </c>
      <c r="S960" s="22"/>
    </row>
    <row r="961" spans="1:19" x14ac:dyDescent="0.3">
      <c r="A961" s="8" t="str">
        <f>salesTable[orderRef_final]</f>
        <v>GH-TAK-2025-00225</v>
      </c>
      <c r="B961" s="17" t="str">
        <f>salesTable[orderDate_final]</f>
        <v>OUT OF SCOPE</v>
      </c>
      <c r="C961" s="17" t="str">
        <f>salesTable[CustomerID_final]</f>
        <v>C0129</v>
      </c>
      <c r="D961" s="17" t="str">
        <f>salesTable[firstName_Final]</f>
        <v>ABENA</v>
      </c>
      <c r="E961" s="17" t="str">
        <f>salesTable[lastName_final]</f>
        <v>OWUSU</v>
      </c>
      <c r="F961" s="17" t="str">
        <f>salesTable[Region_Final]</f>
        <v>TAKORADI</v>
      </c>
      <c r="G961" t="str">
        <f>salesTable[productID_Final]</f>
        <v>P003</v>
      </c>
      <c r="H961" t="str">
        <f>salesTable[productName_final]</f>
        <v>WIRELESS HEADSET</v>
      </c>
      <c r="I961" t="str">
        <f>salesTable[productCategory_finalStatus]</f>
        <v>ELECTRONICS</v>
      </c>
      <c r="J961" t="str">
        <f>salesTable[customerType_Final]</f>
        <v>GOVERNMENT</v>
      </c>
      <c r="K961" t="str">
        <f>salesTable[SalesChannel_final]</f>
        <v>MOBILE APP</v>
      </c>
      <c r="L961" t="str">
        <f>salesTable[paymentMethod_Final]</f>
        <v>CASH</v>
      </c>
      <c r="M961">
        <f>salesTable[Quantity_final]</f>
        <v>12</v>
      </c>
      <c r="N961">
        <f>salesTable[UnitPrice_final]</f>
        <v>420</v>
      </c>
      <c r="O961">
        <f>salesTable[revenue_final]</f>
        <v>5040</v>
      </c>
      <c r="P961" t="str">
        <f>salesTable[Phone_final]</f>
        <v>0266098680</v>
      </c>
      <c r="Q961" t="str">
        <f>salesTable[email_final]</f>
        <v>Abena.Owusu21@Example.Com</v>
      </c>
      <c r="R961" t="str">
        <f>salesTable[sources_final]</f>
        <v>Online_Sales_2025.xlsx</v>
      </c>
      <c r="S961" s="22"/>
    </row>
    <row r="962" spans="1:19" x14ac:dyDescent="0.3">
      <c r="A962" s="8" t="str">
        <f>salesTable[orderRef_final]</f>
        <v>GH-TAK-2025-00240</v>
      </c>
      <c r="B962" s="17">
        <f>salesTable[orderDate_final]</f>
        <v>45705</v>
      </c>
      <c r="C962" s="17" t="str">
        <f>salesTable[CustomerID_final]</f>
        <v>C0279</v>
      </c>
      <c r="D962" s="17" t="str">
        <f>salesTable[firstName_Final]</f>
        <v>MICHAEL</v>
      </c>
      <c r="E962" s="17" t="str">
        <f>salesTable[lastName_final]</f>
        <v>OSEI</v>
      </c>
      <c r="F962" s="17" t="str">
        <f>salesTable[Region_Final]</f>
        <v>TAKORADI</v>
      </c>
      <c r="G962" t="str">
        <f>salesTable[productID_Final]</f>
        <v>P010</v>
      </c>
      <c r="H962" t="str">
        <f>salesTable[productName_final]</f>
        <v>AIR CONDITIONER</v>
      </c>
      <c r="I962" t="str">
        <f>salesTable[productCategory_finalStatus]</f>
        <v>HOME APPLIANCES</v>
      </c>
      <c r="J962" t="str">
        <f>salesTable[customerType_Final]</f>
        <v>GOVERNMENT</v>
      </c>
      <c r="K962" t="str">
        <f>salesTable[SalesChannel_final]</f>
        <v>ONLINE</v>
      </c>
      <c r="L962" t="str">
        <f>salesTable[paymentMethod_Final]</f>
        <v>CASH</v>
      </c>
      <c r="M962">
        <f>salesTable[Quantity_final]</f>
        <v>7</v>
      </c>
      <c r="N962">
        <f>salesTable[UnitPrice_final]</f>
        <v>3600</v>
      </c>
      <c r="O962">
        <f>salesTable[revenue_final]</f>
        <v>25200</v>
      </c>
      <c r="P962" t="str">
        <f>salesTable[Phone_final]</f>
        <v>0546570611</v>
      </c>
      <c r="Q962" t="str">
        <f>salesTable[email_final]</f>
        <v>Michael.Osei3@Example.Com</v>
      </c>
      <c r="R962" t="str">
        <f>salesTable[sources_final]</f>
        <v>Retail_POS_2025.csv</v>
      </c>
      <c r="S962" s="22"/>
    </row>
    <row r="963" spans="1:19" x14ac:dyDescent="0.3">
      <c r="A963" s="8" t="str">
        <f>salesTable[orderRef_final]</f>
        <v>GH-TAK-2025-00251</v>
      </c>
      <c r="B963" s="17">
        <f>salesTable[orderDate_final]</f>
        <v>45839</v>
      </c>
      <c r="C963" s="17" t="str">
        <f>salesTable[CustomerID_final]</f>
        <v>C0339</v>
      </c>
      <c r="D963" s="17" t="str">
        <f>salesTable[firstName_Final]</f>
        <v>ABENA</v>
      </c>
      <c r="E963" s="17" t="str">
        <f>salesTable[lastName_final]</f>
        <v>APPIAH</v>
      </c>
      <c r="F963" s="17" t="str">
        <f>salesTable[Region_Final]</f>
        <v>TAKORADI</v>
      </c>
      <c r="G963" t="str">
        <f>salesTable[productID_Final]</f>
        <v>P004</v>
      </c>
      <c r="H963" t="str">
        <f>salesTable[productName_final]</f>
        <v>LASER PRINTER</v>
      </c>
      <c r="I963" t="str">
        <f>salesTable[productCategory_finalStatus]</f>
        <v>OFFICE SUPPLIES</v>
      </c>
      <c r="J963" t="str">
        <f>salesTable[customerType_Final]</f>
        <v>INDIVIDUAL</v>
      </c>
      <c r="K963" t="str">
        <f>salesTable[SalesChannel_final]</f>
        <v>MOBILE APP</v>
      </c>
      <c r="L963" t="str">
        <f>salesTable[paymentMethod_Final]</f>
        <v>CARD</v>
      </c>
      <c r="M963">
        <f>salesTable[Quantity_final]</f>
        <v>6</v>
      </c>
      <c r="N963">
        <f>salesTable[UnitPrice_final]</f>
        <v>1650</v>
      </c>
      <c r="O963">
        <f>salesTable[revenue_final]</f>
        <v>9900</v>
      </c>
      <c r="P963" t="str">
        <f>salesTable[Phone_final]</f>
        <v>0266130211</v>
      </c>
      <c r="Q963" t="str">
        <f>salesTable[email_final]</f>
        <v>Abena.Appiah48@Example.Com</v>
      </c>
      <c r="R963" t="str">
        <f>salesTable[sources_final]</f>
        <v>Mobile_App_Export.csv</v>
      </c>
      <c r="S963" s="22"/>
    </row>
    <row r="964" spans="1:19" x14ac:dyDescent="0.3">
      <c r="A964" s="8" t="str">
        <f>salesTable[orderRef_final]</f>
        <v>GH-TAK-2025-00255</v>
      </c>
      <c r="B964" s="17">
        <f>salesTable[orderDate_final]</f>
        <v>45784</v>
      </c>
      <c r="C964" s="17" t="str">
        <f>salesTable[CustomerID_final]</f>
        <v>C0123</v>
      </c>
      <c r="D964" s="17" t="str">
        <f>salesTable[firstName_Final]</f>
        <v>AKOSUA</v>
      </c>
      <c r="E964" s="17" t="str">
        <f>salesTable[lastName_final]</f>
        <v>APPIAH</v>
      </c>
      <c r="F964" s="17" t="str">
        <f>salesTable[Region_Final]</f>
        <v>TAKORADI</v>
      </c>
      <c r="G964" t="str">
        <f>salesTable[productID_Final]</f>
        <v>P009</v>
      </c>
      <c r="H964" t="str">
        <f>salesTable[productName_final]</f>
        <v>FILING CABINET</v>
      </c>
      <c r="I964" t="str">
        <f>salesTable[productCategory_finalStatus]</f>
        <v>OFFICE SUPPLIES</v>
      </c>
      <c r="J964" t="str">
        <f>salesTable[customerType_Final]</f>
        <v>INDIVIDUAL</v>
      </c>
      <c r="K964" t="str">
        <f>salesTable[SalesChannel_final]</f>
        <v>ONLINE</v>
      </c>
      <c r="L964" t="str">
        <f>salesTable[paymentMethod_Final]</f>
        <v>CARD</v>
      </c>
      <c r="M964">
        <f>salesTable[Quantity_final]</f>
        <v>2</v>
      </c>
      <c r="N964">
        <f>salesTable[UnitPrice_final]</f>
        <v>980</v>
      </c>
      <c r="O964">
        <f>salesTable[revenue_final]</f>
        <v>1960</v>
      </c>
      <c r="P964" t="str">
        <f>salesTable[Phone_final]</f>
        <v>0548847044</v>
      </c>
      <c r="Q964" t="str">
        <f>salesTable[email_final]</f>
        <v>Akosua.Appiah44@Example.Com</v>
      </c>
      <c r="R964" t="str">
        <f>salesTable[sources_final]</f>
        <v>Mobile_App_Export.csv</v>
      </c>
      <c r="S964" s="22"/>
    </row>
    <row r="965" spans="1:19" x14ac:dyDescent="0.3">
      <c r="A965" s="8" t="str">
        <f>salesTable[orderRef_final]</f>
        <v>GH-TAK-2025-00263</v>
      </c>
      <c r="B965" s="17">
        <f>salesTable[orderDate_final]</f>
        <v>45849</v>
      </c>
      <c r="C965" s="17" t="str">
        <f>salesTable[CustomerID_final]</f>
        <v>C0171</v>
      </c>
      <c r="D965" s="17" t="str">
        <f>salesTable[firstName_Final]</f>
        <v>AKOSUA</v>
      </c>
      <c r="E965" s="17" t="str">
        <f>salesTable[lastName_final]</f>
        <v>MISSING</v>
      </c>
      <c r="F965" s="17" t="str">
        <f>salesTable[Region_Final]</f>
        <v>TAKORADI</v>
      </c>
      <c r="G965" t="str">
        <f>salesTable[productID_Final]</f>
        <v>P004</v>
      </c>
      <c r="H965" t="str">
        <f>salesTable[productName_final]</f>
        <v>LASER PRINTER</v>
      </c>
      <c r="I965" t="str">
        <f>salesTable[productCategory_finalStatus]</f>
        <v>OFFICE SUPPLIES</v>
      </c>
      <c r="J965" t="str">
        <f>salesTable[customerType_Final]</f>
        <v>BUSINESS</v>
      </c>
      <c r="K965" t="str">
        <f>salesTable[SalesChannel_final]</f>
        <v>MOBILE APP</v>
      </c>
      <c r="L965" t="str">
        <f>salesTable[paymentMethod_Final]</f>
        <v>MOBILE MONEY</v>
      </c>
      <c r="M965">
        <f>salesTable[Quantity_final]</f>
        <v>8</v>
      </c>
      <c r="N965">
        <f>salesTable[UnitPrice_final]</f>
        <v>1650</v>
      </c>
      <c r="O965">
        <f>salesTable[revenue_final]</f>
        <v>13200</v>
      </c>
      <c r="P965" t="str">
        <f>salesTable[Phone_final]</f>
        <v>0274939488</v>
      </c>
      <c r="Q965" t="str">
        <f>salesTable[email_final]</f>
        <v>Akosua.Addo48@Example.Com</v>
      </c>
      <c r="R965" t="str">
        <f>salesTable[sources_final]</f>
        <v>Retail_POS_2025.csv</v>
      </c>
      <c r="S965" s="22"/>
    </row>
    <row r="966" spans="1:19" x14ac:dyDescent="0.3">
      <c r="A966" s="8" t="str">
        <f>salesTable[orderRef_final]</f>
        <v>GH-TAK-2025-00266</v>
      </c>
      <c r="B966" s="17">
        <f>salesTable[orderDate_final]</f>
        <v>45769</v>
      </c>
      <c r="C966" s="17" t="str">
        <f>salesTable[CustomerID_final]</f>
        <v>C0122</v>
      </c>
      <c r="D966" s="17" t="str">
        <f>salesTable[firstName_Final]</f>
        <v>ESI</v>
      </c>
      <c r="E966" s="17" t="str">
        <f>salesTable[lastName_final]</f>
        <v>ADDO</v>
      </c>
      <c r="F966" s="17" t="str">
        <f>salesTable[Region_Final]</f>
        <v>TAKORADI</v>
      </c>
      <c r="G966" t="str">
        <f>salesTable[productID_Final]</f>
        <v>P006</v>
      </c>
      <c r="H966" t="str">
        <f>salesTable[productName_final]</f>
        <v>STANDING DESK</v>
      </c>
      <c r="I966" t="str">
        <f>salesTable[productCategory_finalStatus]</f>
        <v>FURNITURE</v>
      </c>
      <c r="J966" t="str">
        <f>salesTable[customerType_Final]</f>
        <v>INDIVIDUAL</v>
      </c>
      <c r="K966" t="str">
        <f>salesTable[SalesChannel_final]</f>
        <v>ONLINE</v>
      </c>
      <c r="L966" t="str">
        <f>salesTable[paymentMethod_Final]</f>
        <v>MOBILE MONEY</v>
      </c>
      <c r="M966">
        <f>salesTable[Quantity_final]</f>
        <v>3</v>
      </c>
      <c r="N966">
        <f>salesTable[UnitPrice_final]</f>
        <v>1900</v>
      </c>
      <c r="O966">
        <f>salesTable[revenue_final]</f>
        <v>5700</v>
      </c>
      <c r="P966" t="str">
        <f>salesTable[Phone_final]</f>
        <v>0592708531</v>
      </c>
      <c r="Q966" t="str">
        <f>salesTable[email_final]</f>
        <v>Esi.Addo70@Example.Com</v>
      </c>
      <c r="R966" t="str">
        <f>salesTable[sources_final]</f>
        <v>Online_Sales_2025.xlsx</v>
      </c>
      <c r="S966" s="22"/>
    </row>
    <row r="967" spans="1:19" x14ac:dyDescent="0.3">
      <c r="A967" s="8" t="str">
        <f>salesTable[orderRef_final]</f>
        <v>GH-TAK-2025-00270</v>
      </c>
      <c r="B967" s="17" t="str">
        <f>salesTable[orderDate_final]</f>
        <v>OUT OF SCOPE</v>
      </c>
      <c r="C967" s="17" t="str">
        <f>salesTable[CustomerID_final]</f>
        <v>C0016</v>
      </c>
      <c r="D967" s="17" t="str">
        <f>salesTable[firstName_Final]</f>
        <v>AMA</v>
      </c>
      <c r="E967" s="17" t="str">
        <f>salesTable[lastName_final]</f>
        <v>ADDO</v>
      </c>
      <c r="F967" s="17" t="str">
        <f>salesTable[Region_Final]</f>
        <v>TAKORADI</v>
      </c>
      <c r="G967" t="str">
        <f>salesTable[productID_Final]</f>
        <v>P012</v>
      </c>
      <c r="H967" t="str">
        <f>salesTable[productName_final]</f>
        <v>BLENDER PLUS</v>
      </c>
      <c r="I967" t="str">
        <f>salesTable[productCategory_finalStatus]</f>
        <v>HOME APPLIANCES</v>
      </c>
      <c r="J967" t="str">
        <f>salesTable[customerType_Final]</f>
        <v>INDIVIDUAL</v>
      </c>
      <c r="K967" t="str">
        <f>salesTable[SalesChannel_final]</f>
        <v>ONLINE</v>
      </c>
      <c r="L967" t="str">
        <f>salesTable[paymentMethod_Final]</f>
        <v>BANK TRANSFER</v>
      </c>
      <c r="M967">
        <f>salesTable[Quantity_final]</f>
        <v>11</v>
      </c>
      <c r="N967">
        <f>salesTable[UnitPrice_final]</f>
        <v>570</v>
      </c>
      <c r="O967">
        <f>salesTable[revenue_final]</f>
        <v>6270</v>
      </c>
      <c r="P967" t="str">
        <f>salesTable[Phone_final]</f>
        <v>0204547832</v>
      </c>
      <c r="Q967" t="str">
        <f>salesTable[email_final]</f>
        <v>Ama.Addo5@Example.Com</v>
      </c>
      <c r="R967" t="str">
        <f>salesTable[sources_final]</f>
        <v>Mobile_App_Export.csv</v>
      </c>
      <c r="S967" s="22"/>
    </row>
    <row r="968" spans="1:19" x14ac:dyDescent="0.3">
      <c r="A968" s="8" t="str">
        <f>salesTable[orderRef_final]</f>
        <v>GH-TAK-2025-00279</v>
      </c>
      <c r="B968" s="17" t="str">
        <f>salesTable[orderDate_final]</f>
        <v>OUT OF SCOPE</v>
      </c>
      <c r="C968" s="17" t="str">
        <f>salesTable[CustomerID_final]</f>
        <v>C0192</v>
      </c>
      <c r="D968" s="17" t="str">
        <f>salesTable[firstName_Final]</f>
        <v>ADWOA</v>
      </c>
      <c r="E968" s="17" t="str">
        <f>salesTable[lastName_final]</f>
        <v>APPIAH</v>
      </c>
      <c r="F968" s="17" t="str">
        <f>salesTable[Region_Final]</f>
        <v>TAKORADI</v>
      </c>
      <c r="G968" t="str">
        <f>salesTable[productID_Final]</f>
        <v>P009</v>
      </c>
      <c r="H968" t="str">
        <f>salesTable[productName_final]</f>
        <v>FILING CABINET</v>
      </c>
      <c r="I968" t="str">
        <f>salesTable[productCategory_finalStatus]</f>
        <v>OFFICE SUPPLIES</v>
      </c>
      <c r="J968" t="str">
        <f>salesTable[customerType_Final]</f>
        <v>BUSINESS</v>
      </c>
      <c r="K968" t="str">
        <f>salesTable[SalesChannel_final]</f>
        <v>MOBILE APP</v>
      </c>
      <c r="L968" t="str">
        <f>salesTable[paymentMethod_Final]</f>
        <v>CARD</v>
      </c>
      <c r="M968">
        <f>salesTable[Quantity_final]</f>
        <v>5</v>
      </c>
      <c r="N968">
        <f>salesTable[UnitPrice_final]</f>
        <v>980</v>
      </c>
      <c r="O968">
        <f>salesTable[revenue_final]</f>
        <v>4900</v>
      </c>
      <c r="P968" t="str">
        <f>salesTable[Phone_final]</f>
        <v>0269052194</v>
      </c>
      <c r="Q968" t="str">
        <f>salesTable[email_final]</f>
        <v>Adwoa.Appiah22@Example.Com</v>
      </c>
      <c r="R968" t="str">
        <f>salesTable[sources_final]</f>
        <v>Agent_App_2025.csv</v>
      </c>
      <c r="S968" s="22"/>
    </row>
    <row r="969" spans="1:19" x14ac:dyDescent="0.3">
      <c r="A969" s="8" t="str">
        <f>salesTable[orderRef_final]</f>
        <v>GH-TAK-2025-00286</v>
      </c>
      <c r="B969" s="17" t="str">
        <f>salesTable[orderDate_final]</f>
        <v>OUT OF SCOPE</v>
      </c>
      <c r="C969" s="17" t="str">
        <f>salesTable[CustomerID_final]</f>
        <v>C0119</v>
      </c>
      <c r="D969" s="17" t="str">
        <f>salesTable[firstName_Final]</f>
        <v>DANIEL</v>
      </c>
      <c r="E969" s="17" t="str">
        <f>salesTable[lastName_final]</f>
        <v>APPIAH</v>
      </c>
      <c r="F969" s="17" t="str">
        <f>salesTable[Region_Final]</f>
        <v>TAKORADI</v>
      </c>
      <c r="G969" t="str">
        <f>salesTable[productID_Final]</f>
        <v>P006</v>
      </c>
      <c r="H969" t="str">
        <f>salesTable[productName_final]</f>
        <v>STANDING DESK</v>
      </c>
      <c r="I969" t="str">
        <f>salesTable[productCategory_finalStatus]</f>
        <v>FURNITURE</v>
      </c>
      <c r="J969" t="str">
        <f>salesTable[customerType_Final]</f>
        <v>BUSINESS</v>
      </c>
      <c r="K969" t="str">
        <f>salesTable[SalesChannel_final]</f>
        <v>AGENT</v>
      </c>
      <c r="L969" t="str">
        <f>salesTable[paymentMethod_Final]</f>
        <v>CASH</v>
      </c>
      <c r="M969">
        <f>salesTable[Quantity_final]</f>
        <v>4</v>
      </c>
      <c r="N969">
        <f>salesTable[UnitPrice_final]</f>
        <v>1900</v>
      </c>
      <c r="O969">
        <f>salesTable[revenue_final]</f>
        <v>7600</v>
      </c>
      <c r="P969" t="str">
        <f>salesTable[Phone_final]</f>
        <v>0558285995</v>
      </c>
      <c r="Q969" t="str">
        <f>salesTable[email_final]</f>
        <v>Daniel.Appiah69@Example.Com</v>
      </c>
      <c r="R969" t="str">
        <f>salesTable[sources_final]</f>
        <v>Mobile_App_Export.csv</v>
      </c>
      <c r="S969" s="22"/>
    </row>
    <row r="970" spans="1:19" x14ac:dyDescent="0.3">
      <c r="A970" s="8" t="str">
        <f>salesTable[orderRef_final]</f>
        <v>GH-TAK-2025-00290</v>
      </c>
      <c r="B970" s="17">
        <f>salesTable[orderDate_final]</f>
        <v>45829</v>
      </c>
      <c r="C970" s="17" t="str">
        <f>salesTable[CustomerID_final]</f>
        <v>C0349</v>
      </c>
      <c r="D970" s="17" t="str">
        <f>salesTable[firstName_Final]</f>
        <v>AMA</v>
      </c>
      <c r="E970" s="17" t="str">
        <f>salesTable[lastName_final]</f>
        <v>BOATENG</v>
      </c>
      <c r="F970" s="17" t="str">
        <f>salesTable[Region_Final]</f>
        <v>TAKORADI</v>
      </c>
      <c r="G970" t="str">
        <f>salesTable[productID_Final]</f>
        <v>P002</v>
      </c>
      <c r="H970" t="str">
        <f>salesTable[productName_final]</f>
        <v>OFFICE CHAIR</v>
      </c>
      <c r="I970" t="str">
        <f>salesTable[productCategory_finalStatus]</f>
        <v>FURNITURE</v>
      </c>
      <c r="J970" t="str">
        <f>salesTable[customerType_Final]</f>
        <v>INDIVIDUAL</v>
      </c>
      <c r="K970" t="str">
        <f>salesTable[SalesChannel_final]</f>
        <v>AGENT</v>
      </c>
      <c r="L970" t="str">
        <f>salesTable[paymentMethod_Final]</f>
        <v>MOBILE MONEY</v>
      </c>
      <c r="M970">
        <f>salesTable[Quantity_final]</f>
        <v>10</v>
      </c>
      <c r="N970">
        <f>salesTable[UnitPrice_final]</f>
        <v>850</v>
      </c>
      <c r="O970">
        <f>salesTable[revenue_final]</f>
        <v>8500</v>
      </c>
      <c r="P970" t="str">
        <f>salesTable[Phone_final]</f>
        <v>0244473716</v>
      </c>
      <c r="Q970" t="str">
        <f>salesTable[email_final]</f>
        <v>Ama.Boateng80@Example.Com</v>
      </c>
      <c r="R970" t="str">
        <f>salesTable[sources_final]</f>
        <v>Mobile_App_Export.csv</v>
      </c>
      <c r="S970" s="22"/>
    </row>
    <row r="971" spans="1:19" x14ac:dyDescent="0.3">
      <c r="A971" s="8" t="str">
        <f>salesTable[orderRef_final]</f>
        <v>GH-TAK-2025-00330</v>
      </c>
      <c r="B971" s="17">
        <f>salesTable[orderDate_final]</f>
        <v>45840</v>
      </c>
      <c r="C971" s="17" t="str">
        <f>salesTable[CustomerID_final]</f>
        <v>C0181</v>
      </c>
      <c r="D971" s="17" t="str">
        <f>salesTable[firstName_Final]</f>
        <v>KOFI</v>
      </c>
      <c r="E971" s="17" t="str">
        <f>salesTable[lastName_final]</f>
        <v>ARTHUR</v>
      </c>
      <c r="F971" s="17" t="str">
        <f>salesTable[Region_Final]</f>
        <v>TAKORADI</v>
      </c>
      <c r="G971" t="str">
        <f>salesTable[productID_Final]</f>
        <v>P008</v>
      </c>
      <c r="H971" t="str">
        <f>salesTable[productName_final]</f>
        <v>MICROWAVE 25L</v>
      </c>
      <c r="I971" t="str">
        <f>salesTable[productCategory_finalStatus]</f>
        <v>HOME APPLIANCES</v>
      </c>
      <c r="J971" t="str">
        <f>salesTable[customerType_Final]</f>
        <v>BUSINESS</v>
      </c>
      <c r="K971" t="str">
        <f>salesTable[SalesChannel_final]</f>
        <v>AGENT</v>
      </c>
      <c r="L971" t="str">
        <f>salesTable[paymentMethod_Final]</f>
        <v>CARD</v>
      </c>
      <c r="M971">
        <f>salesTable[Quantity_final]</f>
        <v>1</v>
      </c>
      <c r="N971">
        <f>salesTable[UnitPrice_final]</f>
        <v>1250</v>
      </c>
      <c r="O971">
        <f>salesTable[revenue_final]</f>
        <v>1250</v>
      </c>
      <c r="P971" t="str">
        <f>salesTable[Phone_final]</f>
        <v>0558754328</v>
      </c>
      <c r="Q971" t="str">
        <f>salesTable[email_final]</f>
        <v>Kofi.Arthur49@Example.Com</v>
      </c>
      <c r="R971" t="str">
        <f>salesTable[sources_final]</f>
        <v>Agent_App_2025.csv</v>
      </c>
      <c r="S971" s="22"/>
    </row>
    <row r="972" spans="1:19" x14ac:dyDescent="0.3">
      <c r="A972" s="8" t="str">
        <f>salesTable[orderRef_final]</f>
        <v>GH-TAK-2025-00335</v>
      </c>
      <c r="B972" s="17">
        <f>salesTable[orderDate_final]</f>
        <v>45945</v>
      </c>
      <c r="C972" s="17" t="str">
        <f>salesTable[CustomerID_final]</f>
        <v>C0223</v>
      </c>
      <c r="D972" s="17" t="str">
        <f>salesTable[firstName_Final]</f>
        <v>AKOSUA</v>
      </c>
      <c r="E972" s="17" t="str">
        <f>salesTable[lastName_final]</f>
        <v>ANTWI</v>
      </c>
      <c r="F972" s="17" t="str">
        <f>salesTable[Region_Final]</f>
        <v>TAKORADI</v>
      </c>
      <c r="G972" t="str">
        <f>salesTable[productID_Final]</f>
        <v>P003</v>
      </c>
      <c r="H972" t="str">
        <f>salesTable[productName_final]</f>
        <v>WIRELESS HEADSET</v>
      </c>
      <c r="I972" t="str">
        <f>salesTable[productCategory_finalStatus]</f>
        <v>ELECTRONICS</v>
      </c>
      <c r="J972" t="str">
        <f>salesTable[customerType_Final]</f>
        <v>GOVERNMENT</v>
      </c>
      <c r="K972" t="str">
        <f>salesTable[SalesChannel_final]</f>
        <v>MOBILE APP</v>
      </c>
      <c r="L972" t="str">
        <f>salesTable[paymentMethod_Final]</f>
        <v>CASH</v>
      </c>
      <c r="M972">
        <f>salesTable[Quantity_final]</f>
        <v>1</v>
      </c>
      <c r="N972">
        <f>salesTable[UnitPrice_final]</f>
        <v>420</v>
      </c>
      <c r="O972">
        <f>salesTable[revenue_final]</f>
        <v>420</v>
      </c>
      <c r="P972" t="str">
        <f>salesTable[Phone_final]</f>
        <v>0275101177</v>
      </c>
      <c r="Q972" t="str">
        <f>salesTable[email_final]</f>
        <v>Akosua.Antwi88@Example.Com</v>
      </c>
      <c r="R972" t="str">
        <f>salesTable[sources_final]</f>
        <v>Retail_POS_2025.csv</v>
      </c>
      <c r="S972" s="22"/>
    </row>
    <row r="973" spans="1:19" x14ac:dyDescent="0.3">
      <c r="A973" s="8" t="str">
        <f>salesTable[orderRef_final]</f>
        <v>GH-TAK-2025-00341</v>
      </c>
      <c r="B973" s="17">
        <f>salesTable[orderDate_final]</f>
        <v>45679</v>
      </c>
      <c r="C973" s="17" t="str">
        <f>salesTable[CustomerID_final]</f>
        <v>C0036</v>
      </c>
      <c r="D973" s="17" t="str">
        <f>salesTable[firstName_Final]</f>
        <v>ADWOA</v>
      </c>
      <c r="E973" s="17" t="str">
        <f>salesTable[lastName_final]</f>
        <v>OSEI</v>
      </c>
      <c r="F973" s="17" t="str">
        <f>salesTable[Region_Final]</f>
        <v>TAKORADI</v>
      </c>
      <c r="G973" t="str">
        <f>salesTable[productID_Final]</f>
        <v>P003</v>
      </c>
      <c r="H973" t="str">
        <f>salesTable[productName_final]</f>
        <v>WIRELESS HEADSET</v>
      </c>
      <c r="I973" t="str">
        <f>salesTable[productCategory_finalStatus]</f>
        <v>ELECTRONICS</v>
      </c>
      <c r="J973" t="str">
        <f>salesTable[customerType_Final]</f>
        <v>GOVERNMENT</v>
      </c>
      <c r="K973" t="str">
        <f>salesTable[SalesChannel_final]</f>
        <v>AGENT</v>
      </c>
      <c r="L973" t="str">
        <f>salesTable[paymentMethod_Final]</f>
        <v>BANK TRANSFER</v>
      </c>
      <c r="M973">
        <f>salesTable[Quantity_final]</f>
        <v>12</v>
      </c>
      <c r="N973">
        <f>salesTable[UnitPrice_final]</f>
        <v>420</v>
      </c>
      <c r="O973">
        <f>salesTable[revenue_final]</f>
        <v>5040</v>
      </c>
      <c r="P973" t="str">
        <f>salesTable[Phone_final]</f>
        <v>0595425256</v>
      </c>
      <c r="Q973" t="str">
        <f>salesTable[email_final]</f>
        <v>Adwoa.Osei18@Example.Com</v>
      </c>
      <c r="R973" t="str">
        <f>salesTable[sources_final]</f>
        <v>Mobile_App_Export.csv</v>
      </c>
      <c r="S973" s="22"/>
    </row>
    <row r="974" spans="1:19" x14ac:dyDescent="0.3">
      <c r="A974" s="8" t="str">
        <f>salesTable[orderRef_final]</f>
        <v>GH-TAK-2025-00347</v>
      </c>
      <c r="B974" s="17" t="str">
        <f>salesTable[orderDate_final]</f>
        <v>OUT OF SCOPE</v>
      </c>
      <c r="C974" s="17" t="str">
        <f>salesTable[CustomerID_final]</f>
        <v>C0177</v>
      </c>
      <c r="D974" s="17" t="str">
        <f>salesTable[firstName_Final]</f>
        <v>MICHAEL</v>
      </c>
      <c r="E974" s="17" t="str">
        <f>salesTable[lastName_final]</f>
        <v>ANTWI</v>
      </c>
      <c r="F974" s="17" t="str">
        <f>salesTable[Region_Final]</f>
        <v>TAKORADI</v>
      </c>
      <c r="G974" t="str">
        <f>salesTable[productID_Final]</f>
        <v>P007</v>
      </c>
      <c r="H974" t="str">
        <f>salesTable[productName_final]</f>
        <v>COTTON SHIRT</v>
      </c>
      <c r="I974" t="str">
        <f>salesTable[productCategory_finalStatus]</f>
        <v>CLOTHING</v>
      </c>
      <c r="J974" t="str">
        <f>salesTable[customerType_Final]</f>
        <v>GOVERNMENT</v>
      </c>
      <c r="K974" t="str">
        <f>salesTable[SalesChannel_final]</f>
        <v>IN-STORE</v>
      </c>
      <c r="L974" t="str">
        <f>salesTable[paymentMethod_Final]</f>
        <v>CASH</v>
      </c>
      <c r="M974">
        <f>salesTable[Quantity_final]</f>
        <v>7</v>
      </c>
      <c r="N974">
        <f>salesTable[UnitPrice_final]</f>
        <v>180</v>
      </c>
      <c r="O974">
        <f>salesTable[revenue_final]</f>
        <v>1260</v>
      </c>
      <c r="P974" t="str">
        <f>salesTable[Phone_final]</f>
        <v>0558768627</v>
      </c>
      <c r="Q974" t="str">
        <f>salesTable[email_final]</f>
        <v>Michael.Antwi90@Example.Com</v>
      </c>
      <c r="R974" t="str">
        <f>salesTable[sources_final]</f>
        <v>Mobile_App_Export.csv</v>
      </c>
      <c r="S974" s="22"/>
    </row>
    <row r="975" spans="1:19" x14ac:dyDescent="0.3">
      <c r="A975" s="8" t="str">
        <f>salesTable[orderRef_final]</f>
        <v>GH-TAK-2025-00348</v>
      </c>
      <c r="B975" s="17">
        <f>salesTable[orderDate_final]</f>
        <v>45948</v>
      </c>
      <c r="C975" s="17" t="str">
        <f>salesTable[CustomerID_final]</f>
        <v>C0105</v>
      </c>
      <c r="D975" s="17" t="str">
        <f>salesTable[firstName_Final]</f>
        <v>KOFI</v>
      </c>
      <c r="E975" s="17" t="str">
        <f>salesTable[lastName_final]</f>
        <v>MENSAH</v>
      </c>
      <c r="F975" s="17" t="str">
        <f>salesTable[Region_Final]</f>
        <v>TAKORADI</v>
      </c>
      <c r="G975" t="str">
        <f>salesTable[productID_Final]</f>
        <v>P005</v>
      </c>
      <c r="H975" t="str">
        <f>salesTable[productName_final]</f>
        <v>SMARTPHONE X</v>
      </c>
      <c r="I975" t="str">
        <f>salesTable[productCategory_finalStatus]</f>
        <v>ELECTRONICS</v>
      </c>
      <c r="J975" t="str">
        <f>salesTable[customerType_Final]</f>
        <v>GOVERNMENT</v>
      </c>
      <c r="K975" t="str">
        <f>salesTable[SalesChannel_final]</f>
        <v>AGENT</v>
      </c>
      <c r="L975" t="str">
        <f>salesTable[paymentMethod_Final]</f>
        <v>CARD</v>
      </c>
      <c r="M975">
        <f>salesTable[Quantity_final]</f>
        <v>1</v>
      </c>
      <c r="N975" t="str">
        <f>salesTable[UnitPrice_final]</f>
        <v>INVALID</v>
      </c>
      <c r="O975" t="str">
        <f>salesTable[revenue_final]</f>
        <v>INVALID</v>
      </c>
      <c r="P975" t="str">
        <f>salesTable[Phone_final]</f>
        <v>0206602010</v>
      </c>
      <c r="Q975" t="str">
        <f>salesTable[email_final]</f>
        <v>Kofi.Mensah62@Example.Com</v>
      </c>
      <c r="R975" t="str">
        <f>salesTable[sources_final]</f>
        <v>Mobile_App_Export.csv</v>
      </c>
      <c r="S975" s="22"/>
    </row>
    <row r="976" spans="1:19" x14ac:dyDescent="0.3">
      <c r="A976" s="8" t="str">
        <f>salesTable[orderRef_final]</f>
        <v>GH-TAK-2025-00350</v>
      </c>
      <c r="B976" s="17">
        <f>salesTable[orderDate_final]</f>
        <v>45704</v>
      </c>
      <c r="C976" s="17" t="str">
        <f>salesTable[CustomerID_final]</f>
        <v>C0388</v>
      </c>
      <c r="D976" s="17" t="str">
        <f>salesTable[firstName_Final]</f>
        <v>AMA</v>
      </c>
      <c r="E976" s="17" t="str">
        <f>salesTable[lastName_final]</f>
        <v>MENSAH</v>
      </c>
      <c r="F976" s="17" t="str">
        <f>salesTable[Region_Final]</f>
        <v>TAKORADI</v>
      </c>
      <c r="G976" t="str">
        <f>salesTable[productID_Final]</f>
        <v>P011</v>
      </c>
      <c r="H976" t="str">
        <f>salesTable[productName_final]</f>
        <v>EXECUTIVE DESK</v>
      </c>
      <c r="I976" t="str">
        <f>salesTable[productCategory_finalStatus]</f>
        <v>FURNITURE</v>
      </c>
      <c r="J976" t="str">
        <f>salesTable[customerType_Final]</f>
        <v>INDIVIDUAL</v>
      </c>
      <c r="K976" t="str">
        <f>salesTable[SalesChannel_final]</f>
        <v>ONLINE</v>
      </c>
      <c r="L976" t="str">
        <f>salesTable[paymentMethod_Final]</f>
        <v>MOBILE MONEY</v>
      </c>
      <c r="M976">
        <f>salesTable[Quantity_final]</f>
        <v>10</v>
      </c>
      <c r="N976">
        <f>salesTable[UnitPrice_final]</f>
        <v>2400</v>
      </c>
      <c r="O976">
        <f>salesTable[revenue_final]</f>
        <v>24000</v>
      </c>
      <c r="P976" t="str">
        <f>salesTable[Phone_final]</f>
        <v>0241234567</v>
      </c>
      <c r="Q976" t="str">
        <f>salesTable[email_final]</f>
        <v>Ama.Mensah69@Example.Com</v>
      </c>
      <c r="R976" t="str">
        <f>salesTable[sources_final]</f>
        <v>Agent_App_2025.csv</v>
      </c>
      <c r="S976" s="22"/>
    </row>
    <row r="977" spans="1:19" x14ac:dyDescent="0.3">
      <c r="A977" s="8" t="str">
        <f>salesTable[orderRef_final]</f>
        <v>GH-TAK-2025-00355</v>
      </c>
      <c r="B977" s="17" t="str">
        <f>salesTable[orderDate_final]</f>
        <v>OUT OF SCOPE</v>
      </c>
      <c r="C977" s="17" t="str">
        <f>salesTable[CustomerID_final]</f>
        <v>C0283</v>
      </c>
      <c r="D977" s="17" t="str">
        <f>salesTable[firstName_Final]</f>
        <v>KOFI</v>
      </c>
      <c r="E977" s="17" t="str">
        <f>salesTable[lastName_final]</f>
        <v>APPIAH</v>
      </c>
      <c r="F977" s="17" t="str">
        <f>salesTable[Region_Final]</f>
        <v>TAKORADI</v>
      </c>
      <c r="G977" t="str">
        <f>salesTable[productID_Final]</f>
        <v>P004</v>
      </c>
      <c r="H977" t="str">
        <f>salesTable[productName_final]</f>
        <v>LASER PRINTER</v>
      </c>
      <c r="I977" t="str">
        <f>salesTable[productCategory_finalStatus]</f>
        <v>OFFICE SUPPLIES</v>
      </c>
      <c r="J977" t="str">
        <f>salesTable[customerType_Final]</f>
        <v>BUSINESS</v>
      </c>
      <c r="K977" t="str">
        <f>salesTable[SalesChannel_final]</f>
        <v>IN-STORE</v>
      </c>
      <c r="L977" t="str">
        <f>salesTable[paymentMethod_Final]</f>
        <v>MOBILE MONEY</v>
      </c>
      <c r="M977">
        <f>salesTable[Quantity_final]</f>
        <v>12</v>
      </c>
      <c r="N977">
        <f>salesTable[UnitPrice_final]</f>
        <v>1650</v>
      </c>
      <c r="O977">
        <f>salesTable[revenue_final]</f>
        <v>19800</v>
      </c>
      <c r="P977" t="str">
        <f>salesTable[Phone_final]</f>
        <v>0597858750</v>
      </c>
      <c r="Q977" t="str">
        <f>salesTable[email_final]</f>
        <v>Kofi.Appiah51@Example.Com</v>
      </c>
      <c r="R977" t="str">
        <f>salesTable[sources_final]</f>
        <v>Agent_App_2025.csv</v>
      </c>
      <c r="S977" s="22"/>
    </row>
    <row r="978" spans="1:19" x14ac:dyDescent="0.3">
      <c r="A978" s="8" t="str">
        <f>salesTable[orderRef_final]</f>
        <v>GH-TAK-2025-00365</v>
      </c>
      <c r="B978" s="17">
        <f>salesTable[orderDate_final]</f>
        <v>45852</v>
      </c>
      <c r="C978" s="17" t="str">
        <f>salesTable[CustomerID_final]</f>
        <v>C0166</v>
      </c>
      <c r="D978" s="17" t="str">
        <f>salesTable[firstName_Final]</f>
        <v>KWAME</v>
      </c>
      <c r="E978" s="17" t="str">
        <f>salesTable[lastName_final]</f>
        <v>ASARE</v>
      </c>
      <c r="F978" s="17" t="str">
        <f>salesTable[Region_Final]</f>
        <v>TAKORADI</v>
      </c>
      <c r="G978" t="str">
        <f>salesTable[productID_Final]</f>
        <v>P011</v>
      </c>
      <c r="H978" t="str">
        <f>salesTable[productName_final]</f>
        <v>EXECUTIVE DESK</v>
      </c>
      <c r="I978" t="str">
        <f>salesTable[productCategory_finalStatus]</f>
        <v>MISMATCH</v>
      </c>
      <c r="J978" t="str">
        <f>salesTable[customerType_Final]</f>
        <v>INDIVIDUAL</v>
      </c>
      <c r="K978" t="str">
        <f>salesTable[SalesChannel_final]</f>
        <v>IN-STORE</v>
      </c>
      <c r="L978" t="str">
        <f>salesTable[paymentMethod_Final]</f>
        <v>BANK TRANSFER</v>
      </c>
      <c r="M978">
        <f>salesTable[Quantity_final]</f>
        <v>4</v>
      </c>
      <c r="N978">
        <f>salesTable[UnitPrice_final]</f>
        <v>2400</v>
      </c>
      <c r="O978">
        <f>salesTable[revenue_final]</f>
        <v>9600</v>
      </c>
      <c r="P978" t="str">
        <f>salesTable[Phone_final]</f>
        <v>0262416576</v>
      </c>
      <c r="Q978" t="str">
        <f>salesTable[email_final]</f>
        <v>Kwame.Asare87@Example.Com</v>
      </c>
      <c r="R978" t="str">
        <f>salesTable[sources_final]</f>
        <v>Agent_App_2025.csv</v>
      </c>
      <c r="S978" s="22"/>
    </row>
    <row r="979" spans="1:19" x14ac:dyDescent="0.3">
      <c r="A979" s="8" t="str">
        <f>salesTable[orderRef_final]</f>
        <v>GH-TAK-2025-00372</v>
      </c>
      <c r="B979" s="17">
        <f>salesTable[orderDate_final]</f>
        <v>45846</v>
      </c>
      <c r="C979" s="17" t="str">
        <f>salesTable[CustomerID_final]</f>
        <v>C0036</v>
      </c>
      <c r="D979" s="17" t="str">
        <f>salesTable[firstName_Final]</f>
        <v>ADWOA</v>
      </c>
      <c r="E979" s="17" t="str">
        <f>salesTable[lastName_final]</f>
        <v>MISSING</v>
      </c>
      <c r="F979" s="17" t="str">
        <f>salesTable[Region_Final]</f>
        <v>TAKORADI</v>
      </c>
      <c r="G979" t="str">
        <f>salesTable[productID_Final]</f>
        <v>P005</v>
      </c>
      <c r="H979" t="str">
        <f>salesTable[productName_final]</f>
        <v>SMARTPHONE X</v>
      </c>
      <c r="I979" t="str">
        <f>salesTable[productCategory_finalStatus]</f>
        <v>ELECTRONICS</v>
      </c>
      <c r="J979" t="str">
        <f>salesTable[customerType_Final]</f>
        <v>INDIVIDUAL</v>
      </c>
      <c r="K979" t="str">
        <f>salesTable[SalesChannel_final]</f>
        <v>ONLINE</v>
      </c>
      <c r="L979" t="str">
        <f>salesTable[paymentMethod_Final]</f>
        <v>CASH</v>
      </c>
      <c r="M979" t="str">
        <f>salesTable[Quantity_final]</f>
        <v>INVALID</v>
      </c>
      <c r="N979">
        <f>salesTable[UnitPrice_final]</f>
        <v>2800</v>
      </c>
      <c r="O979" t="str">
        <f>salesTable[revenue_final]</f>
        <v>INVALID</v>
      </c>
      <c r="P979" t="str">
        <f>salesTable[Phone_final]</f>
        <v>0279531355</v>
      </c>
      <c r="Q979" t="str">
        <f>salesTable[email_final]</f>
        <v>Adwoa.Osei84@Example.Con</v>
      </c>
      <c r="R979" t="str">
        <f>salesTable[sources_final]</f>
        <v>Online_Sales_2025.xlsx</v>
      </c>
      <c r="S979" s="22"/>
    </row>
    <row r="980" spans="1:19" x14ac:dyDescent="0.3">
      <c r="A980" s="8" t="str">
        <f>salesTable[orderRef_final]</f>
        <v>GH-TAK-2025-00391</v>
      </c>
      <c r="B980" s="17" t="str">
        <f>salesTable[orderDate_final]</f>
        <v>OUT OF SCOPE</v>
      </c>
      <c r="C980" s="17" t="str">
        <f>salesTable[CustomerID_final]</f>
        <v>C0109</v>
      </c>
      <c r="D980" s="17" t="str">
        <f>salesTable[firstName_Final]</f>
        <v>AKOSUA</v>
      </c>
      <c r="E980" s="17" t="str">
        <f>salesTable[lastName_final]</f>
        <v>APPIAH</v>
      </c>
      <c r="F980" s="17" t="str">
        <f>salesTable[Region_Final]</f>
        <v>TAKORADI</v>
      </c>
      <c r="G980" t="str">
        <f>salesTable[productID_Final]</f>
        <v>P001</v>
      </c>
      <c r="H980" t="str">
        <f>salesTable[productName_final]</f>
        <v>LAPTOP PRO 14</v>
      </c>
      <c r="I980" t="str">
        <f>salesTable[productCategory_finalStatus]</f>
        <v>ELECTRONICS</v>
      </c>
      <c r="J980" t="str">
        <f>salesTable[customerType_Final]</f>
        <v>INDIVIDUAL</v>
      </c>
      <c r="K980" t="str">
        <f>salesTable[SalesChannel_final]</f>
        <v>IN-STORE</v>
      </c>
      <c r="L980" t="str">
        <f>salesTable[paymentMethod_Final]</f>
        <v>BANK TRANSFER</v>
      </c>
      <c r="M980">
        <f>salesTable[Quantity_final]</f>
        <v>1</v>
      </c>
      <c r="N980">
        <f>salesTable[UnitPrice_final]</f>
        <v>4200</v>
      </c>
      <c r="O980">
        <f>salesTable[revenue_final]</f>
        <v>4200</v>
      </c>
      <c r="P980" t="str">
        <f>salesTable[Phone_final]</f>
        <v>0246132330</v>
      </c>
      <c r="Q980" t="str">
        <f>salesTable[email_final]</f>
        <v>Akosua.Appiah10@Example.Com</v>
      </c>
      <c r="R980" t="str">
        <f>salesTable[sources_final]</f>
        <v>Agent_App_2025.csv</v>
      </c>
      <c r="S980" s="22"/>
    </row>
    <row r="981" spans="1:19" x14ac:dyDescent="0.3">
      <c r="A981" s="8" t="str">
        <f>salesTable[orderRef_final]</f>
        <v>GH-TAK-2025-00395</v>
      </c>
      <c r="B981" s="17">
        <f>salesTable[orderDate_final]</f>
        <v>45868</v>
      </c>
      <c r="C981" s="17" t="str">
        <f>salesTable[CustomerID_final]</f>
        <v>C0265</v>
      </c>
      <c r="D981" s="17" t="str">
        <f>salesTable[firstName_Final]</f>
        <v>AKOSUA</v>
      </c>
      <c r="E981" s="17" t="str">
        <f>salesTable[lastName_final]</f>
        <v>APPIAH</v>
      </c>
      <c r="F981" s="17" t="str">
        <f>salesTable[Region_Final]</f>
        <v>TAKORADI</v>
      </c>
      <c r="G981" t="str">
        <f>salesTable[productID_Final]</f>
        <v>P003</v>
      </c>
      <c r="H981" t="str">
        <f>salesTable[productName_final]</f>
        <v>WIRELESS HEADSET</v>
      </c>
      <c r="I981" t="str">
        <f>salesTable[productCategory_finalStatus]</f>
        <v>ELECTRONICS</v>
      </c>
      <c r="J981" t="str">
        <f>salesTable[customerType_Final]</f>
        <v>INDIVIDUAL</v>
      </c>
      <c r="K981" t="str">
        <f>salesTable[SalesChannel_final]</f>
        <v>IN-STORE</v>
      </c>
      <c r="L981" t="str">
        <f>salesTable[paymentMethod_Final]</f>
        <v>BANK TRANSFER</v>
      </c>
      <c r="M981">
        <f>salesTable[Quantity_final]</f>
        <v>9</v>
      </c>
      <c r="N981">
        <f>salesTable[UnitPrice_final]</f>
        <v>420</v>
      </c>
      <c r="O981">
        <f>salesTable[revenue_final]</f>
        <v>3780</v>
      </c>
      <c r="P981" t="str">
        <f>salesTable[Phone_final]</f>
        <v>0276889309</v>
      </c>
      <c r="Q981" t="str">
        <f>salesTable[email_final]</f>
        <v>Akosua.Appiah70@Example.Com</v>
      </c>
      <c r="R981" t="str">
        <f>salesTable[sources_final]</f>
        <v>Retail_POS_2025.csv</v>
      </c>
      <c r="S981" s="22"/>
    </row>
    <row r="982" spans="1:19" x14ac:dyDescent="0.3">
      <c r="A982" s="8" t="str">
        <f>salesTable[orderRef_final]</f>
        <v>GH-TAK-2025-00409</v>
      </c>
      <c r="B982" s="17" t="str">
        <f>salesTable[orderDate_final]</f>
        <v>OUT OF SCOPE</v>
      </c>
      <c r="C982" s="17" t="str">
        <f>salesTable[CustomerID_final]</f>
        <v>C0200</v>
      </c>
      <c r="D982" s="17" t="str">
        <f>salesTable[firstName_Final]</f>
        <v>AMA</v>
      </c>
      <c r="E982" s="17" t="str">
        <f>salesTable[lastName_final]</f>
        <v>APPIAH</v>
      </c>
      <c r="F982" s="17" t="str">
        <f>salesTable[Region_Final]</f>
        <v>TAKORADI</v>
      </c>
      <c r="G982" t="str">
        <f>salesTable[productID_Final]</f>
        <v>P005</v>
      </c>
      <c r="H982" t="str">
        <f>salesTable[productName_final]</f>
        <v>SMARTPHONE X</v>
      </c>
      <c r="I982" t="str">
        <f>salesTable[productCategory_finalStatus]</f>
        <v>ELECTRONICS</v>
      </c>
      <c r="J982" t="str">
        <f>salesTable[customerType_Final]</f>
        <v>INDIVIDUAL</v>
      </c>
      <c r="K982" t="str">
        <f>salesTable[SalesChannel_final]</f>
        <v>ONLINE</v>
      </c>
      <c r="L982" t="str">
        <f>salesTable[paymentMethod_Final]</f>
        <v>CARD</v>
      </c>
      <c r="M982">
        <f>salesTable[Quantity_final]</f>
        <v>9</v>
      </c>
      <c r="N982">
        <f>salesTable[UnitPrice_final]</f>
        <v>2800</v>
      </c>
      <c r="O982">
        <f>salesTable[revenue_final]</f>
        <v>25200</v>
      </c>
      <c r="P982" t="str">
        <f>salesTable[Phone_final]</f>
        <v>0243386371</v>
      </c>
      <c r="Q982" t="str">
        <f>salesTable[email_final]</f>
        <v>Ama.Appiah70@Example.Com</v>
      </c>
      <c r="R982" t="str">
        <f>salesTable[sources_final]</f>
        <v>Retail_POS_2025.csv</v>
      </c>
      <c r="S982" s="22"/>
    </row>
    <row r="983" spans="1:19" x14ac:dyDescent="0.3">
      <c r="A983" s="8" t="str">
        <f>salesTable[orderRef_final]</f>
        <v>GH-TAK-2025-00438</v>
      </c>
      <c r="B983" s="17">
        <f>salesTable[orderDate_final]</f>
        <v>45869</v>
      </c>
      <c r="C983" s="17" t="str">
        <f>salesTable[CustomerID_final]</f>
        <v>C0152</v>
      </c>
      <c r="D983" s="17" t="str">
        <f>salesTable[firstName_Final]</f>
        <v>ADWOA</v>
      </c>
      <c r="E983" s="17" t="str">
        <f>salesTable[lastName_final]</f>
        <v>ADDO</v>
      </c>
      <c r="F983" s="17" t="str">
        <f>salesTable[Region_Final]</f>
        <v>TAKORADI</v>
      </c>
      <c r="G983" t="str">
        <f>salesTable[productID_Final]</f>
        <v>P011</v>
      </c>
      <c r="H983" t="str">
        <f>salesTable[productName_final]</f>
        <v>EXECUTIVE DESK</v>
      </c>
      <c r="I983" t="str">
        <f>salesTable[productCategory_finalStatus]</f>
        <v>FURNITURE</v>
      </c>
      <c r="J983" t="str">
        <f>salesTable[customerType_Final]</f>
        <v>BUSINESS</v>
      </c>
      <c r="K983" t="str">
        <f>salesTable[SalesChannel_final]</f>
        <v>AGENT</v>
      </c>
      <c r="L983" t="str">
        <f>salesTable[paymentMethod_Final]</f>
        <v>CASH</v>
      </c>
      <c r="M983">
        <f>salesTable[Quantity_final]</f>
        <v>2</v>
      </c>
      <c r="N983">
        <f>salesTable[UnitPrice_final]</f>
        <v>2400</v>
      </c>
      <c r="O983">
        <f>salesTable[revenue_final]</f>
        <v>4800</v>
      </c>
      <c r="P983" t="str">
        <f>salesTable[Phone_final]</f>
        <v>0207919993</v>
      </c>
      <c r="Q983" t="str">
        <f>salesTable[email_final]</f>
        <v>Adwoa.Addo69@Example.Com</v>
      </c>
      <c r="R983" t="str">
        <f>salesTable[sources_final]</f>
        <v>Online_Sales_2025.xlsx</v>
      </c>
      <c r="S983" s="22"/>
    </row>
    <row r="984" spans="1:19" x14ac:dyDescent="0.3">
      <c r="A984" s="8" t="str">
        <f>salesTable[orderRef_final]</f>
        <v>GH-TAK-2025-00442</v>
      </c>
      <c r="B984" s="17" t="str">
        <f>salesTable[orderDate_final]</f>
        <v>OUT OF SCOPE</v>
      </c>
      <c r="C984" s="17" t="str">
        <f>salesTable[CustomerID_final]</f>
        <v>C0050</v>
      </c>
      <c r="D984" s="17" t="str">
        <f>salesTable[firstName_Final]</f>
        <v>AKOSUA</v>
      </c>
      <c r="E984" s="17" t="str">
        <f>salesTable[lastName_final]</f>
        <v>ADDO</v>
      </c>
      <c r="F984" s="17" t="str">
        <f>salesTable[Region_Final]</f>
        <v>TAKORADI</v>
      </c>
      <c r="G984" t="str">
        <f>salesTable[productID_Final]</f>
        <v>P002</v>
      </c>
      <c r="H984" t="str">
        <f>salesTable[productName_final]</f>
        <v>OFFICE CHAIR</v>
      </c>
      <c r="I984" t="str">
        <f>salesTable[productCategory_finalStatus]</f>
        <v>FURNITURE</v>
      </c>
      <c r="J984" t="str">
        <f>salesTable[customerType_Final]</f>
        <v>GOVERNMENT</v>
      </c>
      <c r="K984" t="str">
        <f>salesTable[SalesChannel_final]</f>
        <v>ONLINE</v>
      </c>
      <c r="L984" t="str">
        <f>salesTable[paymentMethod_Final]</f>
        <v>BANK TRANSFER</v>
      </c>
      <c r="M984">
        <f>salesTable[Quantity_final]</f>
        <v>12</v>
      </c>
      <c r="N984">
        <f>salesTable[UnitPrice_final]</f>
        <v>850</v>
      </c>
      <c r="O984">
        <f>salesTable[revenue_final]</f>
        <v>10200</v>
      </c>
      <c r="P984" t="str">
        <f>salesTable[Phone_final]</f>
        <v>0558157458</v>
      </c>
      <c r="Q984" t="str">
        <f>salesTable[email_final]</f>
        <v>Akosua.Addo37@Example.Com</v>
      </c>
      <c r="R984" t="str">
        <f>salesTable[sources_final]</f>
        <v>Agent_App_2025.csv</v>
      </c>
      <c r="S984" s="22"/>
    </row>
    <row r="985" spans="1:19" x14ac:dyDescent="0.3">
      <c r="A985" s="8" t="str">
        <f>salesTable[orderRef_final]</f>
        <v>GH-TAK-2025-00449</v>
      </c>
      <c r="B985" s="17">
        <f>salesTable[orderDate_final]</f>
        <v>45714</v>
      </c>
      <c r="C985" s="17" t="str">
        <f>salesTable[CustomerID_final]</f>
        <v>C0206</v>
      </c>
      <c r="D985" s="17" t="str">
        <f>salesTable[firstName_Final]</f>
        <v>AMA</v>
      </c>
      <c r="E985" s="17" t="str">
        <f>salesTable[lastName_final]</f>
        <v>BADU</v>
      </c>
      <c r="F985" s="17" t="str">
        <f>salesTable[Region_Final]</f>
        <v>TAKORADI</v>
      </c>
      <c r="G985" t="str">
        <f>salesTable[productID_Final]</f>
        <v>P004</v>
      </c>
      <c r="H985" t="str">
        <f>salesTable[productName_final]</f>
        <v>LASER PRINTER</v>
      </c>
      <c r="I985" t="str">
        <f>salesTable[productCategory_finalStatus]</f>
        <v>OFFICE SUPPLIES</v>
      </c>
      <c r="J985" t="str">
        <f>salesTable[customerType_Final]</f>
        <v>GOVERNMENT</v>
      </c>
      <c r="K985" t="str">
        <f>salesTable[SalesChannel_final]</f>
        <v>AGENT</v>
      </c>
      <c r="L985" t="str">
        <f>salesTable[paymentMethod_Final]</f>
        <v>CASH</v>
      </c>
      <c r="M985">
        <f>salesTable[Quantity_final]</f>
        <v>11</v>
      </c>
      <c r="N985">
        <f>salesTable[UnitPrice_final]</f>
        <v>1650</v>
      </c>
      <c r="O985">
        <f>salesTable[revenue_final]</f>
        <v>18150</v>
      </c>
      <c r="P985" t="str">
        <f>salesTable[Phone_final]</f>
        <v>0549924959</v>
      </c>
      <c r="Q985" t="str">
        <f>salesTable[email_final]</f>
        <v>Ama.Badu64@Example.Com</v>
      </c>
      <c r="R985" t="str">
        <f>salesTable[sources_final]</f>
        <v>Online_Sales_2025.xlsx</v>
      </c>
      <c r="S985" s="22"/>
    </row>
    <row r="986" spans="1:19" x14ac:dyDescent="0.3">
      <c r="A986" s="8" t="str">
        <f>salesTable[orderRef_final]</f>
        <v>GH-TAK-2025-00452</v>
      </c>
      <c r="B986" s="17">
        <f>salesTable[orderDate_final]</f>
        <v>45996</v>
      </c>
      <c r="C986" s="17" t="str">
        <f>salesTable[CustomerID_final]</f>
        <v>C0052</v>
      </c>
      <c r="D986" s="17" t="str">
        <f>salesTable[firstName_Final]</f>
        <v>KOJO</v>
      </c>
      <c r="E986" s="17" t="str">
        <f>salesTable[lastName_final]</f>
        <v>ADDO</v>
      </c>
      <c r="F986" s="17" t="str">
        <f>salesTable[Region_Final]</f>
        <v>TAKORADI</v>
      </c>
      <c r="G986" t="str">
        <f>salesTable[productID_Final]</f>
        <v>P012</v>
      </c>
      <c r="H986" t="str">
        <f>salesTable[productName_final]</f>
        <v>BLENDER PLUS</v>
      </c>
      <c r="I986" t="str">
        <f>salesTable[productCategory_finalStatus]</f>
        <v>HOME APPLIANCES</v>
      </c>
      <c r="J986" t="str">
        <f>salesTable[customerType_Final]</f>
        <v>INDIVIDUAL</v>
      </c>
      <c r="K986" t="str">
        <f>salesTable[SalesChannel_final]</f>
        <v>ONLINE</v>
      </c>
      <c r="L986" t="str">
        <f>salesTable[paymentMethod_Final]</f>
        <v>CARD</v>
      </c>
      <c r="M986" t="str">
        <f>salesTable[Quantity_final]</f>
        <v>INVALID</v>
      </c>
      <c r="N986">
        <f>salesTable[UnitPrice_final]</f>
        <v>620</v>
      </c>
      <c r="O986" t="str">
        <f>salesTable[revenue_final]</f>
        <v>INVALID</v>
      </c>
      <c r="P986" t="str">
        <f>salesTable[Phone_final]</f>
        <v>0206746812</v>
      </c>
      <c r="Q986" t="str">
        <f>salesTable[email_final]</f>
        <v>Kojo.Addo78@Example.Con</v>
      </c>
      <c r="R986" t="str">
        <f>salesTable[sources_final]</f>
        <v>Retail_POS_2025.csv</v>
      </c>
      <c r="S986" s="22"/>
    </row>
    <row r="987" spans="1:19" x14ac:dyDescent="0.3">
      <c r="A987" s="8" t="str">
        <f>salesTable[orderRef_final]</f>
        <v>GH-TAK-2025-00455</v>
      </c>
      <c r="B987" s="17">
        <f>salesTable[orderDate_final]</f>
        <v>45814</v>
      </c>
      <c r="C987" s="17" t="str">
        <f>salesTable[CustomerID_final]</f>
        <v>C0019</v>
      </c>
      <c r="D987" s="17" t="str">
        <f>salesTable[firstName_Final]</f>
        <v>KOFI</v>
      </c>
      <c r="E987" s="17" t="str">
        <f>salesTable[lastName_final]</f>
        <v>ASARE</v>
      </c>
      <c r="F987" s="17" t="str">
        <f>salesTable[Region_Final]</f>
        <v>TAKORADI</v>
      </c>
      <c r="G987" t="str">
        <f>salesTable[productID_Final]</f>
        <v>P003</v>
      </c>
      <c r="H987" t="str">
        <f>salesTable[productName_final]</f>
        <v>WIRELESS HEADSET</v>
      </c>
      <c r="I987" t="str">
        <f>salesTable[productCategory_finalStatus]</f>
        <v>ELECTRONICS</v>
      </c>
      <c r="J987" t="str">
        <f>salesTable[customerType_Final]</f>
        <v>BUSINESS</v>
      </c>
      <c r="K987" t="str">
        <f>salesTable[SalesChannel_final]</f>
        <v>IN-STORE</v>
      </c>
      <c r="L987" t="str">
        <f>salesTable[paymentMethod_Final]</f>
        <v>CARD</v>
      </c>
      <c r="M987">
        <f>salesTable[Quantity_final]</f>
        <v>1</v>
      </c>
      <c r="N987">
        <f>salesTable[UnitPrice_final]</f>
        <v>420</v>
      </c>
      <c r="O987">
        <f>salesTable[revenue_final]</f>
        <v>420</v>
      </c>
      <c r="P987" t="str">
        <f>salesTable[Phone_final]</f>
        <v>0274368329</v>
      </c>
      <c r="Q987" t="str">
        <f>salesTable[email_final]</f>
        <v>Kofi.Asare21@Example.Com</v>
      </c>
      <c r="R987" t="str">
        <f>salesTable[sources_final]</f>
        <v>Online_Sales_2025.xlsx</v>
      </c>
      <c r="S987" s="22"/>
    </row>
    <row r="988" spans="1:19" x14ac:dyDescent="0.3">
      <c r="A988" s="8" t="str">
        <f>salesTable[orderRef_final]</f>
        <v>GH-TAK-2025-00457</v>
      </c>
      <c r="B988" s="17" t="str">
        <f>salesTable[orderDate_final]</f>
        <v>OUT OF SCOPE</v>
      </c>
      <c r="C988" s="17" t="str">
        <f>salesTable[CustomerID_final]</f>
        <v>C0273</v>
      </c>
      <c r="D988" s="17" t="str">
        <f>salesTable[firstName_Final]</f>
        <v>AKOSUA</v>
      </c>
      <c r="E988" s="17" t="str">
        <f>salesTable[lastName_final]</f>
        <v>OSEI</v>
      </c>
      <c r="F988" s="17" t="str">
        <f>salesTable[Region_Final]</f>
        <v>TAKORADI</v>
      </c>
      <c r="G988" t="str">
        <f>salesTable[productID_Final]</f>
        <v>P012</v>
      </c>
      <c r="H988" t="str">
        <f>salesTable[productName_final]</f>
        <v>BLENDER PLUS</v>
      </c>
      <c r="I988" t="str">
        <f>salesTable[productCategory_finalStatus]</f>
        <v>HOME APPLIANCES</v>
      </c>
      <c r="J988" t="str">
        <f>salesTable[customerType_Final]</f>
        <v>INDIVIDUAL</v>
      </c>
      <c r="K988" t="str">
        <f>salesTable[SalesChannel_final]</f>
        <v>ONLINE</v>
      </c>
      <c r="L988" t="str">
        <f>salesTable[paymentMethod_Final]</f>
        <v>CASH</v>
      </c>
      <c r="M988">
        <f>salesTable[Quantity_final]</f>
        <v>9</v>
      </c>
      <c r="N988">
        <f>salesTable[UnitPrice_final]</f>
        <v>620</v>
      </c>
      <c r="O988">
        <f>salesTable[revenue_final]</f>
        <v>5580</v>
      </c>
      <c r="P988" t="str">
        <f>salesTable[Phone_final]</f>
        <v>0545962799</v>
      </c>
      <c r="Q988" t="str">
        <f>salesTable[email_final]</f>
        <v>Akosua.Osei5@Example.Con</v>
      </c>
      <c r="R988" t="str">
        <f>salesTable[sources_final]</f>
        <v>Mobile_App_Export.csv</v>
      </c>
      <c r="S988" s="22"/>
    </row>
    <row r="989" spans="1:19" x14ac:dyDescent="0.3">
      <c r="A989" s="8" t="str">
        <f>salesTable[orderRef_final]</f>
        <v>GH-TAK-2025-00483</v>
      </c>
      <c r="B989" s="17">
        <f>salesTable[orderDate_final]</f>
        <v>45900</v>
      </c>
      <c r="C989" s="17" t="str">
        <f>salesTable[CustomerID_final]</f>
        <v>C0392</v>
      </c>
      <c r="D989" s="17" t="str">
        <f>salesTable[firstName_Final]</f>
        <v>AMA</v>
      </c>
      <c r="E989" s="17" t="str">
        <f>salesTable[lastName_final]</f>
        <v>BADU</v>
      </c>
      <c r="F989" s="17" t="str">
        <f>salesTable[Region_Final]</f>
        <v>TAKORADI</v>
      </c>
      <c r="G989" t="str">
        <f>salesTable[productID_Final]</f>
        <v>P011</v>
      </c>
      <c r="H989" t="str">
        <f>salesTable[productName_final]</f>
        <v>EXECUTIVE DESK</v>
      </c>
      <c r="I989" t="str">
        <f>salesTable[productCategory_finalStatus]</f>
        <v>FURNITURE</v>
      </c>
      <c r="J989" t="str">
        <f>salesTable[customerType_Final]</f>
        <v>INDIVIDUAL</v>
      </c>
      <c r="K989" t="str">
        <f>salesTable[SalesChannel_final]</f>
        <v>IN-STORE</v>
      </c>
      <c r="L989" t="str">
        <f>salesTable[paymentMethod_Final]</f>
        <v>CARD</v>
      </c>
      <c r="M989">
        <f>salesTable[Quantity_final]</f>
        <v>2</v>
      </c>
      <c r="N989">
        <f>salesTable[UnitPrice_final]</f>
        <v>2400</v>
      </c>
      <c r="O989">
        <f>salesTable[revenue_final]</f>
        <v>4800</v>
      </c>
      <c r="P989" t="str">
        <f>salesTable[Phone_final]</f>
        <v>0277197640</v>
      </c>
      <c r="Q989" t="str">
        <f>salesTable[email_final]</f>
        <v>Ama.Badu30Example.Com</v>
      </c>
      <c r="R989" t="str">
        <f>salesTable[sources_final]</f>
        <v>Retail_POS_2025.csv</v>
      </c>
      <c r="S989" s="22"/>
    </row>
    <row r="990" spans="1:19" x14ac:dyDescent="0.3">
      <c r="A990" s="8" t="str">
        <f>salesTable[orderRef_final]</f>
        <v>GH-TAK-2025-00486</v>
      </c>
      <c r="B990" s="17">
        <f>salesTable[orderDate_final]</f>
        <v>45892</v>
      </c>
      <c r="C990" s="17" t="str">
        <f>salesTable[CustomerID_final]</f>
        <v>C0385</v>
      </c>
      <c r="D990" s="17" t="str">
        <f>salesTable[firstName_Final]</f>
        <v>ADWOA</v>
      </c>
      <c r="E990" s="17" t="str">
        <f>salesTable[lastName_final]</f>
        <v>MENSAH</v>
      </c>
      <c r="F990" s="17" t="str">
        <f>salesTable[Region_Final]</f>
        <v>TAKORADI</v>
      </c>
      <c r="G990" t="str">
        <f>salesTable[productID_Final]</f>
        <v>P011</v>
      </c>
      <c r="H990" t="str">
        <f>salesTable[productName_final]</f>
        <v>EXECUTIVE DESK</v>
      </c>
      <c r="I990" t="str">
        <f>salesTable[productCategory_finalStatus]</f>
        <v>FURNITURE</v>
      </c>
      <c r="J990" t="str">
        <f>salesTable[customerType_Final]</f>
        <v>INDIVIDUAL</v>
      </c>
      <c r="K990" t="str">
        <f>salesTable[SalesChannel_final]</f>
        <v>IN-STORE</v>
      </c>
      <c r="L990" t="str">
        <f>salesTable[paymentMethod_Final]</f>
        <v>CARD</v>
      </c>
      <c r="M990">
        <f>salesTable[Quantity_final]</f>
        <v>5</v>
      </c>
      <c r="N990">
        <f>salesTable[UnitPrice_final]</f>
        <v>2400</v>
      </c>
      <c r="O990">
        <f>salesTable[revenue_final]</f>
        <v>12000</v>
      </c>
      <c r="P990" t="str">
        <f>salesTable[Phone_final]</f>
        <v>0241924386</v>
      </c>
      <c r="Q990" t="str">
        <f>salesTable[email_final]</f>
        <v>Adwoa.Mensah40@Example.Com</v>
      </c>
      <c r="R990" t="str">
        <f>salesTable[sources_final]</f>
        <v>Mobile_App_Export.csv</v>
      </c>
      <c r="S990" s="22"/>
    </row>
    <row r="991" spans="1:19" x14ac:dyDescent="0.3">
      <c r="A991" s="8" t="str">
        <f>salesTable[orderRef_final]</f>
        <v>GH-TAK-2025-00510</v>
      </c>
      <c r="B991" s="17">
        <f>salesTable[orderDate_final]</f>
        <v>45698</v>
      </c>
      <c r="C991" s="17" t="str">
        <f>salesTable[CustomerID_final]</f>
        <v>C0120</v>
      </c>
      <c r="D991" s="17" t="str">
        <f>salesTable[firstName_Final]</f>
        <v>ABENA</v>
      </c>
      <c r="E991" s="17" t="str">
        <f>salesTable[lastName_final]</f>
        <v>OSEI</v>
      </c>
      <c r="F991" s="17" t="str">
        <f>salesTable[Region_Final]</f>
        <v>TAKORADI</v>
      </c>
      <c r="G991" t="str">
        <f>salesTable[productID_Final]</f>
        <v>P010</v>
      </c>
      <c r="H991" t="str">
        <f>salesTable[productName_final]</f>
        <v>AIR CONDITIONER</v>
      </c>
      <c r="I991" t="str">
        <f>salesTable[productCategory_finalStatus]</f>
        <v>HOME APPLIANCES</v>
      </c>
      <c r="J991" t="str">
        <f>salesTable[customerType_Final]</f>
        <v>GOVERNMENT</v>
      </c>
      <c r="K991" t="str">
        <f>salesTable[SalesChannel_final]</f>
        <v>ONLINE</v>
      </c>
      <c r="L991" t="str">
        <f>salesTable[paymentMethod_Final]</f>
        <v>BANK TRANSFER</v>
      </c>
      <c r="M991">
        <f>salesTable[Quantity_final]</f>
        <v>10</v>
      </c>
      <c r="N991">
        <f>salesTable[UnitPrice_final]</f>
        <v>3650</v>
      </c>
      <c r="O991">
        <f>salesTable[revenue_final]</f>
        <v>36500</v>
      </c>
      <c r="P991" t="str">
        <f>salesTable[Phone_final]</f>
        <v>0241234567</v>
      </c>
      <c r="Q991" t="str">
        <f>salesTable[email_final]</f>
        <v>Abena.Osei97@Example.Com</v>
      </c>
      <c r="R991" t="str">
        <f>salesTable[sources_final]</f>
        <v>Agent_App_2025.csv</v>
      </c>
      <c r="S991" s="22"/>
    </row>
    <row r="992" spans="1:19" x14ac:dyDescent="0.3">
      <c r="A992" s="8" t="str">
        <f>salesTable[orderRef_final]</f>
        <v>GH-TAK-2025-00511</v>
      </c>
      <c r="B992" s="17">
        <f>salesTable[orderDate_final]</f>
        <v>45776</v>
      </c>
      <c r="C992" s="17" t="str">
        <f>salesTable[CustomerID_final]</f>
        <v>C0375</v>
      </c>
      <c r="D992" s="17" t="str">
        <f>salesTable[firstName_Final]</f>
        <v>DANIEL</v>
      </c>
      <c r="E992" s="17" t="str">
        <f>salesTable[lastName_final]</f>
        <v>OWUSU</v>
      </c>
      <c r="F992" s="17" t="str">
        <f>salesTable[Region_Final]</f>
        <v>TAKORADI</v>
      </c>
      <c r="G992" t="str">
        <f>salesTable[productID_Final]</f>
        <v>P005</v>
      </c>
      <c r="H992" t="str">
        <f>salesTable[productName_final]</f>
        <v>SMARTPHONE X</v>
      </c>
      <c r="I992" t="str">
        <f>salesTable[productCategory_finalStatus]</f>
        <v>ELECTRONICS</v>
      </c>
      <c r="J992" t="str">
        <f>salesTable[customerType_Final]</f>
        <v>INDIVIDUAL</v>
      </c>
      <c r="K992" t="str">
        <f>salesTable[SalesChannel_final]</f>
        <v>ONLINE</v>
      </c>
      <c r="L992" t="str">
        <f>salesTable[paymentMethod_Final]</f>
        <v>MOBILE MONEY</v>
      </c>
      <c r="M992">
        <f>salesTable[Quantity_final]</f>
        <v>4</v>
      </c>
      <c r="N992">
        <f>salesTable[UnitPrice_final]</f>
        <v>2800</v>
      </c>
      <c r="O992">
        <f>salesTable[revenue_final]</f>
        <v>11200</v>
      </c>
      <c r="P992" t="str">
        <f>salesTable[Phone_final]</f>
        <v>0592537821</v>
      </c>
      <c r="Q992" t="str">
        <f>salesTable[email_final]</f>
        <v>Daniel.Owusu85@Example.Com</v>
      </c>
      <c r="R992" t="str">
        <f>salesTable[sources_final]</f>
        <v>Mobile_App_Export.csv</v>
      </c>
      <c r="S992" s="22"/>
    </row>
    <row r="993" spans="1:19" x14ac:dyDescent="0.3">
      <c r="A993" s="8" t="str">
        <f>salesTable[orderRef_final]</f>
        <v>GH-TAK-2025-00521</v>
      </c>
      <c r="B993" s="17">
        <f>salesTable[orderDate_final]</f>
        <v>45920</v>
      </c>
      <c r="C993" s="17" t="str">
        <f>salesTable[CustomerID_final]</f>
        <v>C0163</v>
      </c>
      <c r="D993" s="17" t="str">
        <f>salesTable[firstName_Final]</f>
        <v>ESI</v>
      </c>
      <c r="E993" s="17" t="str">
        <f>salesTable[lastName_final]</f>
        <v>APPIAH</v>
      </c>
      <c r="F993" s="17" t="str">
        <f>salesTable[Region_Final]</f>
        <v>TAKORADI</v>
      </c>
      <c r="G993" t="str">
        <f>salesTable[productID_Final]</f>
        <v>P001</v>
      </c>
      <c r="H993" t="str">
        <f>salesTable[productName_final]</f>
        <v>LAPTOP PRO 14</v>
      </c>
      <c r="I993" t="str">
        <f>salesTable[productCategory_finalStatus]</f>
        <v>ELECTRONICS</v>
      </c>
      <c r="J993" t="str">
        <f>salesTable[customerType_Final]</f>
        <v>BUSINESS</v>
      </c>
      <c r="K993" t="str">
        <f>salesTable[SalesChannel_final]</f>
        <v>AGENT</v>
      </c>
      <c r="L993" t="str">
        <f>salesTable[paymentMethod_Final]</f>
        <v>CASH</v>
      </c>
      <c r="M993">
        <f>salesTable[Quantity_final]</f>
        <v>11</v>
      </c>
      <c r="N993" t="str">
        <f>salesTable[UnitPrice_final]</f>
        <v>INVALID</v>
      </c>
      <c r="O993" t="str">
        <f>salesTable[revenue_final]</f>
        <v>INVALID</v>
      </c>
      <c r="P993" t="str">
        <f>salesTable[Phone_final]</f>
        <v>0204424384</v>
      </c>
      <c r="Q993" t="str">
        <f>salesTable[email_final]</f>
        <v>Esi.Appiah90@Example.Com</v>
      </c>
      <c r="R993" t="str">
        <f>salesTable[sources_final]</f>
        <v>Retail_POS_2025.csv</v>
      </c>
      <c r="S993" s="22"/>
    </row>
    <row r="994" spans="1:19" x14ac:dyDescent="0.3">
      <c r="A994" s="8" t="str">
        <f>salesTable[orderRef_final]</f>
        <v>GH-TAK-2025-00522</v>
      </c>
      <c r="B994" s="17">
        <f>salesTable[orderDate_final]</f>
        <v>45847</v>
      </c>
      <c r="C994" s="17" t="str">
        <f>salesTable[CustomerID_final]</f>
        <v>C0140</v>
      </c>
      <c r="D994" s="17" t="str">
        <f>salesTable[firstName_Final]</f>
        <v>ABENA</v>
      </c>
      <c r="E994" s="17" t="str">
        <f>salesTable[lastName_final]</f>
        <v>OSEI</v>
      </c>
      <c r="F994" s="17" t="str">
        <f>salesTable[Region_Final]</f>
        <v>TAKORADI</v>
      </c>
      <c r="G994" t="str">
        <f>salesTable[productID_Final]</f>
        <v>P011</v>
      </c>
      <c r="H994" t="str">
        <f>salesTable[productName_final]</f>
        <v>EXECUTIVE DESK</v>
      </c>
      <c r="I994" t="str">
        <f>salesTable[productCategory_finalStatus]</f>
        <v>FURNITURE</v>
      </c>
      <c r="J994" t="str">
        <f>salesTable[customerType_Final]</f>
        <v>GOVERNMENT</v>
      </c>
      <c r="K994" t="str">
        <f>salesTable[SalesChannel_final]</f>
        <v>IN-STORE</v>
      </c>
      <c r="L994" t="str">
        <f>salesTable[paymentMethod_Final]</f>
        <v>CARD</v>
      </c>
      <c r="M994">
        <f>salesTable[Quantity_final]</f>
        <v>4</v>
      </c>
      <c r="N994">
        <f>salesTable[UnitPrice_final]</f>
        <v>2400</v>
      </c>
      <c r="O994">
        <f>salesTable[revenue_final]</f>
        <v>9600</v>
      </c>
      <c r="P994" t="str">
        <f>salesTable[Phone_final]</f>
        <v>0263429579</v>
      </c>
      <c r="Q994" t="str">
        <f>salesTable[email_final]</f>
        <v>Abena.Osei44@Example.Com</v>
      </c>
      <c r="R994" t="str">
        <f>salesTable[sources_final]</f>
        <v>Agent_App_2025.csv</v>
      </c>
      <c r="S994" s="22"/>
    </row>
    <row r="995" spans="1:19" x14ac:dyDescent="0.3">
      <c r="A995" s="8" t="str">
        <f>salesTable[orderRef_final]</f>
        <v>GH-TAK-2025-00524</v>
      </c>
      <c r="B995" s="17">
        <f>salesTable[orderDate_final]</f>
        <v>45813</v>
      </c>
      <c r="C995" s="17" t="str">
        <f>salesTable[CustomerID_final]</f>
        <v>C0250</v>
      </c>
      <c r="D995" s="17" t="str">
        <f>salesTable[firstName_Final]</f>
        <v>AKOSUA</v>
      </c>
      <c r="E995" s="17" t="str">
        <f>salesTable[lastName_final]</f>
        <v>ANTWI</v>
      </c>
      <c r="F995" s="17" t="str">
        <f>salesTable[Region_Final]</f>
        <v>TAKORADI</v>
      </c>
      <c r="G995" t="str">
        <f>salesTable[productID_Final]</f>
        <v>P002</v>
      </c>
      <c r="H995" t="str">
        <f>salesTable[productName_final]</f>
        <v>OFFICE CHAIR</v>
      </c>
      <c r="I995" t="str">
        <f>salesTable[productCategory_finalStatus]</f>
        <v>FURNITURE</v>
      </c>
      <c r="J995" t="str">
        <f>salesTable[customerType_Final]</f>
        <v>GOVERNMENT</v>
      </c>
      <c r="K995" t="str">
        <f>salesTable[SalesChannel_final]</f>
        <v>ONLINE</v>
      </c>
      <c r="L995" t="str">
        <f>salesTable[paymentMethod_Final]</f>
        <v>CARD</v>
      </c>
      <c r="M995">
        <f>salesTable[Quantity_final]</f>
        <v>2</v>
      </c>
      <c r="N995">
        <f>salesTable[UnitPrice_final]</f>
        <v>850</v>
      </c>
      <c r="O995">
        <f>salesTable[revenue_final]</f>
        <v>1700</v>
      </c>
      <c r="P995" t="str">
        <f>salesTable[Phone_final]</f>
        <v>0265078172</v>
      </c>
      <c r="Q995" t="str">
        <f>salesTable[email_final]</f>
        <v>Akosua.Antwi31@Example.Com</v>
      </c>
      <c r="R995" t="str">
        <f>salesTable[sources_final]</f>
        <v>Online_Sales_2025.xlsx</v>
      </c>
      <c r="S995" s="22"/>
    </row>
    <row r="996" spans="1:19" x14ac:dyDescent="0.3">
      <c r="A996" s="8" t="str">
        <f>salesTable[orderRef_final]</f>
        <v>GH-TAK-2025-00528</v>
      </c>
      <c r="B996" s="17">
        <f>salesTable[orderDate_final]</f>
        <v>45716</v>
      </c>
      <c r="C996" s="17" t="str">
        <f>salesTable[CustomerID_final]</f>
        <v>C0136</v>
      </c>
      <c r="D996" s="17" t="str">
        <f>salesTable[firstName_Final]</f>
        <v>ADWOA</v>
      </c>
      <c r="E996" s="17" t="str">
        <f>salesTable[lastName_final]</f>
        <v>ARTHUR</v>
      </c>
      <c r="F996" s="17" t="str">
        <f>salesTable[Region_Final]</f>
        <v>TAKORADI</v>
      </c>
      <c r="G996" t="str">
        <f>salesTable[productID_Final]</f>
        <v>P007</v>
      </c>
      <c r="H996" t="str">
        <f>salesTable[productName_final]</f>
        <v>COTTON SHIRT</v>
      </c>
      <c r="I996" t="str">
        <f>salesTable[productCategory_finalStatus]</f>
        <v>CLOTHING</v>
      </c>
      <c r="J996" t="str">
        <f>salesTable[customerType_Final]</f>
        <v>INDIVIDUAL</v>
      </c>
      <c r="K996" t="str">
        <f>salesTable[SalesChannel_final]</f>
        <v>ONLINE</v>
      </c>
      <c r="L996" t="str">
        <f>salesTable[paymentMethod_Final]</f>
        <v>CASH</v>
      </c>
      <c r="M996">
        <f>salesTable[Quantity_final]</f>
        <v>11</v>
      </c>
      <c r="N996">
        <f>salesTable[UnitPrice_final]</f>
        <v>180</v>
      </c>
      <c r="O996">
        <f>salesTable[revenue_final]</f>
        <v>1980</v>
      </c>
      <c r="P996" t="str">
        <f>salesTable[Phone_final]</f>
        <v>0208638323</v>
      </c>
      <c r="Q996" t="str">
        <f>salesTable[email_final]</f>
        <v>Adwoa.Arthur87@Example.Com</v>
      </c>
      <c r="R996" t="str">
        <f>salesTable[sources_final]</f>
        <v>Agent_App_2025.csv</v>
      </c>
      <c r="S996" s="22"/>
    </row>
    <row r="997" spans="1:19" x14ac:dyDescent="0.3">
      <c r="A997" s="8" t="str">
        <f>salesTable[orderRef_final]</f>
        <v>GH-TAK-2025-00541</v>
      </c>
      <c r="B997" s="17">
        <f>salesTable[orderDate_final]</f>
        <v>45919</v>
      </c>
      <c r="C997" s="17" t="str">
        <f>salesTable[CustomerID_final]</f>
        <v>C0080</v>
      </c>
      <c r="D997" s="17" t="str">
        <f>salesTable[firstName_Final]</f>
        <v>ADWOA</v>
      </c>
      <c r="E997" s="17" t="str">
        <f>salesTable[lastName_final]</f>
        <v>ARTHUR</v>
      </c>
      <c r="F997" s="17" t="str">
        <f>salesTable[Region_Final]</f>
        <v>TAKORADI</v>
      </c>
      <c r="G997" t="str">
        <f>salesTable[productID_Final]</f>
        <v>P002</v>
      </c>
      <c r="H997" t="str">
        <f>salesTable[productName_final]</f>
        <v>OFFICE CHAIR</v>
      </c>
      <c r="I997" t="str">
        <f>salesTable[productCategory_finalStatus]</f>
        <v>FURNITURE</v>
      </c>
      <c r="J997" t="str">
        <f>salesTable[customerType_Final]</f>
        <v>BUSINESS</v>
      </c>
      <c r="K997" t="str">
        <f>salesTable[SalesChannel_final]</f>
        <v>MOBILE APP</v>
      </c>
      <c r="L997" t="str">
        <f>salesTable[paymentMethod_Final]</f>
        <v>MOBILE MONEY</v>
      </c>
      <c r="M997">
        <f>salesTable[Quantity_final]</f>
        <v>1</v>
      </c>
      <c r="N997">
        <f>salesTable[UnitPrice_final]</f>
        <v>850</v>
      </c>
      <c r="O997">
        <f>salesTable[revenue_final]</f>
        <v>850</v>
      </c>
      <c r="P997" t="str">
        <f>salesTable[Phone_final]</f>
        <v>0599912703</v>
      </c>
      <c r="Q997" t="str">
        <f>salesTable[email_final]</f>
        <v>Adwoa.Arthur52@Example.Com</v>
      </c>
      <c r="R997" t="str">
        <f>salesTable[sources_final]</f>
        <v>Mobile_App_Export.csv</v>
      </c>
      <c r="S997" s="22"/>
    </row>
    <row r="998" spans="1:19" x14ac:dyDescent="0.3">
      <c r="A998" s="8" t="str">
        <f>salesTable[orderRef_final]</f>
        <v>GH-TAK-2025-00548</v>
      </c>
      <c r="B998" s="17">
        <f>salesTable[orderDate_final]</f>
        <v>45839</v>
      </c>
      <c r="C998" s="17" t="str">
        <f>salesTable[CustomerID_final]</f>
        <v>C0161</v>
      </c>
      <c r="D998" s="17" t="str">
        <f>salesTable[firstName_Final]</f>
        <v>ESI</v>
      </c>
      <c r="E998" s="17" t="str">
        <f>salesTable[lastName_final]</f>
        <v>ADDO</v>
      </c>
      <c r="F998" s="17" t="str">
        <f>salesTable[Region_Final]</f>
        <v>TAKORADI</v>
      </c>
      <c r="G998" t="str">
        <f>salesTable[productID_Final]</f>
        <v>P011</v>
      </c>
      <c r="H998" t="str">
        <f>salesTable[productName_final]</f>
        <v>EXECUTIVE DESK</v>
      </c>
      <c r="I998" t="str">
        <f>salesTable[productCategory_finalStatus]</f>
        <v>FURNITURE</v>
      </c>
      <c r="J998" t="str">
        <f>salesTable[customerType_Final]</f>
        <v>GOVERNMENT</v>
      </c>
      <c r="K998" t="str">
        <f>salesTable[SalesChannel_final]</f>
        <v>AGENT</v>
      </c>
      <c r="L998" t="str">
        <f>salesTable[paymentMethod_Final]</f>
        <v>MOBILE MONEY</v>
      </c>
      <c r="M998">
        <f>salesTable[Quantity_final]</f>
        <v>6</v>
      </c>
      <c r="N998">
        <f>salesTable[UnitPrice_final]</f>
        <v>2400</v>
      </c>
      <c r="O998">
        <f>salesTable[revenue_final]</f>
        <v>14400</v>
      </c>
      <c r="P998" t="str">
        <f>salesTable[Phone_final]</f>
        <v>0241706784</v>
      </c>
      <c r="Q998" t="str">
        <f>salesTable[email_final]</f>
        <v>Esi.Addo96@Example.Com</v>
      </c>
      <c r="R998" t="str">
        <f>salesTable[sources_final]</f>
        <v>Agent_App_2025.csv</v>
      </c>
      <c r="S998" s="22"/>
    </row>
    <row r="999" spans="1:19" x14ac:dyDescent="0.3">
      <c r="A999" s="8" t="str">
        <f>salesTable[orderRef_final]</f>
        <v>GH-TAK-2025-00558</v>
      </c>
      <c r="B999" s="17" t="str">
        <f>salesTable[orderDate_final]</f>
        <v>OUT OF SCOPE</v>
      </c>
      <c r="C999" s="17" t="str">
        <f>salesTable[CustomerID_final]</f>
        <v>C0163</v>
      </c>
      <c r="D999" s="17" t="str">
        <f>salesTable[firstName_Final]</f>
        <v>ESI</v>
      </c>
      <c r="E999" s="17" t="str">
        <f>salesTable[lastName_final]</f>
        <v>APPIAH</v>
      </c>
      <c r="F999" s="17" t="str">
        <f>salesTable[Region_Final]</f>
        <v>TAKORADI</v>
      </c>
      <c r="G999" t="str">
        <f>salesTable[productID_Final]</f>
        <v>P002</v>
      </c>
      <c r="H999" t="str">
        <f>salesTable[productName_final]</f>
        <v>OFFICE CHAIR</v>
      </c>
      <c r="I999" t="str">
        <f>salesTable[productCategory_finalStatus]</f>
        <v>FURNITURE</v>
      </c>
      <c r="J999" t="str">
        <f>salesTable[customerType_Final]</f>
        <v>INDIVIDUAL</v>
      </c>
      <c r="K999" t="str">
        <f>salesTable[SalesChannel_final]</f>
        <v>ONLINE</v>
      </c>
      <c r="L999" t="str">
        <f>salesTable[paymentMethod_Final]</f>
        <v>BANK TRANSFER</v>
      </c>
      <c r="M999">
        <f>salesTable[Quantity_final]</f>
        <v>4</v>
      </c>
      <c r="N999">
        <f>salesTable[UnitPrice_final]</f>
        <v>850</v>
      </c>
      <c r="O999">
        <f>salesTable[revenue_final]</f>
        <v>3400</v>
      </c>
      <c r="P999" t="str">
        <f>salesTable[Phone_final]</f>
        <v>0204996768</v>
      </c>
      <c r="Q999" t="str">
        <f>salesTable[email_final]</f>
        <v>Esi.Appiah39@Example.Com</v>
      </c>
      <c r="R999" t="str">
        <f>salesTable[sources_final]</f>
        <v>Retail_POS_2025.csv</v>
      </c>
      <c r="S999" s="22"/>
    </row>
    <row r="1000" spans="1:19" x14ac:dyDescent="0.3">
      <c r="A1000" s="8" t="str">
        <f>salesTable[orderRef_final]</f>
        <v>GH-TAK-2025-00561</v>
      </c>
      <c r="B1000" s="17" t="str">
        <f>salesTable[orderDate_final]</f>
        <v>OUT OF SCOPE</v>
      </c>
      <c r="C1000" s="17" t="str">
        <f>salesTable[CustomerID_final]</f>
        <v>C0102</v>
      </c>
      <c r="D1000" s="17" t="str">
        <f>salesTable[firstName_Final]</f>
        <v>KOFI</v>
      </c>
      <c r="E1000" s="17" t="str">
        <f>salesTable[lastName_final]</f>
        <v>ASARE</v>
      </c>
      <c r="F1000" s="17" t="str">
        <f>salesTable[Region_Final]</f>
        <v>TAKORADI</v>
      </c>
      <c r="G1000" t="str">
        <f>salesTable[productID_Final]</f>
        <v>P011</v>
      </c>
      <c r="H1000" t="str">
        <f>salesTable[productName_final]</f>
        <v>EXECUTIVE DESK</v>
      </c>
      <c r="I1000" t="str">
        <f>salesTable[productCategory_finalStatus]</f>
        <v>FURNITURE</v>
      </c>
      <c r="J1000" t="str">
        <f>salesTable[customerType_Final]</f>
        <v>GOVERNMENT</v>
      </c>
      <c r="K1000" t="str">
        <f>salesTable[SalesChannel_final]</f>
        <v>MOBILE APP</v>
      </c>
      <c r="L1000" t="str">
        <f>salesTable[paymentMethod_Final]</f>
        <v>CASH</v>
      </c>
      <c r="M1000">
        <f>salesTable[Quantity_final]</f>
        <v>10</v>
      </c>
      <c r="N1000">
        <f>salesTable[UnitPrice_final]</f>
        <v>2400</v>
      </c>
      <c r="O1000">
        <f>salesTable[revenue_final]</f>
        <v>24000</v>
      </c>
      <c r="P1000" t="str">
        <f>salesTable[Phone_final]</f>
        <v>0504008642</v>
      </c>
      <c r="Q1000" t="str">
        <f>salesTable[email_final]</f>
        <v>Kofi.Asare45@Example.Com</v>
      </c>
      <c r="R1000" t="str">
        <f>salesTable[sources_final]</f>
        <v>Online_Sales_2025.xlsx</v>
      </c>
      <c r="S1000" s="22"/>
    </row>
    <row r="1001" spans="1:19" x14ac:dyDescent="0.3">
      <c r="A1001" s="8" t="str">
        <f>salesTable[orderRef_final]</f>
        <v>GH-TAK-2025-00570</v>
      </c>
      <c r="B1001" s="17">
        <f>salesTable[orderDate_final]</f>
        <v>45846</v>
      </c>
      <c r="C1001" s="17" t="str">
        <f>salesTable[CustomerID_final]</f>
        <v>C0298</v>
      </c>
      <c r="D1001" s="17" t="str">
        <f>salesTable[firstName_Final]</f>
        <v>KOFI</v>
      </c>
      <c r="E1001" s="17" t="str">
        <f>salesTable[lastName_final]</f>
        <v>OWUSU</v>
      </c>
      <c r="F1001" s="17" t="str">
        <f>salesTable[Region_Final]</f>
        <v>TAKORADI</v>
      </c>
      <c r="G1001" t="str">
        <f>salesTable[productID_Final]</f>
        <v>P001</v>
      </c>
      <c r="H1001" t="str">
        <f>salesTable[productName_final]</f>
        <v>LAPTOP PRO 14</v>
      </c>
      <c r="I1001" t="str">
        <f>salesTable[productCategory_finalStatus]</f>
        <v>ELECTRONICS</v>
      </c>
      <c r="J1001" t="str">
        <f>salesTable[customerType_Final]</f>
        <v>GOVERNMENT</v>
      </c>
      <c r="K1001" t="str">
        <f>salesTable[SalesChannel_final]</f>
        <v>ONLINE</v>
      </c>
      <c r="L1001" t="str">
        <f>salesTable[paymentMethod_Final]</f>
        <v>BANK TRANSFER</v>
      </c>
      <c r="M1001">
        <f>salesTable[Quantity_final]</f>
        <v>1</v>
      </c>
      <c r="N1001">
        <f>salesTable[UnitPrice_final]</f>
        <v>4200</v>
      </c>
      <c r="O1001">
        <f>salesTable[revenue_final]</f>
        <v>4200</v>
      </c>
      <c r="P1001" t="str">
        <f>salesTable[Phone_final]</f>
        <v>0543105036</v>
      </c>
      <c r="Q1001" t="str">
        <f>salesTable[email_final]</f>
        <v>Kofi.Owusu7@Example.Com</v>
      </c>
      <c r="R1001" t="str">
        <f>salesTable[sources_final]</f>
        <v>Online_Sales_2025.xlsx</v>
      </c>
      <c r="S1001" s="22"/>
    </row>
    <row r="1002" spans="1:19" x14ac:dyDescent="0.3">
      <c r="A1002" s="8" t="str">
        <f>salesTable[orderRef_final]</f>
        <v>GH-TAK-2025-00578</v>
      </c>
      <c r="B1002" s="17">
        <f>salesTable[orderDate_final]</f>
        <v>45691</v>
      </c>
      <c r="C1002" s="17" t="str">
        <f>salesTable[CustomerID_final]</f>
        <v>C0268</v>
      </c>
      <c r="D1002" s="17" t="str">
        <f>salesTable[firstName_Final]</f>
        <v>AMA</v>
      </c>
      <c r="E1002" s="17" t="str">
        <f>salesTable[lastName_final]</f>
        <v>MENSAH</v>
      </c>
      <c r="F1002" s="17" t="str">
        <f>salesTable[Region_Final]</f>
        <v>TAKORADI</v>
      </c>
      <c r="G1002" t="str">
        <f>salesTable[productID_Final]</f>
        <v>P005</v>
      </c>
      <c r="H1002" t="str">
        <f>salesTable[productName_final]</f>
        <v>SMARTPHONE X</v>
      </c>
      <c r="I1002" t="str">
        <f>salesTable[productCategory_finalStatus]</f>
        <v>ELECTRONICS</v>
      </c>
      <c r="J1002" t="str">
        <f>salesTable[customerType_Final]</f>
        <v>BUSINESS</v>
      </c>
      <c r="K1002" t="str">
        <f>salesTable[SalesChannel_final]</f>
        <v>MOBILE APP</v>
      </c>
      <c r="L1002" t="str">
        <f>salesTable[paymentMethod_Final]</f>
        <v>CASH</v>
      </c>
      <c r="M1002">
        <f>salesTable[Quantity_final]</f>
        <v>7</v>
      </c>
      <c r="N1002">
        <f>salesTable[UnitPrice_final]</f>
        <v>2800</v>
      </c>
      <c r="O1002">
        <f>salesTable[revenue_final]</f>
        <v>19600</v>
      </c>
      <c r="P1002" t="str">
        <f>salesTable[Phone_final]</f>
        <v>0271955435</v>
      </c>
      <c r="Q1002" t="str">
        <f>salesTable[email_final]</f>
        <v>Ama.Mensah46@Example.Com</v>
      </c>
      <c r="R1002" t="str">
        <f>salesTable[sources_final]</f>
        <v>Retail_POS_2025.csv</v>
      </c>
      <c r="S1002" s="22"/>
    </row>
    <row r="1003" spans="1:19" x14ac:dyDescent="0.3">
      <c r="A1003" s="8" t="str">
        <f>salesTable[orderRef_final]</f>
        <v>GH-TAK-2025-00585</v>
      </c>
      <c r="B1003" s="17">
        <f>salesTable[orderDate_final]</f>
        <v>45669</v>
      </c>
      <c r="C1003" s="17" t="str">
        <f>salesTable[CustomerID_final]</f>
        <v>C0029</v>
      </c>
      <c r="D1003" s="17" t="str">
        <f>salesTable[firstName_Final]</f>
        <v>ESI</v>
      </c>
      <c r="E1003" s="17" t="str">
        <f>salesTable[lastName_final]</f>
        <v>MISSING</v>
      </c>
      <c r="F1003" s="17" t="str">
        <f>salesTable[Region_Final]</f>
        <v>TAKORADI</v>
      </c>
      <c r="G1003" t="str">
        <f>salesTable[productID_Final]</f>
        <v>P008</v>
      </c>
      <c r="H1003" t="str">
        <f>salesTable[productName_final]</f>
        <v>MICROWAVE 25L</v>
      </c>
      <c r="I1003" t="str">
        <f>salesTable[productCategory_finalStatus]</f>
        <v>HOME APPLIANCES</v>
      </c>
      <c r="J1003" t="str">
        <f>salesTable[customerType_Final]</f>
        <v>GOVERNMENT</v>
      </c>
      <c r="K1003" t="str">
        <f>salesTable[SalesChannel_final]</f>
        <v>MOBILE APP</v>
      </c>
      <c r="L1003" t="str">
        <f>salesTable[paymentMethod_Final]</f>
        <v>CARD</v>
      </c>
      <c r="M1003">
        <f>salesTable[Quantity_final]</f>
        <v>7</v>
      </c>
      <c r="N1003">
        <f>salesTable[UnitPrice_final]</f>
        <v>1250</v>
      </c>
      <c r="O1003">
        <f>salesTable[revenue_final]</f>
        <v>8750</v>
      </c>
      <c r="P1003" t="str">
        <f>salesTable[Phone_final]</f>
        <v>0273941428</v>
      </c>
      <c r="Q1003" t="str">
        <f>salesTable[email_final]</f>
        <v>Esi.Mensah22@Example.Com</v>
      </c>
      <c r="R1003" t="str">
        <f>salesTable[sources_final]</f>
        <v>Mobile_App_Export.csv</v>
      </c>
      <c r="S1003" s="22"/>
    </row>
    <row r="1004" spans="1:19" x14ac:dyDescent="0.3">
      <c r="A1004" s="8" t="str">
        <f>salesTable[orderRef_final]</f>
        <v>GH-TAK-2025-00588</v>
      </c>
      <c r="B1004" s="17">
        <f>salesTable[orderDate_final]</f>
        <v>45853</v>
      </c>
      <c r="C1004" s="17" t="str">
        <f>salesTable[CustomerID_final]</f>
        <v>C0163</v>
      </c>
      <c r="D1004" s="17" t="str">
        <f>salesTable[firstName_Final]</f>
        <v>ESI</v>
      </c>
      <c r="E1004" s="17" t="str">
        <f>salesTable[lastName_final]</f>
        <v>APPIAH</v>
      </c>
      <c r="F1004" s="17" t="str">
        <f>salesTable[Region_Final]</f>
        <v>TAKORADI</v>
      </c>
      <c r="G1004" t="str">
        <f>salesTable[productID_Final]</f>
        <v>P011</v>
      </c>
      <c r="H1004" t="str">
        <f>salesTable[productName_final]</f>
        <v>EXECUTIVE DESK</v>
      </c>
      <c r="I1004" t="str">
        <f>salesTable[productCategory_finalStatus]</f>
        <v>FURNITURE</v>
      </c>
      <c r="J1004" t="str">
        <f>salesTable[customerType_Final]</f>
        <v>INDIVIDUAL</v>
      </c>
      <c r="K1004" t="str">
        <f>salesTable[SalesChannel_final]</f>
        <v>ONLINE</v>
      </c>
      <c r="L1004" t="str">
        <f>salesTable[paymentMethod_Final]</f>
        <v>MOBILE MONEY</v>
      </c>
      <c r="M1004">
        <f>salesTable[Quantity_final]</f>
        <v>3</v>
      </c>
      <c r="N1004">
        <f>salesTable[UnitPrice_final]</f>
        <v>2400</v>
      </c>
      <c r="O1004">
        <f>salesTable[revenue_final]</f>
        <v>7200</v>
      </c>
      <c r="P1004" t="str">
        <f>salesTable[Phone_final]</f>
        <v>0242448681</v>
      </c>
      <c r="Q1004" t="str">
        <f>salesTable[email_final]</f>
        <v>Esi.Appiah89@Example.Com</v>
      </c>
      <c r="R1004" t="str">
        <f>salesTable[sources_final]</f>
        <v>Online_Sales_2025.xlsx</v>
      </c>
      <c r="S1004" s="22"/>
    </row>
    <row r="1005" spans="1:19" x14ac:dyDescent="0.3">
      <c r="A1005" s="8" t="str">
        <f>salesTable[orderRef_final]</f>
        <v>GH-TAK-2025-00593</v>
      </c>
      <c r="B1005" s="17">
        <f>salesTable[orderDate_final]</f>
        <v>45907</v>
      </c>
      <c r="C1005" s="17" t="str">
        <f>salesTable[CustomerID_final]</f>
        <v>C0137</v>
      </c>
      <c r="D1005" s="17" t="str">
        <f>salesTable[firstName_Final]</f>
        <v>ABENA</v>
      </c>
      <c r="E1005" s="17" t="str">
        <f>salesTable[lastName_final]</f>
        <v>OSEI</v>
      </c>
      <c r="F1005" s="17" t="str">
        <f>salesTable[Region_Final]</f>
        <v>TAKORADI</v>
      </c>
      <c r="G1005" t="str">
        <f>salesTable[productID_Final]</f>
        <v>P009</v>
      </c>
      <c r="H1005" t="str">
        <f>salesTable[productName_final]</f>
        <v>FILING CABINET</v>
      </c>
      <c r="I1005" t="str">
        <f>salesTable[productCategory_finalStatus]</f>
        <v>OFFICE SUPPLIES</v>
      </c>
      <c r="J1005" t="str">
        <f>salesTable[customerType_Final]</f>
        <v>INDIVIDUAL</v>
      </c>
      <c r="K1005" t="str">
        <f>salesTable[SalesChannel_final]</f>
        <v>MOBILE APP</v>
      </c>
      <c r="L1005" t="str">
        <f>salesTable[paymentMethod_Final]</f>
        <v>MOBILE MONEY</v>
      </c>
      <c r="M1005">
        <f>salesTable[Quantity_final]</f>
        <v>1</v>
      </c>
      <c r="N1005">
        <f>salesTable[UnitPrice_final]</f>
        <v>980</v>
      </c>
      <c r="O1005">
        <f>salesTable[revenue_final]</f>
        <v>980</v>
      </c>
      <c r="P1005" t="str">
        <f>salesTable[Phone_final]</f>
        <v>0265538043</v>
      </c>
      <c r="Q1005" t="str">
        <f>salesTable[email_final]</f>
        <v>Abena.Osei5@Example.Com</v>
      </c>
      <c r="R1005" t="str">
        <f>salesTable[sources_final]</f>
        <v>Retail_POS_2025.csv</v>
      </c>
      <c r="S1005" s="22"/>
    </row>
    <row r="1006" spans="1:19" x14ac:dyDescent="0.3">
      <c r="A1006" s="8" t="str">
        <f>salesTable[orderRef_final]</f>
        <v>GH-TAK-2025-00599</v>
      </c>
      <c r="B1006" s="17">
        <f>salesTable[orderDate_final]</f>
        <v>45757</v>
      </c>
      <c r="C1006" s="17" t="str">
        <f>salesTable[CustomerID_final]</f>
        <v>C0232</v>
      </c>
      <c r="D1006" s="17" t="str">
        <f>salesTable[firstName_Final]</f>
        <v>YAW</v>
      </c>
      <c r="E1006" s="17" t="str">
        <f>salesTable[lastName_final]</f>
        <v>OSEI</v>
      </c>
      <c r="F1006" s="17" t="str">
        <f>salesTable[Region_Final]</f>
        <v>TAKORADI</v>
      </c>
      <c r="G1006" t="str">
        <f>salesTable[productID_Final]</f>
        <v>P011</v>
      </c>
      <c r="H1006" t="str">
        <f>salesTable[productName_final]</f>
        <v>EXECUTIVE DESK</v>
      </c>
      <c r="I1006" t="str">
        <f>salesTable[productCategory_finalStatus]</f>
        <v>FURNITURE</v>
      </c>
      <c r="J1006" t="str">
        <f>salesTable[customerType_Final]</f>
        <v>INDIVIDUAL</v>
      </c>
      <c r="K1006" t="str">
        <f>salesTable[SalesChannel_final]</f>
        <v>ONLINE</v>
      </c>
      <c r="L1006" t="str">
        <f>salesTable[paymentMethod_Final]</f>
        <v>CASH</v>
      </c>
      <c r="M1006">
        <f>salesTable[Quantity_final]</f>
        <v>11</v>
      </c>
      <c r="N1006">
        <f>salesTable[UnitPrice_final]</f>
        <v>2400</v>
      </c>
      <c r="O1006">
        <f>salesTable[revenue_final]</f>
        <v>26400</v>
      </c>
      <c r="P1006" t="str">
        <f>salesTable[Phone_final]</f>
        <v>0279620524</v>
      </c>
      <c r="Q1006" t="str">
        <f>salesTable[email_final]</f>
        <v>Yaw.Osei9@Example.Com</v>
      </c>
      <c r="R1006" t="str">
        <f>salesTable[sources_final]</f>
        <v>Mobile_App_Export.csv</v>
      </c>
      <c r="S1006" s="22"/>
    </row>
    <row r="1007" spans="1:19" x14ac:dyDescent="0.3">
      <c r="A1007" s="8" t="str">
        <f>salesTable[orderRef_final]</f>
        <v>GH-TAK-2025-00602</v>
      </c>
      <c r="B1007" s="17">
        <f>salesTable[orderDate_final]</f>
        <v>45853</v>
      </c>
      <c r="C1007" s="17" t="str">
        <f>salesTable[CustomerID_final]</f>
        <v>C0069</v>
      </c>
      <c r="D1007" s="17" t="str">
        <f>salesTable[firstName_Final]</f>
        <v>KOJO</v>
      </c>
      <c r="E1007" s="17" t="str">
        <f>salesTable[lastName_final]</f>
        <v>ADDO</v>
      </c>
      <c r="F1007" s="17" t="str">
        <f>salesTable[Region_Final]</f>
        <v>TAKORADI</v>
      </c>
      <c r="G1007" t="str">
        <f>salesTable[productID_Final]</f>
        <v>P011</v>
      </c>
      <c r="H1007" t="str">
        <f>salesTable[productName_final]</f>
        <v>EXECUTIVE DESK</v>
      </c>
      <c r="I1007" t="str">
        <f>salesTable[productCategory_finalStatus]</f>
        <v>FURNITURE</v>
      </c>
      <c r="J1007" t="str">
        <f>salesTable[customerType_Final]</f>
        <v>BUSINESS</v>
      </c>
      <c r="K1007" t="str">
        <f>salesTable[SalesChannel_final]</f>
        <v>ONLINE</v>
      </c>
      <c r="L1007" t="str">
        <f>salesTable[paymentMethod_Final]</f>
        <v>CARD</v>
      </c>
      <c r="M1007">
        <f>salesTable[Quantity_final]</f>
        <v>6</v>
      </c>
      <c r="N1007">
        <f>salesTable[UnitPrice_final]</f>
        <v>2400</v>
      </c>
      <c r="O1007">
        <f>salesTable[revenue_final]</f>
        <v>14400</v>
      </c>
      <c r="P1007" t="str">
        <f>salesTable[Phone_final]</f>
        <v>0245101979</v>
      </c>
      <c r="Q1007" t="str">
        <f>salesTable[email_final]</f>
        <v>Kojo.Addo75Example.Com</v>
      </c>
      <c r="R1007" t="str">
        <f>salesTable[sources_final]</f>
        <v>Mobile_App_Export.csv</v>
      </c>
      <c r="S1007" s="22"/>
    </row>
    <row r="1008" spans="1:19" x14ac:dyDescent="0.3">
      <c r="A1008" s="8" t="str">
        <f>salesTable[orderRef_final]</f>
        <v>GH-TAK-2025-00609</v>
      </c>
      <c r="B1008" s="17">
        <f>salesTable[orderDate_final]</f>
        <v>46016</v>
      </c>
      <c r="C1008" s="17" t="str">
        <f>salesTable[CustomerID_final]</f>
        <v>C0038</v>
      </c>
      <c r="D1008" s="17" t="str">
        <f>salesTable[firstName_Final]</f>
        <v>ADWOA</v>
      </c>
      <c r="E1008" s="17" t="str">
        <f>salesTable[lastName_final]</f>
        <v>BOATENG</v>
      </c>
      <c r="F1008" s="17" t="str">
        <f>salesTable[Region_Final]</f>
        <v>TAKORADI</v>
      </c>
      <c r="G1008" t="str">
        <f>salesTable[productID_Final]</f>
        <v>P009</v>
      </c>
      <c r="H1008" t="str">
        <f>salesTable[productName_final]</f>
        <v>FILING CABINET</v>
      </c>
      <c r="I1008" t="str">
        <f>salesTable[productCategory_finalStatus]</f>
        <v>OFFICE SUPPLIES</v>
      </c>
      <c r="J1008" t="str">
        <f>salesTable[customerType_Final]</f>
        <v>GOVERNMENT</v>
      </c>
      <c r="K1008" t="str">
        <f>salesTable[SalesChannel_final]</f>
        <v>MOBILE APP</v>
      </c>
      <c r="L1008" t="str">
        <f>salesTable[paymentMethod_Final]</f>
        <v>BANK TRANSFER</v>
      </c>
      <c r="M1008">
        <f>salesTable[Quantity_final]</f>
        <v>7</v>
      </c>
      <c r="N1008">
        <f>salesTable[UnitPrice_final]</f>
        <v>980</v>
      </c>
      <c r="O1008">
        <f>salesTable[revenue_final]</f>
        <v>6860</v>
      </c>
      <c r="P1008" t="str">
        <f>salesTable[Phone_final]</f>
        <v>0262420409</v>
      </c>
      <c r="Q1008" t="str">
        <f>salesTable[email_final]</f>
        <v>Adwoa.Boateng25@Example.Com</v>
      </c>
      <c r="R1008" t="str">
        <f>salesTable[sources_final]</f>
        <v>Online_Sales_2025.xlsx</v>
      </c>
      <c r="S1008" s="22"/>
    </row>
    <row r="1009" spans="1:19" x14ac:dyDescent="0.3">
      <c r="A1009" s="8" t="str">
        <f>salesTable[orderRef_final]</f>
        <v>GH-TAK-2025-00612</v>
      </c>
      <c r="B1009" s="17">
        <f>salesTable[orderDate_final]</f>
        <v>45745</v>
      </c>
      <c r="C1009" s="17" t="str">
        <f>salesTable[CustomerID_final]</f>
        <v>C0045</v>
      </c>
      <c r="D1009" s="17" t="str">
        <f>salesTable[firstName_Final]</f>
        <v>YAW</v>
      </c>
      <c r="E1009" s="17" t="str">
        <f>salesTable[lastName_final]</f>
        <v>OWUSU</v>
      </c>
      <c r="F1009" s="17" t="str">
        <f>salesTable[Region_Final]</f>
        <v>TAKORADI</v>
      </c>
      <c r="G1009" t="str">
        <f>salesTable[productID_Final]</f>
        <v>P002</v>
      </c>
      <c r="H1009" t="str">
        <f>salesTable[productName_final]</f>
        <v>OFFICE CHAIR</v>
      </c>
      <c r="I1009" t="str">
        <f>salesTable[productCategory_finalStatus]</f>
        <v>FURNITURE</v>
      </c>
      <c r="J1009" t="str">
        <f>salesTable[customerType_Final]</f>
        <v>GOVERNMENT</v>
      </c>
      <c r="K1009" t="str">
        <f>salesTable[SalesChannel_final]</f>
        <v>AGENT</v>
      </c>
      <c r="L1009" t="str">
        <f>salesTable[paymentMethod_Final]</f>
        <v>CARD</v>
      </c>
      <c r="M1009">
        <f>salesTable[Quantity_final]</f>
        <v>2</v>
      </c>
      <c r="N1009">
        <f>salesTable[UnitPrice_final]</f>
        <v>950</v>
      </c>
      <c r="O1009">
        <f>salesTable[revenue_final]</f>
        <v>1900</v>
      </c>
      <c r="P1009" t="str">
        <f>salesTable[Phone_final]</f>
        <v>0271524412</v>
      </c>
      <c r="Q1009" t="str">
        <f>salesTable[email_final]</f>
        <v>Yaw.Owusu21@Example.Com</v>
      </c>
      <c r="R1009" t="str">
        <f>salesTable[sources_final]</f>
        <v>Agent_App_2025.csv</v>
      </c>
      <c r="S1009" s="22"/>
    </row>
    <row r="1010" spans="1:19" x14ac:dyDescent="0.3">
      <c r="A1010" s="8" t="str">
        <f>salesTable[orderRef_final]</f>
        <v>GH-TAK-2025-00648</v>
      </c>
      <c r="B1010" s="17">
        <f>salesTable[orderDate_final]</f>
        <v>45661</v>
      </c>
      <c r="C1010" s="17" t="str">
        <f>salesTable[CustomerID_final]</f>
        <v>C0300</v>
      </c>
      <c r="D1010" s="17" t="str">
        <f>salesTable[firstName_Final]</f>
        <v>DANIEL</v>
      </c>
      <c r="E1010" s="17" t="str">
        <f>salesTable[lastName_final]</f>
        <v>ASARE</v>
      </c>
      <c r="F1010" s="17" t="str">
        <f>salesTable[Region_Final]</f>
        <v>TAKORADI</v>
      </c>
      <c r="G1010" t="str">
        <f>salesTable[productID_Final]</f>
        <v>P003</v>
      </c>
      <c r="H1010" t="str">
        <f>salesTable[productName_final]</f>
        <v>WIRELESS HEADSET</v>
      </c>
      <c r="I1010" t="str">
        <f>salesTable[productCategory_finalStatus]</f>
        <v>ELECTRONICS</v>
      </c>
      <c r="J1010" t="str">
        <f>salesTable[customerType_Final]</f>
        <v>INDIVIDUAL</v>
      </c>
      <c r="K1010" t="str">
        <f>salesTable[SalesChannel_final]</f>
        <v>ONLINE</v>
      </c>
      <c r="L1010" t="str">
        <f>salesTable[paymentMethod_Final]</f>
        <v>CASH</v>
      </c>
      <c r="M1010">
        <f>salesTable[Quantity_final]</f>
        <v>7</v>
      </c>
      <c r="N1010">
        <f>salesTable[UnitPrice_final]</f>
        <v>420</v>
      </c>
      <c r="O1010">
        <f>salesTable[revenue_final]</f>
        <v>2940</v>
      </c>
      <c r="P1010" t="str">
        <f>salesTable[Phone_final]</f>
        <v>0267828308</v>
      </c>
      <c r="Q1010" t="str">
        <f>salesTable[email_final]</f>
        <v>Daniel.Asare4@Example.Com</v>
      </c>
      <c r="R1010" t="str">
        <f>salesTable[sources_final]</f>
        <v>Agent_App_2025.csv</v>
      </c>
      <c r="S1010" s="22"/>
    </row>
    <row r="1011" spans="1:19" x14ac:dyDescent="0.3">
      <c r="A1011" s="8" t="str">
        <f>salesTable[orderRef_final]</f>
        <v>GH-TAK-2025-00659</v>
      </c>
      <c r="B1011" s="17">
        <f>salesTable[orderDate_final]</f>
        <v>45835</v>
      </c>
      <c r="C1011" s="17" t="str">
        <f>salesTable[CustomerID_final]</f>
        <v>C0380</v>
      </c>
      <c r="D1011" s="17" t="str">
        <f>salesTable[firstName_Final]</f>
        <v>MICHAEL</v>
      </c>
      <c r="E1011" s="17" t="str">
        <f>salesTable[lastName_final]</f>
        <v>OWUSU</v>
      </c>
      <c r="F1011" s="17" t="str">
        <f>salesTable[Region_Final]</f>
        <v>TAKORADI</v>
      </c>
      <c r="G1011" t="str">
        <f>salesTable[productID_Final]</f>
        <v>P004</v>
      </c>
      <c r="H1011" t="str">
        <f>salesTable[productName_final]</f>
        <v>LASER PRINTER</v>
      </c>
      <c r="I1011" t="str">
        <f>salesTable[productCategory_finalStatus]</f>
        <v>MISMATCH</v>
      </c>
      <c r="J1011" t="str">
        <f>salesTable[customerType_Final]</f>
        <v>BUSINESS</v>
      </c>
      <c r="K1011" t="str">
        <f>salesTable[SalesChannel_final]</f>
        <v>AGENT</v>
      </c>
      <c r="L1011" t="str">
        <f>salesTable[paymentMethod_Final]</f>
        <v>BANK TRANSFER</v>
      </c>
      <c r="M1011">
        <f>salesTable[Quantity_final]</f>
        <v>11</v>
      </c>
      <c r="N1011">
        <f>salesTable[UnitPrice_final]</f>
        <v>1600</v>
      </c>
      <c r="O1011">
        <f>salesTable[revenue_final]</f>
        <v>17600</v>
      </c>
      <c r="P1011" t="str">
        <f>salesTable[Phone_final]</f>
        <v>0242118024</v>
      </c>
      <c r="Q1011" t="str">
        <f>salesTable[email_final]</f>
        <v>Michael.Owusu87@Example.Com</v>
      </c>
      <c r="R1011" t="str">
        <f>salesTable[sources_final]</f>
        <v>Agent_App_2025.csv</v>
      </c>
      <c r="S1011" s="22"/>
    </row>
    <row r="1012" spans="1:19" x14ac:dyDescent="0.3">
      <c r="A1012" s="8" t="str">
        <f>salesTable[orderRef_final]</f>
        <v>GH-TAK-2025-00661</v>
      </c>
      <c r="B1012" s="17">
        <f>salesTable[orderDate_final]</f>
        <v>45782</v>
      </c>
      <c r="C1012" s="17" t="str">
        <f>salesTable[CustomerID_final]</f>
        <v>C0192</v>
      </c>
      <c r="D1012" s="17" t="str">
        <f>salesTable[firstName_Final]</f>
        <v>ADWOA</v>
      </c>
      <c r="E1012" s="17" t="str">
        <f>salesTable[lastName_final]</f>
        <v>APPIAH</v>
      </c>
      <c r="F1012" s="17" t="str">
        <f>salesTable[Region_Final]</f>
        <v>TAKORADI</v>
      </c>
      <c r="G1012" t="str">
        <f>salesTable[productID_Final]</f>
        <v>P011</v>
      </c>
      <c r="H1012" t="str">
        <f>salesTable[productName_final]</f>
        <v>EXECUTIVE DESK</v>
      </c>
      <c r="I1012" t="str">
        <f>salesTable[productCategory_finalStatus]</f>
        <v>FURNITURE</v>
      </c>
      <c r="J1012" t="str">
        <f>salesTable[customerType_Final]</f>
        <v>BUSINESS</v>
      </c>
      <c r="K1012" t="str">
        <f>salesTable[SalesChannel_final]</f>
        <v>ONLINE</v>
      </c>
      <c r="L1012" t="str">
        <f>salesTable[paymentMethod_Final]</f>
        <v>BANK TRANSFER</v>
      </c>
      <c r="M1012">
        <f>salesTable[Quantity_final]</f>
        <v>3</v>
      </c>
      <c r="N1012">
        <f>salesTable[UnitPrice_final]</f>
        <v>2400</v>
      </c>
      <c r="O1012">
        <f>salesTable[revenue_final]</f>
        <v>7200</v>
      </c>
      <c r="P1012" t="str">
        <f>salesTable[Phone_final]</f>
        <v>0203173618</v>
      </c>
      <c r="Q1012" t="str">
        <f>salesTable[email_final]</f>
        <v>Adwoa.Appiah64@Example.Com</v>
      </c>
      <c r="R1012" t="str">
        <f>salesTable[sources_final]</f>
        <v>Retail_POS_2025.csv</v>
      </c>
      <c r="S1012" s="22"/>
    </row>
    <row r="1013" spans="1:19" x14ac:dyDescent="0.3">
      <c r="A1013" s="8" t="str">
        <f>salesTable[orderRef_final]</f>
        <v>GH-TAK-2025-00671</v>
      </c>
      <c r="B1013" s="17">
        <f>salesTable[orderDate_final]</f>
        <v>46003</v>
      </c>
      <c r="C1013" s="17" t="str">
        <f>salesTable[CustomerID_final]</f>
        <v>C0366</v>
      </c>
      <c r="D1013" s="17" t="str">
        <f>salesTable[firstName_Final]</f>
        <v>KWAME</v>
      </c>
      <c r="E1013" s="17" t="str">
        <f>salesTable[lastName_final]</f>
        <v>ARTHUR</v>
      </c>
      <c r="F1013" s="17" t="str">
        <f>salesTable[Region_Final]</f>
        <v>TAKORADI</v>
      </c>
      <c r="G1013" t="str">
        <f>salesTable[productID_Final]</f>
        <v>P012</v>
      </c>
      <c r="H1013" t="str">
        <f>salesTable[productName_final]</f>
        <v>BLENDER PLUS</v>
      </c>
      <c r="I1013" t="str">
        <f>salesTable[productCategory_finalStatus]</f>
        <v>HOME APPLIANCES</v>
      </c>
      <c r="J1013" t="str">
        <f>salesTable[customerType_Final]</f>
        <v>INDIVIDUAL</v>
      </c>
      <c r="K1013" t="str">
        <f>salesTable[SalesChannel_final]</f>
        <v>MOBILE APP</v>
      </c>
      <c r="L1013" t="str">
        <f>salesTable[paymentMethod_Final]</f>
        <v>BANK TRANSFER</v>
      </c>
      <c r="M1013">
        <f>salesTable[Quantity_final]</f>
        <v>8</v>
      </c>
      <c r="N1013">
        <f>salesTable[UnitPrice_final]</f>
        <v>620</v>
      </c>
      <c r="O1013">
        <f>salesTable[revenue_final]</f>
        <v>4960</v>
      </c>
      <c r="P1013" t="str">
        <f>salesTable[Phone_final]</f>
        <v>0279973777</v>
      </c>
      <c r="Q1013" t="str">
        <f>salesTable[email_final]</f>
        <v>Kwame.Arthur66@Example.Com</v>
      </c>
      <c r="R1013" t="str">
        <f>salesTable[sources_final]</f>
        <v>Retail_POS_2025.csv</v>
      </c>
      <c r="S1013" s="22"/>
    </row>
    <row r="1014" spans="1:19" x14ac:dyDescent="0.3">
      <c r="A1014" s="8" t="str">
        <f>salesTable[orderRef_final]</f>
        <v>GH-TAK-2025-00673</v>
      </c>
      <c r="B1014" s="17">
        <f>salesTable[orderDate_final]</f>
        <v>45959</v>
      </c>
      <c r="C1014" s="17" t="str">
        <f>salesTable[CustomerID_final]</f>
        <v>C0367</v>
      </c>
      <c r="D1014" s="17" t="str">
        <f>salesTable[firstName_Final]</f>
        <v>KOJO</v>
      </c>
      <c r="E1014" s="17" t="str">
        <f>salesTable[lastName_final]</f>
        <v>ASARE</v>
      </c>
      <c r="F1014" s="17" t="str">
        <f>salesTable[Region_Final]</f>
        <v>TAKORADI</v>
      </c>
      <c r="G1014" t="str">
        <f>salesTable[productID_Final]</f>
        <v>P006</v>
      </c>
      <c r="H1014" t="str">
        <f>salesTable[productName_final]</f>
        <v>STANDING DESK</v>
      </c>
      <c r="I1014" t="str">
        <f>salesTable[productCategory_finalStatus]</f>
        <v>FURNITURE</v>
      </c>
      <c r="J1014" t="str">
        <f>salesTable[customerType_Final]</f>
        <v>BUSINESS</v>
      </c>
      <c r="K1014" t="str">
        <f>salesTable[SalesChannel_final]</f>
        <v>AGENT</v>
      </c>
      <c r="L1014" t="str">
        <f>salesTable[paymentMethod_Final]</f>
        <v>MOBILE MONEY</v>
      </c>
      <c r="M1014">
        <f>salesTable[Quantity_final]</f>
        <v>4</v>
      </c>
      <c r="N1014">
        <f>salesTable[UnitPrice_final]</f>
        <v>1900</v>
      </c>
      <c r="O1014">
        <f>salesTable[revenue_final]</f>
        <v>7600</v>
      </c>
      <c r="P1014" t="str">
        <f>salesTable[Phone_final]</f>
        <v>0501881444</v>
      </c>
      <c r="Q1014" t="str">
        <f>salesTable[email_final]</f>
        <v>Kojo.Asare4@Example.Com</v>
      </c>
      <c r="R1014" t="str">
        <f>salesTable[sources_final]</f>
        <v>Mobile_App_Export.csv</v>
      </c>
      <c r="S1014" s="22"/>
    </row>
    <row r="1015" spans="1:19" x14ac:dyDescent="0.3">
      <c r="A1015" s="8" t="str">
        <f>salesTable[orderRef_final]</f>
        <v>GH-TAK-2025-00680</v>
      </c>
      <c r="B1015" s="17">
        <f>salesTable[orderDate_final]</f>
        <v>45730</v>
      </c>
      <c r="C1015" s="17" t="str">
        <f>salesTable[CustomerID_final]</f>
        <v>C0361</v>
      </c>
      <c r="D1015" s="17" t="str">
        <f>salesTable[firstName_Final]</f>
        <v>AMA</v>
      </c>
      <c r="E1015" s="17" t="str">
        <f>salesTable[lastName_final]</f>
        <v>APPIAH</v>
      </c>
      <c r="F1015" s="17" t="str">
        <f>salesTable[Region_Final]</f>
        <v>TAKORADI</v>
      </c>
      <c r="G1015" t="str">
        <f>salesTable[productID_Final]</f>
        <v>P002</v>
      </c>
      <c r="H1015" t="str">
        <f>salesTable[productName_final]</f>
        <v>OFFICE CHAIR</v>
      </c>
      <c r="I1015" t="str">
        <f>salesTable[productCategory_finalStatus]</f>
        <v>FURNITURE</v>
      </c>
      <c r="J1015" t="str">
        <f>salesTable[customerType_Final]</f>
        <v>BUSINESS</v>
      </c>
      <c r="K1015" t="str">
        <f>salesTable[SalesChannel_final]</f>
        <v>IN-STORE</v>
      </c>
      <c r="L1015" t="str">
        <f>salesTable[paymentMethod_Final]</f>
        <v>MOBILE MONEY</v>
      </c>
      <c r="M1015">
        <f>salesTable[Quantity_final]</f>
        <v>11</v>
      </c>
      <c r="N1015">
        <f>salesTable[UnitPrice_final]</f>
        <v>850</v>
      </c>
      <c r="O1015">
        <f>salesTable[revenue_final]</f>
        <v>9350</v>
      </c>
      <c r="P1015" t="str">
        <f>salesTable[Phone_final]</f>
        <v>0206512816</v>
      </c>
      <c r="Q1015" t="str">
        <f>salesTable[email_final]</f>
        <v>Ama.Appiah2@Example.Com</v>
      </c>
      <c r="R1015" t="str">
        <f>salesTable[sources_final]</f>
        <v>Retail_POS_2025.csv</v>
      </c>
      <c r="S1015" s="22"/>
    </row>
    <row r="1016" spans="1:19" x14ac:dyDescent="0.3">
      <c r="A1016" s="8" t="str">
        <f>salesTable[orderRef_final]</f>
        <v>GH-TAK-2025-00683</v>
      </c>
      <c r="B1016" s="17">
        <f>salesTable[orderDate_final]</f>
        <v>45843</v>
      </c>
      <c r="C1016" s="17" t="str">
        <f>salesTable[CustomerID_final]</f>
        <v>C0045</v>
      </c>
      <c r="D1016" s="17" t="str">
        <f>salesTable[firstName_Final]</f>
        <v>YAW</v>
      </c>
      <c r="E1016" s="17" t="str">
        <f>salesTable[lastName_final]</f>
        <v>OWUSU</v>
      </c>
      <c r="F1016" s="17" t="str">
        <f>salesTable[Region_Final]</f>
        <v>TAKORADI</v>
      </c>
      <c r="G1016" t="str">
        <f>salesTable[productID_Final]</f>
        <v>P006</v>
      </c>
      <c r="H1016" t="str">
        <f>salesTable[productName_final]</f>
        <v>STANDING DESK</v>
      </c>
      <c r="I1016" t="str">
        <f>salesTable[productCategory_finalStatus]</f>
        <v>FURNITURE</v>
      </c>
      <c r="J1016" t="str">
        <f>salesTable[customerType_Final]</f>
        <v>BUSINESS</v>
      </c>
      <c r="K1016" t="str">
        <f>salesTable[SalesChannel_final]</f>
        <v>IN-STORE</v>
      </c>
      <c r="L1016" t="str">
        <f>salesTable[paymentMethod_Final]</f>
        <v>MOBILE MONEY</v>
      </c>
      <c r="M1016">
        <f>salesTable[Quantity_final]</f>
        <v>3</v>
      </c>
      <c r="N1016">
        <f>salesTable[UnitPrice_final]</f>
        <v>1900</v>
      </c>
      <c r="O1016">
        <f>salesTable[revenue_final]</f>
        <v>5700</v>
      </c>
      <c r="P1016" t="str">
        <f>salesTable[Phone_final]</f>
        <v>0554044933</v>
      </c>
      <c r="Q1016" t="str">
        <f>salesTable[email_final]</f>
        <v>Yaw.Owusu92@Example.Com</v>
      </c>
      <c r="R1016" t="str">
        <f>salesTable[sources_final]</f>
        <v>Retail_POS_2025.csv</v>
      </c>
      <c r="S1016" s="22"/>
    </row>
    <row r="1017" spans="1:19" x14ac:dyDescent="0.3">
      <c r="A1017" s="8" t="str">
        <f>salesTable[orderRef_final]</f>
        <v>GH-TAK-2025-00697</v>
      </c>
      <c r="B1017" s="17">
        <f>salesTable[orderDate_final]</f>
        <v>45855</v>
      </c>
      <c r="C1017" s="17" t="str">
        <f>salesTable[CustomerID_final]</f>
        <v>C0215</v>
      </c>
      <c r="D1017" s="17" t="str">
        <f>salesTable[firstName_Final]</f>
        <v>DANIEL</v>
      </c>
      <c r="E1017" s="17" t="str">
        <f>salesTable[lastName_final]</f>
        <v>BADU</v>
      </c>
      <c r="F1017" s="17" t="str">
        <f>salesTable[Region_Final]</f>
        <v>TAKORADI</v>
      </c>
      <c r="G1017" t="str">
        <f>salesTable[productID_Final]</f>
        <v>P004</v>
      </c>
      <c r="H1017" t="str">
        <f>salesTable[productName_final]</f>
        <v>LASER PRINTER</v>
      </c>
      <c r="I1017" t="str">
        <f>salesTable[productCategory_finalStatus]</f>
        <v>OFFICE SUPPLIES</v>
      </c>
      <c r="J1017" t="str">
        <f>salesTable[customerType_Final]</f>
        <v>BUSINESS</v>
      </c>
      <c r="K1017" t="str">
        <f>salesTable[SalesChannel_final]</f>
        <v>ONLINE</v>
      </c>
      <c r="L1017" t="str">
        <f>salesTable[paymentMethod_Final]</f>
        <v>CARD</v>
      </c>
      <c r="M1017">
        <f>salesTable[Quantity_final]</f>
        <v>5</v>
      </c>
      <c r="N1017">
        <f>salesTable[UnitPrice_final]</f>
        <v>1650</v>
      </c>
      <c r="O1017">
        <f>salesTable[revenue_final]</f>
        <v>8250</v>
      </c>
      <c r="P1017" t="str">
        <f>salesTable[Phone_final]</f>
        <v>0553200692</v>
      </c>
      <c r="Q1017" t="str">
        <f>salesTable[email_final]</f>
        <v>Daniel.Badu24@Example.Com</v>
      </c>
      <c r="R1017" t="str">
        <f>salesTable[sources_final]</f>
        <v>Agent_App_2025.csv</v>
      </c>
      <c r="S1017" s="22"/>
    </row>
    <row r="1018" spans="1:19" x14ac:dyDescent="0.3">
      <c r="A1018" s="8" t="str">
        <f>salesTable[orderRef_final]</f>
        <v>GH-TAK-2025-00722</v>
      </c>
      <c r="B1018" s="17">
        <f>salesTable[orderDate_final]</f>
        <v>45810</v>
      </c>
      <c r="C1018" s="17" t="str">
        <f>salesTable[CustomerID_final]</f>
        <v>C0274</v>
      </c>
      <c r="D1018" s="17" t="str">
        <f>salesTable[firstName_Final]</f>
        <v>KWAME</v>
      </c>
      <c r="E1018" s="17" t="str">
        <f>salesTable[lastName_final]</f>
        <v>BADU</v>
      </c>
      <c r="F1018" s="17" t="str">
        <f>salesTable[Region_Final]</f>
        <v>TAKORADI</v>
      </c>
      <c r="G1018" t="str">
        <f>salesTable[productID_Final]</f>
        <v>P011</v>
      </c>
      <c r="H1018" t="str">
        <f>salesTable[productName_final]</f>
        <v>EXECUTIVE DESK</v>
      </c>
      <c r="I1018" t="str">
        <f>salesTable[productCategory_finalStatus]</f>
        <v>FURNITURE</v>
      </c>
      <c r="J1018" t="str">
        <f>salesTable[customerType_Final]</f>
        <v>BUSINESS</v>
      </c>
      <c r="K1018" t="str">
        <f>salesTable[SalesChannel_final]</f>
        <v>IN-STORE</v>
      </c>
      <c r="L1018" t="str">
        <f>salesTable[paymentMethod_Final]</f>
        <v>BANK TRANSFER</v>
      </c>
      <c r="M1018" t="str">
        <f>salesTable[Quantity_final]</f>
        <v>INVALID</v>
      </c>
      <c r="N1018">
        <f>salesTable[UnitPrice_final]</f>
        <v>2400</v>
      </c>
      <c r="O1018" t="str">
        <f>salesTable[revenue_final]</f>
        <v>INVALID</v>
      </c>
      <c r="P1018" t="str">
        <f>salesTable[Phone_final]</f>
        <v>0249101654</v>
      </c>
      <c r="Q1018" t="str">
        <f>salesTable[email_final]</f>
        <v>Kwame.Badu54@Example.Com</v>
      </c>
      <c r="R1018" t="str">
        <f>salesTable[sources_final]</f>
        <v>Mobile_App_Export.csv</v>
      </c>
      <c r="S1018" s="22"/>
    </row>
    <row r="1019" spans="1:19" x14ac:dyDescent="0.3">
      <c r="A1019" s="8" t="str">
        <f>salesTable[orderRef_final]</f>
        <v>GH-TAK-2025-00727</v>
      </c>
      <c r="B1019" s="17" t="str">
        <f>salesTable[orderDate_final]</f>
        <v>OUT OF SCOPE</v>
      </c>
      <c r="C1019" s="17" t="str">
        <f>salesTable[CustomerID_final]</f>
        <v>C0200</v>
      </c>
      <c r="D1019" s="17" t="str">
        <f>salesTable[firstName_Final]</f>
        <v>AMA</v>
      </c>
      <c r="E1019" s="17" t="str">
        <f>salesTable[lastName_final]</f>
        <v>APPIAH</v>
      </c>
      <c r="F1019" s="17" t="str">
        <f>salesTable[Region_Final]</f>
        <v>TAKORADI</v>
      </c>
      <c r="G1019" t="str">
        <f>salesTable[productID_Final]</f>
        <v>P002</v>
      </c>
      <c r="H1019" t="str">
        <f>salesTable[productName_final]</f>
        <v>OFFICE CHAIR</v>
      </c>
      <c r="I1019" t="str">
        <f>salesTable[productCategory_finalStatus]</f>
        <v>FURNITURE</v>
      </c>
      <c r="J1019" t="str">
        <f>salesTable[customerType_Final]</f>
        <v>INDIVIDUAL</v>
      </c>
      <c r="K1019" t="str">
        <f>salesTable[SalesChannel_final]</f>
        <v>ONLINE</v>
      </c>
      <c r="L1019" t="str">
        <f>salesTable[paymentMethod_Final]</f>
        <v>CARD</v>
      </c>
      <c r="M1019">
        <f>salesTable[Quantity_final]</f>
        <v>11</v>
      </c>
      <c r="N1019">
        <f>salesTable[UnitPrice_final]</f>
        <v>850</v>
      </c>
      <c r="O1019">
        <f>salesTable[revenue_final]</f>
        <v>9350</v>
      </c>
      <c r="P1019" t="str">
        <f>salesTable[Phone_final]</f>
        <v>0592437118</v>
      </c>
      <c r="Q1019" t="str">
        <f>salesTable[email_final]</f>
        <v>Ama.Appiah48@Example.Com</v>
      </c>
      <c r="R1019" t="str">
        <f>salesTable[sources_final]</f>
        <v>Retail_POS_2025.csv</v>
      </c>
      <c r="S1019" s="22"/>
    </row>
    <row r="1020" spans="1:19" x14ac:dyDescent="0.3">
      <c r="A1020" s="8" t="str">
        <f>salesTable[orderRef_final]</f>
        <v>GH-TAK-2025-00729</v>
      </c>
      <c r="B1020" s="17">
        <f>salesTable[orderDate_final]</f>
        <v>45711</v>
      </c>
      <c r="C1020" s="17" t="str">
        <f>salesTable[CustomerID_final]</f>
        <v>C0221</v>
      </c>
      <c r="D1020" s="17" t="str">
        <f>salesTable[firstName_Final]</f>
        <v>ADWOA</v>
      </c>
      <c r="E1020" s="17" t="str">
        <f>salesTable[lastName_final]</f>
        <v>OWUSU</v>
      </c>
      <c r="F1020" s="17" t="str">
        <f>salesTable[Region_Final]</f>
        <v>TAKORADI</v>
      </c>
      <c r="G1020" t="str">
        <f>salesTable[productID_Final]</f>
        <v>P009</v>
      </c>
      <c r="H1020" t="str">
        <f>salesTable[productName_final]</f>
        <v>FILING CABINET</v>
      </c>
      <c r="I1020" t="str">
        <f>salesTable[productCategory_finalStatus]</f>
        <v>OFFICE SUPPLIES</v>
      </c>
      <c r="J1020" t="str">
        <f>salesTable[customerType_Final]</f>
        <v>BUSINESS</v>
      </c>
      <c r="K1020" t="str">
        <f>salesTable[SalesChannel_final]</f>
        <v>ONLINE</v>
      </c>
      <c r="L1020" t="str">
        <f>salesTable[paymentMethod_Final]</f>
        <v>CARD</v>
      </c>
      <c r="M1020">
        <f>salesTable[Quantity_final]</f>
        <v>10</v>
      </c>
      <c r="N1020">
        <f>salesTable[UnitPrice_final]</f>
        <v>980</v>
      </c>
      <c r="O1020">
        <f>salesTable[revenue_final]</f>
        <v>9800</v>
      </c>
      <c r="P1020" t="str">
        <f>salesTable[Phone_final]</f>
        <v>0277517429</v>
      </c>
      <c r="Q1020" t="str">
        <f>salesTable[email_final]</f>
        <v>Adwoa.Owusu49@Example.Com</v>
      </c>
      <c r="R1020" t="str">
        <f>salesTable[sources_final]</f>
        <v>Mobile_App_Export.csv</v>
      </c>
      <c r="S1020" s="22"/>
    </row>
    <row r="1021" spans="1:19" x14ac:dyDescent="0.3">
      <c r="A1021" s="8" t="str">
        <f>salesTable[orderRef_final]</f>
        <v>GH-TAK-2025-00735</v>
      </c>
      <c r="B1021" s="17">
        <f>salesTable[orderDate_final]</f>
        <v>45748</v>
      </c>
      <c r="C1021" s="17" t="str">
        <f>salesTable[CustomerID_final]</f>
        <v>C0292</v>
      </c>
      <c r="D1021" s="17" t="str">
        <f>salesTable[firstName_Final]</f>
        <v>ABENA</v>
      </c>
      <c r="E1021" s="17" t="str">
        <f>salesTable[lastName_final]</f>
        <v>ADDO</v>
      </c>
      <c r="F1021" s="17" t="str">
        <f>salesTable[Region_Final]</f>
        <v>TAKORADI</v>
      </c>
      <c r="G1021" t="str">
        <f>salesTable[productID_Final]</f>
        <v>P012</v>
      </c>
      <c r="H1021" t="str">
        <f>salesTable[productName_final]</f>
        <v>BLENDER PLUS</v>
      </c>
      <c r="I1021" t="str">
        <f>salesTable[productCategory_finalStatus]</f>
        <v>HOME APPLIANCES</v>
      </c>
      <c r="J1021" t="str">
        <f>salesTable[customerType_Final]</f>
        <v>BUSINESS</v>
      </c>
      <c r="K1021" t="str">
        <f>salesTable[SalesChannel_final]</f>
        <v>ONLINE</v>
      </c>
      <c r="L1021" t="str">
        <f>salesTable[paymentMethod_Final]</f>
        <v>CASH</v>
      </c>
      <c r="M1021">
        <f>salesTable[Quantity_final]</f>
        <v>7</v>
      </c>
      <c r="N1021">
        <f>salesTable[UnitPrice_final]</f>
        <v>620</v>
      </c>
      <c r="O1021">
        <f>salesTable[revenue_final]</f>
        <v>4340</v>
      </c>
      <c r="P1021" t="str">
        <f>salesTable[Phone_final]</f>
        <v>0271639603</v>
      </c>
      <c r="Q1021" t="str">
        <f>salesTable[email_final]</f>
        <v>Abena.Addo18@Example.Com</v>
      </c>
      <c r="R1021" t="str">
        <f>salesTable[sources_final]</f>
        <v>Online_Sales_2025.xlsx</v>
      </c>
      <c r="S1021" s="22"/>
    </row>
    <row r="1022" spans="1:19" x14ac:dyDescent="0.3">
      <c r="A1022" s="8" t="str">
        <f>salesTable[orderRef_final]</f>
        <v>GH-TAK-2025-00736</v>
      </c>
      <c r="B1022" s="17">
        <f>salesTable[orderDate_final]</f>
        <v>45835</v>
      </c>
      <c r="C1022" s="17" t="str">
        <f>salesTable[CustomerID_final]</f>
        <v>C0272</v>
      </c>
      <c r="D1022" s="17" t="str">
        <f>salesTable[firstName_Final]</f>
        <v>AKOSUA</v>
      </c>
      <c r="E1022" s="17" t="str">
        <f>salesTable[lastName_final]</f>
        <v>ARTHUR</v>
      </c>
      <c r="F1022" s="17" t="str">
        <f>salesTable[Region_Final]</f>
        <v>TAKORADI</v>
      </c>
      <c r="G1022" t="str">
        <f>salesTable[productID_Final]</f>
        <v>P001</v>
      </c>
      <c r="H1022" t="str">
        <f>salesTable[productName_final]</f>
        <v>LAPTOP PRO 14</v>
      </c>
      <c r="I1022" t="str">
        <f>salesTable[productCategory_finalStatus]</f>
        <v>ELECTRONICS</v>
      </c>
      <c r="J1022" t="str">
        <f>salesTable[customerType_Final]</f>
        <v>GOVERNMENT</v>
      </c>
      <c r="K1022" t="str">
        <f>salesTable[SalesChannel_final]</f>
        <v>ONLINE</v>
      </c>
      <c r="L1022" t="str">
        <f>salesTable[paymentMethod_Final]</f>
        <v>MOBILE MONEY</v>
      </c>
      <c r="M1022">
        <f>salesTable[Quantity_final]</f>
        <v>2</v>
      </c>
      <c r="N1022">
        <f>salesTable[UnitPrice_final]</f>
        <v>4200</v>
      </c>
      <c r="O1022">
        <f>salesTable[revenue_final]</f>
        <v>8400</v>
      </c>
      <c r="P1022" t="str">
        <f>salesTable[Phone_final]</f>
        <v>0264206474</v>
      </c>
      <c r="Q1022" t="str">
        <f>salesTable[email_final]</f>
        <v>Akosua.Arthur28@Example.Com</v>
      </c>
      <c r="R1022" t="str">
        <f>salesTable[sources_final]</f>
        <v>Online_Sales_2025.xlsx</v>
      </c>
      <c r="S1022" s="22"/>
    </row>
    <row r="1023" spans="1:19" x14ac:dyDescent="0.3">
      <c r="A1023" s="8" t="str">
        <f>salesTable[orderRef_final]</f>
        <v>GH-TAK-2025-00737</v>
      </c>
      <c r="B1023" s="17">
        <f>salesTable[orderDate_final]</f>
        <v>45853</v>
      </c>
      <c r="C1023" s="17" t="str">
        <f>salesTable[CustomerID_final]</f>
        <v>C0282</v>
      </c>
      <c r="D1023" s="17" t="str">
        <f>salesTable[firstName_Final]</f>
        <v>MISSING</v>
      </c>
      <c r="E1023" s="17" t="str">
        <f>salesTable[lastName_final]</f>
        <v>ASARE</v>
      </c>
      <c r="F1023" s="17" t="str">
        <f>salesTable[Region_Final]</f>
        <v>TAKORADI</v>
      </c>
      <c r="G1023" t="str">
        <f>salesTable[productID_Final]</f>
        <v>P001</v>
      </c>
      <c r="H1023" t="str">
        <f>salesTable[productName_final]</f>
        <v>LAPTOP PRO 14</v>
      </c>
      <c r="I1023" t="str">
        <f>salesTable[productCategory_finalStatus]</f>
        <v>ELECTRONICS</v>
      </c>
      <c r="J1023" t="str">
        <f>salesTable[customerType_Final]</f>
        <v>BUSINESS</v>
      </c>
      <c r="K1023" t="str">
        <f>salesTable[SalesChannel_final]</f>
        <v>IN-STORE</v>
      </c>
      <c r="L1023" t="str">
        <f>salesTable[paymentMethod_Final]</f>
        <v>MOBILE MONEY</v>
      </c>
      <c r="M1023">
        <f>salesTable[Quantity_final]</f>
        <v>7</v>
      </c>
      <c r="N1023">
        <f>salesTable[UnitPrice_final]</f>
        <v>4200</v>
      </c>
      <c r="O1023">
        <f>salesTable[revenue_final]</f>
        <v>29400</v>
      </c>
      <c r="P1023" t="str">
        <f>salesTable[Phone_final]</f>
        <v>0208705863</v>
      </c>
      <c r="Q1023" t="str">
        <f>salesTable[email_final]</f>
        <v>Naa.Asare45@Example.Com</v>
      </c>
      <c r="R1023" t="str">
        <f>salesTable[sources_final]</f>
        <v>Agent_App_2025.csv</v>
      </c>
      <c r="S1023" s="22"/>
    </row>
    <row r="1024" spans="1:19" x14ac:dyDescent="0.3">
      <c r="A1024" s="8" t="str">
        <f>salesTable[orderRef_final]</f>
        <v>GH-TAK-2025-00746</v>
      </c>
      <c r="B1024" s="17" t="str">
        <f>salesTable[orderDate_final]</f>
        <v>OUT OF SCOPE</v>
      </c>
      <c r="C1024" s="17" t="str">
        <f>salesTable[CustomerID_final]</f>
        <v>C0087</v>
      </c>
      <c r="D1024" s="17" t="str">
        <f>salesTable[firstName_Final]</f>
        <v>DANIEL</v>
      </c>
      <c r="E1024" s="17" t="str">
        <f>salesTable[lastName_final]</f>
        <v>APPIAH</v>
      </c>
      <c r="F1024" s="17" t="str">
        <f>salesTable[Region_Final]</f>
        <v>TAKORADI</v>
      </c>
      <c r="G1024" t="str">
        <f>salesTable[productID_Final]</f>
        <v>P012</v>
      </c>
      <c r="H1024" t="str">
        <f>salesTable[productName_final]</f>
        <v>BLENDER PLUS</v>
      </c>
      <c r="I1024" t="str">
        <f>salesTable[productCategory_finalStatus]</f>
        <v>HOME APPLIANCES</v>
      </c>
      <c r="J1024" t="str">
        <f>salesTable[customerType_Final]</f>
        <v>INDIVIDUAL</v>
      </c>
      <c r="K1024" t="str">
        <f>salesTable[SalesChannel_final]</f>
        <v>IN-STORE</v>
      </c>
      <c r="L1024" t="str">
        <f>salesTable[paymentMethod_Final]</f>
        <v>CARD</v>
      </c>
      <c r="M1024">
        <f>salesTable[Quantity_final]</f>
        <v>10</v>
      </c>
      <c r="N1024">
        <f>salesTable[UnitPrice_final]</f>
        <v>620</v>
      </c>
      <c r="O1024">
        <f>salesTable[revenue_final]</f>
        <v>6200</v>
      </c>
      <c r="P1024" t="str">
        <f>salesTable[Phone_final]</f>
        <v>0273037276</v>
      </c>
      <c r="Q1024" t="str">
        <f>salesTable[email_final]</f>
        <v>Daniel.Appiah46@Example.Com</v>
      </c>
      <c r="R1024" t="str">
        <f>salesTable[sources_final]</f>
        <v>Mobile_App_Export.csv</v>
      </c>
      <c r="S1024" s="22"/>
    </row>
    <row r="1025" spans="1:19" x14ac:dyDescent="0.3">
      <c r="A1025" s="8" t="str">
        <f>salesTable[orderRef_final]</f>
        <v>GH-TAK-2025-00748</v>
      </c>
      <c r="B1025" s="17">
        <f>salesTable[orderDate_final]</f>
        <v>45722</v>
      </c>
      <c r="C1025" s="17" t="str">
        <f>salesTable[CustomerID_final]</f>
        <v>C0007</v>
      </c>
      <c r="D1025" s="17" t="str">
        <f>salesTable[firstName_Final]</f>
        <v>ESI</v>
      </c>
      <c r="E1025" s="17" t="str">
        <f>salesTable[lastName_final]</f>
        <v>BADU</v>
      </c>
      <c r="F1025" s="17" t="str">
        <f>salesTable[Region_Final]</f>
        <v>TAKORADI</v>
      </c>
      <c r="G1025" t="str">
        <f>salesTable[productID_Final]</f>
        <v>P001</v>
      </c>
      <c r="H1025" t="str">
        <f>salesTable[productName_final]</f>
        <v>LAPTOP PRO 14</v>
      </c>
      <c r="I1025" t="str">
        <f>salesTable[productCategory_finalStatus]</f>
        <v>ELECTRONICS</v>
      </c>
      <c r="J1025" t="str">
        <f>salesTable[customerType_Final]</f>
        <v>INDIVIDUAL</v>
      </c>
      <c r="K1025" t="str">
        <f>salesTable[SalesChannel_final]</f>
        <v>IN-STORE</v>
      </c>
      <c r="L1025" t="str">
        <f>salesTable[paymentMethod_Final]</f>
        <v>CARD</v>
      </c>
      <c r="M1025">
        <f>salesTable[Quantity_final]</f>
        <v>3</v>
      </c>
      <c r="N1025">
        <f>salesTable[UnitPrice_final]</f>
        <v>4200</v>
      </c>
      <c r="O1025">
        <f>salesTable[revenue_final]</f>
        <v>12600</v>
      </c>
      <c r="P1025" t="str">
        <f>salesTable[Phone_final]</f>
        <v>0268421939</v>
      </c>
      <c r="Q1025" t="str">
        <f>salesTable[email_final]</f>
        <v>Esi.Badu40@Example.Com</v>
      </c>
      <c r="R1025" t="str">
        <f>salesTable[sources_final]</f>
        <v>Retail_POS_2025.csv</v>
      </c>
      <c r="S1025" s="22"/>
    </row>
    <row r="1026" spans="1:19" x14ac:dyDescent="0.3">
      <c r="A1026" s="8" t="str">
        <f>salesTable[orderRef_final]</f>
        <v>GH-TAK-2025-00764</v>
      </c>
      <c r="B1026" s="17">
        <f>salesTable[orderDate_final]</f>
        <v>45942</v>
      </c>
      <c r="C1026" s="17" t="str">
        <f>salesTable[CustomerID_final]</f>
        <v>C0119</v>
      </c>
      <c r="D1026" s="17" t="str">
        <f>salesTable[firstName_Final]</f>
        <v>DANIEL</v>
      </c>
      <c r="E1026" s="17" t="str">
        <f>salesTable[lastName_final]</f>
        <v>APPIAH</v>
      </c>
      <c r="F1026" s="17" t="str">
        <f>salesTable[Region_Final]</f>
        <v>TAKORADI</v>
      </c>
      <c r="G1026" t="str">
        <f>salesTable[productID_Final]</f>
        <v>P010</v>
      </c>
      <c r="H1026" t="str">
        <f>salesTable[productName_final]</f>
        <v>AIR CONDITIONER</v>
      </c>
      <c r="I1026" t="str">
        <f>salesTable[productCategory_finalStatus]</f>
        <v>HOME APPLIANCES</v>
      </c>
      <c r="J1026" t="str">
        <f>salesTable[customerType_Final]</f>
        <v>BUSINESS</v>
      </c>
      <c r="K1026" t="str">
        <f>salesTable[SalesChannel_final]</f>
        <v>IN-STORE</v>
      </c>
      <c r="L1026" t="str">
        <f>salesTable[paymentMethod_Final]</f>
        <v>CASH</v>
      </c>
      <c r="M1026">
        <f>salesTable[Quantity_final]</f>
        <v>2</v>
      </c>
      <c r="N1026">
        <f>salesTable[UnitPrice_final]</f>
        <v>3600</v>
      </c>
      <c r="O1026">
        <f>salesTable[revenue_final]</f>
        <v>7200</v>
      </c>
      <c r="P1026" t="str">
        <f>salesTable[Phone_final]</f>
        <v>0206045868</v>
      </c>
      <c r="Q1026" t="str">
        <f>salesTable[email_final]</f>
        <v>Daniel.Appiah39@Example.Com</v>
      </c>
      <c r="R1026" t="str">
        <f>salesTable[sources_final]</f>
        <v>Online_Sales_2025.xlsx</v>
      </c>
      <c r="S1026" s="22"/>
    </row>
    <row r="1027" spans="1:19" x14ac:dyDescent="0.3">
      <c r="A1027" s="8" t="str">
        <f>salesTable[orderRef_final]</f>
        <v>GH-TAK-2025-00767</v>
      </c>
      <c r="B1027" s="17" t="str">
        <f>salesTable[orderDate_final]</f>
        <v>OUT OF SCOPE</v>
      </c>
      <c r="C1027" s="17" t="str">
        <f>salesTable[CustomerID_final]</f>
        <v>C0025</v>
      </c>
      <c r="D1027" s="17" t="str">
        <f>salesTable[firstName_Final]</f>
        <v>MICHAEL</v>
      </c>
      <c r="E1027" s="17" t="str">
        <f>salesTable[lastName_final]</f>
        <v>BOATENG</v>
      </c>
      <c r="F1027" s="17" t="str">
        <f>salesTable[Region_Final]</f>
        <v>TAKORADI</v>
      </c>
      <c r="G1027" t="str">
        <f>salesTable[productID_Final]</f>
        <v>P005</v>
      </c>
      <c r="H1027" t="str">
        <f>salesTable[productName_final]</f>
        <v>SMARTPHONE X</v>
      </c>
      <c r="I1027" t="str">
        <f>salesTable[productCategory_finalStatus]</f>
        <v>ELECTRONICS</v>
      </c>
      <c r="J1027" t="str">
        <f>salesTable[customerType_Final]</f>
        <v>BUSINESS</v>
      </c>
      <c r="K1027" t="str">
        <f>salesTable[SalesChannel_final]</f>
        <v>AGENT</v>
      </c>
      <c r="L1027" t="str">
        <f>salesTable[paymentMethod_Final]</f>
        <v>CARD</v>
      </c>
      <c r="M1027" t="str">
        <f>salesTable[Quantity_final]</f>
        <v>INVALID</v>
      </c>
      <c r="N1027">
        <f>salesTable[UnitPrice_final]</f>
        <v>2800</v>
      </c>
      <c r="O1027" t="str">
        <f>salesTable[revenue_final]</f>
        <v>INVALID</v>
      </c>
      <c r="P1027" t="str">
        <f>salesTable[Phone_final]</f>
        <v>0501104270</v>
      </c>
      <c r="Q1027" t="str">
        <f>salesTable[email_final]</f>
        <v>Michael.Boateng14@Example.Com</v>
      </c>
      <c r="R1027" t="str">
        <f>salesTable[sources_final]</f>
        <v>Agent_App_2025.csv</v>
      </c>
      <c r="S1027" s="22"/>
    </row>
    <row r="1028" spans="1:19" x14ac:dyDescent="0.3">
      <c r="A1028" s="8" t="str">
        <f>salesTable[orderRef_final]</f>
        <v>GH-TAK-2025-00772</v>
      </c>
      <c r="B1028" s="17">
        <f>salesTable[orderDate_final]</f>
        <v>45986</v>
      </c>
      <c r="C1028" s="17" t="str">
        <f>salesTable[CustomerID_final]</f>
        <v>C0266</v>
      </c>
      <c r="D1028" s="17" t="str">
        <f>salesTable[firstName_Final]</f>
        <v>MISSING</v>
      </c>
      <c r="E1028" s="17" t="str">
        <f>salesTable[lastName_final]</f>
        <v>APPIAH</v>
      </c>
      <c r="F1028" s="17" t="str">
        <f>salesTable[Region_Final]</f>
        <v>TAKORADI</v>
      </c>
      <c r="G1028" t="str">
        <f>salesTable[productID_Final]</f>
        <v>P010</v>
      </c>
      <c r="H1028" t="str">
        <f>salesTable[productName_final]</f>
        <v>AIR CONDITIONER</v>
      </c>
      <c r="I1028" t="str">
        <f>salesTable[productCategory_finalStatus]</f>
        <v>HOME APPLIANCES</v>
      </c>
      <c r="J1028" t="str">
        <f>salesTable[customerType_Final]</f>
        <v>BUSINESS</v>
      </c>
      <c r="K1028" t="str">
        <f>salesTable[SalesChannel_final]</f>
        <v>IN-STORE</v>
      </c>
      <c r="L1028" t="str">
        <f>salesTable[paymentMethod_Final]</f>
        <v>CARD</v>
      </c>
      <c r="M1028">
        <f>salesTable[Quantity_final]</f>
        <v>8</v>
      </c>
      <c r="N1028">
        <f>salesTable[UnitPrice_final]</f>
        <v>3600</v>
      </c>
      <c r="O1028">
        <f>salesTable[revenue_final]</f>
        <v>28800</v>
      </c>
      <c r="P1028" t="str">
        <f>salesTable[Phone_final]</f>
        <v>0242329885</v>
      </c>
      <c r="Q1028" t="str">
        <f>salesTable[email_final]</f>
        <v>Adwoa.Appiah54@Example.Com</v>
      </c>
      <c r="R1028" t="str">
        <f>salesTable[sources_final]</f>
        <v>Retail_POS_2025.csv</v>
      </c>
      <c r="S1028" s="22"/>
    </row>
    <row r="1029" spans="1:19" x14ac:dyDescent="0.3">
      <c r="A1029" s="8" t="str">
        <f>salesTable[orderRef_final]</f>
        <v>GH-TAK-2025-00776</v>
      </c>
      <c r="B1029" s="17">
        <f>salesTable[orderDate_final]</f>
        <v>45835</v>
      </c>
      <c r="C1029" s="17" t="str">
        <f>salesTable[CustomerID_final]</f>
        <v>C0282</v>
      </c>
      <c r="D1029" s="17" t="str">
        <f>salesTable[firstName_Final]</f>
        <v>NAA</v>
      </c>
      <c r="E1029" s="17" t="str">
        <f>salesTable[lastName_final]</f>
        <v>ASARE</v>
      </c>
      <c r="F1029" s="17" t="str">
        <f>salesTable[Region_Final]</f>
        <v>TAKORADI</v>
      </c>
      <c r="G1029" t="str">
        <f>salesTable[productID_Final]</f>
        <v>P004</v>
      </c>
      <c r="H1029" t="str">
        <f>salesTable[productName_final]</f>
        <v>LASER PRINTER</v>
      </c>
      <c r="I1029" t="str">
        <f>salesTable[productCategory_finalStatus]</f>
        <v>MISMATCH</v>
      </c>
      <c r="J1029" t="str">
        <f>salesTable[customerType_Final]</f>
        <v>INDIVIDUAL</v>
      </c>
      <c r="K1029" t="str">
        <f>salesTable[SalesChannel_final]</f>
        <v>MOBILE APP</v>
      </c>
      <c r="L1029" t="str">
        <f>salesTable[paymentMethod_Final]</f>
        <v>CARD</v>
      </c>
      <c r="M1029">
        <f>salesTable[Quantity_final]</f>
        <v>7</v>
      </c>
      <c r="N1029">
        <f>salesTable[UnitPrice_final]</f>
        <v>1650</v>
      </c>
      <c r="O1029">
        <f>salesTable[revenue_final]</f>
        <v>11550</v>
      </c>
      <c r="P1029" t="str">
        <f>salesTable[Phone_final]</f>
        <v>0553166455</v>
      </c>
      <c r="Q1029" t="str">
        <f>salesTable[email_final]</f>
        <v>Naa.Asare56Example.Com</v>
      </c>
      <c r="R1029" t="str">
        <f>salesTable[sources_final]</f>
        <v>Online_Sales_2025.xlsx</v>
      </c>
      <c r="S1029" s="22"/>
    </row>
    <row r="1030" spans="1:19" x14ac:dyDescent="0.3">
      <c r="A1030" s="8" t="str">
        <f>salesTable[orderRef_final]</f>
        <v>GH-TAK-2025-00783</v>
      </c>
      <c r="B1030" s="17">
        <f>salesTable[orderDate_final]</f>
        <v>45929</v>
      </c>
      <c r="C1030" s="17" t="str">
        <f>salesTable[CustomerID_final]</f>
        <v>C0213</v>
      </c>
      <c r="D1030" s="17" t="str">
        <f>salesTable[firstName_Final]</f>
        <v>ESI</v>
      </c>
      <c r="E1030" s="17" t="str">
        <f>salesTable[lastName_final]</f>
        <v>ANTWI</v>
      </c>
      <c r="F1030" s="17" t="str">
        <f>salesTable[Region_Final]</f>
        <v>TAKORADI</v>
      </c>
      <c r="G1030" t="str">
        <f>salesTable[productID_Final]</f>
        <v>P010</v>
      </c>
      <c r="H1030" t="str">
        <f>salesTable[productName_final]</f>
        <v>AIR CONDITIONER</v>
      </c>
      <c r="I1030" t="str">
        <f>salesTable[productCategory_finalStatus]</f>
        <v>HOME APPLIANCES</v>
      </c>
      <c r="J1030" t="str">
        <f>salesTable[customerType_Final]</f>
        <v>GOVERNMENT</v>
      </c>
      <c r="K1030" t="str">
        <f>salesTable[SalesChannel_final]</f>
        <v>AGENT</v>
      </c>
      <c r="L1030" t="str">
        <f>salesTable[paymentMethod_Final]</f>
        <v>MOBILE MONEY</v>
      </c>
      <c r="M1030">
        <f>salesTable[Quantity_final]</f>
        <v>1</v>
      </c>
      <c r="N1030">
        <f>salesTable[UnitPrice_final]</f>
        <v>3600</v>
      </c>
      <c r="O1030">
        <f>salesTable[revenue_final]</f>
        <v>3600</v>
      </c>
      <c r="P1030" t="str">
        <f>salesTable[Phone_final]</f>
        <v>0591483209</v>
      </c>
      <c r="Q1030" t="str">
        <f>salesTable[email_final]</f>
        <v>Esi.Antwi19@Example.Com</v>
      </c>
      <c r="R1030" t="str">
        <f>salesTable[sources_final]</f>
        <v>Agent_App_2025.csv</v>
      </c>
      <c r="S1030" s="22"/>
    </row>
    <row r="1031" spans="1:19" x14ac:dyDescent="0.3">
      <c r="A1031" s="8" t="str">
        <f>salesTable[orderRef_final]</f>
        <v>GH-TAK-2025-00788</v>
      </c>
      <c r="B1031" s="17">
        <f>salesTable[orderDate_final]</f>
        <v>45973</v>
      </c>
      <c r="C1031" s="17" t="str">
        <f>salesTable[CustomerID_final]</f>
        <v>C0396</v>
      </c>
      <c r="D1031" s="17" t="str">
        <f>salesTable[firstName_Final]</f>
        <v>ADWOA</v>
      </c>
      <c r="E1031" s="17" t="str">
        <f>salesTable[lastName_final]</f>
        <v>BADU</v>
      </c>
      <c r="F1031" s="17" t="str">
        <f>salesTable[Region_Final]</f>
        <v>TAKORADI</v>
      </c>
      <c r="G1031" t="str">
        <f>salesTable[productID_Final]</f>
        <v>P008</v>
      </c>
      <c r="H1031" t="str">
        <f>salesTable[productName_final]</f>
        <v>MICROWAVE 25L</v>
      </c>
      <c r="I1031" t="str">
        <f>salesTable[productCategory_finalStatus]</f>
        <v>HOME APPLIANCES</v>
      </c>
      <c r="J1031" t="str">
        <f>salesTable[customerType_Final]</f>
        <v>BUSINESS</v>
      </c>
      <c r="K1031" t="str">
        <f>salesTable[SalesChannel_final]</f>
        <v>AGENT</v>
      </c>
      <c r="L1031" t="str">
        <f>salesTable[paymentMethod_Final]</f>
        <v>MOBILE MONEY</v>
      </c>
      <c r="M1031">
        <f>salesTable[Quantity_final]</f>
        <v>6</v>
      </c>
      <c r="N1031">
        <f>salesTable[UnitPrice_final]</f>
        <v>1250</v>
      </c>
      <c r="O1031">
        <f>salesTable[revenue_final]</f>
        <v>7500</v>
      </c>
      <c r="P1031" t="str">
        <f>salesTable[Phone_final]</f>
        <v>0597419752</v>
      </c>
      <c r="Q1031" t="str">
        <f>salesTable[email_final]</f>
        <v>Adwoa.Badu96@Example.Com</v>
      </c>
      <c r="R1031" t="str">
        <f>salesTable[sources_final]</f>
        <v>Retail_POS_2025.csv</v>
      </c>
      <c r="S1031" s="22"/>
    </row>
    <row r="1032" spans="1:19" x14ac:dyDescent="0.3">
      <c r="A1032" s="8" t="str">
        <f>salesTable[orderRef_final]</f>
        <v>GH-TAK-2025-00790</v>
      </c>
      <c r="B1032" s="17">
        <f>salesTable[orderDate_final]</f>
        <v>45777</v>
      </c>
      <c r="C1032" s="17" t="str">
        <f>salesTable[CustomerID_final]</f>
        <v>C0110</v>
      </c>
      <c r="D1032" s="17" t="str">
        <f>salesTable[firstName_Final]</f>
        <v>KOFI</v>
      </c>
      <c r="E1032" s="17" t="str">
        <f>salesTable[lastName_final]</f>
        <v>ANTWI</v>
      </c>
      <c r="F1032" s="17" t="str">
        <f>salesTable[Region_Final]</f>
        <v>TAKORADI</v>
      </c>
      <c r="G1032" t="str">
        <f>salesTable[productID_Final]</f>
        <v>P012</v>
      </c>
      <c r="H1032" t="str">
        <f>salesTable[productName_final]</f>
        <v>BLENDER PLUS</v>
      </c>
      <c r="I1032" t="str">
        <f>salesTable[productCategory_finalStatus]</f>
        <v>HOME APPLIANCES</v>
      </c>
      <c r="J1032" t="str">
        <f>salesTable[customerType_Final]</f>
        <v>BUSINESS</v>
      </c>
      <c r="K1032" t="str">
        <f>salesTable[SalesChannel_final]</f>
        <v>ONLINE</v>
      </c>
      <c r="L1032" t="str">
        <f>salesTable[paymentMethod_Final]</f>
        <v>CASH</v>
      </c>
      <c r="M1032" t="str">
        <f>salesTable[Quantity_final]</f>
        <v>INVALID</v>
      </c>
      <c r="N1032">
        <f>salesTable[UnitPrice_final]</f>
        <v>520</v>
      </c>
      <c r="O1032" t="str">
        <f>salesTable[revenue_final]</f>
        <v>INVALID</v>
      </c>
      <c r="P1032" t="str">
        <f>salesTable[Phone_final]</f>
        <v>0205825341</v>
      </c>
      <c r="Q1032" t="str">
        <f>salesTable[email_final]</f>
        <v>Kofi.Antwi46@Example.Com</v>
      </c>
      <c r="R1032" t="str">
        <f>salesTable[sources_final]</f>
        <v>Agent_App_2025.csv</v>
      </c>
      <c r="S1032" s="22"/>
    </row>
    <row r="1033" spans="1:19" x14ac:dyDescent="0.3">
      <c r="A1033" s="8" t="str">
        <f>salesTable[orderRef_final]</f>
        <v>GH-TAK-2025-00800</v>
      </c>
      <c r="B1033" s="17">
        <f>salesTable[orderDate_final]</f>
        <v>45704</v>
      </c>
      <c r="C1033" s="17" t="str">
        <f>salesTable[CustomerID_final]</f>
        <v>C0003</v>
      </c>
      <c r="D1033" s="17" t="str">
        <f>salesTable[firstName_Final]</f>
        <v>AKOSUA</v>
      </c>
      <c r="E1033" s="17" t="str">
        <f>salesTable[lastName_final]</f>
        <v>OSEI</v>
      </c>
      <c r="F1033" s="17" t="str">
        <f>salesTable[Region_Final]</f>
        <v>TAKORADI</v>
      </c>
      <c r="G1033" t="str">
        <f>salesTable[productID_Final]</f>
        <v>P008</v>
      </c>
      <c r="H1033" t="str">
        <f>salesTable[productName_final]</f>
        <v>MICROWAVE 25L</v>
      </c>
      <c r="I1033" t="str">
        <f>salesTable[productCategory_finalStatus]</f>
        <v>HOME APPLIANCES</v>
      </c>
      <c r="J1033" t="str">
        <f>salesTable[customerType_Final]</f>
        <v>GOVERNMENT</v>
      </c>
      <c r="K1033" t="str">
        <f>salesTable[SalesChannel_final]</f>
        <v>AGENT</v>
      </c>
      <c r="L1033" t="str">
        <f>salesTable[paymentMethod_Final]</f>
        <v>CASH</v>
      </c>
      <c r="M1033">
        <f>salesTable[Quantity_final]</f>
        <v>11</v>
      </c>
      <c r="N1033">
        <f>salesTable[UnitPrice_final]</f>
        <v>1250</v>
      </c>
      <c r="O1033" t="str">
        <f>salesTable[revenue_final]</f>
        <v>invalid</v>
      </c>
      <c r="P1033" t="str">
        <f>salesTable[Phone_final]</f>
        <v>0263890628</v>
      </c>
      <c r="Q1033" t="str">
        <f>salesTable[email_final]</f>
        <v>Akosua.Osei25@Example.Com</v>
      </c>
      <c r="R1033" t="str">
        <f>salesTable[sources_final]</f>
        <v>Online_Sales_2025.xlsx</v>
      </c>
      <c r="S1033" s="22"/>
    </row>
    <row r="1034" spans="1:19" x14ac:dyDescent="0.3">
      <c r="A1034" s="8" t="str">
        <f>salesTable[orderRef_final]</f>
        <v>GH-TAK-2025-00804</v>
      </c>
      <c r="B1034" s="17" t="str">
        <f>salesTable[orderDate_final]</f>
        <v>OUT OF SCOPE</v>
      </c>
      <c r="C1034" s="17" t="str">
        <f>salesTable[CustomerID_final]</f>
        <v>C0006</v>
      </c>
      <c r="D1034" s="17" t="str">
        <f>salesTable[firstName_Final]</f>
        <v>DANIEL</v>
      </c>
      <c r="E1034" s="17" t="str">
        <f>salesTable[lastName_final]</f>
        <v>OWUSU</v>
      </c>
      <c r="F1034" s="17" t="str">
        <f>salesTable[Region_Final]</f>
        <v>TAKORADI</v>
      </c>
      <c r="G1034" t="str">
        <f>salesTable[productID_Final]</f>
        <v>P012</v>
      </c>
      <c r="H1034" t="str">
        <f>salesTable[productName_final]</f>
        <v>BLENDER PLUS</v>
      </c>
      <c r="I1034" t="str">
        <f>salesTable[productCategory_finalStatus]</f>
        <v>HOME APPLIANCES</v>
      </c>
      <c r="J1034" t="str">
        <f>salesTable[customerType_Final]</f>
        <v>INDIVIDUAL</v>
      </c>
      <c r="K1034" t="str">
        <f>salesTable[SalesChannel_final]</f>
        <v>IN-STORE</v>
      </c>
      <c r="L1034" t="str">
        <f>salesTable[paymentMethod_Final]</f>
        <v>CARD</v>
      </c>
      <c r="M1034">
        <f>salesTable[Quantity_final]</f>
        <v>10</v>
      </c>
      <c r="N1034">
        <f>salesTable[UnitPrice_final]</f>
        <v>620</v>
      </c>
      <c r="O1034">
        <f>salesTable[revenue_final]</f>
        <v>6200</v>
      </c>
      <c r="P1034" t="str">
        <f>salesTable[Phone_final]</f>
        <v>0591423889</v>
      </c>
      <c r="Q1034" t="str">
        <f>salesTable[email_final]</f>
        <v>Daniel.Owusu7@Example.Com</v>
      </c>
      <c r="R1034" t="str">
        <f>salesTable[sources_final]</f>
        <v>Retail_POS_2025.csv</v>
      </c>
      <c r="S1034" s="22"/>
    </row>
    <row r="1035" spans="1:19" x14ac:dyDescent="0.3">
      <c r="A1035" s="8" t="str">
        <f>salesTable[orderRef_final]</f>
        <v>GH-TAK-2025-00810</v>
      </c>
      <c r="B1035" s="17">
        <f>salesTable[orderDate_final]</f>
        <v>45712</v>
      </c>
      <c r="C1035" s="17" t="str">
        <f>salesTable[CustomerID_final]</f>
        <v>C0244</v>
      </c>
      <c r="D1035" s="17" t="str">
        <f>salesTable[firstName_Final]</f>
        <v>AKOSUA</v>
      </c>
      <c r="E1035" s="17" t="str">
        <f>salesTable[lastName_final]</f>
        <v>OWUSU</v>
      </c>
      <c r="F1035" s="17" t="str">
        <f>salesTable[Region_Final]</f>
        <v>TAKORADI</v>
      </c>
      <c r="G1035" t="str">
        <f>salesTable[productID_Final]</f>
        <v>P008</v>
      </c>
      <c r="H1035" t="str">
        <f>salesTable[productName_final]</f>
        <v>MICROWAVE 25L</v>
      </c>
      <c r="I1035" t="str">
        <f>salesTable[productCategory_finalStatus]</f>
        <v>HOME APPLIANCES</v>
      </c>
      <c r="J1035" t="str">
        <f>salesTable[customerType_Final]</f>
        <v>BUSINESS</v>
      </c>
      <c r="K1035" t="str">
        <f>salesTable[SalesChannel_final]</f>
        <v>IN-STORE</v>
      </c>
      <c r="L1035" t="str">
        <f>salesTable[paymentMethod_Final]</f>
        <v>CARD</v>
      </c>
      <c r="M1035">
        <f>salesTable[Quantity_final]</f>
        <v>12</v>
      </c>
      <c r="N1035">
        <f>salesTable[UnitPrice_final]</f>
        <v>1250</v>
      </c>
      <c r="O1035">
        <f>salesTable[revenue_final]</f>
        <v>15000</v>
      </c>
      <c r="P1035" t="str">
        <f>salesTable[Phone_final]</f>
        <v>0594448651</v>
      </c>
      <c r="Q1035" t="str">
        <f>salesTable[email_final]</f>
        <v>Akosua.Owusu65@Example.Com</v>
      </c>
      <c r="R1035" t="str">
        <f>salesTable[sources_final]</f>
        <v>Online_Sales_2025.xlsx</v>
      </c>
      <c r="S1035" s="22"/>
    </row>
    <row r="1036" spans="1:19" x14ac:dyDescent="0.3">
      <c r="A1036" s="8" t="str">
        <f>salesTable[orderRef_final]</f>
        <v>GH-TAK-2025-00813</v>
      </c>
      <c r="B1036" s="17">
        <f>salesTable[orderDate_final]</f>
        <v>45746</v>
      </c>
      <c r="C1036" s="17" t="str">
        <f>salesTable[CustomerID_final]</f>
        <v>C0148</v>
      </c>
      <c r="D1036" s="17" t="str">
        <f>salesTable[firstName_Final]</f>
        <v>ADWOA</v>
      </c>
      <c r="E1036" s="17" t="str">
        <f>salesTable[lastName_final]</f>
        <v>BADU</v>
      </c>
      <c r="F1036" s="17" t="str">
        <f>salesTable[Region_Final]</f>
        <v>TAKORADI</v>
      </c>
      <c r="G1036" t="str">
        <f>salesTable[productID_Final]</f>
        <v>P004</v>
      </c>
      <c r="H1036" t="str">
        <f>salesTable[productName_final]</f>
        <v>LASER PRINTER</v>
      </c>
      <c r="I1036" t="str">
        <f>salesTable[productCategory_finalStatus]</f>
        <v>OFFICE SUPPLIES</v>
      </c>
      <c r="J1036" t="str">
        <f>salesTable[customerType_Final]</f>
        <v>INDIVIDUAL</v>
      </c>
      <c r="K1036" t="str">
        <f>salesTable[SalesChannel_final]</f>
        <v>IN-STORE</v>
      </c>
      <c r="L1036" t="str">
        <f>salesTable[paymentMethod_Final]</f>
        <v>CASH</v>
      </c>
      <c r="M1036">
        <f>salesTable[Quantity_final]</f>
        <v>4</v>
      </c>
      <c r="N1036">
        <f>salesTable[UnitPrice_final]</f>
        <v>1650</v>
      </c>
      <c r="O1036">
        <f>salesTable[revenue_final]</f>
        <v>6600</v>
      </c>
      <c r="P1036" t="str">
        <f>salesTable[Phone_final]</f>
        <v>0242611450</v>
      </c>
      <c r="Q1036" t="str">
        <f>salesTable[email_final]</f>
        <v>Adwoa.Badu71@Example.Com</v>
      </c>
      <c r="R1036" t="str">
        <f>salesTable[sources_final]</f>
        <v>Retail_POS_2025.csv</v>
      </c>
      <c r="S1036" s="22"/>
    </row>
    <row r="1037" spans="1:19" x14ac:dyDescent="0.3">
      <c r="A1037" s="8" t="str">
        <f>salesTable[orderRef_final]</f>
        <v>GH-TAK-2025-00816</v>
      </c>
      <c r="B1037" s="17">
        <f>salesTable[orderDate_final]</f>
        <v>45820</v>
      </c>
      <c r="C1037" s="17" t="str">
        <f>salesTable[CustomerID_final]</f>
        <v>C0240</v>
      </c>
      <c r="D1037" s="17" t="str">
        <f>salesTable[firstName_Final]</f>
        <v>KWAME</v>
      </c>
      <c r="E1037" s="17" t="str">
        <f>salesTable[lastName_final]</f>
        <v>ASARE</v>
      </c>
      <c r="F1037" s="17" t="str">
        <f>salesTable[Region_Final]</f>
        <v>TAKORADI</v>
      </c>
      <c r="G1037" t="str">
        <f>salesTable[productID_Final]</f>
        <v>P002</v>
      </c>
      <c r="H1037" t="str">
        <f>salesTable[productName_final]</f>
        <v>OFFICE CHAIR</v>
      </c>
      <c r="I1037" t="str">
        <f>salesTable[productCategory_finalStatus]</f>
        <v>FURNITURE</v>
      </c>
      <c r="J1037" t="str">
        <f>salesTable[customerType_Final]</f>
        <v>BUSINESS</v>
      </c>
      <c r="K1037" t="str">
        <f>salesTable[SalesChannel_final]</f>
        <v>AGENT</v>
      </c>
      <c r="L1037" t="str">
        <f>salesTable[paymentMethod_Final]</f>
        <v>CASH</v>
      </c>
      <c r="M1037">
        <f>salesTable[Quantity_final]</f>
        <v>11</v>
      </c>
      <c r="N1037">
        <f>salesTable[UnitPrice_final]</f>
        <v>850</v>
      </c>
      <c r="O1037">
        <f>salesTable[revenue_final]</f>
        <v>9350</v>
      </c>
      <c r="P1037" t="str">
        <f>salesTable[Phone_final]</f>
        <v>0502537883</v>
      </c>
      <c r="Q1037" t="str">
        <f>salesTable[email_final]</f>
        <v>Kwame.Asare50@Example.Com</v>
      </c>
      <c r="R1037" t="str">
        <f>salesTable[sources_final]</f>
        <v>Retail_POS_2025.csv</v>
      </c>
      <c r="S1037" s="22"/>
    </row>
    <row r="1038" spans="1:19" x14ac:dyDescent="0.3">
      <c r="A1038" s="8" t="str">
        <f>salesTable[orderRef_final]</f>
        <v>GH-TAK-2025-00825</v>
      </c>
      <c r="B1038" s="17">
        <f>salesTable[orderDate_final]</f>
        <v>45853</v>
      </c>
      <c r="C1038" s="17" t="str">
        <f>salesTable[CustomerID_final]</f>
        <v>C0340</v>
      </c>
      <c r="D1038" s="17" t="str">
        <f>salesTable[firstName_Final]</f>
        <v>KOJO</v>
      </c>
      <c r="E1038" s="17" t="str">
        <f>salesTable[lastName_final]</f>
        <v>OWUSU</v>
      </c>
      <c r="F1038" s="17" t="str">
        <f>salesTable[Region_Final]</f>
        <v>TAKORADI</v>
      </c>
      <c r="G1038" t="str">
        <f>salesTable[productID_Final]</f>
        <v>P012</v>
      </c>
      <c r="H1038" t="str">
        <f>salesTable[productName_final]</f>
        <v>BLENDER PLUS</v>
      </c>
      <c r="I1038" t="str">
        <f>salesTable[productCategory_finalStatus]</f>
        <v>HOME APPLIANCES</v>
      </c>
      <c r="J1038" t="str">
        <f>salesTable[customerType_Final]</f>
        <v>BUSINESS</v>
      </c>
      <c r="K1038" t="str">
        <f>salesTable[SalesChannel_final]</f>
        <v>ONLINE</v>
      </c>
      <c r="L1038" t="str">
        <f>salesTable[paymentMethod_Final]</f>
        <v>BANK TRANSFER</v>
      </c>
      <c r="M1038">
        <f>salesTable[Quantity_final]</f>
        <v>5</v>
      </c>
      <c r="N1038">
        <f>salesTable[UnitPrice_final]</f>
        <v>620</v>
      </c>
      <c r="O1038">
        <f>salesTable[revenue_final]</f>
        <v>3100</v>
      </c>
      <c r="P1038" t="str">
        <f>salesTable[Phone_final]</f>
        <v>0556317372</v>
      </c>
      <c r="Q1038" t="str">
        <f>salesTable[email_final]</f>
        <v>Kojo.Owusu64@Example.Com</v>
      </c>
      <c r="R1038" t="str">
        <f>salesTable[sources_final]</f>
        <v>Agent_App_2025.csv</v>
      </c>
      <c r="S1038" s="22"/>
    </row>
    <row r="1039" spans="1:19" x14ac:dyDescent="0.3">
      <c r="A1039" s="8" t="str">
        <f>salesTable[orderRef_final]</f>
        <v>GH-TAK-2025-00832</v>
      </c>
      <c r="B1039" s="17" t="str">
        <f>salesTable[orderDate_final]</f>
        <v>OUT OF SCOPE</v>
      </c>
      <c r="C1039" s="17" t="str">
        <f>salesTable[CustomerID_final]</f>
        <v>C0113</v>
      </c>
      <c r="D1039" s="17" t="str">
        <f>salesTable[firstName_Final]</f>
        <v>MICHAEL</v>
      </c>
      <c r="E1039" s="17" t="str">
        <f>salesTable[lastName_final]</f>
        <v>BOATENG</v>
      </c>
      <c r="F1039" s="17" t="str">
        <f>salesTable[Region_Final]</f>
        <v>TAKORADI</v>
      </c>
      <c r="G1039" t="str">
        <f>salesTable[productID_Final]</f>
        <v>P011</v>
      </c>
      <c r="H1039" t="str">
        <f>salesTable[productName_final]</f>
        <v>EXECUTIVE DESK</v>
      </c>
      <c r="I1039" t="str">
        <f>salesTable[productCategory_finalStatus]</f>
        <v>FURNITURE</v>
      </c>
      <c r="J1039" t="str">
        <f>salesTable[customerType_Final]</f>
        <v>INDIVIDUAL</v>
      </c>
      <c r="K1039" t="str">
        <f>salesTable[SalesChannel_final]</f>
        <v>ONLINE</v>
      </c>
      <c r="L1039" t="str">
        <f>salesTable[paymentMethod_Final]</f>
        <v>CASH</v>
      </c>
      <c r="M1039">
        <f>salesTable[Quantity_final]</f>
        <v>12</v>
      </c>
      <c r="N1039">
        <f>salesTable[UnitPrice_final]</f>
        <v>2400</v>
      </c>
      <c r="O1039" t="str">
        <f>salesTable[revenue_final]</f>
        <v>INVALID</v>
      </c>
      <c r="P1039" t="str">
        <f>salesTable[Phone_final]</f>
        <v>0541329393</v>
      </c>
      <c r="Q1039" t="str">
        <f>salesTable[email_final]</f>
        <v>Michael.Boateng65@Example.Com</v>
      </c>
      <c r="R1039" t="str">
        <f>salesTable[sources_final]</f>
        <v>Online_Sales_2025.xlsx</v>
      </c>
      <c r="S1039" s="22"/>
    </row>
    <row r="1040" spans="1:19" x14ac:dyDescent="0.3">
      <c r="A1040" s="8" t="str">
        <f>salesTable[orderRef_final]</f>
        <v>GH-TAK-2025-00854</v>
      </c>
      <c r="B1040" s="17">
        <f>salesTable[orderDate_final]</f>
        <v>45842</v>
      </c>
      <c r="C1040" s="17" t="str">
        <f>salesTable[CustomerID_final]</f>
        <v>C0015</v>
      </c>
      <c r="D1040" s="17" t="str">
        <f>salesTable[firstName_Final]</f>
        <v>DANIEL</v>
      </c>
      <c r="E1040" s="17" t="str">
        <f>salesTable[lastName_final]</f>
        <v>ANTWI</v>
      </c>
      <c r="F1040" s="17" t="str">
        <f>salesTable[Region_Final]</f>
        <v>TAKORADI</v>
      </c>
      <c r="G1040" t="str">
        <f>salesTable[productID_Final]</f>
        <v>P001</v>
      </c>
      <c r="H1040" t="str">
        <f>salesTable[productName_final]</f>
        <v>LAPTOP PRO 14</v>
      </c>
      <c r="I1040" t="str">
        <f>salesTable[productCategory_finalStatus]</f>
        <v>ELECTRONICS</v>
      </c>
      <c r="J1040" t="str">
        <f>salesTable[customerType_Final]</f>
        <v>BUSINESS</v>
      </c>
      <c r="K1040" t="str">
        <f>salesTable[SalesChannel_final]</f>
        <v>MOBILE APP</v>
      </c>
      <c r="L1040" t="str">
        <f>salesTable[paymentMethod_Final]</f>
        <v>BANK TRANSFER</v>
      </c>
      <c r="M1040">
        <f>salesTable[Quantity_final]</f>
        <v>12</v>
      </c>
      <c r="N1040">
        <f>salesTable[UnitPrice_final]</f>
        <v>4200</v>
      </c>
      <c r="O1040">
        <f>salesTable[revenue_final]</f>
        <v>50400</v>
      </c>
      <c r="P1040" t="str">
        <f>salesTable[Phone_final]</f>
        <v>0597434288</v>
      </c>
      <c r="Q1040" t="str">
        <f>salesTable[email_final]</f>
        <v>Daniel.Antwi6@Example.Com</v>
      </c>
      <c r="R1040" t="str">
        <f>salesTable[sources_final]</f>
        <v>Retail_POS_2025.csv</v>
      </c>
      <c r="S1040" s="22"/>
    </row>
    <row r="1041" spans="1:19" x14ac:dyDescent="0.3">
      <c r="A1041" s="8" t="str">
        <f>salesTable[orderRef_final]</f>
        <v>GH-TAK-2025-00860</v>
      </c>
      <c r="B1041" s="17">
        <f>salesTable[orderDate_final]</f>
        <v>45861</v>
      </c>
      <c r="C1041" s="17" t="str">
        <f>salesTable[CustomerID_final]</f>
        <v>C0177</v>
      </c>
      <c r="D1041" s="17" t="str">
        <f>salesTable[firstName_Final]</f>
        <v>MICHAEL</v>
      </c>
      <c r="E1041" s="17" t="str">
        <f>salesTable[lastName_final]</f>
        <v>ANTWI</v>
      </c>
      <c r="F1041" s="17" t="str">
        <f>salesTable[Region_Final]</f>
        <v>TAKORADI</v>
      </c>
      <c r="G1041" t="str">
        <f>salesTable[productID_Final]</f>
        <v>P002</v>
      </c>
      <c r="H1041" t="str">
        <f>salesTable[productName_final]</f>
        <v>OFFICE CHAIR</v>
      </c>
      <c r="I1041" t="str">
        <f>salesTable[productCategory_finalStatus]</f>
        <v>FURNITURE</v>
      </c>
      <c r="J1041" t="str">
        <f>salesTable[customerType_Final]</f>
        <v>BUSINESS</v>
      </c>
      <c r="K1041" t="str">
        <f>salesTable[SalesChannel_final]</f>
        <v>IN-STORE</v>
      </c>
      <c r="L1041" t="str">
        <f>salesTable[paymentMethod_Final]</f>
        <v>MOBILE MONEY</v>
      </c>
      <c r="M1041">
        <f>salesTable[Quantity_final]</f>
        <v>2</v>
      </c>
      <c r="N1041">
        <f>salesTable[UnitPrice_final]</f>
        <v>900</v>
      </c>
      <c r="O1041">
        <f>salesTable[revenue_final]</f>
        <v>1800</v>
      </c>
      <c r="P1041" t="str">
        <f>salesTable[Phone_final]</f>
        <v>0541404088</v>
      </c>
      <c r="Q1041" t="str">
        <f>salesTable[email_final]</f>
        <v>Michael.Antwi56@Example.Com</v>
      </c>
      <c r="R1041" t="str">
        <f>salesTable[sources_final]</f>
        <v>Online_Sales_2025.xlsx</v>
      </c>
      <c r="S1041" s="22"/>
    </row>
    <row r="1042" spans="1:19" x14ac:dyDescent="0.3">
      <c r="A1042" s="8" t="str">
        <f>salesTable[orderRef_final]</f>
        <v>GH-TAK-2025-00868</v>
      </c>
      <c r="B1042" s="17" t="str">
        <f>salesTable[orderDate_final]</f>
        <v>OUT OF SCOPE</v>
      </c>
      <c r="C1042" s="17" t="str">
        <f>salesTable[CustomerID_final]</f>
        <v>C0295</v>
      </c>
      <c r="D1042" s="17" t="str">
        <f>salesTable[firstName_Final]</f>
        <v>ADWOA</v>
      </c>
      <c r="E1042" s="17" t="str">
        <f>salesTable[lastName_final]</f>
        <v>ANTWI</v>
      </c>
      <c r="F1042" s="17" t="str">
        <f>salesTable[Region_Final]</f>
        <v>TAKORADI</v>
      </c>
      <c r="G1042" t="str">
        <f>salesTable[productID_Final]</f>
        <v>P006</v>
      </c>
      <c r="H1042" t="str">
        <f>salesTable[productName_final]</f>
        <v>STANDING DESK</v>
      </c>
      <c r="I1042" t="str">
        <f>salesTable[productCategory_finalStatus]</f>
        <v>FURNITURE</v>
      </c>
      <c r="J1042" t="str">
        <f>salesTable[customerType_Final]</f>
        <v>BUSINESS</v>
      </c>
      <c r="K1042" t="str">
        <f>salesTable[SalesChannel_final]</f>
        <v>IN-STORE</v>
      </c>
      <c r="L1042" t="str">
        <f>salesTable[paymentMethod_Final]</f>
        <v>BANK TRANSFER</v>
      </c>
      <c r="M1042">
        <f>salesTable[Quantity_final]</f>
        <v>3</v>
      </c>
      <c r="N1042">
        <f>salesTable[UnitPrice_final]</f>
        <v>1900</v>
      </c>
      <c r="O1042">
        <f>salesTable[revenue_final]</f>
        <v>5700</v>
      </c>
      <c r="P1042" t="str">
        <f>salesTable[Phone_final]</f>
        <v>0263757275</v>
      </c>
      <c r="Q1042" t="str">
        <f>salesTable[email_final]</f>
        <v>Adwoa.Antwi10@Example.Com</v>
      </c>
      <c r="R1042" t="str">
        <f>salesTable[sources_final]</f>
        <v>Mobile_App_Export.csv</v>
      </c>
      <c r="S1042" s="22"/>
    </row>
    <row r="1043" spans="1:19" x14ac:dyDescent="0.3">
      <c r="A1043" s="8" t="str">
        <f>salesTable[orderRef_final]</f>
        <v>GH-TAK-2025-00874</v>
      </c>
      <c r="B1043" s="17">
        <f>salesTable[orderDate_final]</f>
        <v>45924</v>
      </c>
      <c r="C1043" s="17" t="str">
        <f>salesTable[CustomerID_final]</f>
        <v>C0125</v>
      </c>
      <c r="D1043" s="17" t="str">
        <f>salesTable[firstName_Final]</f>
        <v>KWAME</v>
      </c>
      <c r="E1043" s="17" t="str">
        <f>salesTable[lastName_final]</f>
        <v>OSEI</v>
      </c>
      <c r="F1043" s="17" t="str">
        <f>salesTable[Region_Final]</f>
        <v>TAKORADI</v>
      </c>
      <c r="G1043" t="str">
        <f>salesTable[productID_Final]</f>
        <v>P005</v>
      </c>
      <c r="H1043" t="str">
        <f>salesTable[productName_final]</f>
        <v>SMARTPHONE X</v>
      </c>
      <c r="I1043" t="str">
        <f>salesTable[productCategory_finalStatus]</f>
        <v>ELECTRONICS</v>
      </c>
      <c r="J1043" t="str">
        <f>salesTable[customerType_Final]</f>
        <v>INDIVIDUAL</v>
      </c>
      <c r="K1043" t="str">
        <f>salesTable[SalesChannel_final]</f>
        <v>MOBILE APP</v>
      </c>
      <c r="L1043" t="str">
        <f>salesTable[paymentMethod_Final]</f>
        <v>CASH</v>
      </c>
      <c r="M1043">
        <f>salesTable[Quantity_final]</f>
        <v>11</v>
      </c>
      <c r="N1043">
        <f>salesTable[UnitPrice_final]</f>
        <v>2800</v>
      </c>
      <c r="O1043">
        <f>salesTable[revenue_final]</f>
        <v>30800</v>
      </c>
      <c r="P1043" t="str">
        <f>salesTable[Phone_final]</f>
        <v>0263259009</v>
      </c>
      <c r="Q1043" t="str">
        <f>salesTable[email_final]</f>
        <v>Kwame.Osei37@Example.Com</v>
      </c>
      <c r="R1043" t="str">
        <f>salesTable[sources_final]</f>
        <v>Retail_POS_2025.csv</v>
      </c>
      <c r="S1043" s="22"/>
    </row>
    <row r="1044" spans="1:19" x14ac:dyDescent="0.3">
      <c r="A1044" s="8" t="str">
        <f>salesTable[orderRef_final]</f>
        <v>GH-TAK-2025-00880</v>
      </c>
      <c r="B1044" s="17">
        <f>salesTable[orderDate_final]</f>
        <v>45716</v>
      </c>
      <c r="C1044" s="17" t="str">
        <f>salesTable[CustomerID_final]</f>
        <v>C0235</v>
      </c>
      <c r="D1044" s="17" t="str">
        <f>salesTable[firstName_Final]</f>
        <v>KOJO</v>
      </c>
      <c r="E1044" s="17" t="str">
        <f>salesTable[lastName_final]</f>
        <v>BADU</v>
      </c>
      <c r="F1044" s="17" t="str">
        <f>salesTable[Region_Final]</f>
        <v>TAKORADI</v>
      </c>
      <c r="G1044" t="str">
        <f>salesTable[productID_Final]</f>
        <v>P005</v>
      </c>
      <c r="H1044" t="str">
        <f>salesTable[productName_final]</f>
        <v>SMARTPHONE X</v>
      </c>
      <c r="I1044" t="str">
        <f>salesTable[productCategory_finalStatus]</f>
        <v>ELECTRONICS</v>
      </c>
      <c r="J1044" t="str">
        <f>salesTable[customerType_Final]</f>
        <v>GOVERNMENT</v>
      </c>
      <c r="K1044" t="str">
        <f>salesTable[SalesChannel_final]</f>
        <v>IN-STORE</v>
      </c>
      <c r="L1044" t="str">
        <f>salesTable[paymentMethod_Final]</f>
        <v>CASH</v>
      </c>
      <c r="M1044">
        <f>salesTable[Quantity_final]</f>
        <v>4</v>
      </c>
      <c r="N1044">
        <f>salesTable[UnitPrice_final]</f>
        <v>2800</v>
      </c>
      <c r="O1044">
        <f>salesTable[revenue_final]</f>
        <v>11200</v>
      </c>
      <c r="P1044" t="str">
        <f>salesTable[Phone_final]</f>
        <v>0559069990</v>
      </c>
      <c r="Q1044" t="str">
        <f>salesTable[email_final]</f>
        <v>Kojo.Badu66@Example.Com</v>
      </c>
      <c r="R1044" t="str">
        <f>salesTable[sources_final]</f>
        <v>Mobile_App_Export.csv</v>
      </c>
      <c r="S1044" s="22"/>
    </row>
    <row r="1045" spans="1:19" x14ac:dyDescent="0.3">
      <c r="A1045" s="8" t="str">
        <f>salesTable[orderRef_final]</f>
        <v>GH-TAK-2025-00896</v>
      </c>
      <c r="B1045" s="17">
        <f>salesTable[orderDate_final]</f>
        <v>45683</v>
      </c>
      <c r="C1045" s="17" t="str">
        <f>salesTable[CustomerID_final]</f>
        <v>C0396</v>
      </c>
      <c r="D1045" s="17" t="str">
        <f>salesTable[firstName_Final]</f>
        <v>ADWOA</v>
      </c>
      <c r="E1045" s="17" t="str">
        <f>salesTable[lastName_final]</f>
        <v>BADU</v>
      </c>
      <c r="F1045" s="17" t="str">
        <f>salesTable[Region_Final]</f>
        <v>TAKORADI</v>
      </c>
      <c r="G1045" t="str">
        <f>salesTable[productID_Final]</f>
        <v>P005</v>
      </c>
      <c r="H1045" t="str">
        <f>salesTable[productName_final]</f>
        <v>SMARTPHONE X</v>
      </c>
      <c r="I1045" t="str">
        <f>salesTable[productCategory_finalStatus]</f>
        <v>ELECTRONICS</v>
      </c>
      <c r="J1045" t="str">
        <f>salesTable[customerType_Final]</f>
        <v>INDIVIDUAL</v>
      </c>
      <c r="K1045" t="str">
        <f>salesTable[SalesChannel_final]</f>
        <v>MOBILE APP</v>
      </c>
      <c r="L1045" t="str">
        <f>salesTable[paymentMethod_Final]</f>
        <v>BANK TRANSFER</v>
      </c>
      <c r="M1045">
        <f>salesTable[Quantity_final]</f>
        <v>7</v>
      </c>
      <c r="N1045">
        <f>salesTable[UnitPrice_final]</f>
        <v>2800</v>
      </c>
      <c r="O1045">
        <f>salesTable[revenue_final]</f>
        <v>19600</v>
      </c>
      <c r="P1045" t="str">
        <f>salesTable[Phone_final]</f>
        <v>0553093511</v>
      </c>
      <c r="Q1045" t="str">
        <f>salesTable[email_final]</f>
        <v>Adwoa.Badu57@Example.Com</v>
      </c>
      <c r="R1045" t="str">
        <f>salesTable[sources_final]</f>
        <v>Online_Sales_2025.xlsx</v>
      </c>
      <c r="S1045" s="22"/>
    </row>
    <row r="1046" spans="1:19" x14ac:dyDescent="0.3">
      <c r="A1046" s="8" t="str">
        <f>salesTable[orderRef_final]</f>
        <v>GH-TAK-2025-00907</v>
      </c>
      <c r="B1046" s="17">
        <f>salesTable[orderDate_final]</f>
        <v>45769</v>
      </c>
      <c r="C1046" s="17" t="str">
        <f>salesTable[CustomerID_final]</f>
        <v>C0102</v>
      </c>
      <c r="D1046" s="17" t="str">
        <f>salesTable[firstName_Final]</f>
        <v>KOFI</v>
      </c>
      <c r="E1046" s="17" t="str">
        <f>salesTable[lastName_final]</f>
        <v>ASARE</v>
      </c>
      <c r="F1046" s="17" t="str">
        <f>salesTable[Region_Final]</f>
        <v>TAKORADI</v>
      </c>
      <c r="G1046" t="str">
        <f>salesTable[productID_Final]</f>
        <v>P010</v>
      </c>
      <c r="H1046" t="str">
        <f>salesTable[productName_final]</f>
        <v>AIR CONDITIONER</v>
      </c>
      <c r="I1046" t="str">
        <f>salesTable[productCategory_finalStatus]</f>
        <v>HOME APPLIANCES</v>
      </c>
      <c r="J1046" t="str">
        <f>salesTable[customerType_Final]</f>
        <v>MISSING</v>
      </c>
      <c r="K1046" t="str">
        <f>salesTable[SalesChannel_final]</f>
        <v>MOBILE APP</v>
      </c>
      <c r="L1046" t="str">
        <f>salesTable[paymentMethod_Final]</f>
        <v>CASH</v>
      </c>
      <c r="M1046">
        <f>salesTable[Quantity_final]</f>
        <v>11</v>
      </c>
      <c r="N1046">
        <f>salesTable[UnitPrice_final]</f>
        <v>3600</v>
      </c>
      <c r="O1046">
        <f>salesTable[revenue_final]</f>
        <v>39600</v>
      </c>
      <c r="P1046" t="str">
        <f>salesTable[Phone_final]</f>
        <v>0555869379</v>
      </c>
      <c r="Q1046" t="str">
        <f>salesTable[email_final]</f>
        <v>Kofi.Asare65@Example.Com</v>
      </c>
      <c r="R1046" t="str">
        <f>salesTable[sources_final]</f>
        <v>Mobile_App_Export.csv</v>
      </c>
      <c r="S1046" s="22"/>
    </row>
    <row r="1047" spans="1:19" x14ac:dyDescent="0.3">
      <c r="A1047" s="8" t="str">
        <f>salesTable[orderRef_final]</f>
        <v>GH-TAK-2025-00912</v>
      </c>
      <c r="B1047" s="17" t="str">
        <f>salesTable[orderDate_final]</f>
        <v>OUT OF SCOPE</v>
      </c>
      <c r="C1047" s="17" t="str">
        <f>salesTable[CustomerID_final]</f>
        <v>C0101</v>
      </c>
      <c r="D1047" s="17" t="str">
        <f>salesTable[firstName_Final]</f>
        <v>YAW</v>
      </c>
      <c r="E1047" s="17" t="str">
        <f>salesTable[lastName_final]</f>
        <v>BADU</v>
      </c>
      <c r="F1047" s="17" t="str">
        <f>salesTable[Region_Final]</f>
        <v>TAKORADI</v>
      </c>
      <c r="G1047" t="str">
        <f>salesTable[productID_Final]</f>
        <v>P002</v>
      </c>
      <c r="H1047" t="str">
        <f>salesTable[productName_final]</f>
        <v>OFFICE CHAIR</v>
      </c>
      <c r="I1047" t="str">
        <f>salesTable[productCategory_finalStatus]</f>
        <v>FURNITURE</v>
      </c>
      <c r="J1047" t="str">
        <f>salesTable[customerType_Final]</f>
        <v>GOVERNMENT</v>
      </c>
      <c r="K1047" t="str">
        <f>salesTable[SalesChannel_final]</f>
        <v>ONLINE</v>
      </c>
      <c r="L1047" t="str">
        <f>salesTable[paymentMethod_Final]</f>
        <v>MOBILE MONEY</v>
      </c>
      <c r="M1047">
        <f>salesTable[Quantity_final]</f>
        <v>4</v>
      </c>
      <c r="N1047">
        <f>salesTable[UnitPrice_final]</f>
        <v>950</v>
      </c>
      <c r="O1047">
        <f>salesTable[revenue_final]</f>
        <v>3800</v>
      </c>
      <c r="P1047" t="str">
        <f>salesTable[Phone_final]</f>
        <v>0544874967</v>
      </c>
      <c r="Q1047" t="str">
        <f>salesTable[email_final]</f>
        <v>Yaw.Badu11@Example.Com</v>
      </c>
      <c r="R1047" t="str">
        <f>salesTable[sources_final]</f>
        <v>Retail_POS_2025.csv</v>
      </c>
      <c r="S1047" s="22"/>
    </row>
    <row r="1048" spans="1:19" x14ac:dyDescent="0.3">
      <c r="A1048" s="8" t="str">
        <f>salesTable[orderRef_final]</f>
        <v>GH-TAK-2025-00925</v>
      </c>
      <c r="B1048" s="17">
        <f>salesTable[orderDate_final]</f>
        <v>45875</v>
      </c>
      <c r="C1048" s="17" t="str">
        <f>salesTable[CustomerID_final]</f>
        <v>C0106</v>
      </c>
      <c r="D1048" s="17" t="str">
        <f>salesTable[firstName_Final]</f>
        <v>DANIEL</v>
      </c>
      <c r="E1048" s="17" t="str">
        <f>salesTable[lastName_final]</f>
        <v>ADDO</v>
      </c>
      <c r="F1048" s="17" t="str">
        <f>salesTable[Region_Final]</f>
        <v>TAKORADI</v>
      </c>
      <c r="G1048" t="str">
        <f>salesTable[productID_Final]</f>
        <v>P010</v>
      </c>
      <c r="H1048" t="str">
        <f>salesTable[productName_final]</f>
        <v>AIR CONDITIONER</v>
      </c>
      <c r="I1048" t="str">
        <f>salesTable[productCategory_finalStatus]</f>
        <v>HOME APPLIANCES</v>
      </c>
      <c r="J1048" t="str">
        <f>salesTable[customerType_Final]</f>
        <v>BUSINESS</v>
      </c>
      <c r="K1048" t="str">
        <f>salesTable[SalesChannel_final]</f>
        <v>IN-STORE</v>
      </c>
      <c r="L1048" t="str">
        <f>salesTable[paymentMethod_Final]</f>
        <v>BANK TRANSFER</v>
      </c>
      <c r="M1048">
        <f>salesTable[Quantity_final]</f>
        <v>12</v>
      </c>
      <c r="N1048">
        <f>salesTable[UnitPrice_final]</f>
        <v>3550</v>
      </c>
      <c r="O1048">
        <f>salesTable[revenue_final]</f>
        <v>42600</v>
      </c>
      <c r="P1048" t="str">
        <f>salesTable[Phone_final]</f>
        <v>0276115220</v>
      </c>
      <c r="Q1048" t="str">
        <f>salesTable[email_final]</f>
        <v>Daniel.Addo70@Example.Con</v>
      </c>
      <c r="R1048" t="str">
        <f>salesTable[sources_final]</f>
        <v>Agent_App_2025.csv</v>
      </c>
      <c r="S1048" s="22"/>
    </row>
    <row r="1049" spans="1:19" x14ac:dyDescent="0.3">
      <c r="A1049" s="8" t="str">
        <f>salesTable[orderRef_final]</f>
        <v>GH-TAK-2025-00929</v>
      </c>
      <c r="B1049" s="17">
        <f>salesTable[orderDate_final]</f>
        <v>45754</v>
      </c>
      <c r="C1049" s="17" t="str">
        <f>salesTable[CustomerID_final]</f>
        <v>C0254</v>
      </c>
      <c r="D1049" s="17" t="str">
        <f>salesTable[firstName_Final]</f>
        <v>ADWOA</v>
      </c>
      <c r="E1049" s="17" t="str">
        <f>salesTable[lastName_final]</f>
        <v>ADDO</v>
      </c>
      <c r="F1049" s="17" t="str">
        <f>salesTable[Region_Final]</f>
        <v>TAKORADI</v>
      </c>
      <c r="G1049" t="str">
        <f>salesTable[productID_Final]</f>
        <v>P008</v>
      </c>
      <c r="H1049" t="str">
        <f>salesTable[productName_final]</f>
        <v>MICROWAVE 25L</v>
      </c>
      <c r="I1049" t="str">
        <f>salesTable[productCategory_finalStatus]</f>
        <v>HOME APPLIANCES</v>
      </c>
      <c r="J1049" t="str">
        <f>salesTable[customerType_Final]</f>
        <v>INDIVIDUAL</v>
      </c>
      <c r="K1049" t="str">
        <f>salesTable[SalesChannel_final]</f>
        <v>MOBILE APP</v>
      </c>
      <c r="L1049" t="str">
        <f>salesTable[paymentMethod_Final]</f>
        <v>CASH</v>
      </c>
      <c r="M1049">
        <f>salesTable[Quantity_final]</f>
        <v>6</v>
      </c>
      <c r="N1049">
        <f>salesTable[UnitPrice_final]</f>
        <v>1250</v>
      </c>
      <c r="O1049">
        <f>salesTable[revenue_final]</f>
        <v>7500</v>
      </c>
      <c r="P1049" t="str">
        <f>salesTable[Phone_final]</f>
        <v>0241234567</v>
      </c>
      <c r="Q1049" t="str">
        <f>salesTable[email_final]</f>
        <v>Adwoa.Addo36@Example.Com</v>
      </c>
      <c r="R1049" t="str">
        <f>salesTable[sources_final]</f>
        <v>Mobile_App_Export.csv</v>
      </c>
      <c r="S1049" s="22"/>
    </row>
    <row r="1050" spans="1:19" x14ac:dyDescent="0.3">
      <c r="A1050" s="8" t="str">
        <f>salesTable[orderRef_final]</f>
        <v>GH-TAK-2025-00937</v>
      </c>
      <c r="B1050" s="17">
        <f>salesTable[orderDate_final]</f>
        <v>45853</v>
      </c>
      <c r="C1050" s="17" t="str">
        <f>salesTable[CustomerID_final]</f>
        <v>C0220</v>
      </c>
      <c r="D1050" s="17" t="str">
        <f>salesTable[firstName_Final]</f>
        <v>ABENA</v>
      </c>
      <c r="E1050" s="17" t="str">
        <f>salesTable[lastName_final]</f>
        <v>APPIAH</v>
      </c>
      <c r="F1050" s="17" t="str">
        <f>salesTable[Region_Final]</f>
        <v>TAKORADI</v>
      </c>
      <c r="G1050" t="str">
        <f>salesTable[productID_Final]</f>
        <v>P009</v>
      </c>
      <c r="H1050" t="str">
        <f>salesTable[productName_final]</f>
        <v>FILING CABINET</v>
      </c>
      <c r="I1050" t="str">
        <f>salesTable[productCategory_finalStatus]</f>
        <v>OFFICE SUPPLIES</v>
      </c>
      <c r="J1050" t="str">
        <f>salesTable[customerType_Final]</f>
        <v>GOVERNMENT</v>
      </c>
      <c r="K1050" t="str">
        <f>salesTable[SalesChannel_final]</f>
        <v>MOBILE APP</v>
      </c>
      <c r="L1050" t="str">
        <f>salesTable[paymentMethod_Final]</f>
        <v>MOBILE MONEY</v>
      </c>
      <c r="M1050">
        <f>salesTable[Quantity_final]</f>
        <v>1</v>
      </c>
      <c r="N1050">
        <f>salesTable[UnitPrice_final]</f>
        <v>980</v>
      </c>
      <c r="O1050">
        <f>salesTable[revenue_final]</f>
        <v>980</v>
      </c>
      <c r="P1050" t="str">
        <f>salesTable[Phone_final]</f>
        <v>0592595045</v>
      </c>
      <c r="Q1050" t="str">
        <f>salesTable[email_final]</f>
        <v>Abena.Appiah23@Example.Com</v>
      </c>
      <c r="R1050" t="str">
        <f>salesTable[sources_final]</f>
        <v>Online_Sales_2025.xlsx</v>
      </c>
      <c r="S1050" s="22"/>
    </row>
    <row r="1051" spans="1:19" x14ac:dyDescent="0.3">
      <c r="A1051" s="8" t="str">
        <f>salesTable[orderRef_final]</f>
        <v>GH-TAK-2025-00942</v>
      </c>
      <c r="B1051" s="17">
        <f>salesTable[orderDate_final]</f>
        <v>45938</v>
      </c>
      <c r="C1051" s="17" t="str">
        <f>salesTable[CustomerID_final]</f>
        <v>C0011</v>
      </c>
      <c r="D1051" s="17" t="str">
        <f>salesTable[firstName_Final]</f>
        <v>AKOSUA</v>
      </c>
      <c r="E1051" s="17" t="str">
        <f>salesTable[lastName_final]</f>
        <v>MENSAH</v>
      </c>
      <c r="F1051" s="17" t="str">
        <f>salesTable[Region_Final]</f>
        <v>TAKORADI</v>
      </c>
      <c r="G1051" t="str">
        <f>salesTable[productID_Final]</f>
        <v>P005</v>
      </c>
      <c r="H1051" t="str">
        <f>salesTable[productName_final]</f>
        <v>SMARTPHONE X</v>
      </c>
      <c r="I1051" t="str">
        <f>salesTable[productCategory_finalStatus]</f>
        <v>ELECTRONICS</v>
      </c>
      <c r="J1051" t="str">
        <f>salesTable[customerType_Final]</f>
        <v>INDIVIDUAL</v>
      </c>
      <c r="K1051" t="str">
        <f>salesTable[SalesChannel_final]</f>
        <v>IN-STORE</v>
      </c>
      <c r="L1051" t="str">
        <f>salesTable[paymentMethod_Final]</f>
        <v>CASH</v>
      </c>
      <c r="M1051">
        <f>salesTable[Quantity_final]</f>
        <v>8</v>
      </c>
      <c r="N1051">
        <f>salesTable[UnitPrice_final]</f>
        <v>2800</v>
      </c>
      <c r="O1051">
        <f>salesTable[revenue_final]</f>
        <v>22400</v>
      </c>
      <c r="P1051" t="str">
        <f>salesTable[Phone_final]</f>
        <v>0209693509</v>
      </c>
      <c r="Q1051" t="str">
        <f>salesTable[email_final]</f>
        <v>Akosua.Mensah37@Example.Com</v>
      </c>
      <c r="R1051" t="str">
        <f>salesTable[sources_final]</f>
        <v>Retail_POS_2025.csv</v>
      </c>
      <c r="S1051" s="22"/>
    </row>
    <row r="1052" spans="1:19" x14ac:dyDescent="0.3">
      <c r="A1052" s="8" t="str">
        <f>salesTable[orderRef_final]</f>
        <v>GH-TAK-2025-00947</v>
      </c>
      <c r="B1052" s="17">
        <f>salesTable[orderDate_final]</f>
        <v>45992</v>
      </c>
      <c r="C1052" s="17" t="str">
        <f>salesTable[CustomerID_final]</f>
        <v>C0164</v>
      </c>
      <c r="D1052" s="17" t="str">
        <f>salesTable[firstName_Final]</f>
        <v>DANIEL</v>
      </c>
      <c r="E1052" s="17" t="str">
        <f>salesTable[lastName_final]</f>
        <v>ARTHUR</v>
      </c>
      <c r="F1052" s="17" t="str">
        <f>salesTable[Region_Final]</f>
        <v>TAKORADI</v>
      </c>
      <c r="G1052" t="str">
        <f>salesTable[productID_Final]</f>
        <v>P011</v>
      </c>
      <c r="H1052" t="str">
        <f>salesTable[productName_final]</f>
        <v>EXECUTIVE DESK</v>
      </c>
      <c r="I1052" t="str">
        <f>salesTable[productCategory_finalStatus]</f>
        <v>FURNITURE</v>
      </c>
      <c r="J1052" t="str">
        <f>salesTable[customerType_Final]</f>
        <v>INDIVIDUAL</v>
      </c>
      <c r="K1052" t="str">
        <f>salesTable[SalesChannel_final]</f>
        <v>MOBILE APP</v>
      </c>
      <c r="L1052" t="str">
        <f>salesTable[paymentMethod_Final]</f>
        <v>MOBILE MONEY</v>
      </c>
      <c r="M1052">
        <f>salesTable[Quantity_final]</f>
        <v>4</v>
      </c>
      <c r="N1052">
        <f>salesTable[UnitPrice_final]</f>
        <v>2400</v>
      </c>
      <c r="O1052">
        <f>salesTable[revenue_final]</f>
        <v>9600</v>
      </c>
      <c r="P1052" t="str">
        <f>salesTable[Phone_final]</f>
        <v>0205219491</v>
      </c>
      <c r="Q1052" t="str">
        <f>salesTable[email_final]</f>
        <v>Daniel.Arthur67@Example.Com</v>
      </c>
      <c r="R1052" t="str">
        <f>salesTable[sources_final]</f>
        <v>Retail_POS_2025.csv</v>
      </c>
      <c r="S1052" s="22"/>
    </row>
    <row r="1053" spans="1:19" x14ac:dyDescent="0.3">
      <c r="A1053" s="8" t="str">
        <f>salesTable[orderRef_final]</f>
        <v>GH-TAK-2025-00953</v>
      </c>
      <c r="B1053" s="17">
        <f>salesTable[orderDate_final]</f>
        <v>45879</v>
      </c>
      <c r="C1053" s="17" t="str">
        <f>salesTable[CustomerID_final]</f>
        <v>C0073</v>
      </c>
      <c r="D1053" s="17" t="str">
        <f>salesTable[firstName_Final]</f>
        <v>KWAME</v>
      </c>
      <c r="E1053" s="17" t="str">
        <f>salesTable[lastName_final]</f>
        <v>OSEI</v>
      </c>
      <c r="F1053" s="17" t="str">
        <f>salesTable[Region_Final]</f>
        <v>TAKORADI</v>
      </c>
      <c r="G1053" t="str">
        <f>salesTable[productID_Final]</f>
        <v>P011</v>
      </c>
      <c r="H1053" t="str">
        <f>salesTable[productName_final]</f>
        <v>EXECUTIVE DESK</v>
      </c>
      <c r="I1053" t="str">
        <f>salesTable[productCategory_finalStatus]</f>
        <v>FURNITURE</v>
      </c>
      <c r="J1053" t="str">
        <f>salesTable[customerType_Final]</f>
        <v>GOVERNMENT</v>
      </c>
      <c r="K1053" t="str">
        <f>salesTable[SalesChannel_final]</f>
        <v>AGENT</v>
      </c>
      <c r="L1053" t="str">
        <f>salesTable[paymentMethod_Final]</f>
        <v>MOBILE MONEY</v>
      </c>
      <c r="M1053">
        <f>salesTable[Quantity_final]</f>
        <v>1</v>
      </c>
      <c r="N1053">
        <f>salesTable[UnitPrice_final]</f>
        <v>2400</v>
      </c>
      <c r="O1053">
        <f>salesTable[revenue_final]</f>
        <v>2400</v>
      </c>
      <c r="P1053" t="str">
        <f>salesTable[Phone_final]</f>
        <v>0506476615</v>
      </c>
      <c r="Q1053" t="str">
        <f>salesTable[email_final]</f>
        <v>Kwame.Osei90@Example.Com</v>
      </c>
      <c r="R1053" t="str">
        <f>salesTable[sources_final]</f>
        <v>Mobile_App_Export.csv</v>
      </c>
      <c r="S1053" s="22"/>
    </row>
    <row r="1054" spans="1:19" x14ac:dyDescent="0.3">
      <c r="A1054" s="8" t="str">
        <f>salesTable[orderRef_final]</f>
        <v>GH-TAK-2025-00974</v>
      </c>
      <c r="B1054" s="17">
        <f>salesTable[orderDate_final]</f>
        <v>45945</v>
      </c>
      <c r="C1054" s="17" t="str">
        <f>salesTable[CustomerID_final]</f>
        <v>C0228</v>
      </c>
      <c r="D1054" s="17" t="str">
        <f>salesTable[firstName_Final]</f>
        <v>ADWOA</v>
      </c>
      <c r="E1054" s="17" t="str">
        <f>salesTable[lastName_final]</f>
        <v>ASARE</v>
      </c>
      <c r="F1054" s="17" t="str">
        <f>salesTable[Region_Final]</f>
        <v>TAKORADI</v>
      </c>
      <c r="G1054" t="str">
        <f>salesTable[productID_Final]</f>
        <v>P006</v>
      </c>
      <c r="H1054" t="str">
        <f>salesTable[productName_final]</f>
        <v>STANDING DESK</v>
      </c>
      <c r="I1054" t="str">
        <f>salesTable[productCategory_finalStatus]</f>
        <v>FURNITURE</v>
      </c>
      <c r="J1054" t="str">
        <f>salesTable[customerType_Final]</f>
        <v>BUSINESS</v>
      </c>
      <c r="K1054" t="str">
        <f>salesTable[SalesChannel_final]</f>
        <v>ONLINE</v>
      </c>
      <c r="L1054" t="str">
        <f>salesTable[paymentMethod_Final]</f>
        <v>MOBILE MONEY</v>
      </c>
      <c r="M1054">
        <f>salesTable[Quantity_final]</f>
        <v>5</v>
      </c>
      <c r="N1054">
        <f>salesTable[UnitPrice_final]</f>
        <v>1900</v>
      </c>
      <c r="O1054">
        <f>salesTable[revenue_final]</f>
        <v>9500</v>
      </c>
      <c r="P1054" t="str">
        <f>salesTable[Phone_final]</f>
        <v>0245017067</v>
      </c>
      <c r="Q1054" t="str">
        <f>salesTable[email_final]</f>
        <v>Adwoa.Asare53Example.Com</v>
      </c>
      <c r="R1054" t="str">
        <f>salesTable[sources_final]</f>
        <v>Agent_App_2025.csv</v>
      </c>
      <c r="S1054" s="22"/>
    </row>
    <row r="1055" spans="1:19" x14ac:dyDescent="0.3">
      <c r="A1055" s="8" t="str">
        <f>salesTable[orderRef_final]</f>
        <v>GH-TAK-2025-00991</v>
      </c>
      <c r="B1055" s="17">
        <f>salesTable[orderDate_final]</f>
        <v>45892</v>
      </c>
      <c r="C1055" s="17" t="str">
        <f>salesTable[CustomerID_final]</f>
        <v>C0284</v>
      </c>
      <c r="D1055" s="17" t="str">
        <f>salesTable[firstName_Final]</f>
        <v>AMA</v>
      </c>
      <c r="E1055" s="17" t="str">
        <f>salesTable[lastName_final]</f>
        <v>ASARE</v>
      </c>
      <c r="F1055" s="17" t="str">
        <f>salesTable[Region_Final]</f>
        <v>TAKORADI</v>
      </c>
      <c r="G1055" t="str">
        <f>salesTable[productID_Final]</f>
        <v>P008</v>
      </c>
      <c r="H1055" t="str">
        <f>salesTable[productName_final]</f>
        <v>MICROWAVE 25L</v>
      </c>
      <c r="I1055" t="str">
        <f>salesTable[productCategory_finalStatus]</f>
        <v>HOME APPLIANCES</v>
      </c>
      <c r="J1055" t="str">
        <f>salesTable[customerType_Final]</f>
        <v>BUSINESS</v>
      </c>
      <c r="K1055" t="str">
        <f>salesTable[SalesChannel_final]</f>
        <v>ONLINE</v>
      </c>
      <c r="L1055" t="str">
        <f>salesTable[paymentMethod_Final]</f>
        <v>CASH</v>
      </c>
      <c r="M1055">
        <f>salesTable[Quantity_final]</f>
        <v>7</v>
      </c>
      <c r="N1055">
        <f>salesTable[UnitPrice_final]</f>
        <v>1250</v>
      </c>
      <c r="O1055">
        <f>salesTable[revenue_final]</f>
        <v>8750</v>
      </c>
      <c r="P1055" t="str">
        <f>salesTable[Phone_final]</f>
        <v>0266337394</v>
      </c>
      <c r="Q1055" t="str">
        <f>salesTable[email_final]</f>
        <v>Ama.Asare86@Example.Com</v>
      </c>
      <c r="R1055" t="str">
        <f>salesTable[sources_final]</f>
        <v>Agent_App_2025.csv</v>
      </c>
      <c r="S1055" s="22"/>
    </row>
    <row r="1056" spans="1:19" x14ac:dyDescent="0.3">
      <c r="A1056" s="8" t="str">
        <f>salesTable[orderRef_final]</f>
        <v>GH-TAK-2025-01003</v>
      </c>
      <c r="B1056" s="17">
        <f>salesTable[orderDate_final]</f>
        <v>45734</v>
      </c>
      <c r="C1056" s="17" t="str">
        <f>salesTable[CustomerID_final]</f>
        <v>C0019</v>
      </c>
      <c r="D1056" s="17" t="str">
        <f>salesTable[firstName_Final]</f>
        <v>KOFI</v>
      </c>
      <c r="E1056" s="17" t="str">
        <f>salesTable[lastName_final]</f>
        <v>ASARE</v>
      </c>
      <c r="F1056" s="17" t="str">
        <f>salesTable[Region_Final]</f>
        <v>TAKORADI</v>
      </c>
      <c r="G1056" t="str">
        <f>salesTable[productID_Final]</f>
        <v>P003</v>
      </c>
      <c r="H1056" t="str">
        <f>salesTable[productName_final]</f>
        <v>WIRELESS HEADSET</v>
      </c>
      <c r="I1056" t="str">
        <f>salesTable[productCategory_finalStatus]</f>
        <v>ELECTRONICS</v>
      </c>
      <c r="J1056" t="str">
        <f>salesTable[customerType_Final]</f>
        <v>GOVERNMENT</v>
      </c>
      <c r="K1056" t="str">
        <f>salesTable[SalesChannel_final]</f>
        <v>IN-STORE</v>
      </c>
      <c r="L1056" t="str">
        <f>salesTable[paymentMethod_Final]</f>
        <v>CARD</v>
      </c>
      <c r="M1056">
        <f>salesTable[Quantity_final]</f>
        <v>10</v>
      </c>
      <c r="N1056">
        <f>salesTable[UnitPrice_final]</f>
        <v>420</v>
      </c>
      <c r="O1056">
        <f>salesTable[revenue_final]</f>
        <v>4200</v>
      </c>
      <c r="P1056" t="str">
        <f>salesTable[Phone_final]</f>
        <v>0554280392</v>
      </c>
      <c r="Q1056" t="str">
        <f>salesTable[email_final]</f>
        <v>Kofi.Asare59@Example.Con</v>
      </c>
      <c r="R1056" t="str">
        <f>salesTable[sources_final]</f>
        <v>Online_Sales_2025.xlsx</v>
      </c>
      <c r="S1056" s="22"/>
    </row>
    <row r="1057" spans="1:19" x14ac:dyDescent="0.3">
      <c r="A1057" s="8" t="str">
        <f>salesTable[orderRef_final]</f>
        <v>GH-TAK-2025-01004</v>
      </c>
      <c r="B1057" s="17">
        <f>salesTable[orderDate_final]</f>
        <v>45902</v>
      </c>
      <c r="C1057" s="17" t="str">
        <f>salesTable[CustomerID_final]</f>
        <v>C0282</v>
      </c>
      <c r="D1057" s="17" t="str">
        <f>salesTable[firstName_Final]</f>
        <v>NAA</v>
      </c>
      <c r="E1057" s="17" t="str">
        <f>salesTable[lastName_final]</f>
        <v>ASARE</v>
      </c>
      <c r="F1057" s="17" t="str">
        <f>salesTable[Region_Final]</f>
        <v>TAKORADI</v>
      </c>
      <c r="G1057" t="str">
        <f>salesTable[productID_Final]</f>
        <v>P010</v>
      </c>
      <c r="H1057" t="str">
        <f>salesTable[productName_final]</f>
        <v>AIR CONDITIONER</v>
      </c>
      <c r="I1057" t="str">
        <f>salesTable[productCategory_finalStatus]</f>
        <v>HOME APPLIANCES</v>
      </c>
      <c r="J1057" t="str">
        <f>salesTable[customerType_Final]</f>
        <v>INDIVIDUAL</v>
      </c>
      <c r="K1057" t="str">
        <f>salesTable[SalesChannel_final]</f>
        <v>IN-STORE</v>
      </c>
      <c r="L1057" t="str">
        <f>salesTable[paymentMethod_Final]</f>
        <v>CARD</v>
      </c>
      <c r="M1057">
        <f>salesTable[Quantity_final]</f>
        <v>8</v>
      </c>
      <c r="N1057">
        <f>salesTable[UnitPrice_final]</f>
        <v>3600</v>
      </c>
      <c r="O1057">
        <f>salesTable[revenue_final]</f>
        <v>28800</v>
      </c>
      <c r="P1057" t="str">
        <f>salesTable[Phone_final]</f>
        <v>0247359685</v>
      </c>
      <c r="Q1057" t="str">
        <f>salesTable[email_final]</f>
        <v>Naa.Asare75@Example.Com</v>
      </c>
      <c r="R1057" t="str">
        <f>salesTable[sources_final]</f>
        <v>Mobile_App_Export.csv</v>
      </c>
      <c r="S1057" s="22"/>
    </row>
    <row r="1058" spans="1:19" x14ac:dyDescent="0.3">
      <c r="A1058" s="8" t="str">
        <f>salesTable[orderRef_final]</f>
        <v>GH-TAK-2025-01011</v>
      </c>
      <c r="B1058" s="17">
        <f>salesTable[orderDate_final]</f>
        <v>45739</v>
      </c>
      <c r="C1058" s="17" t="str">
        <f>salesTable[CustomerID_final]</f>
        <v>C0144</v>
      </c>
      <c r="D1058" s="17" t="str">
        <f>salesTable[firstName_Final]</f>
        <v>AMA</v>
      </c>
      <c r="E1058" s="17" t="str">
        <f>salesTable[lastName_final]</f>
        <v>BADU</v>
      </c>
      <c r="F1058" s="17" t="str">
        <f>salesTable[Region_Final]</f>
        <v>TAKORADI</v>
      </c>
      <c r="G1058" t="str">
        <f>salesTable[productID_Final]</f>
        <v>P008</v>
      </c>
      <c r="H1058" t="str">
        <f>salesTable[productName_final]</f>
        <v>MICROWAVE 25L</v>
      </c>
      <c r="I1058" t="str">
        <f>salesTable[productCategory_finalStatus]</f>
        <v>HOME APPLIANCES</v>
      </c>
      <c r="J1058" t="str">
        <f>salesTable[customerType_Final]</f>
        <v>GOVERNMENT</v>
      </c>
      <c r="K1058" t="str">
        <f>salesTable[SalesChannel_final]</f>
        <v>ONLINE</v>
      </c>
      <c r="L1058" t="str">
        <f>salesTable[paymentMethod_Final]</f>
        <v>CARD</v>
      </c>
      <c r="M1058">
        <f>salesTable[Quantity_final]</f>
        <v>4</v>
      </c>
      <c r="N1058">
        <f>salesTable[UnitPrice_final]</f>
        <v>1250</v>
      </c>
      <c r="O1058">
        <f>salesTable[revenue_final]</f>
        <v>5000</v>
      </c>
      <c r="P1058" t="str">
        <f>salesTable[Phone_final]</f>
        <v>0552381963</v>
      </c>
      <c r="Q1058" t="str">
        <f>salesTable[email_final]</f>
        <v>Ama.Badu56@Example.Com</v>
      </c>
      <c r="R1058" t="str">
        <f>salesTable[sources_final]</f>
        <v>Online_Sales_2025.xlsx</v>
      </c>
      <c r="S1058" s="22"/>
    </row>
    <row r="1059" spans="1:19" x14ac:dyDescent="0.3">
      <c r="A1059" s="8" t="str">
        <f>salesTable[orderRef_final]</f>
        <v>GH-TAK-2025-01015</v>
      </c>
      <c r="B1059" s="17">
        <f>salesTable[orderDate_final]</f>
        <v>45919</v>
      </c>
      <c r="C1059" s="17" t="str">
        <f>salesTable[CustomerID_final]</f>
        <v>C0271</v>
      </c>
      <c r="D1059" s="17" t="str">
        <f>salesTable[firstName_Final]</f>
        <v>ADWOA</v>
      </c>
      <c r="E1059" s="17" t="str">
        <f>salesTable[lastName_final]</f>
        <v>OWUSU</v>
      </c>
      <c r="F1059" s="17" t="str">
        <f>salesTable[Region_Final]</f>
        <v>TAKORADI</v>
      </c>
      <c r="G1059" t="str">
        <f>salesTable[productID_Final]</f>
        <v>P011</v>
      </c>
      <c r="H1059" t="str">
        <f>salesTable[productName_final]</f>
        <v>EXECUTIVE DESK</v>
      </c>
      <c r="I1059" t="str">
        <f>salesTable[productCategory_finalStatus]</f>
        <v>FURNITURE</v>
      </c>
      <c r="J1059" t="str">
        <f>salesTable[customerType_Final]</f>
        <v>BUSINESS</v>
      </c>
      <c r="K1059" t="str">
        <f>salesTable[SalesChannel_final]</f>
        <v>ONLINE</v>
      </c>
      <c r="L1059" t="str">
        <f>salesTable[paymentMethod_Final]</f>
        <v>CASH</v>
      </c>
      <c r="M1059">
        <f>salesTable[Quantity_final]</f>
        <v>9</v>
      </c>
      <c r="N1059">
        <f>salesTable[UnitPrice_final]</f>
        <v>2400</v>
      </c>
      <c r="O1059">
        <f>salesTable[revenue_final]</f>
        <v>21600</v>
      </c>
      <c r="P1059" t="str">
        <f>salesTable[Phone_final]</f>
        <v>0277797214</v>
      </c>
      <c r="Q1059" t="str">
        <f>salesTable[email_final]</f>
        <v>Adwoa.Owusu45@Example.Com</v>
      </c>
      <c r="R1059" t="str">
        <f>salesTable[sources_final]</f>
        <v>Retail_POS_2025.csv</v>
      </c>
      <c r="S1059" s="22"/>
    </row>
    <row r="1060" spans="1:19" x14ac:dyDescent="0.3">
      <c r="A1060" s="8" t="str">
        <f>salesTable[orderRef_final]</f>
        <v>GH-TAK-2025-01026</v>
      </c>
      <c r="B1060" s="17">
        <f>salesTable[orderDate_final]</f>
        <v>45699</v>
      </c>
      <c r="C1060" s="17" t="str">
        <f>salesTable[CustomerID_final]</f>
        <v>C0362</v>
      </c>
      <c r="D1060" s="17" t="str">
        <f>salesTable[firstName_Final]</f>
        <v>DANIEL</v>
      </c>
      <c r="E1060" s="17" t="str">
        <f>salesTable[lastName_final]</f>
        <v>BOATENG</v>
      </c>
      <c r="F1060" s="17" t="str">
        <f>salesTable[Region_Final]</f>
        <v>TAKORADI</v>
      </c>
      <c r="G1060" t="str">
        <f>salesTable[productID_Final]</f>
        <v>P006</v>
      </c>
      <c r="H1060" t="str">
        <f>salesTable[productName_final]</f>
        <v>STANDING DESK</v>
      </c>
      <c r="I1060" t="str">
        <f>salesTable[productCategory_finalStatus]</f>
        <v>FURNITURE</v>
      </c>
      <c r="J1060" t="str">
        <f>salesTable[customerType_Final]</f>
        <v>INDIVIDUAL</v>
      </c>
      <c r="K1060" t="str">
        <f>salesTable[SalesChannel_final]</f>
        <v>MOBILE APP</v>
      </c>
      <c r="L1060" t="str">
        <f>salesTable[paymentMethod_Final]</f>
        <v>MOBILE MONEY</v>
      </c>
      <c r="M1060">
        <f>salesTable[Quantity_final]</f>
        <v>10</v>
      </c>
      <c r="N1060">
        <f>salesTable[UnitPrice_final]</f>
        <v>1900</v>
      </c>
      <c r="O1060">
        <f>salesTable[revenue_final]</f>
        <v>19000</v>
      </c>
      <c r="P1060" t="str">
        <f>salesTable[Phone_final]</f>
        <v>0273329250</v>
      </c>
      <c r="Q1060" t="str">
        <f>salesTable[email_final]</f>
        <v>Daniel.Boateng14@Example.Com</v>
      </c>
      <c r="R1060" t="str">
        <f>salesTable[sources_final]</f>
        <v>Retail_POS_2025.csv</v>
      </c>
      <c r="S1060" s="22"/>
    </row>
    <row r="1061" spans="1:19" x14ac:dyDescent="0.3">
      <c r="A1061" s="8" t="str">
        <f>salesTable[orderRef_final]</f>
        <v>GH-TAK-2025-01049</v>
      </c>
      <c r="B1061" s="17">
        <f>salesTable[orderDate_final]</f>
        <v>45668</v>
      </c>
      <c r="C1061" s="17" t="str">
        <f>salesTable[CustomerID_final]</f>
        <v>C0042</v>
      </c>
      <c r="D1061" s="17" t="str">
        <f>salesTable[firstName_Final]</f>
        <v>ADWOA</v>
      </c>
      <c r="E1061" s="17" t="str">
        <f>salesTable[lastName_final]</f>
        <v>BADU</v>
      </c>
      <c r="F1061" s="17" t="str">
        <f>salesTable[Region_Final]</f>
        <v>TAKORADI</v>
      </c>
      <c r="G1061" t="str">
        <f>salesTable[productID_Final]</f>
        <v>P002</v>
      </c>
      <c r="H1061" t="str">
        <f>salesTable[productName_final]</f>
        <v>OFFICE CHAIR</v>
      </c>
      <c r="I1061" t="str">
        <f>salesTable[productCategory_finalStatus]</f>
        <v>FURNITURE</v>
      </c>
      <c r="J1061" t="str">
        <f>salesTable[customerType_Final]</f>
        <v>INDIVIDUAL</v>
      </c>
      <c r="K1061" t="str">
        <f>salesTable[SalesChannel_final]</f>
        <v>AGENT</v>
      </c>
      <c r="L1061" t="str">
        <f>salesTable[paymentMethod_Final]</f>
        <v>BANK TRANSFER</v>
      </c>
      <c r="M1061">
        <f>salesTable[Quantity_final]</f>
        <v>12</v>
      </c>
      <c r="N1061">
        <f>salesTable[UnitPrice_final]</f>
        <v>850</v>
      </c>
      <c r="O1061">
        <f>salesTable[revenue_final]</f>
        <v>10200</v>
      </c>
      <c r="P1061" t="str">
        <f>salesTable[Phone_final]</f>
        <v>0596081691</v>
      </c>
      <c r="Q1061" t="str">
        <f>salesTable[email_final]</f>
        <v>Adwoa.Badu35@Example.Com</v>
      </c>
      <c r="R1061" t="str">
        <f>salesTable[sources_final]</f>
        <v>Agent_App_2025.csv</v>
      </c>
      <c r="S1061" s="22"/>
    </row>
    <row r="1062" spans="1:19" x14ac:dyDescent="0.3">
      <c r="A1062" s="8" t="str">
        <f>salesTable[orderRef_final]</f>
        <v>GH-TAK-2025-01055</v>
      </c>
      <c r="B1062" s="17" t="str">
        <f>salesTable[orderDate_final]</f>
        <v>OUT OF SCOPE</v>
      </c>
      <c r="C1062" s="17" t="str">
        <f>salesTable[CustomerID_final]</f>
        <v>C0383</v>
      </c>
      <c r="D1062" s="17" t="str">
        <f>salesTable[firstName_Final]</f>
        <v>DANIEL</v>
      </c>
      <c r="E1062" s="17" t="str">
        <f>salesTable[lastName_final]</f>
        <v>MENSAH</v>
      </c>
      <c r="F1062" s="17" t="str">
        <f>salesTable[Region_Final]</f>
        <v>TAKORADI</v>
      </c>
      <c r="G1062" t="str">
        <f>salesTable[productID_Final]</f>
        <v>P004</v>
      </c>
      <c r="H1062" t="str">
        <f>salesTable[productName_final]</f>
        <v>LASER PRINTER</v>
      </c>
      <c r="I1062" t="str">
        <f>salesTable[productCategory_finalStatus]</f>
        <v>OFFICE SUPPLIES</v>
      </c>
      <c r="J1062" t="str">
        <f>salesTable[customerType_Final]</f>
        <v>INDIVIDUAL</v>
      </c>
      <c r="K1062" t="str">
        <f>salesTable[SalesChannel_final]</f>
        <v>MOBILE APP</v>
      </c>
      <c r="L1062" t="str">
        <f>salesTable[paymentMethod_Final]</f>
        <v>MOBILE MONEY</v>
      </c>
      <c r="M1062" t="str">
        <f>salesTable[Quantity_final]</f>
        <v>INVALID</v>
      </c>
      <c r="N1062">
        <f>salesTable[UnitPrice_final]</f>
        <v>1650</v>
      </c>
      <c r="O1062" t="str">
        <f>salesTable[revenue_final]</f>
        <v>INVALID</v>
      </c>
      <c r="P1062" t="str">
        <f>salesTable[Phone_final]</f>
        <v>0248212996</v>
      </c>
      <c r="Q1062" t="str">
        <f>salesTable[email_final]</f>
        <v>Daniel.Mensah29@Example.Com</v>
      </c>
      <c r="R1062" t="str">
        <f>salesTable[sources_final]</f>
        <v>Agent_App_2025.csv</v>
      </c>
      <c r="S1062" s="22"/>
    </row>
    <row r="1063" spans="1:19" x14ac:dyDescent="0.3">
      <c r="A1063" s="8" t="str">
        <f>salesTable[orderRef_final]</f>
        <v>GH-TAK-2025-01061</v>
      </c>
      <c r="B1063" s="17">
        <f>salesTable[orderDate_final]</f>
        <v>45699</v>
      </c>
      <c r="C1063" s="17" t="str">
        <f>salesTable[CustomerID_final]</f>
        <v>C0176</v>
      </c>
      <c r="D1063" s="17" t="str">
        <f>salesTable[firstName_Final]</f>
        <v>DANIEL</v>
      </c>
      <c r="E1063" s="17" t="str">
        <f>salesTable[lastName_final]</f>
        <v>APPIAH</v>
      </c>
      <c r="F1063" s="17" t="str">
        <f>salesTable[Region_Final]</f>
        <v>TAKORADI</v>
      </c>
      <c r="G1063" t="str">
        <f>salesTable[productID_Final]</f>
        <v>P003</v>
      </c>
      <c r="H1063" t="str">
        <f>salesTable[productName_final]</f>
        <v>WIRELESS HEADSET</v>
      </c>
      <c r="I1063" t="str">
        <f>salesTable[productCategory_finalStatus]</f>
        <v>ELECTRONICS</v>
      </c>
      <c r="J1063" t="str">
        <f>salesTable[customerType_Final]</f>
        <v>BUSINESS</v>
      </c>
      <c r="K1063" t="str">
        <f>salesTable[SalesChannel_final]</f>
        <v>AGENT</v>
      </c>
      <c r="L1063" t="str">
        <f>salesTable[paymentMethod_Final]</f>
        <v>CASH</v>
      </c>
      <c r="M1063">
        <f>salesTable[Quantity_final]</f>
        <v>9</v>
      </c>
      <c r="N1063">
        <f>salesTable[UnitPrice_final]</f>
        <v>420</v>
      </c>
      <c r="O1063">
        <f>salesTable[revenue_final]</f>
        <v>3780</v>
      </c>
      <c r="P1063" t="str">
        <f>salesTable[Phone_final]</f>
        <v>0599511369</v>
      </c>
      <c r="Q1063" t="str">
        <f>salesTable[email_final]</f>
        <v>Daniel.Appiah76@Example.Com</v>
      </c>
      <c r="R1063" t="str">
        <f>salesTable[sources_final]</f>
        <v>Online_Sales_2025.xlsx</v>
      </c>
      <c r="S1063" s="22"/>
    </row>
    <row r="1064" spans="1:19" x14ac:dyDescent="0.3">
      <c r="A1064" s="8" t="str">
        <f>salesTable[orderRef_final]</f>
        <v>GH-TAK-2025-01062</v>
      </c>
      <c r="B1064" s="17">
        <f>salesTable[orderDate_final]</f>
        <v>45756</v>
      </c>
      <c r="C1064" s="17" t="str">
        <f>salesTable[CustomerID_final]</f>
        <v>C0337</v>
      </c>
      <c r="D1064" s="17" t="str">
        <f>salesTable[firstName_Final]</f>
        <v>KOJO</v>
      </c>
      <c r="E1064" s="17" t="str">
        <f>salesTable[lastName_final]</f>
        <v>ADDO</v>
      </c>
      <c r="F1064" s="17" t="str">
        <f>salesTable[Region_Final]</f>
        <v>TAKORADI</v>
      </c>
      <c r="G1064" t="str">
        <f>salesTable[productID_Final]</f>
        <v>P006</v>
      </c>
      <c r="H1064" t="str">
        <f>salesTable[productName_final]</f>
        <v>STANDING DESK</v>
      </c>
      <c r="I1064" t="str">
        <f>salesTable[productCategory_finalStatus]</f>
        <v>FURNITURE</v>
      </c>
      <c r="J1064" t="str">
        <f>salesTable[customerType_Final]</f>
        <v>INDIVIDUAL</v>
      </c>
      <c r="K1064" t="str">
        <f>salesTable[SalesChannel_final]</f>
        <v>MOBILE APP</v>
      </c>
      <c r="L1064" t="str">
        <f>salesTable[paymentMethod_Final]</f>
        <v>BANK TRANSFER</v>
      </c>
      <c r="M1064">
        <f>salesTable[Quantity_final]</f>
        <v>12</v>
      </c>
      <c r="N1064">
        <f>salesTable[UnitPrice_final]</f>
        <v>1900</v>
      </c>
      <c r="O1064">
        <f>salesTable[revenue_final]</f>
        <v>22800</v>
      </c>
      <c r="P1064" t="str">
        <f>salesTable[Phone_final]</f>
        <v>0271769478</v>
      </c>
      <c r="Q1064" t="str">
        <f>salesTable[email_final]</f>
        <v>Kojo.Addo15@Example.Com</v>
      </c>
      <c r="R1064" t="str">
        <f>salesTable[sources_final]</f>
        <v>Retail_POS_2025.csv</v>
      </c>
      <c r="S1064" s="22"/>
    </row>
    <row r="1065" spans="1:19" x14ac:dyDescent="0.3">
      <c r="A1065" s="8" t="str">
        <f>salesTable[orderRef_final]</f>
        <v>GH-TAK-2025-01063</v>
      </c>
      <c r="B1065" s="17">
        <f>salesTable[orderDate_final]</f>
        <v>45919</v>
      </c>
      <c r="C1065" s="17" t="str">
        <f>salesTable[CustomerID_final]</f>
        <v>C0227</v>
      </c>
      <c r="D1065" s="17" t="str">
        <f>salesTable[firstName_Final]</f>
        <v>DANIEL</v>
      </c>
      <c r="E1065" s="17" t="str">
        <f>salesTable[lastName_final]</f>
        <v>OSEI</v>
      </c>
      <c r="F1065" s="17" t="str">
        <f>salesTable[Region_Final]</f>
        <v>TAKORADI</v>
      </c>
      <c r="G1065" t="str">
        <f>salesTable[productID_Final]</f>
        <v>P010</v>
      </c>
      <c r="H1065" t="str">
        <f>salesTable[productName_final]</f>
        <v>AIR CONDITIONER</v>
      </c>
      <c r="I1065" t="str">
        <f>salesTable[productCategory_finalStatus]</f>
        <v>HOME APPLIANCES</v>
      </c>
      <c r="J1065" t="str">
        <f>salesTable[customerType_Final]</f>
        <v>BUSINESS</v>
      </c>
      <c r="K1065" t="str">
        <f>salesTable[SalesChannel_final]</f>
        <v>IN-STORE</v>
      </c>
      <c r="L1065" t="str">
        <f>salesTable[paymentMethod_Final]</f>
        <v>MOBILE MONEY</v>
      </c>
      <c r="M1065">
        <f>salesTable[Quantity_final]</f>
        <v>8</v>
      </c>
      <c r="N1065">
        <f>salesTable[UnitPrice_final]</f>
        <v>3600</v>
      </c>
      <c r="O1065">
        <f>salesTable[revenue_final]</f>
        <v>28800</v>
      </c>
      <c r="P1065" t="str">
        <f>salesTable[Phone_final]</f>
        <v>0267599215</v>
      </c>
      <c r="Q1065" t="str">
        <f>salesTable[email_final]</f>
        <v>Daniel.Osei35@Example.Com</v>
      </c>
      <c r="R1065" t="str">
        <f>salesTable[sources_final]</f>
        <v>Agent_App_2025.csv</v>
      </c>
      <c r="S1065" s="22"/>
    </row>
    <row r="1066" spans="1:19" x14ac:dyDescent="0.3">
      <c r="A1066" s="8" t="str">
        <f>salesTable[orderRef_final]</f>
        <v>GH-TAK-2025-01090</v>
      </c>
      <c r="B1066" s="17">
        <f>salesTable[orderDate_final]</f>
        <v>45858</v>
      </c>
      <c r="C1066" s="17" t="str">
        <f>salesTable[CustomerID_final]</f>
        <v>C0118</v>
      </c>
      <c r="D1066" s="17" t="str">
        <f>salesTable[firstName_Final]</f>
        <v>KOFI</v>
      </c>
      <c r="E1066" s="17" t="str">
        <f>salesTable[lastName_final]</f>
        <v>APPIAH</v>
      </c>
      <c r="F1066" s="17" t="str">
        <f>salesTable[Region_Final]</f>
        <v>TAKORADI</v>
      </c>
      <c r="G1066" t="str">
        <f>salesTable[productID_Final]</f>
        <v>P004</v>
      </c>
      <c r="H1066" t="str">
        <f>salesTable[productName_final]</f>
        <v>LASER PRINTER</v>
      </c>
      <c r="I1066" t="str">
        <f>salesTable[productCategory_finalStatus]</f>
        <v>OFFICE SUPPLIES</v>
      </c>
      <c r="J1066" t="str">
        <f>salesTable[customerType_Final]</f>
        <v>INDIVIDUAL</v>
      </c>
      <c r="K1066" t="str">
        <f>salesTable[SalesChannel_final]</f>
        <v>AGENT</v>
      </c>
      <c r="L1066" t="str">
        <f>salesTable[paymentMethod_Final]</f>
        <v>CARD</v>
      </c>
      <c r="M1066">
        <f>salesTable[Quantity_final]</f>
        <v>1</v>
      </c>
      <c r="N1066">
        <f>salesTable[UnitPrice_final]</f>
        <v>1650</v>
      </c>
      <c r="O1066">
        <f>salesTable[revenue_final]</f>
        <v>1650</v>
      </c>
      <c r="P1066" t="str">
        <f>salesTable[Phone_final]</f>
        <v>0278276111</v>
      </c>
      <c r="Q1066" t="str">
        <f>salesTable[email_final]</f>
        <v>Kofi.Appiah58@Example.Com</v>
      </c>
      <c r="R1066" t="str">
        <f>salesTable[sources_final]</f>
        <v>Retail_POS_2025.csv</v>
      </c>
      <c r="S1066" s="22"/>
    </row>
    <row r="1067" spans="1:19" x14ac:dyDescent="0.3">
      <c r="A1067" s="8" t="str">
        <f>salesTable[orderRef_final]</f>
        <v>GH-TAK-2025-01094</v>
      </c>
      <c r="B1067" s="17">
        <f>salesTable[orderDate_final]</f>
        <v>45718</v>
      </c>
      <c r="C1067" s="17" t="str">
        <f>salesTable[CustomerID_final]</f>
        <v>C0025</v>
      </c>
      <c r="D1067" s="17" t="str">
        <f>salesTable[firstName_Final]</f>
        <v>MICHAEL</v>
      </c>
      <c r="E1067" s="17" t="str">
        <f>salesTable[lastName_final]</f>
        <v>BOATENG</v>
      </c>
      <c r="F1067" s="17" t="str">
        <f>salesTable[Region_Final]</f>
        <v>TAKORADI</v>
      </c>
      <c r="G1067" t="str">
        <f>salesTable[productID_Final]</f>
        <v>P001</v>
      </c>
      <c r="H1067" t="str">
        <f>salesTable[productName_final]</f>
        <v>LAPTOP PRO 14</v>
      </c>
      <c r="I1067" t="str">
        <f>salesTable[productCategory_finalStatus]</f>
        <v>ELECTRONICS</v>
      </c>
      <c r="J1067" t="str">
        <f>salesTable[customerType_Final]</f>
        <v>INDIVIDUAL</v>
      </c>
      <c r="K1067" t="str">
        <f>salesTable[SalesChannel_final]</f>
        <v>IN-STORE</v>
      </c>
      <c r="L1067" t="str">
        <f>salesTable[paymentMethod_Final]</f>
        <v>MOBILE MONEY</v>
      </c>
      <c r="M1067">
        <f>salesTable[Quantity_final]</f>
        <v>7</v>
      </c>
      <c r="N1067">
        <f>salesTable[UnitPrice_final]</f>
        <v>4200</v>
      </c>
      <c r="O1067">
        <f>salesTable[revenue_final]</f>
        <v>29400</v>
      </c>
      <c r="P1067" t="str">
        <f>salesTable[Phone_final]</f>
        <v>0244641784</v>
      </c>
      <c r="Q1067" t="str">
        <f>salesTable[email_final]</f>
        <v>Michael.Boateng96@Example.Com</v>
      </c>
      <c r="R1067" t="str">
        <f>salesTable[sources_final]</f>
        <v>Retail_POS_2025.csv</v>
      </c>
      <c r="S1067" s="22"/>
    </row>
    <row r="1068" spans="1:19" x14ac:dyDescent="0.3">
      <c r="A1068" s="8" t="str">
        <f>salesTable[orderRef_final]</f>
        <v>GH-TAK-2025-01095</v>
      </c>
      <c r="B1068" s="17">
        <f>salesTable[orderDate_final]</f>
        <v>45913</v>
      </c>
      <c r="C1068" s="17" t="str">
        <f>salesTable[CustomerID_final]</f>
        <v>C0122</v>
      </c>
      <c r="D1068" s="17" t="str">
        <f>salesTable[firstName_Final]</f>
        <v>ESI</v>
      </c>
      <c r="E1068" s="17" t="str">
        <f>salesTable[lastName_final]</f>
        <v>ADDO</v>
      </c>
      <c r="F1068" s="17" t="str">
        <f>salesTable[Region_Final]</f>
        <v>TAKORADI</v>
      </c>
      <c r="G1068" t="str">
        <f>salesTable[productID_Final]</f>
        <v>P011</v>
      </c>
      <c r="H1068" t="str">
        <f>salesTable[productName_final]</f>
        <v>EXECUTIVE DESK</v>
      </c>
      <c r="I1068" t="str">
        <f>salesTable[productCategory_finalStatus]</f>
        <v>FURNITURE</v>
      </c>
      <c r="J1068" t="str">
        <f>salesTable[customerType_Final]</f>
        <v>BUSINESS</v>
      </c>
      <c r="K1068" t="str">
        <f>salesTable[SalesChannel_final]</f>
        <v>ONLINE</v>
      </c>
      <c r="L1068" t="str">
        <f>salesTable[paymentMethod_Final]</f>
        <v>CASH</v>
      </c>
      <c r="M1068">
        <f>salesTable[Quantity_final]</f>
        <v>10</v>
      </c>
      <c r="N1068">
        <f>salesTable[UnitPrice_final]</f>
        <v>2400</v>
      </c>
      <c r="O1068">
        <f>salesTable[revenue_final]</f>
        <v>24000</v>
      </c>
      <c r="P1068" t="str">
        <f>salesTable[Phone_final]</f>
        <v>0203711717</v>
      </c>
      <c r="Q1068" t="str">
        <f>salesTable[email_final]</f>
        <v>Esi.Addo75@Example.Com</v>
      </c>
      <c r="R1068" t="str">
        <f>salesTable[sources_final]</f>
        <v>Retail_POS_2025.csv</v>
      </c>
      <c r="S1068" s="22"/>
    </row>
    <row r="1069" spans="1:19" x14ac:dyDescent="0.3">
      <c r="A1069" s="8" t="str">
        <f>salesTable[orderRef_final]</f>
        <v>GH-TAK-2025-01106</v>
      </c>
      <c r="B1069" s="17">
        <f>salesTable[orderDate_final]</f>
        <v>45879</v>
      </c>
      <c r="C1069" s="17" t="str">
        <f>salesTable[CustomerID_final]</f>
        <v>C0056</v>
      </c>
      <c r="D1069" s="17" t="str">
        <f>salesTable[firstName_Final]</f>
        <v>ADWOA</v>
      </c>
      <c r="E1069" s="17" t="str">
        <f>salesTable[lastName_final]</f>
        <v>ASARE</v>
      </c>
      <c r="F1069" s="17" t="str">
        <f>salesTable[Region_Final]</f>
        <v>TAKORADI</v>
      </c>
      <c r="G1069" t="str">
        <f>salesTable[productID_Final]</f>
        <v>P001</v>
      </c>
      <c r="H1069" t="str">
        <f>salesTable[productName_final]</f>
        <v>LAPTOP PRO 14</v>
      </c>
      <c r="I1069" t="str">
        <f>salesTable[productCategory_finalStatus]</f>
        <v>ELECTRONICS</v>
      </c>
      <c r="J1069" t="str">
        <f>salesTable[customerType_Final]</f>
        <v>INDIVIDUAL</v>
      </c>
      <c r="K1069" t="str">
        <f>salesTable[SalesChannel_final]</f>
        <v>MOBILE APP</v>
      </c>
      <c r="L1069" t="str">
        <f>salesTable[paymentMethod_Final]</f>
        <v>CASH</v>
      </c>
      <c r="M1069" t="str">
        <f>salesTable[Quantity_final]</f>
        <v>INVALID</v>
      </c>
      <c r="N1069">
        <f>salesTable[UnitPrice_final]</f>
        <v>4200</v>
      </c>
      <c r="O1069" t="str">
        <f>salesTable[revenue_final]</f>
        <v>INVALID</v>
      </c>
      <c r="P1069" t="str">
        <f>salesTable[Phone_final]</f>
        <v>0267988947</v>
      </c>
      <c r="Q1069" t="str">
        <f>salesTable[email_final]</f>
        <v>Adwoa.Asare16@Example.Com</v>
      </c>
      <c r="R1069" t="str">
        <f>salesTable[sources_final]</f>
        <v>Agent_App_2025.csv</v>
      </c>
      <c r="S1069" s="22"/>
    </row>
    <row r="1070" spans="1:19" x14ac:dyDescent="0.3">
      <c r="A1070" s="8" t="str">
        <f>salesTable[orderRef_final]</f>
        <v>GH-TAK-2025-01108</v>
      </c>
      <c r="B1070" s="17">
        <f>salesTable[orderDate_final]</f>
        <v>45980</v>
      </c>
      <c r="C1070" s="17" t="str">
        <f>salesTable[CustomerID_final]</f>
        <v>C0225</v>
      </c>
      <c r="D1070" s="17" t="str">
        <f>salesTable[firstName_Final]</f>
        <v>MICHAEL</v>
      </c>
      <c r="E1070" s="17" t="str">
        <f>salesTable[lastName_final]</f>
        <v>ANTWI</v>
      </c>
      <c r="F1070" s="17" t="str">
        <f>salesTable[Region_Final]</f>
        <v>TAKORADI</v>
      </c>
      <c r="G1070" t="str">
        <f>salesTable[productID_Final]</f>
        <v>P009</v>
      </c>
      <c r="H1070" t="str">
        <f>salesTable[productName_final]</f>
        <v>FILING CABINET</v>
      </c>
      <c r="I1070" t="str">
        <f>salesTable[productCategory_finalStatus]</f>
        <v>OFFICE SUPPLIES</v>
      </c>
      <c r="J1070" t="str">
        <f>salesTable[customerType_Final]</f>
        <v>INDIVIDUAL</v>
      </c>
      <c r="K1070" t="str">
        <f>salesTable[SalesChannel_final]</f>
        <v>MOBILE APP</v>
      </c>
      <c r="L1070" t="str">
        <f>salesTable[paymentMethod_Final]</f>
        <v>BANK TRANSFER</v>
      </c>
      <c r="M1070">
        <f>salesTable[Quantity_final]</f>
        <v>10</v>
      </c>
      <c r="N1070">
        <f>salesTable[UnitPrice_final]</f>
        <v>980</v>
      </c>
      <c r="O1070">
        <f>salesTable[revenue_final]</f>
        <v>9800</v>
      </c>
      <c r="P1070" t="str">
        <f>salesTable[Phone_final]</f>
        <v>0501848399</v>
      </c>
      <c r="Q1070" t="str">
        <f>salesTable[email_final]</f>
        <v>Michael.Antwi75@Example.Con</v>
      </c>
      <c r="R1070" t="str">
        <f>salesTable[sources_final]</f>
        <v>Online_Sales_2025.xlsx</v>
      </c>
      <c r="S1070" s="22"/>
    </row>
    <row r="1071" spans="1:19" x14ac:dyDescent="0.3">
      <c r="A1071" s="8" t="str">
        <f>salesTable[orderRef_final]</f>
        <v>GH-TAK-2025-01110</v>
      </c>
      <c r="B1071" s="17">
        <f>salesTable[orderDate_final]</f>
        <v>45918</v>
      </c>
      <c r="C1071" s="17" t="str">
        <f>salesTable[CustomerID_final]</f>
        <v>C0322</v>
      </c>
      <c r="D1071" s="17" t="str">
        <f>salesTable[firstName_Final]</f>
        <v>MICHAEL</v>
      </c>
      <c r="E1071" s="17" t="str">
        <f>salesTable[lastName_final]</f>
        <v>MENSAH</v>
      </c>
      <c r="F1071" s="17" t="str">
        <f>salesTable[Region_Final]</f>
        <v>TAKORADI</v>
      </c>
      <c r="G1071" t="str">
        <f>salesTable[productID_Final]</f>
        <v>P004</v>
      </c>
      <c r="H1071" t="str">
        <f>salesTable[productName_final]</f>
        <v>LASER PRINTER</v>
      </c>
      <c r="I1071" t="str">
        <f>salesTable[productCategory_finalStatus]</f>
        <v>OFFICE SUPPLIES</v>
      </c>
      <c r="J1071" t="str">
        <f>salesTable[customerType_Final]</f>
        <v>BUSINESS</v>
      </c>
      <c r="K1071" t="str">
        <f>salesTable[SalesChannel_final]</f>
        <v>IN-STORE</v>
      </c>
      <c r="L1071" t="str">
        <f>salesTable[paymentMethod_Final]</f>
        <v>MOBILE MONEY</v>
      </c>
      <c r="M1071">
        <f>salesTable[Quantity_final]</f>
        <v>5</v>
      </c>
      <c r="N1071">
        <f>salesTable[UnitPrice_final]</f>
        <v>1650</v>
      </c>
      <c r="O1071">
        <f>salesTable[revenue_final]</f>
        <v>8250</v>
      </c>
      <c r="P1071" t="str">
        <f>salesTable[Phone_final]</f>
        <v>0249438296</v>
      </c>
      <c r="Q1071" t="str">
        <f>salesTable[email_final]</f>
        <v>Michael.Mensah24@Example.Com</v>
      </c>
      <c r="R1071" t="str">
        <f>salesTable[sources_final]</f>
        <v>Online_Sales_2025.xlsx</v>
      </c>
      <c r="S1071" s="22"/>
    </row>
    <row r="1072" spans="1:19" x14ac:dyDescent="0.3">
      <c r="A1072" s="8" t="str">
        <f>salesTable[orderRef_final]</f>
        <v>GH-TAK-2025-01115</v>
      </c>
      <c r="B1072" s="17">
        <f>salesTable[orderDate_final]</f>
        <v>46013</v>
      </c>
      <c r="C1072" s="17" t="str">
        <f>salesTable[CustomerID_final]</f>
        <v>C0109</v>
      </c>
      <c r="D1072" s="17" t="str">
        <f>salesTable[firstName_Final]</f>
        <v>AKOSUA</v>
      </c>
      <c r="E1072" s="17" t="str">
        <f>salesTable[lastName_final]</f>
        <v>APPIAH</v>
      </c>
      <c r="F1072" s="17" t="str">
        <f>salesTable[Region_Final]</f>
        <v>TAKORADI</v>
      </c>
      <c r="G1072" t="str">
        <f>salesTable[productID_Final]</f>
        <v>P005</v>
      </c>
      <c r="H1072" t="str">
        <f>salesTable[productName_final]</f>
        <v>SMARTPHONE X</v>
      </c>
      <c r="I1072" t="str">
        <f>salesTable[productCategory_finalStatus]</f>
        <v>ELECTRONICS</v>
      </c>
      <c r="J1072" t="str">
        <f>salesTable[customerType_Final]</f>
        <v>GOVERNMENT</v>
      </c>
      <c r="K1072" t="str">
        <f>salesTable[SalesChannel_final]</f>
        <v>AGENT</v>
      </c>
      <c r="L1072" t="str">
        <f>salesTable[paymentMethod_Final]</f>
        <v>CARD</v>
      </c>
      <c r="M1072">
        <f>salesTable[Quantity_final]</f>
        <v>4</v>
      </c>
      <c r="N1072">
        <f>salesTable[UnitPrice_final]</f>
        <v>2800</v>
      </c>
      <c r="O1072">
        <f>salesTable[revenue_final]</f>
        <v>11200</v>
      </c>
      <c r="P1072" t="str">
        <f>salesTable[Phone_final]</f>
        <v>0543439155</v>
      </c>
      <c r="Q1072" t="str">
        <f>salesTable[email_final]</f>
        <v>Akosua.Appiah48@Example.Com</v>
      </c>
      <c r="R1072" t="str">
        <f>salesTable[sources_final]</f>
        <v>Online_Sales_2025.xlsx</v>
      </c>
      <c r="S1072" s="22"/>
    </row>
    <row r="1073" spans="1:19" x14ac:dyDescent="0.3">
      <c r="A1073" s="8" t="str">
        <f>salesTable[orderRef_final]</f>
        <v>GH-TAK-2025-01126</v>
      </c>
      <c r="B1073" s="17">
        <f>salesTable[orderDate_final]</f>
        <v>45698</v>
      </c>
      <c r="C1073" s="17" t="str">
        <f>salesTable[CustomerID_final]</f>
        <v>C0005</v>
      </c>
      <c r="D1073" s="17" t="str">
        <f>salesTable[firstName_Final]</f>
        <v>KOJO</v>
      </c>
      <c r="E1073" s="17" t="str">
        <f>salesTable[lastName_final]</f>
        <v>OWUSU</v>
      </c>
      <c r="F1073" s="17" t="str">
        <f>salesTable[Region_Final]</f>
        <v>TAKORADI</v>
      </c>
      <c r="G1073" t="str">
        <f>salesTable[productID_Final]</f>
        <v>P002</v>
      </c>
      <c r="H1073" t="str">
        <f>salesTable[productName_final]</f>
        <v>OFFICE CHAIR</v>
      </c>
      <c r="I1073" t="str">
        <f>salesTable[productCategory_finalStatus]</f>
        <v>FURNITURE</v>
      </c>
      <c r="J1073" t="str">
        <f>salesTable[customerType_Final]</f>
        <v>GOVERNMENT</v>
      </c>
      <c r="K1073" t="str">
        <f>salesTable[SalesChannel_final]</f>
        <v>ONLINE</v>
      </c>
      <c r="L1073" t="str">
        <f>salesTable[paymentMethod_Final]</f>
        <v>CASH</v>
      </c>
      <c r="M1073">
        <f>salesTable[Quantity_final]</f>
        <v>1</v>
      </c>
      <c r="N1073">
        <f>salesTable[UnitPrice_final]</f>
        <v>850</v>
      </c>
      <c r="O1073">
        <f>salesTable[revenue_final]</f>
        <v>850</v>
      </c>
      <c r="P1073" t="str">
        <f>salesTable[Phone_final]</f>
        <v>0273458672</v>
      </c>
      <c r="Q1073" t="str">
        <f>salesTable[email_final]</f>
        <v>Kojo.Owusu40@Example.Com</v>
      </c>
      <c r="R1073" t="str">
        <f>salesTable[sources_final]</f>
        <v>Agent_App_2025.csv</v>
      </c>
      <c r="S1073" s="22"/>
    </row>
    <row r="1074" spans="1:19" x14ac:dyDescent="0.3">
      <c r="A1074" s="8" t="str">
        <f>salesTable[orderRef_final]</f>
        <v>GH-TAK-2025-01150</v>
      </c>
      <c r="B1074" s="17">
        <f>salesTable[orderDate_final]</f>
        <v>46022</v>
      </c>
      <c r="C1074" s="17" t="str">
        <f>salesTable[CustomerID_final]</f>
        <v>C0365</v>
      </c>
      <c r="D1074" s="17" t="str">
        <f>salesTable[firstName_Final]</f>
        <v>ABENA</v>
      </c>
      <c r="E1074" s="17" t="str">
        <f>salesTable[lastName_final]</f>
        <v>ARTHUR</v>
      </c>
      <c r="F1074" s="17" t="str">
        <f>salesTable[Region_Final]</f>
        <v>TAKORADI</v>
      </c>
      <c r="G1074" t="str">
        <f>salesTable[productID_Final]</f>
        <v>P003</v>
      </c>
      <c r="H1074" t="str">
        <f>salesTable[productName_final]</f>
        <v>WIRELESS HEADSET</v>
      </c>
      <c r="I1074" t="str">
        <f>salesTable[productCategory_finalStatus]</f>
        <v>ELECTRONICS</v>
      </c>
      <c r="J1074" t="str">
        <f>salesTable[customerType_Final]</f>
        <v>GOVERNMENT</v>
      </c>
      <c r="K1074" t="str">
        <f>salesTable[SalesChannel_final]</f>
        <v>ONLINE</v>
      </c>
      <c r="L1074" t="str">
        <f>salesTable[paymentMethod_Final]</f>
        <v>CARD</v>
      </c>
      <c r="M1074">
        <f>salesTable[Quantity_final]</f>
        <v>3</v>
      </c>
      <c r="N1074">
        <f>salesTable[UnitPrice_final]</f>
        <v>420</v>
      </c>
      <c r="O1074">
        <f>salesTable[revenue_final]</f>
        <v>1260</v>
      </c>
      <c r="P1074" t="str">
        <f>salesTable[Phone_final]</f>
        <v>0554394839</v>
      </c>
      <c r="Q1074" t="str">
        <f>salesTable[email_final]</f>
        <v>Abena.Arthur61@Example.Com</v>
      </c>
      <c r="R1074" t="str">
        <f>salesTable[sources_final]</f>
        <v>Retail_POS_2025.csv</v>
      </c>
      <c r="S1074" s="22"/>
    </row>
    <row r="1075" spans="1:19" x14ac:dyDescent="0.3">
      <c r="A1075" s="8" t="str">
        <f>salesTable[orderRef_final]</f>
        <v>GH-TAK-2025-01164</v>
      </c>
      <c r="B1075" s="17">
        <f>salesTable[orderDate_final]</f>
        <v>45845</v>
      </c>
      <c r="C1075" s="17" t="str">
        <f>salesTable[CustomerID_final]</f>
        <v>C0020</v>
      </c>
      <c r="D1075" s="17" t="str">
        <f>salesTable[firstName_Final]</f>
        <v>AMA</v>
      </c>
      <c r="E1075" s="17" t="str">
        <f>salesTable[lastName_final]</f>
        <v>BOATENG</v>
      </c>
      <c r="F1075" s="17" t="str">
        <f>salesTable[Region_Final]</f>
        <v>TAKORADI</v>
      </c>
      <c r="G1075" t="str">
        <f>salesTable[productID_Final]</f>
        <v>P009</v>
      </c>
      <c r="H1075" t="str">
        <f>salesTable[productName_final]</f>
        <v>FILING CABINET</v>
      </c>
      <c r="I1075" t="str">
        <f>salesTable[productCategory_finalStatus]</f>
        <v>OFFICE SUPPLIES</v>
      </c>
      <c r="J1075" t="str">
        <f>salesTable[customerType_Final]</f>
        <v>INDIVIDUAL</v>
      </c>
      <c r="K1075" t="str">
        <f>salesTable[SalesChannel_final]</f>
        <v>IN-STORE</v>
      </c>
      <c r="L1075" t="str">
        <f>salesTable[paymentMethod_Final]</f>
        <v>CARD</v>
      </c>
      <c r="M1075">
        <f>salesTable[Quantity_final]</f>
        <v>6</v>
      </c>
      <c r="N1075">
        <f>salesTable[UnitPrice_final]</f>
        <v>980</v>
      </c>
      <c r="O1075">
        <f>salesTable[revenue_final]</f>
        <v>5880</v>
      </c>
      <c r="P1075" t="str">
        <f>salesTable[Phone_final]</f>
        <v>0547601565</v>
      </c>
      <c r="Q1075" t="str">
        <f>salesTable[email_final]</f>
        <v>Ama.Boateng50@Example.Com</v>
      </c>
      <c r="R1075" t="str">
        <f>salesTable[sources_final]</f>
        <v>Retail_POS_2025.csv</v>
      </c>
      <c r="S1075" s="22"/>
    </row>
    <row r="1076" spans="1:19" x14ac:dyDescent="0.3">
      <c r="A1076" s="8" t="str">
        <f>salesTable[orderRef_final]</f>
        <v>GH-TAK-2025-01170</v>
      </c>
      <c r="B1076" s="17">
        <f>salesTable[orderDate_final]</f>
        <v>46004</v>
      </c>
      <c r="C1076" s="17" t="str">
        <f>salesTable[CustomerID_final]</f>
        <v>C0008</v>
      </c>
      <c r="D1076" s="17" t="str">
        <f>salesTable[firstName_Final]</f>
        <v>ESI</v>
      </c>
      <c r="E1076" s="17" t="str">
        <f>salesTable[lastName_final]</f>
        <v>BADU</v>
      </c>
      <c r="F1076" s="17" t="str">
        <f>salesTable[Region_Final]</f>
        <v>TAKORADI</v>
      </c>
      <c r="G1076" t="str">
        <f>salesTable[productID_Final]</f>
        <v>P004</v>
      </c>
      <c r="H1076" t="str">
        <f>salesTable[productName_final]</f>
        <v>LASER PRINTER</v>
      </c>
      <c r="I1076" t="str">
        <f>salesTable[productCategory_finalStatus]</f>
        <v>OFFICE SUPPLIES</v>
      </c>
      <c r="J1076" t="str">
        <f>salesTable[customerType_Final]</f>
        <v>MISSING</v>
      </c>
      <c r="K1076" t="str">
        <f>salesTable[SalesChannel_final]</f>
        <v>ONLINE</v>
      </c>
      <c r="L1076" t="str">
        <f>salesTable[paymentMethod_Final]</f>
        <v>MOBILE MONEY</v>
      </c>
      <c r="M1076">
        <f>salesTable[Quantity_final]</f>
        <v>2</v>
      </c>
      <c r="N1076">
        <f>salesTable[UnitPrice_final]</f>
        <v>1650</v>
      </c>
      <c r="O1076">
        <f>salesTable[revenue_final]</f>
        <v>3300</v>
      </c>
      <c r="P1076" t="str">
        <f>salesTable[Phone_final]</f>
        <v>0503719325</v>
      </c>
      <c r="Q1076" t="str">
        <f>salesTable[email_final]</f>
        <v>Esi.Badu56@Example.Com</v>
      </c>
      <c r="R1076" t="str">
        <f>salesTable[sources_final]</f>
        <v>Mobile_App_Export.csv</v>
      </c>
      <c r="S1076" s="22"/>
    </row>
    <row r="1077" spans="1:19" x14ac:dyDescent="0.3">
      <c r="A1077" s="8" t="str">
        <f>salesTable[orderRef_final]</f>
        <v>GH-TAK-2025-01172</v>
      </c>
      <c r="B1077" s="17">
        <f>salesTable[orderDate_final]</f>
        <v>45739</v>
      </c>
      <c r="C1077" s="17" t="str">
        <f>salesTable[CustomerID_final]</f>
        <v>C0314</v>
      </c>
      <c r="D1077" s="17" t="str">
        <f>salesTable[firstName_Final]</f>
        <v>ADWOA</v>
      </c>
      <c r="E1077" s="17" t="str">
        <f>salesTable[lastName_final]</f>
        <v>BADU</v>
      </c>
      <c r="F1077" s="17" t="str">
        <f>salesTable[Region_Final]</f>
        <v>TAKORADI</v>
      </c>
      <c r="G1077" t="str">
        <f>salesTable[productID_Final]</f>
        <v>P003</v>
      </c>
      <c r="H1077" t="str">
        <f>salesTable[productName_final]</f>
        <v>WIRELESS HEADSET</v>
      </c>
      <c r="I1077" t="str">
        <f>salesTable[productCategory_finalStatus]</f>
        <v>ELECTRONICS</v>
      </c>
      <c r="J1077" t="str">
        <f>salesTable[customerType_Final]</f>
        <v>GOVERNMENT</v>
      </c>
      <c r="K1077" t="str">
        <f>salesTable[SalesChannel_final]</f>
        <v>AGENT</v>
      </c>
      <c r="L1077" t="str">
        <f>salesTable[paymentMethod_Final]</f>
        <v>MOBILE MONEY</v>
      </c>
      <c r="M1077">
        <f>salesTable[Quantity_final]</f>
        <v>9</v>
      </c>
      <c r="N1077">
        <f>salesTable[UnitPrice_final]</f>
        <v>420</v>
      </c>
      <c r="O1077">
        <f>salesTable[revenue_final]</f>
        <v>3780</v>
      </c>
      <c r="P1077" t="str">
        <f>salesTable[Phone_final]</f>
        <v>0201172589</v>
      </c>
      <c r="Q1077" t="str">
        <f>salesTable[email_final]</f>
        <v>Adwoa.Badu63@Example.Com</v>
      </c>
      <c r="R1077" t="str">
        <f>salesTable[sources_final]</f>
        <v>Mobile_App_Export.csv</v>
      </c>
      <c r="S1077" s="22"/>
    </row>
    <row r="1078" spans="1:19" x14ac:dyDescent="0.3">
      <c r="A1078" s="8" t="str">
        <f>salesTable[orderRef_final]</f>
        <v>GH-TAK-2025-01182</v>
      </c>
      <c r="B1078" s="17">
        <f>salesTable[orderDate_final]</f>
        <v>45770</v>
      </c>
      <c r="C1078" s="17" t="str">
        <f>salesTable[CustomerID_final]</f>
        <v>C0378</v>
      </c>
      <c r="D1078" s="17" t="str">
        <f>salesTable[firstName_Final]</f>
        <v>ABENA</v>
      </c>
      <c r="E1078" s="17" t="str">
        <f>salesTable[lastName_final]</f>
        <v>ADDO</v>
      </c>
      <c r="F1078" s="17" t="str">
        <f>salesTable[Region_Final]</f>
        <v>TAKORADI</v>
      </c>
      <c r="G1078" t="str">
        <f>salesTable[productID_Final]</f>
        <v>P002</v>
      </c>
      <c r="H1078" t="str">
        <f>salesTable[productName_final]</f>
        <v>OFFICE CHAIR</v>
      </c>
      <c r="I1078" t="str">
        <f>salesTable[productCategory_finalStatus]</f>
        <v>FURNITURE</v>
      </c>
      <c r="J1078" t="str">
        <f>salesTable[customerType_Final]</f>
        <v>BUSINESS</v>
      </c>
      <c r="K1078" t="str">
        <f>salesTable[SalesChannel_final]</f>
        <v>AGENT</v>
      </c>
      <c r="L1078" t="str">
        <f>salesTable[paymentMethod_Final]</f>
        <v>BANK TRANSFER</v>
      </c>
      <c r="M1078">
        <f>salesTable[Quantity_final]</f>
        <v>2</v>
      </c>
      <c r="N1078">
        <f>salesTable[UnitPrice_final]</f>
        <v>850</v>
      </c>
      <c r="O1078">
        <f>salesTable[revenue_final]</f>
        <v>1700</v>
      </c>
      <c r="P1078" t="str">
        <f>salesTable[Phone_final]</f>
        <v>0205993668</v>
      </c>
      <c r="Q1078" t="str">
        <f>salesTable[email_final]</f>
        <v>Abena.Addo25@Example.Com</v>
      </c>
      <c r="R1078" t="str">
        <f>salesTable[sources_final]</f>
        <v>Retail_POS_2025.csv</v>
      </c>
      <c r="S1078" s="22"/>
    </row>
    <row r="1079" spans="1:19" x14ac:dyDescent="0.3">
      <c r="A1079" s="8" t="str">
        <f>salesTable[orderRef_final]</f>
        <v>GH-TAK-2025-01192</v>
      </c>
      <c r="B1079" s="17" t="str">
        <f>salesTable[orderDate_final]</f>
        <v>OUT OF SCOPE</v>
      </c>
      <c r="C1079" s="17" t="str">
        <f>salesTable[CustomerID_final]</f>
        <v>C0078</v>
      </c>
      <c r="D1079" s="17" t="str">
        <f>salesTable[firstName_Final]</f>
        <v>KOFI</v>
      </c>
      <c r="E1079" s="17" t="str">
        <f>salesTable[lastName_final]</f>
        <v>BADU</v>
      </c>
      <c r="F1079" s="17" t="str">
        <f>salesTable[Region_Final]</f>
        <v>TAKORADI</v>
      </c>
      <c r="G1079" t="str">
        <f>salesTable[productID_Final]</f>
        <v>P005</v>
      </c>
      <c r="H1079" t="str">
        <f>salesTable[productName_final]</f>
        <v>SMARTPHONE X</v>
      </c>
      <c r="I1079" t="str">
        <f>salesTable[productCategory_finalStatus]</f>
        <v>ELECTRONICS</v>
      </c>
      <c r="J1079" t="str">
        <f>salesTable[customerType_Final]</f>
        <v>GOVERNMENT</v>
      </c>
      <c r="K1079" t="str">
        <f>salesTable[SalesChannel_final]</f>
        <v>AGENT</v>
      </c>
      <c r="L1079" t="str">
        <f>salesTable[paymentMethod_Final]</f>
        <v>BANK TRANSFER</v>
      </c>
      <c r="M1079">
        <f>salesTable[Quantity_final]</f>
        <v>6</v>
      </c>
      <c r="N1079">
        <f>salesTable[UnitPrice_final]</f>
        <v>2800</v>
      </c>
      <c r="O1079">
        <f>salesTable[revenue_final]</f>
        <v>16800</v>
      </c>
      <c r="P1079" t="str">
        <f>salesTable[Phone_final]</f>
        <v>0542672625</v>
      </c>
      <c r="Q1079" t="str">
        <f>salesTable[email_final]</f>
        <v>Kofi.Badu57@Example.Com</v>
      </c>
      <c r="R1079" t="str">
        <f>salesTable[sources_final]</f>
        <v>Online_Sales_2025.xlsx</v>
      </c>
      <c r="S1079" s="22"/>
    </row>
    <row r="1080" spans="1:19" x14ac:dyDescent="0.3">
      <c r="A1080" s="8" t="str">
        <f>salesTable[orderRef_final]</f>
        <v>GH-TAK-2025-01211</v>
      </c>
      <c r="B1080" s="17">
        <f>salesTable[orderDate_final]</f>
        <v>45874</v>
      </c>
      <c r="C1080" s="17" t="str">
        <f>salesTable[CustomerID_final]</f>
        <v>C0056</v>
      </c>
      <c r="D1080" s="17" t="str">
        <f>salesTable[firstName_Final]</f>
        <v>ADWOA</v>
      </c>
      <c r="E1080" s="17" t="str">
        <f>salesTable[lastName_final]</f>
        <v>ASARE</v>
      </c>
      <c r="F1080" s="17" t="str">
        <f>salesTable[Region_Final]</f>
        <v>TAKORADI</v>
      </c>
      <c r="G1080" t="str">
        <f>salesTable[productID_Final]</f>
        <v>P004</v>
      </c>
      <c r="H1080" t="str">
        <f>salesTable[productName_final]</f>
        <v>LASER PRINTER</v>
      </c>
      <c r="I1080" t="str">
        <f>salesTable[productCategory_finalStatus]</f>
        <v>OFFICE SUPPLIES</v>
      </c>
      <c r="J1080" t="str">
        <f>salesTable[customerType_Final]</f>
        <v>INDIVIDUAL</v>
      </c>
      <c r="K1080" t="str">
        <f>salesTable[SalesChannel_final]</f>
        <v>ONLINE</v>
      </c>
      <c r="L1080" t="str">
        <f>salesTable[paymentMethod_Final]</f>
        <v>CASH</v>
      </c>
      <c r="M1080">
        <f>salesTable[Quantity_final]</f>
        <v>7</v>
      </c>
      <c r="N1080">
        <f>salesTable[UnitPrice_final]</f>
        <v>1650</v>
      </c>
      <c r="O1080">
        <f>salesTable[revenue_final]</f>
        <v>11550</v>
      </c>
      <c r="P1080" t="str">
        <f>salesTable[Phone_final]</f>
        <v>0552631838</v>
      </c>
      <c r="Q1080" t="str">
        <f>salesTable[email_final]</f>
        <v>Adwoa.Asare44@Example.Com</v>
      </c>
      <c r="R1080" t="str">
        <f>salesTable[sources_final]</f>
        <v>Retail_POS_2025.csv</v>
      </c>
      <c r="S1080" s="22"/>
    </row>
    <row r="1081" spans="1:19" x14ac:dyDescent="0.3">
      <c r="A1081" s="8" t="str">
        <f>salesTable[orderRef_final]</f>
        <v>GH-TAK-2025-01228</v>
      </c>
      <c r="B1081" s="17">
        <f>salesTable[orderDate_final]</f>
        <v>45879</v>
      </c>
      <c r="C1081" s="17" t="str">
        <f>salesTable[CustomerID_final]</f>
        <v>C0142</v>
      </c>
      <c r="D1081" s="17" t="str">
        <f>salesTable[firstName_Final]</f>
        <v>AKOSUA</v>
      </c>
      <c r="E1081" s="17" t="str">
        <f>salesTable[lastName_final]</f>
        <v>MENSAH</v>
      </c>
      <c r="F1081" s="17" t="str">
        <f>salesTable[Region_Final]</f>
        <v>TAKORADI</v>
      </c>
      <c r="G1081" t="str">
        <f>salesTable[productID_Final]</f>
        <v>P001</v>
      </c>
      <c r="H1081" t="str">
        <f>salesTable[productName_final]</f>
        <v>LAPTOP PRO 14</v>
      </c>
      <c r="I1081" t="str">
        <f>salesTable[productCategory_finalStatus]</f>
        <v>ELECTRONICS</v>
      </c>
      <c r="J1081" t="str">
        <f>salesTable[customerType_Final]</f>
        <v>GOVERNMENT</v>
      </c>
      <c r="K1081" t="str">
        <f>salesTable[SalesChannel_final]</f>
        <v>AGENT</v>
      </c>
      <c r="L1081" t="str">
        <f>salesTable[paymentMethod_Final]</f>
        <v>MOBILE MONEY</v>
      </c>
      <c r="M1081" t="str">
        <f>salesTable[Quantity_final]</f>
        <v>INVALID</v>
      </c>
      <c r="N1081">
        <f>salesTable[UnitPrice_final]</f>
        <v>4200</v>
      </c>
      <c r="O1081" t="str">
        <f>salesTable[revenue_final]</f>
        <v>INVALID</v>
      </c>
      <c r="P1081" t="str">
        <f>salesTable[Phone_final]</f>
        <v>0241234567</v>
      </c>
      <c r="Q1081" t="str">
        <f>salesTable[email_final]</f>
        <v>Akosua.Mensah60@Example.Com</v>
      </c>
      <c r="R1081" t="str">
        <f>salesTable[sources_final]</f>
        <v>Retail_POS_2025.csv</v>
      </c>
      <c r="S1081" s="22"/>
    </row>
    <row r="1082" spans="1:19" x14ac:dyDescent="0.3">
      <c r="A1082" s="8" t="str">
        <f>salesTable[orderRef_final]</f>
        <v>GH-TAK-2025-01279</v>
      </c>
      <c r="B1082" s="17">
        <f>salesTable[orderDate_final]</f>
        <v>45698</v>
      </c>
      <c r="C1082" s="17" t="str">
        <f>salesTable[CustomerID_final]</f>
        <v>C0158</v>
      </c>
      <c r="D1082" s="17" t="str">
        <f>salesTable[firstName_Final]</f>
        <v>MICHAEL</v>
      </c>
      <c r="E1082" s="17" t="str">
        <f>salesTable[lastName_final]</f>
        <v>ADDO</v>
      </c>
      <c r="F1082" s="17" t="str">
        <f>salesTable[Region_Final]</f>
        <v>TAKORADI</v>
      </c>
      <c r="G1082" t="str">
        <f>salesTable[productID_Final]</f>
        <v>P004</v>
      </c>
      <c r="H1082" t="str">
        <f>salesTable[productName_final]</f>
        <v>LASER PRINTER</v>
      </c>
      <c r="I1082" t="str">
        <f>salesTable[productCategory_finalStatus]</f>
        <v>OFFICE SUPPLIES</v>
      </c>
      <c r="J1082" t="str">
        <f>salesTable[customerType_Final]</f>
        <v>BUSINESS</v>
      </c>
      <c r="K1082" t="str">
        <f>salesTable[SalesChannel_final]</f>
        <v>ONLINE</v>
      </c>
      <c r="L1082" t="str">
        <f>salesTable[paymentMethod_Final]</f>
        <v>MOBILE MONEY</v>
      </c>
      <c r="M1082">
        <f>salesTable[Quantity_final]</f>
        <v>9</v>
      </c>
      <c r="N1082" t="str">
        <f>salesTable[UnitPrice_final]</f>
        <v>INVALID</v>
      </c>
      <c r="O1082" t="str">
        <f>salesTable[revenue_final]</f>
        <v>INVALID</v>
      </c>
      <c r="P1082" t="str">
        <f>salesTable[Phone_final]</f>
        <v>0508314662</v>
      </c>
      <c r="Q1082" t="str">
        <f>salesTable[email_final]</f>
        <v>Michael.Addo59@Example.Com</v>
      </c>
      <c r="R1082" t="str">
        <f>salesTable[sources_final]</f>
        <v>Agent_App_2025.csv</v>
      </c>
      <c r="S1082" s="22"/>
    </row>
    <row r="1083" spans="1:19" x14ac:dyDescent="0.3">
      <c r="A1083" s="8" t="str">
        <f>salesTable[orderRef_final]</f>
        <v>GH-TAK-2025-01284</v>
      </c>
      <c r="B1083" s="17">
        <f>salesTable[orderDate_final]</f>
        <v>45967</v>
      </c>
      <c r="C1083" s="17" t="str">
        <f>salesTable[CustomerID_final]</f>
        <v>C0133</v>
      </c>
      <c r="D1083" s="17" t="str">
        <f>salesTable[firstName_Final]</f>
        <v>DANIEL</v>
      </c>
      <c r="E1083" s="17" t="str">
        <f>salesTable[lastName_final]</f>
        <v>OSEI</v>
      </c>
      <c r="F1083" s="17" t="str">
        <f>salesTable[Region_Final]</f>
        <v>TAKORADI</v>
      </c>
      <c r="G1083" t="str">
        <f>salesTable[productID_Final]</f>
        <v>P012</v>
      </c>
      <c r="H1083" t="str">
        <f>salesTable[productName_final]</f>
        <v>BLENDER PLUS</v>
      </c>
      <c r="I1083" t="str">
        <f>salesTable[productCategory_finalStatus]</f>
        <v>HOME APPLIANCES</v>
      </c>
      <c r="J1083" t="str">
        <f>salesTable[customerType_Final]</f>
        <v>GOVERNMENT</v>
      </c>
      <c r="K1083" t="str">
        <f>salesTable[SalesChannel_final]</f>
        <v>IN-STORE</v>
      </c>
      <c r="L1083" t="str">
        <f>salesTable[paymentMethod_Final]</f>
        <v>BANK TRANSFER</v>
      </c>
      <c r="M1083">
        <f>salesTable[Quantity_final]</f>
        <v>7</v>
      </c>
      <c r="N1083">
        <f>salesTable[UnitPrice_final]</f>
        <v>620</v>
      </c>
      <c r="O1083">
        <f>salesTable[revenue_final]</f>
        <v>4340</v>
      </c>
      <c r="P1083" t="str">
        <f>salesTable[Phone_final]</f>
        <v>0278872656</v>
      </c>
      <c r="Q1083" t="str">
        <f>salesTable[email_final]</f>
        <v>Daniel.Osei69@Example.Com</v>
      </c>
      <c r="R1083" t="str">
        <f>salesTable[sources_final]</f>
        <v>Mobile_App_Export.csv</v>
      </c>
      <c r="S1083" s="22"/>
    </row>
    <row r="1084" spans="1:19" x14ac:dyDescent="0.3">
      <c r="A1084" s="8" t="str">
        <f>salesTable[orderRef_final]</f>
        <v>GH-TAK-2025-01307</v>
      </c>
      <c r="B1084" s="17" t="str">
        <f>salesTable[orderDate_final]</f>
        <v>OUT OF SCOPE</v>
      </c>
      <c r="C1084" s="17" t="str">
        <f>salesTable[CustomerID_final]</f>
        <v>C0386</v>
      </c>
      <c r="D1084" s="17" t="str">
        <f>salesTable[firstName_Final]</f>
        <v>AKOSUA</v>
      </c>
      <c r="E1084" s="17" t="str">
        <f>salesTable[lastName_final]</f>
        <v>ASARE</v>
      </c>
      <c r="F1084" s="17" t="str">
        <f>salesTable[Region_Final]</f>
        <v>TAKORADI</v>
      </c>
      <c r="G1084" t="str">
        <f>salesTable[productID_Final]</f>
        <v>P001</v>
      </c>
      <c r="H1084" t="str">
        <f>salesTable[productName_final]</f>
        <v>LAPTOP PRO 14</v>
      </c>
      <c r="I1084" t="str">
        <f>salesTable[productCategory_finalStatus]</f>
        <v>ELECTRONICS</v>
      </c>
      <c r="J1084" t="str">
        <f>salesTable[customerType_Final]</f>
        <v>BUSINESS</v>
      </c>
      <c r="K1084" t="str">
        <f>salesTable[SalesChannel_final]</f>
        <v>MOBILE APP</v>
      </c>
      <c r="L1084" t="str">
        <f>salesTable[paymentMethod_Final]</f>
        <v>CASH</v>
      </c>
      <c r="M1084">
        <f>salesTable[Quantity_final]</f>
        <v>9</v>
      </c>
      <c r="N1084">
        <f>salesTable[UnitPrice_final]</f>
        <v>4200</v>
      </c>
      <c r="O1084">
        <f>salesTable[revenue_final]</f>
        <v>37800</v>
      </c>
      <c r="P1084" t="str">
        <f>salesTable[Phone_final]</f>
        <v>0555916800</v>
      </c>
      <c r="Q1084" t="str">
        <f>salesTable[email_final]</f>
        <v>Akosua.Asare75@Example.Com</v>
      </c>
      <c r="R1084" t="str">
        <f>salesTable[sources_final]</f>
        <v>Mobile_App_Export.csv</v>
      </c>
      <c r="S1084" s="22"/>
    </row>
    <row r="1085" spans="1:19" x14ac:dyDescent="0.3">
      <c r="A1085" s="8" t="str">
        <f>salesTable[orderRef_final]</f>
        <v>GH-TAK-2025-01334</v>
      </c>
      <c r="B1085" s="17">
        <f>salesTable[orderDate_final]</f>
        <v>46001</v>
      </c>
      <c r="C1085" s="17" t="str">
        <f>salesTable[CustomerID_final]</f>
        <v>C0061</v>
      </c>
      <c r="D1085" s="17" t="str">
        <f>salesTable[firstName_Final]</f>
        <v>DANIEL</v>
      </c>
      <c r="E1085" s="17" t="str">
        <f>salesTable[lastName_final]</f>
        <v>MENSAH</v>
      </c>
      <c r="F1085" s="17" t="str">
        <f>salesTable[Region_Final]</f>
        <v>TAKORADI</v>
      </c>
      <c r="G1085" t="str">
        <f>salesTable[productID_Final]</f>
        <v>P010</v>
      </c>
      <c r="H1085" t="str">
        <f>salesTable[productName_final]</f>
        <v>AIR CONDITIONER</v>
      </c>
      <c r="I1085" t="str">
        <f>salesTable[productCategory_finalStatus]</f>
        <v>HOME APPLIANCES</v>
      </c>
      <c r="J1085" t="str">
        <f>salesTable[customerType_Final]</f>
        <v>BUSINESS</v>
      </c>
      <c r="K1085" t="str">
        <f>salesTable[SalesChannel_final]</f>
        <v>AGENT</v>
      </c>
      <c r="L1085" t="str">
        <f>salesTable[paymentMethod_Final]</f>
        <v>BANK TRANSFER</v>
      </c>
      <c r="M1085">
        <f>salesTable[Quantity_final]</f>
        <v>6</v>
      </c>
      <c r="N1085">
        <f>salesTable[UnitPrice_final]</f>
        <v>3600</v>
      </c>
      <c r="O1085">
        <f>salesTable[revenue_final]</f>
        <v>21600</v>
      </c>
      <c r="P1085" t="str">
        <f>salesTable[Phone_final]</f>
        <v>0206004174</v>
      </c>
      <c r="Q1085" t="str">
        <f>salesTable[email_final]</f>
        <v>Daniel.Mensah51@Example.Com</v>
      </c>
      <c r="R1085" t="str">
        <f>salesTable[sources_final]</f>
        <v>Mobile_App_Export.csv</v>
      </c>
      <c r="S1085" s="22"/>
    </row>
    <row r="1086" spans="1:19" x14ac:dyDescent="0.3">
      <c r="A1086" s="8" t="str">
        <f>salesTable[orderRef_final]</f>
        <v>GH-TAK-2025-01344</v>
      </c>
      <c r="B1086" s="17">
        <f>salesTable[orderDate_final]</f>
        <v>45963</v>
      </c>
      <c r="C1086" s="17" t="str">
        <f>salesTable[CustomerID_final]</f>
        <v>C0181</v>
      </c>
      <c r="D1086" s="17" t="str">
        <f>salesTable[firstName_Final]</f>
        <v>KOFI</v>
      </c>
      <c r="E1086" s="17" t="str">
        <f>salesTable[lastName_final]</f>
        <v>ARTHUR</v>
      </c>
      <c r="F1086" s="17" t="str">
        <f>salesTable[Region_Final]</f>
        <v>TAKORADI</v>
      </c>
      <c r="G1086" t="str">
        <f>salesTable[productID_Final]</f>
        <v>P004</v>
      </c>
      <c r="H1086" t="str">
        <f>salesTable[productName_final]</f>
        <v>LASER PRINTER</v>
      </c>
      <c r="I1086" t="str">
        <f>salesTable[productCategory_finalStatus]</f>
        <v>OFFICE SUPPLIES</v>
      </c>
      <c r="J1086" t="str">
        <f>salesTable[customerType_Final]</f>
        <v>GOVERNMENT</v>
      </c>
      <c r="K1086" t="str">
        <f>salesTable[SalesChannel_final]</f>
        <v>AGENT</v>
      </c>
      <c r="L1086" t="str">
        <f>salesTable[paymentMethod_Final]</f>
        <v>CARD</v>
      </c>
      <c r="M1086">
        <f>salesTable[Quantity_final]</f>
        <v>3</v>
      </c>
      <c r="N1086">
        <f>salesTable[UnitPrice_final]</f>
        <v>1650</v>
      </c>
      <c r="O1086">
        <f>salesTable[revenue_final]</f>
        <v>4950</v>
      </c>
      <c r="P1086" t="str">
        <f>salesTable[Phone_final]</f>
        <v>0596859132</v>
      </c>
      <c r="Q1086" t="str">
        <f>salesTable[email_final]</f>
        <v>Kofi.Arthur23@Example.Com</v>
      </c>
      <c r="R1086" t="str">
        <f>salesTable[sources_final]</f>
        <v>Agent_App_2025.csv</v>
      </c>
      <c r="S1086" s="22"/>
    </row>
    <row r="1087" spans="1:19" x14ac:dyDescent="0.3">
      <c r="A1087" s="8" t="str">
        <f>salesTable[orderRef_final]</f>
        <v>GH-TAK-2025-01349</v>
      </c>
      <c r="B1087" s="17">
        <f>salesTable[orderDate_final]</f>
        <v>45784</v>
      </c>
      <c r="C1087" s="17" t="str">
        <f>salesTable[CustomerID_final]</f>
        <v>C0317</v>
      </c>
      <c r="D1087" s="17" t="str">
        <f>salesTable[firstName_Final]</f>
        <v>NAA</v>
      </c>
      <c r="E1087" s="17" t="str">
        <f>salesTable[lastName_final]</f>
        <v>OWUSU</v>
      </c>
      <c r="F1087" s="17" t="str">
        <f>salesTable[Region_Final]</f>
        <v>TAKORADI</v>
      </c>
      <c r="G1087" t="str">
        <f>salesTable[productID_Final]</f>
        <v>P006</v>
      </c>
      <c r="H1087" t="str">
        <f>salesTable[productName_final]</f>
        <v>STANDING DESK</v>
      </c>
      <c r="I1087" t="str">
        <f>salesTable[productCategory_finalStatus]</f>
        <v>FURNITURE</v>
      </c>
      <c r="J1087" t="str">
        <f>salesTable[customerType_Final]</f>
        <v>MISSING</v>
      </c>
      <c r="K1087" t="str">
        <f>salesTable[SalesChannel_final]</f>
        <v>AGENT</v>
      </c>
      <c r="L1087" t="str">
        <f>salesTable[paymentMethod_Final]</f>
        <v>MOBILE MONEY</v>
      </c>
      <c r="M1087" t="str">
        <f>salesTable[Quantity_final]</f>
        <v>INVALID</v>
      </c>
      <c r="N1087">
        <f>salesTable[UnitPrice_final]</f>
        <v>1900</v>
      </c>
      <c r="O1087" t="str">
        <f>salesTable[revenue_final]</f>
        <v>INVALID</v>
      </c>
      <c r="P1087" t="str">
        <f>salesTable[Phone_final]</f>
        <v>0509925313</v>
      </c>
      <c r="Q1087" t="str">
        <f>salesTable[email_final]</f>
        <v>Naa.Owusu49@Example.Com</v>
      </c>
      <c r="R1087" t="str">
        <f>salesTable[sources_final]</f>
        <v>Retail_POS_2025.csv</v>
      </c>
      <c r="S1087" s="22"/>
    </row>
    <row r="1088" spans="1:19" x14ac:dyDescent="0.3">
      <c r="A1088" s="8" t="str">
        <f>salesTable[orderRef_final]</f>
        <v>GH-TAK-2025-01364</v>
      </c>
      <c r="B1088" s="17" t="str">
        <f>salesTable[orderDate_final]</f>
        <v>OUT OF SCOPE</v>
      </c>
      <c r="C1088" s="17" t="str">
        <f>salesTable[CustomerID_final]</f>
        <v>C0368</v>
      </c>
      <c r="D1088" s="17" t="str">
        <f>salesTable[firstName_Final]</f>
        <v>DANIEL</v>
      </c>
      <c r="E1088" s="17" t="str">
        <f>salesTable[lastName_final]</f>
        <v>ANTWI</v>
      </c>
      <c r="F1088" s="17" t="str">
        <f>salesTable[Region_Final]</f>
        <v>TAKORADI</v>
      </c>
      <c r="G1088" t="str">
        <f>salesTable[productID_Final]</f>
        <v>P007</v>
      </c>
      <c r="H1088" t="str">
        <f>salesTable[productName_final]</f>
        <v>COTTON SHIRT</v>
      </c>
      <c r="I1088" t="str">
        <f>salesTable[productCategory_finalStatus]</f>
        <v>CLOTHING</v>
      </c>
      <c r="J1088" t="str">
        <f>salesTable[customerType_Final]</f>
        <v>BUSINESS</v>
      </c>
      <c r="K1088" t="str">
        <f>salesTable[SalesChannel_final]</f>
        <v>ONLINE</v>
      </c>
      <c r="L1088" t="str">
        <f>salesTable[paymentMethod_Final]</f>
        <v>BANK TRANSFER</v>
      </c>
      <c r="M1088">
        <f>salesTable[Quantity_final]</f>
        <v>12</v>
      </c>
      <c r="N1088">
        <f>salesTable[UnitPrice_final]</f>
        <v>280</v>
      </c>
      <c r="O1088">
        <f>salesTable[revenue_final]</f>
        <v>3360</v>
      </c>
      <c r="P1088" t="str">
        <f>salesTable[Phone_final]</f>
        <v>0263030760</v>
      </c>
      <c r="Q1088" t="str">
        <f>salesTable[email_final]</f>
        <v>Daniel.Antwi45@Example.Com</v>
      </c>
      <c r="R1088" t="str">
        <f>salesTable[sources_final]</f>
        <v>Mobile_App_Export.csv</v>
      </c>
      <c r="S1088" s="22"/>
    </row>
    <row r="1089" spans="1:19" x14ac:dyDescent="0.3">
      <c r="A1089" s="8" t="str">
        <f>salesTable[orderRef_final]</f>
        <v>GH-TAK-2025-01383</v>
      </c>
      <c r="B1089" s="17" t="str">
        <f>salesTable[orderDate_final]</f>
        <v>OUT OF SCOPE</v>
      </c>
      <c r="C1089" s="17" t="str">
        <f>salesTable[CustomerID_final]</f>
        <v>C0108</v>
      </c>
      <c r="D1089" s="17" t="str">
        <f>salesTable[firstName_Final]</f>
        <v>ADWOA</v>
      </c>
      <c r="E1089" s="17" t="str">
        <f>salesTable[lastName_final]</f>
        <v>ANTWI</v>
      </c>
      <c r="F1089" s="17" t="str">
        <f>salesTable[Region_Final]</f>
        <v>TAKORADI</v>
      </c>
      <c r="G1089" t="str">
        <f>salesTable[productID_Final]</f>
        <v>P011</v>
      </c>
      <c r="H1089" t="str">
        <f>salesTable[productName_final]</f>
        <v>EXECUTIVE DESK</v>
      </c>
      <c r="I1089" t="str">
        <f>salesTable[productCategory_finalStatus]</f>
        <v>FURNITURE</v>
      </c>
      <c r="J1089" t="str">
        <f>salesTable[customerType_Final]</f>
        <v>GOVERNMENT</v>
      </c>
      <c r="K1089" t="str">
        <f>salesTable[SalesChannel_final]</f>
        <v>ONLINE</v>
      </c>
      <c r="L1089" t="str">
        <f>salesTable[paymentMethod_Final]</f>
        <v>MOBILE MONEY</v>
      </c>
      <c r="M1089">
        <f>salesTable[Quantity_final]</f>
        <v>6</v>
      </c>
      <c r="N1089">
        <f>salesTable[UnitPrice_final]</f>
        <v>2400</v>
      </c>
      <c r="O1089">
        <f>salesTable[revenue_final]</f>
        <v>14400</v>
      </c>
      <c r="P1089" t="str">
        <f>salesTable[Phone_final]</f>
        <v>0559190066</v>
      </c>
      <c r="Q1089" t="str">
        <f>salesTable[email_final]</f>
        <v>Adwoa.Antwi5@Example.Com</v>
      </c>
      <c r="R1089" t="str">
        <f>salesTable[sources_final]</f>
        <v>Agent_App_2025.csv</v>
      </c>
      <c r="S1089" s="22"/>
    </row>
    <row r="1090" spans="1:19" x14ac:dyDescent="0.3">
      <c r="A1090" s="8" t="str">
        <f>salesTable[orderRef_final]</f>
        <v>GH-TAK-2025-01387</v>
      </c>
      <c r="B1090" s="17">
        <f>salesTable[orderDate_final]</f>
        <v>45812</v>
      </c>
      <c r="C1090" s="17" t="str">
        <f>salesTable[CustomerID_final]</f>
        <v>C0137</v>
      </c>
      <c r="D1090" s="17" t="str">
        <f>salesTable[firstName_Final]</f>
        <v>ABENA</v>
      </c>
      <c r="E1090" s="17" t="str">
        <f>salesTable[lastName_final]</f>
        <v>OSEI</v>
      </c>
      <c r="F1090" s="17" t="str">
        <f>salesTable[Region_Final]</f>
        <v>TAKORADI</v>
      </c>
      <c r="G1090" t="str">
        <f>salesTable[productID_Final]</f>
        <v>P012</v>
      </c>
      <c r="H1090" t="str">
        <f>salesTable[productName_final]</f>
        <v>BLENDER PLUS</v>
      </c>
      <c r="I1090" t="str">
        <f>salesTable[productCategory_finalStatus]</f>
        <v>HOME APPLIANCES</v>
      </c>
      <c r="J1090" t="str">
        <f>salesTable[customerType_Final]</f>
        <v>BUSINESS</v>
      </c>
      <c r="K1090" t="str">
        <f>salesTable[SalesChannel_final]</f>
        <v>ONLINE</v>
      </c>
      <c r="L1090" t="str">
        <f>salesTable[paymentMethod_Final]</f>
        <v>CASH</v>
      </c>
      <c r="M1090">
        <f>salesTable[Quantity_final]</f>
        <v>7</v>
      </c>
      <c r="N1090">
        <f>salesTable[UnitPrice_final]</f>
        <v>620</v>
      </c>
      <c r="O1090">
        <f>salesTable[revenue_final]</f>
        <v>4340</v>
      </c>
      <c r="P1090" t="str">
        <f>salesTable[Phone_final]</f>
        <v>0268118032</v>
      </c>
      <c r="Q1090" t="str">
        <f>salesTable[email_final]</f>
        <v>Abena.Osei53@Example.Com</v>
      </c>
      <c r="R1090" t="str">
        <f>salesTable[sources_final]</f>
        <v>Retail_POS_2025.csv</v>
      </c>
      <c r="S1090" s="22"/>
    </row>
    <row r="1091" spans="1:19" x14ac:dyDescent="0.3">
      <c r="A1091" s="8" t="str">
        <f>salesTable[orderRef_final]</f>
        <v>GH-TAK-2025-01406</v>
      </c>
      <c r="B1091" s="17">
        <f>salesTable[orderDate_final]</f>
        <v>45827</v>
      </c>
      <c r="C1091" s="17" t="str">
        <f>salesTable[CustomerID_final]</f>
        <v>C0255</v>
      </c>
      <c r="D1091" s="17" t="str">
        <f>salesTable[firstName_Final]</f>
        <v>KOJO</v>
      </c>
      <c r="E1091" s="17" t="str">
        <f>salesTable[lastName_final]</f>
        <v>OSEI</v>
      </c>
      <c r="F1091" s="17" t="str">
        <f>salesTable[Region_Final]</f>
        <v>TAKORADI</v>
      </c>
      <c r="G1091" t="str">
        <f>salesTable[productID_Final]</f>
        <v>P012</v>
      </c>
      <c r="H1091" t="str">
        <f>salesTable[productName_final]</f>
        <v>BLENDER PLUS</v>
      </c>
      <c r="I1091" t="str">
        <f>salesTable[productCategory_finalStatus]</f>
        <v>HOME APPLIANCES</v>
      </c>
      <c r="J1091" t="str">
        <f>salesTable[customerType_Final]</f>
        <v>GOVERNMENT</v>
      </c>
      <c r="K1091" t="str">
        <f>salesTable[SalesChannel_final]</f>
        <v>AGENT</v>
      </c>
      <c r="L1091" t="str">
        <f>salesTable[paymentMethod_Final]</f>
        <v>MOBILE MONEY</v>
      </c>
      <c r="M1091">
        <f>salesTable[Quantity_final]</f>
        <v>6</v>
      </c>
      <c r="N1091">
        <f>salesTable[UnitPrice_final]</f>
        <v>620</v>
      </c>
      <c r="O1091">
        <f>salesTable[revenue_final]</f>
        <v>3720</v>
      </c>
      <c r="P1091" t="str">
        <f>salesTable[Phone_final]</f>
        <v>0208913334</v>
      </c>
      <c r="Q1091" t="str">
        <f>salesTable[email_final]</f>
        <v>Kojo.Osei22@Example.Com</v>
      </c>
      <c r="R1091" t="str">
        <f>salesTable[sources_final]</f>
        <v>Online_Sales_2025.xlsx</v>
      </c>
      <c r="S1091" s="22"/>
    </row>
    <row r="1092" spans="1:19" x14ac:dyDescent="0.3">
      <c r="A1092" s="8" t="str">
        <f>salesTable[orderRef_final]</f>
        <v>GH-TAK-2025-01416</v>
      </c>
      <c r="B1092" s="17" t="str">
        <f>salesTable[orderDate_final]</f>
        <v>OUT OF SCOPE</v>
      </c>
      <c r="C1092" s="17" t="str">
        <f>salesTable[CustomerID_final]</f>
        <v>C0355</v>
      </c>
      <c r="D1092" s="17" t="str">
        <f>salesTable[firstName_Final]</f>
        <v>AMA</v>
      </c>
      <c r="E1092" s="17" t="str">
        <f>salesTable[lastName_final]</f>
        <v>BOATENG</v>
      </c>
      <c r="F1092" s="17" t="str">
        <f>salesTable[Region_Final]</f>
        <v>TAKORADI</v>
      </c>
      <c r="G1092" t="str">
        <f>salesTable[productID_Final]</f>
        <v>P006</v>
      </c>
      <c r="H1092" t="str">
        <f>salesTable[productName_final]</f>
        <v>STANDING DESK</v>
      </c>
      <c r="I1092" t="str">
        <f>salesTable[productCategory_finalStatus]</f>
        <v>FURNITURE</v>
      </c>
      <c r="J1092" t="str">
        <f>salesTable[customerType_Final]</f>
        <v>INDIVIDUAL</v>
      </c>
      <c r="K1092" t="str">
        <f>salesTable[SalesChannel_final]</f>
        <v>ONLINE</v>
      </c>
      <c r="L1092" t="str">
        <f>salesTable[paymentMethod_Final]</f>
        <v>MOBILE MONEY</v>
      </c>
      <c r="M1092">
        <f>salesTable[Quantity_final]</f>
        <v>12</v>
      </c>
      <c r="N1092">
        <f>salesTable[UnitPrice_final]</f>
        <v>1900</v>
      </c>
      <c r="O1092">
        <f>salesTable[revenue_final]</f>
        <v>22800</v>
      </c>
      <c r="P1092" t="str">
        <f>salesTable[Phone_final]</f>
        <v>0595528533</v>
      </c>
      <c r="Q1092" t="str">
        <f>salesTable[email_final]</f>
        <v>Ama.Boateng36@Example.Com</v>
      </c>
      <c r="R1092" t="str">
        <f>salesTable[sources_final]</f>
        <v>Agent_App_2025.csv</v>
      </c>
      <c r="S1092" s="22"/>
    </row>
    <row r="1093" spans="1:19" x14ac:dyDescent="0.3">
      <c r="A1093" s="8" t="str">
        <f>salesTable[orderRef_final]</f>
        <v>GH-TAK-2025-01452</v>
      </c>
      <c r="B1093" s="17">
        <f>salesTable[orderDate_final]</f>
        <v>45917</v>
      </c>
      <c r="C1093" s="17" t="str">
        <f>salesTable[CustomerID_final]</f>
        <v>C0396</v>
      </c>
      <c r="D1093" s="17" t="str">
        <f>salesTable[firstName_Final]</f>
        <v>ADWOA</v>
      </c>
      <c r="E1093" s="17" t="str">
        <f>salesTable[lastName_final]</f>
        <v>BADU</v>
      </c>
      <c r="F1093" s="17" t="str">
        <f>salesTable[Region_Final]</f>
        <v>TAKORADI</v>
      </c>
      <c r="G1093" t="str">
        <f>salesTable[productID_Final]</f>
        <v>P001</v>
      </c>
      <c r="H1093" t="str">
        <f>salesTable[productName_final]</f>
        <v>LAPTOP PRO 14</v>
      </c>
      <c r="I1093" t="str">
        <f>salesTable[productCategory_finalStatus]</f>
        <v>ELECTRONICS</v>
      </c>
      <c r="J1093" t="str">
        <f>salesTable[customerType_Final]</f>
        <v>GOVERNMENT</v>
      </c>
      <c r="K1093" t="str">
        <f>salesTable[SalesChannel_final]</f>
        <v>IN-STORE</v>
      </c>
      <c r="L1093" t="str">
        <f>salesTable[paymentMethod_Final]</f>
        <v>BANK TRANSFER</v>
      </c>
      <c r="M1093">
        <f>salesTable[Quantity_final]</f>
        <v>4</v>
      </c>
      <c r="N1093">
        <f>salesTable[UnitPrice_final]</f>
        <v>4200</v>
      </c>
      <c r="O1093">
        <f>salesTable[revenue_final]</f>
        <v>16800</v>
      </c>
      <c r="P1093" t="str">
        <f>salesTable[Phone_final]</f>
        <v>0592835367</v>
      </c>
      <c r="Q1093" t="str">
        <f>salesTable[email_final]</f>
        <v>Adwoa.Badu7@Example.Com</v>
      </c>
      <c r="R1093" t="str">
        <f>salesTable[sources_final]</f>
        <v>Agent_App_2025.csv</v>
      </c>
      <c r="S1093" s="22"/>
    </row>
    <row r="1094" spans="1:19" x14ac:dyDescent="0.3">
      <c r="A1094" s="8" t="str">
        <f>salesTable[orderRef_final]</f>
        <v>GH-TAK-2025-01463</v>
      </c>
      <c r="B1094" s="17">
        <f>salesTable[orderDate_final]</f>
        <v>45835</v>
      </c>
      <c r="C1094" s="17" t="str">
        <f>salesTable[CustomerID_final]</f>
        <v>C0316</v>
      </c>
      <c r="D1094" s="17" t="str">
        <f>salesTable[firstName_Final]</f>
        <v>KOJO</v>
      </c>
      <c r="E1094" s="17" t="str">
        <f>salesTable[lastName_final]</f>
        <v>OSEI</v>
      </c>
      <c r="F1094" s="17" t="str">
        <f>salesTable[Region_Final]</f>
        <v>TAKORADI</v>
      </c>
      <c r="G1094" t="str">
        <f>salesTable[productID_Final]</f>
        <v>P004</v>
      </c>
      <c r="H1094" t="str">
        <f>salesTable[productName_final]</f>
        <v>LASER PRINTER</v>
      </c>
      <c r="I1094" t="str">
        <f>salesTable[productCategory_finalStatus]</f>
        <v>OFFICE SUPPLIES</v>
      </c>
      <c r="J1094" t="str">
        <f>salesTable[customerType_Final]</f>
        <v>GOVERNMENT</v>
      </c>
      <c r="K1094" t="str">
        <f>salesTable[SalesChannel_final]</f>
        <v>MOBILE APP</v>
      </c>
      <c r="L1094" t="str">
        <f>salesTable[paymentMethod_Final]</f>
        <v>MOBILE MONEY</v>
      </c>
      <c r="M1094">
        <f>salesTable[Quantity_final]</f>
        <v>5</v>
      </c>
      <c r="N1094">
        <f>salesTable[UnitPrice_final]</f>
        <v>1650</v>
      </c>
      <c r="O1094">
        <f>salesTable[revenue_final]</f>
        <v>8250</v>
      </c>
      <c r="P1094" t="str">
        <f>salesTable[Phone_final]</f>
        <v>0273980817</v>
      </c>
      <c r="Q1094" t="str">
        <f>salesTable[email_final]</f>
        <v>Kojo.Osei22@Example.Com</v>
      </c>
      <c r="R1094" t="str">
        <f>salesTable[sources_final]</f>
        <v>Agent_App_2025.csv</v>
      </c>
      <c r="S1094" s="22"/>
    </row>
    <row r="1095" spans="1:19" x14ac:dyDescent="0.3">
      <c r="A1095" s="8" t="str">
        <f>salesTable[orderRef_final]</f>
        <v>GH-TAK-2025-01495</v>
      </c>
      <c r="B1095" s="17">
        <f>salesTable[orderDate_final]</f>
        <v>45675</v>
      </c>
      <c r="C1095" s="17" t="str">
        <f>salesTable[CustomerID_final]</f>
        <v>C0334</v>
      </c>
      <c r="D1095" s="17" t="str">
        <f>salesTable[firstName_Final]</f>
        <v>KOJO</v>
      </c>
      <c r="E1095" s="17" t="str">
        <f>salesTable[lastName_final]</f>
        <v>ARTHUR</v>
      </c>
      <c r="F1095" s="17" t="str">
        <f>salesTable[Region_Final]</f>
        <v>TAKORADI</v>
      </c>
      <c r="G1095" t="str">
        <f>salesTable[productID_Final]</f>
        <v>P006</v>
      </c>
      <c r="H1095" t="str">
        <f>salesTable[productName_final]</f>
        <v>STANDING DESK</v>
      </c>
      <c r="I1095" t="str">
        <f>salesTable[productCategory_finalStatus]</f>
        <v>FURNITURE</v>
      </c>
      <c r="J1095" t="str">
        <f>salesTable[customerType_Final]</f>
        <v>INDIVIDUAL</v>
      </c>
      <c r="K1095" t="str">
        <f>salesTable[SalesChannel_final]</f>
        <v>MOBILE APP</v>
      </c>
      <c r="L1095" t="str">
        <f>salesTable[paymentMethod_Final]</f>
        <v>MOBILE MONEY</v>
      </c>
      <c r="M1095">
        <f>salesTable[Quantity_final]</f>
        <v>6</v>
      </c>
      <c r="N1095">
        <f>salesTable[UnitPrice_final]</f>
        <v>1900</v>
      </c>
      <c r="O1095">
        <f>salesTable[revenue_final]</f>
        <v>11400</v>
      </c>
      <c r="P1095" t="str">
        <f>salesTable[Phone_final]</f>
        <v>0265764211</v>
      </c>
      <c r="Q1095" t="str">
        <f>salesTable[email_final]</f>
        <v>Kojo.Arthur6Example.Com</v>
      </c>
      <c r="R1095" t="str">
        <f>salesTable[sources_final]</f>
        <v>Retail_POS_2025.csv</v>
      </c>
      <c r="S1095" s="22"/>
    </row>
    <row r="1096" spans="1:19" x14ac:dyDescent="0.3">
      <c r="A1096" s="8" t="str">
        <f>salesTable[orderRef_final]</f>
        <v>GH-TAK-2025-01500</v>
      </c>
      <c r="B1096" s="17">
        <f>salesTable[orderDate_final]</f>
        <v>45884</v>
      </c>
      <c r="C1096" s="17" t="str">
        <f>salesTable[CustomerID_final]</f>
        <v>C0028</v>
      </c>
      <c r="D1096" s="17" t="str">
        <f>salesTable[firstName_Final]</f>
        <v>AMA</v>
      </c>
      <c r="E1096" s="17" t="str">
        <f>salesTable[lastName_final]</f>
        <v>BOATENG</v>
      </c>
      <c r="F1096" s="17" t="str">
        <f>salesTable[Region_Final]</f>
        <v>TAKORADI</v>
      </c>
      <c r="G1096" t="str">
        <f>salesTable[productID_Final]</f>
        <v>P009</v>
      </c>
      <c r="H1096" t="str">
        <f>salesTable[productName_final]</f>
        <v>FILING CABINET</v>
      </c>
      <c r="I1096" t="str">
        <f>salesTable[productCategory_finalStatus]</f>
        <v>OFFICE SUPPLIES</v>
      </c>
      <c r="J1096" t="str">
        <f>salesTable[customerType_Final]</f>
        <v>INDIVIDUAL</v>
      </c>
      <c r="K1096" t="str">
        <f>salesTable[SalesChannel_final]</f>
        <v>AGENT</v>
      </c>
      <c r="L1096" t="str">
        <f>salesTable[paymentMethod_Final]</f>
        <v>BANK TRANSFER</v>
      </c>
      <c r="M1096">
        <f>salesTable[Quantity_final]</f>
        <v>12</v>
      </c>
      <c r="N1096">
        <f>salesTable[UnitPrice_final]</f>
        <v>980</v>
      </c>
      <c r="O1096">
        <f>salesTable[revenue_final]</f>
        <v>11760</v>
      </c>
      <c r="P1096" t="str">
        <f>salesTable[Phone_final]</f>
        <v>0265664760</v>
      </c>
      <c r="Q1096" t="str">
        <f>salesTable[email_final]</f>
        <v>Ama.Boateng27Example.Com</v>
      </c>
      <c r="R1096" t="str">
        <f>salesTable[sources_final]</f>
        <v>Online_Sales_2025.xlsx</v>
      </c>
      <c r="S1096" s="22"/>
    </row>
    <row r="1097" spans="1:19" x14ac:dyDescent="0.3">
      <c r="A1097" s="8" t="str">
        <f>salesTable[orderRef_final]</f>
        <v>SUSPICIOUS</v>
      </c>
      <c r="B1097" s="17" t="str">
        <f>salesTable[orderDate_final]</f>
        <v>OUT OF SCOPE</v>
      </c>
      <c r="C1097" s="17" t="str">
        <f>salesTable[CustomerID_final]</f>
        <v>C0149</v>
      </c>
      <c r="D1097" s="17" t="str">
        <f>salesTable[firstName_Final]</f>
        <v>KOJO</v>
      </c>
      <c r="E1097" s="17" t="str">
        <f>salesTable[lastName_final]</f>
        <v>ARTHUR</v>
      </c>
      <c r="F1097" s="17" t="str">
        <f>salesTable[Region_Final]</f>
        <v>HO</v>
      </c>
      <c r="G1097" t="str">
        <f>salesTable[productID_Final]</f>
        <v>P001</v>
      </c>
      <c r="H1097" t="str">
        <f>salesTable[productName_final]</f>
        <v>LAPTOP PRO 14</v>
      </c>
      <c r="I1097" t="str">
        <f>salesTable[productCategory_finalStatus]</f>
        <v>ELECTRONICS</v>
      </c>
      <c r="J1097" t="str">
        <f>salesTable[customerType_Final]</f>
        <v>GOVERNMENT</v>
      </c>
      <c r="K1097" t="str">
        <f>salesTable[SalesChannel_final]</f>
        <v>IN-STORE</v>
      </c>
      <c r="L1097" t="str">
        <f>salesTable[paymentMethod_Final]</f>
        <v>BANK TRANSFER</v>
      </c>
      <c r="M1097">
        <f>salesTable[Quantity_final]</f>
        <v>10</v>
      </c>
      <c r="N1097">
        <f>salesTable[UnitPrice_final]</f>
        <v>4200</v>
      </c>
      <c r="O1097">
        <f>salesTable[revenue_final]</f>
        <v>42000</v>
      </c>
      <c r="P1097" t="str">
        <f>salesTable[Phone_final]</f>
        <v>0596163336</v>
      </c>
      <c r="Q1097" t="str">
        <f>salesTable[email_final]</f>
        <v>Kojo.Arthur78@Example.Com</v>
      </c>
      <c r="R1097" t="str">
        <f>salesTable[sources_final]</f>
        <v>Agent_App_2025.csv</v>
      </c>
      <c r="S1097" s="22"/>
    </row>
    <row r="1098" spans="1:19" x14ac:dyDescent="0.3">
      <c r="A1098" s="8" t="str">
        <f>salesTable[orderRef_final]</f>
        <v>SUSPICIOUS</v>
      </c>
      <c r="B1098" s="17">
        <f>salesTable[orderDate_final]</f>
        <v>45887</v>
      </c>
      <c r="C1098" s="17" t="str">
        <f>salesTable[CustomerID_final]</f>
        <v>C0143</v>
      </c>
      <c r="D1098" s="17" t="str">
        <f>salesTable[firstName_Final]</f>
        <v>YAW</v>
      </c>
      <c r="E1098" s="17" t="str">
        <f>salesTable[lastName_final]</f>
        <v>BADU</v>
      </c>
      <c r="F1098" s="17" t="str">
        <f>salesTable[Region_Final]</f>
        <v>TAMALE</v>
      </c>
      <c r="G1098" t="str">
        <f>salesTable[productID_Final]</f>
        <v>P010</v>
      </c>
      <c r="H1098" t="str">
        <f>salesTable[productName_final]</f>
        <v>AIR CONDITIONER</v>
      </c>
      <c r="I1098" t="str">
        <f>salesTable[productCategory_finalStatus]</f>
        <v>HOME APPLIANCES</v>
      </c>
      <c r="J1098" t="str">
        <f>salesTable[customerType_Final]</f>
        <v>GOVERNMENT</v>
      </c>
      <c r="K1098" t="str">
        <f>salesTable[SalesChannel_final]</f>
        <v>AGENT</v>
      </c>
      <c r="L1098" t="str">
        <f>salesTable[paymentMethod_Final]</f>
        <v>CARD</v>
      </c>
      <c r="M1098">
        <f>salesTable[Quantity_final]</f>
        <v>4</v>
      </c>
      <c r="N1098">
        <f>salesTable[UnitPrice_final]</f>
        <v>3600</v>
      </c>
      <c r="O1098">
        <f>salesTable[revenue_final]</f>
        <v>14400</v>
      </c>
      <c r="P1098" t="str">
        <f>salesTable[Phone_final]</f>
        <v>0279893298</v>
      </c>
      <c r="Q1098" t="str">
        <f>salesTable[email_final]</f>
        <v>Yaw.Badu62@Example.Com</v>
      </c>
      <c r="R1098" t="str">
        <f>salesTable[sources_final]</f>
        <v>Mobile_App_Export.csv</v>
      </c>
      <c r="S1098" s="22"/>
    </row>
    <row r="1099" spans="1:19" x14ac:dyDescent="0.3">
      <c r="A1099" s="8" t="str">
        <f>salesTable[orderRef_final]</f>
        <v>SUSPICIOUS</v>
      </c>
      <c r="B1099" s="17" t="str">
        <f>salesTable[orderDate_final]</f>
        <v>OUT OF SCOPE</v>
      </c>
      <c r="C1099" s="17" t="str">
        <f>salesTable[CustomerID_final]</f>
        <v>C0291</v>
      </c>
      <c r="D1099" s="17" t="str">
        <f>salesTable[firstName_Final]</f>
        <v>AMA</v>
      </c>
      <c r="E1099" s="17" t="str">
        <f>salesTable[lastName_final]</f>
        <v>BOATENG</v>
      </c>
      <c r="F1099" s="17" t="str">
        <f>salesTable[Region_Final]</f>
        <v>HO</v>
      </c>
      <c r="G1099" t="str">
        <f>salesTable[productID_Final]</f>
        <v>P001</v>
      </c>
      <c r="H1099" t="str">
        <f>salesTable[productName_final]</f>
        <v>LAPTOP PRO 14</v>
      </c>
      <c r="I1099" t="str">
        <f>salesTable[productCategory_finalStatus]</f>
        <v>ELECTRONICS</v>
      </c>
      <c r="J1099" t="str">
        <f>salesTable[customerType_Final]</f>
        <v>GOVERNMENT</v>
      </c>
      <c r="K1099" t="str">
        <f>salesTable[SalesChannel_final]</f>
        <v>ONLINE</v>
      </c>
      <c r="L1099" t="str">
        <f>salesTable[paymentMethod_Final]</f>
        <v>MOBILE MONEY</v>
      </c>
      <c r="M1099" t="str">
        <f>salesTable[Quantity_final]</f>
        <v>INVALID</v>
      </c>
      <c r="N1099">
        <f>salesTable[UnitPrice_final]</f>
        <v>4200</v>
      </c>
      <c r="O1099" t="str">
        <f>salesTable[revenue_final]</f>
        <v>INVALID</v>
      </c>
      <c r="P1099" t="str">
        <f>salesTable[Phone_final]</f>
        <v>0203867594</v>
      </c>
      <c r="Q1099" t="str">
        <f>salesTable[email_final]</f>
        <v>Ama.Boateng41@Example.Com</v>
      </c>
      <c r="R1099" t="str">
        <f>salesTable[sources_final]</f>
        <v>Agent_App_2025.csv</v>
      </c>
      <c r="S1099" s="22"/>
    </row>
    <row r="1100" spans="1:19" x14ac:dyDescent="0.3">
      <c r="A1100" s="8" t="str">
        <f>salesTable[orderRef_final]</f>
        <v>SUSPICIOUS</v>
      </c>
      <c r="B1100" s="17" t="str">
        <f>salesTable[orderDate_final]</f>
        <v>OUT OF SCOPE</v>
      </c>
      <c r="C1100" s="17" t="str">
        <f>salesTable[CustomerID_final]</f>
        <v>C0358</v>
      </c>
      <c r="D1100" s="17" t="str">
        <f>salesTable[firstName_Final]</f>
        <v>ESI</v>
      </c>
      <c r="E1100" s="17" t="str">
        <f>salesTable[lastName_final]</f>
        <v>ASARE</v>
      </c>
      <c r="F1100" s="17" t="str">
        <f>salesTable[Region_Final]</f>
        <v>MISSING</v>
      </c>
      <c r="G1100" t="str">
        <f>salesTable[productID_Final]</f>
        <v>P004</v>
      </c>
      <c r="H1100" t="str">
        <f>salesTable[productName_final]</f>
        <v>LASER PRINTER</v>
      </c>
      <c r="I1100" t="str">
        <f>salesTable[productCategory_finalStatus]</f>
        <v>OFFICE SUPPLIES</v>
      </c>
      <c r="J1100" t="str">
        <f>salesTable[customerType_Final]</f>
        <v>BUSINESS</v>
      </c>
      <c r="K1100" t="str">
        <f>salesTable[SalesChannel_final]</f>
        <v>MOBILE APP</v>
      </c>
      <c r="L1100" t="str">
        <f>salesTable[paymentMethod_Final]</f>
        <v>BANK TRANSFER</v>
      </c>
      <c r="M1100">
        <f>salesTable[Quantity_final]</f>
        <v>9</v>
      </c>
      <c r="N1100">
        <f>salesTable[UnitPrice_final]</f>
        <v>1650</v>
      </c>
      <c r="O1100">
        <f>salesTable[revenue_final]</f>
        <v>14850</v>
      </c>
      <c r="P1100" t="str">
        <f>salesTable[Phone_final]</f>
        <v>0549510534</v>
      </c>
      <c r="Q1100" t="str">
        <f>salesTable[email_final]</f>
        <v>Esi.Asare85@Example.Com</v>
      </c>
      <c r="R1100" t="str">
        <f>salesTable[sources_final]</f>
        <v>Online_Sales_2025.xlsx</v>
      </c>
      <c r="S1100" s="22"/>
    </row>
    <row r="1101" spans="1:19" x14ac:dyDescent="0.3">
      <c r="A1101" s="8" t="str">
        <f>salesTable[orderRef_final]</f>
        <v>SUSPICIOUS</v>
      </c>
      <c r="B1101" s="17" t="str">
        <f>salesTable[orderDate_final]</f>
        <v>OUT OF SCOPE</v>
      </c>
      <c r="C1101" s="17" t="str">
        <f>salesTable[CustomerID_final]</f>
        <v>C0275</v>
      </c>
      <c r="D1101" s="17" t="str">
        <f>salesTable[firstName_Final]</f>
        <v>MICHAEL</v>
      </c>
      <c r="E1101" s="17" t="str">
        <f>salesTable[lastName_final]</f>
        <v>ASARE</v>
      </c>
      <c r="F1101" s="17" t="str">
        <f>salesTable[Region_Final]</f>
        <v>TAMALE</v>
      </c>
      <c r="G1101" t="str">
        <f>salesTable[productID_Final]</f>
        <v>P010</v>
      </c>
      <c r="H1101" t="str">
        <f>salesTable[productName_final]</f>
        <v>AIR CONDITIONER</v>
      </c>
      <c r="I1101" t="str">
        <f>salesTable[productCategory_finalStatus]</f>
        <v>HOME APPLIANCES</v>
      </c>
      <c r="J1101" t="str">
        <f>salesTable[customerType_Final]</f>
        <v>GOVERNMENT</v>
      </c>
      <c r="K1101" t="str">
        <f>salesTable[SalesChannel_final]</f>
        <v>IN-STORE</v>
      </c>
      <c r="L1101" t="str">
        <f>salesTable[paymentMethod_Final]</f>
        <v>MOBILE MONEY</v>
      </c>
      <c r="M1101">
        <f>salesTable[Quantity_final]</f>
        <v>2</v>
      </c>
      <c r="N1101">
        <f>salesTable[UnitPrice_final]</f>
        <v>3500</v>
      </c>
      <c r="O1101">
        <f>salesTable[revenue_final]</f>
        <v>7000</v>
      </c>
      <c r="P1101" t="str">
        <f>salesTable[Phone_final]</f>
        <v>0262346317</v>
      </c>
      <c r="Q1101" t="str">
        <f>salesTable[email_final]</f>
        <v>Michael.Asare7@Example.Com</v>
      </c>
      <c r="R1101" t="str">
        <f>salesTable[sources_final]</f>
        <v>Retail_POS_2025.csv</v>
      </c>
      <c r="S1101" s="22"/>
    </row>
    <row r="1102" spans="1:19" x14ac:dyDescent="0.3">
      <c r="A1102" s="8" t="str">
        <f>salesTable[orderRef_final]</f>
        <v>SUSPICIOUS</v>
      </c>
      <c r="B1102" s="17">
        <f>salesTable[orderDate_final]</f>
        <v>45881</v>
      </c>
      <c r="C1102" s="17" t="str">
        <f>salesTable[CustomerID_final]</f>
        <v>C0248</v>
      </c>
      <c r="D1102" s="17" t="str">
        <f>salesTable[firstName_Final]</f>
        <v>AMA</v>
      </c>
      <c r="E1102" s="17" t="str">
        <f>salesTable[lastName_final]</f>
        <v>ADDO</v>
      </c>
      <c r="F1102" s="17" t="str">
        <f>salesTable[Region_Final]</f>
        <v>HO</v>
      </c>
      <c r="G1102" t="str">
        <f>salesTable[productID_Final]</f>
        <v>P011</v>
      </c>
      <c r="H1102" t="str">
        <f>salesTable[productName_final]</f>
        <v>EXECUTIVE DESK</v>
      </c>
      <c r="I1102" t="str">
        <f>salesTable[productCategory_finalStatus]</f>
        <v>FURNITURE</v>
      </c>
      <c r="J1102" t="str">
        <f>salesTable[customerType_Final]</f>
        <v>GOVERNMENT</v>
      </c>
      <c r="K1102" t="str">
        <f>salesTable[SalesChannel_final]</f>
        <v>AGENT</v>
      </c>
      <c r="L1102" t="str">
        <f>salesTable[paymentMethod_Final]</f>
        <v>BANK TRANSFER</v>
      </c>
      <c r="M1102">
        <f>salesTable[Quantity_final]</f>
        <v>1</v>
      </c>
      <c r="N1102">
        <f>salesTable[UnitPrice_final]</f>
        <v>2400</v>
      </c>
      <c r="O1102">
        <f>salesTable[revenue_final]</f>
        <v>2400</v>
      </c>
      <c r="P1102" t="str">
        <f>salesTable[Phone_final]</f>
        <v>0556369901</v>
      </c>
      <c r="Q1102" t="str">
        <f>salesTable[email_final]</f>
        <v>Ama.Addo52@Example.Com</v>
      </c>
      <c r="R1102" t="str">
        <f>salesTable[sources_final]</f>
        <v>Mobile_App_Export.csv</v>
      </c>
      <c r="S1102" s="22"/>
    </row>
    <row r="1103" spans="1:19" x14ac:dyDescent="0.3">
      <c r="A1103" s="8" t="str">
        <f>salesTable[orderRef_final]</f>
        <v>SUSPICIOUS</v>
      </c>
      <c r="B1103" s="17">
        <f>salesTable[orderDate_final]</f>
        <v>45878</v>
      </c>
      <c r="C1103" s="17" t="str">
        <f>salesTable[CustomerID_final]</f>
        <v>C0251</v>
      </c>
      <c r="D1103" s="17" t="str">
        <f>salesTable[firstName_Final]</f>
        <v>ADWOA</v>
      </c>
      <c r="E1103" s="17" t="str">
        <f>salesTable[lastName_final]</f>
        <v>OWUSU</v>
      </c>
      <c r="F1103" s="17" t="str">
        <f>salesTable[Region_Final]</f>
        <v>HO</v>
      </c>
      <c r="G1103" t="str">
        <f>salesTable[productID_Final]</f>
        <v>P005</v>
      </c>
      <c r="H1103" t="str">
        <f>salesTable[productName_final]</f>
        <v>SMARTPHONE X</v>
      </c>
      <c r="I1103" t="str">
        <f>salesTable[productCategory_finalStatus]</f>
        <v>ELECTRONICS</v>
      </c>
      <c r="J1103" t="str">
        <f>salesTable[customerType_Final]</f>
        <v>INDIVIDUAL</v>
      </c>
      <c r="K1103" t="str">
        <f>salesTable[SalesChannel_final]</f>
        <v>AGENT</v>
      </c>
      <c r="L1103" t="str">
        <f>salesTable[paymentMethod_Final]</f>
        <v>MOBILE MONEY</v>
      </c>
      <c r="M1103">
        <f>salesTable[Quantity_final]</f>
        <v>4</v>
      </c>
      <c r="N1103">
        <f>salesTable[UnitPrice_final]</f>
        <v>2850</v>
      </c>
      <c r="O1103">
        <f>salesTable[revenue_final]</f>
        <v>11400</v>
      </c>
      <c r="P1103" t="str">
        <f>salesTable[Phone_final]</f>
        <v>0554770904</v>
      </c>
      <c r="Q1103" t="str">
        <f>salesTable[email_final]</f>
        <v>Adwoa.Owusu78Example.Com</v>
      </c>
      <c r="R1103" t="str">
        <f>salesTable[sources_final]</f>
        <v>Online_Sales_2025.xlsx</v>
      </c>
      <c r="S1103" s="22"/>
    </row>
    <row r="1104" spans="1:19" x14ac:dyDescent="0.3">
      <c r="A1104" s="8" t="str">
        <f>salesTable[orderRef_final]</f>
        <v>SUSPICIOUS</v>
      </c>
      <c r="B1104" s="17" t="str">
        <f>salesTable[orderDate_final]</f>
        <v>OUT OF SCOPE</v>
      </c>
      <c r="C1104" s="17" t="str">
        <f>salesTable[CustomerID_final]</f>
        <v>C0310</v>
      </c>
      <c r="D1104" s="17" t="str">
        <f>salesTable[firstName_Final]</f>
        <v>NAA</v>
      </c>
      <c r="E1104" s="17" t="str">
        <f>salesTable[lastName_final]</f>
        <v>OWUSU</v>
      </c>
      <c r="F1104" s="17" t="str">
        <f>salesTable[Region_Final]</f>
        <v>TAMALE</v>
      </c>
      <c r="G1104" t="str">
        <f>salesTable[productID_Final]</f>
        <v>P009</v>
      </c>
      <c r="H1104" t="str">
        <f>salesTable[productName_final]</f>
        <v>FILING CABINET</v>
      </c>
      <c r="I1104" t="str">
        <f>salesTable[productCategory_finalStatus]</f>
        <v>OFFICE SUPPLIES</v>
      </c>
      <c r="J1104" t="str">
        <f>salesTable[customerType_Final]</f>
        <v>INDIVIDUAL</v>
      </c>
      <c r="K1104" t="str">
        <f>salesTable[SalesChannel_final]</f>
        <v>AGENT</v>
      </c>
      <c r="L1104" t="str">
        <f>salesTable[paymentMethod_Final]</f>
        <v>CASH</v>
      </c>
      <c r="M1104">
        <f>salesTable[Quantity_final]</f>
        <v>9</v>
      </c>
      <c r="N1104">
        <f>salesTable[UnitPrice_final]</f>
        <v>980</v>
      </c>
      <c r="O1104">
        <f>salesTable[revenue_final]</f>
        <v>8820</v>
      </c>
      <c r="P1104" t="str">
        <f>salesTable[Phone_final]</f>
        <v>0246691930</v>
      </c>
      <c r="Q1104" t="str">
        <f>salesTable[email_final]</f>
        <v>Naa.Owusu93@Example.Com</v>
      </c>
      <c r="R1104" t="str">
        <f>salesTable[sources_final]</f>
        <v>Online_Sales_2025.xlsx</v>
      </c>
      <c r="S1104" s="22"/>
    </row>
    <row r="1105" spans="1:19" x14ac:dyDescent="0.3">
      <c r="A1105" s="8" t="str">
        <f>salesTable[orderRef_final]</f>
        <v>SUSPICIOUS</v>
      </c>
      <c r="B1105" s="17">
        <f>salesTable[orderDate_final]</f>
        <v>45683</v>
      </c>
      <c r="C1105" s="17" t="str">
        <f>salesTable[CustomerID_final]</f>
        <v>C0249</v>
      </c>
      <c r="D1105" s="17" t="str">
        <f>salesTable[firstName_Final]</f>
        <v>YAW</v>
      </c>
      <c r="E1105" s="17" t="str">
        <f>salesTable[lastName_final]</f>
        <v>OSEI</v>
      </c>
      <c r="F1105" s="17" t="str">
        <f>salesTable[Region_Final]</f>
        <v>HO</v>
      </c>
      <c r="G1105" t="str">
        <f>salesTable[productID_Final]</f>
        <v>P009</v>
      </c>
      <c r="H1105" t="str">
        <f>salesTable[productName_final]</f>
        <v>FILING CABINET</v>
      </c>
      <c r="I1105" t="str">
        <f>salesTable[productCategory_finalStatus]</f>
        <v>OFFICE SUPPLIES</v>
      </c>
      <c r="J1105" t="str">
        <f>salesTable[customerType_Final]</f>
        <v>BUSINESS</v>
      </c>
      <c r="K1105" t="str">
        <f>salesTable[SalesChannel_final]</f>
        <v>IN-STORE</v>
      </c>
      <c r="L1105" t="str">
        <f>salesTable[paymentMethod_Final]</f>
        <v>CASH</v>
      </c>
      <c r="M1105">
        <f>salesTable[Quantity_final]</f>
        <v>6</v>
      </c>
      <c r="N1105">
        <f>salesTable[UnitPrice_final]</f>
        <v>980</v>
      </c>
      <c r="O1105">
        <f>salesTable[revenue_final]</f>
        <v>5880</v>
      </c>
      <c r="P1105" t="str">
        <f>salesTable[Phone_final]</f>
        <v>0592338500</v>
      </c>
      <c r="Q1105" t="str">
        <f>salesTable[email_final]</f>
        <v>Yaw.Osei42@Example.Com</v>
      </c>
      <c r="R1105" t="str">
        <f>salesTable[sources_final]</f>
        <v>Retail_POS_2025.csv</v>
      </c>
      <c r="S1105" s="22"/>
    </row>
    <row r="1106" spans="1:19" x14ac:dyDescent="0.3">
      <c r="A1106" s="8" t="str">
        <f>salesTable[orderRef_final]</f>
        <v>SUSPICIOUS</v>
      </c>
      <c r="B1106" s="17">
        <f>salesTable[orderDate_final]</f>
        <v>45907</v>
      </c>
      <c r="C1106" s="17" t="str">
        <f>salesTable[CustomerID_final]</f>
        <v>C0388</v>
      </c>
      <c r="D1106" s="17" t="str">
        <f>salesTable[firstName_Final]</f>
        <v>AMA</v>
      </c>
      <c r="E1106" s="17" t="str">
        <f>salesTable[lastName_final]</f>
        <v>MENSAH</v>
      </c>
      <c r="F1106" s="17" t="str">
        <f>salesTable[Region_Final]</f>
        <v>HO</v>
      </c>
      <c r="G1106" t="str">
        <f>salesTable[productID_Final]</f>
        <v>P008</v>
      </c>
      <c r="H1106" t="str">
        <f>salesTable[productName_final]</f>
        <v>MICROWAVE 25L</v>
      </c>
      <c r="I1106" t="str">
        <f>salesTable[productCategory_finalStatus]</f>
        <v>HOME APPLIANCES</v>
      </c>
      <c r="J1106" t="str">
        <f>salesTable[customerType_Final]</f>
        <v>GOVERNMENT</v>
      </c>
      <c r="K1106" t="str">
        <f>salesTable[SalesChannel_final]</f>
        <v>ONLINE</v>
      </c>
      <c r="L1106" t="str">
        <f>salesTable[paymentMethod_Final]</f>
        <v>BANK TRANSFER</v>
      </c>
      <c r="M1106">
        <f>salesTable[Quantity_final]</f>
        <v>3</v>
      </c>
      <c r="N1106">
        <f>salesTable[UnitPrice_final]</f>
        <v>1250</v>
      </c>
      <c r="O1106">
        <f>salesTable[revenue_final]</f>
        <v>3750</v>
      </c>
      <c r="P1106" t="str">
        <f>salesTable[Phone_final]</f>
        <v>0274410780</v>
      </c>
      <c r="Q1106" t="str">
        <f>salesTable[email_final]</f>
        <v>Ama.Mensah92@Example.Con</v>
      </c>
      <c r="R1106" t="str">
        <f>salesTable[sources_final]</f>
        <v>Mobile_App_Export.csv</v>
      </c>
      <c r="S1106" s="22"/>
    </row>
    <row r="1107" spans="1:19" x14ac:dyDescent="0.3">
      <c r="A1107" s="8" t="str">
        <f>salesTable[orderRef_final]</f>
        <v>SUSPICIOUS</v>
      </c>
      <c r="B1107" s="17" t="str">
        <f>salesTable[orderDate_final]</f>
        <v>OUT OF SCOPE</v>
      </c>
      <c r="C1107" s="17" t="str">
        <f>salesTable[CustomerID_final]</f>
        <v>C0187</v>
      </c>
      <c r="D1107" s="17" t="str">
        <f>salesTable[firstName_Final]</f>
        <v>ADWOA</v>
      </c>
      <c r="E1107" s="17" t="str">
        <f>salesTable[lastName_final]</f>
        <v>APPIAH</v>
      </c>
      <c r="F1107" s="17" t="str">
        <f>salesTable[Region_Final]</f>
        <v>TAMALE</v>
      </c>
      <c r="G1107" t="str">
        <f>salesTable[productID_Final]</f>
        <v>P002</v>
      </c>
      <c r="H1107" t="str">
        <f>salesTable[productName_final]</f>
        <v>OFFICE CHAIR</v>
      </c>
      <c r="I1107" t="str">
        <f>salesTable[productCategory_finalStatus]</f>
        <v>FURNITURE</v>
      </c>
      <c r="J1107" t="str">
        <f>salesTable[customerType_Final]</f>
        <v>BUSINESS</v>
      </c>
      <c r="K1107" t="str">
        <f>salesTable[SalesChannel_final]</f>
        <v>AGENT</v>
      </c>
      <c r="L1107" t="str">
        <f>salesTable[paymentMethod_Final]</f>
        <v>CARD</v>
      </c>
      <c r="M1107">
        <f>salesTable[Quantity_final]</f>
        <v>4</v>
      </c>
      <c r="N1107">
        <f>salesTable[UnitPrice_final]</f>
        <v>850</v>
      </c>
      <c r="O1107">
        <f>salesTable[revenue_final]</f>
        <v>3400</v>
      </c>
      <c r="P1107" t="str">
        <f>salesTable[Phone_final]</f>
        <v>0205436339</v>
      </c>
      <c r="Q1107" t="str">
        <f>salesTable[email_final]</f>
        <v>Adwoa.Appiah83@Example.Com</v>
      </c>
      <c r="R1107" t="str">
        <f>salesTable[sources_final]</f>
        <v>Online_Sales_2025.xlsx</v>
      </c>
      <c r="S1107" s="22"/>
    </row>
    <row r="1108" spans="1:19" x14ac:dyDescent="0.3">
      <c r="A1108" s="8" t="str">
        <f>salesTable[orderRef_final]</f>
        <v>SUSPICIOUS</v>
      </c>
      <c r="B1108" s="17">
        <f>salesTable[orderDate_final]</f>
        <v>45978</v>
      </c>
      <c r="C1108" s="17" t="str">
        <f>salesTable[CustomerID_final]</f>
        <v>C0108</v>
      </c>
      <c r="D1108" s="17" t="str">
        <f>salesTable[firstName_Final]</f>
        <v>ADWOA</v>
      </c>
      <c r="E1108" s="17" t="str">
        <f>salesTable[lastName_final]</f>
        <v>ANTWI</v>
      </c>
      <c r="F1108" s="17" t="str">
        <f>salesTable[Region_Final]</f>
        <v>HO</v>
      </c>
      <c r="G1108" t="str">
        <f>salesTable[productID_Final]</f>
        <v>P012</v>
      </c>
      <c r="H1108" t="str">
        <f>salesTable[productName_final]</f>
        <v>BLENDER PLUS</v>
      </c>
      <c r="I1108" t="str">
        <f>salesTable[productCategory_finalStatus]</f>
        <v>HOME APPLIANCES</v>
      </c>
      <c r="J1108" t="str">
        <f>salesTable[customerType_Final]</f>
        <v>GOVERNMENT</v>
      </c>
      <c r="K1108" t="str">
        <f>salesTable[SalesChannel_final]</f>
        <v>IN-STORE</v>
      </c>
      <c r="L1108" t="str">
        <f>salesTable[paymentMethod_Final]</f>
        <v>BANK TRANSFER</v>
      </c>
      <c r="M1108">
        <f>salesTable[Quantity_final]</f>
        <v>9</v>
      </c>
      <c r="N1108">
        <f>salesTable[UnitPrice_final]</f>
        <v>620</v>
      </c>
      <c r="O1108">
        <f>salesTable[revenue_final]</f>
        <v>5580</v>
      </c>
      <c r="P1108" t="str">
        <f>salesTable[Phone_final]</f>
        <v>0559049378</v>
      </c>
      <c r="Q1108" t="str">
        <f>salesTable[email_final]</f>
        <v>Adwoa.Antwi90@Example.Com</v>
      </c>
      <c r="R1108" t="str">
        <f>salesTable[sources_final]</f>
        <v>Retail_POS_2025.csv</v>
      </c>
      <c r="S1108" s="22"/>
    </row>
    <row r="1109" spans="1:19" x14ac:dyDescent="0.3">
      <c r="A1109" s="8" t="str">
        <f>salesTable[orderRef_final]</f>
        <v>SUSPICIOUS</v>
      </c>
      <c r="B1109" s="17">
        <f>salesTable[orderDate_final]</f>
        <v>45840</v>
      </c>
      <c r="C1109" s="17" t="str">
        <f>salesTable[CustomerID_final]</f>
        <v>C0103</v>
      </c>
      <c r="D1109" s="17" t="str">
        <f>salesTable[firstName_Final]</f>
        <v>NAA</v>
      </c>
      <c r="E1109" s="17" t="str">
        <f>salesTable[lastName_final]</f>
        <v>APPIAH</v>
      </c>
      <c r="F1109" s="17" t="str">
        <f>salesTable[Region_Final]</f>
        <v>HO</v>
      </c>
      <c r="G1109" t="str">
        <f>salesTable[productID_Final]</f>
        <v>P010</v>
      </c>
      <c r="H1109" t="str">
        <f>salesTable[productName_final]</f>
        <v>AIR CONDITIONER</v>
      </c>
      <c r="I1109" t="str">
        <f>salesTable[productCategory_finalStatus]</f>
        <v>HOME APPLIANCES</v>
      </c>
      <c r="J1109" t="str">
        <f>salesTable[customerType_Final]</f>
        <v>INDIVIDUAL</v>
      </c>
      <c r="K1109" t="str">
        <f>salesTable[SalesChannel_final]</f>
        <v>IN-STORE</v>
      </c>
      <c r="L1109" t="str">
        <f>salesTable[paymentMethod_Final]</f>
        <v>MOBILE MONEY</v>
      </c>
      <c r="M1109">
        <f>salesTable[Quantity_final]</f>
        <v>2</v>
      </c>
      <c r="N1109" t="str">
        <f>salesTable[UnitPrice_final]</f>
        <v>INVALID</v>
      </c>
      <c r="O1109" t="str">
        <f>salesTable[revenue_final]</f>
        <v>INVALID</v>
      </c>
      <c r="P1109" t="str">
        <f>salesTable[Phone_final]</f>
        <v>0245407652</v>
      </c>
      <c r="Q1109" t="str">
        <f>salesTable[email_final]</f>
        <v>Naa.Appiah20@Example.Com</v>
      </c>
      <c r="R1109" t="str">
        <f>salesTable[sources_final]</f>
        <v>Retail_POS_2025.csv</v>
      </c>
      <c r="S1109" s="22"/>
    </row>
    <row r="1110" spans="1:19" x14ac:dyDescent="0.3">
      <c r="A1110" s="8" t="str">
        <f>salesTable[orderRef_final]</f>
        <v>SUSPICIOUS</v>
      </c>
      <c r="B1110" s="17">
        <f>salesTable[orderDate_final]</f>
        <v>45690</v>
      </c>
      <c r="C1110" s="17" t="str">
        <f>salesTable[CustomerID_final]</f>
        <v>C0116</v>
      </c>
      <c r="D1110" s="17" t="str">
        <f>salesTable[firstName_Final]</f>
        <v>ADWOA</v>
      </c>
      <c r="E1110" s="17" t="str">
        <f>salesTable[lastName_final]</f>
        <v>BADU</v>
      </c>
      <c r="F1110" s="17" t="str">
        <f>salesTable[Region_Final]</f>
        <v>SUNYANI</v>
      </c>
      <c r="G1110" t="str">
        <f>salesTable[productID_Final]</f>
        <v>P012</v>
      </c>
      <c r="H1110" t="str">
        <f>salesTable[productName_final]</f>
        <v>BLENDER PLUS</v>
      </c>
      <c r="I1110" t="str">
        <f>salesTable[productCategory_finalStatus]</f>
        <v>HOME APPLIANCES</v>
      </c>
      <c r="J1110" t="str">
        <f>salesTable[customerType_Final]</f>
        <v>INDIVIDUAL</v>
      </c>
      <c r="K1110" t="str">
        <f>salesTable[SalesChannel_final]</f>
        <v>IN-STORE</v>
      </c>
      <c r="L1110" t="str">
        <f>salesTable[paymentMethod_Final]</f>
        <v>CARD</v>
      </c>
      <c r="M1110">
        <f>salesTable[Quantity_final]</f>
        <v>7</v>
      </c>
      <c r="N1110">
        <f>salesTable[UnitPrice_final]</f>
        <v>620</v>
      </c>
      <c r="O1110" t="str">
        <f>salesTable[revenue_final]</f>
        <v>invalid</v>
      </c>
      <c r="P1110" t="str">
        <f>salesTable[Phone_final]</f>
        <v>0205985760</v>
      </c>
      <c r="Q1110" t="str">
        <f>salesTable[email_final]</f>
        <v>Adwoa.Badu2@Example.Com</v>
      </c>
      <c r="R1110" t="str">
        <f>salesTable[sources_final]</f>
        <v>Online_Sales_2025.xlsx</v>
      </c>
      <c r="S1110" s="22"/>
    </row>
    <row r="1111" spans="1:19" x14ac:dyDescent="0.3">
      <c r="A1111" s="8" t="str">
        <f>salesTable[orderRef_final]</f>
        <v>SUSPICIOUS</v>
      </c>
      <c r="B1111" s="17" t="str">
        <f>salesTable[orderDate_final]</f>
        <v>OUT OF SCOPE</v>
      </c>
      <c r="C1111" s="17" t="str">
        <f>salesTable[CustomerID_final]</f>
        <v>C0255</v>
      </c>
      <c r="D1111" s="17" t="str">
        <f>salesTable[firstName_Final]</f>
        <v>KOJO</v>
      </c>
      <c r="E1111" s="17" t="str">
        <f>salesTable[lastName_final]</f>
        <v>OSEI</v>
      </c>
      <c r="F1111" s="17" t="str">
        <f>salesTable[Region_Final]</f>
        <v>TAMALE</v>
      </c>
      <c r="G1111" t="str">
        <f>salesTable[productID_Final]</f>
        <v>P001</v>
      </c>
      <c r="H1111" t="str">
        <f>salesTable[productName_final]</f>
        <v>LAPTOP PRO 14</v>
      </c>
      <c r="I1111" t="str">
        <f>salesTable[productCategory_finalStatus]</f>
        <v>ELECTRONICS</v>
      </c>
      <c r="J1111" t="str">
        <f>salesTable[customerType_Final]</f>
        <v>GOVERNMENT</v>
      </c>
      <c r="K1111" t="str">
        <f>salesTable[SalesChannel_final]</f>
        <v>ONLINE</v>
      </c>
      <c r="L1111" t="str">
        <f>salesTable[paymentMethod_Final]</f>
        <v>MOBILE MONEY</v>
      </c>
      <c r="M1111">
        <f>salesTable[Quantity_final]</f>
        <v>9</v>
      </c>
      <c r="N1111">
        <f>salesTable[UnitPrice_final]</f>
        <v>4200</v>
      </c>
      <c r="O1111">
        <f>salesTable[revenue_final]</f>
        <v>37800</v>
      </c>
      <c r="P1111" t="str">
        <f>salesTable[Phone_final]</f>
        <v>0241234567</v>
      </c>
      <c r="Q1111" t="str">
        <f>salesTable[email_final]</f>
        <v>Kojo.Osei25@Example.Com</v>
      </c>
      <c r="R1111" t="str">
        <f>salesTable[sources_final]</f>
        <v>Online_Sales_2025.xlsx</v>
      </c>
      <c r="S1111" s="22"/>
    </row>
    <row r="1112" spans="1:19" x14ac:dyDescent="0.3">
      <c r="A1112" s="8" t="str">
        <f>salesTable[orderRef_final]</f>
        <v>SUSPICIOUS</v>
      </c>
      <c r="B1112" s="17" t="str">
        <f>salesTable[orderDate_final]</f>
        <v>MISSING</v>
      </c>
      <c r="C1112" s="17" t="str">
        <f>salesTable[CustomerID_final]</f>
        <v>C0152</v>
      </c>
      <c r="D1112" s="17" t="str">
        <f>salesTable[firstName_Final]</f>
        <v>ADWOA</v>
      </c>
      <c r="E1112" s="17" t="str">
        <f>salesTable[lastName_final]</f>
        <v>ADDO</v>
      </c>
      <c r="F1112" s="17" t="str">
        <f>salesTable[Region_Final]</f>
        <v>HO</v>
      </c>
      <c r="G1112" t="str">
        <f>salesTable[productID_Final]</f>
        <v>P007</v>
      </c>
      <c r="H1112" t="str">
        <f>salesTable[productName_final]</f>
        <v>COTTON SHIRT</v>
      </c>
      <c r="I1112" t="str">
        <f>salesTable[productCategory_finalStatus]</f>
        <v>CLOTHING</v>
      </c>
      <c r="J1112" t="str">
        <f>salesTable[customerType_Final]</f>
        <v>BUSINESS</v>
      </c>
      <c r="K1112" t="str">
        <f>salesTable[SalesChannel_final]</f>
        <v>MOBILE APP</v>
      </c>
      <c r="L1112" t="str">
        <f>salesTable[paymentMethod_Final]</f>
        <v>MOBILE MONEY</v>
      </c>
      <c r="M1112">
        <f>salesTable[Quantity_final]</f>
        <v>9</v>
      </c>
      <c r="N1112">
        <f>salesTable[UnitPrice_final]</f>
        <v>180</v>
      </c>
      <c r="O1112">
        <f>salesTable[revenue_final]</f>
        <v>1620</v>
      </c>
      <c r="P1112" t="str">
        <f>salesTable[Phone_final]</f>
        <v>0207515476</v>
      </c>
      <c r="Q1112" t="str">
        <f>salesTable[email_final]</f>
        <v>Adwoa.Addo37@Example.Com</v>
      </c>
      <c r="R1112" t="str">
        <f>salesTable[sources_final]</f>
        <v>Mobile_App_Export.csv</v>
      </c>
      <c r="S1112" s="22"/>
    </row>
    <row r="1113" spans="1:19" x14ac:dyDescent="0.3">
      <c r="A1113" s="8" t="str">
        <f>salesTable[orderRef_final]</f>
        <v>SUSPICIOUS</v>
      </c>
      <c r="B1113" s="17">
        <f>salesTable[orderDate_final]</f>
        <v>45700</v>
      </c>
      <c r="C1113" s="17" t="str">
        <f>salesTable[CustomerID_final]</f>
        <v>C0232</v>
      </c>
      <c r="D1113" s="17" t="str">
        <f>salesTable[firstName_Final]</f>
        <v>YAW</v>
      </c>
      <c r="E1113" s="17" t="str">
        <f>salesTable[lastName_final]</f>
        <v>OSEI</v>
      </c>
      <c r="F1113" s="17" t="str">
        <f>salesTable[Region_Final]</f>
        <v>HO</v>
      </c>
      <c r="G1113" t="str">
        <f>salesTable[productID_Final]</f>
        <v>P009</v>
      </c>
      <c r="H1113" t="str">
        <f>salesTable[productName_final]</f>
        <v>FILING CABINET</v>
      </c>
      <c r="I1113" t="str">
        <f>salesTable[productCategory_finalStatus]</f>
        <v>OFFICE SUPPLIES</v>
      </c>
      <c r="J1113" t="str">
        <f>salesTable[customerType_Final]</f>
        <v>GOVERNMENT</v>
      </c>
      <c r="K1113" t="str">
        <f>salesTable[SalesChannel_final]</f>
        <v>AGENT</v>
      </c>
      <c r="L1113" t="str">
        <f>salesTable[paymentMethod_Final]</f>
        <v>CARD</v>
      </c>
      <c r="M1113">
        <f>salesTable[Quantity_final]</f>
        <v>3</v>
      </c>
      <c r="N1113">
        <f>salesTable[UnitPrice_final]</f>
        <v>980</v>
      </c>
      <c r="O1113">
        <f>salesTable[revenue_final]</f>
        <v>2940</v>
      </c>
      <c r="P1113" t="str">
        <f>salesTable[Phone_final]</f>
        <v>0509116210</v>
      </c>
      <c r="Q1113" t="str">
        <f>salesTable[email_final]</f>
        <v>Yaw.Osei80@Example.Com</v>
      </c>
      <c r="R1113" t="str">
        <f>salesTable[sources_final]</f>
        <v>Mobile_App_Export.csv</v>
      </c>
      <c r="S1113" s="22"/>
    </row>
    <row r="1114" spans="1:19" x14ac:dyDescent="0.3">
      <c r="A1114" s="8" t="str">
        <f>salesTable[orderRef_final]</f>
        <v>SUSPICIOUS</v>
      </c>
      <c r="B1114" s="17">
        <f>salesTable[orderDate_final]</f>
        <v>45833</v>
      </c>
      <c r="C1114" s="17" t="str">
        <f>salesTable[CustomerID_final]</f>
        <v>C0384</v>
      </c>
      <c r="D1114" s="17" t="str">
        <f>salesTable[firstName_Final]</f>
        <v>KWAME</v>
      </c>
      <c r="E1114" s="17" t="str">
        <f>salesTable[lastName_final]</f>
        <v>MENSAH</v>
      </c>
      <c r="F1114" s="17" t="str">
        <f>salesTable[Region_Final]</f>
        <v>TAMALE</v>
      </c>
      <c r="G1114" t="str">
        <f>salesTable[productID_Final]</f>
        <v>P005</v>
      </c>
      <c r="H1114" t="str">
        <f>salesTable[productName_final]</f>
        <v>SMARTPHONE X</v>
      </c>
      <c r="I1114" t="str">
        <f>salesTable[productCategory_finalStatus]</f>
        <v>ELECTRONICS</v>
      </c>
      <c r="J1114" t="str">
        <f>salesTable[customerType_Final]</f>
        <v>INDIVIDUAL</v>
      </c>
      <c r="K1114" t="str">
        <f>salesTable[SalesChannel_final]</f>
        <v>AGENT</v>
      </c>
      <c r="L1114" t="str">
        <f>salesTable[paymentMethod_Final]</f>
        <v>CASH</v>
      </c>
      <c r="M1114">
        <f>salesTable[Quantity_final]</f>
        <v>4</v>
      </c>
      <c r="N1114">
        <f>salesTable[UnitPrice_final]</f>
        <v>2800</v>
      </c>
      <c r="O1114">
        <f>salesTable[revenue_final]</f>
        <v>11200</v>
      </c>
      <c r="P1114" t="str">
        <f>salesTable[Phone_final]</f>
        <v>0269942276</v>
      </c>
      <c r="Q1114" t="str">
        <f>salesTable[email_final]</f>
        <v>Kwame.Mensah6@Example.Com</v>
      </c>
      <c r="R1114" t="str">
        <f>salesTable[sources_final]</f>
        <v>Mobile_App_Export.csv</v>
      </c>
      <c r="S1114" s="22"/>
    </row>
    <row r="1115" spans="1:19" x14ac:dyDescent="0.3">
      <c r="A1115" s="8" t="str">
        <f>salesTable[orderRef_final]</f>
        <v>SUSPICIOUS</v>
      </c>
      <c r="B1115" s="17">
        <f>salesTable[orderDate_final]</f>
        <v>45772</v>
      </c>
      <c r="C1115" s="17" t="str">
        <f>salesTable[CustomerID_final]</f>
        <v>C0145</v>
      </c>
      <c r="D1115" s="17" t="str">
        <f>salesTable[firstName_Final]</f>
        <v>KWAME</v>
      </c>
      <c r="E1115" s="17" t="str">
        <f>salesTable[lastName_final]</f>
        <v>BADU</v>
      </c>
      <c r="F1115" s="17" t="str">
        <f>salesTable[Region_Final]</f>
        <v>KOFORIDUA</v>
      </c>
      <c r="G1115" t="str">
        <f>salesTable[productID_Final]</f>
        <v>P002</v>
      </c>
      <c r="H1115" t="str">
        <f>salesTable[productName_final]</f>
        <v>OFFICE CHAIR</v>
      </c>
      <c r="I1115" t="str">
        <f>salesTable[productCategory_finalStatus]</f>
        <v>FURNITURE</v>
      </c>
      <c r="J1115" t="str">
        <f>salesTable[customerType_Final]</f>
        <v>BUSINESS</v>
      </c>
      <c r="K1115" t="str">
        <f>salesTable[SalesChannel_final]</f>
        <v>IN-STORE</v>
      </c>
      <c r="L1115" t="str">
        <f>salesTable[paymentMethod_Final]</f>
        <v>BANK TRANSFER</v>
      </c>
      <c r="M1115">
        <f>salesTable[Quantity_final]</f>
        <v>4</v>
      </c>
      <c r="N1115">
        <f>salesTable[UnitPrice_final]</f>
        <v>850</v>
      </c>
      <c r="O1115">
        <f>salesTable[revenue_final]</f>
        <v>3400</v>
      </c>
      <c r="P1115" t="str">
        <f>salesTable[Phone_final]</f>
        <v>0267356552</v>
      </c>
      <c r="Q1115" t="str">
        <f>salesTable[email_final]</f>
        <v>Kwame.Badu85@Example.Com</v>
      </c>
      <c r="R1115" t="str">
        <f>salesTable[sources_final]</f>
        <v>Mobile_App_Export.csv</v>
      </c>
      <c r="S1115" s="22"/>
    </row>
    <row r="1116" spans="1:19" x14ac:dyDescent="0.3">
      <c r="A1116" s="8" t="str">
        <f>salesTable[orderRef_final]</f>
        <v>SUSPICIOUS</v>
      </c>
      <c r="B1116" s="17">
        <f>salesTable[orderDate_final]</f>
        <v>45846</v>
      </c>
      <c r="C1116" s="17" t="str">
        <f>salesTable[CustomerID_final]</f>
        <v>C0360</v>
      </c>
      <c r="D1116" s="17" t="str">
        <f>salesTable[firstName_Final]</f>
        <v>KOFI</v>
      </c>
      <c r="E1116" s="17" t="str">
        <f>salesTable[lastName_final]</f>
        <v>OWUSU</v>
      </c>
      <c r="F1116" s="17" t="str">
        <f>salesTable[Region_Final]</f>
        <v>HO</v>
      </c>
      <c r="G1116" t="str">
        <f>salesTable[productID_Final]</f>
        <v>P004</v>
      </c>
      <c r="H1116" t="str">
        <f>salesTable[productName_final]</f>
        <v>LASER PRINTER</v>
      </c>
      <c r="I1116" t="str">
        <f>salesTable[productCategory_finalStatus]</f>
        <v>OFFICE SUPPLIES</v>
      </c>
      <c r="J1116" t="str">
        <f>salesTable[customerType_Final]</f>
        <v>BUSINESS</v>
      </c>
      <c r="K1116" t="str">
        <f>salesTable[SalesChannel_final]</f>
        <v>ONLINE</v>
      </c>
      <c r="L1116" t="str">
        <f>salesTable[paymentMethod_Final]</f>
        <v>CARD</v>
      </c>
      <c r="M1116">
        <f>salesTable[Quantity_final]</f>
        <v>10</v>
      </c>
      <c r="N1116">
        <f>salesTable[UnitPrice_final]</f>
        <v>1650</v>
      </c>
      <c r="O1116">
        <f>salesTable[revenue_final]</f>
        <v>16500</v>
      </c>
      <c r="P1116" t="str">
        <f>salesTable[Phone_final]</f>
        <v>0244573319</v>
      </c>
      <c r="Q1116" t="str">
        <f>salesTable[email_final]</f>
        <v>Kofi.Owusu84@Example.Com</v>
      </c>
      <c r="R1116" t="str">
        <f>salesTable[sources_final]</f>
        <v>Mobile_App_Export.csv</v>
      </c>
      <c r="S1116" s="22"/>
    </row>
    <row r="1117" spans="1:19" x14ac:dyDescent="0.3">
      <c r="A1117" s="8" t="str">
        <f>salesTable[orderRef_final]</f>
        <v>SUSPICIOUS</v>
      </c>
      <c r="B1117" s="17" t="str">
        <f>salesTable[orderDate_final]</f>
        <v>OUT OF SCOPE</v>
      </c>
      <c r="C1117" s="17" t="str">
        <f>salesTable[CustomerID_final]</f>
        <v>C0067</v>
      </c>
      <c r="D1117" s="17" t="str">
        <f>salesTable[firstName_Final]</f>
        <v>MICHAEL</v>
      </c>
      <c r="E1117" s="17" t="str">
        <f>salesTable[lastName_final]</f>
        <v>BADU</v>
      </c>
      <c r="F1117" s="17" t="str">
        <f>salesTable[Region_Final]</f>
        <v>TAMALE</v>
      </c>
      <c r="G1117" t="str">
        <f>salesTable[productID_Final]</f>
        <v>P002</v>
      </c>
      <c r="H1117" t="str">
        <f>salesTable[productName_final]</f>
        <v>OFFICE CHAIR</v>
      </c>
      <c r="I1117" t="str">
        <f>salesTable[productCategory_finalStatus]</f>
        <v>FURNITURE</v>
      </c>
      <c r="J1117" t="str">
        <f>salesTable[customerType_Final]</f>
        <v>BUSINESS</v>
      </c>
      <c r="K1117" t="str">
        <f>salesTable[SalesChannel_final]</f>
        <v>ONLINE</v>
      </c>
      <c r="L1117" t="str">
        <f>salesTable[paymentMethod_Final]</f>
        <v>CASH</v>
      </c>
      <c r="M1117">
        <f>salesTable[Quantity_final]</f>
        <v>3</v>
      </c>
      <c r="N1117">
        <f>salesTable[UnitPrice_final]</f>
        <v>850</v>
      </c>
      <c r="O1117">
        <f>salesTable[revenue_final]</f>
        <v>2550</v>
      </c>
      <c r="P1117" t="str">
        <f>salesTable[Phone_final]</f>
        <v>0595480887</v>
      </c>
      <c r="Q1117" t="str">
        <f>salesTable[email_final]</f>
        <v>Michael.Badu46@Example.Com</v>
      </c>
      <c r="R1117" t="str">
        <f>salesTable[sources_final]</f>
        <v>Agent_App_2025.csv</v>
      </c>
      <c r="S1117" s="22"/>
    </row>
    <row r="1118" spans="1:19" x14ac:dyDescent="0.3">
      <c r="A1118" s="8" t="str">
        <f>salesTable[orderRef_final]</f>
        <v>SUSPICIOUS</v>
      </c>
      <c r="B1118" s="17">
        <f>salesTable[orderDate_final]</f>
        <v>45944</v>
      </c>
      <c r="C1118" s="17" t="str">
        <f>salesTable[CustomerID_final]</f>
        <v>C0131</v>
      </c>
      <c r="D1118" s="17" t="str">
        <f>salesTable[firstName_Final]</f>
        <v>DANIEL</v>
      </c>
      <c r="E1118" s="17" t="str">
        <f>salesTable[lastName_final]</f>
        <v>BOATENG</v>
      </c>
      <c r="F1118" s="17" t="str">
        <f>salesTable[Region_Final]</f>
        <v>TAMALE</v>
      </c>
      <c r="G1118" t="str">
        <f>salesTable[productID_Final]</f>
        <v>P005</v>
      </c>
      <c r="H1118" t="str">
        <f>salesTable[productName_final]</f>
        <v>SMARTPHONE X</v>
      </c>
      <c r="I1118" t="str">
        <f>salesTable[productCategory_finalStatus]</f>
        <v>ELECTRONICS</v>
      </c>
      <c r="J1118" t="str">
        <f>salesTable[customerType_Final]</f>
        <v>BUSINESS</v>
      </c>
      <c r="K1118" t="str">
        <f>salesTable[SalesChannel_final]</f>
        <v>MOBILE APP</v>
      </c>
      <c r="L1118" t="str">
        <f>salesTable[paymentMethod_Final]</f>
        <v>CARD</v>
      </c>
      <c r="M1118">
        <f>salesTable[Quantity_final]</f>
        <v>4</v>
      </c>
      <c r="N1118">
        <f>salesTable[UnitPrice_final]</f>
        <v>2800</v>
      </c>
      <c r="O1118">
        <f>salesTable[revenue_final]</f>
        <v>11200</v>
      </c>
      <c r="P1118" t="str">
        <f>salesTable[Phone_final]</f>
        <v>0551541443</v>
      </c>
      <c r="Q1118" t="str">
        <f>salesTable[email_final]</f>
        <v>Daniel.Boateng6@Example.Com</v>
      </c>
      <c r="R1118" t="str">
        <f>salesTable[sources_final]</f>
        <v>Agent_App_2025.csv</v>
      </c>
      <c r="S1118" s="22"/>
    </row>
    <row r="1119" spans="1:19" x14ac:dyDescent="0.3">
      <c r="A1119" s="8" t="str">
        <f>salesTable[orderRef_final]</f>
        <v>SUSPICIOUS</v>
      </c>
      <c r="B1119" s="17">
        <f>salesTable[orderDate_final]</f>
        <v>45719</v>
      </c>
      <c r="C1119" s="17" t="str">
        <f>salesTable[CustomerID_final]</f>
        <v>C0013</v>
      </c>
      <c r="D1119" s="17" t="str">
        <f>salesTable[firstName_Final]</f>
        <v>ABENA</v>
      </c>
      <c r="E1119" s="17" t="str">
        <f>salesTable[lastName_final]</f>
        <v>APPIAH</v>
      </c>
      <c r="F1119" s="17" t="str">
        <f>salesTable[Region_Final]</f>
        <v>HO</v>
      </c>
      <c r="G1119" t="str">
        <f>salesTable[productID_Final]</f>
        <v>P005</v>
      </c>
      <c r="H1119" t="str">
        <f>salesTable[productName_final]</f>
        <v>SMARTPHONE X</v>
      </c>
      <c r="I1119" t="str">
        <f>salesTable[productCategory_finalStatus]</f>
        <v>ELECTRONICS</v>
      </c>
      <c r="J1119" t="str">
        <f>salesTable[customerType_Final]</f>
        <v>INDIVIDUAL</v>
      </c>
      <c r="K1119" t="str">
        <f>salesTable[SalesChannel_final]</f>
        <v>MOBILE APP</v>
      </c>
      <c r="L1119" t="str">
        <f>salesTable[paymentMethod_Final]</f>
        <v>MOBILE MONEY</v>
      </c>
      <c r="M1119">
        <f>salesTable[Quantity_final]</f>
        <v>2</v>
      </c>
      <c r="N1119">
        <f>salesTable[UnitPrice_final]</f>
        <v>2800</v>
      </c>
      <c r="O1119">
        <f>salesTable[revenue_final]</f>
        <v>5600</v>
      </c>
      <c r="P1119" t="str">
        <f>salesTable[Phone_final]</f>
        <v>0208887608</v>
      </c>
      <c r="Q1119" t="str">
        <f>salesTable[email_final]</f>
        <v>Abena.Appiah11@Example.Con</v>
      </c>
      <c r="R1119" t="str">
        <f>salesTable[sources_final]</f>
        <v>Agent_App_2025.csv</v>
      </c>
      <c r="S1119" s="22"/>
    </row>
    <row r="1120" spans="1:19" x14ac:dyDescent="0.3">
      <c r="A1120" s="8" t="str">
        <f>salesTable[orderRef_final]</f>
        <v>SUSPICIOUS</v>
      </c>
      <c r="B1120" s="17">
        <f>salesTable[orderDate_final]</f>
        <v>45906</v>
      </c>
      <c r="C1120" s="17" t="str">
        <f>salesTable[CustomerID_final]</f>
        <v>C0017</v>
      </c>
      <c r="D1120" s="17" t="str">
        <f>salesTable[firstName_Final]</f>
        <v>KOJO</v>
      </c>
      <c r="E1120" s="17" t="str">
        <f>salesTable[lastName_final]</f>
        <v>BADU</v>
      </c>
      <c r="F1120" s="17" t="str">
        <f>salesTable[Region_Final]</f>
        <v>KUMASI</v>
      </c>
      <c r="G1120" t="str">
        <f>salesTable[productID_Final]</f>
        <v>P011</v>
      </c>
      <c r="H1120" t="str">
        <f>salesTable[productName_final]</f>
        <v>EXECUTIVE DESK</v>
      </c>
      <c r="I1120" t="str">
        <f>salesTable[productCategory_finalStatus]</f>
        <v>FURNITURE</v>
      </c>
      <c r="J1120" t="str">
        <f>salesTable[customerType_Final]</f>
        <v>INDIVIDUAL</v>
      </c>
      <c r="K1120" t="str">
        <f>salesTable[SalesChannel_final]</f>
        <v>AGENT</v>
      </c>
      <c r="L1120" t="str">
        <f>salesTable[paymentMethod_Final]</f>
        <v>MOBILE MONEY</v>
      </c>
      <c r="M1120">
        <f>salesTable[Quantity_final]</f>
        <v>11</v>
      </c>
      <c r="N1120">
        <f>salesTable[UnitPrice_final]</f>
        <v>2400</v>
      </c>
      <c r="O1120">
        <f>salesTable[revenue_final]</f>
        <v>26400</v>
      </c>
      <c r="P1120" t="str">
        <f>salesTable[Phone_final]</f>
        <v>0593922925</v>
      </c>
      <c r="Q1120" t="str">
        <f>salesTable[email_final]</f>
        <v>Kojo.Badu35@Example.Com</v>
      </c>
      <c r="R1120" t="str">
        <f>salesTable[sources_final]</f>
        <v>Agent_App_2025.csv</v>
      </c>
      <c r="S1120" s="22"/>
    </row>
    <row r="1121" spans="1:19" x14ac:dyDescent="0.3">
      <c r="A1121" s="8" t="str">
        <f>salesTable[orderRef_final]</f>
        <v>SUSPICIOUS</v>
      </c>
      <c r="B1121" s="17">
        <f>salesTable[orderDate_final]</f>
        <v>46020</v>
      </c>
      <c r="C1121" s="17" t="str">
        <f>salesTable[CustomerID_final]</f>
        <v>C0220</v>
      </c>
      <c r="D1121" s="17" t="str">
        <f>salesTable[firstName_Final]</f>
        <v>ABENA</v>
      </c>
      <c r="E1121" s="17" t="str">
        <f>salesTable[lastName_final]</f>
        <v>APPIAH</v>
      </c>
      <c r="F1121" s="17" t="str">
        <f>salesTable[Region_Final]</f>
        <v>TAMALE</v>
      </c>
      <c r="G1121" t="str">
        <f>salesTable[productID_Final]</f>
        <v>P007</v>
      </c>
      <c r="H1121" t="str">
        <f>salesTable[productName_final]</f>
        <v>COTTON SHIRT</v>
      </c>
      <c r="I1121" t="str">
        <f>salesTable[productCategory_finalStatus]</f>
        <v>CLOTHING</v>
      </c>
      <c r="J1121" t="str">
        <f>salesTable[customerType_Final]</f>
        <v>BUSINESS</v>
      </c>
      <c r="K1121" t="str">
        <f>salesTable[SalesChannel_final]</f>
        <v>MOBILE APP</v>
      </c>
      <c r="L1121" t="str">
        <f>salesTable[paymentMethod_Final]</f>
        <v>CASH</v>
      </c>
      <c r="M1121">
        <f>salesTable[Quantity_final]</f>
        <v>10</v>
      </c>
      <c r="N1121">
        <f>salesTable[UnitPrice_final]</f>
        <v>180</v>
      </c>
      <c r="O1121">
        <f>salesTable[revenue_final]</f>
        <v>1800</v>
      </c>
      <c r="P1121" t="str">
        <f>salesTable[Phone_final]</f>
        <v>0554055784</v>
      </c>
      <c r="Q1121" t="str">
        <f>salesTable[email_final]</f>
        <v>Abena.Appiah46@Example.Com</v>
      </c>
      <c r="R1121" t="str">
        <f>salesTable[sources_final]</f>
        <v>Online_Sales_2025.xlsx</v>
      </c>
      <c r="S1121" s="22"/>
    </row>
    <row r="1122" spans="1:19" x14ac:dyDescent="0.3">
      <c r="A1122" s="8" t="str">
        <f>salesTable[orderRef_final]</f>
        <v>SUSPICIOUS</v>
      </c>
      <c r="B1122" s="17">
        <f>salesTable[orderDate_final]</f>
        <v>45893</v>
      </c>
      <c r="C1122" s="17" t="str">
        <f>salesTable[CustomerID_final]</f>
        <v>C0212</v>
      </c>
      <c r="D1122" s="17" t="str">
        <f>salesTable[firstName_Final]</f>
        <v>KOJO</v>
      </c>
      <c r="E1122" s="17" t="str">
        <f>salesTable[lastName_final]</f>
        <v>ARTHUR</v>
      </c>
      <c r="F1122" s="17" t="str">
        <f>salesTable[Region_Final]</f>
        <v>TAMALE</v>
      </c>
      <c r="G1122" t="str">
        <f>salesTable[productID_Final]</f>
        <v>P001</v>
      </c>
      <c r="H1122" t="str">
        <f>salesTable[productName_final]</f>
        <v>LAPTOP PRO 14</v>
      </c>
      <c r="I1122" t="str">
        <f>salesTable[productCategory_finalStatus]</f>
        <v>ELECTRONICS</v>
      </c>
      <c r="J1122" t="str">
        <f>salesTable[customerType_Final]</f>
        <v>INDIVIDUAL</v>
      </c>
      <c r="K1122" t="str">
        <f>salesTable[SalesChannel_final]</f>
        <v>AGENT</v>
      </c>
      <c r="L1122" t="str">
        <f>salesTable[paymentMethod_Final]</f>
        <v>CASH</v>
      </c>
      <c r="M1122">
        <f>salesTable[Quantity_final]</f>
        <v>7</v>
      </c>
      <c r="N1122">
        <f>salesTable[UnitPrice_final]</f>
        <v>4200</v>
      </c>
      <c r="O1122">
        <f>salesTable[revenue_final]</f>
        <v>29400</v>
      </c>
      <c r="P1122" t="str">
        <f>salesTable[Phone_final]</f>
        <v>0503350964</v>
      </c>
      <c r="Q1122" t="str">
        <f>salesTable[email_final]</f>
        <v>Kojo.Arthur81Example.Com</v>
      </c>
      <c r="R1122" t="str">
        <f>salesTable[sources_final]</f>
        <v>Retail_POS_2025.csv</v>
      </c>
      <c r="S1122" s="22"/>
    </row>
    <row r="1123" spans="1:19" x14ac:dyDescent="0.3">
      <c r="A1123" s="8" t="str">
        <f>salesTable[orderRef_final]</f>
        <v>SUSPICIOUS</v>
      </c>
      <c r="B1123" s="17" t="str">
        <f>salesTable[orderDate_final]</f>
        <v>OUT OF SCOPE</v>
      </c>
      <c r="C1123" s="17" t="str">
        <f>salesTable[CustomerID_final]</f>
        <v>C0306</v>
      </c>
      <c r="D1123" s="17" t="str">
        <f>salesTable[firstName_Final]</f>
        <v>KOFI</v>
      </c>
      <c r="E1123" s="17" t="str">
        <f>salesTable[lastName_final]</f>
        <v>OSEI</v>
      </c>
      <c r="F1123" s="17" t="str">
        <f>salesTable[Region_Final]</f>
        <v>HO</v>
      </c>
      <c r="G1123" t="str">
        <f>salesTable[productID_Final]</f>
        <v>P006</v>
      </c>
      <c r="H1123" t="str">
        <f>salesTable[productName_final]</f>
        <v>STANDING DESK</v>
      </c>
      <c r="I1123" t="str">
        <f>salesTable[productCategory_finalStatus]</f>
        <v>FURNITURE</v>
      </c>
      <c r="J1123" t="str">
        <f>salesTable[customerType_Final]</f>
        <v>INDIVIDUAL</v>
      </c>
      <c r="K1123" t="str">
        <f>salesTable[SalesChannel_final]</f>
        <v>AGENT</v>
      </c>
      <c r="L1123" t="str">
        <f>salesTable[paymentMethod_Final]</f>
        <v>BANK TRANSFER</v>
      </c>
      <c r="M1123">
        <f>salesTable[Quantity_final]</f>
        <v>2</v>
      </c>
      <c r="N1123">
        <f>salesTable[UnitPrice_final]</f>
        <v>1900</v>
      </c>
      <c r="O1123">
        <f>salesTable[revenue_final]</f>
        <v>3800</v>
      </c>
      <c r="P1123" t="str">
        <f>salesTable[Phone_final]</f>
        <v>0272247068</v>
      </c>
      <c r="Q1123" t="str">
        <f>salesTable[email_final]</f>
        <v>Kofi.Osei7@Example.Com</v>
      </c>
      <c r="R1123" t="str">
        <f>salesTable[sources_final]</f>
        <v>Retail_POS_2025.csv</v>
      </c>
      <c r="S1123" s="22"/>
    </row>
    <row r="1124" spans="1:19" x14ac:dyDescent="0.3">
      <c r="A1124" s="8" t="str">
        <f>salesTable[orderRef_final]</f>
        <v>SUSPICIOUS</v>
      </c>
      <c r="B1124" s="17">
        <f>salesTable[orderDate_final]</f>
        <v>45747</v>
      </c>
      <c r="C1124" s="17" t="str">
        <f>salesTable[CustomerID_final]</f>
        <v>NO MATCH</v>
      </c>
      <c r="D1124" s="17" t="str">
        <f>salesTable[firstName_Final]</f>
        <v>NO MATCH</v>
      </c>
      <c r="E1124" s="17" t="str">
        <f>salesTable[lastName_final]</f>
        <v>NO MATCH</v>
      </c>
      <c r="F1124" s="17" t="str">
        <f>salesTable[Region_Final]</f>
        <v>TAMALE</v>
      </c>
      <c r="G1124" t="str">
        <f>salesTable[productID_Final]</f>
        <v>P001</v>
      </c>
      <c r="H1124" t="str">
        <f>salesTable[productName_final]</f>
        <v>LAPTOP PRO 14</v>
      </c>
      <c r="I1124" t="str">
        <f>salesTable[productCategory_finalStatus]</f>
        <v>ELECTRONICS</v>
      </c>
      <c r="J1124" t="str">
        <f>salesTable[customerType_Final]</f>
        <v>BUSINESS</v>
      </c>
      <c r="K1124" t="str">
        <f>salesTable[SalesChannel_final]</f>
        <v>ONLINE</v>
      </c>
      <c r="L1124" t="str">
        <f>salesTable[paymentMethod_Final]</f>
        <v>MOBILE MONEY</v>
      </c>
      <c r="M1124">
        <f>salesTable[Quantity_final]</f>
        <v>5</v>
      </c>
      <c r="N1124">
        <f>salesTable[UnitPrice_final]</f>
        <v>4200</v>
      </c>
      <c r="O1124">
        <f>salesTable[revenue_final]</f>
        <v>21000</v>
      </c>
      <c r="P1124" t="str">
        <f>salesTable[Phone_final]</f>
        <v>0202018974</v>
      </c>
      <c r="Q1124" t="str">
        <f>salesTable[email_final]</f>
        <v>Kwame.Addo35@Example.Com</v>
      </c>
      <c r="R1124" t="str">
        <f>salesTable[sources_final]</f>
        <v>Retail_POS_2025.csv</v>
      </c>
      <c r="S1124" s="22"/>
    </row>
    <row r="1125" spans="1:19" x14ac:dyDescent="0.3">
      <c r="A1125" s="8" t="str">
        <f>salesTable[orderRef_final]</f>
        <v>SUSPICIOUS</v>
      </c>
      <c r="B1125" s="17">
        <f>salesTable[orderDate_final]</f>
        <v>45912</v>
      </c>
      <c r="C1125" s="17" t="str">
        <f>salesTable[CustomerID_final]</f>
        <v>C0010</v>
      </c>
      <c r="D1125" s="17" t="str">
        <f>salesTable[firstName_Final]</f>
        <v>ESI</v>
      </c>
      <c r="E1125" s="17" t="str">
        <f>salesTable[lastName_final]</f>
        <v>ANTWI</v>
      </c>
      <c r="F1125" s="17" t="str">
        <f>salesTable[Region_Final]</f>
        <v>TAMALE</v>
      </c>
      <c r="G1125" t="str">
        <f>salesTable[productID_Final]</f>
        <v>P004</v>
      </c>
      <c r="H1125" t="str">
        <f>salesTable[productName_final]</f>
        <v>LASER PRINTER</v>
      </c>
      <c r="I1125" t="str">
        <f>salesTable[productCategory_finalStatus]</f>
        <v>OFFICE SUPPLIES</v>
      </c>
      <c r="J1125" t="str">
        <f>salesTable[customerType_Final]</f>
        <v>INDIVIDUAL</v>
      </c>
      <c r="K1125" t="str">
        <f>salesTable[SalesChannel_final]</f>
        <v>AGENT</v>
      </c>
      <c r="L1125" t="str">
        <f>salesTable[paymentMethod_Final]</f>
        <v>CASH</v>
      </c>
      <c r="M1125">
        <f>salesTable[Quantity_final]</f>
        <v>2</v>
      </c>
      <c r="N1125">
        <f>salesTable[UnitPrice_final]</f>
        <v>1650</v>
      </c>
      <c r="O1125">
        <f>salesTable[revenue_final]</f>
        <v>3300</v>
      </c>
      <c r="P1125" t="str">
        <f>salesTable[Phone_final]</f>
        <v>0278595941</v>
      </c>
      <c r="Q1125" t="str">
        <f>salesTable[email_final]</f>
        <v>Esi.Antwi36@Example.Com</v>
      </c>
      <c r="R1125" t="str">
        <f>salesTable[sources_final]</f>
        <v>Agent_App_2025.csv</v>
      </c>
      <c r="S1125" s="22"/>
    </row>
    <row r="1126" spans="1:19" x14ac:dyDescent="0.3">
      <c r="A1126" s="8" t="str">
        <f>salesTable[orderRef_final]</f>
        <v>SUSPICIOUS</v>
      </c>
      <c r="B1126" s="17">
        <f>salesTable[orderDate_final]</f>
        <v>45884</v>
      </c>
      <c r="C1126" s="17" t="str">
        <f>salesTable[CustomerID_final]</f>
        <v>C0285</v>
      </c>
      <c r="D1126" s="17" t="str">
        <f>salesTable[firstName_Final]</f>
        <v>KWAME</v>
      </c>
      <c r="E1126" s="17" t="str">
        <f>salesTable[lastName_final]</f>
        <v>ADDO</v>
      </c>
      <c r="F1126" s="17" t="str">
        <f>salesTable[Region_Final]</f>
        <v>TAMALE</v>
      </c>
      <c r="G1126" t="str">
        <f>salesTable[productID_Final]</f>
        <v>P007</v>
      </c>
      <c r="H1126" t="str">
        <f>salesTable[productName_final]</f>
        <v>COTTON SHIRT</v>
      </c>
      <c r="I1126" t="str">
        <f>salesTable[productCategory_finalStatus]</f>
        <v>CLOTHING</v>
      </c>
      <c r="J1126" t="str">
        <f>salesTable[customerType_Final]</f>
        <v>GOVERNMENT</v>
      </c>
      <c r="K1126" t="str">
        <f>salesTable[SalesChannel_final]</f>
        <v>MOBILE APP</v>
      </c>
      <c r="L1126" t="str">
        <f>salesTable[paymentMethod_Final]</f>
        <v>CASH</v>
      </c>
      <c r="M1126">
        <f>salesTable[Quantity_final]</f>
        <v>7</v>
      </c>
      <c r="N1126">
        <f>salesTable[UnitPrice_final]</f>
        <v>130</v>
      </c>
      <c r="O1126">
        <f>salesTable[revenue_final]</f>
        <v>910</v>
      </c>
      <c r="P1126" t="str">
        <f>salesTable[Phone_final]</f>
        <v>0204625540</v>
      </c>
      <c r="Q1126" t="str">
        <f>salesTable[email_final]</f>
        <v>Kwame.Addo19@Example.Con</v>
      </c>
      <c r="R1126" t="str">
        <f>salesTable[sources_final]</f>
        <v>Mobile_App_Export.csv</v>
      </c>
      <c r="S1126" s="22"/>
    </row>
    <row r="1127" spans="1:19" x14ac:dyDescent="0.3">
      <c r="A1127" s="8" t="str">
        <f>salesTable[orderRef_final]</f>
        <v>SUSPICIOUS</v>
      </c>
      <c r="B1127" s="17" t="str">
        <f>salesTable[orderDate_final]</f>
        <v>OUT OF SCOPE</v>
      </c>
      <c r="C1127" s="17" t="str">
        <f>salesTable[CustomerID_final]</f>
        <v>C0136</v>
      </c>
      <c r="D1127" s="17" t="str">
        <f>salesTable[firstName_Final]</f>
        <v>ADWOA</v>
      </c>
      <c r="E1127" s="17" t="str">
        <f>salesTable[lastName_final]</f>
        <v>ARTHUR</v>
      </c>
      <c r="F1127" s="17" t="str">
        <f>salesTable[Region_Final]</f>
        <v>TAMALE</v>
      </c>
      <c r="G1127" t="str">
        <f>salesTable[productID_Final]</f>
        <v>P011</v>
      </c>
      <c r="H1127" t="str">
        <f>salesTable[productName_final]</f>
        <v>EXECUTIVE DESK</v>
      </c>
      <c r="I1127" t="str">
        <f>salesTable[productCategory_finalStatus]</f>
        <v>FURNITURE</v>
      </c>
      <c r="J1127" t="str">
        <f>salesTable[customerType_Final]</f>
        <v>INDIVIDUAL</v>
      </c>
      <c r="K1127" t="str">
        <f>salesTable[SalesChannel_final]</f>
        <v>ONLINE</v>
      </c>
      <c r="L1127" t="str">
        <f>salesTable[paymentMethod_Final]</f>
        <v>MOBILE MONEY</v>
      </c>
      <c r="M1127">
        <f>salesTable[Quantity_final]</f>
        <v>9</v>
      </c>
      <c r="N1127">
        <f>salesTable[UnitPrice_final]</f>
        <v>2400</v>
      </c>
      <c r="O1127">
        <f>salesTable[revenue_final]</f>
        <v>21600</v>
      </c>
      <c r="P1127" t="str">
        <f>salesTable[Phone_final]</f>
        <v>0595832919</v>
      </c>
      <c r="Q1127" t="str">
        <f>salesTable[email_final]</f>
        <v>Adwoa.Arthur20@Example.Com</v>
      </c>
      <c r="R1127" t="str">
        <f>salesTable[sources_final]</f>
        <v>Online_Sales_2025.xlsx</v>
      </c>
      <c r="S1127" s="22"/>
    </row>
    <row r="1128" spans="1:19" x14ac:dyDescent="0.3">
      <c r="A1128" s="8" t="str">
        <f>salesTable[orderRef_final]</f>
        <v>SUSPICIOUS</v>
      </c>
      <c r="B1128" s="17">
        <f>salesTable[orderDate_final]</f>
        <v>45932</v>
      </c>
      <c r="C1128" s="17" t="str">
        <f>salesTable[CustomerID_final]</f>
        <v>C0370</v>
      </c>
      <c r="D1128" s="17" t="str">
        <f>salesTable[firstName_Final]</f>
        <v>AKOSUA</v>
      </c>
      <c r="E1128" s="17" t="str">
        <f>salesTable[lastName_final]</f>
        <v>BOATENG</v>
      </c>
      <c r="F1128" s="17" t="str">
        <f>salesTable[Region_Final]</f>
        <v>TAMALE</v>
      </c>
      <c r="G1128" t="str">
        <f>salesTable[productID_Final]</f>
        <v>P010</v>
      </c>
      <c r="H1128" t="str">
        <f>salesTable[productName_final]</f>
        <v>AIR CONDITIONER</v>
      </c>
      <c r="I1128" t="str">
        <f>salesTable[productCategory_finalStatus]</f>
        <v>HOME APPLIANCES</v>
      </c>
      <c r="J1128" t="str">
        <f>salesTable[customerType_Final]</f>
        <v>BUSINESS</v>
      </c>
      <c r="K1128" t="str">
        <f>salesTable[SalesChannel_final]</f>
        <v>ONLINE</v>
      </c>
      <c r="L1128" t="str">
        <f>salesTable[paymentMethod_Final]</f>
        <v>CASH</v>
      </c>
      <c r="M1128">
        <f>salesTable[Quantity_final]</f>
        <v>5</v>
      </c>
      <c r="N1128">
        <f>salesTable[UnitPrice_final]</f>
        <v>3600</v>
      </c>
      <c r="O1128">
        <f>salesTable[revenue_final]</f>
        <v>18000</v>
      </c>
      <c r="P1128" t="str">
        <f>salesTable[Phone_final]</f>
        <v>0204475045</v>
      </c>
      <c r="Q1128" t="str">
        <f>salesTable[email_final]</f>
        <v>Akosua.Boateng21@Example.Com</v>
      </c>
      <c r="R1128" t="str">
        <f>salesTable[sources_final]</f>
        <v>Retail_POS_2025.csv</v>
      </c>
      <c r="S1128" s="22"/>
    </row>
    <row r="1129" spans="1:19" x14ac:dyDescent="0.3">
      <c r="A1129" s="8" t="str">
        <f>salesTable[orderRef_final]</f>
        <v>SUSPICIOUS</v>
      </c>
      <c r="B1129" s="17" t="str">
        <f>salesTable[orderDate_final]</f>
        <v>OUT OF SCOPE</v>
      </c>
      <c r="C1129" s="17" t="str">
        <f>salesTable[CustomerID_final]</f>
        <v>C0015</v>
      </c>
      <c r="D1129" s="17" t="str">
        <f>salesTable[firstName_Final]</f>
        <v>DANIEL</v>
      </c>
      <c r="E1129" s="17" t="str">
        <f>salesTable[lastName_final]</f>
        <v>ANTWI</v>
      </c>
      <c r="F1129" s="17" t="str">
        <f>salesTable[Region_Final]</f>
        <v>TAMALE</v>
      </c>
      <c r="G1129" t="str">
        <f>salesTable[productID_Final]</f>
        <v>P002</v>
      </c>
      <c r="H1129" t="str">
        <f>salesTable[productName_final]</f>
        <v>OFFICE CHAIR</v>
      </c>
      <c r="I1129" t="str">
        <f>salesTable[productCategory_finalStatus]</f>
        <v>FURNITURE</v>
      </c>
      <c r="J1129" t="str">
        <f>salesTable[customerType_Final]</f>
        <v>GOVERNMENT</v>
      </c>
      <c r="K1129" t="str">
        <f>salesTable[SalesChannel_final]</f>
        <v>IN-STORE</v>
      </c>
      <c r="L1129" t="str">
        <f>salesTable[paymentMethod_Final]</f>
        <v>CASH</v>
      </c>
      <c r="M1129">
        <f>salesTable[Quantity_final]</f>
        <v>4</v>
      </c>
      <c r="N1129">
        <f>salesTable[UnitPrice_final]</f>
        <v>850</v>
      </c>
      <c r="O1129">
        <f>salesTable[revenue_final]</f>
        <v>3400</v>
      </c>
      <c r="P1129" t="str">
        <f>salesTable[Phone_final]</f>
        <v>0204592294</v>
      </c>
      <c r="Q1129" t="str">
        <f>salesTable[email_final]</f>
        <v>Daniel.Antwi74@Example.Com</v>
      </c>
      <c r="R1129" t="str">
        <f>salesTable[sources_final]</f>
        <v>Online_Sales_2025.xlsx</v>
      </c>
      <c r="S1129" s="22"/>
    </row>
    <row r="1130" spans="1:19" x14ac:dyDescent="0.3">
      <c r="A1130" s="8" t="str">
        <f>salesTable[orderRef_final]</f>
        <v>SUSPICIOUS</v>
      </c>
      <c r="B1130" s="17">
        <f>salesTable[orderDate_final]</f>
        <v>45927</v>
      </c>
      <c r="C1130" s="17" t="str">
        <f>salesTable[CustomerID_final]</f>
        <v>C0188</v>
      </c>
      <c r="D1130" s="17" t="str">
        <f>salesTable[firstName_Final]</f>
        <v>AMA</v>
      </c>
      <c r="E1130" s="17" t="str">
        <f>salesTable[lastName_final]</f>
        <v>OWUSU</v>
      </c>
      <c r="F1130" s="17" t="str">
        <f>salesTable[Region_Final]</f>
        <v>HO</v>
      </c>
      <c r="G1130" t="str">
        <f>salesTable[productID_Final]</f>
        <v>P010</v>
      </c>
      <c r="H1130" t="str">
        <f>salesTable[productName_final]</f>
        <v>AIR CONDITIONER</v>
      </c>
      <c r="I1130" t="str">
        <f>salesTable[productCategory_finalStatus]</f>
        <v>HOME APPLIANCES</v>
      </c>
      <c r="J1130" t="str">
        <f>salesTable[customerType_Final]</f>
        <v>INDIVIDUAL</v>
      </c>
      <c r="K1130" t="str">
        <f>salesTable[SalesChannel_final]</f>
        <v>MOBILE APP</v>
      </c>
      <c r="L1130" t="str">
        <f>salesTable[paymentMethod_Final]</f>
        <v>MOBILE MONEY</v>
      </c>
      <c r="M1130">
        <f>salesTable[Quantity_final]</f>
        <v>5</v>
      </c>
      <c r="N1130">
        <f>salesTable[UnitPrice_final]</f>
        <v>3600</v>
      </c>
      <c r="O1130">
        <f>salesTable[revenue_final]</f>
        <v>18000</v>
      </c>
      <c r="P1130" t="str">
        <f>salesTable[Phone_final]</f>
        <v>0593649455</v>
      </c>
      <c r="Q1130" t="str">
        <f>salesTable[email_final]</f>
        <v>Ama.Owusu3@Example.Con</v>
      </c>
      <c r="R1130" t="str">
        <f>salesTable[sources_final]</f>
        <v>Online_Sales_2025.xlsx</v>
      </c>
      <c r="S1130" s="22"/>
    </row>
    <row r="1131" spans="1:19" x14ac:dyDescent="0.3">
      <c r="A1131" s="8" t="str">
        <f>salesTable[orderRef_final]</f>
        <v>SUSPICIOUS</v>
      </c>
      <c r="B1131" s="17">
        <f>salesTable[orderDate_final]</f>
        <v>45854</v>
      </c>
      <c r="C1131" s="17" t="str">
        <f>salesTable[CustomerID_final]</f>
        <v>C0360</v>
      </c>
      <c r="D1131" s="17" t="str">
        <f>salesTable[firstName_Final]</f>
        <v>KOFI</v>
      </c>
      <c r="E1131" s="17" t="str">
        <f>salesTable[lastName_final]</f>
        <v>OWUSU</v>
      </c>
      <c r="F1131" s="17" t="str">
        <f>salesTable[Region_Final]</f>
        <v>HO</v>
      </c>
      <c r="G1131" t="str">
        <f>salesTable[productID_Final]</f>
        <v>P003</v>
      </c>
      <c r="H1131" t="str">
        <f>salesTable[productName_final]</f>
        <v>WIRELESS HEADSET</v>
      </c>
      <c r="I1131" t="str">
        <f>salesTable[productCategory_finalStatus]</f>
        <v>ELECTRONICS</v>
      </c>
      <c r="J1131" t="str">
        <f>salesTable[customerType_Final]</f>
        <v>BUSINESS</v>
      </c>
      <c r="K1131" t="str">
        <f>salesTable[SalesChannel_final]</f>
        <v>MOBILE APP</v>
      </c>
      <c r="L1131" t="str">
        <f>salesTable[paymentMethod_Final]</f>
        <v>CARD</v>
      </c>
      <c r="M1131">
        <f>salesTable[Quantity_final]</f>
        <v>1</v>
      </c>
      <c r="N1131">
        <f>salesTable[UnitPrice_final]</f>
        <v>420</v>
      </c>
      <c r="O1131">
        <f>salesTable[revenue_final]</f>
        <v>420</v>
      </c>
      <c r="P1131" t="str">
        <f>salesTable[Phone_final]</f>
        <v>0595652487</v>
      </c>
      <c r="Q1131" t="str">
        <f>salesTable[email_final]</f>
        <v>Kofi.Owusu15@Example.Com</v>
      </c>
      <c r="R1131" t="str">
        <f>salesTable[sources_final]</f>
        <v>Mobile_App_Export.csv</v>
      </c>
      <c r="S1131" s="22"/>
    </row>
    <row r="1132" spans="1:19" x14ac:dyDescent="0.3">
      <c r="A1132" s="8" t="str">
        <f>salesTable[orderRef_final]</f>
        <v>SUSPICIOUS</v>
      </c>
      <c r="B1132" s="17" t="str">
        <f>salesTable[orderDate_final]</f>
        <v>OUT OF SCOPE</v>
      </c>
      <c r="C1132" s="17" t="str">
        <f>salesTable[CustomerID_final]</f>
        <v>C0346</v>
      </c>
      <c r="D1132" s="17" t="str">
        <f>salesTable[firstName_Final]</f>
        <v>YAW</v>
      </c>
      <c r="E1132" s="17" t="str">
        <f>salesTable[lastName_final]</f>
        <v>BADU</v>
      </c>
      <c r="F1132" s="17" t="str">
        <f>salesTable[Region_Final]</f>
        <v>HO</v>
      </c>
      <c r="G1132" t="str">
        <f>salesTable[productID_Final]</f>
        <v>P005</v>
      </c>
      <c r="H1132" t="str">
        <f>salesTable[productName_final]</f>
        <v>SMARTPHONE X</v>
      </c>
      <c r="I1132" t="str">
        <f>salesTable[productCategory_finalStatus]</f>
        <v>ELECTRONICS</v>
      </c>
      <c r="J1132" t="str">
        <f>salesTable[customerType_Final]</f>
        <v>INDIVIDUAL</v>
      </c>
      <c r="K1132" t="str">
        <f>salesTable[SalesChannel_final]</f>
        <v>AGENT</v>
      </c>
      <c r="L1132" t="str">
        <f>salesTable[paymentMethod_Final]</f>
        <v>CARD</v>
      </c>
      <c r="M1132">
        <f>salesTable[Quantity_final]</f>
        <v>4</v>
      </c>
      <c r="N1132">
        <f>salesTable[UnitPrice_final]</f>
        <v>2700</v>
      </c>
      <c r="O1132">
        <f>salesTable[revenue_final]</f>
        <v>10800</v>
      </c>
      <c r="P1132" t="str">
        <f>salesTable[Phone_final]</f>
        <v>0207754053</v>
      </c>
      <c r="Q1132" t="str">
        <f>salesTable[email_final]</f>
        <v>Yaw.Badu17@Example.Com</v>
      </c>
      <c r="R1132" t="str">
        <f>salesTable[sources_final]</f>
        <v>Mobile_App_Export.csv</v>
      </c>
      <c r="S1132" s="22"/>
    </row>
    <row r="1133" spans="1:19" x14ac:dyDescent="0.3">
      <c r="A1133" s="8" t="str">
        <f>salesTable[orderRef_final]</f>
        <v>SUSPICIOUS</v>
      </c>
      <c r="B1133" s="17">
        <f>salesTable[orderDate_final]</f>
        <v>45672</v>
      </c>
      <c r="C1133" s="17" t="str">
        <f>salesTable[CustomerID_final]</f>
        <v>C0396</v>
      </c>
      <c r="D1133" s="17" t="str">
        <f>salesTable[firstName_Final]</f>
        <v>ADWOA</v>
      </c>
      <c r="E1133" s="17" t="str">
        <f>salesTable[lastName_final]</f>
        <v>BADU</v>
      </c>
      <c r="F1133" s="17" t="str">
        <f>salesTable[Region_Final]</f>
        <v>CAPE COAST</v>
      </c>
      <c r="G1133" t="str">
        <f>salesTable[productID_Final]</f>
        <v>P011</v>
      </c>
      <c r="H1133" t="str">
        <f>salesTable[productName_final]</f>
        <v>EXECUTIVE DESK</v>
      </c>
      <c r="I1133" t="str">
        <f>salesTable[productCategory_finalStatus]</f>
        <v>FURNITURE</v>
      </c>
      <c r="J1133" t="str">
        <f>salesTable[customerType_Final]</f>
        <v>GOVERNMENT</v>
      </c>
      <c r="K1133" t="str">
        <f>salesTable[SalesChannel_final]</f>
        <v>ONLINE</v>
      </c>
      <c r="L1133" t="str">
        <f>salesTable[paymentMethod_Final]</f>
        <v>CARD</v>
      </c>
      <c r="M1133">
        <f>salesTable[Quantity_final]</f>
        <v>12</v>
      </c>
      <c r="N1133">
        <f>salesTable[UnitPrice_final]</f>
        <v>2400</v>
      </c>
      <c r="O1133" t="str">
        <f>salesTable[revenue_final]</f>
        <v>invalid</v>
      </c>
      <c r="P1133" t="str">
        <f>salesTable[Phone_final]</f>
        <v>0507403029</v>
      </c>
      <c r="Q1133" t="str">
        <f>salesTable[email_final]</f>
        <v>Adwoa.Badu96@Example.Com</v>
      </c>
      <c r="R1133" t="str">
        <f>salesTable[sources_final]</f>
        <v>Agent_App_2025.csv</v>
      </c>
      <c r="S1133" s="22"/>
    </row>
    <row r="1134" spans="1:19" x14ac:dyDescent="0.3">
      <c r="A1134" s="8" t="str">
        <f>salesTable[orderRef_final]</f>
        <v>SUSPICIOUS</v>
      </c>
      <c r="B1134" s="17">
        <f>salesTable[orderDate_final]</f>
        <v>45712</v>
      </c>
      <c r="C1134" s="17" t="str">
        <f>salesTable[CustomerID_final]</f>
        <v>C0159</v>
      </c>
      <c r="D1134" s="17" t="str">
        <f>salesTable[firstName_Final]</f>
        <v>KWAME</v>
      </c>
      <c r="E1134" s="17" t="str">
        <f>salesTable[lastName_final]</f>
        <v>ASARE</v>
      </c>
      <c r="F1134" s="17" t="str">
        <f>salesTable[Region_Final]</f>
        <v>TAKORADI</v>
      </c>
      <c r="G1134" t="str">
        <f>salesTable[productID_Final]</f>
        <v>P008</v>
      </c>
      <c r="H1134" t="str">
        <f>salesTable[productName_final]</f>
        <v>MICROWAVE 25L</v>
      </c>
      <c r="I1134" t="str">
        <f>salesTable[productCategory_finalStatus]</f>
        <v>HOME APPLIANCES</v>
      </c>
      <c r="J1134" t="str">
        <f>salesTable[customerType_Final]</f>
        <v>GOVERNMENT</v>
      </c>
      <c r="K1134" t="str">
        <f>salesTable[SalesChannel_final]</f>
        <v>AGENT</v>
      </c>
      <c r="L1134" t="str">
        <f>salesTable[paymentMethod_Final]</f>
        <v>MOBILE MONEY</v>
      </c>
      <c r="M1134">
        <f>salesTable[Quantity_final]</f>
        <v>7</v>
      </c>
      <c r="N1134">
        <f>salesTable[UnitPrice_final]</f>
        <v>1150</v>
      </c>
      <c r="O1134">
        <f>salesTable[revenue_final]</f>
        <v>8050</v>
      </c>
      <c r="P1134" t="str">
        <f>salesTable[Phone_final]</f>
        <v>0552207181</v>
      </c>
      <c r="Q1134" t="str">
        <f>salesTable[email_final]</f>
        <v>Kwame.Asare6@Example.Com</v>
      </c>
      <c r="R1134" t="str">
        <f>salesTable[sources_final]</f>
        <v>Agent_App_2025.csv</v>
      </c>
      <c r="S1134" s="22"/>
    </row>
    <row r="1135" spans="1:19" x14ac:dyDescent="0.3">
      <c r="A1135" s="8" t="str">
        <f>salesTable[orderRef_final]</f>
        <v>SUSPICIOUS</v>
      </c>
      <c r="B1135" s="17">
        <f>salesTable[orderDate_final]</f>
        <v>45921</v>
      </c>
      <c r="C1135" s="17" t="str">
        <f>salesTable[CustomerID_final]</f>
        <v>C0066</v>
      </c>
      <c r="D1135" s="17" t="str">
        <f>salesTable[firstName_Final]</f>
        <v>KWAME</v>
      </c>
      <c r="E1135" s="17" t="str">
        <f>salesTable[lastName_final]</f>
        <v>ARTHUR</v>
      </c>
      <c r="F1135" s="17" t="str">
        <f>salesTable[Region_Final]</f>
        <v>MISSING</v>
      </c>
      <c r="G1135" t="str">
        <f>salesTable[productID_Final]</f>
        <v>P007</v>
      </c>
      <c r="H1135" t="str">
        <f>salesTable[productName_final]</f>
        <v>COTTON SHIRT</v>
      </c>
      <c r="I1135" t="str">
        <f>salesTable[productCategory_finalStatus]</f>
        <v>CLOTHING</v>
      </c>
      <c r="J1135" t="str">
        <f>salesTable[customerType_Final]</f>
        <v>GOVERNMENT</v>
      </c>
      <c r="K1135" t="str">
        <f>salesTable[SalesChannel_final]</f>
        <v>IN-STORE</v>
      </c>
      <c r="L1135" t="str">
        <f>salesTable[paymentMethod_Final]</f>
        <v>CASH</v>
      </c>
      <c r="M1135">
        <f>salesTable[Quantity_final]</f>
        <v>2</v>
      </c>
      <c r="N1135">
        <f>salesTable[UnitPrice_final]</f>
        <v>130</v>
      </c>
      <c r="O1135">
        <f>salesTable[revenue_final]</f>
        <v>260</v>
      </c>
      <c r="P1135" t="str">
        <f>salesTable[Phone_final]</f>
        <v>0203517479</v>
      </c>
      <c r="Q1135" t="str">
        <f>salesTable[email_final]</f>
        <v>Kwame.Arthur36@Example.Com</v>
      </c>
      <c r="R1135" t="str">
        <f>salesTable[sources_final]</f>
        <v>Retail_POS_2025.csv</v>
      </c>
      <c r="S1135" s="22"/>
    </row>
    <row r="1136" spans="1:19" x14ac:dyDescent="0.3">
      <c r="A1136" s="8" t="str">
        <f>salesTable[orderRef_final]</f>
        <v>SUSPICIOUS</v>
      </c>
      <c r="B1136" s="17">
        <f>salesTable[orderDate_final]</f>
        <v>45797</v>
      </c>
      <c r="C1136" s="17" t="str">
        <f>salesTable[CustomerID_final]</f>
        <v>C0109</v>
      </c>
      <c r="D1136" s="17" t="str">
        <f>salesTable[firstName_Final]</f>
        <v>AKOSUA</v>
      </c>
      <c r="E1136" s="17" t="str">
        <f>salesTable[lastName_final]</f>
        <v>APPIAH</v>
      </c>
      <c r="F1136" s="17" t="str">
        <f>salesTable[Region_Final]</f>
        <v>HO</v>
      </c>
      <c r="G1136" t="str">
        <f>salesTable[productID_Final]</f>
        <v>P002</v>
      </c>
      <c r="H1136" t="str">
        <f>salesTable[productName_final]</f>
        <v>OFFICE CHAIR</v>
      </c>
      <c r="I1136" t="str">
        <f>salesTable[productCategory_finalStatus]</f>
        <v>FURNITURE</v>
      </c>
      <c r="J1136" t="str">
        <f>salesTable[customerType_Final]</f>
        <v>BUSINESS</v>
      </c>
      <c r="K1136" t="str">
        <f>salesTable[SalesChannel_final]</f>
        <v>AGENT</v>
      </c>
      <c r="L1136" t="str">
        <f>salesTable[paymentMethod_Final]</f>
        <v>CARD</v>
      </c>
      <c r="M1136">
        <f>salesTable[Quantity_final]</f>
        <v>1</v>
      </c>
      <c r="N1136">
        <f>salesTable[UnitPrice_final]</f>
        <v>850</v>
      </c>
      <c r="O1136">
        <f>salesTable[revenue_final]</f>
        <v>850</v>
      </c>
      <c r="P1136" t="str">
        <f>salesTable[Phone_final]</f>
        <v>0202173169</v>
      </c>
      <c r="Q1136" t="str">
        <f>salesTable[email_final]</f>
        <v>Akosua.Appiah36@Example.Com</v>
      </c>
      <c r="R1136" t="str">
        <f>salesTable[sources_final]</f>
        <v>Mobile_App_Export.csv</v>
      </c>
      <c r="S1136" s="22"/>
    </row>
    <row r="1137" spans="1:19" x14ac:dyDescent="0.3">
      <c r="A1137" s="8" t="str">
        <f>salesTable[orderRef_final]</f>
        <v>SUSPICIOUS</v>
      </c>
      <c r="B1137" s="17" t="str">
        <f>salesTable[orderDate_final]</f>
        <v>OUT OF SCOPE</v>
      </c>
      <c r="C1137" s="17" t="str">
        <f>salesTable[CustomerID_final]</f>
        <v>C0195</v>
      </c>
      <c r="D1137" s="17" t="str">
        <f>salesTable[firstName_Final]</f>
        <v>NAA</v>
      </c>
      <c r="E1137" s="17" t="str">
        <f>salesTable[lastName_final]</f>
        <v>ASARE</v>
      </c>
      <c r="F1137" s="17" t="str">
        <f>salesTable[Region_Final]</f>
        <v>HO</v>
      </c>
      <c r="G1137" t="str">
        <f>salesTable[productID_Final]</f>
        <v>P007</v>
      </c>
      <c r="H1137" t="str">
        <f>salesTable[productName_final]</f>
        <v>COTTON SHIRT</v>
      </c>
      <c r="I1137" t="str">
        <f>salesTable[productCategory_finalStatus]</f>
        <v>CLOTHING</v>
      </c>
      <c r="J1137" t="str">
        <f>salesTable[customerType_Final]</f>
        <v>INDIVIDUAL</v>
      </c>
      <c r="K1137" t="str">
        <f>salesTable[SalesChannel_final]</f>
        <v>IN-STORE</v>
      </c>
      <c r="L1137" t="str">
        <f>salesTable[paymentMethod_Final]</f>
        <v>CASH</v>
      </c>
      <c r="M1137">
        <f>salesTable[Quantity_final]</f>
        <v>4</v>
      </c>
      <c r="N1137">
        <f>salesTable[UnitPrice_final]</f>
        <v>230</v>
      </c>
      <c r="O1137">
        <f>salesTable[revenue_final]</f>
        <v>920</v>
      </c>
      <c r="P1137" t="str">
        <f>salesTable[Phone_final]</f>
        <v>0272982973</v>
      </c>
      <c r="Q1137" t="str">
        <f>salesTable[email_final]</f>
        <v>Naa.Asare82@Example.Com</v>
      </c>
      <c r="R1137" t="str">
        <f>salesTable[sources_final]</f>
        <v>Retail_POS_2025.csv</v>
      </c>
      <c r="S1137" s="22"/>
    </row>
    <row r="1138" spans="1:19" x14ac:dyDescent="0.3">
      <c r="A1138" s="8" t="str">
        <f>salesTable[orderRef_final]</f>
        <v>SUSPICIOUS</v>
      </c>
      <c r="B1138" s="17">
        <f>salesTable[orderDate_final]</f>
        <v>45891</v>
      </c>
      <c r="C1138" s="17" t="str">
        <f>salesTable[CustomerID_final]</f>
        <v>C0279</v>
      </c>
      <c r="D1138" s="17" t="str">
        <f>salesTable[firstName_Final]</f>
        <v>MICHAEL</v>
      </c>
      <c r="E1138" s="17" t="str">
        <f>salesTable[lastName_final]</f>
        <v>OSEI</v>
      </c>
      <c r="F1138" s="17" t="str">
        <f>salesTable[Region_Final]</f>
        <v>TAMALE</v>
      </c>
      <c r="G1138" t="str">
        <f>salesTable[productID_Final]</f>
        <v>P003</v>
      </c>
      <c r="H1138" t="str">
        <f>salesTable[productName_final]</f>
        <v>WIRELESS HEADSET</v>
      </c>
      <c r="I1138" t="str">
        <f>salesTable[productCategory_finalStatus]</f>
        <v>ELECTRONICS</v>
      </c>
      <c r="J1138" t="str">
        <f>salesTable[customerType_Final]</f>
        <v>INDIVIDUAL</v>
      </c>
      <c r="K1138" t="str">
        <f>salesTable[SalesChannel_final]</f>
        <v>AGENT</v>
      </c>
      <c r="L1138" t="str">
        <f>salesTable[paymentMethod_Final]</f>
        <v>CASH</v>
      </c>
      <c r="M1138">
        <f>salesTable[Quantity_final]</f>
        <v>5</v>
      </c>
      <c r="N1138">
        <f>salesTable[UnitPrice_final]</f>
        <v>420</v>
      </c>
      <c r="O1138">
        <f>salesTable[revenue_final]</f>
        <v>2100</v>
      </c>
      <c r="P1138" t="str">
        <f>salesTable[Phone_final]</f>
        <v>0596851779</v>
      </c>
      <c r="Q1138" t="str">
        <f>salesTable[email_final]</f>
        <v>Michael.Osei52@Example.Com</v>
      </c>
      <c r="R1138" t="str">
        <f>salesTable[sources_final]</f>
        <v>Retail_POS_2025.csv</v>
      </c>
      <c r="S1138" s="22"/>
    </row>
    <row r="1139" spans="1:19" x14ac:dyDescent="0.3">
      <c r="A1139" s="8" t="str">
        <f>salesTable[orderRef_final]</f>
        <v>SUSPICIOUS</v>
      </c>
      <c r="B1139" s="17">
        <f>salesTable[orderDate_final]</f>
        <v>45873</v>
      </c>
      <c r="C1139" s="17" t="str">
        <f>salesTable[CustomerID_final]</f>
        <v>C0119</v>
      </c>
      <c r="D1139" s="17" t="str">
        <f>salesTable[firstName_Final]</f>
        <v>DANIEL</v>
      </c>
      <c r="E1139" s="17" t="str">
        <f>salesTable[lastName_final]</f>
        <v>APPIAH</v>
      </c>
      <c r="F1139" s="17" t="str">
        <f>salesTable[Region_Final]</f>
        <v>CAPE COAST</v>
      </c>
      <c r="G1139" t="str">
        <f>salesTable[productID_Final]</f>
        <v>P009</v>
      </c>
      <c r="H1139" t="str">
        <f>salesTable[productName_final]</f>
        <v>FILING CABINET</v>
      </c>
      <c r="I1139" t="str">
        <f>salesTable[productCategory_finalStatus]</f>
        <v>OFFICE SUPPLIES</v>
      </c>
      <c r="J1139" t="str">
        <f>salesTable[customerType_Final]</f>
        <v>BUSINESS</v>
      </c>
      <c r="K1139" t="str">
        <f>salesTable[SalesChannel_final]</f>
        <v>ONLINE</v>
      </c>
      <c r="L1139" t="str">
        <f>salesTable[paymentMethod_Final]</f>
        <v>MOBILE MONEY</v>
      </c>
      <c r="M1139">
        <f>salesTable[Quantity_final]</f>
        <v>9</v>
      </c>
      <c r="N1139">
        <f>salesTable[UnitPrice_final]</f>
        <v>980</v>
      </c>
      <c r="O1139">
        <f>salesTable[revenue_final]</f>
        <v>8820</v>
      </c>
      <c r="P1139" t="str">
        <f>salesTable[Phone_final]</f>
        <v>0599454603</v>
      </c>
      <c r="Q1139" t="str">
        <f>salesTable[email_final]</f>
        <v>Daniel.Appiah94@Example.Com</v>
      </c>
      <c r="R1139" t="str">
        <f>salesTable[sources_final]</f>
        <v>Retail_POS_2025.csv</v>
      </c>
      <c r="S1139" s="22"/>
    </row>
    <row r="1140" spans="1:19" x14ac:dyDescent="0.3">
      <c r="A1140" s="8" t="str">
        <f>salesTable[orderRef_final]</f>
        <v>SUSPICIOUS</v>
      </c>
      <c r="B1140" s="17">
        <f>salesTable[orderDate_final]</f>
        <v>45852</v>
      </c>
      <c r="C1140" s="17" t="str">
        <f>salesTable[CustomerID_final]</f>
        <v>C0023</v>
      </c>
      <c r="D1140" s="17" t="str">
        <f>salesTable[firstName_Final]</f>
        <v>DANIEL</v>
      </c>
      <c r="E1140" s="17" t="str">
        <f>salesTable[lastName_final]</f>
        <v>MENSAH</v>
      </c>
      <c r="F1140" s="17" t="str">
        <f>salesTable[Region_Final]</f>
        <v>HO</v>
      </c>
      <c r="G1140" t="str">
        <f>salesTable[productID_Final]</f>
        <v>P004</v>
      </c>
      <c r="H1140" t="str">
        <f>salesTable[productName_final]</f>
        <v>LASER PRINTER</v>
      </c>
      <c r="I1140" t="str">
        <f>salesTable[productCategory_finalStatus]</f>
        <v>OFFICE SUPPLIES</v>
      </c>
      <c r="J1140" t="str">
        <f>salesTable[customerType_Final]</f>
        <v>GOVERNMENT</v>
      </c>
      <c r="K1140" t="str">
        <f>salesTable[SalesChannel_final]</f>
        <v>MOBILE APP</v>
      </c>
      <c r="L1140" t="str">
        <f>salesTable[paymentMethod_Final]</f>
        <v>MOBILE MONEY</v>
      </c>
      <c r="M1140">
        <f>salesTable[Quantity_final]</f>
        <v>12</v>
      </c>
      <c r="N1140">
        <f>salesTable[UnitPrice_final]</f>
        <v>1650</v>
      </c>
      <c r="O1140">
        <f>salesTable[revenue_final]</f>
        <v>19800</v>
      </c>
      <c r="P1140" t="str">
        <f>salesTable[Phone_final]</f>
        <v>0502448704</v>
      </c>
      <c r="Q1140" t="str">
        <f>salesTable[email_final]</f>
        <v>Daniel.Mensah98@Example.Com</v>
      </c>
      <c r="R1140" t="str">
        <f>salesTable[sources_final]</f>
        <v>Online_Sales_2025.xlsx</v>
      </c>
      <c r="S1140" s="22"/>
    </row>
    <row r="1141" spans="1:19" x14ac:dyDescent="0.3">
      <c r="A1141" s="8" t="str">
        <f>salesTable[orderRef_final]</f>
        <v>SUSPICIOUS</v>
      </c>
      <c r="B1141" s="17">
        <f>salesTable[orderDate_final]</f>
        <v>45831</v>
      </c>
      <c r="C1141" s="17" t="str">
        <f>salesTable[CustomerID_final]</f>
        <v>C0009</v>
      </c>
      <c r="D1141" s="17" t="str">
        <f>salesTable[firstName_Final]</f>
        <v>AKOSUA</v>
      </c>
      <c r="E1141" s="17" t="str">
        <f>salesTable[lastName_final]</f>
        <v>OWUSU</v>
      </c>
      <c r="F1141" s="17" t="str">
        <f>salesTable[Region_Final]</f>
        <v>KUMASI</v>
      </c>
      <c r="G1141" t="str">
        <f>salesTable[productID_Final]</f>
        <v>P008</v>
      </c>
      <c r="H1141" t="str">
        <f>salesTable[productName_final]</f>
        <v>MICROWAVE 25L</v>
      </c>
      <c r="I1141" t="str">
        <f>salesTable[productCategory_finalStatus]</f>
        <v>HOME APPLIANCES</v>
      </c>
      <c r="J1141" t="str">
        <f>salesTable[customerType_Final]</f>
        <v>BUSINESS</v>
      </c>
      <c r="K1141" t="str">
        <f>salesTable[SalesChannel_final]</f>
        <v>MOBILE APP</v>
      </c>
      <c r="L1141" t="str">
        <f>salesTable[paymentMethod_Final]</f>
        <v>CARD</v>
      </c>
      <c r="M1141">
        <f>salesTable[Quantity_final]</f>
        <v>12</v>
      </c>
      <c r="N1141">
        <f>salesTable[UnitPrice_final]</f>
        <v>1350</v>
      </c>
      <c r="O1141">
        <f>salesTable[revenue_final]</f>
        <v>16200</v>
      </c>
      <c r="P1141" t="str">
        <f>salesTable[Phone_final]</f>
        <v>0248646629</v>
      </c>
      <c r="Q1141" t="str">
        <f>salesTable[email_final]</f>
        <v>Akosua.Owusu50@Example.Com</v>
      </c>
      <c r="R1141" t="str">
        <f>salesTable[sources_final]</f>
        <v>Online_Sales_2025.xlsx</v>
      </c>
      <c r="S1141" s="22"/>
    </row>
    <row r="1142" spans="1:19" x14ac:dyDescent="0.3">
      <c r="A1142" s="8" t="str">
        <f>salesTable[orderRef_final]</f>
        <v>SUSPICIOUS</v>
      </c>
      <c r="B1142" s="17">
        <f>salesTable[orderDate_final]</f>
        <v>45797</v>
      </c>
      <c r="C1142" s="17" t="str">
        <f>salesTable[CustomerID_final]</f>
        <v>C0245</v>
      </c>
      <c r="D1142" s="17" t="str">
        <f>salesTable[firstName_Final]</f>
        <v>ESI</v>
      </c>
      <c r="E1142" s="17" t="str">
        <f>salesTable[lastName_final]</f>
        <v>APPIAH</v>
      </c>
      <c r="F1142" s="17" t="str">
        <f>salesTable[Region_Final]</f>
        <v>TAMALE</v>
      </c>
      <c r="G1142" t="str">
        <f>salesTable[productID_Final]</f>
        <v>P012</v>
      </c>
      <c r="H1142" t="str">
        <f>salesTable[productName_final]</f>
        <v>BLENDER PLUS</v>
      </c>
      <c r="I1142" t="str">
        <f>salesTable[productCategory_finalStatus]</f>
        <v>HOME APPLIANCES</v>
      </c>
      <c r="J1142" t="str">
        <f>salesTable[customerType_Final]</f>
        <v>GOVERNMENT</v>
      </c>
      <c r="K1142" t="str">
        <f>salesTable[SalesChannel_final]</f>
        <v>MOBILE APP</v>
      </c>
      <c r="L1142" t="str">
        <f>salesTable[paymentMethod_Final]</f>
        <v>BANK TRANSFER</v>
      </c>
      <c r="M1142">
        <f>salesTable[Quantity_final]</f>
        <v>7</v>
      </c>
      <c r="N1142">
        <f>salesTable[UnitPrice_final]</f>
        <v>670</v>
      </c>
      <c r="O1142">
        <f>salesTable[revenue_final]</f>
        <v>4690</v>
      </c>
      <c r="P1142" t="str">
        <f>salesTable[Phone_final]</f>
        <v>0505534232</v>
      </c>
      <c r="Q1142" t="str">
        <f>salesTable[email_final]</f>
        <v>Esi.Appiah38@Example.Com</v>
      </c>
      <c r="R1142" t="str">
        <f>salesTable[sources_final]</f>
        <v>Mobile_App_Export.csv</v>
      </c>
      <c r="S1142" s="22"/>
    </row>
    <row r="1143" spans="1:19" x14ac:dyDescent="0.3">
      <c r="A1143" s="8" t="str">
        <f>salesTable[orderRef_final]</f>
        <v>SUSPICIOUS</v>
      </c>
      <c r="B1143" s="17">
        <f>salesTable[orderDate_final]</f>
        <v>45898</v>
      </c>
      <c r="C1143" s="17" t="str">
        <f>salesTable[CustomerID_final]</f>
        <v>C0012</v>
      </c>
      <c r="D1143" s="17" t="str">
        <f>salesTable[firstName_Final]</f>
        <v>KOJO</v>
      </c>
      <c r="E1143" s="17" t="str">
        <f>salesTable[lastName_final]</f>
        <v>ANTWI</v>
      </c>
      <c r="F1143" s="17" t="str">
        <f>salesTable[Region_Final]</f>
        <v>MISSING</v>
      </c>
      <c r="G1143" t="str">
        <f>salesTable[productID_Final]</f>
        <v>P003</v>
      </c>
      <c r="H1143" t="str">
        <f>salesTable[productName_final]</f>
        <v>WIRELESS HEADSET</v>
      </c>
      <c r="I1143" t="str">
        <f>salesTable[productCategory_finalStatus]</f>
        <v>ELECTRONICS</v>
      </c>
      <c r="J1143" t="str">
        <f>salesTable[customerType_Final]</f>
        <v>INDIVIDUAL</v>
      </c>
      <c r="K1143" t="str">
        <f>salesTable[SalesChannel_final]</f>
        <v>MOBILE APP</v>
      </c>
      <c r="L1143" t="str">
        <f>salesTable[paymentMethod_Final]</f>
        <v>CASH</v>
      </c>
      <c r="M1143">
        <f>salesTable[Quantity_final]</f>
        <v>5</v>
      </c>
      <c r="N1143">
        <f>salesTable[UnitPrice_final]</f>
        <v>420</v>
      </c>
      <c r="O1143">
        <f>salesTable[revenue_final]</f>
        <v>2100</v>
      </c>
      <c r="P1143" t="str">
        <f>salesTable[Phone_final]</f>
        <v>0542641651</v>
      </c>
      <c r="Q1143" t="str">
        <f>salesTable[email_final]</f>
        <v>Kojo.Antwi22@Example.Com</v>
      </c>
      <c r="R1143" t="str">
        <f>salesTable[sources_final]</f>
        <v>Agent_App_2025.csv</v>
      </c>
      <c r="S1143" s="22"/>
    </row>
    <row r="1144" spans="1:19" x14ac:dyDescent="0.3">
      <c r="A1144" s="8" t="str">
        <f>salesTable[orderRef_final]</f>
        <v>SUSPICIOUS</v>
      </c>
      <c r="B1144" s="17">
        <f>salesTable[orderDate_final]</f>
        <v>45968</v>
      </c>
      <c r="C1144" s="17" t="str">
        <f>salesTable[CustomerID_final]</f>
        <v>C0150</v>
      </c>
      <c r="D1144" s="17" t="str">
        <f>salesTable[firstName_Final]</f>
        <v>NAA</v>
      </c>
      <c r="E1144" s="17" t="str">
        <f>salesTable[lastName_final]</f>
        <v>OWUSU</v>
      </c>
      <c r="F1144" s="17" t="str">
        <f>salesTable[Region_Final]</f>
        <v>HO</v>
      </c>
      <c r="G1144" t="str">
        <f>salesTable[productID_Final]</f>
        <v>P004</v>
      </c>
      <c r="H1144" t="str">
        <f>salesTable[productName_final]</f>
        <v>LASER PRINTER</v>
      </c>
      <c r="I1144" t="str">
        <f>salesTable[productCategory_finalStatus]</f>
        <v>OFFICE SUPPLIES</v>
      </c>
      <c r="J1144" t="str">
        <f>salesTable[customerType_Final]</f>
        <v>GOVERNMENT</v>
      </c>
      <c r="K1144" t="str">
        <f>salesTable[SalesChannel_final]</f>
        <v>AGENT</v>
      </c>
      <c r="L1144" t="str">
        <f>salesTable[paymentMethod_Final]</f>
        <v>CASH</v>
      </c>
      <c r="M1144">
        <f>salesTable[Quantity_final]</f>
        <v>12</v>
      </c>
      <c r="N1144">
        <f>salesTable[UnitPrice_final]</f>
        <v>1650</v>
      </c>
      <c r="O1144">
        <f>salesTable[revenue_final]</f>
        <v>19800</v>
      </c>
      <c r="P1144" t="str">
        <f>salesTable[Phone_final]</f>
        <v>0559354420</v>
      </c>
      <c r="Q1144" t="str">
        <f>salesTable[email_final]</f>
        <v>Naa.Owusu15@Example.Com</v>
      </c>
      <c r="R1144" t="str">
        <f>salesTable[sources_final]</f>
        <v>Mobile_App_Export.csv</v>
      </c>
      <c r="S1144" s="22"/>
    </row>
    <row r="1145" spans="1:19" x14ac:dyDescent="0.3">
      <c r="A1145" s="8" t="str">
        <f>salesTable[orderRef_final]</f>
        <v>SUSPICIOUS</v>
      </c>
      <c r="B1145" s="17">
        <f>salesTable[orderDate_final]</f>
        <v>45961</v>
      </c>
      <c r="C1145" s="17" t="str">
        <f>salesTable[CustomerID_final]</f>
        <v>C0061</v>
      </c>
      <c r="D1145" s="17" t="str">
        <f>salesTable[firstName_Final]</f>
        <v>DANIEL</v>
      </c>
      <c r="E1145" s="17" t="str">
        <f>salesTable[lastName_final]</f>
        <v>MENSAH</v>
      </c>
      <c r="F1145" s="17" t="str">
        <f>salesTable[Region_Final]</f>
        <v>TAMALE</v>
      </c>
      <c r="G1145" t="str">
        <f>salesTable[productID_Final]</f>
        <v>P006</v>
      </c>
      <c r="H1145" t="str">
        <f>salesTable[productName_final]</f>
        <v>STANDING DESK</v>
      </c>
      <c r="I1145" t="str">
        <f>salesTable[productCategory_finalStatus]</f>
        <v>FURNITURE</v>
      </c>
      <c r="J1145" t="str">
        <f>salesTable[customerType_Final]</f>
        <v>GOVERNMENT</v>
      </c>
      <c r="K1145" t="str">
        <f>salesTable[SalesChannel_final]</f>
        <v>IN-STORE</v>
      </c>
      <c r="L1145" t="str">
        <f>salesTable[paymentMethod_Final]</f>
        <v>BANK TRANSFER</v>
      </c>
      <c r="M1145">
        <f>salesTable[Quantity_final]</f>
        <v>10</v>
      </c>
      <c r="N1145">
        <f>salesTable[UnitPrice_final]</f>
        <v>1950</v>
      </c>
      <c r="O1145">
        <f>salesTable[revenue_final]</f>
        <v>19500</v>
      </c>
      <c r="P1145" t="str">
        <f>salesTable[Phone_final]</f>
        <v>0595075197</v>
      </c>
      <c r="Q1145" t="str">
        <f>salesTable[email_final]</f>
        <v>Daniel.Mensah21@Example.Com</v>
      </c>
      <c r="R1145" t="str">
        <f>salesTable[sources_final]</f>
        <v>Mobile_App_Export.csv</v>
      </c>
      <c r="S1145" s="22"/>
    </row>
    <row r="1146" spans="1:19" x14ac:dyDescent="0.3">
      <c r="A1146" s="8" t="str">
        <f>salesTable[orderRef_final]</f>
        <v>SUSPICIOUS</v>
      </c>
      <c r="B1146" s="17">
        <f>salesTable[orderDate_final]</f>
        <v>45777</v>
      </c>
      <c r="C1146" s="17" t="str">
        <f>salesTable[CustomerID_final]</f>
        <v>C0368</v>
      </c>
      <c r="D1146" s="17" t="str">
        <f>salesTable[firstName_Final]</f>
        <v>DANIEL</v>
      </c>
      <c r="E1146" s="17" t="str">
        <f>salesTable[lastName_final]</f>
        <v>ANTWI</v>
      </c>
      <c r="F1146" s="17" t="str">
        <f>salesTable[Region_Final]</f>
        <v>HO</v>
      </c>
      <c r="G1146" t="str">
        <f>salesTable[productID_Final]</f>
        <v>P010</v>
      </c>
      <c r="H1146" t="str">
        <f>salesTable[productName_final]</f>
        <v>AIR CONDITIONER</v>
      </c>
      <c r="I1146" t="str">
        <f>salesTable[productCategory_finalStatus]</f>
        <v>HOME APPLIANCES</v>
      </c>
      <c r="J1146" t="str">
        <f>salesTable[customerType_Final]</f>
        <v>INDIVIDUAL</v>
      </c>
      <c r="K1146" t="str">
        <f>salesTable[SalesChannel_final]</f>
        <v>AGENT</v>
      </c>
      <c r="L1146" t="str">
        <f>salesTable[paymentMethod_Final]</f>
        <v>MOBILE MONEY</v>
      </c>
      <c r="M1146">
        <f>salesTable[Quantity_final]</f>
        <v>1</v>
      </c>
      <c r="N1146">
        <f>salesTable[UnitPrice_final]</f>
        <v>3600</v>
      </c>
      <c r="O1146">
        <f>salesTable[revenue_final]</f>
        <v>3600</v>
      </c>
      <c r="P1146" t="str">
        <f>salesTable[Phone_final]</f>
        <v>0241234567</v>
      </c>
      <c r="Q1146" t="str">
        <f>salesTable[email_final]</f>
        <v>Daniel.Antwi80@Example.Com</v>
      </c>
      <c r="R1146" t="str">
        <f>salesTable[sources_final]</f>
        <v>Agent_App_2025.csv</v>
      </c>
      <c r="S1146" s="22"/>
    </row>
    <row r="1147" spans="1:19" x14ac:dyDescent="0.3">
      <c r="A1147" s="8" t="str">
        <f>salesTable[orderRef_final]</f>
        <v>SUSPICIOUS</v>
      </c>
      <c r="B1147" s="17">
        <f>salesTable[orderDate_final]</f>
        <v>45851</v>
      </c>
      <c r="C1147" s="17" t="str">
        <f>salesTable[CustomerID_final]</f>
        <v>C0292</v>
      </c>
      <c r="D1147" s="17" t="str">
        <f>salesTable[firstName_Final]</f>
        <v>ABENA</v>
      </c>
      <c r="E1147" s="17" t="str">
        <f>salesTable[lastName_final]</f>
        <v>ADDO</v>
      </c>
      <c r="F1147" s="17" t="str">
        <f>salesTable[Region_Final]</f>
        <v>ACCRA</v>
      </c>
      <c r="G1147" t="str">
        <f>salesTable[productID_Final]</f>
        <v>P012</v>
      </c>
      <c r="H1147" t="str">
        <f>salesTable[productName_final]</f>
        <v>BLENDER PLUS</v>
      </c>
      <c r="I1147" t="str">
        <f>salesTable[productCategory_finalStatus]</f>
        <v>HOME APPLIANCES</v>
      </c>
      <c r="J1147" t="str">
        <f>salesTable[customerType_Final]</f>
        <v>INDIVIDUAL</v>
      </c>
      <c r="K1147" t="str">
        <f>salesTable[SalesChannel_final]</f>
        <v>ONLINE</v>
      </c>
      <c r="L1147" t="str">
        <f>salesTable[paymentMethod_Final]</f>
        <v>CARD</v>
      </c>
      <c r="M1147">
        <f>salesTable[Quantity_final]</f>
        <v>12</v>
      </c>
      <c r="N1147">
        <f>salesTable[UnitPrice_final]</f>
        <v>620</v>
      </c>
      <c r="O1147">
        <f>salesTable[revenue_final]</f>
        <v>7440</v>
      </c>
      <c r="P1147" t="str">
        <f>salesTable[Phone_final]</f>
        <v>0242446806</v>
      </c>
      <c r="Q1147" t="str">
        <f>salesTable[email_final]</f>
        <v>Abena.Addo59@Example.Com</v>
      </c>
      <c r="R1147" t="str">
        <f>salesTable[sources_final]</f>
        <v>Mobile_App_Export.csv</v>
      </c>
      <c r="S1147" s="22"/>
    </row>
    <row r="1148" spans="1:19" x14ac:dyDescent="0.3">
      <c r="A1148" s="8" t="str">
        <f>salesTable[orderRef_final]</f>
        <v>SUSPICIOUS</v>
      </c>
      <c r="B1148" s="17">
        <f>salesTable[orderDate_final]</f>
        <v>45901</v>
      </c>
      <c r="C1148" s="17" t="str">
        <f>salesTable[CustomerID_final]</f>
        <v>C0031</v>
      </c>
      <c r="D1148" s="17" t="str">
        <f>salesTable[firstName_Final]</f>
        <v>ABENA</v>
      </c>
      <c r="E1148" s="17" t="str">
        <f>salesTable[lastName_final]</f>
        <v>ARTHUR</v>
      </c>
      <c r="F1148" s="17" t="str">
        <f>salesTable[Region_Final]</f>
        <v>TAMALE</v>
      </c>
      <c r="G1148" t="str">
        <f>salesTable[productID_Final]</f>
        <v>P010</v>
      </c>
      <c r="H1148" t="str">
        <f>salesTable[productName_final]</f>
        <v>AIR CONDITIONER</v>
      </c>
      <c r="I1148" t="str">
        <f>salesTable[productCategory_finalStatus]</f>
        <v>HOME APPLIANCES</v>
      </c>
      <c r="J1148" t="str">
        <f>salesTable[customerType_Final]</f>
        <v>GOVERNMENT</v>
      </c>
      <c r="K1148" t="str">
        <f>salesTable[SalesChannel_final]</f>
        <v>IN-STORE</v>
      </c>
      <c r="L1148" t="str">
        <f>salesTable[paymentMethod_Final]</f>
        <v>CASH</v>
      </c>
      <c r="M1148">
        <f>salesTable[Quantity_final]</f>
        <v>4</v>
      </c>
      <c r="N1148">
        <f>salesTable[UnitPrice_final]</f>
        <v>3600</v>
      </c>
      <c r="O1148">
        <f>salesTable[revenue_final]</f>
        <v>14400</v>
      </c>
      <c r="P1148" t="str">
        <f>salesTable[Phone_final]</f>
        <v>0543907746</v>
      </c>
      <c r="Q1148" t="str">
        <f>salesTable[email_final]</f>
        <v>Abena.Arthur85@Example.Com</v>
      </c>
      <c r="R1148" t="str">
        <f>salesTable[sources_final]</f>
        <v>Online_Sales_2025.xlsx</v>
      </c>
      <c r="S1148" s="22"/>
    </row>
    <row r="1149" spans="1:19" x14ac:dyDescent="0.3">
      <c r="A1149" s="8" t="str">
        <f>salesTable[orderRef_final]</f>
        <v>SUSPICIOUS</v>
      </c>
      <c r="B1149" s="17">
        <f>salesTable[orderDate_final]</f>
        <v>45998</v>
      </c>
      <c r="C1149" s="17" t="str">
        <f>salesTable[CustomerID_final]</f>
        <v>C0374</v>
      </c>
      <c r="D1149" s="17" t="str">
        <f>salesTable[firstName_Final]</f>
        <v>KOJO</v>
      </c>
      <c r="E1149" s="17" t="str">
        <f>salesTable[lastName_final]</f>
        <v>ARTHUR</v>
      </c>
      <c r="F1149" s="17" t="str">
        <f>salesTable[Region_Final]</f>
        <v>TAMALE</v>
      </c>
      <c r="G1149" t="str">
        <f>salesTable[productID_Final]</f>
        <v>P001</v>
      </c>
      <c r="H1149" t="str">
        <f>salesTable[productName_final]</f>
        <v>LAPTOP PRO 14</v>
      </c>
      <c r="I1149" t="str">
        <f>salesTable[productCategory_finalStatus]</f>
        <v>ELECTRONICS</v>
      </c>
      <c r="J1149" t="str">
        <f>salesTable[customerType_Final]</f>
        <v>INDIVIDUAL</v>
      </c>
      <c r="K1149" t="str">
        <f>salesTable[SalesChannel_final]</f>
        <v>AGENT</v>
      </c>
      <c r="L1149" t="str">
        <f>salesTable[paymentMethod_Final]</f>
        <v>CASH</v>
      </c>
      <c r="M1149">
        <f>salesTable[Quantity_final]</f>
        <v>11</v>
      </c>
      <c r="N1149">
        <f>salesTable[UnitPrice_final]</f>
        <v>4200</v>
      </c>
      <c r="O1149">
        <f>salesTable[revenue_final]</f>
        <v>46200</v>
      </c>
      <c r="P1149" t="str">
        <f>salesTable[Phone_final]</f>
        <v>0206299513</v>
      </c>
      <c r="Q1149" t="str">
        <f>salesTable[email_final]</f>
        <v>Kojo.Arthur98Example.Com</v>
      </c>
      <c r="R1149" t="str">
        <f>salesTable[sources_final]</f>
        <v>Agent_App_2025.csv</v>
      </c>
      <c r="S1149" s="22"/>
    </row>
    <row r="1150" spans="1:19" x14ac:dyDescent="0.3">
      <c r="A1150" s="8" t="str">
        <f>salesTable[orderRef_final]</f>
        <v>SUSPICIOUS</v>
      </c>
      <c r="B1150" s="17">
        <f>salesTable[orderDate_final]</f>
        <v>45719</v>
      </c>
      <c r="C1150" s="17" t="str">
        <f>salesTable[CustomerID_final]</f>
        <v>C0130</v>
      </c>
      <c r="D1150" s="17" t="str">
        <f>salesTable[firstName_Final]</f>
        <v>AMA</v>
      </c>
      <c r="E1150" s="17" t="str">
        <f>salesTable[lastName_final]</f>
        <v>ASARE</v>
      </c>
      <c r="F1150" s="17" t="str">
        <f>salesTable[Region_Final]</f>
        <v>TAMALE</v>
      </c>
      <c r="G1150" t="str">
        <f>salesTable[productID_Final]</f>
        <v>P007</v>
      </c>
      <c r="H1150" t="str">
        <f>salesTable[productName_final]</f>
        <v>COTTON SHIRT</v>
      </c>
      <c r="I1150" t="str">
        <f>salesTable[productCategory_finalStatus]</f>
        <v>CLOTHING</v>
      </c>
      <c r="J1150" t="str">
        <f>salesTable[customerType_Final]</f>
        <v>GOVERNMENT</v>
      </c>
      <c r="K1150" t="str">
        <f>salesTable[SalesChannel_final]</f>
        <v>AGENT</v>
      </c>
      <c r="L1150" t="str">
        <f>salesTable[paymentMethod_Final]</f>
        <v>CASH</v>
      </c>
      <c r="M1150">
        <f>salesTable[Quantity_final]</f>
        <v>6</v>
      </c>
      <c r="N1150">
        <f>salesTable[UnitPrice_final]</f>
        <v>180</v>
      </c>
      <c r="O1150" t="str">
        <f>salesTable[revenue_final]</f>
        <v>invalid</v>
      </c>
      <c r="P1150" t="str">
        <f>salesTable[Phone_final]</f>
        <v>0598842154</v>
      </c>
      <c r="Q1150" t="str">
        <f>salesTable[email_final]</f>
        <v>Ama.Asare74@Example.Com</v>
      </c>
      <c r="R1150" t="str">
        <f>salesTable[sources_final]</f>
        <v>Online_Sales_2025.xlsx</v>
      </c>
      <c r="S1150" s="22"/>
    </row>
    <row r="1151" spans="1:19" x14ac:dyDescent="0.3">
      <c r="A1151" s="8" t="str">
        <f>salesTable[orderRef_final]</f>
        <v>SUSPICIOUS</v>
      </c>
      <c r="B1151" s="17">
        <f>salesTable[orderDate_final]</f>
        <v>45826</v>
      </c>
      <c r="C1151" s="17" t="str">
        <f>salesTable[CustomerID_final]</f>
        <v>C0242</v>
      </c>
      <c r="D1151" s="17" t="str">
        <f>salesTable[firstName_Final]</f>
        <v>KOJO</v>
      </c>
      <c r="E1151" s="17" t="str">
        <f>salesTable[lastName_final]</f>
        <v>OWUSU</v>
      </c>
      <c r="F1151" s="17" t="str">
        <f>salesTable[Region_Final]</f>
        <v>ACCRA</v>
      </c>
      <c r="G1151" t="str">
        <f>salesTable[productID_Final]</f>
        <v>P002</v>
      </c>
      <c r="H1151" t="str">
        <f>salesTable[productName_final]</f>
        <v>OFFICE CHAIR</v>
      </c>
      <c r="I1151" t="str">
        <f>salesTable[productCategory_finalStatus]</f>
        <v>FURNITURE</v>
      </c>
      <c r="J1151" t="str">
        <f>salesTable[customerType_Final]</f>
        <v>INDIVIDUAL</v>
      </c>
      <c r="K1151" t="str">
        <f>salesTable[SalesChannel_final]</f>
        <v>MOBILE APP</v>
      </c>
      <c r="L1151" t="str">
        <f>salesTable[paymentMethod_Final]</f>
        <v>BANK TRANSFER</v>
      </c>
      <c r="M1151">
        <f>salesTable[Quantity_final]</f>
        <v>2</v>
      </c>
      <c r="N1151">
        <f>salesTable[UnitPrice_final]</f>
        <v>850</v>
      </c>
      <c r="O1151">
        <f>salesTable[revenue_final]</f>
        <v>1700</v>
      </c>
      <c r="P1151" t="str">
        <f>salesTable[Phone_final]</f>
        <v>0275732420</v>
      </c>
      <c r="Q1151" t="str">
        <f>salesTable[email_final]</f>
        <v>Kojo.Owusu90@Example.Com</v>
      </c>
      <c r="R1151" t="str">
        <f>salesTable[sources_final]</f>
        <v>Retail_POS_2025.csv</v>
      </c>
      <c r="S1151" s="22"/>
    </row>
    <row r="1152" spans="1:19" x14ac:dyDescent="0.3">
      <c r="A1152" s="8" t="str">
        <f>salesTable[orderRef_final]</f>
        <v>SUSPICIOUS</v>
      </c>
      <c r="B1152" s="17">
        <f>salesTable[orderDate_final]</f>
        <v>45845</v>
      </c>
      <c r="C1152" s="17" t="str">
        <f>salesTable[CustomerID_final]</f>
        <v>C0168</v>
      </c>
      <c r="D1152" s="17" t="str">
        <f>salesTable[firstName_Final]</f>
        <v>KOFI</v>
      </c>
      <c r="E1152" s="17" t="str">
        <f>salesTable[lastName_final]</f>
        <v>OSEI</v>
      </c>
      <c r="F1152" s="17" t="str">
        <f>salesTable[Region_Final]</f>
        <v>HO</v>
      </c>
      <c r="G1152" t="str">
        <f>salesTable[productID_Final]</f>
        <v>P007</v>
      </c>
      <c r="H1152" t="str">
        <f>salesTable[productName_final]</f>
        <v>COTTON SHIRT</v>
      </c>
      <c r="I1152" t="str">
        <f>salesTable[productCategory_finalStatus]</f>
        <v>CLOTHING</v>
      </c>
      <c r="J1152" t="str">
        <f>salesTable[customerType_Final]</f>
        <v>BUSINESS</v>
      </c>
      <c r="K1152" t="str">
        <f>salesTable[SalesChannel_final]</f>
        <v>IN-STORE</v>
      </c>
      <c r="L1152" t="str">
        <f>salesTable[paymentMethod_Final]</f>
        <v>CASH</v>
      </c>
      <c r="M1152">
        <f>salesTable[Quantity_final]</f>
        <v>5</v>
      </c>
      <c r="N1152">
        <f>salesTable[UnitPrice_final]</f>
        <v>180</v>
      </c>
      <c r="O1152">
        <f>salesTable[revenue_final]</f>
        <v>900</v>
      </c>
      <c r="P1152" t="str">
        <f>salesTable[Phone_final]</f>
        <v>0248434496</v>
      </c>
      <c r="Q1152" t="str">
        <f>salesTable[email_final]</f>
        <v>Kofi.Osei17@Example.Com</v>
      </c>
      <c r="R1152" t="str">
        <f>salesTable[sources_final]</f>
        <v>Online_Sales_2025.xlsx</v>
      </c>
      <c r="S1152" s="22"/>
    </row>
    <row r="1153" spans="1:19" x14ac:dyDescent="0.3">
      <c r="A1153" s="8" t="str">
        <f>salesTable[orderRef_final]</f>
        <v>SUSPICIOUS</v>
      </c>
      <c r="B1153" s="17" t="str">
        <f>salesTable[orderDate_final]</f>
        <v>OUT OF SCOPE</v>
      </c>
      <c r="C1153" s="17" t="str">
        <f>salesTable[CustomerID_final]</f>
        <v>C0356</v>
      </c>
      <c r="D1153" s="17" t="str">
        <f>salesTable[firstName_Final]</f>
        <v>KOFI</v>
      </c>
      <c r="E1153" s="17" t="str">
        <f>salesTable[lastName_final]</f>
        <v>ANTWI</v>
      </c>
      <c r="F1153" s="17" t="str">
        <f>salesTable[Region_Final]</f>
        <v>MISSING</v>
      </c>
      <c r="G1153" t="str">
        <f>salesTable[productID_Final]</f>
        <v>P003</v>
      </c>
      <c r="H1153" t="str">
        <f>salesTable[productName_final]</f>
        <v>WIRELESS HEADSET</v>
      </c>
      <c r="I1153" t="str">
        <f>salesTable[productCategory_finalStatus]</f>
        <v>ELECTRONICS</v>
      </c>
      <c r="J1153" t="str">
        <f>salesTable[customerType_Final]</f>
        <v>GOVERNMENT</v>
      </c>
      <c r="K1153" t="str">
        <f>salesTable[SalesChannel_final]</f>
        <v>AGENT</v>
      </c>
      <c r="L1153" t="str">
        <f>salesTable[paymentMethod_Final]</f>
        <v>MOBILE MONEY</v>
      </c>
      <c r="M1153">
        <f>salesTable[Quantity_final]</f>
        <v>12</v>
      </c>
      <c r="N1153">
        <f>salesTable[UnitPrice_final]</f>
        <v>420</v>
      </c>
      <c r="O1153">
        <f>salesTable[revenue_final]</f>
        <v>5040</v>
      </c>
      <c r="P1153" t="str">
        <f>salesTable[Phone_final]</f>
        <v>0598089277</v>
      </c>
      <c r="Q1153" t="str">
        <f>salesTable[email_final]</f>
        <v>Kofi.Antwi9@Example.Com</v>
      </c>
      <c r="R1153" t="str">
        <f>salesTable[sources_final]</f>
        <v>Agent_App_2025.csv</v>
      </c>
      <c r="S1153" s="22"/>
    </row>
    <row r="1154" spans="1:19" x14ac:dyDescent="0.3">
      <c r="A1154" s="8" t="str">
        <f>salesTable[orderRef_final]</f>
        <v>SUSPICIOUS</v>
      </c>
      <c r="B1154" s="17">
        <f>salesTable[orderDate_final]</f>
        <v>45888</v>
      </c>
      <c r="C1154" s="17" t="str">
        <f>salesTable[CustomerID_final]</f>
        <v>C0296</v>
      </c>
      <c r="D1154" s="17" t="str">
        <f>salesTable[firstName_Final]</f>
        <v>DANIEL</v>
      </c>
      <c r="E1154" s="17" t="str">
        <f>salesTable[lastName_final]</f>
        <v>ANTWI</v>
      </c>
      <c r="F1154" s="17" t="str">
        <f>salesTable[Region_Final]</f>
        <v>TAMALE</v>
      </c>
      <c r="G1154" t="str">
        <f>salesTable[productID_Final]</f>
        <v>P005</v>
      </c>
      <c r="H1154" t="str">
        <f>salesTable[productName_final]</f>
        <v>SMARTPHONE X</v>
      </c>
      <c r="I1154" t="str">
        <f>salesTable[productCategory_finalStatus]</f>
        <v>ELECTRONICS</v>
      </c>
      <c r="J1154" t="str">
        <f>salesTable[customerType_Final]</f>
        <v>BUSINESS</v>
      </c>
      <c r="K1154" t="str">
        <f>salesTable[SalesChannel_final]</f>
        <v>AGENT</v>
      </c>
      <c r="L1154" t="str">
        <f>salesTable[paymentMethod_Final]</f>
        <v>CARD</v>
      </c>
      <c r="M1154">
        <f>salesTable[Quantity_final]</f>
        <v>5</v>
      </c>
      <c r="N1154">
        <f>salesTable[UnitPrice_final]</f>
        <v>2800</v>
      </c>
      <c r="O1154">
        <f>salesTable[revenue_final]</f>
        <v>14000</v>
      </c>
      <c r="P1154" t="str">
        <f>salesTable[Phone_final]</f>
        <v>0242578053</v>
      </c>
      <c r="Q1154" t="str">
        <f>salesTable[email_final]</f>
        <v>Daniel.Antwi76@Example.Com</v>
      </c>
      <c r="R1154" t="str">
        <f>salesTable[sources_final]</f>
        <v>Agent_App_2025.csv</v>
      </c>
      <c r="S1154" s="22"/>
    </row>
    <row r="1155" spans="1:19" x14ac:dyDescent="0.3">
      <c r="A1155" s="8" t="str">
        <f>salesTable[orderRef_final]</f>
        <v>SUSPICIOUS</v>
      </c>
      <c r="B1155" s="17" t="str">
        <f>salesTable[orderDate_final]</f>
        <v>OUT OF SCOPE</v>
      </c>
      <c r="C1155" s="17" t="str">
        <f>salesTable[CustomerID_final]</f>
        <v>C0303</v>
      </c>
      <c r="D1155" s="17" t="str">
        <f>salesTable[firstName_Final]</f>
        <v>KWAME</v>
      </c>
      <c r="E1155" s="17" t="str">
        <f>salesTable[lastName_final]</f>
        <v>ADDO</v>
      </c>
      <c r="F1155" s="17" t="str">
        <f>salesTable[Region_Final]</f>
        <v>SUNYANI</v>
      </c>
      <c r="G1155" t="str">
        <f>salesTable[productID_Final]</f>
        <v>P012</v>
      </c>
      <c r="H1155" t="str">
        <f>salesTable[productName_final]</f>
        <v>BLENDER PLUS</v>
      </c>
      <c r="I1155" t="str">
        <f>salesTable[productCategory_finalStatus]</f>
        <v>HOME APPLIANCES</v>
      </c>
      <c r="J1155" t="str">
        <f>salesTable[customerType_Final]</f>
        <v>INDIVIDUAL</v>
      </c>
      <c r="K1155" t="str">
        <f>salesTable[SalesChannel_final]</f>
        <v>AGENT</v>
      </c>
      <c r="L1155" t="str">
        <f>salesTable[paymentMethod_Final]</f>
        <v>CASH</v>
      </c>
      <c r="M1155" t="str">
        <f>salesTable[Quantity_final]</f>
        <v>INVALID</v>
      </c>
      <c r="N1155">
        <f>salesTable[UnitPrice_final]</f>
        <v>670</v>
      </c>
      <c r="O1155" t="str">
        <f>salesTable[revenue_final]</f>
        <v>INVALID</v>
      </c>
      <c r="P1155" t="str">
        <f>salesTable[Phone_final]</f>
        <v>0548829025</v>
      </c>
      <c r="Q1155" t="str">
        <f>salesTable[email_final]</f>
        <v>Kwame.Addo84@Example.Com</v>
      </c>
      <c r="R1155" t="str">
        <f>salesTable[sources_final]</f>
        <v>Mobile_App_Export.csv</v>
      </c>
      <c r="S1155" s="22"/>
    </row>
    <row r="1156" spans="1:19" x14ac:dyDescent="0.3">
      <c r="A1156" s="8" t="str">
        <f>salesTable[orderRef_final]</f>
        <v>SUSPICIOUS</v>
      </c>
      <c r="B1156" s="17" t="str">
        <f>salesTable[orderDate_final]</f>
        <v>OUT OF SCOPE</v>
      </c>
      <c r="C1156" s="17" t="str">
        <f>salesTable[CustomerID_final]</f>
        <v>C0360</v>
      </c>
      <c r="D1156" s="17" t="str">
        <f>salesTable[firstName_Final]</f>
        <v>KOFI</v>
      </c>
      <c r="E1156" s="17" t="str">
        <f>salesTable[lastName_final]</f>
        <v>OWUSU</v>
      </c>
      <c r="F1156" s="17" t="str">
        <f>salesTable[Region_Final]</f>
        <v>KOFORIDUA</v>
      </c>
      <c r="G1156" t="str">
        <f>salesTable[productID_Final]</f>
        <v>P002</v>
      </c>
      <c r="H1156" t="str">
        <f>salesTable[productName_final]</f>
        <v>OFFICE CHAIR</v>
      </c>
      <c r="I1156" t="str">
        <f>salesTable[productCategory_finalStatus]</f>
        <v>FURNITURE</v>
      </c>
      <c r="J1156" t="str">
        <f>salesTable[customerType_Final]</f>
        <v>INDIVIDUAL</v>
      </c>
      <c r="K1156" t="str">
        <f>salesTable[SalesChannel_final]</f>
        <v>AGENT</v>
      </c>
      <c r="L1156" t="str">
        <f>salesTable[paymentMethod_Final]</f>
        <v>MOBILE MONEY</v>
      </c>
      <c r="M1156">
        <f>salesTable[Quantity_final]</f>
        <v>4</v>
      </c>
      <c r="N1156">
        <f>salesTable[UnitPrice_final]</f>
        <v>850</v>
      </c>
      <c r="O1156" t="str">
        <f>salesTable[revenue_final]</f>
        <v>invalid</v>
      </c>
      <c r="P1156" t="str">
        <f>salesTable[Phone_final]</f>
        <v>0593973272</v>
      </c>
      <c r="Q1156" t="str">
        <f>salesTable[email_final]</f>
        <v>Kofi.Owusu47@Example.Com</v>
      </c>
      <c r="R1156" t="str">
        <f>salesTable[sources_final]</f>
        <v>Retail_POS_2025.csv</v>
      </c>
      <c r="S1156" s="22"/>
    </row>
    <row r="1157" spans="1:19" x14ac:dyDescent="0.3">
      <c r="A1157" s="8" t="str">
        <f>salesTable[orderRef_final]</f>
        <v>SUSPICIOUS</v>
      </c>
      <c r="B1157" s="17">
        <f>salesTable[orderDate_final]</f>
        <v>45983</v>
      </c>
      <c r="C1157" s="17" t="str">
        <f>salesTable[CustomerID_final]</f>
        <v>C0112</v>
      </c>
      <c r="D1157" s="17" t="str">
        <f>salesTable[firstName_Final]</f>
        <v>ABENA</v>
      </c>
      <c r="E1157" s="17" t="str">
        <f>salesTable[lastName_final]</f>
        <v>ARTHUR</v>
      </c>
      <c r="F1157" s="17" t="str">
        <f>salesTable[Region_Final]</f>
        <v>HO</v>
      </c>
      <c r="G1157" t="str">
        <f>salesTable[productID_Final]</f>
        <v>P004</v>
      </c>
      <c r="H1157" t="str">
        <f>salesTable[productName_final]</f>
        <v>LASER PRINTER</v>
      </c>
      <c r="I1157" t="str">
        <f>salesTable[productCategory_finalStatus]</f>
        <v>OFFICE SUPPLIES</v>
      </c>
      <c r="J1157" t="str">
        <f>salesTable[customerType_Final]</f>
        <v>GOVERNMENT</v>
      </c>
      <c r="K1157" t="str">
        <f>salesTable[SalesChannel_final]</f>
        <v>MOBILE APP</v>
      </c>
      <c r="L1157" t="str">
        <f>salesTable[paymentMethod_Final]</f>
        <v>MOBILE MONEY</v>
      </c>
      <c r="M1157">
        <f>salesTable[Quantity_final]</f>
        <v>8</v>
      </c>
      <c r="N1157">
        <f>salesTable[UnitPrice_final]</f>
        <v>1650</v>
      </c>
      <c r="O1157">
        <f>salesTable[revenue_final]</f>
        <v>13200</v>
      </c>
      <c r="P1157" t="str">
        <f>salesTable[Phone_final]</f>
        <v>0504852558</v>
      </c>
      <c r="Q1157" t="str">
        <f>salesTable[email_final]</f>
        <v>Abena.Arthur24@Example.Com</v>
      </c>
      <c r="R1157" t="str">
        <f>salesTable[sources_final]</f>
        <v>Retail_POS_2025.csv</v>
      </c>
      <c r="S1157" s="22"/>
    </row>
    <row r="1158" spans="1:19" x14ac:dyDescent="0.3">
      <c r="A1158" s="8" t="str">
        <f>salesTable[orderRef_final]</f>
        <v>SUSPICIOUS</v>
      </c>
      <c r="B1158" s="17" t="str">
        <f>salesTable[orderDate_final]</f>
        <v>OUT OF SCOPE</v>
      </c>
      <c r="C1158" s="17" t="str">
        <f>salesTable[CustomerID_final]</f>
        <v>C0267</v>
      </c>
      <c r="D1158" s="17" t="str">
        <f>salesTable[firstName_Final]</f>
        <v>ESI</v>
      </c>
      <c r="E1158" s="17" t="str">
        <f>salesTable[lastName_final]</f>
        <v>APPIAH</v>
      </c>
      <c r="F1158" s="17" t="str">
        <f>salesTable[Region_Final]</f>
        <v>TAMALE</v>
      </c>
      <c r="G1158" t="str">
        <f>salesTable[productID_Final]</f>
        <v>P011</v>
      </c>
      <c r="H1158" t="str">
        <f>salesTable[productName_final]</f>
        <v>EXECUTIVE DESK</v>
      </c>
      <c r="I1158" t="str">
        <f>salesTable[productCategory_finalStatus]</f>
        <v>FURNITURE</v>
      </c>
      <c r="J1158" t="str">
        <f>salesTable[customerType_Final]</f>
        <v>INDIVIDUAL</v>
      </c>
      <c r="K1158" t="str">
        <f>salesTable[SalesChannel_final]</f>
        <v>IN-STORE</v>
      </c>
      <c r="L1158" t="str">
        <f>salesTable[paymentMethod_Final]</f>
        <v>BANK TRANSFER</v>
      </c>
      <c r="M1158">
        <f>salesTable[Quantity_final]</f>
        <v>4</v>
      </c>
      <c r="N1158">
        <f>salesTable[UnitPrice_final]</f>
        <v>2400</v>
      </c>
      <c r="O1158">
        <f>salesTable[revenue_final]</f>
        <v>9600</v>
      </c>
      <c r="P1158" t="str">
        <f>salesTable[Phone_final]</f>
        <v>0545353439</v>
      </c>
      <c r="Q1158" t="str">
        <f>salesTable[email_final]</f>
        <v>Esi.Appiah71@Example.Com</v>
      </c>
      <c r="R1158" t="str">
        <f>salesTable[sources_final]</f>
        <v>Agent_App_2025.csv</v>
      </c>
      <c r="S1158" s="22"/>
    </row>
    <row r="1159" spans="1:19" x14ac:dyDescent="0.3">
      <c r="A1159" s="8" t="str">
        <f>salesTable[orderRef_final]</f>
        <v>SUSPICIOUS</v>
      </c>
      <c r="B1159" s="17" t="str">
        <f>salesTable[orderDate_final]</f>
        <v>OUT OF SCOPE</v>
      </c>
      <c r="C1159" s="17" t="str">
        <f>salesTable[CustomerID_final]</f>
        <v>C0348</v>
      </c>
      <c r="D1159" s="17" t="str">
        <f>salesTable[firstName_Final]</f>
        <v>ABENA</v>
      </c>
      <c r="E1159" s="17" t="str">
        <f>salesTable[lastName_final]</f>
        <v>ASARE</v>
      </c>
      <c r="F1159" s="17" t="str">
        <f>salesTable[Region_Final]</f>
        <v>TAMALE</v>
      </c>
      <c r="G1159" t="str">
        <f>salesTable[productID_Final]</f>
        <v>P002</v>
      </c>
      <c r="H1159" t="str">
        <f>salesTable[productName_final]</f>
        <v>OFFICE CHAIR</v>
      </c>
      <c r="I1159" t="str">
        <f>salesTable[productCategory_finalStatus]</f>
        <v>FURNITURE</v>
      </c>
      <c r="J1159" t="str">
        <f>salesTable[customerType_Final]</f>
        <v>INDIVIDUAL</v>
      </c>
      <c r="K1159" t="str">
        <f>salesTable[SalesChannel_final]</f>
        <v>AGENT</v>
      </c>
      <c r="L1159" t="str">
        <f>salesTable[paymentMethod_Final]</f>
        <v>CARD</v>
      </c>
      <c r="M1159">
        <f>salesTable[Quantity_final]</f>
        <v>12</v>
      </c>
      <c r="N1159">
        <f>salesTable[UnitPrice_final]</f>
        <v>850</v>
      </c>
      <c r="O1159">
        <f>salesTable[revenue_final]</f>
        <v>10200</v>
      </c>
      <c r="P1159" t="str">
        <f>salesTable[Phone_final]</f>
        <v>0246019982</v>
      </c>
      <c r="Q1159" t="str">
        <f>salesTable[email_final]</f>
        <v>Abena.Asare14@Example.Com</v>
      </c>
      <c r="R1159" t="str">
        <f>salesTable[sources_final]</f>
        <v>Online_Sales_2025.xlsx</v>
      </c>
      <c r="S1159" s="22"/>
    </row>
    <row r="1160" spans="1:19" x14ac:dyDescent="0.3">
      <c r="A1160" s="8" t="str">
        <f>salesTable[orderRef_final]</f>
        <v>SUSPICIOUS</v>
      </c>
      <c r="B1160" s="17">
        <f>salesTable[orderDate_final]</f>
        <v>45914</v>
      </c>
      <c r="C1160" s="17" t="str">
        <f>salesTable[CustomerID_final]</f>
        <v>C0235</v>
      </c>
      <c r="D1160" s="17" t="str">
        <f>salesTable[firstName_Final]</f>
        <v>KOJO</v>
      </c>
      <c r="E1160" s="17" t="str">
        <f>salesTable[lastName_final]</f>
        <v>BADU</v>
      </c>
      <c r="F1160" s="17" t="str">
        <f>salesTable[Region_Final]</f>
        <v>TAMALE</v>
      </c>
      <c r="G1160" t="str">
        <f>salesTable[productID_Final]</f>
        <v>P007</v>
      </c>
      <c r="H1160" t="str">
        <f>salesTable[productName_final]</f>
        <v>COTTON SHIRT</v>
      </c>
      <c r="I1160" t="str">
        <f>salesTable[productCategory_finalStatus]</f>
        <v>CLOTHING</v>
      </c>
      <c r="J1160" t="str">
        <f>salesTable[customerType_Final]</f>
        <v>INDIVIDUAL</v>
      </c>
      <c r="K1160" t="str">
        <f>salesTable[SalesChannel_final]</f>
        <v>ONLINE</v>
      </c>
      <c r="L1160" t="str">
        <f>salesTable[paymentMethod_Final]</f>
        <v>MOBILE MONEY</v>
      </c>
      <c r="M1160">
        <f>salesTable[Quantity_final]</f>
        <v>2</v>
      </c>
      <c r="N1160">
        <f>salesTable[UnitPrice_final]</f>
        <v>180</v>
      </c>
      <c r="O1160">
        <f>salesTable[revenue_final]</f>
        <v>360</v>
      </c>
      <c r="P1160" t="str">
        <f>salesTable[Phone_final]</f>
        <v>0209331034</v>
      </c>
      <c r="Q1160" t="str">
        <f>salesTable[email_final]</f>
        <v>Kojo.Badu18@Example.Com</v>
      </c>
      <c r="R1160" t="str">
        <f>salesTable[sources_final]</f>
        <v>Agent_App_2025.csv</v>
      </c>
      <c r="S1160" s="22"/>
    </row>
    <row r="1161" spans="1:19" x14ac:dyDescent="0.3">
      <c r="A1161" s="8" t="str">
        <f>salesTable[orderRef_final]</f>
        <v>SUSPICIOUS</v>
      </c>
      <c r="B1161" s="17" t="str">
        <f>salesTable[orderDate_final]</f>
        <v>OUT OF SCOPE</v>
      </c>
      <c r="C1161" s="17" t="str">
        <f>salesTable[CustomerID_final]</f>
        <v>C0382</v>
      </c>
      <c r="D1161" s="17" t="str">
        <f>salesTable[firstName_Final]</f>
        <v>DANIEL</v>
      </c>
      <c r="E1161" s="17" t="str">
        <f>salesTable[lastName_final]</f>
        <v>BADU</v>
      </c>
      <c r="F1161" s="17" t="str">
        <f>salesTable[Region_Final]</f>
        <v>TAMALE</v>
      </c>
      <c r="G1161" t="str">
        <f>salesTable[productID_Final]</f>
        <v>P003</v>
      </c>
      <c r="H1161" t="str">
        <f>salesTable[productName_final]</f>
        <v>WIRELESS HEADSET</v>
      </c>
      <c r="I1161" t="str">
        <f>salesTable[productCategory_finalStatus]</f>
        <v>ELECTRONICS</v>
      </c>
      <c r="J1161" t="str">
        <f>salesTable[customerType_Final]</f>
        <v>GOVERNMENT</v>
      </c>
      <c r="K1161" t="str">
        <f>salesTable[SalesChannel_final]</f>
        <v>ONLINE</v>
      </c>
      <c r="L1161" t="str">
        <f>salesTable[paymentMethod_Final]</f>
        <v>CARD</v>
      </c>
      <c r="M1161">
        <f>salesTable[Quantity_final]</f>
        <v>1</v>
      </c>
      <c r="N1161" t="str">
        <f>salesTable[UnitPrice_final]</f>
        <v>INVALID</v>
      </c>
      <c r="O1161" t="str">
        <f>salesTable[revenue_final]</f>
        <v>INVALID</v>
      </c>
      <c r="P1161" t="str">
        <f>salesTable[Phone_final]</f>
        <v>0595343742</v>
      </c>
      <c r="Q1161" t="str">
        <f>salesTable[email_final]</f>
        <v>Daniel.Badu51@Example.Com</v>
      </c>
      <c r="R1161" t="str">
        <f>salesTable[sources_final]</f>
        <v>Mobile_App_Export.csv</v>
      </c>
      <c r="S1161" s="22"/>
    </row>
    <row r="1162" spans="1:19" x14ac:dyDescent="0.3">
      <c r="A1162" s="8" t="str">
        <f>salesTable[orderRef_final]</f>
        <v>SUSPICIOUS</v>
      </c>
      <c r="B1162" s="17">
        <f>salesTable[orderDate_final]</f>
        <v>45835</v>
      </c>
      <c r="C1162" s="17" t="str">
        <f>salesTable[CustomerID_final]</f>
        <v>C0365</v>
      </c>
      <c r="D1162" s="17" t="str">
        <f>salesTable[firstName_Final]</f>
        <v>ABENA</v>
      </c>
      <c r="E1162" s="17" t="str">
        <f>salesTable[lastName_final]</f>
        <v>ARTHUR</v>
      </c>
      <c r="F1162" s="17" t="str">
        <f>salesTable[Region_Final]</f>
        <v>HO</v>
      </c>
      <c r="G1162" t="str">
        <f>salesTable[productID_Final]</f>
        <v>P012</v>
      </c>
      <c r="H1162" t="str">
        <f>salesTable[productName_final]</f>
        <v>BLENDER PLUS</v>
      </c>
      <c r="I1162" t="str">
        <f>salesTable[productCategory_finalStatus]</f>
        <v>HOME APPLIANCES</v>
      </c>
      <c r="J1162" t="str">
        <f>salesTable[customerType_Final]</f>
        <v>BUSINESS</v>
      </c>
      <c r="K1162" t="str">
        <f>salesTable[SalesChannel_final]</f>
        <v>AGENT</v>
      </c>
      <c r="L1162" t="str">
        <f>salesTable[paymentMethod_Final]</f>
        <v>MOBILE MONEY</v>
      </c>
      <c r="M1162">
        <f>salesTable[Quantity_final]</f>
        <v>2</v>
      </c>
      <c r="N1162">
        <f>salesTable[UnitPrice_final]</f>
        <v>620</v>
      </c>
      <c r="O1162">
        <f>salesTable[revenue_final]</f>
        <v>1240</v>
      </c>
      <c r="P1162" t="str">
        <f>salesTable[Phone_final]</f>
        <v>0592091566</v>
      </c>
      <c r="Q1162" t="str">
        <f>salesTable[email_final]</f>
        <v>Abena.Arthur1@Example.Com</v>
      </c>
      <c r="R1162" t="str">
        <f>salesTable[sources_final]</f>
        <v>Online_Sales_2025.xlsx</v>
      </c>
      <c r="S1162" s="22"/>
    </row>
    <row r="1163" spans="1:19" x14ac:dyDescent="0.3">
      <c r="A1163" s="8" t="str">
        <f>salesTable[orderRef_final]</f>
        <v>SUSPICIOUS</v>
      </c>
      <c r="B1163" s="17">
        <f>salesTable[orderDate_final]</f>
        <v>45915</v>
      </c>
      <c r="C1163" s="17" t="str">
        <f>salesTable[CustomerID_final]</f>
        <v>C0297</v>
      </c>
      <c r="D1163" s="17" t="str">
        <f>salesTable[firstName_Final]</f>
        <v>NAA</v>
      </c>
      <c r="E1163" s="17" t="str">
        <f>salesTable[lastName_final]</f>
        <v>ANTWI</v>
      </c>
      <c r="F1163" s="17" t="str">
        <f>salesTable[Region_Final]</f>
        <v>HO</v>
      </c>
      <c r="G1163" t="str">
        <f>salesTable[productID_Final]</f>
        <v>P002</v>
      </c>
      <c r="H1163" t="str">
        <f>salesTable[productName_final]</f>
        <v>OFFICE CHAIR</v>
      </c>
      <c r="I1163" t="str">
        <f>salesTable[productCategory_finalStatus]</f>
        <v>FURNITURE</v>
      </c>
      <c r="J1163" t="str">
        <f>salesTable[customerType_Final]</f>
        <v>BUSINESS</v>
      </c>
      <c r="K1163" t="str">
        <f>salesTable[SalesChannel_final]</f>
        <v>MOBILE APP</v>
      </c>
      <c r="L1163" t="str">
        <f>salesTable[paymentMethod_Final]</f>
        <v>CARD</v>
      </c>
      <c r="M1163">
        <f>salesTable[Quantity_final]</f>
        <v>4</v>
      </c>
      <c r="N1163">
        <f>salesTable[UnitPrice_final]</f>
        <v>850</v>
      </c>
      <c r="O1163">
        <f>salesTable[revenue_final]</f>
        <v>3400</v>
      </c>
      <c r="P1163" t="str">
        <f>salesTable[Phone_final]</f>
        <v>0243560926</v>
      </c>
      <c r="Q1163" t="str">
        <f>salesTable[email_final]</f>
        <v>Naa.Antwi8@Example.Com</v>
      </c>
      <c r="R1163" t="str">
        <f>salesTable[sources_final]</f>
        <v>Mobile_App_Export.csv</v>
      </c>
      <c r="S1163" s="22"/>
    </row>
    <row r="1164" spans="1:19" x14ac:dyDescent="0.3">
      <c r="A1164" s="8" t="str">
        <f>salesTable[orderRef_final]</f>
        <v>SUSPICIOUS</v>
      </c>
      <c r="B1164" s="17">
        <f>salesTable[orderDate_final]</f>
        <v>45741</v>
      </c>
      <c r="C1164" s="17" t="str">
        <f>salesTable[CustomerID_final]</f>
        <v>C0214</v>
      </c>
      <c r="D1164" s="17" t="str">
        <f>salesTable[firstName_Final]</f>
        <v>NAA</v>
      </c>
      <c r="E1164" s="17" t="str">
        <f>salesTable[lastName_final]</f>
        <v>ADDO</v>
      </c>
      <c r="F1164" s="17" t="str">
        <f>salesTable[Region_Final]</f>
        <v>HO</v>
      </c>
      <c r="G1164" t="str">
        <f>salesTable[productID_Final]</f>
        <v>P009</v>
      </c>
      <c r="H1164" t="str">
        <f>salesTable[productName_final]</f>
        <v>FILING CABINET</v>
      </c>
      <c r="I1164" t="str">
        <f>salesTable[productCategory_finalStatus]</f>
        <v>OFFICE SUPPLIES</v>
      </c>
      <c r="J1164" t="str">
        <f>salesTable[customerType_Final]</f>
        <v>INDIVIDUAL</v>
      </c>
      <c r="K1164" t="str">
        <f>salesTable[SalesChannel_final]</f>
        <v>AGENT</v>
      </c>
      <c r="L1164" t="str">
        <f>salesTable[paymentMethod_Final]</f>
        <v>CASH</v>
      </c>
      <c r="M1164">
        <f>salesTable[Quantity_final]</f>
        <v>10</v>
      </c>
      <c r="N1164">
        <f>salesTable[UnitPrice_final]</f>
        <v>980</v>
      </c>
      <c r="O1164">
        <f>salesTable[revenue_final]</f>
        <v>9800</v>
      </c>
      <c r="P1164" t="str">
        <f>salesTable[Phone_final]</f>
        <v>0559125791</v>
      </c>
      <c r="Q1164" t="str">
        <f>salesTable[email_final]</f>
        <v>Naa.Addo43@Example.Com</v>
      </c>
      <c r="R1164" t="str">
        <f>salesTable[sources_final]</f>
        <v>Online_Sales_2025.xlsx</v>
      </c>
      <c r="S1164" s="22"/>
    </row>
    <row r="1165" spans="1:19" x14ac:dyDescent="0.3">
      <c r="A1165" s="8" t="str">
        <f>salesTable[orderRef_final]</f>
        <v>SUSPICIOUS</v>
      </c>
      <c r="B1165" s="17" t="str">
        <f>salesTable[orderDate_final]</f>
        <v>OUT OF SCOPE</v>
      </c>
      <c r="C1165" s="17" t="str">
        <f>salesTable[CustomerID_final]</f>
        <v>C0011</v>
      </c>
      <c r="D1165" s="17" t="str">
        <f>salesTable[firstName_Final]</f>
        <v>AKOSUA</v>
      </c>
      <c r="E1165" s="17" t="str">
        <f>salesTable[lastName_final]</f>
        <v>MENSAH</v>
      </c>
      <c r="F1165" s="17" t="str">
        <f>salesTable[Region_Final]</f>
        <v>MISSING</v>
      </c>
      <c r="G1165" t="str">
        <f>salesTable[productID_Final]</f>
        <v>P006</v>
      </c>
      <c r="H1165" t="str">
        <f>salesTable[productName_final]</f>
        <v>STANDING DESK</v>
      </c>
      <c r="I1165" t="str">
        <f>salesTable[productCategory_finalStatus]</f>
        <v>FURNITURE</v>
      </c>
      <c r="J1165" t="str">
        <f>salesTable[customerType_Final]</f>
        <v>BUSINESS</v>
      </c>
      <c r="K1165" t="str">
        <f>salesTable[SalesChannel_final]</f>
        <v>AGENT</v>
      </c>
      <c r="L1165" t="str">
        <f>salesTable[paymentMethod_Final]</f>
        <v>CARD</v>
      </c>
      <c r="M1165">
        <f>salesTable[Quantity_final]</f>
        <v>10</v>
      </c>
      <c r="N1165">
        <f>salesTable[UnitPrice_final]</f>
        <v>1900</v>
      </c>
      <c r="O1165">
        <f>salesTable[revenue_final]</f>
        <v>19000</v>
      </c>
      <c r="P1165" t="str">
        <f>salesTable[Phone_final]</f>
        <v>0268194631</v>
      </c>
      <c r="Q1165" t="str">
        <f>salesTable[email_final]</f>
        <v>Akosua.Mensah9@Example.Com</v>
      </c>
      <c r="R1165" t="str">
        <f>salesTable[sources_final]</f>
        <v>Agent_App_2025.csv</v>
      </c>
      <c r="S1165" s="22"/>
    </row>
    <row r="1166" spans="1:19" x14ac:dyDescent="0.3">
      <c r="A1166" s="8" t="str">
        <f>salesTable[orderRef_final]</f>
        <v>SUSPICIOUS</v>
      </c>
      <c r="B1166" s="17">
        <f>salesTable[orderDate_final]</f>
        <v>45813</v>
      </c>
      <c r="C1166" s="17" t="str">
        <f>salesTable[CustomerID_final]</f>
        <v>C0071</v>
      </c>
      <c r="D1166" s="17" t="str">
        <f>salesTable[firstName_Final]</f>
        <v>AMA</v>
      </c>
      <c r="E1166" s="17" t="str">
        <f>salesTable[lastName_final]</f>
        <v>BADU</v>
      </c>
      <c r="F1166" s="17" t="str">
        <f>salesTable[Region_Final]</f>
        <v>HO</v>
      </c>
      <c r="G1166" t="str">
        <f>salesTable[productID_Final]</f>
        <v>P007</v>
      </c>
      <c r="H1166" t="str">
        <f>salesTable[productName_final]</f>
        <v>COTTON SHIRT</v>
      </c>
      <c r="I1166" t="str">
        <f>salesTable[productCategory_finalStatus]</f>
        <v>CLOTHING</v>
      </c>
      <c r="J1166" t="str">
        <f>salesTable[customerType_Final]</f>
        <v>GOVERNMENT</v>
      </c>
      <c r="K1166" t="str">
        <f>salesTable[SalesChannel_final]</f>
        <v>IN-STORE</v>
      </c>
      <c r="L1166" t="str">
        <f>salesTable[paymentMethod_Final]</f>
        <v>CARD</v>
      </c>
      <c r="M1166">
        <f>salesTable[Quantity_final]</f>
        <v>8</v>
      </c>
      <c r="N1166">
        <f>salesTable[UnitPrice_final]</f>
        <v>180</v>
      </c>
      <c r="O1166">
        <f>salesTable[revenue_final]</f>
        <v>1440</v>
      </c>
      <c r="P1166" t="str">
        <f>salesTable[Phone_final]</f>
        <v>0503194653</v>
      </c>
      <c r="Q1166" t="str">
        <f>salesTable[email_final]</f>
        <v>Ama.Badu44@Example.Com</v>
      </c>
      <c r="R1166" t="str">
        <f>salesTable[sources_final]</f>
        <v>Retail_POS_2025.csv</v>
      </c>
      <c r="S1166" s="22"/>
    </row>
    <row r="1167" spans="1:19" x14ac:dyDescent="0.3">
      <c r="A1167" s="8" t="str">
        <f>salesTable[orderRef_final]</f>
        <v>SUSPICIOUS</v>
      </c>
      <c r="B1167" s="17" t="str">
        <f>salesTable[orderDate_final]</f>
        <v>OUT OF SCOPE</v>
      </c>
      <c r="C1167" s="17" t="str">
        <f>salesTable[CustomerID_final]</f>
        <v>C0280</v>
      </c>
      <c r="D1167" s="17" t="str">
        <f>salesTable[firstName_Final]</f>
        <v>KOJO</v>
      </c>
      <c r="E1167" s="17" t="str">
        <f>salesTable[lastName_final]</f>
        <v>OWUSU</v>
      </c>
      <c r="F1167" s="17" t="str">
        <f>salesTable[Region_Final]</f>
        <v>TAMALE</v>
      </c>
      <c r="G1167" t="str">
        <f>salesTable[productID_Final]</f>
        <v>P008</v>
      </c>
      <c r="H1167" t="str">
        <f>salesTable[productName_final]</f>
        <v>MICROWAVE 25L</v>
      </c>
      <c r="I1167" t="str">
        <f>salesTable[productCategory_finalStatus]</f>
        <v>HOME APPLIANCES</v>
      </c>
      <c r="J1167" t="str">
        <f>salesTable[customerType_Final]</f>
        <v>INDIVIDUAL</v>
      </c>
      <c r="K1167" t="str">
        <f>salesTable[SalesChannel_final]</f>
        <v>ONLINE</v>
      </c>
      <c r="L1167" t="str">
        <f>salesTable[paymentMethod_Final]</f>
        <v>CASH</v>
      </c>
      <c r="M1167">
        <f>salesTable[Quantity_final]</f>
        <v>2</v>
      </c>
      <c r="N1167">
        <f>salesTable[UnitPrice_final]</f>
        <v>1250</v>
      </c>
      <c r="O1167">
        <f>salesTable[revenue_final]</f>
        <v>2500</v>
      </c>
      <c r="P1167" t="str">
        <f>salesTable[Phone_final]</f>
        <v>0262712707</v>
      </c>
      <c r="Q1167" t="str">
        <f>salesTable[email_final]</f>
        <v>Kojo.Owusu73@Example.Com</v>
      </c>
      <c r="R1167" t="str">
        <f>salesTable[sources_final]</f>
        <v>Retail_POS_2025.csv</v>
      </c>
      <c r="S1167" s="22"/>
    </row>
    <row r="1168" spans="1:19" x14ac:dyDescent="0.3">
      <c r="A1168" s="8" t="str">
        <f>salesTable[orderRef_final]</f>
        <v>SUSPICIOUS</v>
      </c>
      <c r="B1168" s="17">
        <f>salesTable[orderDate_final]</f>
        <v>45707</v>
      </c>
      <c r="C1168" s="17" t="str">
        <f>salesTable[CustomerID_final]</f>
        <v>C0103</v>
      </c>
      <c r="D1168" s="17" t="str">
        <f>salesTable[firstName_Final]</f>
        <v>NAA</v>
      </c>
      <c r="E1168" s="17" t="str">
        <f>salesTable[lastName_final]</f>
        <v>APPIAH</v>
      </c>
      <c r="F1168" s="17" t="str">
        <f>salesTable[Region_Final]</f>
        <v>TAMALE</v>
      </c>
      <c r="G1168" t="str">
        <f>salesTable[productID_Final]</f>
        <v>P012</v>
      </c>
      <c r="H1168" t="str">
        <f>salesTable[productName_final]</f>
        <v>BLENDER PLUS</v>
      </c>
      <c r="I1168" t="str">
        <f>salesTable[productCategory_finalStatus]</f>
        <v>HOME APPLIANCES</v>
      </c>
      <c r="J1168" t="str">
        <f>salesTable[customerType_Final]</f>
        <v>INDIVIDUAL</v>
      </c>
      <c r="K1168" t="str">
        <f>salesTable[SalesChannel_final]</f>
        <v>MOBILE APP</v>
      </c>
      <c r="L1168" t="str">
        <f>salesTable[paymentMethod_Final]</f>
        <v>MOBILE MONEY</v>
      </c>
      <c r="M1168">
        <f>salesTable[Quantity_final]</f>
        <v>6</v>
      </c>
      <c r="N1168">
        <f>salesTable[UnitPrice_final]</f>
        <v>620</v>
      </c>
      <c r="O1168">
        <f>salesTable[revenue_final]</f>
        <v>3720</v>
      </c>
      <c r="P1168" t="str">
        <f>salesTable[Phone_final]</f>
        <v>0557182213</v>
      </c>
      <c r="Q1168" t="str">
        <f>salesTable[email_final]</f>
        <v>Naa.Appiah39@Example.Com</v>
      </c>
      <c r="R1168" t="str">
        <f>salesTable[sources_final]</f>
        <v>Retail_POS_2025.csv</v>
      </c>
      <c r="S1168" s="22"/>
    </row>
    <row r="1169" spans="1:19" x14ac:dyDescent="0.3">
      <c r="A1169" s="8" t="str">
        <f>salesTable[orderRef_final]</f>
        <v>SUSPICIOUS</v>
      </c>
      <c r="B1169" s="17">
        <f>salesTable[orderDate_final]</f>
        <v>45821</v>
      </c>
      <c r="C1169" s="17" t="str">
        <f>salesTable[CustomerID_final]</f>
        <v>C0027</v>
      </c>
      <c r="D1169" s="17" t="str">
        <f>salesTable[firstName_Final]</f>
        <v>NAA</v>
      </c>
      <c r="E1169" s="17" t="str">
        <f>salesTable[lastName_final]</f>
        <v>MENSAH</v>
      </c>
      <c r="F1169" s="17" t="str">
        <f>salesTable[Region_Final]</f>
        <v>HO</v>
      </c>
      <c r="G1169" t="str">
        <f>salesTable[productID_Final]</f>
        <v>P006</v>
      </c>
      <c r="H1169" t="str">
        <f>salesTable[productName_final]</f>
        <v>STANDING DESK</v>
      </c>
      <c r="I1169" t="str">
        <f>salesTable[productCategory_finalStatus]</f>
        <v>FURNITURE</v>
      </c>
      <c r="J1169" t="str">
        <f>salesTable[customerType_Final]</f>
        <v>INDIVIDUAL</v>
      </c>
      <c r="K1169" t="str">
        <f>salesTable[SalesChannel_final]</f>
        <v>IN-STORE</v>
      </c>
      <c r="L1169" t="str">
        <f>salesTable[paymentMethod_Final]</f>
        <v>CASH</v>
      </c>
      <c r="M1169">
        <f>salesTable[Quantity_final]</f>
        <v>2</v>
      </c>
      <c r="N1169">
        <f>salesTable[UnitPrice_final]</f>
        <v>1900</v>
      </c>
      <c r="O1169">
        <f>salesTable[revenue_final]</f>
        <v>3800</v>
      </c>
      <c r="P1169" t="str">
        <f>salesTable[Phone_final]</f>
        <v>0268638966</v>
      </c>
      <c r="Q1169" t="str">
        <f>salesTable[email_final]</f>
        <v>Naa.Mensah20@Example.Com</v>
      </c>
      <c r="R1169" t="str">
        <f>salesTable[sources_final]</f>
        <v>Online_Sales_2025.xlsx</v>
      </c>
      <c r="S1169" s="22"/>
    </row>
    <row r="1170" spans="1:19" x14ac:dyDescent="0.3">
      <c r="A1170" s="8" t="str">
        <f>salesTable[orderRef_final]</f>
        <v>SUSPICIOUS</v>
      </c>
      <c r="B1170" s="17">
        <f>salesTable[orderDate_final]</f>
        <v>45998</v>
      </c>
      <c r="C1170" s="17" t="str">
        <f>salesTable[CustomerID_final]</f>
        <v>C0101</v>
      </c>
      <c r="D1170" s="17" t="str">
        <f>salesTable[firstName_Final]</f>
        <v>YAW</v>
      </c>
      <c r="E1170" s="17" t="str">
        <f>salesTable[lastName_final]</f>
        <v>BADU</v>
      </c>
      <c r="F1170" s="17" t="str">
        <f>salesTable[Region_Final]</f>
        <v>HO</v>
      </c>
      <c r="G1170" t="str">
        <f>salesTable[productID_Final]</f>
        <v>P010</v>
      </c>
      <c r="H1170" t="str">
        <f>salesTable[productName_final]</f>
        <v>AIR CONDITIONER</v>
      </c>
      <c r="I1170" t="str">
        <f>salesTable[productCategory_finalStatus]</f>
        <v>HOME APPLIANCES</v>
      </c>
      <c r="J1170" t="str">
        <f>salesTable[customerType_Final]</f>
        <v>GOVERNMENT</v>
      </c>
      <c r="K1170" t="str">
        <f>salesTable[SalesChannel_final]</f>
        <v>AGENT</v>
      </c>
      <c r="L1170" t="str">
        <f>salesTable[paymentMethod_Final]</f>
        <v>CARD</v>
      </c>
      <c r="M1170">
        <f>salesTable[Quantity_final]</f>
        <v>10</v>
      </c>
      <c r="N1170">
        <f>salesTable[UnitPrice_final]</f>
        <v>3600</v>
      </c>
      <c r="O1170">
        <f>salesTable[revenue_final]</f>
        <v>36000</v>
      </c>
      <c r="P1170" t="str">
        <f>salesTable[Phone_final]</f>
        <v>0599898859</v>
      </c>
      <c r="Q1170" t="str">
        <f>salesTable[email_final]</f>
        <v>Yaw.Badu58@Example.Com</v>
      </c>
      <c r="R1170" t="str">
        <f>salesTable[sources_final]</f>
        <v>Retail_POS_2025.csv</v>
      </c>
      <c r="S1170" s="22"/>
    </row>
    <row r="1171" spans="1:19" x14ac:dyDescent="0.3">
      <c r="A1171" s="8" t="str">
        <f>salesTable[orderRef_final]</f>
        <v>SUSPICIOUS</v>
      </c>
      <c r="B1171" s="17" t="str">
        <f>salesTable[orderDate_final]</f>
        <v>OUT OF SCOPE</v>
      </c>
      <c r="C1171" s="17" t="str">
        <f>salesTable[CustomerID_final]</f>
        <v>C0377</v>
      </c>
      <c r="D1171" s="17" t="str">
        <f>salesTable[firstName_Final]</f>
        <v>KWAME</v>
      </c>
      <c r="E1171" s="17" t="str">
        <f>salesTable[lastName_final]</f>
        <v>ANTWI</v>
      </c>
      <c r="F1171" s="17" t="str">
        <f>salesTable[Region_Final]</f>
        <v>TAMALE</v>
      </c>
      <c r="G1171" t="str">
        <f>salesTable[productID_Final]</f>
        <v>P011</v>
      </c>
      <c r="H1171" t="str">
        <f>salesTable[productName_final]</f>
        <v>EXECUTIVE DESK</v>
      </c>
      <c r="I1171" t="str">
        <f>salesTable[productCategory_finalStatus]</f>
        <v>FURNITURE</v>
      </c>
      <c r="J1171" t="str">
        <f>salesTable[customerType_Final]</f>
        <v>INDIVIDUAL</v>
      </c>
      <c r="K1171" t="str">
        <f>salesTable[SalesChannel_final]</f>
        <v>ONLINE</v>
      </c>
      <c r="L1171" t="str">
        <f>salesTable[paymentMethod_Final]</f>
        <v>CASH</v>
      </c>
      <c r="M1171">
        <f>salesTable[Quantity_final]</f>
        <v>8</v>
      </c>
      <c r="N1171">
        <f>salesTable[UnitPrice_final]</f>
        <v>2400</v>
      </c>
      <c r="O1171">
        <f>salesTable[revenue_final]</f>
        <v>19200</v>
      </c>
      <c r="P1171" t="str">
        <f>salesTable[Phone_final]</f>
        <v>0596530914</v>
      </c>
      <c r="Q1171" t="str">
        <f>salesTable[email_final]</f>
        <v>Kwame.Antwi37@Example.Com</v>
      </c>
      <c r="R1171" t="str">
        <f>salesTable[sources_final]</f>
        <v>Mobile_App_Export.csv</v>
      </c>
      <c r="S1171" s="22"/>
    </row>
    <row r="1172" spans="1:19" x14ac:dyDescent="0.3">
      <c r="A1172" s="8" t="str">
        <f>salesTable[orderRef_final]</f>
        <v>SUSPICIOUS</v>
      </c>
      <c r="B1172" s="17">
        <f>salesTable[orderDate_final]</f>
        <v>45843</v>
      </c>
      <c r="C1172" s="17" t="str">
        <f>salesTable[CustomerID_final]</f>
        <v>C0392</v>
      </c>
      <c r="D1172" s="17" t="str">
        <f>salesTable[firstName_Final]</f>
        <v>AMA</v>
      </c>
      <c r="E1172" s="17" t="str">
        <f>salesTable[lastName_final]</f>
        <v>BADU</v>
      </c>
      <c r="F1172" s="17" t="str">
        <f>salesTable[Region_Final]</f>
        <v>TAMALE</v>
      </c>
      <c r="G1172" t="str">
        <f>salesTable[productID_Final]</f>
        <v>P006</v>
      </c>
      <c r="H1172" t="str">
        <f>salesTable[productName_final]</f>
        <v>STANDING DESK</v>
      </c>
      <c r="I1172" t="str">
        <f>salesTable[productCategory_finalStatus]</f>
        <v>FURNITURE</v>
      </c>
      <c r="J1172" t="str">
        <f>salesTable[customerType_Final]</f>
        <v>GOVERNMENT</v>
      </c>
      <c r="K1172" t="str">
        <f>salesTable[SalesChannel_final]</f>
        <v>ONLINE</v>
      </c>
      <c r="L1172" t="str">
        <f>salesTable[paymentMethod_Final]</f>
        <v>BANK TRANSFER</v>
      </c>
      <c r="M1172">
        <f>salesTable[Quantity_final]</f>
        <v>2</v>
      </c>
      <c r="N1172">
        <f>salesTable[UnitPrice_final]</f>
        <v>1900</v>
      </c>
      <c r="O1172">
        <f>salesTable[revenue_final]</f>
        <v>3800</v>
      </c>
      <c r="P1172" t="str">
        <f>salesTable[Phone_final]</f>
        <v>0205698209</v>
      </c>
      <c r="Q1172" t="str">
        <f>salesTable[email_final]</f>
        <v>Ama.Badu88@Example.Com</v>
      </c>
      <c r="R1172" t="str">
        <f>salesTable[sources_final]</f>
        <v>Retail_POS_2025.csv</v>
      </c>
      <c r="S1172" s="22"/>
    </row>
    <row r="1173" spans="1:19" x14ac:dyDescent="0.3">
      <c r="A1173" s="8" t="str">
        <f>salesTable[orderRef_final]</f>
        <v>SUSPICIOUS</v>
      </c>
      <c r="B1173" s="17" t="str">
        <f>salesTable[orderDate_final]</f>
        <v>OUT OF SCOPE</v>
      </c>
      <c r="C1173" s="17" t="str">
        <f>salesTable[CustomerID_final]</f>
        <v>C0400</v>
      </c>
      <c r="D1173" s="17" t="str">
        <f>salesTable[firstName_Final]</f>
        <v>MICHAEL</v>
      </c>
      <c r="E1173" s="17" t="str">
        <f>salesTable[lastName_final]</f>
        <v>ASARE</v>
      </c>
      <c r="F1173" s="17" t="str">
        <f>salesTable[Region_Final]</f>
        <v>HO</v>
      </c>
      <c r="G1173" t="str">
        <f>salesTable[productID_Final]</f>
        <v>P010</v>
      </c>
      <c r="H1173" t="str">
        <f>salesTable[productName_final]</f>
        <v>AIR CONDITIONER</v>
      </c>
      <c r="I1173" t="str">
        <f>salesTable[productCategory_finalStatus]</f>
        <v>HOME APPLIANCES</v>
      </c>
      <c r="J1173" t="str">
        <f>salesTable[customerType_Final]</f>
        <v>BUSINESS</v>
      </c>
      <c r="K1173" t="str">
        <f>salesTable[SalesChannel_final]</f>
        <v>AGENT</v>
      </c>
      <c r="L1173" t="str">
        <f>salesTable[paymentMethod_Final]</f>
        <v>CARD</v>
      </c>
      <c r="M1173">
        <f>salesTable[Quantity_final]</f>
        <v>8</v>
      </c>
      <c r="N1173">
        <f>salesTable[UnitPrice_final]</f>
        <v>3600</v>
      </c>
      <c r="O1173">
        <f>salesTable[revenue_final]</f>
        <v>28800</v>
      </c>
      <c r="P1173" t="str">
        <f>salesTable[Phone_final]</f>
        <v>0503205704</v>
      </c>
      <c r="Q1173" t="str">
        <f>salesTable[email_final]</f>
        <v>Michael.Asare55@Example.Com</v>
      </c>
      <c r="R1173" t="str">
        <f>salesTable[sources_final]</f>
        <v>Mobile_App_Export.csv</v>
      </c>
      <c r="S1173" s="22"/>
    </row>
    <row r="1174" spans="1:19" x14ac:dyDescent="0.3">
      <c r="A1174" s="8" t="str">
        <f>salesTable[orderRef_final]</f>
        <v>SUSPICIOUS</v>
      </c>
      <c r="B1174" s="17">
        <f>salesTable[orderDate_final]</f>
        <v>45942</v>
      </c>
      <c r="C1174" s="17" t="str">
        <f>salesTable[CustomerID_final]</f>
        <v>C0247</v>
      </c>
      <c r="D1174" s="17" t="str">
        <f>salesTable[firstName_Final]</f>
        <v>ESI</v>
      </c>
      <c r="E1174" s="17" t="str">
        <f>salesTable[lastName_final]</f>
        <v>BOATENG</v>
      </c>
      <c r="F1174" s="17" t="str">
        <f>salesTable[Region_Final]</f>
        <v>TAKORADI</v>
      </c>
      <c r="G1174" t="str">
        <f>salesTable[productID_Final]</f>
        <v>P001</v>
      </c>
      <c r="H1174" t="str">
        <f>salesTable[productName_final]</f>
        <v>LAPTOP PRO 14</v>
      </c>
      <c r="I1174" t="str">
        <f>salesTable[productCategory_finalStatus]</f>
        <v>ELECTRONICS</v>
      </c>
      <c r="J1174" t="str">
        <f>salesTable[customerType_Final]</f>
        <v>GOVERNMENT</v>
      </c>
      <c r="K1174" t="str">
        <f>salesTable[SalesChannel_final]</f>
        <v>ONLINE</v>
      </c>
      <c r="L1174" t="str">
        <f>salesTable[paymentMethod_Final]</f>
        <v>MOBILE MONEY</v>
      </c>
      <c r="M1174">
        <f>salesTable[Quantity_final]</f>
        <v>7</v>
      </c>
      <c r="N1174">
        <f>salesTable[UnitPrice_final]</f>
        <v>4200</v>
      </c>
      <c r="O1174" t="str">
        <f>salesTable[revenue_final]</f>
        <v>invalid</v>
      </c>
      <c r="P1174" t="str">
        <f>salesTable[Phone_final]</f>
        <v>0554779800</v>
      </c>
      <c r="Q1174" t="str">
        <f>salesTable[email_final]</f>
        <v>Esi.Boateng64@Example.Com</v>
      </c>
      <c r="R1174" t="str">
        <f>salesTable[sources_final]</f>
        <v>Online_Sales_2025.xlsx</v>
      </c>
      <c r="S1174" s="22"/>
    </row>
    <row r="1175" spans="1:19" x14ac:dyDescent="0.3">
      <c r="A1175" s="8" t="str">
        <f>salesTable[orderRef_final]</f>
        <v>SUSPICIOUS</v>
      </c>
      <c r="B1175" s="17">
        <f>salesTable[orderDate_final]</f>
        <v>45841</v>
      </c>
      <c r="C1175" s="17" t="str">
        <f>salesTable[CustomerID_final]</f>
        <v>C0125</v>
      </c>
      <c r="D1175" s="17" t="str">
        <f>salesTable[firstName_Final]</f>
        <v>KWAME</v>
      </c>
      <c r="E1175" s="17" t="str">
        <f>salesTable[lastName_final]</f>
        <v>MISSING</v>
      </c>
      <c r="F1175" s="17" t="str">
        <f>salesTable[Region_Final]</f>
        <v>HO</v>
      </c>
      <c r="G1175" t="str">
        <f>salesTable[productID_Final]</f>
        <v>P006</v>
      </c>
      <c r="H1175" t="str">
        <f>salesTable[productName_final]</f>
        <v>STANDING DESK</v>
      </c>
      <c r="I1175" t="str">
        <f>salesTable[productCategory_finalStatus]</f>
        <v>FURNITURE</v>
      </c>
      <c r="J1175" t="str">
        <f>salesTable[customerType_Final]</f>
        <v>INDIVIDUAL</v>
      </c>
      <c r="K1175" t="str">
        <f>salesTable[SalesChannel_final]</f>
        <v>MOBILE APP</v>
      </c>
      <c r="L1175" t="str">
        <f>salesTable[paymentMethod_Final]</f>
        <v>BANK TRANSFER</v>
      </c>
      <c r="M1175">
        <f>salesTable[Quantity_final]</f>
        <v>4</v>
      </c>
      <c r="N1175">
        <f>salesTable[UnitPrice_final]</f>
        <v>1900</v>
      </c>
      <c r="O1175">
        <f>salesTable[revenue_final]</f>
        <v>7600</v>
      </c>
      <c r="P1175" t="str">
        <f>salesTable[Phone_final]</f>
        <v>0592785620</v>
      </c>
      <c r="Q1175" t="str">
        <f>salesTable[email_final]</f>
        <v>Kwame.Osei79@Example.Com</v>
      </c>
      <c r="R1175" t="str">
        <f>salesTable[sources_final]</f>
        <v>Retail_POS_2025.csv</v>
      </c>
      <c r="S1175" s="22"/>
    </row>
    <row r="1176" spans="1:19" x14ac:dyDescent="0.3">
      <c r="A1176" s="8" t="str">
        <f>salesTable[orderRef_final]</f>
        <v>SUSPICIOUS</v>
      </c>
      <c r="B1176" s="17" t="str">
        <f>salesTable[orderDate_final]</f>
        <v>OUT OF SCOPE</v>
      </c>
      <c r="C1176" s="17" t="str">
        <f>salesTable[CustomerID_final]</f>
        <v>C0368</v>
      </c>
      <c r="D1176" s="17" t="str">
        <f>salesTable[firstName_Final]</f>
        <v>DANIEL</v>
      </c>
      <c r="E1176" s="17" t="str">
        <f>salesTable[lastName_final]</f>
        <v>ANTWI</v>
      </c>
      <c r="F1176" s="17" t="str">
        <f>salesTable[Region_Final]</f>
        <v>HO</v>
      </c>
      <c r="G1176" t="str">
        <f>salesTable[productID_Final]</f>
        <v>P012</v>
      </c>
      <c r="H1176" t="str">
        <f>salesTable[productName_final]</f>
        <v>BLENDER PLUS</v>
      </c>
      <c r="I1176" t="str">
        <f>salesTable[productCategory_finalStatus]</f>
        <v>HOME APPLIANCES</v>
      </c>
      <c r="J1176" t="str">
        <f>salesTable[customerType_Final]</f>
        <v>BUSINESS</v>
      </c>
      <c r="K1176" t="str">
        <f>salesTable[SalesChannel_final]</f>
        <v>ONLINE</v>
      </c>
      <c r="L1176" t="str">
        <f>salesTable[paymentMethod_Final]</f>
        <v>MOBILE MONEY</v>
      </c>
      <c r="M1176">
        <f>salesTable[Quantity_final]</f>
        <v>2</v>
      </c>
      <c r="N1176">
        <f>salesTable[UnitPrice_final]</f>
        <v>620</v>
      </c>
      <c r="O1176">
        <f>salesTable[revenue_final]</f>
        <v>1240</v>
      </c>
      <c r="P1176" t="str">
        <f>salesTable[Phone_final]</f>
        <v>0508210225</v>
      </c>
      <c r="Q1176" t="str">
        <f>salesTable[email_final]</f>
        <v>Daniel.Antwi77@Example.Com</v>
      </c>
      <c r="R1176" t="str">
        <f>salesTable[sources_final]</f>
        <v>Mobile_App_Export.csv</v>
      </c>
      <c r="S1176" s="22"/>
    </row>
    <row r="1177" spans="1:19" x14ac:dyDescent="0.3">
      <c r="A1177" s="8" t="str">
        <f>salesTable[orderRef_final]</f>
        <v>SUSPICIOUS</v>
      </c>
      <c r="B1177" s="17">
        <f>salesTable[orderDate_final]</f>
        <v>45893</v>
      </c>
      <c r="C1177" s="17" t="str">
        <f>salesTable[CustomerID_final]</f>
        <v>C0092</v>
      </c>
      <c r="D1177" s="17" t="str">
        <f>salesTable[firstName_Final]</f>
        <v>AKOSUA</v>
      </c>
      <c r="E1177" s="17" t="str">
        <f>salesTable[lastName_final]</f>
        <v>MENSAH</v>
      </c>
      <c r="F1177" s="17" t="str">
        <f>salesTable[Region_Final]</f>
        <v>KUMASI</v>
      </c>
      <c r="G1177" t="str">
        <f>salesTable[productID_Final]</f>
        <v>P003</v>
      </c>
      <c r="H1177" t="str">
        <f>salesTable[productName_final]</f>
        <v>WIRELESS HEADSET</v>
      </c>
      <c r="I1177" t="str">
        <f>salesTable[productCategory_finalStatus]</f>
        <v>ELECTRONICS</v>
      </c>
      <c r="J1177" t="str">
        <f>salesTable[customerType_Final]</f>
        <v>GOVERNMENT</v>
      </c>
      <c r="K1177" t="str">
        <f>salesTable[SalesChannel_final]</f>
        <v>IN-STORE</v>
      </c>
      <c r="L1177" t="str">
        <f>salesTable[paymentMethod_Final]</f>
        <v>BANK TRANSFER</v>
      </c>
      <c r="M1177">
        <f>salesTable[Quantity_final]</f>
        <v>4</v>
      </c>
      <c r="N1177">
        <f>salesTable[UnitPrice_final]</f>
        <v>420</v>
      </c>
      <c r="O1177" t="str">
        <f>salesTable[revenue_final]</f>
        <v>invalid</v>
      </c>
      <c r="P1177" t="str">
        <f>salesTable[Phone_final]</f>
        <v>0279746299</v>
      </c>
      <c r="Q1177" t="str">
        <f>salesTable[email_final]</f>
        <v>Akosua.Mensah41@Example.Com</v>
      </c>
      <c r="R1177" t="str">
        <f>salesTable[sources_final]</f>
        <v>Retail_POS_2025.csv</v>
      </c>
      <c r="S1177" s="22"/>
    </row>
    <row r="1178" spans="1:19" x14ac:dyDescent="0.3">
      <c r="A1178" s="8" t="str">
        <f>salesTable[orderRef_final]</f>
        <v>SUSPICIOUS</v>
      </c>
      <c r="B1178" s="17">
        <f>salesTable[orderDate_final]</f>
        <v>45722</v>
      </c>
      <c r="C1178" s="17" t="str">
        <f>salesTable[CustomerID_final]</f>
        <v>C0141</v>
      </c>
      <c r="D1178" s="17" t="str">
        <f>salesTable[firstName_Final]</f>
        <v>AKOSUA</v>
      </c>
      <c r="E1178" s="17" t="str">
        <f>salesTable[lastName_final]</f>
        <v>OSEI</v>
      </c>
      <c r="F1178" s="17" t="str">
        <f>salesTable[Region_Final]</f>
        <v>HO</v>
      </c>
      <c r="G1178" t="str">
        <f>salesTable[productID_Final]</f>
        <v>P010</v>
      </c>
      <c r="H1178" t="str">
        <f>salesTable[productName_final]</f>
        <v>AIR CONDITIONER</v>
      </c>
      <c r="I1178" t="str">
        <f>salesTable[productCategory_finalStatus]</f>
        <v>HOME APPLIANCES</v>
      </c>
      <c r="J1178" t="str">
        <f>salesTable[customerType_Final]</f>
        <v>GOVERNMENT</v>
      </c>
      <c r="K1178" t="str">
        <f>salesTable[SalesChannel_final]</f>
        <v>IN-STORE</v>
      </c>
      <c r="L1178" t="str">
        <f>salesTable[paymentMethod_Final]</f>
        <v>CARD</v>
      </c>
      <c r="M1178">
        <f>salesTable[Quantity_final]</f>
        <v>6</v>
      </c>
      <c r="N1178">
        <f>salesTable[UnitPrice_final]</f>
        <v>3600</v>
      </c>
      <c r="O1178">
        <f>salesTable[revenue_final]</f>
        <v>21600</v>
      </c>
      <c r="P1178" t="str">
        <f>salesTable[Phone_final]</f>
        <v>0278657537</v>
      </c>
      <c r="Q1178" t="str">
        <f>salesTable[email_final]</f>
        <v>Akosua.Osei14@Example.Com</v>
      </c>
      <c r="R1178" t="str">
        <f>salesTable[sources_final]</f>
        <v>Online_Sales_2025.xlsx</v>
      </c>
      <c r="S1178" s="22"/>
    </row>
    <row r="1179" spans="1:19" x14ac:dyDescent="0.3">
      <c r="A1179" s="8" t="str">
        <f>salesTable[orderRef_final]</f>
        <v>SUSPICIOUS</v>
      </c>
      <c r="B1179" s="17">
        <f>salesTable[orderDate_final]</f>
        <v>45658</v>
      </c>
      <c r="C1179" s="17" t="str">
        <f>salesTable[CustomerID_final]</f>
        <v>C0294</v>
      </c>
      <c r="D1179" s="17" t="str">
        <f>salesTable[firstName_Final]</f>
        <v>ADWOA</v>
      </c>
      <c r="E1179" s="17" t="str">
        <f>salesTable[lastName_final]</f>
        <v>ANTWI</v>
      </c>
      <c r="F1179" s="17" t="str">
        <f>salesTable[Region_Final]</f>
        <v>TAMALE</v>
      </c>
      <c r="G1179" t="str">
        <f>salesTable[productID_Final]</f>
        <v>P010</v>
      </c>
      <c r="H1179" t="str">
        <f>salesTable[productName_final]</f>
        <v>AIR CONDITIONER</v>
      </c>
      <c r="I1179" t="str">
        <f>salesTable[productCategory_finalStatus]</f>
        <v>HOME APPLIANCES</v>
      </c>
      <c r="J1179" t="str">
        <f>salesTable[customerType_Final]</f>
        <v>INDIVIDUAL</v>
      </c>
      <c r="K1179" t="str">
        <f>salesTable[SalesChannel_final]</f>
        <v>ONLINE</v>
      </c>
      <c r="L1179" t="str">
        <f>salesTable[paymentMethod_Final]</f>
        <v>BANK TRANSFER</v>
      </c>
      <c r="M1179">
        <f>salesTable[Quantity_final]</f>
        <v>7</v>
      </c>
      <c r="N1179">
        <f>salesTable[UnitPrice_final]</f>
        <v>3600</v>
      </c>
      <c r="O1179">
        <f>salesTable[revenue_final]</f>
        <v>25200</v>
      </c>
      <c r="P1179" t="str">
        <f>salesTable[Phone_final]</f>
        <v>0592894048</v>
      </c>
      <c r="Q1179" t="str">
        <f>salesTable[email_final]</f>
        <v>Adwoa.Antwi28@Example.Com</v>
      </c>
      <c r="R1179" t="str">
        <f>salesTable[sources_final]</f>
        <v>Online_Sales_2025.xlsx</v>
      </c>
      <c r="S1179" s="22"/>
    </row>
    <row r="1180" spans="1:19" x14ac:dyDescent="0.3">
      <c r="A1180" s="8" t="str">
        <f>salesTable[orderRef_final]</f>
        <v>SUSPICIOUS</v>
      </c>
      <c r="B1180" s="17">
        <f>salesTable[orderDate_final]</f>
        <v>45702</v>
      </c>
      <c r="C1180" s="17" t="str">
        <f>salesTable[CustomerID_final]</f>
        <v>C0216</v>
      </c>
      <c r="D1180" s="17" t="str">
        <f>salesTable[firstName_Final]</f>
        <v>ABENA</v>
      </c>
      <c r="E1180" s="17" t="str">
        <f>salesTable[lastName_final]</f>
        <v>BOATENG</v>
      </c>
      <c r="F1180" s="17" t="str">
        <f>salesTable[Region_Final]</f>
        <v>HO</v>
      </c>
      <c r="G1180" t="str">
        <f>salesTable[productID_Final]</f>
        <v>P002</v>
      </c>
      <c r="H1180" t="str">
        <f>salesTable[productName_final]</f>
        <v>OFFICE CHAIR</v>
      </c>
      <c r="I1180" t="str">
        <f>salesTable[productCategory_finalStatus]</f>
        <v>FURNITURE</v>
      </c>
      <c r="J1180" t="str">
        <f>salesTable[customerType_Final]</f>
        <v>INDIVIDUAL</v>
      </c>
      <c r="K1180" t="str">
        <f>salesTable[SalesChannel_final]</f>
        <v>AGENT</v>
      </c>
      <c r="L1180" t="str">
        <f>salesTable[paymentMethod_Final]</f>
        <v>MOBILE MONEY</v>
      </c>
      <c r="M1180">
        <f>salesTable[Quantity_final]</f>
        <v>7</v>
      </c>
      <c r="N1180" t="str">
        <f>salesTable[UnitPrice_final]</f>
        <v>INVALID</v>
      </c>
      <c r="O1180" t="str">
        <f>salesTable[revenue_final]</f>
        <v>INVALID</v>
      </c>
      <c r="P1180" t="str">
        <f>salesTable[Phone_final]</f>
        <v>0509563181</v>
      </c>
      <c r="Q1180" t="str">
        <f>salesTable[email_final]</f>
        <v>Abena.Boateng60@Example.Com</v>
      </c>
      <c r="R1180" t="str">
        <f>salesTable[sources_final]</f>
        <v>Agent_App_2025.csv</v>
      </c>
      <c r="S1180" s="22"/>
    </row>
    <row r="1181" spans="1:19" x14ac:dyDescent="0.3">
      <c r="A1181" s="8" t="str">
        <f>salesTable[orderRef_final]</f>
        <v>SUSPICIOUS</v>
      </c>
      <c r="B1181" s="17">
        <f>salesTable[orderDate_final]</f>
        <v>45671</v>
      </c>
      <c r="C1181" s="17" t="str">
        <f>salesTable[CustomerID_final]</f>
        <v>C0327</v>
      </c>
      <c r="D1181" s="17" t="str">
        <f>salesTable[firstName_Final]</f>
        <v>ADWOA</v>
      </c>
      <c r="E1181" s="17" t="str">
        <f>salesTable[lastName_final]</f>
        <v>OSEI</v>
      </c>
      <c r="F1181" s="17" t="str">
        <f>salesTable[Region_Final]</f>
        <v>TAMALE</v>
      </c>
      <c r="G1181" t="str">
        <f>salesTable[productID_Final]</f>
        <v>P004</v>
      </c>
      <c r="H1181" t="str">
        <f>salesTable[productName_final]</f>
        <v>LASER PRINTER</v>
      </c>
      <c r="I1181" t="str">
        <f>salesTable[productCategory_finalStatus]</f>
        <v>OFFICE SUPPLIES</v>
      </c>
      <c r="J1181" t="str">
        <f>salesTable[customerType_Final]</f>
        <v>GOVERNMENT</v>
      </c>
      <c r="K1181" t="str">
        <f>salesTable[SalesChannel_final]</f>
        <v>IN-STORE</v>
      </c>
      <c r="L1181" t="str">
        <f>salesTable[paymentMethod_Final]</f>
        <v>MOBILE MONEY</v>
      </c>
      <c r="M1181">
        <f>salesTable[Quantity_final]</f>
        <v>1</v>
      </c>
      <c r="N1181">
        <f>salesTable[UnitPrice_final]</f>
        <v>1650</v>
      </c>
      <c r="O1181">
        <f>salesTable[revenue_final]</f>
        <v>1650</v>
      </c>
      <c r="P1181" t="str">
        <f>salesTable[Phone_final]</f>
        <v>0242725477</v>
      </c>
      <c r="Q1181" t="str">
        <f>salesTable[email_final]</f>
        <v>Adwoa.Osei74@Example.Com</v>
      </c>
      <c r="R1181" t="str">
        <f>salesTable[sources_final]</f>
        <v>Mobile_App_Export.csv</v>
      </c>
      <c r="S1181" s="22"/>
    </row>
    <row r="1182" spans="1:19" x14ac:dyDescent="0.3">
      <c r="A1182" s="8" t="str">
        <f>salesTable[orderRef_final]</f>
        <v>SUSPICIOUS</v>
      </c>
      <c r="B1182" s="17">
        <f>salesTable[orderDate_final]</f>
        <v>45875</v>
      </c>
      <c r="C1182" s="17" t="str">
        <f>salesTable[CustomerID_final]</f>
        <v>C0185</v>
      </c>
      <c r="D1182" s="17" t="str">
        <f>salesTable[firstName_Final]</f>
        <v>YAW</v>
      </c>
      <c r="E1182" s="17" t="str">
        <f>salesTable[lastName_final]</f>
        <v>ASARE</v>
      </c>
      <c r="F1182" s="17" t="str">
        <f>salesTable[Region_Final]</f>
        <v>TAMALE</v>
      </c>
      <c r="G1182" t="str">
        <f>salesTable[productID_Final]</f>
        <v>P008</v>
      </c>
      <c r="H1182" t="str">
        <f>salesTable[productName_final]</f>
        <v>MICROWAVE 25L</v>
      </c>
      <c r="I1182" t="str">
        <f>salesTable[productCategory_finalStatus]</f>
        <v>HOME APPLIANCES</v>
      </c>
      <c r="J1182" t="str">
        <f>salesTable[customerType_Final]</f>
        <v>INDIVIDUAL</v>
      </c>
      <c r="K1182" t="str">
        <f>salesTable[SalesChannel_final]</f>
        <v>ONLINE</v>
      </c>
      <c r="L1182" t="str">
        <f>salesTable[paymentMethod_Final]</f>
        <v>CASH</v>
      </c>
      <c r="M1182">
        <f>salesTable[Quantity_final]</f>
        <v>12</v>
      </c>
      <c r="N1182">
        <f>salesTable[UnitPrice_final]</f>
        <v>1250</v>
      </c>
      <c r="O1182">
        <f>salesTable[revenue_final]</f>
        <v>15000</v>
      </c>
      <c r="P1182" t="str">
        <f>salesTable[Phone_final]</f>
        <v>0554011799</v>
      </c>
      <c r="Q1182" t="str">
        <f>salesTable[email_final]</f>
        <v>Yaw.Asare21@Example.Com</v>
      </c>
      <c r="R1182" t="str">
        <f>salesTable[sources_final]</f>
        <v>Agent_App_2025.csv</v>
      </c>
      <c r="S1182" s="22"/>
    </row>
    <row r="1183" spans="1:19" x14ac:dyDescent="0.3">
      <c r="A1183" s="8" t="str">
        <f>salesTable[orderRef_final]</f>
        <v>SUSPICIOUS</v>
      </c>
      <c r="B1183" s="17">
        <f>salesTable[orderDate_final]</f>
        <v>45747</v>
      </c>
      <c r="C1183" s="17" t="str">
        <f>salesTable[CustomerID_final]</f>
        <v>C0023</v>
      </c>
      <c r="D1183" s="17" t="str">
        <f>salesTable[firstName_Final]</f>
        <v>DANIEL</v>
      </c>
      <c r="E1183" s="17" t="str">
        <f>salesTable[lastName_final]</f>
        <v>MENSAH</v>
      </c>
      <c r="F1183" s="17" t="str">
        <f>salesTable[Region_Final]</f>
        <v>HO</v>
      </c>
      <c r="G1183" t="str">
        <f>salesTable[productID_Final]</f>
        <v>P009</v>
      </c>
      <c r="H1183" t="str">
        <f>salesTable[productName_final]</f>
        <v>FILING CABINET</v>
      </c>
      <c r="I1183" t="str">
        <f>salesTable[productCategory_finalStatus]</f>
        <v>OFFICE SUPPLIES</v>
      </c>
      <c r="J1183" t="str">
        <f>salesTable[customerType_Final]</f>
        <v>BUSINESS</v>
      </c>
      <c r="K1183" t="str">
        <f>salesTable[SalesChannel_final]</f>
        <v>MOBILE APP</v>
      </c>
      <c r="L1183" t="str">
        <f>salesTable[paymentMethod_Final]</f>
        <v>MOBILE MONEY</v>
      </c>
      <c r="M1183">
        <f>salesTable[Quantity_final]</f>
        <v>7</v>
      </c>
      <c r="N1183" t="str">
        <f>salesTable[UnitPrice_final]</f>
        <v>INVALID</v>
      </c>
      <c r="O1183" t="str">
        <f>salesTable[revenue_final]</f>
        <v>INVALID</v>
      </c>
      <c r="P1183" t="str">
        <f>salesTable[Phone_final]</f>
        <v>0599669631</v>
      </c>
      <c r="Q1183" t="str">
        <f>salesTable[email_final]</f>
        <v>Daniel.Mensah51@Example.Com</v>
      </c>
      <c r="R1183" t="str">
        <f>salesTable[sources_final]</f>
        <v>Mobile_App_Export.csv</v>
      </c>
      <c r="S1183" s="22"/>
    </row>
    <row r="1184" spans="1:19" x14ac:dyDescent="0.3">
      <c r="A1184" s="8" t="str">
        <f>salesTable[orderRef_final]</f>
        <v>SUSPICIOUS</v>
      </c>
      <c r="B1184" s="17" t="str">
        <f>salesTable[orderDate_final]</f>
        <v>OUT OF SCOPE</v>
      </c>
      <c r="C1184" s="17" t="str">
        <f>salesTable[CustomerID_final]</f>
        <v>C0354</v>
      </c>
      <c r="D1184" s="17" t="str">
        <f>salesTable[firstName_Final]</f>
        <v>AKOSUA</v>
      </c>
      <c r="E1184" s="17" t="str">
        <f>salesTable[lastName_final]</f>
        <v>OSEI</v>
      </c>
      <c r="F1184" s="17" t="str">
        <f>salesTable[Region_Final]</f>
        <v>TAMALE</v>
      </c>
      <c r="G1184" t="str">
        <f>salesTable[productID_Final]</f>
        <v>P012</v>
      </c>
      <c r="H1184" t="str">
        <f>salesTable[productName_final]</f>
        <v>BLENDER PLUS</v>
      </c>
      <c r="I1184" t="str">
        <f>salesTable[productCategory_finalStatus]</f>
        <v>HOME APPLIANCES</v>
      </c>
      <c r="J1184" t="str">
        <f>salesTable[customerType_Final]</f>
        <v>INDIVIDUAL</v>
      </c>
      <c r="K1184" t="str">
        <f>salesTable[SalesChannel_final]</f>
        <v>AGENT</v>
      </c>
      <c r="L1184" t="str">
        <f>salesTable[paymentMethod_Final]</f>
        <v>MOBILE MONEY</v>
      </c>
      <c r="M1184">
        <f>salesTable[Quantity_final]</f>
        <v>4</v>
      </c>
      <c r="N1184">
        <f>salesTable[UnitPrice_final]</f>
        <v>620</v>
      </c>
      <c r="O1184">
        <f>salesTable[revenue_final]</f>
        <v>2480</v>
      </c>
      <c r="P1184" t="str">
        <f>salesTable[Phone_final]</f>
        <v>0205804636</v>
      </c>
      <c r="Q1184" t="str">
        <f>salesTable[email_final]</f>
        <v>Akosua.Osei93@Example.Com</v>
      </c>
      <c r="R1184" t="str">
        <f>salesTable[sources_final]</f>
        <v>Mobile_App_Export.csv</v>
      </c>
      <c r="S1184" s="22"/>
    </row>
    <row r="1185" spans="1:19" x14ac:dyDescent="0.3">
      <c r="A1185" s="8" t="str">
        <f>salesTable[orderRef_final]</f>
        <v>SUSPICIOUS</v>
      </c>
      <c r="B1185" s="17">
        <f>salesTable[orderDate_final]</f>
        <v>45811</v>
      </c>
      <c r="C1185" s="17" t="str">
        <f>salesTable[CustomerID_final]</f>
        <v>C0167</v>
      </c>
      <c r="D1185" s="17" t="str">
        <f>salesTable[firstName_Final]</f>
        <v>NAA</v>
      </c>
      <c r="E1185" s="17" t="str">
        <f>salesTable[lastName_final]</f>
        <v>ANTWI</v>
      </c>
      <c r="F1185" s="17" t="str">
        <f>salesTable[Region_Final]</f>
        <v>TAMALE</v>
      </c>
      <c r="G1185" t="str">
        <f>salesTable[productID_Final]</f>
        <v>P008</v>
      </c>
      <c r="H1185" t="str">
        <f>salesTable[productName_final]</f>
        <v>MICROWAVE 25L</v>
      </c>
      <c r="I1185" t="str">
        <f>salesTable[productCategory_finalStatus]</f>
        <v>HOME APPLIANCES</v>
      </c>
      <c r="J1185" t="str">
        <f>salesTable[customerType_Final]</f>
        <v>BUSINESS</v>
      </c>
      <c r="K1185" t="str">
        <f>salesTable[SalesChannel_final]</f>
        <v>MOBILE APP</v>
      </c>
      <c r="L1185" t="str">
        <f>salesTable[paymentMethod_Final]</f>
        <v>MOBILE MONEY</v>
      </c>
      <c r="M1185">
        <f>salesTable[Quantity_final]</f>
        <v>11</v>
      </c>
      <c r="N1185">
        <f>salesTable[UnitPrice_final]</f>
        <v>1250</v>
      </c>
      <c r="O1185">
        <f>salesTable[revenue_final]</f>
        <v>13750</v>
      </c>
      <c r="P1185" t="str">
        <f>salesTable[Phone_final]</f>
        <v>0241234567</v>
      </c>
      <c r="Q1185" t="str">
        <f>salesTable[email_final]</f>
        <v>Naa.Antwi70@Example.Con</v>
      </c>
      <c r="R1185" t="str">
        <f>salesTable[sources_final]</f>
        <v>Retail_POS_2025.csv</v>
      </c>
      <c r="S1185" s="22"/>
    </row>
    <row r="1186" spans="1:19" x14ac:dyDescent="0.3">
      <c r="A1186" s="8" t="str">
        <f>salesTable[orderRef_final]</f>
        <v>SUSPICIOUS</v>
      </c>
      <c r="B1186" s="17">
        <f>salesTable[orderDate_final]</f>
        <v>45808</v>
      </c>
      <c r="C1186" s="17" t="str">
        <f>salesTable[CustomerID_final]</f>
        <v>C0384</v>
      </c>
      <c r="D1186" s="17" t="str">
        <f>salesTable[firstName_Final]</f>
        <v>KWAME</v>
      </c>
      <c r="E1186" s="17" t="str">
        <f>salesTable[lastName_final]</f>
        <v>MENSAH</v>
      </c>
      <c r="F1186" s="17" t="str">
        <f>salesTable[Region_Final]</f>
        <v>TAMALE</v>
      </c>
      <c r="G1186" t="str">
        <f>salesTable[productID_Final]</f>
        <v>P002</v>
      </c>
      <c r="H1186" t="str">
        <f>salesTable[productName_final]</f>
        <v>OFFICE CHAIR</v>
      </c>
      <c r="I1186" t="str">
        <f>salesTable[productCategory_finalStatus]</f>
        <v>FURNITURE</v>
      </c>
      <c r="J1186" t="str">
        <f>salesTable[customerType_Final]</f>
        <v>BUSINESS</v>
      </c>
      <c r="K1186" t="str">
        <f>salesTable[SalesChannel_final]</f>
        <v>IN-STORE</v>
      </c>
      <c r="L1186" t="str">
        <f>salesTable[paymentMethod_Final]</f>
        <v>CARD</v>
      </c>
      <c r="M1186">
        <f>salesTable[Quantity_final]</f>
        <v>11</v>
      </c>
      <c r="N1186">
        <f>salesTable[UnitPrice_final]</f>
        <v>850</v>
      </c>
      <c r="O1186">
        <f>salesTable[revenue_final]</f>
        <v>9350</v>
      </c>
      <c r="P1186" t="str">
        <f>salesTable[Phone_final]</f>
        <v>0271039766</v>
      </c>
      <c r="Q1186" t="str">
        <f>salesTable[email_final]</f>
        <v>Kwame.Mensah27@Example.Com</v>
      </c>
      <c r="R1186" t="str">
        <f>salesTable[sources_final]</f>
        <v>Agent_App_2025.csv</v>
      </c>
      <c r="S1186" s="22"/>
    </row>
    <row r="1187" spans="1:19" x14ac:dyDescent="0.3">
      <c r="A1187" s="8" t="str">
        <f>salesTable[orderRef_final]</f>
        <v>SUSPICIOUS</v>
      </c>
      <c r="B1187" s="17">
        <f>salesTable[orderDate_final]</f>
        <v>45760</v>
      </c>
      <c r="C1187" s="17" t="str">
        <f>salesTable[CustomerID_final]</f>
        <v>C0074</v>
      </c>
      <c r="D1187" s="17" t="str">
        <f>salesTable[firstName_Final]</f>
        <v>AKOSUA</v>
      </c>
      <c r="E1187" s="17" t="str">
        <f>salesTable[lastName_final]</f>
        <v>ASARE</v>
      </c>
      <c r="F1187" s="17" t="str">
        <f>salesTable[Region_Final]</f>
        <v>TAKORADI</v>
      </c>
      <c r="G1187" t="str">
        <f>salesTable[productID_Final]</f>
        <v>P007</v>
      </c>
      <c r="H1187" t="str">
        <f>salesTable[productName_final]</f>
        <v>COTTON SHIRT</v>
      </c>
      <c r="I1187" t="str">
        <f>salesTable[productCategory_finalStatus]</f>
        <v>CLOTHING</v>
      </c>
      <c r="J1187" t="str">
        <f>salesTable[customerType_Final]</f>
        <v>INDIVIDUAL</v>
      </c>
      <c r="K1187" t="str">
        <f>salesTable[SalesChannel_final]</f>
        <v>IN-STORE</v>
      </c>
      <c r="L1187" t="str">
        <f>salesTable[paymentMethod_Final]</f>
        <v>BANK TRANSFER</v>
      </c>
      <c r="M1187">
        <f>salesTable[Quantity_final]</f>
        <v>6</v>
      </c>
      <c r="N1187">
        <f>salesTable[UnitPrice_final]</f>
        <v>180</v>
      </c>
      <c r="O1187">
        <f>salesTable[revenue_final]</f>
        <v>1080</v>
      </c>
      <c r="P1187" t="str">
        <f>salesTable[Phone_final]</f>
        <v>0245933605</v>
      </c>
      <c r="Q1187" t="str">
        <f>salesTable[email_final]</f>
        <v>Akosua.Asare4@Example.Com</v>
      </c>
      <c r="R1187" t="str">
        <f>salesTable[sources_final]</f>
        <v>Mobile_App_Export.csv</v>
      </c>
      <c r="S1187" s="22"/>
    </row>
    <row r="1188" spans="1:19" x14ac:dyDescent="0.3">
      <c r="A1188" s="8" t="str">
        <f>salesTable[orderRef_final]</f>
        <v>SUSPICIOUS</v>
      </c>
      <c r="B1188" s="17">
        <f>salesTable[orderDate_final]</f>
        <v>45937</v>
      </c>
      <c r="C1188" s="17" t="str">
        <f>salesTable[CustomerID_final]</f>
        <v>C0357</v>
      </c>
      <c r="D1188" s="17" t="str">
        <f>salesTable[firstName_Final]</f>
        <v>KOJO</v>
      </c>
      <c r="E1188" s="17" t="str">
        <f>salesTable[lastName_final]</f>
        <v>ARTHUR</v>
      </c>
      <c r="F1188" s="17" t="str">
        <f>salesTable[Region_Final]</f>
        <v>HO</v>
      </c>
      <c r="G1188" t="str">
        <f>salesTable[productID_Final]</f>
        <v>P004</v>
      </c>
      <c r="H1188" t="str">
        <f>salesTable[productName_final]</f>
        <v>LASER PRINTER</v>
      </c>
      <c r="I1188" t="str">
        <f>salesTable[productCategory_finalStatus]</f>
        <v>OFFICE SUPPLIES</v>
      </c>
      <c r="J1188" t="str">
        <f>salesTable[customerType_Final]</f>
        <v>GOVERNMENT</v>
      </c>
      <c r="K1188" t="str">
        <f>salesTable[SalesChannel_final]</f>
        <v>ONLINE</v>
      </c>
      <c r="L1188" t="str">
        <f>salesTable[paymentMethod_Final]</f>
        <v>BANK TRANSFER</v>
      </c>
      <c r="M1188">
        <f>salesTable[Quantity_final]</f>
        <v>7</v>
      </c>
      <c r="N1188">
        <f>salesTable[UnitPrice_final]</f>
        <v>1650</v>
      </c>
      <c r="O1188">
        <f>salesTable[revenue_final]</f>
        <v>11550</v>
      </c>
      <c r="P1188" t="str">
        <f>salesTable[Phone_final]</f>
        <v>0247726401</v>
      </c>
      <c r="Q1188" t="str">
        <f>salesTable[email_final]</f>
        <v>Kojo.Arthur48@Example.Com</v>
      </c>
      <c r="R1188" t="str">
        <f>salesTable[sources_final]</f>
        <v>Online_Sales_2025.xlsx</v>
      </c>
      <c r="S1188" s="22"/>
    </row>
    <row r="1189" spans="1:19" x14ac:dyDescent="0.3">
      <c r="A1189" s="8" t="str">
        <f>salesTable[orderRef_final]</f>
        <v>SUSPICIOUS</v>
      </c>
      <c r="B1189" s="17" t="str">
        <f>salesTable[orderDate_final]</f>
        <v>OUT OF SCOPE</v>
      </c>
      <c r="C1189" s="17" t="str">
        <f>salesTable[CustomerID_final]</f>
        <v>C0123</v>
      </c>
      <c r="D1189" s="17" t="str">
        <f>salesTable[firstName_Final]</f>
        <v>AKOSUA</v>
      </c>
      <c r="E1189" s="17" t="str">
        <f>salesTable[lastName_final]</f>
        <v>APPIAH</v>
      </c>
      <c r="F1189" s="17" t="str">
        <f>salesTable[Region_Final]</f>
        <v>HO</v>
      </c>
      <c r="G1189" t="str">
        <f>salesTable[productID_Final]</f>
        <v>P001</v>
      </c>
      <c r="H1189" t="str">
        <f>salesTable[productName_final]</f>
        <v>LAPTOP PRO 14</v>
      </c>
      <c r="I1189" t="str">
        <f>salesTable[productCategory_finalStatus]</f>
        <v>ELECTRONICS</v>
      </c>
      <c r="J1189" t="str">
        <f>salesTable[customerType_Final]</f>
        <v>INDIVIDUAL</v>
      </c>
      <c r="K1189" t="str">
        <f>salesTable[SalesChannel_final]</f>
        <v>IN-STORE</v>
      </c>
      <c r="L1189" t="str">
        <f>salesTable[paymentMethod_Final]</f>
        <v>CARD</v>
      </c>
      <c r="M1189">
        <f>salesTable[Quantity_final]</f>
        <v>10</v>
      </c>
      <c r="N1189">
        <f>salesTable[UnitPrice_final]</f>
        <v>4200</v>
      </c>
      <c r="O1189">
        <f>salesTable[revenue_final]</f>
        <v>42000</v>
      </c>
      <c r="P1189" t="str">
        <f>salesTable[Phone_final]</f>
        <v>0543051338</v>
      </c>
      <c r="Q1189" t="str">
        <f>salesTable[email_final]</f>
        <v>Akosua.Appiah11@Example.Com</v>
      </c>
      <c r="R1189" t="str">
        <f>salesTable[sources_final]</f>
        <v>Online_Sales_2025.xlsx</v>
      </c>
      <c r="S1189" s="22"/>
    </row>
    <row r="1190" spans="1:19" x14ac:dyDescent="0.3">
      <c r="A1190" s="8" t="str">
        <f>salesTable[orderRef_final]</f>
        <v>SUSPICIOUS</v>
      </c>
      <c r="B1190" s="17">
        <f>salesTable[orderDate_final]</f>
        <v>45825</v>
      </c>
      <c r="C1190" s="17" t="str">
        <f>salesTable[CustomerID_final]</f>
        <v>C0323</v>
      </c>
      <c r="D1190" s="17" t="str">
        <f>salesTable[firstName_Final]</f>
        <v>ABENA</v>
      </c>
      <c r="E1190" s="17" t="str">
        <f>salesTable[lastName_final]</f>
        <v>ASARE</v>
      </c>
      <c r="F1190" s="17" t="str">
        <f>salesTable[Region_Final]</f>
        <v>HO</v>
      </c>
      <c r="G1190" t="str">
        <f>salesTable[productID_Final]</f>
        <v>P002</v>
      </c>
      <c r="H1190" t="str">
        <f>salesTable[productName_final]</f>
        <v>OFFICE CHAIR</v>
      </c>
      <c r="I1190" t="str">
        <f>salesTable[productCategory_finalStatus]</f>
        <v>FURNITURE</v>
      </c>
      <c r="J1190" t="str">
        <f>salesTable[customerType_Final]</f>
        <v>BUSINESS</v>
      </c>
      <c r="K1190" t="str">
        <f>salesTable[SalesChannel_final]</f>
        <v>IN-STORE</v>
      </c>
      <c r="L1190" t="str">
        <f>salesTable[paymentMethod_Final]</f>
        <v>BANK TRANSFER</v>
      </c>
      <c r="M1190">
        <f>salesTable[Quantity_final]</f>
        <v>11</v>
      </c>
      <c r="N1190">
        <f>salesTable[UnitPrice_final]</f>
        <v>850</v>
      </c>
      <c r="O1190">
        <f>salesTable[revenue_final]</f>
        <v>9350</v>
      </c>
      <c r="P1190" t="str">
        <f>salesTable[Phone_final]</f>
        <v>0554871932</v>
      </c>
      <c r="Q1190" t="str">
        <f>salesTable[email_final]</f>
        <v>Abena.Asare96@Example.Com</v>
      </c>
      <c r="R1190" t="str">
        <f>salesTable[sources_final]</f>
        <v>Retail_POS_2025.csv</v>
      </c>
      <c r="S1190" s="22"/>
    </row>
    <row r="1191" spans="1:19" x14ac:dyDescent="0.3">
      <c r="A1191" s="8" t="str">
        <f>salesTable[orderRef_final]</f>
        <v>SUSPICIOUS</v>
      </c>
      <c r="B1191" s="17">
        <f>salesTable[orderDate_final]</f>
        <v>45876</v>
      </c>
      <c r="C1191" s="17" t="str">
        <f>salesTable[CustomerID_final]</f>
        <v>C0375</v>
      </c>
      <c r="D1191" s="17" t="str">
        <f>salesTable[firstName_Final]</f>
        <v>DANIEL</v>
      </c>
      <c r="E1191" s="17" t="str">
        <f>salesTable[lastName_final]</f>
        <v>OWUSU</v>
      </c>
      <c r="F1191" s="17" t="str">
        <f>salesTable[Region_Final]</f>
        <v>HO</v>
      </c>
      <c r="G1191" t="str">
        <f>salesTable[productID_Final]</f>
        <v>P007</v>
      </c>
      <c r="H1191" t="str">
        <f>salesTable[productName_final]</f>
        <v>COTTON SHIRT</v>
      </c>
      <c r="I1191" t="str">
        <f>salesTable[productCategory_finalStatus]</f>
        <v>CLOTHING</v>
      </c>
      <c r="J1191" t="str">
        <f>salesTable[customerType_Final]</f>
        <v>GOVERNMENT</v>
      </c>
      <c r="K1191" t="str">
        <f>salesTable[SalesChannel_final]</f>
        <v>MOBILE APP</v>
      </c>
      <c r="L1191" t="str">
        <f>salesTable[paymentMethod_Final]</f>
        <v>CARD</v>
      </c>
      <c r="M1191">
        <f>salesTable[Quantity_final]</f>
        <v>6</v>
      </c>
      <c r="N1191">
        <f>salesTable[UnitPrice_final]</f>
        <v>180</v>
      </c>
      <c r="O1191">
        <f>salesTable[revenue_final]</f>
        <v>1080</v>
      </c>
      <c r="P1191" t="str">
        <f>salesTable[Phone_final]</f>
        <v>0558038380</v>
      </c>
      <c r="Q1191" t="str">
        <f>salesTable[email_final]</f>
        <v>Daniel.Owusu33@Example.Com</v>
      </c>
      <c r="R1191" t="str">
        <f>salesTable[sources_final]</f>
        <v>Retail_POS_2025.csv</v>
      </c>
      <c r="S1191" s="22"/>
    </row>
    <row r="1192" spans="1:19" x14ac:dyDescent="0.3">
      <c r="A1192" s="8" t="str">
        <f>salesTable[orderRef_final]</f>
        <v>SUSPICIOUS</v>
      </c>
      <c r="B1192" s="17">
        <f>salesTable[orderDate_final]</f>
        <v>45863</v>
      </c>
      <c r="C1192" s="17" t="str">
        <f>salesTable[CustomerID_final]</f>
        <v>C0329</v>
      </c>
      <c r="D1192" s="17" t="str">
        <f>salesTable[firstName_Final]</f>
        <v>NAA</v>
      </c>
      <c r="E1192" s="17" t="str">
        <f>salesTable[lastName_final]</f>
        <v>BOATENG</v>
      </c>
      <c r="F1192" s="17" t="str">
        <f>salesTable[Region_Final]</f>
        <v>ACCRA</v>
      </c>
      <c r="G1192" t="str">
        <f>salesTable[productID_Final]</f>
        <v>P012</v>
      </c>
      <c r="H1192" t="str">
        <f>salesTable[productName_final]</f>
        <v>BLENDER PLUS</v>
      </c>
      <c r="I1192" t="str">
        <f>salesTable[productCategory_finalStatus]</f>
        <v>HOME APPLIANCES</v>
      </c>
      <c r="J1192" t="str">
        <f>salesTable[customerType_Final]</f>
        <v>INDIVIDUAL</v>
      </c>
      <c r="K1192" t="str">
        <f>salesTable[SalesChannel_final]</f>
        <v>MOBILE APP</v>
      </c>
      <c r="L1192" t="str">
        <f>salesTable[paymentMethod_Final]</f>
        <v>CASH</v>
      </c>
      <c r="M1192">
        <f>salesTable[Quantity_final]</f>
        <v>7</v>
      </c>
      <c r="N1192" t="str">
        <f>salesTable[UnitPrice_final]</f>
        <v>INVALID</v>
      </c>
      <c r="O1192" t="str">
        <f>salesTable[revenue_final]</f>
        <v>INVALID</v>
      </c>
      <c r="P1192" t="str">
        <f>salesTable[Phone_final]</f>
        <v>0278611077</v>
      </c>
      <c r="Q1192" t="str">
        <f>salesTable[email_final]</f>
        <v>Naa.Boateng98@Example.Com</v>
      </c>
      <c r="R1192" t="str">
        <f>salesTable[sources_final]</f>
        <v>Agent_App_2025.csv</v>
      </c>
      <c r="S1192" s="22"/>
    </row>
    <row r="1193" spans="1:19" x14ac:dyDescent="0.3">
      <c r="A1193" s="8" t="str">
        <f>salesTable[orderRef_final]</f>
        <v>SUSPICIOUS</v>
      </c>
      <c r="B1193" s="17" t="str">
        <f>salesTable[orderDate_final]</f>
        <v>OUT OF SCOPE</v>
      </c>
      <c r="C1193" s="17" t="str">
        <f>salesTable[CustomerID_final]</f>
        <v>C0149</v>
      </c>
      <c r="D1193" s="17" t="str">
        <f>salesTable[firstName_Final]</f>
        <v>KOJO</v>
      </c>
      <c r="E1193" s="17" t="str">
        <f>salesTable[lastName_final]</f>
        <v>ARTHUR</v>
      </c>
      <c r="F1193" s="17" t="str">
        <f>salesTable[Region_Final]</f>
        <v>TAMALE</v>
      </c>
      <c r="G1193" t="str">
        <f>salesTable[productID_Final]</f>
        <v>P008</v>
      </c>
      <c r="H1193" t="str">
        <f>salesTable[productName_final]</f>
        <v>MICROWAVE 25L</v>
      </c>
      <c r="I1193" t="str">
        <f>salesTable[productCategory_finalStatus]</f>
        <v>HOME APPLIANCES</v>
      </c>
      <c r="J1193" t="str">
        <f>salesTable[customerType_Final]</f>
        <v>BUSINESS</v>
      </c>
      <c r="K1193" t="str">
        <f>salesTable[SalesChannel_final]</f>
        <v>AGENT</v>
      </c>
      <c r="L1193" t="str">
        <f>salesTable[paymentMethod_Final]</f>
        <v>BANK TRANSFER</v>
      </c>
      <c r="M1193">
        <f>salesTable[Quantity_final]</f>
        <v>4</v>
      </c>
      <c r="N1193">
        <f>salesTable[UnitPrice_final]</f>
        <v>1150</v>
      </c>
      <c r="O1193">
        <f>salesTable[revenue_final]</f>
        <v>4600</v>
      </c>
      <c r="P1193" t="str">
        <f>salesTable[Phone_final]</f>
        <v>0202727480</v>
      </c>
      <c r="Q1193" t="str">
        <f>salesTable[email_final]</f>
        <v>Kojo.Arthur99@Example.Com</v>
      </c>
      <c r="R1193" t="str">
        <f>salesTable[sources_final]</f>
        <v>Retail_POS_2025.csv</v>
      </c>
      <c r="S1193" s="22"/>
    </row>
    <row r="1194" spans="1:19" x14ac:dyDescent="0.3">
      <c r="A1194" s="8" t="str">
        <f>salesTable[orderRef_final]</f>
        <v>SUSPICIOUS</v>
      </c>
      <c r="B1194" s="17">
        <f>salesTable[orderDate_final]</f>
        <v>45830</v>
      </c>
      <c r="C1194" s="17" t="str">
        <f>salesTable[CustomerID_final]</f>
        <v>C0211</v>
      </c>
      <c r="D1194" s="17" t="str">
        <f>salesTable[firstName_Final]</f>
        <v>AMA</v>
      </c>
      <c r="E1194" s="17" t="str">
        <f>salesTable[lastName_final]</f>
        <v>BADU</v>
      </c>
      <c r="F1194" s="17" t="str">
        <f>salesTable[Region_Final]</f>
        <v>HO</v>
      </c>
      <c r="G1194" t="str">
        <f>salesTable[productID_Final]</f>
        <v>P001</v>
      </c>
      <c r="H1194" t="str">
        <f>salesTable[productName_final]</f>
        <v>LAPTOP PRO 14</v>
      </c>
      <c r="I1194" t="str">
        <f>salesTable[productCategory_finalStatus]</f>
        <v>ELECTRONICS</v>
      </c>
      <c r="J1194" t="str">
        <f>salesTable[customerType_Final]</f>
        <v>BUSINESS</v>
      </c>
      <c r="K1194" t="str">
        <f>salesTable[SalesChannel_final]</f>
        <v>AGENT</v>
      </c>
      <c r="L1194" t="str">
        <f>salesTable[paymentMethod_Final]</f>
        <v>CASH</v>
      </c>
      <c r="M1194">
        <f>salesTable[Quantity_final]</f>
        <v>12</v>
      </c>
      <c r="N1194">
        <f>salesTable[UnitPrice_final]</f>
        <v>4200</v>
      </c>
      <c r="O1194">
        <f>salesTable[revenue_final]</f>
        <v>50400</v>
      </c>
      <c r="P1194" t="str">
        <f>salesTable[Phone_final]</f>
        <v>0207054013</v>
      </c>
      <c r="Q1194" t="str">
        <f>salesTable[email_final]</f>
        <v>Ama.Badu93@Example.Com</v>
      </c>
      <c r="R1194" t="str">
        <f>salesTable[sources_final]</f>
        <v>Agent_App_2025.csv</v>
      </c>
      <c r="S1194" s="22"/>
    </row>
    <row r="1195" spans="1:19" x14ac:dyDescent="0.3">
      <c r="A1195" s="8" t="str">
        <f>salesTable[orderRef_final]</f>
        <v>SUSPICIOUS</v>
      </c>
      <c r="B1195" s="17">
        <f>salesTable[orderDate_final]</f>
        <v>45663</v>
      </c>
      <c r="C1195" s="17" t="str">
        <f>salesTable[CustomerID_final]</f>
        <v>C0067</v>
      </c>
      <c r="D1195" s="17" t="str">
        <f>salesTable[firstName_Final]</f>
        <v>MICHAEL</v>
      </c>
      <c r="E1195" s="17" t="str">
        <f>salesTable[lastName_final]</f>
        <v>BADU</v>
      </c>
      <c r="F1195" s="17" t="str">
        <f>salesTable[Region_Final]</f>
        <v>HO</v>
      </c>
      <c r="G1195" t="str">
        <f>salesTable[productID_Final]</f>
        <v>P012</v>
      </c>
      <c r="H1195" t="str">
        <f>salesTable[productName_final]</f>
        <v>BLENDER PLUS</v>
      </c>
      <c r="I1195" t="str">
        <f>salesTable[productCategory_finalStatus]</f>
        <v>HOME APPLIANCES</v>
      </c>
      <c r="J1195" t="str">
        <f>salesTable[customerType_Final]</f>
        <v>INDIVIDUAL</v>
      </c>
      <c r="K1195" t="str">
        <f>salesTable[SalesChannel_final]</f>
        <v>ONLINE</v>
      </c>
      <c r="L1195" t="str">
        <f>salesTable[paymentMethod_Final]</f>
        <v>MOBILE MONEY</v>
      </c>
      <c r="M1195" t="str">
        <f>salesTable[Quantity_final]</f>
        <v>INVALID</v>
      </c>
      <c r="N1195">
        <f>salesTable[UnitPrice_final]</f>
        <v>620</v>
      </c>
      <c r="O1195" t="str">
        <f>salesTable[revenue_final]</f>
        <v>INVALID</v>
      </c>
      <c r="P1195" t="str">
        <f>salesTable[Phone_final]</f>
        <v>0596668737</v>
      </c>
      <c r="Q1195" t="str">
        <f>salesTable[email_final]</f>
        <v>Michael.Badu94@Example.Com</v>
      </c>
      <c r="R1195" t="str">
        <f>salesTable[sources_final]</f>
        <v>Online_Sales_2025.xlsx</v>
      </c>
      <c r="S1195" s="22"/>
    </row>
    <row r="1196" spans="1:19" x14ac:dyDescent="0.3">
      <c r="A1196" s="8" t="str">
        <f>salesTable[orderRef_final]</f>
        <v>SUSPICIOUS</v>
      </c>
      <c r="B1196" s="17" t="str">
        <f>salesTable[orderDate_final]</f>
        <v>MISSING</v>
      </c>
      <c r="C1196" s="17" t="str">
        <f>salesTable[CustomerID_final]</f>
        <v>C0125</v>
      </c>
      <c r="D1196" s="17" t="str">
        <f>salesTable[firstName_Final]</f>
        <v>KWAME</v>
      </c>
      <c r="E1196" s="17" t="str">
        <f>salesTable[lastName_final]</f>
        <v>OSEI</v>
      </c>
      <c r="F1196" s="17" t="str">
        <f>salesTable[Region_Final]</f>
        <v>TAMALE</v>
      </c>
      <c r="G1196" t="str">
        <f>salesTable[productID_Final]</f>
        <v>P008</v>
      </c>
      <c r="H1196" t="str">
        <f>salesTable[productName_final]</f>
        <v>MICROWAVE 25L</v>
      </c>
      <c r="I1196" t="str">
        <f>salesTable[productCategory_finalStatus]</f>
        <v>HOME APPLIANCES</v>
      </c>
      <c r="J1196" t="str">
        <f>salesTable[customerType_Final]</f>
        <v>BUSINESS</v>
      </c>
      <c r="K1196" t="str">
        <f>salesTable[SalesChannel_final]</f>
        <v>MOBILE APP</v>
      </c>
      <c r="L1196" t="str">
        <f>salesTable[paymentMethod_Final]</f>
        <v>BANK TRANSFER</v>
      </c>
      <c r="M1196">
        <f>salesTable[Quantity_final]</f>
        <v>3</v>
      </c>
      <c r="N1196">
        <f>salesTable[UnitPrice_final]</f>
        <v>1250</v>
      </c>
      <c r="O1196">
        <f>salesTable[revenue_final]</f>
        <v>3750</v>
      </c>
      <c r="P1196" t="str">
        <f>salesTable[Phone_final]</f>
        <v>0266026686</v>
      </c>
      <c r="Q1196" t="str">
        <f>salesTable[email_final]</f>
        <v>Kwame.Osei60@Example.Com</v>
      </c>
      <c r="R1196" t="str">
        <f>salesTable[sources_final]</f>
        <v>Online_Sales_2025.xlsx</v>
      </c>
      <c r="S1196" s="22"/>
    </row>
    <row r="1197" spans="1:19" x14ac:dyDescent="0.3">
      <c r="A1197" s="8" t="str">
        <f>salesTable[orderRef_final]</f>
        <v>SUSPICIOUS</v>
      </c>
      <c r="B1197" s="17">
        <f>salesTable[orderDate_final]</f>
        <v>45879</v>
      </c>
      <c r="C1197" s="17" t="str">
        <f>salesTable[CustomerID_final]</f>
        <v>C0113</v>
      </c>
      <c r="D1197" s="17" t="str">
        <f>salesTable[firstName_Final]</f>
        <v>MICHAEL</v>
      </c>
      <c r="E1197" s="17" t="str">
        <f>salesTable[lastName_final]</f>
        <v>BOATENG</v>
      </c>
      <c r="F1197" s="17" t="str">
        <f>salesTable[Region_Final]</f>
        <v>HO</v>
      </c>
      <c r="G1197" t="str">
        <f>salesTable[productID_Final]</f>
        <v>P009</v>
      </c>
      <c r="H1197" t="str">
        <f>salesTable[productName_final]</f>
        <v>FILING CABINET</v>
      </c>
      <c r="I1197" t="str">
        <f>salesTable[productCategory_finalStatus]</f>
        <v>OFFICE SUPPLIES</v>
      </c>
      <c r="J1197" t="str">
        <f>salesTable[customerType_Final]</f>
        <v>INDIVIDUAL</v>
      </c>
      <c r="K1197" t="str">
        <f>salesTable[SalesChannel_final]</f>
        <v>ONLINE</v>
      </c>
      <c r="L1197" t="str">
        <f>salesTable[paymentMethod_Final]</f>
        <v>CASH</v>
      </c>
      <c r="M1197">
        <f>salesTable[Quantity_final]</f>
        <v>9</v>
      </c>
      <c r="N1197">
        <f>salesTable[UnitPrice_final]</f>
        <v>980</v>
      </c>
      <c r="O1197">
        <f>salesTable[revenue_final]</f>
        <v>8820</v>
      </c>
      <c r="P1197" t="str">
        <f>salesTable[Phone_final]</f>
        <v>0201423144</v>
      </c>
      <c r="Q1197" t="str">
        <f>salesTable[email_final]</f>
        <v>Michael.Boateng99@Example.Com</v>
      </c>
      <c r="R1197" t="str">
        <f>salesTable[sources_final]</f>
        <v>Retail_POS_2025.csv</v>
      </c>
      <c r="S1197" s="22"/>
    </row>
    <row r="1198" spans="1:19" x14ac:dyDescent="0.3">
      <c r="A1198" s="8" t="str">
        <f>salesTable[orderRef_final]</f>
        <v>SUSPICIOUS</v>
      </c>
      <c r="B1198" s="17" t="str">
        <f>salesTable[orderDate_final]</f>
        <v>OUT OF SCOPE</v>
      </c>
      <c r="C1198" s="17" t="str">
        <f>salesTable[CustomerID_final]</f>
        <v>C0032</v>
      </c>
      <c r="D1198" s="17" t="str">
        <f>salesTable[firstName_Final]</f>
        <v>AMA</v>
      </c>
      <c r="E1198" s="17" t="str">
        <f>salesTable[lastName_final]</f>
        <v>APPIAH</v>
      </c>
      <c r="F1198" s="17" t="str">
        <f>salesTable[Region_Final]</f>
        <v>TAMALE</v>
      </c>
      <c r="G1198" t="str">
        <f>salesTable[productID_Final]</f>
        <v>P012</v>
      </c>
      <c r="H1198" t="str">
        <f>salesTable[productName_final]</f>
        <v>BLENDER PLUS</v>
      </c>
      <c r="I1198" t="str">
        <f>salesTable[productCategory_finalStatus]</f>
        <v>HOME APPLIANCES</v>
      </c>
      <c r="J1198" t="str">
        <f>salesTable[customerType_Final]</f>
        <v>BUSINESS</v>
      </c>
      <c r="K1198" t="str">
        <f>salesTable[SalesChannel_final]</f>
        <v>MOBILE APP</v>
      </c>
      <c r="L1198" t="str">
        <f>salesTable[paymentMethod_Final]</f>
        <v>CARD</v>
      </c>
      <c r="M1198" t="str">
        <f>salesTable[Quantity_final]</f>
        <v>INVALID</v>
      </c>
      <c r="N1198">
        <f>salesTable[UnitPrice_final]</f>
        <v>520</v>
      </c>
      <c r="O1198" t="str">
        <f>salesTable[revenue_final]</f>
        <v>INVALID</v>
      </c>
      <c r="P1198" t="str">
        <f>salesTable[Phone_final]</f>
        <v>0201291634</v>
      </c>
      <c r="Q1198" t="str">
        <f>salesTable[email_final]</f>
        <v>Ama.Appiah87@Example.Com</v>
      </c>
      <c r="R1198" t="str">
        <f>salesTable[sources_final]</f>
        <v>Retail_POS_2025.csv</v>
      </c>
      <c r="S1198" s="22"/>
    </row>
    <row r="1199" spans="1:19" x14ac:dyDescent="0.3">
      <c r="A1199" s="8" t="str">
        <f>salesTable[orderRef_final]</f>
        <v>SUSPICIOUS</v>
      </c>
      <c r="B1199" s="17">
        <f>salesTable[orderDate_final]</f>
        <v>45818</v>
      </c>
      <c r="C1199" s="17" t="str">
        <f>salesTable[CustomerID_final]</f>
        <v>C0218</v>
      </c>
      <c r="D1199" s="17" t="str">
        <f>salesTable[firstName_Final]</f>
        <v>MICHAEL</v>
      </c>
      <c r="E1199" s="17" t="str">
        <f>salesTable[lastName_final]</f>
        <v>ASARE</v>
      </c>
      <c r="F1199" s="17" t="str">
        <f>salesTable[Region_Final]</f>
        <v>TAMALE</v>
      </c>
      <c r="G1199" t="str">
        <f>salesTable[productID_Final]</f>
        <v>P009</v>
      </c>
      <c r="H1199" t="str">
        <f>salesTable[productName_final]</f>
        <v>FILING CABINET</v>
      </c>
      <c r="I1199" t="str">
        <f>salesTable[productCategory_finalStatus]</f>
        <v>OFFICE SUPPLIES</v>
      </c>
      <c r="J1199" t="str">
        <f>salesTable[customerType_Final]</f>
        <v>GOVERNMENT</v>
      </c>
      <c r="K1199" t="str">
        <f>salesTable[SalesChannel_final]</f>
        <v>MOBILE APP</v>
      </c>
      <c r="L1199" t="str">
        <f>salesTable[paymentMethod_Final]</f>
        <v>MOBILE MONEY</v>
      </c>
      <c r="M1199">
        <f>salesTable[Quantity_final]</f>
        <v>3</v>
      </c>
      <c r="N1199">
        <f>salesTable[UnitPrice_final]</f>
        <v>980</v>
      </c>
      <c r="O1199">
        <f>salesTable[revenue_final]</f>
        <v>2940</v>
      </c>
      <c r="P1199" t="str">
        <f>salesTable[Phone_final]</f>
        <v>0555033607</v>
      </c>
      <c r="Q1199" t="str">
        <f>salesTable[email_final]</f>
        <v>Michael.Asare57@Example.Com</v>
      </c>
      <c r="R1199" t="str">
        <f>salesTable[sources_final]</f>
        <v>Agent_App_2025.csv</v>
      </c>
      <c r="S1199" s="22"/>
    </row>
    <row r="1200" spans="1:19" x14ac:dyDescent="0.3">
      <c r="A1200" s="8" t="str">
        <f>salesTable[orderRef_final]</f>
        <v>SUSPICIOUS</v>
      </c>
      <c r="B1200" s="17">
        <f>salesTable[orderDate_final]</f>
        <v>45900</v>
      </c>
      <c r="C1200" s="17" t="str">
        <f>salesTable[CustomerID_final]</f>
        <v>C0301</v>
      </c>
      <c r="D1200" s="17" t="str">
        <f>salesTable[firstName_Final]</f>
        <v>AMA</v>
      </c>
      <c r="E1200" s="17" t="str">
        <f>salesTable[lastName_final]</f>
        <v>ASARE</v>
      </c>
      <c r="F1200" s="17" t="str">
        <f>salesTable[Region_Final]</f>
        <v>HO</v>
      </c>
      <c r="G1200" t="str">
        <f>salesTable[productID_Final]</f>
        <v>P001</v>
      </c>
      <c r="H1200" t="str">
        <f>salesTable[productName_final]</f>
        <v>LAPTOP PRO 14</v>
      </c>
      <c r="I1200" t="str">
        <f>salesTable[productCategory_finalStatus]</f>
        <v>ELECTRONICS</v>
      </c>
      <c r="J1200" t="str">
        <f>salesTable[customerType_Final]</f>
        <v>BUSINESS</v>
      </c>
      <c r="K1200" t="str">
        <f>salesTable[SalesChannel_final]</f>
        <v>MOBILE APP</v>
      </c>
      <c r="L1200" t="str">
        <f>salesTable[paymentMethod_Final]</f>
        <v>CASH</v>
      </c>
      <c r="M1200">
        <f>salesTable[Quantity_final]</f>
        <v>9</v>
      </c>
      <c r="N1200">
        <f>salesTable[UnitPrice_final]</f>
        <v>4200</v>
      </c>
      <c r="O1200">
        <f>salesTable[revenue_final]</f>
        <v>37800</v>
      </c>
      <c r="P1200" t="str">
        <f>salesTable[Phone_final]</f>
        <v>0594005585</v>
      </c>
      <c r="Q1200" t="str">
        <f>salesTable[email_final]</f>
        <v>Ama.Asare68@Example.Com</v>
      </c>
      <c r="R1200" t="str">
        <f>salesTable[sources_final]</f>
        <v>Retail_POS_2025.csv</v>
      </c>
      <c r="S1200" s="22"/>
    </row>
    <row r="1201" spans="1:19" x14ac:dyDescent="0.3">
      <c r="A1201" s="8" t="str">
        <f>salesTable[orderRef_final]</f>
        <v>SUSPICIOUS</v>
      </c>
      <c r="B1201" s="17">
        <f>salesTable[orderDate_final]</f>
        <v>45736</v>
      </c>
      <c r="C1201" s="17" t="str">
        <f>salesTable[CustomerID_final]</f>
        <v>C0277</v>
      </c>
      <c r="D1201" s="17" t="str">
        <f>salesTable[firstName_Final]</f>
        <v>KOJO</v>
      </c>
      <c r="E1201" s="17" t="str">
        <f>salesTable[lastName_final]</f>
        <v>OSEI</v>
      </c>
      <c r="F1201" s="17" t="str">
        <f>salesTable[Region_Final]</f>
        <v>TAMALE</v>
      </c>
      <c r="G1201" t="str">
        <f>salesTable[productID_Final]</f>
        <v>P006</v>
      </c>
      <c r="H1201" t="str">
        <f>salesTable[productName_final]</f>
        <v>STANDING DESK</v>
      </c>
      <c r="I1201" t="str">
        <f>salesTable[productCategory_finalStatus]</f>
        <v>FURNITURE</v>
      </c>
      <c r="J1201" t="str">
        <f>salesTable[customerType_Final]</f>
        <v>GOVERNMENT</v>
      </c>
      <c r="K1201" t="str">
        <f>salesTable[SalesChannel_final]</f>
        <v>AGENT</v>
      </c>
      <c r="L1201" t="str">
        <f>salesTable[paymentMethod_Final]</f>
        <v>CASH</v>
      </c>
      <c r="M1201">
        <f>salesTable[Quantity_final]</f>
        <v>9</v>
      </c>
      <c r="N1201">
        <f>salesTable[UnitPrice_final]</f>
        <v>1900</v>
      </c>
      <c r="O1201">
        <f>salesTable[revenue_final]</f>
        <v>17100</v>
      </c>
      <c r="P1201" t="str">
        <f>salesTable[Phone_final]</f>
        <v>0597624461</v>
      </c>
      <c r="Q1201" t="str">
        <f>salesTable[email_final]</f>
        <v>Kojo.Osei36@Example.Com</v>
      </c>
      <c r="R1201" t="str">
        <f>salesTable[sources_final]</f>
        <v>Mobile_App_Export.csv</v>
      </c>
      <c r="S1201" s="22"/>
    </row>
    <row r="1202" spans="1:19" x14ac:dyDescent="0.3">
      <c r="A1202" s="8" t="str">
        <f>salesTable[orderRef_final]</f>
        <v>SUSPICIOUS</v>
      </c>
      <c r="B1202" s="17">
        <f>salesTable[orderDate_final]</f>
        <v>45752</v>
      </c>
      <c r="C1202" s="17" t="str">
        <f>salesTable[CustomerID_final]</f>
        <v>C0267</v>
      </c>
      <c r="D1202" s="17" t="str">
        <f>salesTable[firstName_Final]</f>
        <v>ESI</v>
      </c>
      <c r="E1202" s="17" t="str">
        <f>salesTable[lastName_final]</f>
        <v>APPIAH</v>
      </c>
      <c r="F1202" s="17" t="str">
        <f>salesTable[Region_Final]</f>
        <v>HO</v>
      </c>
      <c r="G1202" t="str">
        <f>salesTable[productID_Final]</f>
        <v>P008</v>
      </c>
      <c r="H1202" t="str">
        <f>salesTable[productName_final]</f>
        <v>MICROWAVE 25L</v>
      </c>
      <c r="I1202" t="str">
        <f>salesTable[productCategory_finalStatus]</f>
        <v>HOME APPLIANCES</v>
      </c>
      <c r="J1202" t="str">
        <f>salesTable[customerType_Final]</f>
        <v>BUSINESS</v>
      </c>
      <c r="K1202" t="str">
        <f>salesTable[SalesChannel_final]</f>
        <v>AGENT</v>
      </c>
      <c r="L1202" t="str">
        <f>salesTable[paymentMethod_Final]</f>
        <v>CARD</v>
      </c>
      <c r="M1202">
        <f>salesTable[Quantity_final]</f>
        <v>10</v>
      </c>
      <c r="N1202">
        <f>salesTable[UnitPrice_final]</f>
        <v>1200</v>
      </c>
      <c r="O1202">
        <f>salesTable[revenue_final]</f>
        <v>12000</v>
      </c>
      <c r="P1202" t="str">
        <f>salesTable[Phone_final]</f>
        <v>0266764901</v>
      </c>
      <c r="Q1202" t="str">
        <f>salesTable[email_final]</f>
        <v>Esi.Appiah85@Example.Com</v>
      </c>
      <c r="R1202" t="str">
        <f>salesTable[sources_final]</f>
        <v>Agent_App_2025.csv</v>
      </c>
      <c r="S1202" s="22"/>
    </row>
    <row r="1203" spans="1:19" x14ac:dyDescent="0.3">
      <c r="A1203" s="8" t="str">
        <f>salesTable[orderRef_final]</f>
        <v>SUSPICIOUS</v>
      </c>
      <c r="B1203" s="17" t="str">
        <f>salesTable[orderDate_final]</f>
        <v>MISSING</v>
      </c>
      <c r="C1203" s="17" t="str">
        <f>salesTable[CustomerID_final]</f>
        <v>C0392</v>
      </c>
      <c r="D1203" s="17" t="str">
        <f>salesTable[firstName_Final]</f>
        <v>AMA</v>
      </c>
      <c r="E1203" s="17" t="str">
        <f>salesTable[lastName_final]</f>
        <v>BADU</v>
      </c>
      <c r="F1203" s="17" t="str">
        <f>salesTable[Region_Final]</f>
        <v>TAKORADI</v>
      </c>
      <c r="G1203" t="str">
        <f>salesTable[productID_Final]</f>
        <v>P003</v>
      </c>
      <c r="H1203" t="str">
        <f>salesTable[productName_final]</f>
        <v>WIRELESS HEADSET</v>
      </c>
      <c r="I1203" t="str">
        <f>salesTable[productCategory_finalStatus]</f>
        <v>ELECTRONICS</v>
      </c>
      <c r="J1203" t="str">
        <f>salesTable[customerType_Final]</f>
        <v>BUSINESS</v>
      </c>
      <c r="K1203" t="str">
        <f>salesTable[SalesChannel_final]</f>
        <v>MOBILE APP</v>
      </c>
      <c r="L1203" t="str">
        <f>salesTable[paymentMethod_Final]</f>
        <v>CARD</v>
      </c>
      <c r="M1203">
        <f>salesTable[Quantity_final]</f>
        <v>12</v>
      </c>
      <c r="N1203">
        <f>salesTable[UnitPrice_final]</f>
        <v>420</v>
      </c>
      <c r="O1203" t="str">
        <f>salesTable[revenue_final]</f>
        <v>invalid</v>
      </c>
      <c r="P1203" t="str">
        <f>salesTable[Phone_final]</f>
        <v>0278150642</v>
      </c>
      <c r="Q1203" t="str">
        <f>salesTable[email_final]</f>
        <v>Ama.Badu54@Example.Com</v>
      </c>
      <c r="R1203" t="str">
        <f>salesTable[sources_final]</f>
        <v>Online_Sales_2025.xlsx</v>
      </c>
      <c r="S1203" s="22"/>
    </row>
    <row r="1204" spans="1:19" x14ac:dyDescent="0.3">
      <c r="A1204" s="8" t="str">
        <f>salesTable[orderRef_final]</f>
        <v>SUSPICIOUS</v>
      </c>
      <c r="B1204" s="17">
        <f>salesTable[orderDate_final]</f>
        <v>45846</v>
      </c>
      <c r="C1204" s="17" t="str">
        <f>salesTable[CustomerID_final]</f>
        <v>NO MATCH</v>
      </c>
      <c r="D1204" s="17" t="str">
        <f>salesTable[firstName_Final]</f>
        <v>NO MATCH</v>
      </c>
      <c r="E1204" s="17" t="str">
        <f>salesTable[lastName_final]</f>
        <v>NO MATCH</v>
      </c>
      <c r="F1204" s="17" t="str">
        <f>salesTable[Region_Final]</f>
        <v>TAMALE</v>
      </c>
      <c r="G1204" t="str">
        <f>salesTable[productID_Final]</f>
        <v>P003</v>
      </c>
      <c r="H1204" t="str">
        <f>salesTable[productName_final]</f>
        <v>WIRELESS HEADSET</v>
      </c>
      <c r="I1204" t="str">
        <f>salesTable[productCategory_finalStatus]</f>
        <v>ELECTRONICS</v>
      </c>
      <c r="J1204" t="str">
        <f>salesTable[customerType_Final]</f>
        <v>INDIVIDUAL</v>
      </c>
      <c r="K1204" t="str">
        <f>salesTable[SalesChannel_final]</f>
        <v>AGENT</v>
      </c>
      <c r="L1204" t="str">
        <f>salesTable[paymentMethod_Final]</f>
        <v>BANK TRANSFER</v>
      </c>
      <c r="M1204">
        <f>salesTable[Quantity_final]</f>
        <v>3</v>
      </c>
      <c r="N1204">
        <f>salesTable[UnitPrice_final]</f>
        <v>420</v>
      </c>
      <c r="O1204">
        <f>salesTable[revenue_final]</f>
        <v>1260</v>
      </c>
      <c r="P1204" t="str">
        <f>salesTable[Phone_final]</f>
        <v>0554283293</v>
      </c>
      <c r="Q1204" t="str">
        <f>salesTable[email_final]</f>
        <v>Kwame.Badu13@Example.Com</v>
      </c>
      <c r="R1204" t="str">
        <f>salesTable[sources_final]</f>
        <v>Retail_POS_2025.csv</v>
      </c>
      <c r="S1204" s="22"/>
    </row>
    <row r="1205" spans="1:19" x14ac:dyDescent="0.3">
      <c r="A1205" s="8" t="str">
        <f>salesTable[orderRef_final]</f>
        <v>SUSPICIOUS</v>
      </c>
      <c r="B1205" s="17" t="str">
        <f>salesTable[orderDate_final]</f>
        <v>OUT OF SCOPE</v>
      </c>
      <c r="C1205" s="17" t="str">
        <f>salesTable[CustomerID_final]</f>
        <v>C0041</v>
      </c>
      <c r="D1205" s="17" t="str">
        <f>salesTable[firstName_Final]</f>
        <v>ESI</v>
      </c>
      <c r="E1205" s="17" t="str">
        <f>salesTable[lastName_final]</f>
        <v>BADU</v>
      </c>
      <c r="F1205" s="17" t="str">
        <f>salesTable[Region_Final]</f>
        <v>ACCRA</v>
      </c>
      <c r="G1205" t="str">
        <f>salesTable[productID_Final]</f>
        <v>P007</v>
      </c>
      <c r="H1205" t="str">
        <f>salesTable[productName_final]</f>
        <v>COTTON SHIRT</v>
      </c>
      <c r="I1205" t="str">
        <f>salesTable[productCategory_finalStatus]</f>
        <v>CLOTHING</v>
      </c>
      <c r="J1205" t="str">
        <f>salesTable[customerType_Final]</f>
        <v>GOVERNMENT</v>
      </c>
      <c r="K1205" t="str">
        <f>salesTable[SalesChannel_final]</f>
        <v>IN-STORE</v>
      </c>
      <c r="L1205" t="str">
        <f>salesTable[paymentMethod_Final]</f>
        <v>CARD</v>
      </c>
      <c r="M1205">
        <f>salesTable[Quantity_final]</f>
        <v>1</v>
      </c>
      <c r="N1205">
        <f>salesTable[UnitPrice_final]</f>
        <v>180</v>
      </c>
      <c r="O1205">
        <f>salesTable[revenue_final]</f>
        <v>180</v>
      </c>
      <c r="P1205" t="str">
        <f>salesTable[Phone_final]</f>
        <v>0208199258</v>
      </c>
      <c r="Q1205" t="str">
        <f>salesTable[email_final]</f>
        <v>Esi.Badu77@Example.Com</v>
      </c>
      <c r="R1205" t="str">
        <f>salesTable[sources_final]</f>
        <v>Retail_POS_2025.csv</v>
      </c>
      <c r="S1205" s="22"/>
    </row>
    <row r="1206" spans="1:19" x14ac:dyDescent="0.3">
      <c r="A1206" s="8" t="str">
        <f>salesTable[orderRef_final]</f>
        <v>SUSPICIOUS</v>
      </c>
      <c r="B1206" s="17" t="str">
        <f>salesTable[orderDate_final]</f>
        <v>OUT OF SCOPE</v>
      </c>
      <c r="C1206" s="17" t="str">
        <f>salesTable[CustomerID_final]</f>
        <v>C0375</v>
      </c>
      <c r="D1206" s="17" t="str">
        <f>salesTable[firstName_Final]</f>
        <v>DANIEL</v>
      </c>
      <c r="E1206" s="17" t="str">
        <f>salesTable[lastName_final]</f>
        <v>OWUSU</v>
      </c>
      <c r="F1206" s="17" t="str">
        <f>salesTable[Region_Final]</f>
        <v>TAMALE</v>
      </c>
      <c r="G1206" t="str">
        <f>salesTable[productID_Final]</f>
        <v>P007</v>
      </c>
      <c r="H1206" t="str">
        <f>salesTable[productName_final]</f>
        <v>COTTON SHIRT</v>
      </c>
      <c r="I1206" t="str">
        <f>salesTable[productCategory_finalStatus]</f>
        <v>CLOTHING</v>
      </c>
      <c r="J1206" t="str">
        <f>salesTable[customerType_Final]</f>
        <v>BUSINESS</v>
      </c>
      <c r="K1206" t="str">
        <f>salesTable[SalesChannel_final]</f>
        <v>MOBILE APP</v>
      </c>
      <c r="L1206" t="str">
        <f>salesTable[paymentMethod_Final]</f>
        <v>MOBILE MONEY</v>
      </c>
      <c r="M1206">
        <f>salesTable[Quantity_final]</f>
        <v>6</v>
      </c>
      <c r="N1206" t="str">
        <f>salesTable[UnitPrice_final]</f>
        <v>INVALID</v>
      </c>
      <c r="O1206" t="str">
        <f>salesTable[revenue_final]</f>
        <v>INVALID</v>
      </c>
      <c r="P1206" t="str">
        <f>salesTable[Phone_final]</f>
        <v>0278342642</v>
      </c>
      <c r="Q1206" t="str">
        <f>salesTable[email_final]</f>
        <v>Daniel.Owusu43@Example.Com</v>
      </c>
      <c r="R1206" t="str">
        <f>salesTable[sources_final]</f>
        <v>Online_Sales_2025.xlsx</v>
      </c>
      <c r="S1206" s="22"/>
    </row>
    <row r="1207" spans="1:19" x14ac:dyDescent="0.3">
      <c r="A1207" s="8" t="str">
        <f>salesTable[orderRef_final]</f>
        <v>SUSPICIOUS</v>
      </c>
      <c r="B1207" s="17" t="str">
        <f>salesTable[orderDate_final]</f>
        <v>OUT OF SCOPE</v>
      </c>
      <c r="C1207" s="17" t="str">
        <f>salesTable[CustomerID_final]</f>
        <v>C0215</v>
      </c>
      <c r="D1207" s="17" t="str">
        <f>salesTable[firstName_Final]</f>
        <v>DANIEL</v>
      </c>
      <c r="E1207" s="17" t="str">
        <f>salesTable[lastName_final]</f>
        <v>BADU</v>
      </c>
      <c r="F1207" s="17" t="str">
        <f>salesTable[Region_Final]</f>
        <v>HO</v>
      </c>
      <c r="G1207" t="str">
        <f>salesTable[productID_Final]</f>
        <v>P005</v>
      </c>
      <c r="H1207" t="str">
        <f>salesTable[productName_final]</f>
        <v>SMARTPHONE X</v>
      </c>
      <c r="I1207" t="str">
        <f>salesTable[productCategory_finalStatus]</f>
        <v>ELECTRONICS</v>
      </c>
      <c r="J1207" t="str">
        <f>salesTable[customerType_Final]</f>
        <v>INDIVIDUAL</v>
      </c>
      <c r="K1207" t="str">
        <f>salesTable[SalesChannel_final]</f>
        <v>MOBILE APP</v>
      </c>
      <c r="L1207" t="str">
        <f>salesTable[paymentMethod_Final]</f>
        <v>MOBILE MONEY</v>
      </c>
      <c r="M1207">
        <f>salesTable[Quantity_final]</f>
        <v>3</v>
      </c>
      <c r="N1207">
        <f>salesTable[UnitPrice_final]</f>
        <v>2800</v>
      </c>
      <c r="O1207">
        <f>salesTable[revenue_final]</f>
        <v>8400</v>
      </c>
      <c r="P1207" t="str">
        <f>salesTable[Phone_final]</f>
        <v>0279090722</v>
      </c>
      <c r="Q1207" t="str">
        <f>salesTable[email_final]</f>
        <v>Daniel.Badu76Example.Com</v>
      </c>
      <c r="R1207" t="str">
        <f>salesTable[sources_final]</f>
        <v>Online_Sales_2025.xlsx</v>
      </c>
      <c r="S1207" s="22"/>
    </row>
    <row r="1208" spans="1:19" x14ac:dyDescent="0.3">
      <c r="A1208" s="8" t="str">
        <f>salesTable[orderRef_final]</f>
        <v>SUSPICIOUS</v>
      </c>
      <c r="B1208" s="17">
        <f>salesTable[orderDate_final]</f>
        <v>45666</v>
      </c>
      <c r="C1208" s="17" t="str">
        <f>salesTable[CustomerID_final]</f>
        <v>C0068</v>
      </c>
      <c r="D1208" s="17" t="str">
        <f>salesTable[firstName_Final]</f>
        <v>AKOSUA</v>
      </c>
      <c r="E1208" s="17" t="str">
        <f>salesTable[lastName_final]</f>
        <v>OWUSU</v>
      </c>
      <c r="F1208" s="17" t="str">
        <f>salesTable[Region_Final]</f>
        <v>HO</v>
      </c>
      <c r="G1208" t="str">
        <f>salesTable[productID_Final]</f>
        <v>P009</v>
      </c>
      <c r="H1208" t="str">
        <f>salesTable[productName_final]</f>
        <v>FILING CABINET</v>
      </c>
      <c r="I1208" t="str">
        <f>salesTable[productCategory_finalStatus]</f>
        <v>MISMATCH</v>
      </c>
      <c r="J1208" t="str">
        <f>salesTable[customerType_Final]</f>
        <v>INDIVIDUAL</v>
      </c>
      <c r="K1208" t="str">
        <f>salesTable[SalesChannel_final]</f>
        <v>ONLINE</v>
      </c>
      <c r="L1208" t="str">
        <f>salesTable[paymentMethod_Final]</f>
        <v>MOBILE MONEY</v>
      </c>
      <c r="M1208">
        <f>salesTable[Quantity_final]</f>
        <v>3</v>
      </c>
      <c r="N1208">
        <f>salesTable[UnitPrice_final]</f>
        <v>980</v>
      </c>
      <c r="O1208">
        <f>salesTable[revenue_final]</f>
        <v>2940</v>
      </c>
      <c r="P1208" t="str">
        <f>salesTable[Phone_final]</f>
        <v>0504369027</v>
      </c>
      <c r="Q1208" t="str">
        <f>salesTable[email_final]</f>
        <v>Akosua.Owusu10@Example.Com</v>
      </c>
      <c r="R1208" t="str">
        <f>salesTable[sources_final]</f>
        <v>Online_Sales_2025.xlsx</v>
      </c>
      <c r="S1208" s="22"/>
    </row>
    <row r="1209" spans="1:19" x14ac:dyDescent="0.3">
      <c r="A1209" s="8" t="str">
        <f>salesTable[orderRef_final]</f>
        <v>SUSPICIOUS</v>
      </c>
      <c r="B1209" s="17" t="str">
        <f>salesTable[orderDate_final]</f>
        <v>OUT OF SCOPE</v>
      </c>
      <c r="C1209" s="17" t="str">
        <f>salesTable[CustomerID_final]</f>
        <v>C0192</v>
      </c>
      <c r="D1209" s="17" t="str">
        <f>salesTable[firstName_Final]</f>
        <v>ADWOA</v>
      </c>
      <c r="E1209" s="17" t="str">
        <f>salesTable[lastName_final]</f>
        <v>APPIAH</v>
      </c>
      <c r="F1209" s="17" t="str">
        <f>salesTable[Region_Final]</f>
        <v>TAMALE</v>
      </c>
      <c r="G1209" t="str">
        <f>salesTable[productID_Final]</f>
        <v>P006</v>
      </c>
      <c r="H1209" t="str">
        <f>salesTable[productName_final]</f>
        <v>STANDING DESK</v>
      </c>
      <c r="I1209" t="str">
        <f>salesTable[productCategory_finalStatus]</f>
        <v>FURNITURE</v>
      </c>
      <c r="J1209" t="str">
        <f>salesTable[customerType_Final]</f>
        <v>BUSINESS</v>
      </c>
      <c r="K1209" t="str">
        <f>salesTable[SalesChannel_final]</f>
        <v>AGENT</v>
      </c>
      <c r="L1209" t="str">
        <f>salesTable[paymentMethod_Final]</f>
        <v>BANK TRANSFER</v>
      </c>
      <c r="M1209">
        <f>salesTable[Quantity_final]</f>
        <v>4</v>
      </c>
      <c r="N1209">
        <f>salesTable[UnitPrice_final]</f>
        <v>1900</v>
      </c>
      <c r="O1209">
        <f>salesTable[revenue_final]</f>
        <v>7600</v>
      </c>
      <c r="P1209" t="str">
        <f>salesTable[Phone_final]</f>
        <v>0275425369</v>
      </c>
      <c r="Q1209" t="str">
        <f>salesTable[email_final]</f>
        <v>Adwoa.Appiah17@Example.Com</v>
      </c>
      <c r="R1209" t="str">
        <f>salesTable[sources_final]</f>
        <v>Online_Sales_2025.xlsx</v>
      </c>
      <c r="S1209" s="22"/>
    </row>
    <row r="1210" spans="1:19" x14ac:dyDescent="0.3">
      <c r="A1210" s="8" t="str">
        <f>salesTable[orderRef_final]</f>
        <v>SUSPICIOUS</v>
      </c>
      <c r="B1210" s="17">
        <f>salesTable[orderDate_final]</f>
        <v>45752</v>
      </c>
      <c r="C1210" s="17" t="str">
        <f>salesTable[CustomerID_final]</f>
        <v>C0234</v>
      </c>
      <c r="D1210" s="17" t="str">
        <f>salesTable[firstName_Final]</f>
        <v>MICHAEL</v>
      </c>
      <c r="E1210" s="17" t="str">
        <f>salesTable[lastName_final]</f>
        <v>MENSAH</v>
      </c>
      <c r="F1210" s="17" t="str">
        <f>salesTable[Region_Final]</f>
        <v>HO</v>
      </c>
      <c r="G1210" t="str">
        <f>salesTable[productID_Final]</f>
        <v>P010</v>
      </c>
      <c r="H1210" t="str">
        <f>salesTable[productName_final]</f>
        <v>AIR CONDITIONER</v>
      </c>
      <c r="I1210" t="str">
        <f>salesTable[productCategory_finalStatus]</f>
        <v>HOME APPLIANCES</v>
      </c>
      <c r="J1210" t="str">
        <f>salesTable[customerType_Final]</f>
        <v>BUSINESS</v>
      </c>
      <c r="K1210" t="str">
        <f>salesTable[SalesChannel_final]</f>
        <v>ONLINE</v>
      </c>
      <c r="L1210" t="str">
        <f>salesTable[paymentMethod_Final]</f>
        <v>MOBILE MONEY</v>
      </c>
      <c r="M1210">
        <f>salesTable[Quantity_final]</f>
        <v>7</v>
      </c>
      <c r="N1210">
        <f>salesTable[UnitPrice_final]</f>
        <v>3600</v>
      </c>
      <c r="O1210">
        <f>salesTable[revenue_final]</f>
        <v>25200</v>
      </c>
      <c r="P1210" t="str">
        <f>salesTable[Phone_final]</f>
        <v>0244273878</v>
      </c>
      <c r="Q1210" t="str">
        <f>salesTable[email_final]</f>
        <v>Michael.Mensah74@Example.Com</v>
      </c>
      <c r="R1210" t="str">
        <f>salesTable[sources_final]</f>
        <v>Online_Sales_2025.xlsx</v>
      </c>
      <c r="S1210" s="22"/>
    </row>
    <row r="1211" spans="1:19" x14ac:dyDescent="0.3">
      <c r="A1211" s="8" t="str">
        <f>salesTable[orderRef_final]</f>
        <v>SUSPICIOUS</v>
      </c>
      <c r="B1211" s="17">
        <f>salesTable[orderDate_final]</f>
        <v>45845</v>
      </c>
      <c r="C1211" s="17" t="str">
        <f>salesTable[CustomerID_final]</f>
        <v>C0282</v>
      </c>
      <c r="D1211" s="17" t="str">
        <f>salesTable[firstName_Final]</f>
        <v>NAA</v>
      </c>
      <c r="E1211" s="17" t="str">
        <f>salesTable[lastName_final]</f>
        <v>ASARE</v>
      </c>
      <c r="F1211" s="17" t="str">
        <f>salesTable[Region_Final]</f>
        <v>TAMALE</v>
      </c>
      <c r="G1211" t="str">
        <f>salesTable[productID_Final]</f>
        <v>P003</v>
      </c>
      <c r="H1211" t="str">
        <f>salesTable[productName_final]</f>
        <v>WIRELESS HEADSET</v>
      </c>
      <c r="I1211" t="str">
        <f>salesTable[productCategory_finalStatus]</f>
        <v>ELECTRONICS</v>
      </c>
      <c r="J1211" t="str">
        <f>salesTable[customerType_Final]</f>
        <v>BUSINESS</v>
      </c>
      <c r="K1211" t="str">
        <f>salesTable[SalesChannel_final]</f>
        <v>MOBILE APP</v>
      </c>
      <c r="L1211" t="str">
        <f>salesTable[paymentMethod_Final]</f>
        <v>CARD</v>
      </c>
      <c r="M1211">
        <f>salesTable[Quantity_final]</f>
        <v>7</v>
      </c>
      <c r="N1211">
        <f>salesTable[UnitPrice_final]</f>
        <v>420</v>
      </c>
      <c r="O1211">
        <f>salesTable[revenue_final]</f>
        <v>2940</v>
      </c>
      <c r="P1211" t="str">
        <f>salesTable[Phone_final]</f>
        <v>0503303981</v>
      </c>
      <c r="Q1211" t="str">
        <f>salesTable[email_final]</f>
        <v>Naa.Asare58@Example.Com</v>
      </c>
      <c r="R1211" t="str">
        <f>salesTable[sources_final]</f>
        <v>Retail_POS_2025.csv</v>
      </c>
      <c r="S1211" s="22"/>
    </row>
    <row r="1212" spans="1:19" x14ac:dyDescent="0.3">
      <c r="A1212" s="8" t="str">
        <f>salesTable[orderRef_final]</f>
        <v>SUSPICIOUS</v>
      </c>
      <c r="B1212" s="17" t="str">
        <f>salesTable[orderDate_final]</f>
        <v>OUT OF SCOPE</v>
      </c>
      <c r="C1212" s="17" t="str">
        <f>salesTable[CustomerID_final]</f>
        <v>C0395</v>
      </c>
      <c r="D1212" s="17" t="str">
        <f>salesTable[firstName_Final]</f>
        <v>DANIEL</v>
      </c>
      <c r="E1212" s="17" t="str">
        <f>salesTable[lastName_final]</f>
        <v>OWUSU</v>
      </c>
      <c r="F1212" s="17" t="str">
        <f>salesTable[Region_Final]</f>
        <v>HO</v>
      </c>
      <c r="G1212" t="str">
        <f>salesTable[productID_Final]</f>
        <v>P012</v>
      </c>
      <c r="H1212" t="str">
        <f>salesTable[productName_final]</f>
        <v>BLENDER PLUS</v>
      </c>
      <c r="I1212" t="str">
        <f>salesTable[productCategory_finalStatus]</f>
        <v>HOME APPLIANCES</v>
      </c>
      <c r="J1212" t="str">
        <f>salesTable[customerType_Final]</f>
        <v>BUSINESS</v>
      </c>
      <c r="K1212" t="str">
        <f>salesTable[SalesChannel_final]</f>
        <v>MOBILE APP</v>
      </c>
      <c r="L1212" t="str">
        <f>salesTable[paymentMethod_Final]</f>
        <v>MOBILE MONEY</v>
      </c>
      <c r="M1212">
        <f>salesTable[Quantity_final]</f>
        <v>10</v>
      </c>
      <c r="N1212">
        <f>salesTable[UnitPrice_final]</f>
        <v>620</v>
      </c>
      <c r="O1212">
        <f>salesTable[revenue_final]</f>
        <v>6200</v>
      </c>
      <c r="P1212" t="str">
        <f>salesTable[Phone_final]</f>
        <v>0277103425</v>
      </c>
      <c r="Q1212" t="str">
        <f>salesTable[email_final]</f>
        <v>Daniel.Owusu68@Example.Com</v>
      </c>
      <c r="R1212" t="str">
        <f>salesTable[sources_final]</f>
        <v>Mobile_App_Export.csv</v>
      </c>
      <c r="S1212" s="22"/>
    </row>
    <row r="1213" spans="1:19" x14ac:dyDescent="0.3">
      <c r="A1213" s="8" t="str">
        <f>salesTable[orderRef_final]</f>
        <v>SUSPICIOUS</v>
      </c>
      <c r="B1213" s="17">
        <f>salesTable[orderDate_final]</f>
        <v>45753</v>
      </c>
      <c r="C1213" s="17" t="str">
        <f>salesTable[CustomerID_final]</f>
        <v>C0032</v>
      </c>
      <c r="D1213" s="17" t="str">
        <f>salesTable[firstName_Final]</f>
        <v>AMA</v>
      </c>
      <c r="E1213" s="17" t="str">
        <f>salesTable[lastName_final]</f>
        <v>APPIAH</v>
      </c>
      <c r="F1213" s="17" t="str">
        <f>salesTable[Region_Final]</f>
        <v>TAMALE</v>
      </c>
      <c r="G1213" t="str">
        <f>salesTable[productID_Final]</f>
        <v>P010</v>
      </c>
      <c r="H1213" t="str">
        <f>salesTable[productName_final]</f>
        <v>AIR CONDITIONER</v>
      </c>
      <c r="I1213" t="str">
        <f>salesTable[productCategory_finalStatus]</f>
        <v>HOME APPLIANCES</v>
      </c>
      <c r="J1213" t="str">
        <f>salesTable[customerType_Final]</f>
        <v>GOVERNMENT</v>
      </c>
      <c r="K1213" t="str">
        <f>salesTable[SalesChannel_final]</f>
        <v>AGENT</v>
      </c>
      <c r="L1213" t="str">
        <f>salesTable[paymentMethod_Final]</f>
        <v>BANK TRANSFER</v>
      </c>
      <c r="M1213">
        <f>salesTable[Quantity_final]</f>
        <v>9</v>
      </c>
      <c r="N1213">
        <f>salesTable[UnitPrice_final]</f>
        <v>3600</v>
      </c>
      <c r="O1213">
        <f>salesTable[revenue_final]</f>
        <v>32400</v>
      </c>
      <c r="P1213" t="str">
        <f>salesTable[Phone_final]</f>
        <v>0507657759</v>
      </c>
      <c r="Q1213" t="str">
        <f>salesTable[email_final]</f>
        <v>Ama.Appiah47@Example.Com</v>
      </c>
      <c r="R1213" t="str">
        <f>salesTable[sources_final]</f>
        <v>Mobile_App_Export.csv</v>
      </c>
      <c r="S1213" s="22"/>
    </row>
    <row r="1214" spans="1:19" x14ac:dyDescent="0.3">
      <c r="A1214" s="8" t="str">
        <f>salesTable[orderRef_final]</f>
        <v>SUSPICIOUS</v>
      </c>
      <c r="B1214" s="17">
        <f>salesTable[orderDate_final]</f>
        <v>45690</v>
      </c>
      <c r="C1214" s="17" t="str">
        <f>salesTable[CustomerID_final]</f>
        <v>C0185</v>
      </c>
      <c r="D1214" s="17" t="str">
        <f>salesTable[firstName_Final]</f>
        <v>YAW</v>
      </c>
      <c r="E1214" s="17" t="str">
        <f>salesTable[lastName_final]</f>
        <v>ASARE</v>
      </c>
      <c r="F1214" s="17" t="str">
        <f>salesTable[Region_Final]</f>
        <v>TAMALE</v>
      </c>
      <c r="G1214" t="str">
        <f>salesTable[productID_Final]</f>
        <v>P001</v>
      </c>
      <c r="H1214" t="str">
        <f>salesTable[productName_final]</f>
        <v>LAPTOP PRO 14</v>
      </c>
      <c r="I1214" t="str">
        <f>salesTable[productCategory_finalStatus]</f>
        <v>ELECTRONICS</v>
      </c>
      <c r="J1214" t="str">
        <f>salesTable[customerType_Final]</f>
        <v>INDIVIDUAL</v>
      </c>
      <c r="K1214" t="str">
        <f>salesTable[SalesChannel_final]</f>
        <v>ONLINE</v>
      </c>
      <c r="L1214" t="str">
        <f>salesTable[paymentMethod_Final]</f>
        <v>CARD</v>
      </c>
      <c r="M1214">
        <f>salesTable[Quantity_final]</f>
        <v>5</v>
      </c>
      <c r="N1214">
        <f>salesTable[UnitPrice_final]</f>
        <v>4200</v>
      </c>
      <c r="O1214">
        <f>salesTable[revenue_final]</f>
        <v>21000</v>
      </c>
      <c r="P1214" t="str">
        <f>salesTable[Phone_final]</f>
        <v>0208657237</v>
      </c>
      <c r="Q1214" t="str">
        <f>salesTable[email_final]</f>
        <v>Yaw.Asare56@Example.Com</v>
      </c>
      <c r="R1214" t="str">
        <f>salesTable[sources_final]</f>
        <v>Retail_POS_2025.csv</v>
      </c>
      <c r="S1214" s="22"/>
    </row>
    <row r="1215" spans="1:19" x14ac:dyDescent="0.3">
      <c r="A1215" s="8" t="str">
        <f>salesTable[orderRef_final]</f>
        <v>SUSPICIOUS</v>
      </c>
      <c r="B1215" s="17">
        <f>salesTable[orderDate_final]</f>
        <v>45874</v>
      </c>
      <c r="C1215" s="17" t="str">
        <f>salesTable[CustomerID_final]</f>
        <v>C0129</v>
      </c>
      <c r="D1215" s="17" t="str">
        <f>salesTable[firstName_Final]</f>
        <v>ABENA</v>
      </c>
      <c r="E1215" s="17" t="str">
        <f>salesTable[lastName_final]</f>
        <v>OWUSU</v>
      </c>
      <c r="F1215" s="17" t="str">
        <f>salesTable[Region_Final]</f>
        <v>TAMALE</v>
      </c>
      <c r="G1215" t="str">
        <f>salesTable[productID_Final]</f>
        <v>P004</v>
      </c>
      <c r="H1215" t="str">
        <f>salesTable[productName_final]</f>
        <v>LASER PRINTER</v>
      </c>
      <c r="I1215" t="str">
        <f>salesTable[productCategory_finalStatus]</f>
        <v>OFFICE SUPPLIES</v>
      </c>
      <c r="J1215" t="str">
        <f>salesTable[customerType_Final]</f>
        <v>BUSINESS</v>
      </c>
      <c r="K1215" t="str">
        <f>salesTable[SalesChannel_final]</f>
        <v>AGENT</v>
      </c>
      <c r="L1215" t="str">
        <f>salesTable[paymentMethod_Final]</f>
        <v>CASH</v>
      </c>
      <c r="M1215">
        <f>salesTable[Quantity_final]</f>
        <v>1</v>
      </c>
      <c r="N1215">
        <f>salesTable[UnitPrice_final]</f>
        <v>1650</v>
      </c>
      <c r="O1215">
        <f>salesTable[revenue_final]</f>
        <v>1650</v>
      </c>
      <c r="P1215" t="str">
        <f>salesTable[Phone_final]</f>
        <v>0593748801</v>
      </c>
      <c r="Q1215" t="str">
        <f>salesTable[email_final]</f>
        <v>Abena.Owusu14Example.Com</v>
      </c>
      <c r="R1215" t="str">
        <f>salesTable[sources_final]</f>
        <v>Mobile_App_Export.csv</v>
      </c>
      <c r="S1215" s="22"/>
    </row>
    <row r="1216" spans="1:19" x14ac:dyDescent="0.3">
      <c r="A1216" s="8" t="str">
        <f>salesTable[orderRef_final]</f>
        <v>SUSPICIOUS</v>
      </c>
      <c r="B1216" s="17">
        <f>salesTable[orderDate_final]</f>
        <v>45913</v>
      </c>
      <c r="C1216" s="17" t="str">
        <f>salesTable[CustomerID_final]</f>
        <v>C0133</v>
      </c>
      <c r="D1216" s="17" t="str">
        <f>salesTable[firstName_Final]</f>
        <v>DANIEL</v>
      </c>
      <c r="E1216" s="17" t="str">
        <f>salesTable[lastName_final]</f>
        <v>OSEI</v>
      </c>
      <c r="F1216" s="17" t="str">
        <f>salesTable[Region_Final]</f>
        <v>HO</v>
      </c>
      <c r="G1216" t="str">
        <f>salesTable[productID_Final]</f>
        <v>P007</v>
      </c>
      <c r="H1216" t="str">
        <f>salesTable[productName_final]</f>
        <v>COTTON SHIRT</v>
      </c>
      <c r="I1216" t="str">
        <f>salesTable[productCategory_finalStatus]</f>
        <v>CLOTHING</v>
      </c>
      <c r="J1216" t="str">
        <f>salesTable[customerType_Final]</f>
        <v>BUSINESS</v>
      </c>
      <c r="K1216" t="str">
        <f>salesTable[SalesChannel_final]</f>
        <v>IN-STORE</v>
      </c>
      <c r="L1216" t="str">
        <f>salesTable[paymentMethod_Final]</f>
        <v>BANK TRANSFER</v>
      </c>
      <c r="M1216">
        <f>salesTable[Quantity_final]</f>
        <v>12</v>
      </c>
      <c r="N1216">
        <f>salesTable[UnitPrice_final]</f>
        <v>180</v>
      </c>
      <c r="O1216">
        <f>salesTable[revenue_final]</f>
        <v>2160</v>
      </c>
      <c r="P1216" t="str">
        <f>salesTable[Phone_final]</f>
        <v>0591072574</v>
      </c>
      <c r="Q1216" t="str">
        <f>salesTable[email_final]</f>
        <v>Daniel.Osei84@Example.Com</v>
      </c>
      <c r="R1216" t="str">
        <f>salesTable[sources_final]</f>
        <v>Retail_POS_2025.csv</v>
      </c>
      <c r="S1216" s="22"/>
    </row>
    <row r="1217" spans="1:19" x14ac:dyDescent="0.3">
      <c r="A1217" s="8" t="str">
        <f>salesTable[orderRef_final]</f>
        <v>SUSPICIOUS</v>
      </c>
      <c r="B1217" s="17">
        <f>salesTable[orderDate_final]</f>
        <v>45837</v>
      </c>
      <c r="C1217" s="17" t="str">
        <f>salesTable[CustomerID_final]</f>
        <v>C0045</v>
      </c>
      <c r="D1217" s="17" t="str">
        <f>salesTable[firstName_Final]</f>
        <v>YAW</v>
      </c>
      <c r="E1217" s="17" t="str">
        <f>salesTable[lastName_final]</f>
        <v>OWUSU</v>
      </c>
      <c r="F1217" s="17" t="str">
        <f>salesTable[Region_Final]</f>
        <v>ACCRA</v>
      </c>
      <c r="G1217" t="str">
        <f>salesTable[productID_Final]</f>
        <v>P005</v>
      </c>
      <c r="H1217" t="str">
        <f>salesTable[productName_final]</f>
        <v>SMARTPHONE X</v>
      </c>
      <c r="I1217" t="str">
        <f>salesTable[productCategory_finalStatus]</f>
        <v>ELECTRONICS</v>
      </c>
      <c r="J1217" t="str">
        <f>salesTable[customerType_Final]</f>
        <v>BUSINESS</v>
      </c>
      <c r="K1217" t="str">
        <f>salesTable[SalesChannel_final]</f>
        <v>ONLINE</v>
      </c>
      <c r="L1217" t="str">
        <f>salesTable[paymentMethod_Final]</f>
        <v>CASH</v>
      </c>
      <c r="M1217">
        <f>salesTable[Quantity_final]</f>
        <v>1</v>
      </c>
      <c r="N1217">
        <f>salesTable[UnitPrice_final]</f>
        <v>2800</v>
      </c>
      <c r="O1217">
        <f>salesTable[revenue_final]</f>
        <v>2800</v>
      </c>
      <c r="P1217" t="str">
        <f>salesTable[Phone_final]</f>
        <v>0596313155</v>
      </c>
      <c r="Q1217" t="str">
        <f>salesTable[email_final]</f>
        <v>Yaw.Owusu9@Example.Com</v>
      </c>
      <c r="R1217" t="str">
        <f>salesTable[sources_final]</f>
        <v>Retail_POS_2025.csv</v>
      </c>
      <c r="S1217" s="22"/>
    </row>
    <row r="1218" spans="1:19" x14ac:dyDescent="0.3">
      <c r="A1218" s="8" t="str">
        <f>salesTable[orderRef_final]</f>
        <v>SUSPICIOUS</v>
      </c>
      <c r="B1218" s="17">
        <f>salesTable[orderDate_final]</f>
        <v>45689</v>
      </c>
      <c r="C1218" s="17" t="str">
        <f>salesTable[CustomerID_final]</f>
        <v>C0315</v>
      </c>
      <c r="D1218" s="17" t="str">
        <f>salesTable[firstName_Final]</f>
        <v>ESI</v>
      </c>
      <c r="E1218" s="17" t="str">
        <f>salesTable[lastName_final]</f>
        <v>ADDO</v>
      </c>
      <c r="F1218" s="17" t="str">
        <f>salesTable[Region_Final]</f>
        <v>TAMALE</v>
      </c>
      <c r="G1218" t="str">
        <f>salesTable[productID_Final]</f>
        <v>P008</v>
      </c>
      <c r="H1218" t="str">
        <f>salesTable[productName_final]</f>
        <v>MICROWAVE 25L</v>
      </c>
      <c r="I1218" t="str">
        <f>salesTable[productCategory_finalStatus]</f>
        <v>HOME APPLIANCES</v>
      </c>
      <c r="J1218" t="str">
        <f>salesTable[customerType_Final]</f>
        <v>GOVERNMENT</v>
      </c>
      <c r="K1218" t="str">
        <f>salesTable[SalesChannel_final]</f>
        <v>IN-STORE</v>
      </c>
      <c r="L1218" t="str">
        <f>salesTable[paymentMethod_Final]</f>
        <v>BANK TRANSFER</v>
      </c>
      <c r="M1218">
        <f>salesTable[Quantity_final]</f>
        <v>2</v>
      </c>
      <c r="N1218">
        <f>salesTable[UnitPrice_final]</f>
        <v>1250</v>
      </c>
      <c r="O1218">
        <f>salesTable[revenue_final]</f>
        <v>2500</v>
      </c>
      <c r="P1218" t="str">
        <f>salesTable[Phone_final]</f>
        <v>0208025011</v>
      </c>
      <c r="Q1218" t="str">
        <f>salesTable[email_final]</f>
        <v>Esi.Addo86@Example.Com</v>
      </c>
      <c r="R1218" t="str">
        <f>salesTable[sources_final]</f>
        <v>Agent_App_2025.csv</v>
      </c>
      <c r="S1218" s="22"/>
    </row>
    <row r="1219" spans="1:19" x14ac:dyDescent="0.3">
      <c r="A1219" s="8" t="str">
        <f>salesTable[orderRef_final]</f>
        <v>SUSPICIOUS</v>
      </c>
      <c r="B1219" s="17">
        <f>salesTable[orderDate_final]</f>
        <v>45885</v>
      </c>
      <c r="C1219" s="17" t="str">
        <f>salesTable[CustomerID_final]</f>
        <v>C0364</v>
      </c>
      <c r="D1219" s="17" t="str">
        <f>salesTable[firstName_Final]</f>
        <v>KWAME</v>
      </c>
      <c r="E1219" s="17" t="str">
        <f>salesTable[lastName_final]</f>
        <v>OWUSU</v>
      </c>
      <c r="F1219" s="17" t="str">
        <f>salesTable[Region_Final]</f>
        <v>HO</v>
      </c>
      <c r="G1219" t="str">
        <f>salesTable[productID_Final]</f>
        <v>P009</v>
      </c>
      <c r="H1219" t="str">
        <f>salesTable[productName_final]</f>
        <v>FILING CABINET</v>
      </c>
      <c r="I1219" t="str">
        <f>salesTable[productCategory_finalStatus]</f>
        <v>OFFICE SUPPLIES</v>
      </c>
      <c r="J1219" t="str">
        <f>salesTable[customerType_Final]</f>
        <v>GOVERNMENT</v>
      </c>
      <c r="K1219" t="str">
        <f>salesTable[SalesChannel_final]</f>
        <v>IN-STORE</v>
      </c>
      <c r="L1219" t="str">
        <f>salesTable[paymentMethod_Final]</f>
        <v>BANK TRANSFER</v>
      </c>
      <c r="M1219">
        <f>salesTable[Quantity_final]</f>
        <v>7</v>
      </c>
      <c r="N1219">
        <f>salesTable[UnitPrice_final]</f>
        <v>980</v>
      </c>
      <c r="O1219">
        <f>salesTable[revenue_final]</f>
        <v>6860</v>
      </c>
      <c r="P1219" t="str">
        <f>salesTable[Phone_final]</f>
        <v>0241234567</v>
      </c>
      <c r="Q1219" t="str">
        <f>salesTable[email_final]</f>
        <v>Kwame.Owusu17@Example.Com</v>
      </c>
      <c r="R1219" t="str">
        <f>salesTable[sources_final]</f>
        <v>Online_Sales_2025.xlsx</v>
      </c>
      <c r="S1219" s="22"/>
    </row>
    <row r="1220" spans="1:19" x14ac:dyDescent="0.3">
      <c r="A1220" s="8" t="str">
        <f>salesTable[orderRef_final]</f>
        <v>SUSPICIOUS</v>
      </c>
      <c r="B1220" s="17">
        <f>salesTable[orderDate_final]</f>
        <v>45949</v>
      </c>
      <c r="C1220" s="17" t="str">
        <f>salesTable[CustomerID_final]</f>
        <v>C0346</v>
      </c>
      <c r="D1220" s="17" t="str">
        <f>salesTable[firstName_Final]</f>
        <v>YAW</v>
      </c>
      <c r="E1220" s="17" t="str">
        <f>salesTable[lastName_final]</f>
        <v>BADU</v>
      </c>
      <c r="F1220" s="17" t="str">
        <f>salesTable[Region_Final]</f>
        <v>MISSING</v>
      </c>
      <c r="G1220" t="str">
        <f>salesTable[productID_Final]</f>
        <v>P005</v>
      </c>
      <c r="H1220" t="str">
        <f>salesTable[productName_final]</f>
        <v>SMARTPHONE X</v>
      </c>
      <c r="I1220" t="str">
        <f>salesTable[productCategory_finalStatus]</f>
        <v>ELECTRONICS</v>
      </c>
      <c r="J1220" t="str">
        <f>salesTable[customerType_Final]</f>
        <v>BUSINESS</v>
      </c>
      <c r="K1220" t="str">
        <f>salesTable[SalesChannel_final]</f>
        <v>MOBILE APP</v>
      </c>
      <c r="L1220" t="str">
        <f>salesTable[paymentMethod_Final]</f>
        <v>MOBILE MONEY</v>
      </c>
      <c r="M1220">
        <f>salesTable[Quantity_final]</f>
        <v>2</v>
      </c>
      <c r="N1220">
        <f>salesTable[UnitPrice_final]</f>
        <v>2800</v>
      </c>
      <c r="O1220">
        <f>salesTable[revenue_final]</f>
        <v>5600</v>
      </c>
      <c r="P1220" t="str">
        <f>salesTable[Phone_final]</f>
        <v>0544135169</v>
      </c>
      <c r="Q1220" t="str">
        <f>salesTable[email_final]</f>
        <v>Yaw.Badu91Example.Com</v>
      </c>
      <c r="R1220" t="str">
        <f>salesTable[sources_final]</f>
        <v>Agent_App_2025.csv</v>
      </c>
      <c r="S1220" s="22"/>
    </row>
    <row r="1221" spans="1:19" x14ac:dyDescent="0.3">
      <c r="A1221" s="8" t="str">
        <f>salesTable[orderRef_final]</f>
        <v>SUSPICIOUS</v>
      </c>
      <c r="B1221" s="17" t="str">
        <f>salesTable[orderDate_final]</f>
        <v>OUT OF SCOPE</v>
      </c>
      <c r="C1221" s="17" t="str">
        <f>salesTable[CustomerID_final]</f>
        <v>C0071</v>
      </c>
      <c r="D1221" s="17" t="str">
        <f>salesTable[firstName_Final]</f>
        <v>AMA</v>
      </c>
      <c r="E1221" s="17" t="str">
        <f>salesTable[lastName_final]</f>
        <v>BADU</v>
      </c>
      <c r="F1221" s="17" t="str">
        <f>salesTable[Region_Final]</f>
        <v>HO</v>
      </c>
      <c r="G1221" t="str">
        <f>salesTable[productID_Final]</f>
        <v>P012</v>
      </c>
      <c r="H1221" t="str">
        <f>salesTable[productName_final]</f>
        <v>BLENDER PLUS</v>
      </c>
      <c r="I1221" t="str">
        <f>salesTable[productCategory_finalStatus]</f>
        <v>HOME APPLIANCES</v>
      </c>
      <c r="J1221" t="str">
        <f>salesTable[customerType_Final]</f>
        <v>INDIVIDUAL</v>
      </c>
      <c r="K1221" t="str">
        <f>salesTable[SalesChannel_final]</f>
        <v>AGENT</v>
      </c>
      <c r="L1221" t="str">
        <f>salesTable[paymentMethod_Final]</f>
        <v>BANK TRANSFER</v>
      </c>
      <c r="M1221">
        <f>salesTable[Quantity_final]</f>
        <v>8</v>
      </c>
      <c r="N1221" t="str">
        <f>salesTable[UnitPrice_final]</f>
        <v>INVALID</v>
      </c>
      <c r="O1221" t="str">
        <f>salesTable[revenue_final]</f>
        <v>INVALID</v>
      </c>
      <c r="P1221" t="str">
        <f>salesTable[Phone_final]</f>
        <v>0594702865</v>
      </c>
      <c r="Q1221" t="str">
        <f>salesTable[email_final]</f>
        <v>Ama.Badu23Example.Com</v>
      </c>
      <c r="R1221" t="str">
        <f>salesTable[sources_final]</f>
        <v>Online_Sales_2025.xlsx</v>
      </c>
      <c r="S1221" s="22"/>
    </row>
    <row r="1222" spans="1:19" x14ac:dyDescent="0.3">
      <c r="A1222" s="8" t="str">
        <f>salesTable[orderRef_final]</f>
        <v>SUSPICIOUS</v>
      </c>
      <c r="B1222" s="17">
        <f>salesTable[orderDate_final]</f>
        <v>46015</v>
      </c>
      <c r="C1222" s="17" t="str">
        <f>salesTable[CustomerID_final]</f>
        <v>C0311</v>
      </c>
      <c r="D1222" s="17" t="str">
        <f>salesTable[firstName_Final]</f>
        <v>ABENA</v>
      </c>
      <c r="E1222" s="17" t="str">
        <f>salesTable[lastName_final]</f>
        <v>BADU</v>
      </c>
      <c r="F1222" s="17" t="str">
        <f>salesTable[Region_Final]</f>
        <v>HO</v>
      </c>
      <c r="G1222" t="str">
        <f>salesTable[productID_Final]</f>
        <v>P008</v>
      </c>
      <c r="H1222" t="str">
        <f>salesTable[productName_final]</f>
        <v>MICROWAVE 25L</v>
      </c>
      <c r="I1222" t="str">
        <f>salesTable[productCategory_finalStatus]</f>
        <v>HOME APPLIANCES</v>
      </c>
      <c r="J1222" t="str">
        <f>salesTable[customerType_Final]</f>
        <v>GOVERNMENT</v>
      </c>
      <c r="K1222" t="str">
        <f>salesTable[SalesChannel_final]</f>
        <v>MOBILE APP</v>
      </c>
      <c r="L1222" t="str">
        <f>salesTable[paymentMethod_Final]</f>
        <v>CARD</v>
      </c>
      <c r="M1222">
        <f>salesTable[Quantity_final]</f>
        <v>8</v>
      </c>
      <c r="N1222" t="str">
        <f>salesTable[UnitPrice_final]</f>
        <v>INVALID</v>
      </c>
      <c r="O1222" t="str">
        <f>salesTable[revenue_final]</f>
        <v>INVALID</v>
      </c>
      <c r="P1222" t="str">
        <f>salesTable[Phone_final]</f>
        <v>0244253291</v>
      </c>
      <c r="Q1222" t="str">
        <f>salesTable[email_final]</f>
        <v>Abena.Badu2@Example.Con</v>
      </c>
      <c r="R1222" t="str">
        <f>salesTable[sources_final]</f>
        <v>Agent_App_2025.csv</v>
      </c>
      <c r="S1222" s="22"/>
    </row>
    <row r="1223" spans="1:19" x14ac:dyDescent="0.3">
      <c r="A1223" s="8" t="str">
        <f>salesTable[orderRef_final]</f>
        <v>SUSPICIOUS</v>
      </c>
      <c r="B1223" s="17">
        <f>salesTable[orderDate_final]</f>
        <v>45945</v>
      </c>
      <c r="C1223" s="17" t="str">
        <f>salesTable[CustomerID_final]</f>
        <v>C0391</v>
      </c>
      <c r="D1223" s="17" t="str">
        <f>salesTable[firstName_Final]</f>
        <v>AKOSUA</v>
      </c>
      <c r="E1223" s="17" t="str">
        <f>salesTable[lastName_final]</f>
        <v>APPIAH</v>
      </c>
      <c r="F1223" s="17" t="str">
        <f>salesTable[Region_Final]</f>
        <v>TAMALE</v>
      </c>
      <c r="G1223" t="str">
        <f>salesTable[productID_Final]</f>
        <v>P008</v>
      </c>
      <c r="H1223" t="str">
        <f>salesTable[productName_final]</f>
        <v>MICROWAVE 25L</v>
      </c>
      <c r="I1223" t="str">
        <f>salesTable[productCategory_finalStatus]</f>
        <v>HOME APPLIANCES</v>
      </c>
      <c r="J1223" t="str">
        <f>salesTable[customerType_Final]</f>
        <v>GOVERNMENT</v>
      </c>
      <c r="K1223" t="str">
        <f>salesTable[SalesChannel_final]</f>
        <v>MOBILE APP</v>
      </c>
      <c r="L1223" t="str">
        <f>salesTable[paymentMethod_Final]</f>
        <v>CASH</v>
      </c>
      <c r="M1223">
        <f>salesTable[Quantity_final]</f>
        <v>5</v>
      </c>
      <c r="N1223">
        <f>salesTable[UnitPrice_final]</f>
        <v>1200</v>
      </c>
      <c r="O1223" t="str">
        <f>salesTable[revenue_final]</f>
        <v>invalid</v>
      </c>
      <c r="P1223" t="str">
        <f>salesTable[Phone_final]</f>
        <v>0246756440</v>
      </c>
      <c r="Q1223" t="str">
        <f>salesTable[email_final]</f>
        <v>Akosua.Appiah46@Example.Com</v>
      </c>
      <c r="R1223" t="str">
        <f>salesTable[sources_final]</f>
        <v>Online_Sales_2025.xlsx</v>
      </c>
      <c r="S1223" s="22"/>
    </row>
    <row r="1224" spans="1:19" x14ac:dyDescent="0.3">
      <c r="A1224" s="8" t="str">
        <f>salesTable[orderRef_final]</f>
        <v>SUSPICIOUS</v>
      </c>
      <c r="B1224" s="17" t="str">
        <f>salesTable[orderDate_final]</f>
        <v>OUT OF SCOPE</v>
      </c>
      <c r="C1224" s="17" t="str">
        <f>salesTable[CustomerID_final]</f>
        <v>C0321</v>
      </c>
      <c r="D1224" s="17" t="str">
        <f>salesTable[firstName_Final]</f>
        <v>KOFI</v>
      </c>
      <c r="E1224" s="17" t="str">
        <f>salesTable[lastName_final]</f>
        <v>ASARE</v>
      </c>
      <c r="F1224" s="17" t="str">
        <f>salesTable[Region_Final]</f>
        <v>TAMALE</v>
      </c>
      <c r="G1224" t="str">
        <f>salesTable[productID_Final]</f>
        <v>P010</v>
      </c>
      <c r="H1224" t="str">
        <f>salesTable[productName_final]</f>
        <v>AIR CONDITIONER</v>
      </c>
      <c r="I1224" t="str">
        <f>salesTable[productCategory_finalStatus]</f>
        <v>HOME APPLIANCES</v>
      </c>
      <c r="J1224" t="str">
        <f>salesTable[customerType_Final]</f>
        <v>INDIVIDUAL</v>
      </c>
      <c r="K1224" t="str">
        <f>salesTable[SalesChannel_final]</f>
        <v>ONLINE</v>
      </c>
      <c r="L1224" t="str">
        <f>salesTable[paymentMethod_Final]</f>
        <v>CARD</v>
      </c>
      <c r="M1224">
        <f>salesTable[Quantity_final]</f>
        <v>8</v>
      </c>
      <c r="N1224">
        <f>salesTable[UnitPrice_final]</f>
        <v>3600</v>
      </c>
      <c r="O1224">
        <f>salesTable[revenue_final]</f>
        <v>28800</v>
      </c>
      <c r="P1224" t="str">
        <f>salesTable[Phone_final]</f>
        <v>0597869954</v>
      </c>
      <c r="Q1224" t="str">
        <f>salesTable[email_final]</f>
        <v>Kofi.Asare39@Example.Com</v>
      </c>
      <c r="R1224" t="str">
        <f>salesTable[sources_final]</f>
        <v>Online_Sales_2025.xlsx</v>
      </c>
      <c r="S1224" s="22"/>
    </row>
    <row r="1225" spans="1:19" x14ac:dyDescent="0.3">
      <c r="A1225" s="8" t="str">
        <f>salesTable[orderRef_final]</f>
        <v>SUSPICIOUS</v>
      </c>
      <c r="B1225" s="17">
        <f>salesTable[orderDate_final]</f>
        <v>45926</v>
      </c>
      <c r="C1225" s="17" t="str">
        <f>salesTable[CustomerID_final]</f>
        <v>C0132</v>
      </c>
      <c r="D1225" s="17" t="str">
        <f>salesTable[firstName_Final]</f>
        <v>DANIEL</v>
      </c>
      <c r="E1225" s="17" t="str">
        <f>salesTable[lastName_final]</f>
        <v>OWUSU</v>
      </c>
      <c r="F1225" s="17" t="str">
        <f>salesTable[Region_Final]</f>
        <v>TAMALE</v>
      </c>
      <c r="G1225" t="str">
        <f>salesTable[productID_Final]</f>
        <v>P009</v>
      </c>
      <c r="H1225" t="str">
        <f>salesTable[productName_final]</f>
        <v>FILING CABINET</v>
      </c>
      <c r="I1225" t="str">
        <f>salesTable[productCategory_finalStatus]</f>
        <v>OFFICE SUPPLIES</v>
      </c>
      <c r="J1225" t="str">
        <f>salesTable[customerType_Final]</f>
        <v>GOVERNMENT</v>
      </c>
      <c r="K1225" t="str">
        <f>salesTable[SalesChannel_final]</f>
        <v>IN-STORE</v>
      </c>
      <c r="L1225" t="str">
        <f>salesTable[paymentMethod_Final]</f>
        <v>CARD</v>
      </c>
      <c r="M1225">
        <f>salesTable[Quantity_final]</f>
        <v>2</v>
      </c>
      <c r="N1225">
        <f>salesTable[UnitPrice_final]</f>
        <v>980</v>
      </c>
      <c r="O1225">
        <f>salesTable[revenue_final]</f>
        <v>1960</v>
      </c>
      <c r="P1225" t="str">
        <f>salesTable[Phone_final]</f>
        <v>0264799749</v>
      </c>
      <c r="Q1225" t="str">
        <f>salesTable[email_final]</f>
        <v>Daniel.Owusu81@Example.Com</v>
      </c>
      <c r="R1225" t="str">
        <f>salesTable[sources_final]</f>
        <v>Retail_POS_2025.csv</v>
      </c>
      <c r="S1225" s="22"/>
    </row>
    <row r="1226" spans="1:19" x14ac:dyDescent="0.3">
      <c r="A1226" s="8" t="str">
        <f>salesTable[orderRef_final]</f>
        <v>SUSPICIOUS</v>
      </c>
      <c r="B1226" s="17">
        <f>salesTable[orderDate_final]</f>
        <v>45841</v>
      </c>
      <c r="C1226" s="17" t="str">
        <f>salesTable[CustomerID_final]</f>
        <v>C0203</v>
      </c>
      <c r="D1226" s="17" t="str">
        <f>salesTable[firstName_Final]</f>
        <v>KWAME</v>
      </c>
      <c r="E1226" s="17" t="str">
        <f>salesTable[lastName_final]</f>
        <v>ARTHUR</v>
      </c>
      <c r="F1226" s="17" t="str">
        <f>salesTable[Region_Final]</f>
        <v>HO</v>
      </c>
      <c r="G1226" t="str">
        <f>salesTable[productID_Final]</f>
        <v>P009</v>
      </c>
      <c r="H1226" t="str">
        <f>salesTable[productName_final]</f>
        <v>FILING CABINET</v>
      </c>
      <c r="I1226" t="str">
        <f>salesTable[productCategory_finalStatus]</f>
        <v>OFFICE SUPPLIES</v>
      </c>
      <c r="J1226" t="str">
        <f>salesTable[customerType_Final]</f>
        <v>GOVERNMENT</v>
      </c>
      <c r="K1226" t="str">
        <f>salesTable[SalesChannel_final]</f>
        <v>ONLINE</v>
      </c>
      <c r="L1226" t="str">
        <f>salesTable[paymentMethod_Final]</f>
        <v>CARD</v>
      </c>
      <c r="M1226">
        <f>salesTable[Quantity_final]</f>
        <v>11</v>
      </c>
      <c r="N1226">
        <f>salesTable[UnitPrice_final]</f>
        <v>1080</v>
      </c>
      <c r="O1226">
        <f>salesTable[revenue_final]</f>
        <v>11880</v>
      </c>
      <c r="P1226" t="str">
        <f>salesTable[Phone_final]</f>
        <v>0205519609</v>
      </c>
      <c r="Q1226" t="str">
        <f>salesTable[email_final]</f>
        <v>Kwame.Arthur98@Example.Com</v>
      </c>
      <c r="R1226" t="str">
        <f>salesTable[sources_final]</f>
        <v>Online_Sales_2025.xlsx</v>
      </c>
      <c r="S1226" s="22"/>
    </row>
    <row r="1227" spans="1:19" x14ac:dyDescent="0.3">
      <c r="A1227" s="8" t="str">
        <f>salesTable[orderRef_final]</f>
        <v>SUSPICIOUS</v>
      </c>
      <c r="B1227" s="17" t="str">
        <f>salesTable[orderDate_final]</f>
        <v>OUT OF SCOPE</v>
      </c>
      <c r="C1227" s="17" t="str">
        <f>salesTable[CustomerID_final]</f>
        <v>C0350</v>
      </c>
      <c r="D1227" s="17" t="str">
        <f>salesTable[firstName_Final]</f>
        <v>NAA</v>
      </c>
      <c r="E1227" s="17" t="str">
        <f>salesTable[lastName_final]</f>
        <v>ARTHUR</v>
      </c>
      <c r="F1227" s="17" t="str">
        <f>salesTable[Region_Final]</f>
        <v>HO</v>
      </c>
      <c r="G1227" t="str">
        <f>salesTable[productID_Final]</f>
        <v>P004</v>
      </c>
      <c r="H1227" t="str">
        <f>salesTable[productName_final]</f>
        <v>LASER PRINTER</v>
      </c>
      <c r="I1227" t="str">
        <f>salesTable[productCategory_finalStatus]</f>
        <v>OFFICE SUPPLIES</v>
      </c>
      <c r="J1227" t="str">
        <f>salesTable[customerType_Final]</f>
        <v>BUSINESS</v>
      </c>
      <c r="K1227" t="str">
        <f>salesTable[SalesChannel_final]</f>
        <v>MOBILE APP</v>
      </c>
      <c r="L1227" t="str">
        <f>salesTable[paymentMethod_Final]</f>
        <v>MOBILE MONEY</v>
      </c>
      <c r="M1227">
        <f>salesTable[Quantity_final]</f>
        <v>2</v>
      </c>
      <c r="N1227">
        <f>salesTable[UnitPrice_final]</f>
        <v>1650</v>
      </c>
      <c r="O1227">
        <f>salesTable[revenue_final]</f>
        <v>3300</v>
      </c>
      <c r="P1227" t="str">
        <f>salesTable[Phone_final]</f>
        <v>0265433453</v>
      </c>
      <c r="Q1227" t="str">
        <f>salesTable[email_final]</f>
        <v>Naa.Arthur85@Example.Com</v>
      </c>
      <c r="R1227" t="str">
        <f>salesTable[sources_final]</f>
        <v>Retail_POS_2025.csv</v>
      </c>
      <c r="S1227" s="22"/>
    </row>
    <row r="1228" spans="1:19" x14ac:dyDescent="0.3">
      <c r="A1228" s="8" t="str">
        <f>salesTable[orderRef_final]</f>
        <v>SUSPICIOUS</v>
      </c>
      <c r="B1228" s="17" t="str">
        <f>salesTable[orderDate_final]</f>
        <v>OUT OF SCOPE</v>
      </c>
      <c r="C1228" s="17" t="str">
        <f>salesTable[CustomerID_final]</f>
        <v>C0344</v>
      </c>
      <c r="D1228" s="17" t="str">
        <f>salesTable[firstName_Final]</f>
        <v>ABENA</v>
      </c>
      <c r="E1228" s="17" t="str">
        <f>salesTable[lastName_final]</f>
        <v>BADU</v>
      </c>
      <c r="F1228" s="17" t="str">
        <f>salesTable[Region_Final]</f>
        <v>TAKORADI</v>
      </c>
      <c r="G1228" t="str">
        <f>salesTable[productID_Final]</f>
        <v>P008</v>
      </c>
      <c r="H1228" t="str">
        <f>salesTable[productName_final]</f>
        <v>MICROWAVE 25L</v>
      </c>
      <c r="I1228" t="str">
        <f>salesTable[productCategory_finalStatus]</f>
        <v>HOME APPLIANCES</v>
      </c>
      <c r="J1228" t="str">
        <f>salesTable[customerType_Final]</f>
        <v>GOVERNMENT</v>
      </c>
      <c r="K1228" t="str">
        <f>salesTable[SalesChannel_final]</f>
        <v>IN-STORE</v>
      </c>
      <c r="L1228" t="str">
        <f>salesTable[paymentMethod_Final]</f>
        <v>MOBILE MONEY</v>
      </c>
      <c r="M1228">
        <f>salesTable[Quantity_final]</f>
        <v>7</v>
      </c>
      <c r="N1228">
        <f>salesTable[UnitPrice_final]</f>
        <v>1250</v>
      </c>
      <c r="O1228">
        <f>salesTable[revenue_final]</f>
        <v>8750</v>
      </c>
      <c r="P1228" t="str">
        <f>salesTable[Phone_final]</f>
        <v>0263178122</v>
      </c>
      <c r="Q1228" t="str">
        <f>salesTable[email_final]</f>
        <v>Abena.Badu22@Example.Com</v>
      </c>
      <c r="R1228" t="str">
        <f>salesTable[sources_final]</f>
        <v>Mobile_App_Export.csv</v>
      </c>
      <c r="S1228" s="22"/>
    </row>
    <row r="1229" spans="1:19" x14ac:dyDescent="0.3">
      <c r="A1229" s="8" t="str">
        <f>salesTable[orderRef_final]</f>
        <v>SUSPICIOUS</v>
      </c>
      <c r="B1229" s="17">
        <f>salesTable[orderDate_final]</f>
        <v>46018</v>
      </c>
      <c r="C1229" s="17" t="str">
        <f>salesTable[CustomerID_final]</f>
        <v>C0284</v>
      </c>
      <c r="D1229" s="17" t="str">
        <f>salesTable[firstName_Final]</f>
        <v>AMA</v>
      </c>
      <c r="E1229" s="17" t="str">
        <f>salesTable[lastName_final]</f>
        <v>ASARE</v>
      </c>
      <c r="F1229" s="17" t="str">
        <f>salesTable[Region_Final]</f>
        <v>HO</v>
      </c>
      <c r="G1229" t="str">
        <f>salesTable[productID_Final]</f>
        <v>P001</v>
      </c>
      <c r="H1229" t="str">
        <f>salesTable[productName_final]</f>
        <v>LAPTOP PRO 14</v>
      </c>
      <c r="I1229" t="str">
        <f>salesTable[productCategory_finalStatus]</f>
        <v>ELECTRONICS</v>
      </c>
      <c r="J1229" t="str">
        <f>salesTable[customerType_Final]</f>
        <v>GOVERNMENT</v>
      </c>
      <c r="K1229" t="str">
        <f>salesTable[SalesChannel_final]</f>
        <v>ONLINE</v>
      </c>
      <c r="L1229" t="str">
        <f>salesTable[paymentMethod_Final]</f>
        <v>CARD</v>
      </c>
      <c r="M1229">
        <f>salesTable[Quantity_final]</f>
        <v>12</v>
      </c>
      <c r="N1229">
        <f>salesTable[UnitPrice_final]</f>
        <v>4200</v>
      </c>
      <c r="O1229">
        <f>salesTable[revenue_final]</f>
        <v>50400</v>
      </c>
      <c r="P1229" t="str">
        <f>salesTable[Phone_final]</f>
        <v>0241751882</v>
      </c>
      <c r="Q1229" t="str">
        <f>salesTable[email_final]</f>
        <v>Ama.Asare72@Example.Com</v>
      </c>
      <c r="R1229" t="str">
        <f>salesTable[sources_final]</f>
        <v>Mobile_App_Export.csv</v>
      </c>
      <c r="S1229" s="22"/>
    </row>
    <row r="1230" spans="1:19" x14ac:dyDescent="0.3">
      <c r="A1230" s="8" t="str">
        <f>salesTable[orderRef_final]</f>
        <v>SUSPICIOUS</v>
      </c>
      <c r="B1230" s="17">
        <f>salesTable[orderDate_final]</f>
        <v>45761</v>
      </c>
      <c r="C1230" s="17" t="str">
        <f>salesTable[CustomerID_final]</f>
        <v>C0388</v>
      </c>
      <c r="D1230" s="17" t="str">
        <f>salesTable[firstName_Final]</f>
        <v>AMA</v>
      </c>
      <c r="E1230" s="17" t="str">
        <f>salesTable[lastName_final]</f>
        <v>MENSAH</v>
      </c>
      <c r="F1230" s="17" t="str">
        <f>salesTable[Region_Final]</f>
        <v>HO</v>
      </c>
      <c r="G1230" t="str">
        <f>salesTable[productID_Final]</f>
        <v>P009</v>
      </c>
      <c r="H1230" t="str">
        <f>salesTable[productName_final]</f>
        <v>FILING CABINET</v>
      </c>
      <c r="I1230" t="str">
        <f>salesTable[productCategory_finalStatus]</f>
        <v>OFFICE SUPPLIES</v>
      </c>
      <c r="J1230" t="str">
        <f>salesTable[customerType_Final]</f>
        <v>INDIVIDUAL</v>
      </c>
      <c r="K1230" t="str">
        <f>salesTable[SalesChannel_final]</f>
        <v>MOBILE APP</v>
      </c>
      <c r="L1230" t="str">
        <f>salesTable[paymentMethod_Final]</f>
        <v>MOBILE MONEY</v>
      </c>
      <c r="M1230">
        <f>salesTable[Quantity_final]</f>
        <v>9</v>
      </c>
      <c r="N1230">
        <f>salesTable[UnitPrice_final]</f>
        <v>980</v>
      </c>
      <c r="O1230">
        <f>salesTable[revenue_final]</f>
        <v>8820</v>
      </c>
      <c r="P1230" t="str">
        <f>salesTable[Phone_final]</f>
        <v>0207208302</v>
      </c>
      <c r="Q1230" t="str">
        <f>salesTable[email_final]</f>
        <v>Ama.Mensah16Example.Com</v>
      </c>
      <c r="R1230" t="str">
        <f>salesTable[sources_final]</f>
        <v>Agent_App_2025.csv</v>
      </c>
      <c r="S1230" s="22"/>
    </row>
    <row r="1231" spans="1:19" x14ac:dyDescent="0.3">
      <c r="A1231" s="8" t="str">
        <f>salesTable[orderRef_final]</f>
        <v>SUSPICIOUS</v>
      </c>
      <c r="B1231" s="17">
        <f>salesTable[orderDate_final]</f>
        <v>45834</v>
      </c>
      <c r="C1231" s="17" t="str">
        <f>salesTable[CustomerID_final]</f>
        <v>C0260</v>
      </c>
      <c r="D1231" s="17" t="str">
        <f>salesTable[firstName_Final]</f>
        <v>YAW</v>
      </c>
      <c r="E1231" s="17" t="str">
        <f>salesTable[lastName_final]</f>
        <v>APPIAH</v>
      </c>
      <c r="F1231" s="17" t="str">
        <f>salesTable[Region_Final]</f>
        <v>HO</v>
      </c>
      <c r="G1231" t="str">
        <f>salesTable[productID_Final]</f>
        <v>P010</v>
      </c>
      <c r="H1231" t="str">
        <f>salesTable[productName_final]</f>
        <v>AIR CONDITIONER</v>
      </c>
      <c r="I1231" t="str">
        <f>salesTable[productCategory_finalStatus]</f>
        <v>HOME APPLIANCES</v>
      </c>
      <c r="J1231" t="str">
        <f>salesTable[customerType_Final]</f>
        <v>INDIVIDUAL</v>
      </c>
      <c r="K1231" t="str">
        <f>salesTable[SalesChannel_final]</f>
        <v>AGENT</v>
      </c>
      <c r="L1231" t="str">
        <f>salesTable[paymentMethod_Final]</f>
        <v>CASH</v>
      </c>
      <c r="M1231">
        <f>salesTable[Quantity_final]</f>
        <v>5</v>
      </c>
      <c r="N1231">
        <f>salesTable[UnitPrice_final]</f>
        <v>3600</v>
      </c>
      <c r="O1231">
        <f>salesTable[revenue_final]</f>
        <v>18000</v>
      </c>
      <c r="P1231" t="str">
        <f>salesTable[Phone_final]</f>
        <v>0503648266</v>
      </c>
      <c r="Q1231" t="str">
        <f>salesTable[email_final]</f>
        <v>Yaw.Appiah13@Example.Com</v>
      </c>
      <c r="R1231" t="str">
        <f>salesTable[sources_final]</f>
        <v>Agent_App_2025.csv</v>
      </c>
      <c r="S1231" s="22"/>
    </row>
    <row r="1232" spans="1:19" x14ac:dyDescent="0.3">
      <c r="A1232" s="8" t="str">
        <f>salesTable[orderRef_final]</f>
        <v>SUSPICIOUS</v>
      </c>
      <c r="B1232" s="17" t="str">
        <f>salesTable[orderDate_final]</f>
        <v>OUT OF SCOPE</v>
      </c>
      <c r="C1232" s="17" t="str">
        <f>salesTable[CustomerID_final]</f>
        <v>C0188</v>
      </c>
      <c r="D1232" s="17" t="str">
        <f>salesTable[firstName_Final]</f>
        <v>AMA</v>
      </c>
      <c r="E1232" s="17" t="str">
        <f>salesTable[lastName_final]</f>
        <v>OWUSU</v>
      </c>
      <c r="F1232" s="17" t="str">
        <f>salesTable[Region_Final]</f>
        <v>HO</v>
      </c>
      <c r="G1232" t="str">
        <f>salesTable[productID_Final]</f>
        <v>P002</v>
      </c>
      <c r="H1232" t="str">
        <f>salesTable[productName_final]</f>
        <v>OFFICE CHAIR</v>
      </c>
      <c r="I1232" t="str">
        <f>salesTable[productCategory_finalStatus]</f>
        <v>FURNITURE</v>
      </c>
      <c r="J1232" t="str">
        <f>salesTable[customerType_Final]</f>
        <v>INDIVIDUAL</v>
      </c>
      <c r="K1232" t="str">
        <f>salesTable[SalesChannel_final]</f>
        <v>MOBILE APP</v>
      </c>
      <c r="L1232" t="str">
        <f>salesTable[paymentMethod_Final]</f>
        <v>CASH</v>
      </c>
      <c r="M1232">
        <f>salesTable[Quantity_final]</f>
        <v>4</v>
      </c>
      <c r="N1232">
        <f>salesTable[UnitPrice_final]</f>
        <v>850</v>
      </c>
      <c r="O1232">
        <f>salesTable[revenue_final]</f>
        <v>3400</v>
      </c>
      <c r="P1232" t="str">
        <f>salesTable[Phone_final]</f>
        <v>0598041847</v>
      </c>
      <c r="Q1232" t="str">
        <f>salesTable[email_final]</f>
        <v>Ama.Owusu19@Example.Com</v>
      </c>
      <c r="R1232" t="str">
        <f>salesTable[sources_final]</f>
        <v>Online_Sales_2025.xlsx</v>
      </c>
      <c r="S1232" s="22"/>
    </row>
    <row r="1233" spans="1:19" x14ac:dyDescent="0.3">
      <c r="A1233" s="8" t="str">
        <f>salesTable[orderRef_final]</f>
        <v>SUSPICIOUS</v>
      </c>
      <c r="B1233" s="17">
        <f>salesTable[orderDate_final]</f>
        <v>46002</v>
      </c>
      <c r="C1233" s="17" t="str">
        <f>salesTable[CustomerID_final]</f>
        <v>C0380</v>
      </c>
      <c r="D1233" s="17" t="str">
        <f>salesTable[firstName_Final]</f>
        <v>MICHAEL</v>
      </c>
      <c r="E1233" s="17" t="str">
        <f>salesTable[lastName_final]</f>
        <v>OWUSU</v>
      </c>
      <c r="F1233" s="17" t="str">
        <f>salesTable[Region_Final]</f>
        <v>TAMALE</v>
      </c>
      <c r="G1233" t="str">
        <f>salesTable[productID_Final]</f>
        <v>P003</v>
      </c>
      <c r="H1233" t="str">
        <f>salesTable[productName_final]</f>
        <v>WIRELESS HEADSET</v>
      </c>
      <c r="I1233" t="str">
        <f>salesTable[productCategory_finalStatus]</f>
        <v>ELECTRONICS</v>
      </c>
      <c r="J1233" t="str">
        <f>salesTable[customerType_Final]</f>
        <v>INDIVIDUAL</v>
      </c>
      <c r="K1233" t="str">
        <f>salesTable[SalesChannel_final]</f>
        <v>IN-STORE</v>
      </c>
      <c r="L1233" t="str">
        <f>salesTable[paymentMethod_Final]</f>
        <v>BANK TRANSFER</v>
      </c>
      <c r="M1233">
        <f>salesTable[Quantity_final]</f>
        <v>10</v>
      </c>
      <c r="N1233">
        <f>salesTable[UnitPrice_final]</f>
        <v>370</v>
      </c>
      <c r="O1233">
        <f>salesTable[revenue_final]</f>
        <v>3700</v>
      </c>
      <c r="P1233" t="str">
        <f>salesTable[Phone_final]</f>
        <v>0555307658</v>
      </c>
      <c r="Q1233" t="str">
        <f>salesTable[email_final]</f>
        <v>Michael.Owusu44Example.Com</v>
      </c>
      <c r="R1233" t="str">
        <f>salesTable[sources_final]</f>
        <v>Online_Sales_2025.xlsx</v>
      </c>
      <c r="S1233" s="22"/>
    </row>
    <row r="1234" spans="1:19" x14ac:dyDescent="0.3">
      <c r="A1234" s="8" t="str">
        <f>salesTable[orderRef_final]</f>
        <v>SUSPICIOUS</v>
      </c>
      <c r="B1234" s="17">
        <f>salesTable[orderDate_final]</f>
        <v>45769</v>
      </c>
      <c r="C1234" s="17" t="str">
        <f>salesTable[CustomerID_final]</f>
        <v>C0178</v>
      </c>
      <c r="D1234" s="17" t="str">
        <f>salesTable[firstName_Final]</f>
        <v>NAA</v>
      </c>
      <c r="E1234" s="17" t="str">
        <f>salesTable[lastName_final]</f>
        <v>OSEI</v>
      </c>
      <c r="F1234" s="17" t="str">
        <f>salesTable[Region_Final]</f>
        <v>TAMALE</v>
      </c>
      <c r="G1234" t="str">
        <f>salesTable[productID_Final]</f>
        <v>P006</v>
      </c>
      <c r="H1234" t="str">
        <f>salesTable[productName_final]</f>
        <v>STANDING DESK</v>
      </c>
      <c r="I1234" t="str">
        <f>salesTable[productCategory_finalStatus]</f>
        <v>FURNITURE</v>
      </c>
      <c r="J1234" t="str">
        <f>salesTable[customerType_Final]</f>
        <v>INDIVIDUAL</v>
      </c>
      <c r="K1234" t="str">
        <f>salesTable[SalesChannel_final]</f>
        <v>ONLINE</v>
      </c>
      <c r="L1234" t="str">
        <f>salesTable[paymentMethod_Final]</f>
        <v>BANK TRANSFER</v>
      </c>
      <c r="M1234">
        <f>salesTable[Quantity_final]</f>
        <v>2</v>
      </c>
      <c r="N1234">
        <f>salesTable[UnitPrice_final]</f>
        <v>1900</v>
      </c>
      <c r="O1234">
        <f>salesTable[revenue_final]</f>
        <v>3800</v>
      </c>
      <c r="P1234" t="str">
        <f>salesTable[Phone_final]</f>
        <v>0591598800</v>
      </c>
      <c r="Q1234" t="str">
        <f>salesTable[email_final]</f>
        <v>Naa.Osei92@Example.Con</v>
      </c>
      <c r="R1234" t="str">
        <f>salesTable[sources_final]</f>
        <v>Mobile_App_Export.csv</v>
      </c>
      <c r="S1234" s="22"/>
    </row>
    <row r="1235" spans="1:19" x14ac:dyDescent="0.3">
      <c r="A1235" s="8" t="str">
        <f>salesTable[orderRef_final]</f>
        <v>SUSPICIOUS</v>
      </c>
      <c r="B1235" s="17">
        <f>salesTable[orderDate_final]</f>
        <v>45956</v>
      </c>
      <c r="C1235" s="17" t="str">
        <f>salesTable[CustomerID_final]</f>
        <v>C0210</v>
      </c>
      <c r="D1235" s="17" t="str">
        <f>salesTable[firstName_Final]</f>
        <v>MICHAEL</v>
      </c>
      <c r="E1235" s="17" t="str">
        <f>salesTable[lastName_final]</f>
        <v>MENSAH</v>
      </c>
      <c r="F1235" s="17" t="str">
        <f>salesTable[Region_Final]</f>
        <v>TAMALE</v>
      </c>
      <c r="G1235" t="str">
        <f>salesTable[productID_Final]</f>
        <v>P009</v>
      </c>
      <c r="H1235" t="str">
        <f>salesTable[productName_final]</f>
        <v>FILING CABINET</v>
      </c>
      <c r="I1235" t="str">
        <f>salesTable[productCategory_finalStatus]</f>
        <v>OFFICE SUPPLIES</v>
      </c>
      <c r="J1235" t="str">
        <f>salesTable[customerType_Final]</f>
        <v>INDIVIDUAL</v>
      </c>
      <c r="K1235" t="str">
        <f>salesTable[SalesChannel_final]</f>
        <v>AGENT</v>
      </c>
      <c r="L1235" t="str">
        <f>salesTable[paymentMethod_Final]</f>
        <v>CARD</v>
      </c>
      <c r="M1235">
        <f>salesTable[Quantity_final]</f>
        <v>9</v>
      </c>
      <c r="N1235" t="str">
        <f>salesTable[UnitPrice_final]</f>
        <v>INVALID</v>
      </c>
      <c r="O1235" t="str">
        <f>salesTable[revenue_final]</f>
        <v>INVALID</v>
      </c>
      <c r="P1235" t="str">
        <f>salesTable[Phone_final]</f>
        <v>0593421662</v>
      </c>
      <c r="Q1235" t="str">
        <f>salesTable[email_final]</f>
        <v>Michael.Mensah46@Example.Com</v>
      </c>
      <c r="R1235" t="str">
        <f>salesTable[sources_final]</f>
        <v>Online_Sales_2025.xlsx</v>
      </c>
      <c r="S1235" s="22"/>
    </row>
    <row r="1236" spans="1:19" x14ac:dyDescent="0.3">
      <c r="A1236" s="8" t="str">
        <f>salesTable[orderRef_final]</f>
        <v>SUSPICIOUS</v>
      </c>
      <c r="B1236" s="17">
        <f>salesTable[orderDate_final]</f>
        <v>45954</v>
      </c>
      <c r="C1236" s="17" t="str">
        <f>salesTable[CustomerID_final]</f>
        <v>C0334</v>
      </c>
      <c r="D1236" s="17" t="str">
        <f>salesTable[firstName_Final]</f>
        <v>KOJO</v>
      </c>
      <c r="E1236" s="17" t="str">
        <f>salesTable[lastName_final]</f>
        <v>ARTHUR</v>
      </c>
      <c r="F1236" s="17" t="str">
        <f>salesTable[Region_Final]</f>
        <v>HO</v>
      </c>
      <c r="G1236" t="str">
        <f>salesTable[productID_Final]</f>
        <v>P006</v>
      </c>
      <c r="H1236" t="str">
        <f>salesTable[productName_final]</f>
        <v>STANDING DESK</v>
      </c>
      <c r="I1236" t="str">
        <f>salesTable[productCategory_finalStatus]</f>
        <v>FURNITURE</v>
      </c>
      <c r="J1236" t="str">
        <f>salesTable[customerType_Final]</f>
        <v>BUSINESS</v>
      </c>
      <c r="K1236" t="str">
        <f>salesTable[SalesChannel_final]</f>
        <v>ONLINE</v>
      </c>
      <c r="L1236" t="str">
        <f>salesTable[paymentMethod_Final]</f>
        <v>CARD</v>
      </c>
      <c r="M1236">
        <f>salesTable[Quantity_final]</f>
        <v>12</v>
      </c>
      <c r="N1236">
        <f>salesTable[UnitPrice_final]</f>
        <v>1900</v>
      </c>
      <c r="O1236">
        <f>salesTable[revenue_final]</f>
        <v>22800</v>
      </c>
      <c r="P1236" t="str">
        <f>salesTable[Phone_final]</f>
        <v>0591685221</v>
      </c>
      <c r="Q1236" t="str">
        <f>salesTable[email_final]</f>
        <v>Kojo.Arthur77@Example.Com</v>
      </c>
      <c r="R1236" t="str">
        <f>salesTable[sources_final]</f>
        <v>Retail_POS_2025.csv</v>
      </c>
      <c r="S1236" s="22"/>
    </row>
    <row r="1237" spans="1:19" x14ac:dyDescent="0.3">
      <c r="A1237" s="8" t="str">
        <f>salesTable[orderRef_final]</f>
        <v>SUSPICIOUS</v>
      </c>
      <c r="B1237" s="17">
        <f>salesTable[orderDate_final]</f>
        <v>45720</v>
      </c>
      <c r="C1237" s="17" t="str">
        <f>salesTable[CustomerID_final]</f>
        <v>C0173</v>
      </c>
      <c r="D1237" s="17" t="str">
        <f>salesTable[firstName_Final]</f>
        <v>DANIEL</v>
      </c>
      <c r="E1237" s="17" t="str">
        <f>salesTable[lastName_final]</f>
        <v>BADU</v>
      </c>
      <c r="F1237" s="17" t="str">
        <f>salesTable[Region_Final]</f>
        <v>HO</v>
      </c>
      <c r="G1237" t="str">
        <f>salesTable[productID_Final]</f>
        <v>P003</v>
      </c>
      <c r="H1237" t="str">
        <f>salesTable[productName_final]</f>
        <v>WIRELESS HEADSET</v>
      </c>
      <c r="I1237" t="str">
        <f>salesTable[productCategory_finalStatus]</f>
        <v>ELECTRONICS</v>
      </c>
      <c r="J1237" t="str">
        <f>salesTable[customerType_Final]</f>
        <v>GOVERNMENT</v>
      </c>
      <c r="K1237" t="str">
        <f>salesTable[SalesChannel_final]</f>
        <v>AGENT</v>
      </c>
      <c r="L1237" t="str">
        <f>salesTable[paymentMethod_Final]</f>
        <v>CARD</v>
      </c>
      <c r="M1237">
        <f>salesTable[Quantity_final]</f>
        <v>1</v>
      </c>
      <c r="N1237">
        <f>salesTable[UnitPrice_final]</f>
        <v>420</v>
      </c>
      <c r="O1237">
        <f>salesTable[revenue_final]</f>
        <v>420</v>
      </c>
      <c r="P1237" t="str">
        <f>salesTable[Phone_final]</f>
        <v>0241234567</v>
      </c>
      <c r="Q1237" t="str">
        <f>salesTable[email_final]</f>
        <v>Daniel.Badu68@Example.Com</v>
      </c>
      <c r="R1237" t="str">
        <f>salesTable[sources_final]</f>
        <v>Retail_POS_2025.csv</v>
      </c>
      <c r="S1237" s="22"/>
    </row>
    <row r="1238" spans="1:19" x14ac:dyDescent="0.3">
      <c r="A1238" s="8" t="str">
        <f>salesTable[orderRef_final]</f>
        <v>SUSPICIOUS</v>
      </c>
      <c r="B1238" s="17" t="str">
        <f>salesTable[orderDate_final]</f>
        <v>OUT OF SCOPE</v>
      </c>
      <c r="C1238" s="17" t="str">
        <f>salesTable[CustomerID_final]</f>
        <v>C0287</v>
      </c>
      <c r="D1238" s="17" t="str">
        <f>salesTable[firstName_Final]</f>
        <v>MISSING</v>
      </c>
      <c r="E1238" s="17" t="str">
        <f>salesTable[lastName_final]</f>
        <v>OSEI</v>
      </c>
      <c r="F1238" s="17" t="str">
        <f>salesTable[Region_Final]</f>
        <v>HO</v>
      </c>
      <c r="G1238" t="str">
        <f>salesTable[productID_Final]</f>
        <v>P006</v>
      </c>
      <c r="H1238" t="str">
        <f>salesTable[productName_final]</f>
        <v>STANDING DESK</v>
      </c>
      <c r="I1238" t="str">
        <f>salesTable[productCategory_finalStatus]</f>
        <v>FURNITURE</v>
      </c>
      <c r="J1238" t="str">
        <f>salesTable[customerType_Final]</f>
        <v>INDIVIDUAL</v>
      </c>
      <c r="K1238" t="str">
        <f>salesTable[SalesChannel_final]</f>
        <v>AGENT</v>
      </c>
      <c r="L1238" t="str">
        <f>salesTable[paymentMethod_Final]</f>
        <v>MOBILE MONEY</v>
      </c>
      <c r="M1238">
        <f>salesTable[Quantity_final]</f>
        <v>12</v>
      </c>
      <c r="N1238">
        <f>salesTable[UnitPrice_final]</f>
        <v>1900</v>
      </c>
      <c r="O1238">
        <f>salesTable[revenue_final]</f>
        <v>22800</v>
      </c>
      <c r="P1238" t="str">
        <f>salesTable[Phone_final]</f>
        <v>0209049115</v>
      </c>
      <c r="Q1238" t="str">
        <f>salesTable[email_final]</f>
        <v>Abena.Osei3Example.Com</v>
      </c>
      <c r="R1238" t="str">
        <f>salesTable[sources_final]</f>
        <v>Mobile_App_Export.csv</v>
      </c>
      <c r="S1238" s="22"/>
    </row>
    <row r="1239" spans="1:19" x14ac:dyDescent="0.3">
      <c r="A1239" s="8" t="str">
        <f>salesTable[orderRef_final]</f>
        <v>SUSPICIOUS</v>
      </c>
      <c r="B1239" s="17">
        <f>salesTable[orderDate_final]</f>
        <v>45681</v>
      </c>
      <c r="C1239" s="17" t="str">
        <f>salesTable[CustomerID_final]</f>
        <v>C0101</v>
      </c>
      <c r="D1239" s="17" t="str">
        <f>salesTable[firstName_Final]</f>
        <v>YAW</v>
      </c>
      <c r="E1239" s="17" t="str">
        <f>salesTable[lastName_final]</f>
        <v>BADU</v>
      </c>
      <c r="F1239" s="17" t="str">
        <f>salesTable[Region_Final]</f>
        <v>MISSING</v>
      </c>
      <c r="G1239" t="str">
        <f>salesTable[productID_Final]</f>
        <v>P002</v>
      </c>
      <c r="H1239" t="str">
        <f>salesTable[productName_final]</f>
        <v>OFFICE CHAIR</v>
      </c>
      <c r="I1239" t="str">
        <f>salesTable[productCategory_finalStatus]</f>
        <v>FURNITURE</v>
      </c>
      <c r="J1239" t="str">
        <f>salesTable[customerType_Final]</f>
        <v>BUSINESS</v>
      </c>
      <c r="K1239" t="str">
        <f>salesTable[SalesChannel_final]</f>
        <v>IN-STORE</v>
      </c>
      <c r="L1239" t="str">
        <f>salesTable[paymentMethod_Final]</f>
        <v>BANK TRANSFER</v>
      </c>
      <c r="M1239">
        <f>salesTable[Quantity_final]</f>
        <v>8</v>
      </c>
      <c r="N1239">
        <f>salesTable[UnitPrice_final]</f>
        <v>850</v>
      </c>
      <c r="O1239">
        <f>salesTable[revenue_final]</f>
        <v>6800</v>
      </c>
      <c r="P1239" t="str">
        <f>salesTable[Phone_final]</f>
        <v>0266203145</v>
      </c>
      <c r="Q1239" t="str">
        <f>salesTable[email_final]</f>
        <v>Yaw.Badu99@Example.Com</v>
      </c>
      <c r="R1239" t="str">
        <f>salesTable[sources_final]</f>
        <v>Agent_App_2025.csv</v>
      </c>
      <c r="S1239" s="22"/>
    </row>
    <row r="1240" spans="1:19" x14ac:dyDescent="0.3">
      <c r="A1240" s="8" t="str">
        <f>salesTable[orderRef_final]</f>
        <v>SUSPICIOUS</v>
      </c>
      <c r="B1240" s="17" t="str">
        <f>salesTable[orderDate_final]</f>
        <v>OUT OF SCOPE</v>
      </c>
      <c r="C1240" s="17" t="str">
        <f>salesTable[CustomerID_final]</f>
        <v>C0280</v>
      </c>
      <c r="D1240" s="17" t="str">
        <f>salesTable[firstName_Final]</f>
        <v>KOJO</v>
      </c>
      <c r="E1240" s="17" t="str">
        <f>salesTable[lastName_final]</f>
        <v>OWUSU</v>
      </c>
      <c r="F1240" s="17" t="str">
        <f>salesTable[Region_Final]</f>
        <v>TAMALE</v>
      </c>
      <c r="G1240" t="str">
        <f>salesTable[productID_Final]</f>
        <v>P002</v>
      </c>
      <c r="H1240" t="str">
        <f>salesTable[productName_final]</f>
        <v>OFFICE CHAIR</v>
      </c>
      <c r="I1240" t="str">
        <f>salesTable[productCategory_finalStatus]</f>
        <v>FURNITURE</v>
      </c>
      <c r="J1240" t="str">
        <f>salesTable[customerType_Final]</f>
        <v>INDIVIDUAL</v>
      </c>
      <c r="K1240" t="str">
        <f>salesTable[SalesChannel_final]</f>
        <v>AGENT</v>
      </c>
      <c r="L1240" t="str">
        <f>salesTable[paymentMethod_Final]</f>
        <v>CARD</v>
      </c>
      <c r="M1240">
        <f>salesTable[Quantity_final]</f>
        <v>10</v>
      </c>
      <c r="N1240">
        <f>salesTable[UnitPrice_final]</f>
        <v>850</v>
      </c>
      <c r="O1240">
        <f>salesTable[revenue_final]</f>
        <v>8500</v>
      </c>
      <c r="P1240" t="str">
        <f>salesTable[Phone_final]</f>
        <v>0591245321</v>
      </c>
      <c r="Q1240" t="str">
        <f>salesTable[email_final]</f>
        <v>Kojo.Owusu2@Example.Com</v>
      </c>
      <c r="R1240" t="str">
        <f>salesTable[sources_final]</f>
        <v>Retail_POS_2025.csv</v>
      </c>
      <c r="S1240" s="22"/>
    </row>
    <row r="1241" spans="1:19" x14ac:dyDescent="0.3">
      <c r="A1241" s="8" t="str">
        <f>salesTable[orderRef_final]</f>
        <v>SUSPICIOUS</v>
      </c>
      <c r="B1241" s="17">
        <f>salesTable[orderDate_final]</f>
        <v>45944</v>
      </c>
      <c r="C1241" s="17" t="str">
        <f>salesTable[CustomerID_final]</f>
        <v>C0252</v>
      </c>
      <c r="D1241" s="17" t="str">
        <f>salesTable[firstName_Final]</f>
        <v>AMA</v>
      </c>
      <c r="E1241" s="17" t="str">
        <f>salesTable[lastName_final]</f>
        <v>ASARE</v>
      </c>
      <c r="F1241" s="17" t="str">
        <f>salesTable[Region_Final]</f>
        <v>HO</v>
      </c>
      <c r="G1241" t="str">
        <f>salesTable[productID_Final]</f>
        <v>P007</v>
      </c>
      <c r="H1241" t="str">
        <f>salesTable[productName_final]</f>
        <v>COTTON SHIRT</v>
      </c>
      <c r="I1241" t="str">
        <f>salesTable[productCategory_finalStatus]</f>
        <v>CLOTHING</v>
      </c>
      <c r="J1241" t="str">
        <f>salesTable[customerType_Final]</f>
        <v>GOVERNMENT</v>
      </c>
      <c r="K1241" t="str">
        <f>salesTable[SalesChannel_final]</f>
        <v>AGENT</v>
      </c>
      <c r="L1241" t="str">
        <f>salesTable[paymentMethod_Final]</f>
        <v>MOBILE MONEY</v>
      </c>
      <c r="M1241">
        <f>salesTable[Quantity_final]</f>
        <v>3</v>
      </c>
      <c r="N1241">
        <f>salesTable[UnitPrice_final]</f>
        <v>180</v>
      </c>
      <c r="O1241">
        <f>salesTable[revenue_final]</f>
        <v>540</v>
      </c>
      <c r="P1241" t="str">
        <f>salesTable[Phone_final]</f>
        <v>0263187402</v>
      </c>
      <c r="Q1241" t="str">
        <f>salesTable[email_final]</f>
        <v>Ama.Asare9@Example.Com</v>
      </c>
      <c r="R1241" t="str">
        <f>salesTable[sources_final]</f>
        <v>Agent_App_2025.csv</v>
      </c>
      <c r="S1241" s="22"/>
    </row>
    <row r="1242" spans="1:19" x14ac:dyDescent="0.3">
      <c r="A1242" s="8" t="str">
        <f>salesTable[orderRef_final]</f>
        <v>SUSPICIOUS</v>
      </c>
      <c r="B1242" s="17">
        <f>salesTable[orderDate_final]</f>
        <v>45735</v>
      </c>
      <c r="C1242" s="17" t="str">
        <f>salesTable[CustomerID_final]</f>
        <v>C0009</v>
      </c>
      <c r="D1242" s="17" t="str">
        <f>salesTable[firstName_Final]</f>
        <v>AKOSUA</v>
      </c>
      <c r="E1242" s="17" t="str">
        <f>salesTable[lastName_final]</f>
        <v>OWUSU</v>
      </c>
      <c r="F1242" s="17" t="str">
        <f>salesTable[Region_Final]</f>
        <v>HO</v>
      </c>
      <c r="G1242" t="str">
        <f>salesTable[productID_Final]</f>
        <v>P001</v>
      </c>
      <c r="H1242" t="str">
        <f>salesTable[productName_final]</f>
        <v>LAPTOP PRO 14</v>
      </c>
      <c r="I1242" t="str">
        <f>salesTable[productCategory_finalStatus]</f>
        <v>ELECTRONICS</v>
      </c>
      <c r="J1242" t="str">
        <f>salesTable[customerType_Final]</f>
        <v>INDIVIDUAL</v>
      </c>
      <c r="K1242" t="str">
        <f>salesTable[SalesChannel_final]</f>
        <v>MOBILE APP</v>
      </c>
      <c r="L1242" t="str">
        <f>salesTable[paymentMethod_Final]</f>
        <v>CASH</v>
      </c>
      <c r="M1242">
        <f>salesTable[Quantity_final]</f>
        <v>1</v>
      </c>
      <c r="N1242">
        <f>salesTable[UnitPrice_final]</f>
        <v>4200</v>
      </c>
      <c r="O1242">
        <f>salesTable[revenue_final]</f>
        <v>4200</v>
      </c>
      <c r="P1242" t="str">
        <f>salesTable[Phone_final]</f>
        <v>0544573775</v>
      </c>
      <c r="Q1242" t="str">
        <f>salesTable[email_final]</f>
        <v>Akosua.Owusu79@Example.Com</v>
      </c>
      <c r="R1242" t="str">
        <f>salesTable[sources_final]</f>
        <v>Online_Sales_2025.xlsx</v>
      </c>
      <c r="S1242" s="22"/>
    </row>
    <row r="1243" spans="1:19" x14ac:dyDescent="0.3">
      <c r="A1243" s="8" t="str">
        <f>salesTable[orderRef_final]</f>
        <v>SUSPICIOUS</v>
      </c>
      <c r="B1243" s="17">
        <f>salesTable[orderDate_final]</f>
        <v>45871</v>
      </c>
      <c r="C1243" s="17" t="str">
        <f>salesTable[CustomerID_final]</f>
        <v>C0308</v>
      </c>
      <c r="D1243" s="17" t="str">
        <f>salesTable[firstName_Final]</f>
        <v>MICHAEL</v>
      </c>
      <c r="E1243" s="17" t="str">
        <f>salesTable[lastName_final]</f>
        <v>APPIAH</v>
      </c>
      <c r="F1243" s="17" t="str">
        <f>salesTable[Region_Final]</f>
        <v>HO</v>
      </c>
      <c r="G1243" t="str">
        <f>salesTable[productID_Final]</f>
        <v>P007</v>
      </c>
      <c r="H1243" t="str">
        <f>salesTable[productName_final]</f>
        <v>COTTON SHIRT</v>
      </c>
      <c r="I1243" t="str">
        <f>salesTable[productCategory_finalStatus]</f>
        <v>CLOTHING</v>
      </c>
      <c r="J1243" t="str">
        <f>salesTable[customerType_Final]</f>
        <v>INDIVIDUAL</v>
      </c>
      <c r="K1243" t="str">
        <f>salesTable[SalesChannel_final]</f>
        <v>IN-STORE</v>
      </c>
      <c r="L1243" t="str">
        <f>salesTable[paymentMethod_Final]</f>
        <v>CARD</v>
      </c>
      <c r="M1243">
        <f>salesTable[Quantity_final]</f>
        <v>6</v>
      </c>
      <c r="N1243">
        <f>salesTable[UnitPrice_final]</f>
        <v>180</v>
      </c>
      <c r="O1243">
        <f>salesTable[revenue_final]</f>
        <v>1080</v>
      </c>
      <c r="P1243" t="str">
        <f>salesTable[Phone_final]</f>
        <v>0559737251</v>
      </c>
      <c r="Q1243" t="str">
        <f>salesTable[email_final]</f>
        <v>Michael.Appiah82Example.Com</v>
      </c>
      <c r="R1243" t="str">
        <f>salesTable[sources_final]</f>
        <v>Agent_App_2025.csv</v>
      </c>
      <c r="S1243" s="22"/>
    </row>
    <row r="1244" spans="1:19" x14ac:dyDescent="0.3">
      <c r="A1244" s="8" t="str">
        <f>salesTable[orderRef_final]</f>
        <v>SUSPICIOUS</v>
      </c>
      <c r="B1244" s="17" t="str">
        <f>salesTable[orderDate_final]</f>
        <v>OUT OF SCOPE</v>
      </c>
      <c r="C1244" s="17" t="str">
        <f>salesTable[CustomerID_final]</f>
        <v>C0207</v>
      </c>
      <c r="D1244" s="17" t="str">
        <f>salesTable[firstName_Final]</f>
        <v>ABENA</v>
      </c>
      <c r="E1244" s="17" t="str">
        <f>salesTable[lastName_final]</f>
        <v>ADDO</v>
      </c>
      <c r="F1244" s="17" t="str">
        <f>salesTable[Region_Final]</f>
        <v>CAPE COAST</v>
      </c>
      <c r="G1244" t="str">
        <f>salesTable[productID_Final]</f>
        <v>P012</v>
      </c>
      <c r="H1244" t="str">
        <f>salesTable[productName_final]</f>
        <v>BLENDER PLUS</v>
      </c>
      <c r="I1244" t="str">
        <f>salesTable[productCategory_finalStatus]</f>
        <v>HOME APPLIANCES</v>
      </c>
      <c r="J1244" t="str">
        <f>salesTable[customerType_Final]</f>
        <v>BUSINESS</v>
      </c>
      <c r="K1244" t="str">
        <f>salesTable[SalesChannel_final]</f>
        <v>MOBILE APP</v>
      </c>
      <c r="L1244" t="str">
        <f>salesTable[paymentMethod_Final]</f>
        <v>MOBILE MONEY</v>
      </c>
      <c r="M1244">
        <f>salesTable[Quantity_final]</f>
        <v>5</v>
      </c>
      <c r="N1244">
        <f>salesTable[UnitPrice_final]</f>
        <v>620</v>
      </c>
      <c r="O1244">
        <f>salesTable[revenue_final]</f>
        <v>3100</v>
      </c>
      <c r="P1244" t="str">
        <f>salesTable[Phone_final]</f>
        <v>0269296934</v>
      </c>
      <c r="Q1244" t="str">
        <f>salesTable[email_final]</f>
        <v>Abena.Addo61@Example.Com</v>
      </c>
      <c r="R1244" t="str">
        <f>salesTable[sources_final]</f>
        <v>Online_Sales_2025.xlsx</v>
      </c>
      <c r="S1244" s="22"/>
    </row>
    <row r="1245" spans="1:19" x14ac:dyDescent="0.3">
      <c r="A1245" s="8" t="str">
        <f>salesTable[orderRef_final]</f>
        <v>SUSPICIOUS</v>
      </c>
      <c r="B1245" s="17" t="str">
        <f>salesTable[orderDate_final]</f>
        <v>OUT OF SCOPE</v>
      </c>
      <c r="C1245" s="17" t="str">
        <f>salesTable[CustomerID_final]</f>
        <v>C0373</v>
      </c>
      <c r="D1245" s="17" t="str">
        <f>salesTable[firstName_Final]</f>
        <v>KWAME</v>
      </c>
      <c r="E1245" s="17" t="str">
        <f>salesTable[lastName_final]</f>
        <v>ANTWI</v>
      </c>
      <c r="F1245" s="17" t="str">
        <f>salesTable[Region_Final]</f>
        <v>TAMALE</v>
      </c>
      <c r="G1245" t="str">
        <f>salesTable[productID_Final]</f>
        <v>P001</v>
      </c>
      <c r="H1245" t="str">
        <f>salesTable[productName_final]</f>
        <v>LAPTOP PRO 14</v>
      </c>
      <c r="I1245" t="str">
        <f>salesTable[productCategory_finalStatus]</f>
        <v>ELECTRONICS</v>
      </c>
      <c r="J1245" t="str">
        <f>salesTable[customerType_Final]</f>
        <v>GOVERNMENT</v>
      </c>
      <c r="K1245" t="str">
        <f>salesTable[SalesChannel_final]</f>
        <v>ONLINE</v>
      </c>
      <c r="L1245" t="str">
        <f>salesTable[paymentMethod_Final]</f>
        <v>CARD</v>
      </c>
      <c r="M1245">
        <f>salesTable[Quantity_final]</f>
        <v>2</v>
      </c>
      <c r="N1245">
        <f>salesTable[UnitPrice_final]</f>
        <v>4200</v>
      </c>
      <c r="O1245">
        <f>salesTable[revenue_final]</f>
        <v>8400</v>
      </c>
      <c r="P1245" t="str">
        <f>salesTable[Phone_final]</f>
        <v>0509181207</v>
      </c>
      <c r="Q1245" t="str">
        <f>salesTable[email_final]</f>
        <v>Kwame.Antwi26@Example.Com</v>
      </c>
      <c r="R1245" t="str">
        <f>salesTable[sources_final]</f>
        <v>Online_Sales_2025.xlsx</v>
      </c>
      <c r="S1245" s="22"/>
    </row>
    <row r="1246" spans="1:19" x14ac:dyDescent="0.3">
      <c r="A1246" s="8" t="str">
        <f>salesTable[orderRef_final]</f>
        <v>SUSPICIOUS</v>
      </c>
      <c r="B1246" s="17" t="str">
        <f>salesTable[orderDate_final]</f>
        <v>OUT OF SCOPE</v>
      </c>
      <c r="C1246" s="17" t="str">
        <f>salesTable[CustomerID_final]</f>
        <v>C0280</v>
      </c>
      <c r="D1246" s="17" t="str">
        <f>salesTable[firstName_Final]</f>
        <v>KOJO</v>
      </c>
      <c r="E1246" s="17" t="str">
        <f>salesTable[lastName_final]</f>
        <v>OWUSU</v>
      </c>
      <c r="F1246" s="17" t="str">
        <f>salesTable[Region_Final]</f>
        <v>TAMALE</v>
      </c>
      <c r="G1246" t="str">
        <f>salesTable[productID_Final]</f>
        <v>P009</v>
      </c>
      <c r="H1246" t="str">
        <f>salesTable[productName_final]</f>
        <v>FILING CABINET</v>
      </c>
      <c r="I1246" t="str">
        <f>salesTable[productCategory_finalStatus]</f>
        <v>OFFICE SUPPLIES</v>
      </c>
      <c r="J1246" t="str">
        <f>salesTable[customerType_Final]</f>
        <v>INDIVIDUAL</v>
      </c>
      <c r="K1246" t="str">
        <f>salesTable[SalesChannel_final]</f>
        <v>IN-STORE</v>
      </c>
      <c r="L1246" t="str">
        <f>salesTable[paymentMethod_Final]</f>
        <v>MOBILE MONEY</v>
      </c>
      <c r="M1246">
        <f>salesTable[Quantity_final]</f>
        <v>3</v>
      </c>
      <c r="N1246">
        <f>salesTable[UnitPrice_final]</f>
        <v>980</v>
      </c>
      <c r="O1246">
        <f>salesTable[revenue_final]</f>
        <v>2940</v>
      </c>
      <c r="P1246" t="str">
        <f>salesTable[Phone_final]</f>
        <v>0597775870</v>
      </c>
      <c r="Q1246" t="str">
        <f>salesTable[email_final]</f>
        <v>Kojo.Owusu70@Example.Com</v>
      </c>
      <c r="R1246" t="str">
        <f>salesTable[sources_final]</f>
        <v>Mobile_App_Export.csv</v>
      </c>
      <c r="S1246" s="22"/>
    </row>
    <row r="1247" spans="1:19" x14ac:dyDescent="0.3">
      <c r="A1247" s="8" t="str">
        <f>salesTable[orderRef_final]</f>
        <v>SUSPICIOUS</v>
      </c>
      <c r="B1247" s="17">
        <f>salesTable[orderDate_final]</f>
        <v>45807</v>
      </c>
      <c r="C1247" s="17" t="str">
        <f>salesTable[CustomerID_final]</f>
        <v>C0038</v>
      </c>
      <c r="D1247" s="17" t="str">
        <f>salesTable[firstName_Final]</f>
        <v>ADWOA</v>
      </c>
      <c r="E1247" s="17" t="str">
        <f>salesTable[lastName_final]</f>
        <v>BOATENG</v>
      </c>
      <c r="F1247" s="17" t="str">
        <f>salesTable[Region_Final]</f>
        <v>HO</v>
      </c>
      <c r="G1247" t="str">
        <f>salesTable[productID_Final]</f>
        <v>P009</v>
      </c>
      <c r="H1247" t="str">
        <f>salesTable[productName_final]</f>
        <v>FILING CABINET</v>
      </c>
      <c r="I1247" t="str">
        <f>salesTable[productCategory_finalStatus]</f>
        <v>OFFICE SUPPLIES</v>
      </c>
      <c r="J1247" t="str">
        <f>salesTable[customerType_Final]</f>
        <v>INDIVIDUAL</v>
      </c>
      <c r="K1247" t="str">
        <f>salesTable[SalesChannel_final]</f>
        <v>AGENT</v>
      </c>
      <c r="L1247" t="str">
        <f>salesTable[paymentMethod_Final]</f>
        <v>CASH</v>
      </c>
      <c r="M1247">
        <f>salesTable[Quantity_final]</f>
        <v>5</v>
      </c>
      <c r="N1247">
        <f>salesTable[UnitPrice_final]</f>
        <v>980</v>
      </c>
      <c r="O1247">
        <f>salesTable[revenue_final]</f>
        <v>4900</v>
      </c>
      <c r="P1247" t="str">
        <f>salesTable[Phone_final]</f>
        <v>0593352318</v>
      </c>
      <c r="Q1247" t="str">
        <f>salesTable[email_final]</f>
        <v>Adwoa.Boateng93@Example.Com</v>
      </c>
      <c r="R1247" t="str">
        <f>salesTable[sources_final]</f>
        <v>Online_Sales_2025.xlsx</v>
      </c>
      <c r="S1247" s="22"/>
    </row>
    <row r="1248" spans="1:19" x14ac:dyDescent="0.3">
      <c r="A1248" s="8" t="str">
        <f>salesTable[orderRef_final]</f>
        <v>SUSPICIOUS</v>
      </c>
      <c r="B1248" s="17" t="str">
        <f>salesTable[orderDate_final]</f>
        <v>OUT OF SCOPE</v>
      </c>
      <c r="C1248" s="17" t="str">
        <f>salesTable[CustomerID_final]</f>
        <v>C0018</v>
      </c>
      <c r="D1248" s="17" t="str">
        <f>salesTable[firstName_Final]</f>
        <v>YAW</v>
      </c>
      <c r="E1248" s="17" t="str">
        <f>salesTable[lastName_final]</f>
        <v>BADU</v>
      </c>
      <c r="F1248" s="17" t="str">
        <f>salesTable[Region_Final]</f>
        <v>HO</v>
      </c>
      <c r="G1248" t="str">
        <f>salesTable[productID_Final]</f>
        <v>P001</v>
      </c>
      <c r="H1248" t="str">
        <f>salesTable[productName_final]</f>
        <v>LAPTOP PRO 14</v>
      </c>
      <c r="I1248" t="str">
        <f>salesTable[productCategory_finalStatus]</f>
        <v>ELECTRONICS</v>
      </c>
      <c r="J1248" t="str">
        <f>salesTable[customerType_Final]</f>
        <v>GOVERNMENT</v>
      </c>
      <c r="K1248" t="str">
        <f>salesTable[SalesChannel_final]</f>
        <v>ONLINE</v>
      </c>
      <c r="L1248" t="str">
        <f>salesTable[paymentMethod_Final]</f>
        <v>BANK TRANSFER</v>
      </c>
      <c r="M1248">
        <f>salesTable[Quantity_final]</f>
        <v>1</v>
      </c>
      <c r="N1248">
        <f>salesTable[UnitPrice_final]</f>
        <v>4200</v>
      </c>
      <c r="O1248">
        <f>salesTable[revenue_final]</f>
        <v>4200</v>
      </c>
      <c r="P1248" t="str">
        <f>salesTable[Phone_final]</f>
        <v>0592147683</v>
      </c>
      <c r="Q1248" t="str">
        <f>salesTable[email_final]</f>
        <v>Yaw.Badu78@Example.Com</v>
      </c>
      <c r="R1248" t="str">
        <f>salesTable[sources_final]</f>
        <v>Agent_App_2025.csv</v>
      </c>
      <c r="S1248" s="22"/>
    </row>
    <row r="1249" spans="1:19" x14ac:dyDescent="0.3">
      <c r="A1249" s="8" t="str">
        <f>salesTable[orderRef_final]</f>
        <v>SUSPICIOUS</v>
      </c>
      <c r="B1249" s="17">
        <f>salesTable[orderDate_final]</f>
        <v>45984</v>
      </c>
      <c r="C1249" s="17" t="str">
        <f>salesTable[CustomerID_final]</f>
        <v>C0192</v>
      </c>
      <c r="D1249" s="17" t="str">
        <f>salesTable[firstName_Final]</f>
        <v>ADWOA</v>
      </c>
      <c r="E1249" s="17" t="str">
        <f>salesTable[lastName_final]</f>
        <v>APPIAH</v>
      </c>
      <c r="F1249" s="17" t="str">
        <f>salesTable[Region_Final]</f>
        <v>MISSING</v>
      </c>
      <c r="G1249" t="str">
        <f>salesTable[productID_Final]</f>
        <v>P010</v>
      </c>
      <c r="H1249" t="str">
        <f>salesTable[productName_final]</f>
        <v>AIR CONDITIONER</v>
      </c>
      <c r="I1249" t="str">
        <f>salesTable[productCategory_finalStatus]</f>
        <v>HOME APPLIANCES</v>
      </c>
      <c r="J1249" t="str">
        <f>salesTable[customerType_Final]</f>
        <v>GOVERNMENT</v>
      </c>
      <c r="K1249" t="str">
        <f>salesTable[SalesChannel_final]</f>
        <v>AGENT</v>
      </c>
      <c r="L1249" t="str">
        <f>salesTable[paymentMethod_Final]</f>
        <v>CASH</v>
      </c>
      <c r="M1249">
        <f>salesTable[Quantity_final]</f>
        <v>7</v>
      </c>
      <c r="N1249">
        <f>salesTable[UnitPrice_final]</f>
        <v>3600</v>
      </c>
      <c r="O1249">
        <f>salesTable[revenue_final]</f>
        <v>25200</v>
      </c>
      <c r="P1249" t="str">
        <f>salesTable[Phone_final]</f>
        <v>0549028004</v>
      </c>
      <c r="Q1249" t="str">
        <f>salesTable[email_final]</f>
        <v>Adwoa.Appiah66@Example.Com</v>
      </c>
      <c r="R1249" t="str">
        <f>salesTable[sources_final]</f>
        <v>Online_Sales_2025.xlsx</v>
      </c>
      <c r="S1249" s="22"/>
    </row>
    <row r="1250" spans="1:19" x14ac:dyDescent="0.3">
      <c r="A1250" s="8" t="str">
        <f>salesTable[orderRef_final]</f>
        <v>SUSPICIOUS</v>
      </c>
      <c r="B1250" s="17">
        <f>salesTable[orderDate_final]</f>
        <v>45673</v>
      </c>
      <c r="C1250" s="17" t="str">
        <f>salesTable[CustomerID_final]</f>
        <v>C0240</v>
      </c>
      <c r="D1250" s="17" t="str">
        <f>salesTable[firstName_Final]</f>
        <v>KWAME</v>
      </c>
      <c r="E1250" s="17" t="str">
        <f>salesTable[lastName_final]</f>
        <v>ASARE</v>
      </c>
      <c r="F1250" s="17" t="str">
        <f>salesTable[Region_Final]</f>
        <v>TAMALE</v>
      </c>
      <c r="G1250" t="str">
        <f>salesTable[productID_Final]</f>
        <v>P011</v>
      </c>
      <c r="H1250" t="str">
        <f>salesTable[productName_final]</f>
        <v>EXECUTIVE DESK</v>
      </c>
      <c r="I1250" t="str">
        <f>salesTable[productCategory_finalStatus]</f>
        <v>FURNITURE</v>
      </c>
      <c r="J1250" t="str">
        <f>salesTable[customerType_Final]</f>
        <v>GOVERNMENT</v>
      </c>
      <c r="K1250" t="str">
        <f>salesTable[SalesChannel_final]</f>
        <v>ONLINE</v>
      </c>
      <c r="L1250" t="str">
        <f>salesTable[paymentMethod_Final]</f>
        <v>CASH</v>
      </c>
      <c r="M1250">
        <f>salesTable[Quantity_final]</f>
        <v>10</v>
      </c>
      <c r="N1250">
        <f>salesTable[UnitPrice_final]</f>
        <v>2400</v>
      </c>
      <c r="O1250">
        <f>salesTable[revenue_final]</f>
        <v>24000</v>
      </c>
      <c r="P1250" t="str">
        <f>salesTable[Phone_final]</f>
        <v>0503546238</v>
      </c>
      <c r="Q1250" t="str">
        <f>salesTable[email_final]</f>
        <v>Kwame.Asare87@Example.Com</v>
      </c>
      <c r="R1250" t="str">
        <f>salesTable[sources_final]</f>
        <v>Agent_App_2025.csv</v>
      </c>
      <c r="S1250" s="22"/>
    </row>
    <row r="1251" spans="1:19" x14ac:dyDescent="0.3">
      <c r="A1251" s="8" t="str">
        <f>salesTable[orderRef_final]</f>
        <v>SUSPICIOUS</v>
      </c>
      <c r="B1251" s="17">
        <f>salesTable[orderDate_final]</f>
        <v>45820</v>
      </c>
      <c r="C1251" s="17" t="str">
        <f>salesTable[CustomerID_final]</f>
        <v>C0178</v>
      </c>
      <c r="D1251" s="17" t="str">
        <f>salesTable[firstName_Final]</f>
        <v>NAA</v>
      </c>
      <c r="E1251" s="17" t="str">
        <f>salesTable[lastName_final]</f>
        <v>OSEI</v>
      </c>
      <c r="F1251" s="17" t="str">
        <f>salesTable[Region_Final]</f>
        <v>HO</v>
      </c>
      <c r="G1251" t="str">
        <f>salesTable[productID_Final]</f>
        <v>P009</v>
      </c>
      <c r="H1251" t="str">
        <f>salesTable[productName_final]</f>
        <v>FILING CABINET</v>
      </c>
      <c r="I1251" t="str">
        <f>salesTable[productCategory_finalStatus]</f>
        <v>OFFICE SUPPLIES</v>
      </c>
      <c r="J1251" t="str">
        <f>salesTable[customerType_Final]</f>
        <v>GOVERNMENT</v>
      </c>
      <c r="K1251" t="str">
        <f>salesTable[SalesChannel_final]</f>
        <v>MOBILE APP</v>
      </c>
      <c r="L1251" t="str">
        <f>salesTable[paymentMethod_Final]</f>
        <v>CARD</v>
      </c>
      <c r="M1251">
        <f>salesTable[Quantity_final]</f>
        <v>5</v>
      </c>
      <c r="N1251">
        <f>salesTable[UnitPrice_final]</f>
        <v>980</v>
      </c>
      <c r="O1251">
        <f>salesTable[revenue_final]</f>
        <v>4900</v>
      </c>
      <c r="P1251" t="str">
        <f>salesTable[Phone_final]</f>
        <v>0593786220</v>
      </c>
      <c r="Q1251" t="str">
        <f>salesTable[email_final]</f>
        <v>Naa.Osei14@Example.Com</v>
      </c>
      <c r="R1251" t="str">
        <f>salesTable[sources_final]</f>
        <v>Online_Sales_2025.xlsx</v>
      </c>
      <c r="S1251" s="22"/>
    </row>
    <row r="1252" spans="1:19" x14ac:dyDescent="0.3">
      <c r="A1252" s="8" t="str">
        <f>salesTable[orderRef_final]</f>
        <v>SUSPICIOUS</v>
      </c>
      <c r="B1252" s="17">
        <f>salesTable[orderDate_final]</f>
        <v>45922</v>
      </c>
      <c r="C1252" s="17" t="str">
        <f>salesTable[CustomerID_final]</f>
        <v>C0181</v>
      </c>
      <c r="D1252" s="17" t="str">
        <f>salesTable[firstName_Final]</f>
        <v>KOFI</v>
      </c>
      <c r="E1252" s="17" t="str">
        <f>salesTable[lastName_final]</f>
        <v>ARTHUR</v>
      </c>
      <c r="F1252" s="17" t="str">
        <f>salesTable[Region_Final]</f>
        <v>HO</v>
      </c>
      <c r="G1252" t="str">
        <f>salesTable[productID_Final]</f>
        <v>P011</v>
      </c>
      <c r="H1252" t="str">
        <f>salesTable[productName_final]</f>
        <v>EXECUTIVE DESK</v>
      </c>
      <c r="I1252" t="str">
        <f>salesTable[productCategory_finalStatus]</f>
        <v>FURNITURE</v>
      </c>
      <c r="J1252" t="str">
        <f>salesTable[customerType_Final]</f>
        <v>BUSINESS</v>
      </c>
      <c r="K1252" t="str">
        <f>salesTable[SalesChannel_final]</f>
        <v>IN-STORE</v>
      </c>
      <c r="L1252" t="str">
        <f>salesTable[paymentMethod_Final]</f>
        <v>CARD</v>
      </c>
      <c r="M1252">
        <f>salesTable[Quantity_final]</f>
        <v>12</v>
      </c>
      <c r="N1252">
        <f>salesTable[UnitPrice_final]</f>
        <v>2400</v>
      </c>
      <c r="O1252" t="str">
        <f>salesTable[revenue_final]</f>
        <v>invalid</v>
      </c>
      <c r="P1252" t="str">
        <f>salesTable[Phone_final]</f>
        <v>0548880237</v>
      </c>
      <c r="Q1252" t="str">
        <f>salesTable[email_final]</f>
        <v>Kofi.Arthur36@Example.Com</v>
      </c>
      <c r="R1252" t="str">
        <f>salesTable[sources_final]</f>
        <v>Retail_POS_2025.csv</v>
      </c>
      <c r="S1252" s="22"/>
    </row>
    <row r="1253" spans="1:19" x14ac:dyDescent="0.3">
      <c r="A1253" s="8" t="str">
        <f>salesTable[orderRef_final]</f>
        <v>SUSPICIOUS</v>
      </c>
      <c r="B1253" s="17">
        <f>salesTable[orderDate_final]</f>
        <v>45985</v>
      </c>
      <c r="C1253" s="17" t="str">
        <f>salesTable[CustomerID_final]</f>
        <v>C0005</v>
      </c>
      <c r="D1253" s="17" t="str">
        <f>salesTable[firstName_Final]</f>
        <v>KOJO</v>
      </c>
      <c r="E1253" s="17" t="str">
        <f>salesTable[lastName_final]</f>
        <v>OWUSU</v>
      </c>
      <c r="F1253" s="17" t="str">
        <f>salesTable[Region_Final]</f>
        <v>TAMALE</v>
      </c>
      <c r="G1253" t="str">
        <f>salesTable[productID_Final]</f>
        <v>P003</v>
      </c>
      <c r="H1253" t="str">
        <f>salesTable[productName_final]</f>
        <v>WIRELESS HEADSET</v>
      </c>
      <c r="I1253" t="str">
        <f>salesTable[productCategory_finalStatus]</f>
        <v>ELECTRONICS</v>
      </c>
      <c r="J1253" t="str">
        <f>salesTable[customerType_Final]</f>
        <v>GOVERNMENT</v>
      </c>
      <c r="K1253" t="str">
        <f>salesTable[SalesChannel_final]</f>
        <v>ONLINE</v>
      </c>
      <c r="L1253" t="str">
        <f>salesTable[paymentMethod_Final]</f>
        <v>BANK TRANSFER</v>
      </c>
      <c r="M1253">
        <f>salesTable[Quantity_final]</f>
        <v>1</v>
      </c>
      <c r="N1253">
        <f>salesTable[UnitPrice_final]</f>
        <v>420</v>
      </c>
      <c r="O1253">
        <f>salesTable[revenue_final]</f>
        <v>420</v>
      </c>
      <c r="P1253" t="str">
        <f>salesTable[Phone_final]</f>
        <v>0509441952</v>
      </c>
      <c r="Q1253" t="str">
        <f>salesTable[email_final]</f>
        <v>Kojo.Owusu93@Example.Com</v>
      </c>
      <c r="R1253" t="str">
        <f>salesTable[sources_final]</f>
        <v>Mobile_App_Export.csv</v>
      </c>
      <c r="S1253" s="22"/>
    </row>
    <row r="1254" spans="1:19" x14ac:dyDescent="0.3">
      <c r="A1254" s="8" t="str">
        <f>salesTable[orderRef_final]</f>
        <v>SUSPICIOUS</v>
      </c>
      <c r="B1254" s="17" t="str">
        <f>salesTable[orderDate_final]</f>
        <v>OUT OF SCOPE</v>
      </c>
      <c r="C1254" s="17" t="str">
        <f>salesTable[CustomerID_final]</f>
        <v>C0232</v>
      </c>
      <c r="D1254" s="17" t="str">
        <f>salesTable[firstName_Final]</f>
        <v>YAW</v>
      </c>
      <c r="E1254" s="17" t="str">
        <f>salesTable[lastName_final]</f>
        <v>OSEI</v>
      </c>
      <c r="F1254" s="17" t="str">
        <f>salesTable[Region_Final]</f>
        <v>TAMALE</v>
      </c>
      <c r="G1254" t="str">
        <f>salesTable[productID_Final]</f>
        <v>P004</v>
      </c>
      <c r="H1254" t="str">
        <f>salesTable[productName_final]</f>
        <v>LASER PRINTER</v>
      </c>
      <c r="I1254" t="str">
        <f>salesTable[productCategory_finalStatus]</f>
        <v>OFFICE SUPPLIES</v>
      </c>
      <c r="J1254" t="str">
        <f>salesTable[customerType_Final]</f>
        <v>BUSINESS</v>
      </c>
      <c r="K1254" t="str">
        <f>salesTable[SalesChannel_final]</f>
        <v>IN-STORE</v>
      </c>
      <c r="L1254" t="str">
        <f>salesTable[paymentMethod_Final]</f>
        <v>CARD</v>
      </c>
      <c r="M1254">
        <f>salesTable[Quantity_final]</f>
        <v>6</v>
      </c>
      <c r="N1254">
        <f>salesTable[UnitPrice_final]</f>
        <v>1650</v>
      </c>
      <c r="O1254">
        <f>salesTable[revenue_final]</f>
        <v>9900</v>
      </c>
      <c r="P1254" t="str">
        <f>salesTable[Phone_final]</f>
        <v>0272147656</v>
      </c>
      <c r="Q1254" t="str">
        <f>salesTable[email_final]</f>
        <v>Yaw.Osei55@Example.Com</v>
      </c>
      <c r="R1254" t="str">
        <f>salesTable[sources_final]</f>
        <v>Retail_POS_2025.csv</v>
      </c>
      <c r="S1254" s="22"/>
    </row>
    <row r="1255" spans="1:19" x14ac:dyDescent="0.3">
      <c r="A1255" s="8" t="str">
        <f>salesTable[orderRef_final]</f>
        <v>SUSPICIOUS</v>
      </c>
      <c r="B1255" s="17" t="str">
        <f>salesTable[orderDate_final]</f>
        <v>OUT OF SCOPE</v>
      </c>
      <c r="C1255" s="17" t="str">
        <f>salesTable[CustomerID_final]</f>
        <v>C0090</v>
      </c>
      <c r="D1255" s="17" t="str">
        <f>salesTable[firstName_Final]</f>
        <v>KOJO</v>
      </c>
      <c r="E1255" s="17" t="str">
        <f>salesTable[lastName_final]</f>
        <v>APPIAH</v>
      </c>
      <c r="F1255" s="17" t="str">
        <f>salesTable[Region_Final]</f>
        <v>TAMALE</v>
      </c>
      <c r="G1255" t="str">
        <f>salesTable[productID_Final]</f>
        <v>P002</v>
      </c>
      <c r="H1255" t="str">
        <f>salesTable[productName_final]</f>
        <v>OFFICE CHAIR</v>
      </c>
      <c r="I1255" t="str">
        <f>salesTable[productCategory_finalStatus]</f>
        <v>FURNITURE</v>
      </c>
      <c r="J1255" t="str">
        <f>salesTable[customerType_Final]</f>
        <v>BUSINESS</v>
      </c>
      <c r="K1255" t="str">
        <f>salesTable[SalesChannel_final]</f>
        <v>MOBILE APP</v>
      </c>
      <c r="L1255" t="str">
        <f>salesTable[paymentMethod_Final]</f>
        <v>CASH</v>
      </c>
      <c r="M1255">
        <f>salesTable[Quantity_final]</f>
        <v>10</v>
      </c>
      <c r="N1255">
        <f>salesTable[UnitPrice_final]</f>
        <v>850</v>
      </c>
      <c r="O1255">
        <f>salesTable[revenue_final]</f>
        <v>8500</v>
      </c>
      <c r="P1255" t="str">
        <f>salesTable[Phone_final]</f>
        <v>0549376931</v>
      </c>
      <c r="Q1255" t="str">
        <f>salesTable[email_final]</f>
        <v>Kojo.Appiah25@Example.Com</v>
      </c>
      <c r="R1255" t="str">
        <f>salesTable[sources_final]</f>
        <v>Mobile_App_Export.csv</v>
      </c>
      <c r="S1255" s="22"/>
    </row>
    <row r="1256" spans="1:19" x14ac:dyDescent="0.3">
      <c r="A1256" s="8" t="str">
        <f>salesTable[orderRef_final]</f>
        <v>SUSPICIOUS</v>
      </c>
      <c r="B1256" s="17">
        <f>salesTable[orderDate_final]</f>
        <v>45771</v>
      </c>
      <c r="C1256" s="17" t="str">
        <f>salesTable[CustomerID_final]</f>
        <v>C0329</v>
      </c>
      <c r="D1256" s="17" t="str">
        <f>salesTable[firstName_Final]</f>
        <v>NAA</v>
      </c>
      <c r="E1256" s="17" t="str">
        <f>salesTable[lastName_final]</f>
        <v>BOATENG</v>
      </c>
      <c r="F1256" s="17" t="str">
        <f>salesTable[Region_Final]</f>
        <v>HO</v>
      </c>
      <c r="G1256" t="str">
        <f>salesTable[productID_Final]</f>
        <v>P012</v>
      </c>
      <c r="H1256" t="str">
        <f>salesTable[productName_final]</f>
        <v>BLENDER PLUS</v>
      </c>
      <c r="I1256" t="str">
        <f>salesTable[productCategory_finalStatus]</f>
        <v>HOME APPLIANCES</v>
      </c>
      <c r="J1256" t="str">
        <f>salesTable[customerType_Final]</f>
        <v>GOVERNMENT</v>
      </c>
      <c r="K1256" t="str">
        <f>salesTable[SalesChannel_final]</f>
        <v>IN-STORE</v>
      </c>
      <c r="L1256" t="str">
        <f>salesTable[paymentMethod_Final]</f>
        <v>CARD</v>
      </c>
      <c r="M1256" t="str">
        <f>salesTable[Quantity_final]</f>
        <v>INVALID</v>
      </c>
      <c r="N1256">
        <f>salesTable[UnitPrice_final]</f>
        <v>520</v>
      </c>
      <c r="O1256" t="str">
        <f>salesTable[revenue_final]</f>
        <v>INVALID</v>
      </c>
      <c r="P1256" t="str">
        <f>salesTable[Phone_final]</f>
        <v>0273532426</v>
      </c>
      <c r="Q1256" t="str">
        <f>salesTable[email_final]</f>
        <v>Naa.Boateng97@Example.Com</v>
      </c>
      <c r="R1256" t="str">
        <f>salesTable[sources_final]</f>
        <v>Mobile_App_Export.csv</v>
      </c>
      <c r="S1256" s="22"/>
    </row>
    <row r="1257" spans="1:19" x14ac:dyDescent="0.3">
      <c r="A1257" s="8" t="str">
        <f>salesTable[orderRef_final]</f>
        <v>SUSPICIOUS</v>
      </c>
      <c r="B1257" s="17">
        <f>salesTable[orderDate_final]</f>
        <v>45989</v>
      </c>
      <c r="C1257" s="17" t="str">
        <f>salesTable[CustomerID_final]</f>
        <v>C0257</v>
      </c>
      <c r="D1257" s="17" t="str">
        <f>salesTable[firstName_Final]</f>
        <v>MICHAEL</v>
      </c>
      <c r="E1257" s="17" t="str">
        <f>salesTable[lastName_final]</f>
        <v>OSEI</v>
      </c>
      <c r="F1257" s="17" t="str">
        <f>salesTable[Region_Final]</f>
        <v>TAMALE</v>
      </c>
      <c r="G1257" t="str">
        <f>salesTable[productID_Final]</f>
        <v>P003</v>
      </c>
      <c r="H1257" t="str">
        <f>salesTable[productName_final]</f>
        <v>WIRELESS HEADSET</v>
      </c>
      <c r="I1257" t="str">
        <f>salesTable[productCategory_finalStatus]</f>
        <v>ELECTRONICS</v>
      </c>
      <c r="J1257" t="str">
        <f>salesTable[customerType_Final]</f>
        <v>INDIVIDUAL</v>
      </c>
      <c r="K1257" t="str">
        <f>salesTable[SalesChannel_final]</f>
        <v>MOBILE APP</v>
      </c>
      <c r="L1257" t="str">
        <f>salesTable[paymentMethod_Final]</f>
        <v>CASH</v>
      </c>
      <c r="M1257" t="str">
        <f>salesTable[Quantity_final]</f>
        <v>INVALID</v>
      </c>
      <c r="N1257">
        <f>salesTable[UnitPrice_final]</f>
        <v>420</v>
      </c>
      <c r="O1257" t="str">
        <f>salesTable[revenue_final]</f>
        <v>INVALID</v>
      </c>
      <c r="P1257" t="str">
        <f>salesTable[Phone_final]</f>
        <v>0267279705</v>
      </c>
      <c r="Q1257" t="str">
        <f>salesTable[email_final]</f>
        <v>Michael.Osei4@Example.Com</v>
      </c>
      <c r="R1257" t="str">
        <f>salesTable[sources_final]</f>
        <v>Online_Sales_2025.xlsx</v>
      </c>
      <c r="S1257" s="22"/>
    </row>
    <row r="1258" spans="1:19" x14ac:dyDescent="0.3">
      <c r="A1258" s="8" t="str">
        <f>salesTable[orderRef_final]</f>
        <v>SUSPICIOUS</v>
      </c>
      <c r="B1258" s="17">
        <f>salesTable[orderDate_final]</f>
        <v>45691</v>
      </c>
      <c r="C1258" s="17" t="str">
        <f>salesTable[CustomerID_final]</f>
        <v>C0276</v>
      </c>
      <c r="D1258" s="17" t="str">
        <f>salesTable[firstName_Final]</f>
        <v>YAW</v>
      </c>
      <c r="E1258" s="17" t="str">
        <f>salesTable[lastName_final]</f>
        <v>OWUSU</v>
      </c>
      <c r="F1258" s="17" t="str">
        <f>salesTable[Region_Final]</f>
        <v>TAMALE</v>
      </c>
      <c r="G1258" t="str">
        <f>salesTable[productID_Final]</f>
        <v>P010</v>
      </c>
      <c r="H1258" t="str">
        <f>salesTable[productName_final]</f>
        <v>AIR CONDITIONER</v>
      </c>
      <c r="I1258" t="str">
        <f>salesTable[productCategory_finalStatus]</f>
        <v>HOME APPLIANCES</v>
      </c>
      <c r="J1258" t="str">
        <f>salesTable[customerType_Final]</f>
        <v>GOVERNMENT</v>
      </c>
      <c r="K1258" t="str">
        <f>salesTable[SalesChannel_final]</f>
        <v>ONLINE</v>
      </c>
      <c r="L1258" t="str">
        <f>salesTable[paymentMethod_Final]</f>
        <v>CARD</v>
      </c>
      <c r="M1258">
        <f>salesTable[Quantity_final]</f>
        <v>1</v>
      </c>
      <c r="N1258">
        <f>salesTable[UnitPrice_final]</f>
        <v>3600</v>
      </c>
      <c r="O1258">
        <f>salesTable[revenue_final]</f>
        <v>3600</v>
      </c>
      <c r="P1258" t="str">
        <f>salesTable[Phone_final]</f>
        <v>0507901927</v>
      </c>
      <c r="Q1258" t="str">
        <f>salesTable[email_final]</f>
        <v>Yaw.Owusu47@Example.Com</v>
      </c>
      <c r="R1258" t="str">
        <f>salesTable[sources_final]</f>
        <v>Agent_App_2025.csv</v>
      </c>
      <c r="S1258" s="22"/>
    </row>
    <row r="1259" spans="1:19" x14ac:dyDescent="0.3">
      <c r="A1259" s="8" t="str">
        <f>salesTable[orderRef_final]</f>
        <v>SUSPICIOUS</v>
      </c>
      <c r="B1259" s="17">
        <f>salesTable[orderDate_final]</f>
        <v>45961</v>
      </c>
      <c r="C1259" s="17" t="str">
        <f>salesTable[CustomerID_final]</f>
        <v>C0258</v>
      </c>
      <c r="D1259" s="17" t="str">
        <f>salesTable[firstName_Final]</f>
        <v>MICHAEL</v>
      </c>
      <c r="E1259" s="17" t="str">
        <f>salesTable[lastName_final]</f>
        <v>OSEI</v>
      </c>
      <c r="F1259" s="17" t="str">
        <f>salesTable[Region_Final]</f>
        <v>TAMALE</v>
      </c>
      <c r="G1259" t="str">
        <f>salesTable[productID_Final]</f>
        <v>P007</v>
      </c>
      <c r="H1259" t="str">
        <f>salesTable[productName_final]</f>
        <v>COTTON SHIRT</v>
      </c>
      <c r="I1259" t="str">
        <f>salesTable[productCategory_finalStatus]</f>
        <v>CLOTHING</v>
      </c>
      <c r="J1259" t="str">
        <f>salesTable[customerType_Final]</f>
        <v>BUSINESS</v>
      </c>
      <c r="K1259" t="str">
        <f>salesTable[SalesChannel_final]</f>
        <v>MOBILE APP</v>
      </c>
      <c r="L1259" t="str">
        <f>salesTable[paymentMethod_Final]</f>
        <v>MOBILE MONEY</v>
      </c>
      <c r="M1259">
        <f>salesTable[Quantity_final]</f>
        <v>8</v>
      </c>
      <c r="N1259">
        <f>salesTable[UnitPrice_final]</f>
        <v>180</v>
      </c>
      <c r="O1259" t="str">
        <f>salesTable[revenue_final]</f>
        <v>invalid</v>
      </c>
      <c r="P1259" t="str">
        <f>salesTable[Phone_final]</f>
        <v>0278703412</v>
      </c>
      <c r="Q1259" t="str">
        <f>salesTable[email_final]</f>
        <v>Michael.Osei89@Example.Con</v>
      </c>
      <c r="R1259" t="str">
        <f>salesTable[sources_final]</f>
        <v>Mobile_App_Export.csv</v>
      </c>
      <c r="S1259" s="22"/>
    </row>
    <row r="1260" spans="1:19" x14ac:dyDescent="0.3">
      <c r="A1260" s="8" t="str">
        <f>salesTable[orderRef_final]</f>
        <v>SUSPICIOUS</v>
      </c>
      <c r="B1260" s="17" t="str">
        <f>salesTable[orderDate_final]</f>
        <v>OUT OF SCOPE</v>
      </c>
      <c r="C1260" s="17" t="str">
        <f>salesTable[CustomerID_final]</f>
        <v>C0346</v>
      </c>
      <c r="D1260" s="17" t="str">
        <f>salesTable[firstName_Final]</f>
        <v>YAW</v>
      </c>
      <c r="E1260" s="17" t="str">
        <f>salesTable[lastName_final]</f>
        <v>BADU</v>
      </c>
      <c r="F1260" s="17" t="str">
        <f>salesTable[Region_Final]</f>
        <v>TAMALE</v>
      </c>
      <c r="G1260" t="str">
        <f>salesTable[productID_Final]</f>
        <v>P005</v>
      </c>
      <c r="H1260" t="str">
        <f>salesTable[productName_final]</f>
        <v>SMARTPHONE X</v>
      </c>
      <c r="I1260" t="str">
        <f>salesTable[productCategory_finalStatus]</f>
        <v>ELECTRONICS</v>
      </c>
      <c r="J1260" t="str">
        <f>salesTable[customerType_Final]</f>
        <v>INDIVIDUAL</v>
      </c>
      <c r="K1260" t="str">
        <f>salesTable[SalesChannel_final]</f>
        <v>AGENT</v>
      </c>
      <c r="L1260" t="str">
        <f>salesTable[paymentMethod_Final]</f>
        <v>BANK TRANSFER</v>
      </c>
      <c r="M1260">
        <f>salesTable[Quantity_final]</f>
        <v>7</v>
      </c>
      <c r="N1260">
        <f>salesTable[UnitPrice_final]</f>
        <v>2800</v>
      </c>
      <c r="O1260">
        <f>salesTable[revenue_final]</f>
        <v>19600</v>
      </c>
      <c r="P1260" t="str">
        <f>salesTable[Phone_final]</f>
        <v>0263934165</v>
      </c>
      <c r="Q1260" t="str">
        <f>salesTable[email_final]</f>
        <v>Yaw.Badu52@Example.Com</v>
      </c>
      <c r="R1260" t="str">
        <f>salesTable[sources_final]</f>
        <v>Agent_App_2025.csv</v>
      </c>
      <c r="S1260" s="22"/>
    </row>
    <row r="1261" spans="1:19" x14ac:dyDescent="0.3">
      <c r="A1261" s="8" t="str">
        <f>salesTable[orderRef_final]</f>
        <v>SUSPICIOUS</v>
      </c>
      <c r="B1261" s="17">
        <f>salesTable[orderDate_final]</f>
        <v>45849</v>
      </c>
      <c r="C1261" s="17" t="str">
        <f>salesTable[CustomerID_final]</f>
        <v>C0170</v>
      </c>
      <c r="D1261" s="17" t="str">
        <f>salesTable[firstName_Final]</f>
        <v>ADWOA</v>
      </c>
      <c r="E1261" s="17" t="str">
        <f>salesTable[lastName_final]</f>
        <v>ASARE</v>
      </c>
      <c r="F1261" s="17" t="str">
        <f>salesTable[Region_Final]</f>
        <v>TAKORADI</v>
      </c>
      <c r="G1261" t="str">
        <f>salesTable[productID_Final]</f>
        <v>P003</v>
      </c>
      <c r="H1261" t="str">
        <f>salesTable[productName_final]</f>
        <v>WIRELESS HEADSET</v>
      </c>
      <c r="I1261" t="str">
        <f>salesTable[productCategory_finalStatus]</f>
        <v>ELECTRONICS</v>
      </c>
      <c r="J1261" t="str">
        <f>salesTable[customerType_Final]</f>
        <v>GOVERNMENT</v>
      </c>
      <c r="K1261" t="str">
        <f>salesTable[SalesChannel_final]</f>
        <v>AGENT</v>
      </c>
      <c r="L1261" t="str">
        <f>salesTable[paymentMethod_Final]</f>
        <v>CARD</v>
      </c>
      <c r="M1261">
        <f>salesTable[Quantity_final]</f>
        <v>6</v>
      </c>
      <c r="N1261">
        <f>salesTable[UnitPrice_final]</f>
        <v>420</v>
      </c>
      <c r="O1261">
        <f>salesTable[revenue_final]</f>
        <v>2520</v>
      </c>
      <c r="P1261" t="str">
        <f>salesTable[Phone_final]</f>
        <v>0271364800</v>
      </c>
      <c r="Q1261" t="str">
        <f>salesTable[email_final]</f>
        <v>Adwoa.Asare79@Example.Com</v>
      </c>
      <c r="R1261" t="str">
        <f>salesTable[sources_final]</f>
        <v>Mobile_App_Export.csv</v>
      </c>
      <c r="S1261" s="22"/>
    </row>
    <row r="1262" spans="1:19" x14ac:dyDescent="0.3">
      <c r="A1262" s="8" t="str">
        <f>salesTable[orderRef_final]</f>
        <v>SUSPICIOUS</v>
      </c>
      <c r="B1262" s="17" t="str">
        <f>salesTable[orderDate_final]</f>
        <v>OUT OF SCOPE</v>
      </c>
      <c r="C1262" s="17" t="str">
        <f>salesTable[CustomerID_final]</f>
        <v>C0283</v>
      </c>
      <c r="D1262" s="17" t="str">
        <f>salesTable[firstName_Final]</f>
        <v>KOFI</v>
      </c>
      <c r="E1262" s="17" t="str">
        <f>salesTable[lastName_final]</f>
        <v>APPIAH</v>
      </c>
      <c r="F1262" s="17" t="str">
        <f>salesTable[Region_Final]</f>
        <v>HO</v>
      </c>
      <c r="G1262" t="str">
        <f>salesTable[productID_Final]</f>
        <v>P005</v>
      </c>
      <c r="H1262" t="str">
        <f>salesTable[productName_final]</f>
        <v>SMARTPHONE X</v>
      </c>
      <c r="I1262" t="str">
        <f>salesTable[productCategory_finalStatus]</f>
        <v>ELECTRONICS</v>
      </c>
      <c r="J1262" t="str">
        <f>salesTable[customerType_Final]</f>
        <v>GOVERNMENT</v>
      </c>
      <c r="K1262" t="str">
        <f>salesTable[SalesChannel_final]</f>
        <v>AGENT</v>
      </c>
      <c r="L1262" t="str">
        <f>salesTable[paymentMethod_Final]</f>
        <v>BANK TRANSFER</v>
      </c>
      <c r="M1262" t="str">
        <f>salesTable[Quantity_final]</f>
        <v>INVALID</v>
      </c>
      <c r="N1262">
        <f>salesTable[UnitPrice_final]</f>
        <v>2800</v>
      </c>
      <c r="O1262" t="str">
        <f>salesTable[revenue_final]</f>
        <v>INVALID</v>
      </c>
      <c r="P1262" t="str">
        <f>salesTable[Phone_final]</f>
        <v>0241967823</v>
      </c>
      <c r="Q1262" t="str">
        <f>salesTable[email_final]</f>
        <v>Kofi.Appiah50@Example.Com</v>
      </c>
      <c r="R1262" t="str">
        <f>salesTable[sources_final]</f>
        <v>Agent_App_2025.csv</v>
      </c>
      <c r="S1262" s="22"/>
    </row>
    <row r="1263" spans="1:19" x14ac:dyDescent="0.3">
      <c r="A1263" s="8" t="str">
        <f>salesTable[orderRef_final]</f>
        <v>SUSPICIOUS</v>
      </c>
      <c r="B1263" s="17">
        <f>salesTable[orderDate_final]</f>
        <v>45803</v>
      </c>
      <c r="C1263" s="17" t="str">
        <f>salesTable[CustomerID_final]</f>
        <v>C0091</v>
      </c>
      <c r="D1263" s="17" t="str">
        <f>salesTable[firstName_Final]</f>
        <v>MICHAEL</v>
      </c>
      <c r="E1263" s="17" t="str">
        <f>salesTable[lastName_final]</f>
        <v>ARTHUR</v>
      </c>
      <c r="F1263" s="17" t="str">
        <f>salesTable[Region_Final]</f>
        <v>TAMALE</v>
      </c>
      <c r="G1263" t="str">
        <f>salesTable[productID_Final]</f>
        <v>P012</v>
      </c>
      <c r="H1263" t="str">
        <f>salesTable[productName_final]</f>
        <v>BLENDER PLUS</v>
      </c>
      <c r="I1263" t="str">
        <f>salesTable[productCategory_finalStatus]</f>
        <v>HOME APPLIANCES</v>
      </c>
      <c r="J1263" t="str">
        <f>salesTable[customerType_Final]</f>
        <v>INDIVIDUAL</v>
      </c>
      <c r="K1263" t="str">
        <f>salesTable[SalesChannel_final]</f>
        <v>AGENT</v>
      </c>
      <c r="L1263" t="str">
        <f>salesTable[paymentMethod_Final]</f>
        <v>BANK TRANSFER</v>
      </c>
      <c r="M1263">
        <f>salesTable[Quantity_final]</f>
        <v>6</v>
      </c>
      <c r="N1263">
        <f>salesTable[UnitPrice_final]</f>
        <v>620</v>
      </c>
      <c r="O1263">
        <f>salesTable[revenue_final]</f>
        <v>3720</v>
      </c>
      <c r="P1263" t="str">
        <f>salesTable[Phone_final]</f>
        <v>0279447902</v>
      </c>
      <c r="Q1263" t="str">
        <f>salesTable[email_final]</f>
        <v>Michael.Arthur82@Example.Com</v>
      </c>
      <c r="R1263" t="str">
        <f>salesTable[sources_final]</f>
        <v>Mobile_App_Export.csv</v>
      </c>
      <c r="S1263" s="22"/>
    </row>
    <row r="1264" spans="1:19" x14ac:dyDescent="0.3">
      <c r="A1264" s="8" t="str">
        <f>salesTable[orderRef_final]</f>
        <v>SUSPICIOUS</v>
      </c>
      <c r="B1264" s="17">
        <f>salesTable[orderDate_final]</f>
        <v>45742</v>
      </c>
      <c r="C1264" s="17" t="str">
        <f>salesTable[CustomerID_final]</f>
        <v>C0220</v>
      </c>
      <c r="D1264" s="17" t="str">
        <f>salesTable[firstName_Final]</f>
        <v>ABENA</v>
      </c>
      <c r="E1264" s="17" t="str">
        <f>salesTable[lastName_final]</f>
        <v>APPIAH</v>
      </c>
      <c r="F1264" s="17" t="str">
        <f>salesTable[Region_Final]</f>
        <v>ACCRA</v>
      </c>
      <c r="G1264" t="str">
        <f>salesTable[productID_Final]</f>
        <v>P009</v>
      </c>
      <c r="H1264" t="str">
        <f>salesTable[productName_final]</f>
        <v>FILING CABINET</v>
      </c>
      <c r="I1264" t="str">
        <f>salesTable[productCategory_finalStatus]</f>
        <v>OFFICE SUPPLIES</v>
      </c>
      <c r="J1264" t="str">
        <f>salesTable[customerType_Final]</f>
        <v>BUSINESS</v>
      </c>
      <c r="K1264" t="str">
        <f>salesTable[SalesChannel_final]</f>
        <v>ONLINE</v>
      </c>
      <c r="L1264" t="str">
        <f>salesTable[paymentMethod_Final]</f>
        <v>BANK TRANSFER</v>
      </c>
      <c r="M1264">
        <f>salesTable[Quantity_final]</f>
        <v>3</v>
      </c>
      <c r="N1264">
        <f>salesTable[UnitPrice_final]</f>
        <v>980</v>
      </c>
      <c r="O1264" t="str">
        <f>salesTable[revenue_final]</f>
        <v>invalid</v>
      </c>
      <c r="P1264" t="str">
        <f>salesTable[Phone_final]</f>
        <v>0599396808</v>
      </c>
      <c r="Q1264" t="str">
        <f>salesTable[email_final]</f>
        <v>Abena.Appiah89@Example.Com</v>
      </c>
      <c r="R1264" t="str">
        <f>salesTable[sources_final]</f>
        <v>Online_Sales_2025.xlsx</v>
      </c>
      <c r="S1264" s="22"/>
    </row>
    <row r="1265" spans="1:19" x14ac:dyDescent="0.3">
      <c r="A1265" s="8" t="str">
        <f>salesTable[orderRef_final]</f>
        <v>SUSPICIOUS</v>
      </c>
      <c r="B1265" s="17">
        <f>salesTable[orderDate_final]</f>
        <v>45707</v>
      </c>
      <c r="C1265" s="17" t="str">
        <f>salesTable[CustomerID_final]</f>
        <v>C0013</v>
      </c>
      <c r="D1265" s="17" t="str">
        <f>salesTable[firstName_Final]</f>
        <v>ABENA</v>
      </c>
      <c r="E1265" s="17" t="str">
        <f>salesTable[lastName_final]</f>
        <v>APPIAH</v>
      </c>
      <c r="F1265" s="17" t="str">
        <f>salesTable[Region_Final]</f>
        <v>ACCRA</v>
      </c>
      <c r="G1265" t="str">
        <f>salesTable[productID_Final]</f>
        <v>P002</v>
      </c>
      <c r="H1265" t="str">
        <f>salesTable[productName_final]</f>
        <v>OFFICE CHAIR</v>
      </c>
      <c r="I1265" t="str">
        <f>salesTable[productCategory_finalStatus]</f>
        <v>FURNITURE</v>
      </c>
      <c r="J1265" t="str">
        <f>salesTable[customerType_Final]</f>
        <v>BUSINESS</v>
      </c>
      <c r="K1265" t="str">
        <f>salesTable[SalesChannel_final]</f>
        <v>ONLINE</v>
      </c>
      <c r="L1265" t="str">
        <f>salesTable[paymentMethod_Final]</f>
        <v>CARD</v>
      </c>
      <c r="M1265">
        <f>salesTable[Quantity_final]</f>
        <v>7</v>
      </c>
      <c r="N1265">
        <f>salesTable[UnitPrice_final]</f>
        <v>850</v>
      </c>
      <c r="O1265">
        <f>salesTable[revenue_final]</f>
        <v>5950</v>
      </c>
      <c r="P1265" t="str">
        <f>salesTable[Phone_final]</f>
        <v>0204499838</v>
      </c>
      <c r="Q1265" t="str">
        <f>salesTable[email_final]</f>
        <v>Abena.Appiah15@Example.Com</v>
      </c>
      <c r="R1265" t="str">
        <f>salesTable[sources_final]</f>
        <v>Retail_POS_2025.csv</v>
      </c>
      <c r="S1265" s="22"/>
    </row>
    <row r="1266" spans="1:19" x14ac:dyDescent="0.3">
      <c r="A1266" s="8" t="str">
        <f>salesTable[orderRef_final]</f>
        <v>SUSPICIOUS</v>
      </c>
      <c r="B1266" s="17" t="str">
        <f>salesTable[orderDate_final]</f>
        <v>OUT OF SCOPE</v>
      </c>
      <c r="C1266" s="17" t="str">
        <f>salesTable[CustomerID_final]</f>
        <v>C0331</v>
      </c>
      <c r="D1266" s="17" t="str">
        <f>salesTable[firstName_Final]</f>
        <v>AKOSUA</v>
      </c>
      <c r="E1266" s="17" t="str">
        <f>salesTable[lastName_final]</f>
        <v>ASARE</v>
      </c>
      <c r="F1266" s="17" t="str">
        <f>salesTable[Region_Final]</f>
        <v>KUMASI</v>
      </c>
      <c r="G1266" t="str">
        <f>salesTable[productID_Final]</f>
        <v>P004</v>
      </c>
      <c r="H1266" t="str">
        <f>salesTable[productName_final]</f>
        <v>LASER PRINTER</v>
      </c>
      <c r="I1266" t="str">
        <f>salesTable[productCategory_finalStatus]</f>
        <v>OFFICE SUPPLIES</v>
      </c>
      <c r="J1266" t="str">
        <f>salesTable[customerType_Final]</f>
        <v>GOVERNMENT</v>
      </c>
      <c r="K1266" t="str">
        <f>salesTable[SalesChannel_final]</f>
        <v>ONLINE</v>
      </c>
      <c r="L1266" t="str">
        <f>salesTable[paymentMethod_Final]</f>
        <v>MOBILE MONEY</v>
      </c>
      <c r="M1266">
        <f>salesTable[Quantity_final]</f>
        <v>10</v>
      </c>
      <c r="N1266">
        <f>salesTable[UnitPrice_final]</f>
        <v>1650</v>
      </c>
      <c r="O1266">
        <f>salesTable[revenue_final]</f>
        <v>16500</v>
      </c>
      <c r="P1266" t="str">
        <f>salesTable[Phone_final]</f>
        <v>0507691879</v>
      </c>
      <c r="Q1266" t="str">
        <f>salesTable[email_final]</f>
        <v>Akosua.Asare92@Example.Com</v>
      </c>
      <c r="R1266" t="str">
        <f>salesTable[sources_final]</f>
        <v>Online_Sales_2025.xlsx</v>
      </c>
      <c r="S1266" s="22"/>
    </row>
    <row r="1267" spans="1:19" x14ac:dyDescent="0.3">
      <c r="A1267" s="8" t="str">
        <f>salesTable[orderRef_final]</f>
        <v>SUSPICIOUS</v>
      </c>
      <c r="B1267" s="17">
        <f>salesTable[orderDate_final]</f>
        <v>45999</v>
      </c>
      <c r="C1267" s="17" t="str">
        <f>salesTable[CustomerID_final]</f>
        <v>C0209</v>
      </c>
      <c r="D1267" s="17" t="str">
        <f>salesTable[firstName_Final]</f>
        <v>AKOSUA</v>
      </c>
      <c r="E1267" s="17" t="str">
        <f>salesTable[lastName_final]</f>
        <v>MENSAH</v>
      </c>
      <c r="F1267" s="17" t="str">
        <f>salesTable[Region_Final]</f>
        <v>TAMALE</v>
      </c>
      <c r="G1267" t="str">
        <f>salesTable[productID_Final]</f>
        <v>P001</v>
      </c>
      <c r="H1267" t="str">
        <f>salesTable[productName_final]</f>
        <v>LAPTOP PRO 14</v>
      </c>
      <c r="I1267" t="str">
        <f>salesTable[productCategory_finalStatus]</f>
        <v>ELECTRONICS</v>
      </c>
      <c r="J1267" t="str">
        <f>salesTable[customerType_Final]</f>
        <v>GOVERNMENT</v>
      </c>
      <c r="K1267" t="str">
        <f>salesTable[SalesChannel_final]</f>
        <v>ONLINE</v>
      </c>
      <c r="L1267" t="str">
        <f>salesTable[paymentMethod_Final]</f>
        <v>CASH</v>
      </c>
      <c r="M1267">
        <f>salesTable[Quantity_final]</f>
        <v>1</v>
      </c>
      <c r="N1267">
        <f>salesTable[UnitPrice_final]</f>
        <v>4200</v>
      </c>
      <c r="O1267">
        <f>salesTable[revenue_final]</f>
        <v>4200</v>
      </c>
      <c r="P1267" t="str">
        <f>salesTable[Phone_final]</f>
        <v>0505671448</v>
      </c>
      <c r="Q1267" t="str">
        <f>salesTable[email_final]</f>
        <v>Akosua.Mensah89@Example.Com</v>
      </c>
      <c r="R1267" t="str">
        <f>salesTable[sources_final]</f>
        <v>Mobile_App_Export.csv</v>
      </c>
      <c r="S1267" s="22"/>
    </row>
    <row r="1268" spans="1:19" x14ac:dyDescent="0.3">
      <c r="A1268" s="8" t="str">
        <f>salesTable[orderRef_final]</f>
        <v>SUSPICIOUS</v>
      </c>
      <c r="B1268" s="17">
        <f>salesTable[orderDate_final]</f>
        <v>45843</v>
      </c>
      <c r="C1268" s="17" t="str">
        <f>salesTable[CustomerID_final]</f>
        <v>C0019</v>
      </c>
      <c r="D1268" s="17" t="str">
        <f>salesTable[firstName_Final]</f>
        <v>KOFI</v>
      </c>
      <c r="E1268" s="17" t="str">
        <f>salesTable[lastName_final]</f>
        <v>ASARE</v>
      </c>
      <c r="F1268" s="17" t="str">
        <f>salesTable[Region_Final]</f>
        <v>TAMALE</v>
      </c>
      <c r="G1268" t="str">
        <f>salesTable[productID_Final]</f>
        <v>P001</v>
      </c>
      <c r="H1268" t="str">
        <f>salesTable[productName_final]</f>
        <v>LAPTOP PRO 14</v>
      </c>
      <c r="I1268" t="str">
        <f>salesTable[productCategory_finalStatus]</f>
        <v>ELECTRONICS</v>
      </c>
      <c r="J1268" t="str">
        <f>salesTable[customerType_Final]</f>
        <v>BUSINESS</v>
      </c>
      <c r="K1268" t="str">
        <f>salesTable[SalesChannel_final]</f>
        <v>MOBILE APP</v>
      </c>
      <c r="L1268" t="str">
        <f>salesTable[paymentMethod_Final]</f>
        <v>CARD</v>
      </c>
      <c r="M1268">
        <f>salesTable[Quantity_final]</f>
        <v>9</v>
      </c>
      <c r="N1268">
        <f>salesTable[UnitPrice_final]</f>
        <v>4200</v>
      </c>
      <c r="O1268">
        <f>salesTable[revenue_final]</f>
        <v>37800</v>
      </c>
      <c r="P1268" t="str">
        <f>salesTable[Phone_final]</f>
        <v>0596609501</v>
      </c>
      <c r="Q1268" t="str">
        <f>salesTable[email_final]</f>
        <v>Kofi.Asare1@Example.Com</v>
      </c>
      <c r="R1268" t="str">
        <f>salesTable[sources_final]</f>
        <v>Retail_POS_2025.csv</v>
      </c>
      <c r="S1268" s="22"/>
    </row>
    <row r="1269" spans="1:19" x14ac:dyDescent="0.3">
      <c r="A1269" s="8" t="str">
        <f>salesTable[orderRef_final]</f>
        <v>SUSPICIOUS</v>
      </c>
      <c r="B1269" s="17">
        <f>salesTable[orderDate_final]</f>
        <v>45941</v>
      </c>
      <c r="C1269" s="17" t="str">
        <f>salesTable[CustomerID_final]</f>
        <v>C0157</v>
      </c>
      <c r="D1269" s="17" t="str">
        <f>salesTable[firstName_Final]</f>
        <v>MICHAEL</v>
      </c>
      <c r="E1269" s="17" t="str">
        <f>salesTable[lastName_final]</f>
        <v>BOATENG</v>
      </c>
      <c r="F1269" s="17" t="str">
        <f>salesTable[Region_Final]</f>
        <v>HO</v>
      </c>
      <c r="G1269" t="str">
        <f>salesTable[productID_Final]</f>
        <v>P012</v>
      </c>
      <c r="H1269" t="str">
        <f>salesTable[productName_final]</f>
        <v>BLENDER PLUS</v>
      </c>
      <c r="I1269" t="str">
        <f>salesTable[productCategory_finalStatus]</f>
        <v>HOME APPLIANCES</v>
      </c>
      <c r="J1269" t="str">
        <f>salesTable[customerType_Final]</f>
        <v>BUSINESS</v>
      </c>
      <c r="K1269" t="str">
        <f>salesTable[SalesChannel_final]</f>
        <v>ONLINE</v>
      </c>
      <c r="L1269" t="str">
        <f>salesTable[paymentMethod_Final]</f>
        <v>CASH</v>
      </c>
      <c r="M1269">
        <f>salesTable[Quantity_final]</f>
        <v>3</v>
      </c>
      <c r="N1269" t="str">
        <f>salesTable[UnitPrice_final]</f>
        <v>INVALID</v>
      </c>
      <c r="O1269" t="str">
        <f>salesTable[revenue_final]</f>
        <v>INVALID</v>
      </c>
      <c r="P1269" t="str">
        <f>salesTable[Phone_final]</f>
        <v>0265773733</v>
      </c>
      <c r="Q1269" t="str">
        <f>salesTable[email_final]</f>
        <v>Michael.Boateng17@Example.Com</v>
      </c>
      <c r="R1269" t="str">
        <f>salesTable[sources_final]</f>
        <v>Mobile_App_Export.csv</v>
      </c>
      <c r="S1269" s="22"/>
    </row>
    <row r="1270" spans="1:19" x14ac:dyDescent="0.3">
      <c r="A1270" s="8" t="str">
        <f>salesTable[orderRef_final]</f>
        <v>SUSPICIOUS</v>
      </c>
      <c r="B1270" s="17">
        <f>salesTable[orderDate_final]</f>
        <v>45929</v>
      </c>
      <c r="C1270" s="17" t="str">
        <f>salesTable[CustomerID_final]</f>
        <v>C0191</v>
      </c>
      <c r="D1270" s="17" t="str">
        <f>salesTable[firstName_Final]</f>
        <v>AMA</v>
      </c>
      <c r="E1270" s="17" t="str">
        <f>salesTable[lastName_final]</f>
        <v>ARTHUR</v>
      </c>
      <c r="F1270" s="17" t="str">
        <f>salesTable[Region_Final]</f>
        <v>HO</v>
      </c>
      <c r="G1270" t="str">
        <f>salesTable[productID_Final]</f>
        <v>P005</v>
      </c>
      <c r="H1270" t="str">
        <f>salesTable[productName_final]</f>
        <v>SMARTPHONE X</v>
      </c>
      <c r="I1270" t="str">
        <f>salesTable[productCategory_finalStatus]</f>
        <v>ELECTRONICS</v>
      </c>
      <c r="J1270" t="str">
        <f>salesTable[customerType_Final]</f>
        <v>INDIVIDUAL</v>
      </c>
      <c r="K1270" t="str">
        <f>salesTable[SalesChannel_final]</f>
        <v>IN-STORE</v>
      </c>
      <c r="L1270" t="str">
        <f>salesTable[paymentMethod_Final]</f>
        <v>CARD</v>
      </c>
      <c r="M1270">
        <f>salesTable[Quantity_final]</f>
        <v>5</v>
      </c>
      <c r="N1270">
        <f>salesTable[UnitPrice_final]</f>
        <v>2800</v>
      </c>
      <c r="O1270">
        <f>salesTable[revenue_final]</f>
        <v>14000</v>
      </c>
      <c r="P1270" t="str">
        <f>salesTable[Phone_final]</f>
        <v>0595150144</v>
      </c>
      <c r="Q1270" t="str">
        <f>salesTable[email_final]</f>
        <v>Ama.Arthur72@Example.Com</v>
      </c>
      <c r="R1270" t="str">
        <f>salesTable[sources_final]</f>
        <v>Online_Sales_2025.xlsx</v>
      </c>
      <c r="S1270" s="22"/>
    </row>
    <row r="1271" spans="1:19" x14ac:dyDescent="0.3">
      <c r="A1271" s="8" t="str">
        <f>salesTable[orderRef_final]</f>
        <v>SUSPICIOUS</v>
      </c>
      <c r="B1271" s="17">
        <f>salesTable[orderDate_final]</f>
        <v>45936</v>
      </c>
      <c r="C1271" s="17" t="str">
        <f>salesTable[CustomerID_final]</f>
        <v>C0353</v>
      </c>
      <c r="D1271" s="17" t="str">
        <f>salesTable[firstName_Final]</f>
        <v>ABENA</v>
      </c>
      <c r="E1271" s="17" t="str">
        <f>salesTable[lastName_final]</f>
        <v>MENSAH</v>
      </c>
      <c r="F1271" s="17" t="str">
        <f>salesTable[Region_Final]</f>
        <v>TAMALE</v>
      </c>
      <c r="G1271" t="str">
        <f>salesTable[productID_Final]</f>
        <v>P011</v>
      </c>
      <c r="H1271" t="str">
        <f>salesTable[productName_final]</f>
        <v>EXECUTIVE DESK</v>
      </c>
      <c r="I1271" t="str">
        <f>salesTable[productCategory_finalStatus]</f>
        <v>FURNITURE</v>
      </c>
      <c r="J1271" t="str">
        <f>salesTable[customerType_Final]</f>
        <v>BUSINESS</v>
      </c>
      <c r="K1271" t="str">
        <f>salesTable[SalesChannel_final]</f>
        <v>AGENT</v>
      </c>
      <c r="L1271" t="str">
        <f>salesTable[paymentMethod_Final]</f>
        <v>CASH</v>
      </c>
      <c r="M1271">
        <f>salesTable[Quantity_final]</f>
        <v>8</v>
      </c>
      <c r="N1271">
        <f>salesTable[UnitPrice_final]</f>
        <v>2400</v>
      </c>
      <c r="O1271">
        <f>salesTable[revenue_final]</f>
        <v>19200</v>
      </c>
      <c r="P1271" t="str">
        <f>salesTable[Phone_final]</f>
        <v>0541095052</v>
      </c>
      <c r="Q1271" t="str">
        <f>salesTable[email_final]</f>
        <v>Abena.Mensah99@Example.Com</v>
      </c>
      <c r="R1271" t="str">
        <f>salesTable[sources_final]</f>
        <v>Agent_App_2025.csv</v>
      </c>
      <c r="S1271" s="22"/>
    </row>
    <row r="1272" spans="1:19" x14ac:dyDescent="0.3">
      <c r="A1272" s="8" t="str">
        <f>salesTable[orderRef_final]</f>
        <v>SUSPICIOUS</v>
      </c>
      <c r="B1272" s="17">
        <f>salesTable[orderDate_final]</f>
        <v>45757</v>
      </c>
      <c r="C1272" s="17" t="str">
        <f>salesTable[CustomerID_final]</f>
        <v>C0274</v>
      </c>
      <c r="D1272" s="17" t="str">
        <f>salesTable[firstName_Final]</f>
        <v>KWAME</v>
      </c>
      <c r="E1272" s="17" t="str">
        <f>salesTable[lastName_final]</f>
        <v>BADU</v>
      </c>
      <c r="F1272" s="17" t="str">
        <f>salesTable[Region_Final]</f>
        <v>TAKORADI</v>
      </c>
      <c r="G1272" t="str">
        <f>salesTable[productID_Final]</f>
        <v>P012</v>
      </c>
      <c r="H1272" t="str">
        <f>salesTable[productName_final]</f>
        <v>BLENDER PLUS</v>
      </c>
      <c r="I1272" t="str">
        <f>salesTable[productCategory_finalStatus]</f>
        <v>HOME APPLIANCES</v>
      </c>
      <c r="J1272" t="str">
        <f>salesTable[customerType_Final]</f>
        <v>INDIVIDUAL</v>
      </c>
      <c r="K1272" t="str">
        <f>salesTable[SalesChannel_final]</f>
        <v>IN-STORE</v>
      </c>
      <c r="L1272" t="str">
        <f>salesTable[paymentMethod_Final]</f>
        <v>BANK TRANSFER</v>
      </c>
      <c r="M1272">
        <f>salesTable[Quantity_final]</f>
        <v>6</v>
      </c>
      <c r="N1272">
        <f>salesTable[UnitPrice_final]</f>
        <v>620</v>
      </c>
      <c r="O1272" t="str">
        <f>salesTable[revenue_final]</f>
        <v>invalid</v>
      </c>
      <c r="P1272" t="str">
        <f>salesTable[Phone_final]</f>
        <v>0279251313</v>
      </c>
      <c r="Q1272" t="str">
        <f>salesTable[email_final]</f>
        <v>Kwame.Badu97@Example.Com</v>
      </c>
      <c r="R1272" t="str">
        <f>salesTable[sources_final]</f>
        <v>Online_Sales_2025.xlsx</v>
      </c>
      <c r="S1272" s="22"/>
    </row>
    <row r="1273" spans="1:19" x14ac:dyDescent="0.3">
      <c r="A1273" s="8" t="str">
        <f>salesTable[orderRef_final]</f>
        <v>SUSPICIOUS</v>
      </c>
      <c r="B1273" s="17">
        <f>salesTable[orderDate_final]</f>
        <v>45857</v>
      </c>
      <c r="C1273" s="17" t="str">
        <f>salesTable[CustomerID_final]</f>
        <v>C0348</v>
      </c>
      <c r="D1273" s="17" t="str">
        <f>salesTable[firstName_Final]</f>
        <v>ABENA</v>
      </c>
      <c r="E1273" s="17" t="str">
        <f>salesTable[lastName_final]</f>
        <v>ASARE</v>
      </c>
      <c r="F1273" s="17" t="str">
        <f>salesTable[Region_Final]</f>
        <v>HO</v>
      </c>
      <c r="G1273" t="str">
        <f>salesTable[productID_Final]</f>
        <v>P004</v>
      </c>
      <c r="H1273" t="str">
        <f>salesTable[productName_final]</f>
        <v>LASER PRINTER</v>
      </c>
      <c r="I1273" t="str">
        <f>salesTable[productCategory_finalStatus]</f>
        <v>OFFICE SUPPLIES</v>
      </c>
      <c r="J1273" t="str">
        <f>salesTable[customerType_Final]</f>
        <v>INDIVIDUAL</v>
      </c>
      <c r="K1273" t="str">
        <f>salesTable[SalesChannel_final]</f>
        <v>IN-STORE</v>
      </c>
      <c r="L1273" t="str">
        <f>salesTable[paymentMethod_Final]</f>
        <v>MOBILE MONEY</v>
      </c>
      <c r="M1273">
        <f>salesTable[Quantity_final]</f>
        <v>4</v>
      </c>
      <c r="N1273">
        <f>salesTable[UnitPrice_final]</f>
        <v>1650</v>
      </c>
      <c r="O1273">
        <f>salesTable[revenue_final]</f>
        <v>6600</v>
      </c>
      <c r="P1273" t="str">
        <f>salesTable[Phone_final]</f>
        <v>0279805896</v>
      </c>
      <c r="Q1273" t="str">
        <f>salesTable[email_final]</f>
        <v>Abena.Asare18@Example.Con</v>
      </c>
      <c r="R1273" t="str">
        <f>salesTable[sources_final]</f>
        <v>Retail_POS_2025.csv</v>
      </c>
      <c r="S1273" s="22"/>
    </row>
    <row r="1274" spans="1:19" x14ac:dyDescent="0.3">
      <c r="A1274" s="8" t="str">
        <f>salesTable[orderRef_final]</f>
        <v>SUSPICIOUS</v>
      </c>
      <c r="B1274" s="17" t="str">
        <f>salesTable[orderDate_final]</f>
        <v>OUT OF SCOPE</v>
      </c>
      <c r="C1274" s="17" t="str">
        <f>salesTable[CustomerID_final]</f>
        <v>C0106</v>
      </c>
      <c r="D1274" s="17" t="str">
        <f>salesTable[firstName_Final]</f>
        <v>DANIEL</v>
      </c>
      <c r="E1274" s="17" t="str">
        <f>salesTable[lastName_final]</f>
        <v>ADDO</v>
      </c>
      <c r="F1274" s="17" t="str">
        <f>salesTable[Region_Final]</f>
        <v>TAMALE</v>
      </c>
      <c r="G1274" t="str">
        <f>salesTable[productID_Final]</f>
        <v>P009</v>
      </c>
      <c r="H1274" t="str">
        <f>salesTable[productName_final]</f>
        <v>FILING CABINET</v>
      </c>
      <c r="I1274" t="str">
        <f>salesTable[productCategory_finalStatus]</f>
        <v>OFFICE SUPPLIES</v>
      </c>
      <c r="J1274" t="str">
        <f>salesTable[customerType_Final]</f>
        <v>GOVERNMENT</v>
      </c>
      <c r="K1274" t="str">
        <f>salesTable[SalesChannel_final]</f>
        <v>AGENT</v>
      </c>
      <c r="L1274" t="str">
        <f>salesTable[paymentMethod_Final]</f>
        <v>BANK TRANSFER</v>
      </c>
      <c r="M1274">
        <f>salesTable[Quantity_final]</f>
        <v>11</v>
      </c>
      <c r="N1274">
        <f>salesTable[UnitPrice_final]</f>
        <v>980</v>
      </c>
      <c r="O1274">
        <f>salesTable[revenue_final]</f>
        <v>10780</v>
      </c>
      <c r="P1274" t="str">
        <f>salesTable[Phone_final]</f>
        <v>0201990288</v>
      </c>
      <c r="Q1274" t="str">
        <f>salesTable[email_final]</f>
        <v>Daniel.Addo98@Example.Com</v>
      </c>
      <c r="R1274" t="str">
        <f>salesTable[sources_final]</f>
        <v>Online_Sales_2025.xlsx</v>
      </c>
      <c r="S1274" s="22"/>
    </row>
    <row r="1275" spans="1:19" x14ac:dyDescent="0.3">
      <c r="A1275" s="8" t="str">
        <f>salesTable[orderRef_final]</f>
        <v>SUSPICIOUS</v>
      </c>
      <c r="B1275" s="17">
        <f>salesTable[orderDate_final]</f>
        <v>45847</v>
      </c>
      <c r="C1275" s="17" t="str">
        <f>salesTable[CustomerID_final]</f>
        <v>C0172</v>
      </c>
      <c r="D1275" s="17" t="str">
        <f>salesTable[firstName_Final]</f>
        <v>MICHAEL</v>
      </c>
      <c r="E1275" s="17" t="str">
        <f>salesTable[lastName_final]</f>
        <v>ADDO</v>
      </c>
      <c r="F1275" s="17" t="str">
        <f>salesTable[Region_Final]</f>
        <v>TAMALE</v>
      </c>
      <c r="G1275" t="str">
        <f>salesTable[productID_Final]</f>
        <v>P009</v>
      </c>
      <c r="H1275" t="str">
        <f>salesTable[productName_final]</f>
        <v>FILING CABINET</v>
      </c>
      <c r="I1275" t="str">
        <f>salesTable[productCategory_finalStatus]</f>
        <v>OFFICE SUPPLIES</v>
      </c>
      <c r="J1275" t="str">
        <f>salesTable[customerType_Final]</f>
        <v>INDIVIDUAL</v>
      </c>
      <c r="K1275" t="str">
        <f>salesTable[SalesChannel_final]</f>
        <v>ONLINE</v>
      </c>
      <c r="L1275" t="str">
        <f>salesTable[paymentMethod_Final]</f>
        <v>CASH</v>
      </c>
      <c r="M1275">
        <f>salesTable[Quantity_final]</f>
        <v>12</v>
      </c>
      <c r="N1275">
        <f>salesTable[UnitPrice_final]</f>
        <v>980</v>
      </c>
      <c r="O1275">
        <f>salesTable[revenue_final]</f>
        <v>11760</v>
      </c>
      <c r="P1275" t="str">
        <f>salesTable[Phone_final]</f>
        <v>0549308661</v>
      </c>
      <c r="Q1275" t="str">
        <f>salesTable[email_final]</f>
        <v>Michael.Addo88@Example.Com</v>
      </c>
      <c r="R1275" t="str">
        <f>salesTable[sources_final]</f>
        <v>Retail_POS_2025.csv</v>
      </c>
      <c r="S1275" s="22"/>
    </row>
    <row r="1276" spans="1:19" x14ac:dyDescent="0.3">
      <c r="A1276" s="8" t="str">
        <f>salesTable[orderRef_final]</f>
        <v>SUSPICIOUS</v>
      </c>
      <c r="B1276" s="17">
        <f>salesTable[orderDate_final]</f>
        <v>45810</v>
      </c>
      <c r="C1276" s="17" t="str">
        <f>salesTable[CustomerID_final]</f>
        <v>C0345</v>
      </c>
      <c r="D1276" s="17" t="str">
        <f>salesTable[firstName_Final]</f>
        <v>DANIEL</v>
      </c>
      <c r="E1276" s="17" t="str">
        <f>salesTable[lastName_final]</f>
        <v>MENSAH</v>
      </c>
      <c r="F1276" s="17" t="str">
        <f>salesTable[Region_Final]</f>
        <v>HO</v>
      </c>
      <c r="G1276" t="str">
        <f>salesTable[productID_Final]</f>
        <v>P011</v>
      </c>
      <c r="H1276" t="str">
        <f>salesTable[productName_final]</f>
        <v>EXECUTIVE DESK</v>
      </c>
      <c r="I1276" t="str">
        <f>salesTable[productCategory_finalStatus]</f>
        <v>FURNITURE</v>
      </c>
      <c r="J1276" t="str">
        <f>salesTable[customerType_Final]</f>
        <v>GOVERNMENT</v>
      </c>
      <c r="K1276" t="str">
        <f>salesTable[SalesChannel_final]</f>
        <v>MOBILE APP</v>
      </c>
      <c r="L1276" t="str">
        <f>salesTable[paymentMethod_Final]</f>
        <v>CARD</v>
      </c>
      <c r="M1276">
        <f>salesTable[Quantity_final]</f>
        <v>10</v>
      </c>
      <c r="N1276">
        <f>salesTable[UnitPrice_final]</f>
        <v>2400</v>
      </c>
      <c r="O1276">
        <f>salesTable[revenue_final]</f>
        <v>24000</v>
      </c>
      <c r="P1276" t="str">
        <f>salesTable[Phone_final]</f>
        <v>0596892930</v>
      </c>
      <c r="Q1276" t="str">
        <f>salesTable[email_final]</f>
        <v>Daniel.Mensah82@Example.Com</v>
      </c>
      <c r="R1276" t="str">
        <f>salesTable[sources_final]</f>
        <v>Agent_App_2025.csv</v>
      </c>
      <c r="S1276" s="22"/>
    </row>
    <row r="1277" spans="1:19" x14ac:dyDescent="0.3">
      <c r="A1277" s="8" t="str">
        <f>salesTable[orderRef_final]</f>
        <v>SUSPICIOUS</v>
      </c>
      <c r="B1277" s="17">
        <f>salesTable[orderDate_final]</f>
        <v>45978</v>
      </c>
      <c r="C1277" s="17" t="str">
        <f>salesTable[CustomerID_final]</f>
        <v>C0022</v>
      </c>
      <c r="D1277" s="17" t="str">
        <f>salesTable[firstName_Final]</f>
        <v>KWAME</v>
      </c>
      <c r="E1277" s="17" t="str">
        <f>salesTable[lastName_final]</f>
        <v>BADU</v>
      </c>
      <c r="F1277" s="17" t="str">
        <f>salesTable[Region_Final]</f>
        <v>TAMALE</v>
      </c>
      <c r="G1277" t="str">
        <f>salesTable[productID_Final]</f>
        <v>P012</v>
      </c>
      <c r="H1277" t="str">
        <f>salesTable[productName_final]</f>
        <v>BLENDER PLUS</v>
      </c>
      <c r="I1277" t="str">
        <f>salesTable[productCategory_finalStatus]</f>
        <v>HOME APPLIANCES</v>
      </c>
      <c r="J1277" t="str">
        <f>salesTable[customerType_Final]</f>
        <v>INDIVIDUAL</v>
      </c>
      <c r="K1277" t="str">
        <f>salesTable[SalesChannel_final]</f>
        <v>IN-STORE</v>
      </c>
      <c r="L1277" t="str">
        <f>salesTable[paymentMethod_Final]</f>
        <v>CARD</v>
      </c>
      <c r="M1277">
        <f>salesTable[Quantity_final]</f>
        <v>5</v>
      </c>
      <c r="N1277">
        <f>salesTable[UnitPrice_final]</f>
        <v>620</v>
      </c>
      <c r="O1277">
        <f>salesTable[revenue_final]</f>
        <v>3100</v>
      </c>
      <c r="P1277" t="str">
        <f>salesTable[Phone_final]</f>
        <v>0245333830</v>
      </c>
      <c r="Q1277" t="str">
        <f>salesTable[email_final]</f>
        <v>Kwame.Badu87@Example.Com</v>
      </c>
      <c r="R1277" t="str">
        <f>salesTable[sources_final]</f>
        <v>Agent_App_2025.csv</v>
      </c>
      <c r="S1277" s="22"/>
    </row>
    <row r="1278" spans="1:19" x14ac:dyDescent="0.3">
      <c r="A1278" s="8" t="str">
        <f>salesTable[orderRef_final]</f>
        <v>SUSPICIOUS</v>
      </c>
      <c r="B1278" s="17">
        <f>salesTable[orderDate_final]</f>
        <v>45872</v>
      </c>
      <c r="C1278" s="17" t="str">
        <f>salesTable[CustomerID_final]</f>
        <v>C0317</v>
      </c>
      <c r="D1278" s="17" t="str">
        <f>salesTable[firstName_Final]</f>
        <v>NAA</v>
      </c>
      <c r="E1278" s="17" t="str">
        <f>salesTable[lastName_final]</f>
        <v>OWUSU</v>
      </c>
      <c r="F1278" s="17" t="str">
        <f>salesTable[Region_Final]</f>
        <v>TAMALE</v>
      </c>
      <c r="G1278" t="str">
        <f>salesTable[productID_Final]</f>
        <v>P003</v>
      </c>
      <c r="H1278" t="str">
        <f>salesTable[productName_final]</f>
        <v>WIRELESS HEADSET</v>
      </c>
      <c r="I1278" t="str">
        <f>salesTable[productCategory_finalStatus]</f>
        <v>ELECTRONICS</v>
      </c>
      <c r="J1278" t="str">
        <f>salesTable[customerType_Final]</f>
        <v>INDIVIDUAL</v>
      </c>
      <c r="K1278" t="str">
        <f>salesTable[SalesChannel_final]</f>
        <v>ONLINE</v>
      </c>
      <c r="L1278" t="str">
        <f>salesTable[paymentMethod_Final]</f>
        <v>CASH</v>
      </c>
      <c r="M1278">
        <f>salesTable[Quantity_final]</f>
        <v>4</v>
      </c>
      <c r="N1278">
        <f>salesTable[UnitPrice_final]</f>
        <v>370</v>
      </c>
      <c r="O1278">
        <f>salesTable[revenue_final]</f>
        <v>1480</v>
      </c>
      <c r="P1278" t="str">
        <f>salesTable[Phone_final]</f>
        <v>0507566288</v>
      </c>
      <c r="Q1278" t="str">
        <f>salesTable[email_final]</f>
        <v>Naa.Owusu7@Example.Com</v>
      </c>
      <c r="R1278" t="str">
        <f>salesTable[sources_final]</f>
        <v>Mobile_App_Export.csv</v>
      </c>
      <c r="S1278" s="22"/>
    </row>
    <row r="1279" spans="1:19" x14ac:dyDescent="0.3">
      <c r="A1279" s="8" t="str">
        <f>salesTable[orderRef_final]</f>
        <v>SUSPICIOUS</v>
      </c>
      <c r="B1279" s="17">
        <f>salesTable[orderDate_final]</f>
        <v>46006</v>
      </c>
      <c r="C1279" s="17" t="str">
        <f>salesTable[CustomerID_final]</f>
        <v>C0228</v>
      </c>
      <c r="D1279" s="17" t="str">
        <f>salesTable[firstName_Final]</f>
        <v>ADWOA</v>
      </c>
      <c r="E1279" s="17" t="str">
        <f>salesTable[lastName_final]</f>
        <v>ASARE</v>
      </c>
      <c r="F1279" s="17" t="str">
        <f>salesTable[Region_Final]</f>
        <v>HO</v>
      </c>
      <c r="G1279" t="str">
        <f>salesTable[productID_Final]</f>
        <v>P003</v>
      </c>
      <c r="H1279" t="str">
        <f>salesTable[productName_final]</f>
        <v>WIRELESS HEADSET</v>
      </c>
      <c r="I1279" t="str">
        <f>salesTable[productCategory_finalStatus]</f>
        <v>ELECTRONICS</v>
      </c>
      <c r="J1279" t="str">
        <f>salesTable[customerType_Final]</f>
        <v>INDIVIDUAL</v>
      </c>
      <c r="K1279" t="str">
        <f>salesTable[SalesChannel_final]</f>
        <v>IN-STORE</v>
      </c>
      <c r="L1279" t="str">
        <f>salesTable[paymentMethod_Final]</f>
        <v>MOBILE MONEY</v>
      </c>
      <c r="M1279">
        <f>salesTable[Quantity_final]</f>
        <v>12</v>
      </c>
      <c r="N1279">
        <f>salesTable[UnitPrice_final]</f>
        <v>420</v>
      </c>
      <c r="O1279">
        <f>salesTable[revenue_final]</f>
        <v>5040</v>
      </c>
      <c r="P1279" t="str">
        <f>salesTable[Phone_final]</f>
        <v>0545918202</v>
      </c>
      <c r="Q1279" t="str">
        <f>salesTable[email_final]</f>
        <v>Adwoa.Asare2@Example.Com</v>
      </c>
      <c r="R1279" t="str">
        <f>salesTable[sources_final]</f>
        <v>Agent_App_2025.csv</v>
      </c>
      <c r="S1279" s="22"/>
    </row>
    <row r="1280" spans="1:19" x14ac:dyDescent="0.3">
      <c r="A1280" s="8" t="str">
        <f>salesTable[orderRef_final]</f>
        <v>SUSPICIOUS</v>
      </c>
      <c r="B1280" s="17">
        <f>salesTable[orderDate_final]</f>
        <v>45766</v>
      </c>
      <c r="C1280" s="17" t="str">
        <f>salesTable[CustomerID_final]</f>
        <v>C0254</v>
      </c>
      <c r="D1280" s="17" t="str">
        <f>salesTable[firstName_Final]</f>
        <v>ADWOA</v>
      </c>
      <c r="E1280" s="17" t="str">
        <f>salesTable[lastName_final]</f>
        <v>ADDO</v>
      </c>
      <c r="F1280" s="17" t="str">
        <f>salesTable[Region_Final]</f>
        <v>KUMASI</v>
      </c>
      <c r="G1280" t="str">
        <f>salesTable[productID_Final]</f>
        <v>P012</v>
      </c>
      <c r="H1280" t="str">
        <f>salesTable[productName_final]</f>
        <v>BLENDER PLUS</v>
      </c>
      <c r="I1280" t="str">
        <f>salesTable[productCategory_finalStatus]</f>
        <v>HOME APPLIANCES</v>
      </c>
      <c r="J1280" t="str">
        <f>salesTable[customerType_Final]</f>
        <v>BUSINESS</v>
      </c>
      <c r="K1280" t="str">
        <f>salesTable[SalesChannel_final]</f>
        <v>MOBILE APP</v>
      </c>
      <c r="L1280" t="str">
        <f>salesTable[paymentMethod_Final]</f>
        <v>CARD</v>
      </c>
      <c r="M1280">
        <f>salesTable[Quantity_final]</f>
        <v>3</v>
      </c>
      <c r="N1280">
        <f>salesTable[UnitPrice_final]</f>
        <v>620</v>
      </c>
      <c r="O1280">
        <f>salesTable[revenue_final]</f>
        <v>1860</v>
      </c>
      <c r="P1280" t="str">
        <f>salesTable[Phone_final]</f>
        <v>0502564411</v>
      </c>
      <c r="Q1280" t="str">
        <f>salesTable[email_final]</f>
        <v>Adwoa.Addo11@Example.Com</v>
      </c>
      <c r="R1280" t="str">
        <f>salesTable[sources_final]</f>
        <v>Mobile_App_Export.csv</v>
      </c>
      <c r="S1280" s="22"/>
    </row>
    <row r="1281" spans="1:19" x14ac:dyDescent="0.3">
      <c r="A1281" s="8" t="str">
        <f>salesTable[orderRef_final]</f>
        <v>SUSPICIOUS</v>
      </c>
      <c r="B1281" s="17">
        <f>salesTable[orderDate_final]</f>
        <v>45706</v>
      </c>
      <c r="C1281" s="17" t="str">
        <f>salesTable[CustomerID_final]</f>
        <v>C0076</v>
      </c>
      <c r="D1281" s="17" t="str">
        <f>salesTable[firstName_Final]</f>
        <v>KOFI</v>
      </c>
      <c r="E1281" s="17" t="str">
        <f>salesTable[lastName_final]</f>
        <v>ARTHUR</v>
      </c>
      <c r="F1281" s="17" t="str">
        <f>salesTable[Region_Final]</f>
        <v>TAMALE</v>
      </c>
      <c r="G1281" t="str">
        <f>salesTable[productID_Final]</f>
        <v>P010</v>
      </c>
      <c r="H1281" t="str">
        <f>salesTable[productName_final]</f>
        <v>AIR CONDITIONER</v>
      </c>
      <c r="I1281" t="str">
        <f>salesTable[productCategory_finalStatus]</f>
        <v>HOME APPLIANCES</v>
      </c>
      <c r="J1281" t="str">
        <f>salesTable[customerType_Final]</f>
        <v>BUSINESS</v>
      </c>
      <c r="K1281" t="str">
        <f>salesTable[SalesChannel_final]</f>
        <v>MOBILE APP</v>
      </c>
      <c r="L1281" t="str">
        <f>salesTable[paymentMethod_Final]</f>
        <v>MOBILE MONEY</v>
      </c>
      <c r="M1281">
        <f>salesTable[Quantity_final]</f>
        <v>3</v>
      </c>
      <c r="N1281">
        <f>salesTable[UnitPrice_final]</f>
        <v>3600</v>
      </c>
      <c r="O1281">
        <f>salesTable[revenue_final]</f>
        <v>10800</v>
      </c>
      <c r="P1281" t="str">
        <f>salesTable[Phone_final]</f>
        <v>0268609456</v>
      </c>
      <c r="Q1281" t="str">
        <f>salesTable[email_final]</f>
        <v>Kofi.Arthur20@Example.Com</v>
      </c>
      <c r="R1281" t="str">
        <f>salesTable[sources_final]</f>
        <v>Agent_App_2025.csv</v>
      </c>
      <c r="S1281" s="22"/>
    </row>
    <row r="1282" spans="1:19" x14ac:dyDescent="0.3">
      <c r="A1282" s="8" t="str">
        <f>salesTable[orderRef_final]</f>
        <v>SUSPICIOUS</v>
      </c>
      <c r="B1282" s="17">
        <f>salesTable[orderDate_final]</f>
        <v>45966</v>
      </c>
      <c r="C1282" s="17" t="str">
        <f>salesTable[CustomerID_final]</f>
        <v>C0008</v>
      </c>
      <c r="D1282" s="17" t="str">
        <f>salesTable[firstName_Final]</f>
        <v>ESI</v>
      </c>
      <c r="E1282" s="17" t="str">
        <f>salesTable[lastName_final]</f>
        <v>BADU</v>
      </c>
      <c r="F1282" s="17" t="str">
        <f>salesTable[Region_Final]</f>
        <v>TAMALE</v>
      </c>
      <c r="G1282" t="str">
        <f>salesTable[productID_Final]</f>
        <v>P003</v>
      </c>
      <c r="H1282" t="str">
        <f>salesTable[productName_final]</f>
        <v>WIRELESS HEADSET</v>
      </c>
      <c r="I1282" t="str">
        <f>salesTable[productCategory_finalStatus]</f>
        <v>ELECTRONICS</v>
      </c>
      <c r="J1282" t="str">
        <f>salesTable[customerType_Final]</f>
        <v>INDIVIDUAL</v>
      </c>
      <c r="K1282" t="str">
        <f>salesTable[SalesChannel_final]</f>
        <v>IN-STORE</v>
      </c>
      <c r="L1282" t="str">
        <f>salesTable[paymentMethod_Final]</f>
        <v>CASH</v>
      </c>
      <c r="M1282" t="str">
        <f>salesTable[Quantity_final]</f>
        <v>INVALID</v>
      </c>
      <c r="N1282">
        <f>salesTable[UnitPrice_final]</f>
        <v>420</v>
      </c>
      <c r="O1282" t="str">
        <f>salesTable[revenue_final]</f>
        <v>INVALID</v>
      </c>
      <c r="P1282" t="str">
        <f>salesTable[Phone_final]</f>
        <v>0265796621</v>
      </c>
      <c r="Q1282" t="str">
        <f>salesTable[email_final]</f>
        <v>Esi.Badu11@Example.Com</v>
      </c>
      <c r="R1282" t="str">
        <f>salesTable[sources_final]</f>
        <v>Online_Sales_2025.xlsx</v>
      </c>
      <c r="S1282" s="22"/>
    </row>
    <row r="1283" spans="1:19" x14ac:dyDescent="0.3">
      <c r="A1283" s="8" t="str">
        <f>salesTable[orderRef_final]</f>
        <v>SUSPICIOUS</v>
      </c>
      <c r="B1283" s="17">
        <f>salesTable[orderDate_final]</f>
        <v>45901</v>
      </c>
      <c r="C1283" s="17" t="str">
        <f>salesTable[CustomerID_final]</f>
        <v>C0150</v>
      </c>
      <c r="D1283" s="17" t="str">
        <f>salesTable[firstName_Final]</f>
        <v>NAA</v>
      </c>
      <c r="E1283" s="17" t="str">
        <f>salesTable[lastName_final]</f>
        <v>OWUSU</v>
      </c>
      <c r="F1283" s="17" t="str">
        <f>salesTable[Region_Final]</f>
        <v>HO</v>
      </c>
      <c r="G1283" t="str">
        <f>salesTable[productID_Final]</f>
        <v>P003</v>
      </c>
      <c r="H1283" t="str">
        <f>salesTable[productName_final]</f>
        <v>WIRELESS HEADSET</v>
      </c>
      <c r="I1283" t="str">
        <f>salesTable[productCategory_finalStatus]</f>
        <v>ELECTRONICS</v>
      </c>
      <c r="J1283" t="str">
        <f>salesTable[customerType_Final]</f>
        <v>BUSINESS</v>
      </c>
      <c r="K1283" t="str">
        <f>salesTable[SalesChannel_final]</f>
        <v>ONLINE</v>
      </c>
      <c r="L1283" t="str">
        <f>salesTable[paymentMethod_Final]</f>
        <v>MOBILE MONEY</v>
      </c>
      <c r="M1283">
        <f>salesTable[Quantity_final]</f>
        <v>10</v>
      </c>
      <c r="N1283" t="str">
        <f>salesTable[UnitPrice_final]</f>
        <v>INVALID</v>
      </c>
      <c r="O1283" t="str">
        <f>salesTable[revenue_final]</f>
        <v>INVALID</v>
      </c>
      <c r="P1283" t="str">
        <f>salesTable[Phone_final]</f>
        <v>0265180879</v>
      </c>
      <c r="Q1283" t="str">
        <f>salesTable[email_final]</f>
        <v>Naa.Owusu69@Example.Com</v>
      </c>
      <c r="R1283" t="str">
        <f>salesTable[sources_final]</f>
        <v>Agent_App_2025.csv</v>
      </c>
      <c r="S1283" s="22"/>
    </row>
    <row r="1284" spans="1:19" x14ac:dyDescent="0.3">
      <c r="A1284" s="8" t="str">
        <f>salesTable[orderRef_final]</f>
        <v>SUSPICIOUS</v>
      </c>
      <c r="B1284" s="17">
        <f>salesTable[orderDate_final]</f>
        <v>45752</v>
      </c>
      <c r="C1284" s="17" t="str">
        <f>salesTable[CustomerID_final]</f>
        <v>C0213</v>
      </c>
      <c r="D1284" s="17" t="str">
        <f>salesTable[firstName_Final]</f>
        <v>ESI</v>
      </c>
      <c r="E1284" s="17" t="str">
        <f>salesTable[lastName_final]</f>
        <v>ANTWI</v>
      </c>
      <c r="F1284" s="17" t="str">
        <f>salesTable[Region_Final]</f>
        <v>ACCRA</v>
      </c>
      <c r="G1284" t="str">
        <f>salesTable[productID_Final]</f>
        <v>P009</v>
      </c>
      <c r="H1284" t="str">
        <f>salesTable[productName_final]</f>
        <v>FILING CABINET</v>
      </c>
      <c r="I1284" t="str">
        <f>salesTable[productCategory_finalStatus]</f>
        <v>OFFICE SUPPLIES</v>
      </c>
      <c r="J1284" t="str">
        <f>salesTable[customerType_Final]</f>
        <v>BUSINESS</v>
      </c>
      <c r="K1284" t="str">
        <f>salesTable[SalesChannel_final]</f>
        <v>IN-STORE</v>
      </c>
      <c r="L1284" t="str">
        <f>salesTable[paymentMethod_Final]</f>
        <v>MOBILE MONEY</v>
      </c>
      <c r="M1284">
        <f>salesTable[Quantity_final]</f>
        <v>9</v>
      </c>
      <c r="N1284" t="str">
        <f>salesTable[UnitPrice_final]</f>
        <v>INVALID</v>
      </c>
      <c r="O1284" t="str">
        <f>salesTable[revenue_final]</f>
        <v>INVALID</v>
      </c>
      <c r="P1284" t="str">
        <f>salesTable[Phone_final]</f>
        <v>0272048334</v>
      </c>
      <c r="Q1284" t="str">
        <f>salesTable[email_final]</f>
        <v>Esi.Antwi85@Example.Com</v>
      </c>
      <c r="R1284" t="str">
        <f>salesTable[sources_final]</f>
        <v>Online_Sales_2025.xlsx</v>
      </c>
      <c r="S1284" s="22"/>
    </row>
    <row r="1285" spans="1:19" x14ac:dyDescent="0.3">
      <c r="A1285" s="8" t="str">
        <f>salesTable[orderRef_final]</f>
        <v>SUSPICIOUS</v>
      </c>
      <c r="B1285" s="17">
        <f>salesTable[orderDate_final]</f>
        <v>45964</v>
      </c>
      <c r="C1285" s="17" t="str">
        <f>salesTable[CustomerID_final]</f>
        <v>C0031</v>
      </c>
      <c r="D1285" s="17" t="str">
        <f>salesTable[firstName_Final]</f>
        <v>ABENA</v>
      </c>
      <c r="E1285" s="17" t="str">
        <f>salesTable[lastName_final]</f>
        <v>ARTHUR</v>
      </c>
      <c r="F1285" s="17" t="str">
        <f>salesTable[Region_Final]</f>
        <v>TAMALE</v>
      </c>
      <c r="G1285" t="str">
        <f>salesTable[productID_Final]</f>
        <v>P004</v>
      </c>
      <c r="H1285" t="str">
        <f>salesTable[productName_final]</f>
        <v>LASER PRINTER</v>
      </c>
      <c r="I1285" t="str">
        <f>salesTable[productCategory_finalStatus]</f>
        <v>OFFICE SUPPLIES</v>
      </c>
      <c r="J1285" t="str">
        <f>salesTable[customerType_Final]</f>
        <v>GOVERNMENT</v>
      </c>
      <c r="K1285" t="str">
        <f>salesTable[SalesChannel_final]</f>
        <v>AGENT</v>
      </c>
      <c r="L1285" t="str">
        <f>salesTable[paymentMethod_Final]</f>
        <v>CARD</v>
      </c>
      <c r="M1285">
        <f>salesTable[Quantity_final]</f>
        <v>9</v>
      </c>
      <c r="N1285">
        <f>salesTable[UnitPrice_final]</f>
        <v>1650</v>
      </c>
      <c r="O1285">
        <f>salesTable[revenue_final]</f>
        <v>14850</v>
      </c>
      <c r="P1285" t="str">
        <f>salesTable[Phone_final]</f>
        <v>0267869046</v>
      </c>
      <c r="Q1285" t="str">
        <f>salesTable[email_final]</f>
        <v>Abena.Arthur39@Example.Com</v>
      </c>
      <c r="R1285" t="str">
        <f>salesTable[sources_final]</f>
        <v>Agent_App_2025.csv</v>
      </c>
      <c r="S1285" s="22"/>
    </row>
    <row r="1286" spans="1:19" x14ac:dyDescent="0.3">
      <c r="A1286" s="8" t="str">
        <f>salesTable[orderRef_final]</f>
        <v>SUSPICIOUS</v>
      </c>
      <c r="B1286" s="17">
        <f>salesTable[orderDate_final]</f>
        <v>45975</v>
      </c>
      <c r="C1286" s="17" t="str">
        <f>salesTable[CustomerID_final]</f>
        <v>C0102</v>
      </c>
      <c r="D1286" s="17" t="str">
        <f>salesTable[firstName_Final]</f>
        <v>KOFI</v>
      </c>
      <c r="E1286" s="17" t="str">
        <f>salesTable[lastName_final]</f>
        <v>ASARE</v>
      </c>
      <c r="F1286" s="17" t="str">
        <f>salesTable[Region_Final]</f>
        <v>HO</v>
      </c>
      <c r="G1286" t="str">
        <f>salesTable[productID_Final]</f>
        <v>P001</v>
      </c>
      <c r="H1286" t="str">
        <f>salesTable[productName_final]</f>
        <v>LAPTOP PRO 14</v>
      </c>
      <c r="I1286" t="str">
        <f>salesTable[productCategory_finalStatus]</f>
        <v>ELECTRONICS</v>
      </c>
      <c r="J1286" t="str">
        <f>salesTable[customerType_Final]</f>
        <v>INDIVIDUAL</v>
      </c>
      <c r="K1286" t="str">
        <f>salesTable[SalesChannel_final]</f>
        <v>MOBILE APP</v>
      </c>
      <c r="L1286" t="str">
        <f>salesTable[paymentMethod_Final]</f>
        <v>CASH</v>
      </c>
      <c r="M1286">
        <f>salesTable[Quantity_final]</f>
        <v>5</v>
      </c>
      <c r="N1286">
        <f>salesTable[UnitPrice_final]</f>
        <v>4200</v>
      </c>
      <c r="O1286">
        <f>salesTable[revenue_final]</f>
        <v>21000</v>
      </c>
      <c r="P1286" t="str">
        <f>salesTable[Phone_final]</f>
        <v>0271692863</v>
      </c>
      <c r="Q1286" t="str">
        <f>salesTable[email_final]</f>
        <v>Kofi.Asare97@Example.Com</v>
      </c>
      <c r="R1286" t="str">
        <f>salesTable[sources_final]</f>
        <v>Online_Sales_2025.xlsx</v>
      </c>
      <c r="S1286" s="22"/>
    </row>
    <row r="1287" spans="1:19" x14ac:dyDescent="0.3">
      <c r="A1287" s="8" t="str">
        <f>salesTable[orderRef_final]</f>
        <v>SUSPICIOUS</v>
      </c>
      <c r="B1287" s="17">
        <f>salesTable[orderDate_final]</f>
        <v>45795</v>
      </c>
      <c r="C1287" s="17" t="str">
        <f>salesTable[CustomerID_final]</f>
        <v>C0077</v>
      </c>
      <c r="D1287" s="17" t="str">
        <f>salesTable[firstName_Final]</f>
        <v>NAA</v>
      </c>
      <c r="E1287" s="17" t="str">
        <f>salesTable[lastName_final]</f>
        <v>BADU</v>
      </c>
      <c r="F1287" s="17" t="str">
        <f>salesTable[Region_Final]</f>
        <v>HO</v>
      </c>
      <c r="G1287" t="str">
        <f>salesTable[productID_Final]</f>
        <v>P001</v>
      </c>
      <c r="H1287" t="str">
        <f>salesTable[productName_final]</f>
        <v>LAPTOP PRO 14</v>
      </c>
      <c r="I1287" t="str">
        <f>salesTable[productCategory_finalStatus]</f>
        <v>ELECTRONICS</v>
      </c>
      <c r="J1287" t="str">
        <f>salesTable[customerType_Final]</f>
        <v>BUSINESS</v>
      </c>
      <c r="K1287" t="str">
        <f>salesTable[SalesChannel_final]</f>
        <v>MOBILE APP</v>
      </c>
      <c r="L1287" t="str">
        <f>salesTable[paymentMethod_Final]</f>
        <v>MOBILE MONEY</v>
      </c>
      <c r="M1287">
        <f>salesTable[Quantity_final]</f>
        <v>10</v>
      </c>
      <c r="N1287">
        <f>salesTable[UnitPrice_final]</f>
        <v>4200</v>
      </c>
      <c r="O1287">
        <f>salesTable[revenue_final]</f>
        <v>42000</v>
      </c>
      <c r="P1287" t="str">
        <f>salesTable[Phone_final]</f>
        <v>0266686508</v>
      </c>
      <c r="Q1287" t="str">
        <f>salesTable[email_final]</f>
        <v>Naa.Badu89@Example.Com</v>
      </c>
      <c r="R1287" t="str">
        <f>salesTable[sources_final]</f>
        <v>Online_Sales_2025.xlsx</v>
      </c>
      <c r="S1287" s="22"/>
    </row>
    <row r="1288" spans="1:19" x14ac:dyDescent="0.3">
      <c r="A1288" s="8" t="str">
        <f>salesTable[orderRef_final]</f>
        <v>SUSPICIOUS</v>
      </c>
      <c r="B1288" s="17">
        <f>salesTable[orderDate_final]</f>
        <v>45890</v>
      </c>
      <c r="C1288" s="17" t="str">
        <f>salesTable[CustomerID_final]</f>
        <v>C0149</v>
      </c>
      <c r="D1288" s="17" t="str">
        <f>salesTable[firstName_Final]</f>
        <v>KOJO</v>
      </c>
      <c r="E1288" s="17" t="str">
        <f>salesTable[lastName_final]</f>
        <v>ARTHUR</v>
      </c>
      <c r="F1288" s="17" t="str">
        <f>salesTable[Region_Final]</f>
        <v>HO</v>
      </c>
      <c r="G1288" t="str">
        <f>salesTable[productID_Final]</f>
        <v>P003</v>
      </c>
      <c r="H1288" t="str">
        <f>salesTable[productName_final]</f>
        <v>WIRELESS HEADSET</v>
      </c>
      <c r="I1288" t="str">
        <f>salesTable[productCategory_finalStatus]</f>
        <v>ELECTRONICS</v>
      </c>
      <c r="J1288" t="str">
        <f>salesTable[customerType_Final]</f>
        <v>BUSINESS</v>
      </c>
      <c r="K1288" t="str">
        <f>salesTable[SalesChannel_final]</f>
        <v>AGENT</v>
      </c>
      <c r="L1288" t="str">
        <f>salesTable[paymentMethod_Final]</f>
        <v>CASH</v>
      </c>
      <c r="M1288">
        <f>salesTable[Quantity_final]</f>
        <v>12</v>
      </c>
      <c r="N1288">
        <f>salesTable[UnitPrice_final]</f>
        <v>420</v>
      </c>
      <c r="O1288">
        <f>salesTable[revenue_final]</f>
        <v>5040</v>
      </c>
      <c r="P1288" t="str">
        <f>salesTable[Phone_final]</f>
        <v>0243814582</v>
      </c>
      <c r="Q1288" t="str">
        <f>salesTable[email_final]</f>
        <v>Kojo.Arthur88@Example.Com</v>
      </c>
      <c r="R1288" t="str">
        <f>salesTable[sources_final]</f>
        <v>Online_Sales_2025.xlsx</v>
      </c>
      <c r="S1288" s="22"/>
    </row>
    <row r="1289" spans="1:19" x14ac:dyDescent="0.3">
      <c r="A1289" s="8" t="str">
        <f>salesTable[orderRef_final]</f>
        <v>SUSPICIOUS</v>
      </c>
      <c r="B1289" s="17">
        <f>salesTable[orderDate_final]</f>
        <v>45796</v>
      </c>
      <c r="C1289" s="17" t="str">
        <f>salesTable[CustomerID_final]</f>
        <v>C0216</v>
      </c>
      <c r="D1289" s="17" t="str">
        <f>salesTable[firstName_Final]</f>
        <v>ABENA</v>
      </c>
      <c r="E1289" s="17" t="str">
        <f>salesTable[lastName_final]</f>
        <v>BOATENG</v>
      </c>
      <c r="F1289" s="17" t="str">
        <f>salesTable[Region_Final]</f>
        <v>TAMALE</v>
      </c>
      <c r="G1289" t="str">
        <f>salesTable[productID_Final]</f>
        <v>P004</v>
      </c>
      <c r="H1289" t="str">
        <f>salesTable[productName_final]</f>
        <v>LASER PRINTER</v>
      </c>
      <c r="I1289" t="str">
        <f>salesTable[productCategory_finalStatus]</f>
        <v>OFFICE SUPPLIES</v>
      </c>
      <c r="J1289" t="str">
        <f>salesTable[customerType_Final]</f>
        <v>INDIVIDUAL</v>
      </c>
      <c r="K1289" t="str">
        <f>salesTable[SalesChannel_final]</f>
        <v>IN-STORE</v>
      </c>
      <c r="L1289" t="str">
        <f>salesTable[paymentMethod_Final]</f>
        <v>CASH</v>
      </c>
      <c r="M1289">
        <f>salesTable[Quantity_final]</f>
        <v>9</v>
      </c>
      <c r="N1289">
        <f>salesTable[UnitPrice_final]</f>
        <v>1650</v>
      </c>
      <c r="O1289">
        <f>salesTable[revenue_final]</f>
        <v>14850</v>
      </c>
      <c r="P1289" t="str">
        <f>salesTable[Phone_final]</f>
        <v>0241234567</v>
      </c>
      <c r="Q1289" t="str">
        <f>salesTable[email_final]</f>
        <v>Abena.Boateng32@Example.Com</v>
      </c>
      <c r="R1289" t="str">
        <f>salesTable[sources_final]</f>
        <v>Mobile_App_Export.csv</v>
      </c>
      <c r="S1289" s="22"/>
    </row>
    <row r="1290" spans="1:19" x14ac:dyDescent="0.3">
      <c r="A1290" s="8" t="str">
        <f>salesTable[orderRef_final]</f>
        <v>SUSPICIOUS</v>
      </c>
      <c r="B1290" s="17">
        <f>salesTable[orderDate_final]</f>
        <v>45734</v>
      </c>
      <c r="C1290" s="17" t="str">
        <f>salesTable[CustomerID_final]</f>
        <v>C0184</v>
      </c>
      <c r="D1290" s="17" t="str">
        <f>salesTable[firstName_Final]</f>
        <v>AMA</v>
      </c>
      <c r="E1290" s="17" t="str">
        <f>salesTable[lastName_final]</f>
        <v>OSEI</v>
      </c>
      <c r="F1290" s="17" t="str">
        <f>salesTable[Region_Final]</f>
        <v>TAMALE</v>
      </c>
      <c r="G1290" t="str">
        <f>salesTable[productID_Final]</f>
        <v>P006</v>
      </c>
      <c r="H1290" t="str">
        <f>salesTable[productName_final]</f>
        <v>STANDING DESK</v>
      </c>
      <c r="I1290" t="str">
        <f>salesTable[productCategory_finalStatus]</f>
        <v>FURNITURE</v>
      </c>
      <c r="J1290" t="str">
        <f>salesTable[customerType_Final]</f>
        <v>INDIVIDUAL</v>
      </c>
      <c r="K1290" t="str">
        <f>salesTable[SalesChannel_final]</f>
        <v>ONLINE</v>
      </c>
      <c r="L1290" t="str">
        <f>salesTable[paymentMethod_Final]</f>
        <v>CARD</v>
      </c>
      <c r="M1290">
        <f>salesTable[Quantity_final]</f>
        <v>8</v>
      </c>
      <c r="N1290">
        <f>salesTable[UnitPrice_final]</f>
        <v>1900</v>
      </c>
      <c r="O1290">
        <f>salesTable[revenue_final]</f>
        <v>15200</v>
      </c>
      <c r="P1290" t="str">
        <f>salesTable[Phone_final]</f>
        <v>0543481093</v>
      </c>
      <c r="Q1290" t="str">
        <f>salesTable[email_final]</f>
        <v>Ama.Osei6@Example.Com</v>
      </c>
      <c r="R1290" t="str">
        <f>salesTable[sources_final]</f>
        <v>Mobile_App_Export.csv</v>
      </c>
      <c r="S1290" s="22"/>
    </row>
    <row r="1291" spans="1:19" x14ac:dyDescent="0.3">
      <c r="A1291" s="8" t="str">
        <f>salesTable[orderRef_final]</f>
        <v>SUSPICIOUS</v>
      </c>
      <c r="B1291" s="17" t="str">
        <f>salesTable[orderDate_final]</f>
        <v>OUT OF SCOPE</v>
      </c>
      <c r="C1291" s="17" t="str">
        <f>salesTable[CustomerID_final]</f>
        <v>C0193</v>
      </c>
      <c r="D1291" s="17" t="str">
        <f>salesTable[firstName_Final]</f>
        <v>MICHAEL</v>
      </c>
      <c r="E1291" s="17" t="str">
        <f>salesTable[lastName_final]</f>
        <v>OWUSU</v>
      </c>
      <c r="F1291" s="17" t="str">
        <f>salesTable[Region_Final]</f>
        <v>TAMALE</v>
      </c>
      <c r="G1291" t="str">
        <f>salesTable[productID_Final]</f>
        <v>P007</v>
      </c>
      <c r="H1291" t="str">
        <f>salesTable[productName_final]</f>
        <v>COTTON SHIRT</v>
      </c>
      <c r="I1291" t="str">
        <f>salesTable[productCategory_finalStatus]</f>
        <v>CLOTHING</v>
      </c>
      <c r="J1291" t="str">
        <f>salesTable[customerType_Final]</f>
        <v>GOVERNMENT</v>
      </c>
      <c r="K1291" t="str">
        <f>salesTable[SalesChannel_final]</f>
        <v>IN-STORE</v>
      </c>
      <c r="L1291" t="str">
        <f>salesTable[paymentMethod_Final]</f>
        <v>BANK TRANSFER</v>
      </c>
      <c r="M1291">
        <f>salesTable[Quantity_final]</f>
        <v>3</v>
      </c>
      <c r="N1291">
        <f>salesTable[UnitPrice_final]</f>
        <v>180</v>
      </c>
      <c r="O1291">
        <f>salesTable[revenue_final]</f>
        <v>540</v>
      </c>
      <c r="P1291" t="str">
        <f>salesTable[Phone_final]</f>
        <v>0264795254</v>
      </c>
      <c r="Q1291" t="str">
        <f>salesTable[email_final]</f>
        <v>Michael.Owusu21@Example.Com</v>
      </c>
      <c r="R1291" t="str">
        <f>salesTable[sources_final]</f>
        <v>Agent_App_2025.csv</v>
      </c>
      <c r="S1291" s="22"/>
    </row>
    <row r="1292" spans="1:19" x14ac:dyDescent="0.3">
      <c r="A1292" s="8" t="str">
        <f>salesTable[orderRef_final]</f>
        <v>SUSPICIOUS</v>
      </c>
      <c r="B1292" s="17">
        <f>salesTable[orderDate_final]</f>
        <v>45912</v>
      </c>
      <c r="C1292" s="17" t="str">
        <f>salesTable[CustomerID_final]</f>
        <v>C0016</v>
      </c>
      <c r="D1292" s="17" t="str">
        <f>salesTable[firstName_Final]</f>
        <v>AMA</v>
      </c>
      <c r="E1292" s="17" t="str">
        <f>salesTable[lastName_final]</f>
        <v>ADDO</v>
      </c>
      <c r="F1292" s="17" t="str">
        <f>salesTable[Region_Final]</f>
        <v>TAMALE</v>
      </c>
      <c r="G1292" t="str">
        <f>salesTable[productID_Final]</f>
        <v>P011</v>
      </c>
      <c r="H1292" t="str">
        <f>salesTable[productName_final]</f>
        <v>EXECUTIVE DESK</v>
      </c>
      <c r="I1292" t="str">
        <f>salesTable[productCategory_finalStatus]</f>
        <v>FURNITURE</v>
      </c>
      <c r="J1292" t="str">
        <f>salesTable[customerType_Final]</f>
        <v>INDIVIDUAL</v>
      </c>
      <c r="K1292" t="str">
        <f>salesTable[SalesChannel_final]</f>
        <v>AGENT</v>
      </c>
      <c r="L1292" t="str">
        <f>salesTable[paymentMethod_Final]</f>
        <v>CARD</v>
      </c>
      <c r="M1292">
        <f>salesTable[Quantity_final]</f>
        <v>6</v>
      </c>
      <c r="N1292">
        <f>salesTable[UnitPrice_final]</f>
        <v>2400</v>
      </c>
      <c r="O1292">
        <f>salesTable[revenue_final]</f>
        <v>14400</v>
      </c>
      <c r="P1292" t="str">
        <f>salesTable[Phone_final]</f>
        <v>0552769539</v>
      </c>
      <c r="Q1292" t="str">
        <f>salesTable[email_final]</f>
        <v>Ama.Addo58Example.Com</v>
      </c>
      <c r="R1292" t="str">
        <f>salesTable[sources_final]</f>
        <v>Retail_POS_2025.csv</v>
      </c>
      <c r="S1292" s="22"/>
    </row>
    <row r="1293" spans="1:19" x14ac:dyDescent="0.3">
      <c r="A1293" s="8" t="str">
        <f>salesTable[orderRef_final]</f>
        <v>SUSPICIOUS</v>
      </c>
      <c r="B1293" s="17">
        <f>salesTable[orderDate_final]</f>
        <v>45752</v>
      </c>
      <c r="C1293" s="17" t="str">
        <f>salesTable[CustomerID_final]</f>
        <v>C0380</v>
      </c>
      <c r="D1293" s="17" t="str">
        <f>salesTable[firstName_Final]</f>
        <v>MICHAEL</v>
      </c>
      <c r="E1293" s="17" t="str">
        <f>salesTable[lastName_final]</f>
        <v>OWUSU</v>
      </c>
      <c r="F1293" s="17" t="str">
        <f>salesTable[Region_Final]</f>
        <v>HO</v>
      </c>
      <c r="G1293" t="str">
        <f>salesTable[productID_Final]</f>
        <v>P007</v>
      </c>
      <c r="H1293" t="str">
        <f>salesTable[productName_final]</f>
        <v>COTTON SHIRT</v>
      </c>
      <c r="I1293" t="str">
        <f>salesTable[productCategory_finalStatus]</f>
        <v>CLOTHING</v>
      </c>
      <c r="J1293" t="str">
        <f>salesTable[customerType_Final]</f>
        <v>GOVERNMENT</v>
      </c>
      <c r="K1293" t="str">
        <f>salesTable[SalesChannel_final]</f>
        <v>MOBILE APP</v>
      </c>
      <c r="L1293" t="str">
        <f>salesTable[paymentMethod_Final]</f>
        <v>CARD</v>
      </c>
      <c r="M1293">
        <f>salesTable[Quantity_final]</f>
        <v>6</v>
      </c>
      <c r="N1293">
        <f>salesTable[UnitPrice_final]</f>
        <v>180</v>
      </c>
      <c r="O1293">
        <f>salesTable[revenue_final]</f>
        <v>1080</v>
      </c>
      <c r="P1293" t="str">
        <f>salesTable[Phone_final]</f>
        <v>0594884895</v>
      </c>
      <c r="Q1293" t="str">
        <f>salesTable[email_final]</f>
        <v>Michael.Owusu14@Example.Com</v>
      </c>
      <c r="R1293" t="str">
        <f>salesTable[sources_final]</f>
        <v>Mobile_App_Export.csv</v>
      </c>
      <c r="S1293" s="22"/>
    </row>
    <row r="1294" spans="1:19" x14ac:dyDescent="0.3">
      <c r="A1294" s="8" t="str">
        <f>salesTable[orderRef_final]</f>
        <v>SUSPICIOUS</v>
      </c>
      <c r="B1294" s="17">
        <f>salesTable[orderDate_final]</f>
        <v>45869</v>
      </c>
      <c r="C1294" s="17" t="str">
        <f>salesTable[CustomerID_final]</f>
        <v>C0170</v>
      </c>
      <c r="D1294" s="17" t="str">
        <f>salesTable[firstName_Final]</f>
        <v>ADWOA</v>
      </c>
      <c r="E1294" s="17" t="str">
        <f>salesTable[lastName_final]</f>
        <v>ASARE</v>
      </c>
      <c r="F1294" s="17" t="str">
        <f>salesTable[Region_Final]</f>
        <v>TAMALE</v>
      </c>
      <c r="G1294" t="str">
        <f>salesTable[productID_Final]</f>
        <v>P008</v>
      </c>
      <c r="H1294" t="str">
        <f>salesTable[productName_final]</f>
        <v>MICROWAVE 25L</v>
      </c>
      <c r="I1294" t="str">
        <f>salesTable[productCategory_finalStatus]</f>
        <v>HOME APPLIANCES</v>
      </c>
      <c r="J1294" t="str">
        <f>salesTable[customerType_Final]</f>
        <v>INDIVIDUAL</v>
      </c>
      <c r="K1294" t="str">
        <f>salesTable[SalesChannel_final]</f>
        <v>IN-STORE</v>
      </c>
      <c r="L1294" t="str">
        <f>salesTable[paymentMethod_Final]</f>
        <v>BANK TRANSFER</v>
      </c>
      <c r="M1294">
        <f>salesTable[Quantity_final]</f>
        <v>2</v>
      </c>
      <c r="N1294">
        <f>salesTable[UnitPrice_final]</f>
        <v>1250</v>
      </c>
      <c r="O1294">
        <f>salesTable[revenue_final]</f>
        <v>2500</v>
      </c>
      <c r="P1294" t="str">
        <f>salesTable[Phone_final]</f>
        <v>0501799096</v>
      </c>
      <c r="Q1294" t="str">
        <f>salesTable[email_final]</f>
        <v>Adwoa.Asare53@Example.Com</v>
      </c>
      <c r="R1294" t="str">
        <f>salesTable[sources_final]</f>
        <v>Agent_App_2025.csv</v>
      </c>
      <c r="S1294" s="22"/>
    </row>
    <row r="1295" spans="1:19" x14ac:dyDescent="0.3">
      <c r="A1295" s="8" t="str">
        <f>salesTable[orderRef_final]</f>
        <v>SUSPICIOUS</v>
      </c>
      <c r="B1295" s="17">
        <f>salesTable[orderDate_final]</f>
        <v>45981</v>
      </c>
      <c r="C1295" s="17" t="str">
        <f>salesTable[CustomerID_final]</f>
        <v>C0183</v>
      </c>
      <c r="D1295" s="17" t="str">
        <f>salesTable[firstName_Final]</f>
        <v>ADWOA</v>
      </c>
      <c r="E1295" s="17" t="str">
        <f>salesTable[lastName_final]</f>
        <v>BOATENG</v>
      </c>
      <c r="F1295" s="17" t="str">
        <f>salesTable[Region_Final]</f>
        <v>TAMALE</v>
      </c>
      <c r="G1295" t="str">
        <f>salesTable[productID_Final]</f>
        <v>P004</v>
      </c>
      <c r="H1295" t="str">
        <f>salesTable[productName_final]</f>
        <v>LASER PRINTER</v>
      </c>
      <c r="I1295" t="str">
        <f>salesTable[productCategory_finalStatus]</f>
        <v>OFFICE SUPPLIES</v>
      </c>
      <c r="J1295" t="str">
        <f>salesTable[customerType_Final]</f>
        <v>INDIVIDUAL</v>
      </c>
      <c r="K1295" t="str">
        <f>salesTable[SalesChannel_final]</f>
        <v>IN-STORE</v>
      </c>
      <c r="L1295" t="str">
        <f>salesTable[paymentMethod_Final]</f>
        <v>CARD</v>
      </c>
      <c r="M1295">
        <f>salesTable[Quantity_final]</f>
        <v>1</v>
      </c>
      <c r="N1295">
        <f>salesTable[UnitPrice_final]</f>
        <v>1650</v>
      </c>
      <c r="O1295">
        <f>salesTable[revenue_final]</f>
        <v>1650</v>
      </c>
      <c r="P1295" t="str">
        <f>salesTable[Phone_final]</f>
        <v>0544625618</v>
      </c>
      <c r="Q1295" t="str">
        <f>salesTable[email_final]</f>
        <v>Adwoa.Boateng22@Example.Com</v>
      </c>
      <c r="R1295" t="str">
        <f>salesTable[sources_final]</f>
        <v>Agent_App_2025.csv</v>
      </c>
      <c r="S1295" s="22"/>
    </row>
    <row r="1296" spans="1:19" x14ac:dyDescent="0.3">
      <c r="A1296" s="8" t="str">
        <f>salesTable[orderRef_final]</f>
        <v>SUSPICIOUS</v>
      </c>
      <c r="B1296" s="17">
        <f>salesTable[orderDate_final]</f>
        <v>45720</v>
      </c>
      <c r="C1296" s="17" t="str">
        <f>salesTable[CustomerID_final]</f>
        <v>C0346</v>
      </c>
      <c r="D1296" s="17" t="str">
        <f>salesTable[firstName_Final]</f>
        <v>YAW</v>
      </c>
      <c r="E1296" s="17" t="str">
        <f>salesTable[lastName_final]</f>
        <v>BADU</v>
      </c>
      <c r="F1296" s="17" t="str">
        <f>salesTable[Region_Final]</f>
        <v>TAMALE</v>
      </c>
      <c r="G1296" t="str">
        <f>salesTable[productID_Final]</f>
        <v>P007</v>
      </c>
      <c r="H1296" t="str">
        <f>salesTable[productName_final]</f>
        <v>COTTON SHIRT</v>
      </c>
      <c r="I1296" t="str">
        <f>salesTable[productCategory_finalStatus]</f>
        <v>CLOTHING</v>
      </c>
      <c r="J1296" t="str">
        <f>salesTable[customerType_Final]</f>
        <v>INDIVIDUAL</v>
      </c>
      <c r="K1296" t="str">
        <f>salesTable[SalesChannel_final]</f>
        <v>AGENT</v>
      </c>
      <c r="L1296" t="str">
        <f>salesTable[paymentMethod_Final]</f>
        <v>CARD</v>
      </c>
      <c r="M1296">
        <f>salesTable[Quantity_final]</f>
        <v>1</v>
      </c>
      <c r="N1296" t="str">
        <f>salesTable[UnitPrice_final]</f>
        <v>INVALID</v>
      </c>
      <c r="O1296" t="str">
        <f>salesTable[revenue_final]</f>
        <v>INVALID</v>
      </c>
      <c r="P1296" t="str">
        <f>salesTable[Phone_final]</f>
        <v>0249180740</v>
      </c>
      <c r="Q1296" t="str">
        <f>salesTable[email_final]</f>
        <v>Yaw.Badu26@Example.Com</v>
      </c>
      <c r="R1296" t="str">
        <f>salesTable[sources_final]</f>
        <v>Mobile_App_Export.csv</v>
      </c>
      <c r="S1296" s="22"/>
    </row>
    <row r="1297" spans="1:19" x14ac:dyDescent="0.3">
      <c r="A1297" s="8" t="str">
        <f>salesTable[orderRef_final]</f>
        <v>SUSPICIOUS</v>
      </c>
      <c r="B1297" s="17">
        <f>salesTable[orderDate_final]</f>
        <v>45759</v>
      </c>
      <c r="C1297" s="17" t="str">
        <f>salesTable[CustomerID_final]</f>
        <v>C0135</v>
      </c>
      <c r="D1297" s="17" t="str">
        <f>salesTable[firstName_Final]</f>
        <v>KOJO</v>
      </c>
      <c r="E1297" s="17" t="str">
        <f>salesTable[lastName_final]</f>
        <v>OSEI</v>
      </c>
      <c r="F1297" s="17" t="str">
        <f>salesTable[Region_Final]</f>
        <v>HO</v>
      </c>
      <c r="G1297" t="str">
        <f>salesTable[productID_Final]</f>
        <v>P007</v>
      </c>
      <c r="H1297" t="str">
        <f>salesTable[productName_final]</f>
        <v>COTTON SHIRT</v>
      </c>
      <c r="I1297" t="str">
        <f>salesTable[productCategory_finalStatus]</f>
        <v>CLOTHING</v>
      </c>
      <c r="J1297" t="str">
        <f>salesTable[customerType_Final]</f>
        <v>INDIVIDUAL</v>
      </c>
      <c r="K1297" t="str">
        <f>salesTable[SalesChannel_final]</f>
        <v>AGENT</v>
      </c>
      <c r="L1297" t="str">
        <f>salesTable[paymentMethod_Final]</f>
        <v>CARD</v>
      </c>
      <c r="M1297">
        <f>salesTable[Quantity_final]</f>
        <v>10</v>
      </c>
      <c r="N1297">
        <f>salesTable[UnitPrice_final]</f>
        <v>180</v>
      </c>
      <c r="O1297">
        <f>salesTable[revenue_final]</f>
        <v>1800</v>
      </c>
      <c r="P1297" t="str">
        <f>salesTable[Phone_final]</f>
        <v>0509835628</v>
      </c>
      <c r="Q1297" t="str">
        <f>salesTable[email_final]</f>
        <v>Kojo.Osei31@Example.Com</v>
      </c>
      <c r="R1297" t="str">
        <f>salesTable[sources_final]</f>
        <v>Mobile_App_Export.csv</v>
      </c>
      <c r="S1297" s="22"/>
    </row>
    <row r="1298" spans="1:19" x14ac:dyDescent="0.3">
      <c r="A1298" s="8" t="str">
        <f>salesTable[orderRef_final]</f>
        <v>SUSPICIOUS</v>
      </c>
      <c r="B1298" s="17">
        <f>salesTable[orderDate_final]</f>
        <v>45955</v>
      </c>
      <c r="C1298" s="17" t="str">
        <f>salesTable[CustomerID_final]</f>
        <v>C0314</v>
      </c>
      <c r="D1298" s="17" t="str">
        <f>salesTable[firstName_Final]</f>
        <v>ADWOA</v>
      </c>
      <c r="E1298" s="17" t="str">
        <f>salesTable[lastName_final]</f>
        <v>BADU</v>
      </c>
      <c r="F1298" s="17" t="str">
        <f>salesTable[Region_Final]</f>
        <v>TAMALE</v>
      </c>
      <c r="G1298" t="str">
        <f>salesTable[productID_Final]</f>
        <v>P003</v>
      </c>
      <c r="H1298" t="str">
        <f>salesTable[productName_final]</f>
        <v>WIRELESS HEADSET</v>
      </c>
      <c r="I1298" t="str">
        <f>salesTable[productCategory_finalStatus]</f>
        <v>ELECTRONICS</v>
      </c>
      <c r="J1298" t="str">
        <f>salesTable[customerType_Final]</f>
        <v>BUSINESS</v>
      </c>
      <c r="K1298" t="str">
        <f>salesTable[SalesChannel_final]</f>
        <v>IN-STORE</v>
      </c>
      <c r="L1298" t="str">
        <f>salesTable[paymentMethod_Final]</f>
        <v>BANK TRANSFER</v>
      </c>
      <c r="M1298">
        <f>salesTable[Quantity_final]</f>
        <v>11</v>
      </c>
      <c r="N1298">
        <f>salesTable[UnitPrice_final]</f>
        <v>420</v>
      </c>
      <c r="O1298">
        <f>salesTable[revenue_final]</f>
        <v>4620</v>
      </c>
      <c r="P1298" t="str">
        <f>salesTable[Phone_final]</f>
        <v>0269446305</v>
      </c>
      <c r="Q1298" t="str">
        <f>salesTable[email_final]</f>
        <v>Adwoa.Badu85@Example.Com</v>
      </c>
      <c r="R1298" t="str">
        <f>salesTable[sources_final]</f>
        <v>Mobile_App_Export.csv</v>
      </c>
      <c r="S1298" s="22"/>
    </row>
    <row r="1299" spans="1:19" x14ac:dyDescent="0.3">
      <c r="A1299" s="8" t="str">
        <f>salesTable[orderRef_final]</f>
        <v>SUSPICIOUS</v>
      </c>
      <c r="B1299" s="17">
        <f>salesTable[orderDate_final]</f>
        <v>45896</v>
      </c>
      <c r="C1299" s="17" t="str">
        <f>salesTable[CustomerID_final]</f>
        <v>C0236</v>
      </c>
      <c r="D1299" s="17" t="str">
        <f>salesTable[firstName_Final]</f>
        <v>NAA</v>
      </c>
      <c r="E1299" s="17" t="str">
        <f>salesTable[lastName_final]</f>
        <v>OWUSU</v>
      </c>
      <c r="F1299" s="17" t="str">
        <f>salesTable[Region_Final]</f>
        <v>TAMALE</v>
      </c>
      <c r="G1299" t="str">
        <f>salesTable[productID_Final]</f>
        <v>P009</v>
      </c>
      <c r="H1299" t="str">
        <f>salesTable[productName_final]</f>
        <v>FILING CABINET</v>
      </c>
      <c r="I1299" t="str">
        <f>salesTable[productCategory_finalStatus]</f>
        <v>OFFICE SUPPLIES</v>
      </c>
      <c r="J1299" t="str">
        <f>salesTable[customerType_Final]</f>
        <v>INDIVIDUAL</v>
      </c>
      <c r="K1299" t="str">
        <f>salesTable[SalesChannel_final]</f>
        <v>IN-STORE</v>
      </c>
      <c r="L1299" t="str">
        <f>salesTable[paymentMethod_Final]</f>
        <v>CASH</v>
      </c>
      <c r="M1299">
        <f>salesTable[Quantity_final]</f>
        <v>10</v>
      </c>
      <c r="N1299">
        <f>salesTable[UnitPrice_final]</f>
        <v>980</v>
      </c>
      <c r="O1299">
        <f>salesTable[revenue_final]</f>
        <v>9800</v>
      </c>
      <c r="P1299" t="str">
        <f>salesTable[Phone_final]</f>
        <v>0506231185</v>
      </c>
      <c r="Q1299" t="str">
        <f>salesTable[email_final]</f>
        <v>Naa.Owusu90@Example.Com</v>
      </c>
      <c r="R1299" t="str">
        <f>salesTable[sources_final]</f>
        <v>Mobile_App_Export.csv</v>
      </c>
      <c r="S1299" s="22"/>
    </row>
    <row r="1300" spans="1:19" x14ac:dyDescent="0.3">
      <c r="A1300" s="8" t="str">
        <f>salesTable[orderRef_final]</f>
        <v>SUSPICIOUS</v>
      </c>
      <c r="B1300" s="17">
        <f>salesTable[orderDate_final]</f>
        <v>45762</v>
      </c>
      <c r="C1300" s="17" t="str">
        <f>salesTable[CustomerID_final]</f>
        <v>C0220</v>
      </c>
      <c r="D1300" s="17" t="str">
        <f>salesTable[firstName_Final]</f>
        <v>ABENA</v>
      </c>
      <c r="E1300" s="17" t="str">
        <f>salesTable[lastName_final]</f>
        <v>APPIAH</v>
      </c>
      <c r="F1300" s="17" t="str">
        <f>salesTable[Region_Final]</f>
        <v>TAMALE</v>
      </c>
      <c r="G1300" t="str">
        <f>salesTable[productID_Final]</f>
        <v>P008</v>
      </c>
      <c r="H1300" t="str">
        <f>salesTable[productName_final]</f>
        <v>MICROWAVE 25L</v>
      </c>
      <c r="I1300" t="str">
        <f>salesTable[productCategory_finalStatus]</f>
        <v>HOME APPLIANCES</v>
      </c>
      <c r="J1300" t="str">
        <f>salesTable[customerType_Final]</f>
        <v>BUSINESS</v>
      </c>
      <c r="K1300" t="str">
        <f>salesTable[SalesChannel_final]</f>
        <v>MOBILE APP</v>
      </c>
      <c r="L1300" t="str">
        <f>salesTable[paymentMethod_Final]</f>
        <v>MOBILE MONEY</v>
      </c>
      <c r="M1300">
        <f>salesTable[Quantity_final]</f>
        <v>10</v>
      </c>
      <c r="N1300">
        <f>salesTable[UnitPrice_final]</f>
        <v>1250</v>
      </c>
      <c r="O1300">
        <f>salesTable[revenue_final]</f>
        <v>12500</v>
      </c>
      <c r="P1300" t="str">
        <f>salesTable[Phone_final]</f>
        <v>0202464041</v>
      </c>
      <c r="Q1300" t="str">
        <f>salesTable[email_final]</f>
        <v>Abena.Appiah86@Example.Com</v>
      </c>
      <c r="R1300" t="str">
        <f>salesTable[sources_final]</f>
        <v>Online_Sales_2025.xlsx</v>
      </c>
      <c r="S1300" s="22"/>
    </row>
    <row r="1301" spans="1:19" x14ac:dyDescent="0.3">
      <c r="A1301" s="8" t="str">
        <f>salesTable[orderRef_final]</f>
        <v>SUSPICIOUS</v>
      </c>
      <c r="B1301" s="17">
        <f>salesTable[orderDate_final]</f>
        <v>45817</v>
      </c>
      <c r="C1301" s="17" t="str">
        <f>salesTable[CustomerID_final]</f>
        <v>C0122</v>
      </c>
      <c r="D1301" s="17" t="str">
        <f>salesTable[firstName_Final]</f>
        <v>ESI</v>
      </c>
      <c r="E1301" s="17" t="str">
        <f>salesTable[lastName_final]</f>
        <v>ADDO</v>
      </c>
      <c r="F1301" s="17" t="str">
        <f>salesTable[Region_Final]</f>
        <v>TAMALE</v>
      </c>
      <c r="G1301" t="str">
        <f>salesTable[productID_Final]</f>
        <v>P004</v>
      </c>
      <c r="H1301" t="str">
        <f>salesTable[productName_final]</f>
        <v>LASER PRINTER</v>
      </c>
      <c r="I1301" t="str">
        <f>salesTable[productCategory_finalStatus]</f>
        <v>OFFICE SUPPLIES</v>
      </c>
      <c r="J1301" t="str">
        <f>salesTable[customerType_Final]</f>
        <v>INDIVIDUAL</v>
      </c>
      <c r="K1301" t="str">
        <f>salesTable[SalesChannel_final]</f>
        <v>ONLINE</v>
      </c>
      <c r="L1301" t="str">
        <f>salesTable[paymentMethod_Final]</f>
        <v>MOBILE MONEY</v>
      </c>
      <c r="M1301">
        <f>salesTable[Quantity_final]</f>
        <v>3</v>
      </c>
      <c r="N1301">
        <f>salesTable[UnitPrice_final]</f>
        <v>1650</v>
      </c>
      <c r="O1301">
        <f>salesTable[revenue_final]</f>
        <v>4950</v>
      </c>
      <c r="P1301" t="str">
        <f>salesTable[Phone_final]</f>
        <v>0558642750</v>
      </c>
      <c r="Q1301" t="str">
        <f>salesTable[email_final]</f>
        <v>Esi.Addo6@Example.Com</v>
      </c>
      <c r="R1301" t="str">
        <f>salesTable[sources_final]</f>
        <v>Mobile_App_Export.csv</v>
      </c>
      <c r="S1301" s="22"/>
    </row>
    <row r="1302" spans="1:19" x14ac:dyDescent="0.3">
      <c r="A1302" s="8" t="str">
        <f>salesTable[orderRef_final]</f>
        <v>SUSPICIOUS</v>
      </c>
      <c r="B1302" s="17">
        <f>salesTable[orderDate_final]</f>
        <v>45985</v>
      </c>
      <c r="C1302" s="17" t="str">
        <f>salesTable[CustomerID_final]</f>
        <v>C0049</v>
      </c>
      <c r="D1302" s="17" t="str">
        <f>salesTable[firstName_Final]</f>
        <v>DANIEL</v>
      </c>
      <c r="E1302" s="17" t="str">
        <f>salesTable[lastName_final]</f>
        <v>ANTWI</v>
      </c>
      <c r="F1302" s="17" t="str">
        <f>salesTable[Region_Final]</f>
        <v>TAMALE</v>
      </c>
      <c r="G1302" t="str">
        <f>salesTable[productID_Final]</f>
        <v>P010</v>
      </c>
      <c r="H1302" t="str">
        <f>salesTable[productName_final]</f>
        <v>AIR CONDITIONER</v>
      </c>
      <c r="I1302" t="str">
        <f>salesTable[productCategory_finalStatus]</f>
        <v>HOME APPLIANCES</v>
      </c>
      <c r="J1302" t="str">
        <f>salesTable[customerType_Final]</f>
        <v>INDIVIDUAL</v>
      </c>
      <c r="K1302" t="str">
        <f>salesTable[SalesChannel_final]</f>
        <v>ONLINE</v>
      </c>
      <c r="L1302" t="str">
        <f>salesTable[paymentMethod_Final]</f>
        <v>MOBILE MONEY</v>
      </c>
      <c r="M1302">
        <f>salesTable[Quantity_final]</f>
        <v>7</v>
      </c>
      <c r="N1302">
        <f>salesTable[UnitPrice_final]</f>
        <v>3600</v>
      </c>
      <c r="O1302">
        <f>salesTable[revenue_final]</f>
        <v>25200</v>
      </c>
      <c r="P1302" t="str">
        <f>salesTable[Phone_final]</f>
        <v>0241234567</v>
      </c>
      <c r="Q1302" t="str">
        <f>salesTable[email_final]</f>
        <v>Daniel.Antwi55@Example.Com</v>
      </c>
      <c r="R1302" t="str">
        <f>salesTable[sources_final]</f>
        <v>Retail_POS_2025.csv</v>
      </c>
      <c r="S1302" s="22"/>
    </row>
    <row r="1303" spans="1:19" x14ac:dyDescent="0.3">
      <c r="A1303" s="8" t="str">
        <f>salesTable[orderRef_final]</f>
        <v>SUSPICIOUS</v>
      </c>
      <c r="B1303" s="17">
        <f>salesTable[orderDate_final]</f>
        <v>45914</v>
      </c>
      <c r="C1303" s="17" t="str">
        <f>salesTable[CustomerID_final]</f>
        <v>C0222</v>
      </c>
      <c r="D1303" s="17" t="str">
        <f>salesTable[firstName_Final]</f>
        <v>AMA</v>
      </c>
      <c r="E1303" s="17" t="str">
        <f>salesTable[lastName_final]</f>
        <v>BOATENG</v>
      </c>
      <c r="F1303" s="17" t="str">
        <f>salesTable[Region_Final]</f>
        <v>TAMALE</v>
      </c>
      <c r="G1303" t="str">
        <f>salesTable[productID_Final]</f>
        <v>P007</v>
      </c>
      <c r="H1303" t="str">
        <f>salesTable[productName_final]</f>
        <v>COTTON SHIRT</v>
      </c>
      <c r="I1303" t="str">
        <f>salesTable[productCategory_finalStatus]</f>
        <v>CLOTHING</v>
      </c>
      <c r="J1303" t="str">
        <f>salesTable[customerType_Final]</f>
        <v>BUSINESS</v>
      </c>
      <c r="K1303" t="str">
        <f>salesTable[SalesChannel_final]</f>
        <v>MOBILE APP</v>
      </c>
      <c r="L1303" t="str">
        <f>salesTable[paymentMethod_Final]</f>
        <v>CASH</v>
      </c>
      <c r="M1303">
        <f>salesTable[Quantity_final]</f>
        <v>4</v>
      </c>
      <c r="N1303">
        <f>salesTable[UnitPrice_final]</f>
        <v>180</v>
      </c>
      <c r="O1303" t="str">
        <f>salesTable[revenue_final]</f>
        <v>invalid</v>
      </c>
      <c r="P1303" t="str">
        <f>salesTable[Phone_final]</f>
        <v>0546456690</v>
      </c>
      <c r="Q1303" t="str">
        <f>salesTable[email_final]</f>
        <v>Ama.Boateng58@Example.Com</v>
      </c>
      <c r="R1303" t="str">
        <f>salesTable[sources_final]</f>
        <v>Agent_App_2025.csv</v>
      </c>
      <c r="S1303" s="22"/>
    </row>
    <row r="1304" spans="1:19" x14ac:dyDescent="0.3">
      <c r="A1304" s="8" t="str">
        <f>salesTable[orderRef_final]</f>
        <v>SUSPICIOUS</v>
      </c>
      <c r="B1304" s="17">
        <f>salesTable[orderDate_final]</f>
        <v>46019</v>
      </c>
      <c r="C1304" s="17" t="str">
        <f>salesTable[CustomerID_final]</f>
        <v>C0244</v>
      </c>
      <c r="D1304" s="17" t="str">
        <f>salesTable[firstName_Final]</f>
        <v>AKOSUA</v>
      </c>
      <c r="E1304" s="17" t="str">
        <f>salesTable[lastName_final]</f>
        <v>OWUSU</v>
      </c>
      <c r="F1304" s="17" t="str">
        <f>salesTable[Region_Final]</f>
        <v>TAMALE</v>
      </c>
      <c r="G1304" t="str">
        <f>salesTable[productID_Final]</f>
        <v>P006</v>
      </c>
      <c r="H1304" t="str">
        <f>salesTable[productName_final]</f>
        <v>STANDING DESK</v>
      </c>
      <c r="I1304" t="str">
        <f>salesTable[productCategory_finalStatus]</f>
        <v>FURNITURE</v>
      </c>
      <c r="J1304" t="str">
        <f>salesTable[customerType_Final]</f>
        <v>GOVERNMENT</v>
      </c>
      <c r="K1304" t="str">
        <f>salesTable[SalesChannel_final]</f>
        <v>IN-STORE</v>
      </c>
      <c r="L1304" t="str">
        <f>salesTable[paymentMethod_Final]</f>
        <v>CASH</v>
      </c>
      <c r="M1304">
        <f>salesTable[Quantity_final]</f>
        <v>8</v>
      </c>
      <c r="N1304">
        <f>salesTable[UnitPrice_final]</f>
        <v>1900</v>
      </c>
      <c r="O1304">
        <f>salesTable[revenue_final]</f>
        <v>15200</v>
      </c>
      <c r="P1304" t="str">
        <f>salesTable[Phone_final]</f>
        <v>0202932559</v>
      </c>
      <c r="Q1304" t="str">
        <f>salesTable[email_final]</f>
        <v>Akosua.Owusu42@Example.Com</v>
      </c>
      <c r="R1304" t="str">
        <f>salesTable[sources_final]</f>
        <v>Agent_App_2025.csv</v>
      </c>
      <c r="S1304" s="22"/>
    </row>
    <row r="1305" spans="1:19" x14ac:dyDescent="0.3">
      <c r="A1305" s="8" t="str">
        <f>salesTable[orderRef_final]</f>
        <v>SUSPICIOUS</v>
      </c>
      <c r="B1305" s="17">
        <f>salesTable[orderDate_final]</f>
        <v>45973</v>
      </c>
      <c r="C1305" s="17" t="str">
        <f>salesTable[CustomerID_final]</f>
        <v>C0376</v>
      </c>
      <c r="D1305" s="17" t="str">
        <f>salesTable[firstName_Final]</f>
        <v>KOJO</v>
      </c>
      <c r="E1305" s="17" t="str">
        <f>salesTable[lastName_final]</f>
        <v>OWUSU</v>
      </c>
      <c r="F1305" s="17" t="str">
        <f>salesTable[Region_Final]</f>
        <v>HO</v>
      </c>
      <c r="G1305" t="str">
        <f>salesTable[productID_Final]</f>
        <v>P009</v>
      </c>
      <c r="H1305" t="str">
        <f>salesTable[productName_final]</f>
        <v>FILING CABINET</v>
      </c>
      <c r="I1305" t="str">
        <f>salesTable[productCategory_finalStatus]</f>
        <v>OFFICE SUPPLIES</v>
      </c>
      <c r="J1305" t="str">
        <f>salesTable[customerType_Final]</f>
        <v>INDIVIDUAL</v>
      </c>
      <c r="K1305" t="str">
        <f>salesTable[SalesChannel_final]</f>
        <v>IN-STORE</v>
      </c>
      <c r="L1305" t="str">
        <f>salesTable[paymentMethod_Final]</f>
        <v>MOBILE MONEY</v>
      </c>
      <c r="M1305">
        <f>salesTable[Quantity_final]</f>
        <v>5</v>
      </c>
      <c r="N1305">
        <f>salesTable[UnitPrice_final]</f>
        <v>1030</v>
      </c>
      <c r="O1305">
        <f>salesTable[revenue_final]</f>
        <v>5150</v>
      </c>
      <c r="P1305" t="str">
        <f>salesTable[Phone_final]</f>
        <v>0203927018</v>
      </c>
      <c r="Q1305" t="str">
        <f>salesTable[email_final]</f>
        <v>Kojo.Owusu92@Example.Com</v>
      </c>
      <c r="R1305" t="str">
        <f>salesTable[sources_final]</f>
        <v>Agent_App_2025.csv</v>
      </c>
      <c r="S1305" s="22"/>
    </row>
    <row r="1306" spans="1:19" x14ac:dyDescent="0.3">
      <c r="A1306" s="8" t="str">
        <f>salesTable[orderRef_final]</f>
        <v>SUSPICIOUS</v>
      </c>
      <c r="B1306" s="17" t="str">
        <f>salesTable[orderDate_final]</f>
        <v>OUT OF SCOPE</v>
      </c>
      <c r="C1306" s="17" t="str">
        <f>salesTable[CustomerID_final]</f>
        <v>C0169</v>
      </c>
      <c r="D1306" s="17" t="str">
        <f>salesTable[firstName_Final]</f>
        <v>NAA</v>
      </c>
      <c r="E1306" s="17" t="str">
        <f>salesTable[lastName_final]</f>
        <v>MENSAH</v>
      </c>
      <c r="F1306" s="17" t="str">
        <f>salesTable[Region_Final]</f>
        <v>CAPE COAST</v>
      </c>
      <c r="G1306" t="str">
        <f>salesTable[productID_Final]</f>
        <v>P002</v>
      </c>
      <c r="H1306" t="str">
        <f>salesTable[productName_final]</f>
        <v>OFFICE CHAIR</v>
      </c>
      <c r="I1306" t="str">
        <f>salesTable[productCategory_finalStatus]</f>
        <v>FURNITURE</v>
      </c>
      <c r="J1306" t="str">
        <f>salesTable[customerType_Final]</f>
        <v>GOVERNMENT</v>
      </c>
      <c r="K1306" t="str">
        <f>salesTable[SalesChannel_final]</f>
        <v>IN-STORE</v>
      </c>
      <c r="L1306" t="str">
        <f>salesTable[paymentMethod_Final]</f>
        <v>BANK TRANSFER</v>
      </c>
      <c r="M1306">
        <f>salesTable[Quantity_final]</f>
        <v>1</v>
      </c>
      <c r="N1306">
        <f>salesTable[UnitPrice_final]</f>
        <v>850</v>
      </c>
      <c r="O1306" t="str">
        <f>salesTable[revenue_final]</f>
        <v>invalid</v>
      </c>
      <c r="P1306" t="str">
        <f>salesTable[Phone_final]</f>
        <v>0592678139</v>
      </c>
      <c r="Q1306" t="str">
        <f>salesTable[email_final]</f>
        <v>Naa.Mensah74@Example.Com</v>
      </c>
      <c r="R1306" t="str">
        <f>salesTable[sources_final]</f>
        <v>Online_Sales_2025.xlsx</v>
      </c>
      <c r="S1306" s="22"/>
    </row>
    <row r="1307" spans="1:19" x14ac:dyDescent="0.3">
      <c r="A1307" s="8" t="str">
        <f>salesTable[orderRef_final]</f>
        <v>SUSPICIOUS</v>
      </c>
      <c r="B1307" s="17">
        <f>salesTable[orderDate_final]</f>
        <v>45757</v>
      </c>
      <c r="C1307" s="17" t="str">
        <f>salesTable[CustomerID_final]</f>
        <v>C0302</v>
      </c>
      <c r="D1307" s="17" t="str">
        <f>salesTable[firstName_Final]</f>
        <v>DANIEL</v>
      </c>
      <c r="E1307" s="17" t="str">
        <f>salesTable[lastName_final]</f>
        <v>BADU</v>
      </c>
      <c r="F1307" s="17" t="str">
        <f>salesTable[Region_Final]</f>
        <v>HO</v>
      </c>
      <c r="G1307" t="str">
        <f>salesTable[productID_Final]</f>
        <v>P002</v>
      </c>
      <c r="H1307" t="str">
        <f>salesTable[productName_final]</f>
        <v>OFFICE CHAIR</v>
      </c>
      <c r="I1307" t="str">
        <f>salesTable[productCategory_finalStatus]</f>
        <v>FURNITURE</v>
      </c>
      <c r="J1307" t="str">
        <f>salesTable[customerType_Final]</f>
        <v>INDIVIDUAL</v>
      </c>
      <c r="K1307" t="str">
        <f>salesTable[SalesChannel_final]</f>
        <v>IN-STORE</v>
      </c>
      <c r="L1307" t="str">
        <f>salesTable[paymentMethod_Final]</f>
        <v>MOBILE MONEY</v>
      </c>
      <c r="M1307">
        <f>salesTable[Quantity_final]</f>
        <v>6</v>
      </c>
      <c r="N1307">
        <f>salesTable[UnitPrice_final]</f>
        <v>850</v>
      </c>
      <c r="O1307">
        <f>salesTable[revenue_final]</f>
        <v>5100</v>
      </c>
      <c r="P1307" t="str">
        <f>salesTable[Phone_final]</f>
        <v>0269243631</v>
      </c>
      <c r="Q1307" t="str">
        <f>salesTable[email_final]</f>
        <v>Daniel.Badu37@Example.Com</v>
      </c>
      <c r="R1307" t="str">
        <f>salesTable[sources_final]</f>
        <v>Retail_POS_2025.csv</v>
      </c>
      <c r="S1307" s="22"/>
    </row>
    <row r="1308" spans="1:19" x14ac:dyDescent="0.3">
      <c r="A1308" s="8" t="str">
        <f>salesTable[orderRef_final]</f>
        <v>SUSPICIOUS</v>
      </c>
      <c r="B1308" s="17" t="str">
        <f>salesTable[orderDate_final]</f>
        <v>OUT OF SCOPE</v>
      </c>
      <c r="C1308" s="17" t="str">
        <f>salesTable[CustomerID_final]</f>
        <v>C0162</v>
      </c>
      <c r="D1308" s="17" t="str">
        <f>salesTable[firstName_Final]</f>
        <v>KOFI</v>
      </c>
      <c r="E1308" s="17" t="str">
        <f>salesTable[lastName_final]</f>
        <v>OWUSU</v>
      </c>
      <c r="F1308" s="17" t="str">
        <f>salesTable[Region_Final]</f>
        <v>HO</v>
      </c>
      <c r="G1308" t="str">
        <f>salesTable[productID_Final]</f>
        <v>P008</v>
      </c>
      <c r="H1308" t="str">
        <f>salesTable[productName_final]</f>
        <v>MICROWAVE 25L</v>
      </c>
      <c r="I1308" t="str">
        <f>salesTable[productCategory_finalStatus]</f>
        <v>HOME APPLIANCES</v>
      </c>
      <c r="J1308" t="str">
        <f>salesTable[customerType_Final]</f>
        <v>BUSINESS</v>
      </c>
      <c r="K1308" t="str">
        <f>salesTable[SalesChannel_final]</f>
        <v>ONLINE</v>
      </c>
      <c r="L1308" t="str">
        <f>salesTable[paymentMethod_Final]</f>
        <v>BANK TRANSFER</v>
      </c>
      <c r="M1308">
        <f>salesTable[Quantity_final]</f>
        <v>10</v>
      </c>
      <c r="N1308">
        <f>salesTable[UnitPrice_final]</f>
        <v>1250</v>
      </c>
      <c r="O1308">
        <f>salesTable[revenue_final]</f>
        <v>12500</v>
      </c>
      <c r="P1308" t="str">
        <f>salesTable[Phone_final]</f>
        <v>0206396793</v>
      </c>
      <c r="Q1308" t="str">
        <f>salesTable[email_final]</f>
        <v>Kofi.Owusu56@Example.Com</v>
      </c>
      <c r="R1308" t="str">
        <f>salesTable[sources_final]</f>
        <v>Mobile_App_Export.csv</v>
      </c>
      <c r="S1308" s="22"/>
    </row>
    <row r="1309" spans="1:19" x14ac:dyDescent="0.3">
      <c r="A1309" s="8" t="str">
        <f>salesTable[orderRef_final]</f>
        <v>SUSPICIOUS</v>
      </c>
      <c r="B1309" s="17" t="str">
        <f>salesTable[orderDate_final]</f>
        <v>OUT OF SCOPE</v>
      </c>
      <c r="C1309" s="17" t="str">
        <f>salesTable[CustomerID_final]</f>
        <v>C0235</v>
      </c>
      <c r="D1309" s="17" t="str">
        <f>salesTable[firstName_Final]</f>
        <v>KOJO</v>
      </c>
      <c r="E1309" s="17" t="str">
        <f>salesTable[lastName_final]</f>
        <v>BADU</v>
      </c>
      <c r="F1309" s="17" t="str">
        <f>salesTable[Region_Final]</f>
        <v>HO</v>
      </c>
      <c r="G1309" t="str">
        <f>salesTable[productID_Final]</f>
        <v>P009</v>
      </c>
      <c r="H1309" t="str">
        <f>salesTable[productName_final]</f>
        <v>FILING CABINET</v>
      </c>
      <c r="I1309" t="str">
        <f>salesTable[productCategory_finalStatus]</f>
        <v>OFFICE SUPPLIES</v>
      </c>
      <c r="J1309" t="str">
        <f>salesTable[customerType_Final]</f>
        <v>INDIVIDUAL</v>
      </c>
      <c r="K1309" t="str">
        <f>salesTable[SalesChannel_final]</f>
        <v>IN-STORE</v>
      </c>
      <c r="L1309" t="str">
        <f>salesTable[paymentMethod_Final]</f>
        <v>CASH</v>
      </c>
      <c r="M1309">
        <f>salesTable[Quantity_final]</f>
        <v>3</v>
      </c>
      <c r="N1309">
        <f>salesTable[UnitPrice_final]</f>
        <v>980</v>
      </c>
      <c r="O1309">
        <f>salesTable[revenue_final]</f>
        <v>2940</v>
      </c>
      <c r="P1309" t="str">
        <f>salesTable[Phone_final]</f>
        <v>0275977056</v>
      </c>
      <c r="Q1309" t="str">
        <f>salesTable[email_final]</f>
        <v>Kojo.Badu93@Example.Com</v>
      </c>
      <c r="R1309" t="str">
        <f>salesTable[sources_final]</f>
        <v>Mobile_App_Export.csv</v>
      </c>
      <c r="S1309" s="22"/>
    </row>
    <row r="1310" spans="1:19" x14ac:dyDescent="0.3">
      <c r="A1310" s="8" t="str">
        <f>salesTable[orderRef_final]</f>
        <v>SUSPICIOUS</v>
      </c>
      <c r="B1310" s="17">
        <f>salesTable[orderDate_final]</f>
        <v>45905</v>
      </c>
      <c r="C1310" s="17" t="str">
        <f>salesTable[CustomerID_final]</f>
        <v>C0003</v>
      </c>
      <c r="D1310" s="17" t="str">
        <f>salesTable[firstName_Final]</f>
        <v>AKOSUA</v>
      </c>
      <c r="E1310" s="17" t="str">
        <f>salesTable[lastName_final]</f>
        <v>OSEI</v>
      </c>
      <c r="F1310" s="17" t="str">
        <f>salesTable[Region_Final]</f>
        <v>HO</v>
      </c>
      <c r="G1310" t="str">
        <f>salesTable[productID_Final]</f>
        <v>P007</v>
      </c>
      <c r="H1310" t="str">
        <f>salesTable[productName_final]</f>
        <v>COTTON SHIRT</v>
      </c>
      <c r="I1310" t="str">
        <f>salesTable[productCategory_finalStatus]</f>
        <v>CLOTHING</v>
      </c>
      <c r="J1310" t="str">
        <f>salesTable[customerType_Final]</f>
        <v>BUSINESS</v>
      </c>
      <c r="K1310" t="str">
        <f>salesTable[SalesChannel_final]</f>
        <v>AGENT</v>
      </c>
      <c r="L1310" t="str">
        <f>salesTable[paymentMethod_Final]</f>
        <v>CASH</v>
      </c>
      <c r="M1310">
        <f>salesTable[Quantity_final]</f>
        <v>7</v>
      </c>
      <c r="N1310">
        <f>salesTable[UnitPrice_final]</f>
        <v>180</v>
      </c>
      <c r="O1310" t="str">
        <f>salesTable[revenue_final]</f>
        <v>invalid</v>
      </c>
      <c r="P1310" t="str">
        <f>salesTable[Phone_final]</f>
        <v>0556538410</v>
      </c>
      <c r="Q1310" t="str">
        <f>salesTable[email_final]</f>
        <v>Akosua.Osei89@Example.Com</v>
      </c>
      <c r="R1310" t="str">
        <f>salesTable[sources_final]</f>
        <v>Agent_App_2025.csv</v>
      </c>
      <c r="S1310" s="22"/>
    </row>
    <row r="1311" spans="1:19" x14ac:dyDescent="0.3">
      <c r="A1311" s="8" t="str">
        <f>salesTable[orderRef_final]</f>
        <v>SUSPICIOUS</v>
      </c>
      <c r="B1311" s="17" t="str">
        <f>salesTable[orderDate_final]</f>
        <v>OUT OF SCOPE</v>
      </c>
      <c r="C1311" s="17" t="str">
        <f>salesTable[CustomerID_final]</f>
        <v>C0194</v>
      </c>
      <c r="D1311" s="17" t="str">
        <f>salesTable[firstName_Final]</f>
        <v>ADWOA</v>
      </c>
      <c r="E1311" s="17" t="str">
        <f>salesTable[lastName_final]</f>
        <v>ANTWI</v>
      </c>
      <c r="F1311" s="17" t="str">
        <f>salesTable[Region_Final]</f>
        <v>TAMALE</v>
      </c>
      <c r="G1311" t="str">
        <f>salesTable[productID_Final]</f>
        <v>P010</v>
      </c>
      <c r="H1311" t="str">
        <f>salesTable[productName_final]</f>
        <v>AIR CONDITIONER</v>
      </c>
      <c r="I1311" t="str">
        <f>salesTable[productCategory_finalStatus]</f>
        <v>HOME APPLIANCES</v>
      </c>
      <c r="J1311" t="str">
        <f>salesTable[customerType_Final]</f>
        <v>GOVERNMENT</v>
      </c>
      <c r="K1311" t="str">
        <f>salesTable[SalesChannel_final]</f>
        <v>MOBILE APP</v>
      </c>
      <c r="L1311" t="str">
        <f>salesTable[paymentMethod_Final]</f>
        <v>CARD</v>
      </c>
      <c r="M1311">
        <f>salesTable[Quantity_final]</f>
        <v>4</v>
      </c>
      <c r="N1311">
        <f>salesTable[UnitPrice_final]</f>
        <v>3600</v>
      </c>
      <c r="O1311">
        <f>salesTable[revenue_final]</f>
        <v>14400</v>
      </c>
      <c r="P1311" t="str">
        <f>salesTable[Phone_final]</f>
        <v>0249766727</v>
      </c>
      <c r="Q1311" t="str">
        <f>salesTable[email_final]</f>
        <v>Adwoa.Antwi1@Example.Com</v>
      </c>
      <c r="R1311" t="str">
        <f>salesTable[sources_final]</f>
        <v>Online_Sales_2025.xlsx</v>
      </c>
      <c r="S1311" s="22"/>
    </row>
    <row r="1312" spans="1:19" x14ac:dyDescent="0.3">
      <c r="A1312" s="8" t="str">
        <f>salesTable[orderRef_final]</f>
        <v>SUSPICIOUS</v>
      </c>
      <c r="B1312" s="17" t="str">
        <f>salesTable[orderDate_final]</f>
        <v>OUT OF SCOPE</v>
      </c>
      <c r="C1312" s="17" t="str">
        <f>salesTable[CustomerID_final]</f>
        <v>C0250</v>
      </c>
      <c r="D1312" s="17" t="str">
        <f>salesTable[firstName_Final]</f>
        <v>AKOSUA</v>
      </c>
      <c r="E1312" s="17" t="str">
        <f>salesTable[lastName_final]</f>
        <v>ANTWI</v>
      </c>
      <c r="F1312" s="17" t="str">
        <f>salesTable[Region_Final]</f>
        <v>TAMALE</v>
      </c>
      <c r="G1312" t="str">
        <f>salesTable[productID_Final]</f>
        <v>P004</v>
      </c>
      <c r="H1312" t="str">
        <f>salesTable[productName_final]</f>
        <v>LASER PRINTER</v>
      </c>
      <c r="I1312" t="str">
        <f>salesTable[productCategory_finalStatus]</f>
        <v>OFFICE SUPPLIES</v>
      </c>
      <c r="J1312" t="str">
        <f>salesTable[customerType_Final]</f>
        <v>BUSINESS</v>
      </c>
      <c r="K1312" t="str">
        <f>salesTable[SalesChannel_final]</f>
        <v>ONLINE</v>
      </c>
      <c r="L1312" t="str">
        <f>salesTable[paymentMethod_Final]</f>
        <v>CARD</v>
      </c>
      <c r="M1312">
        <f>salesTable[Quantity_final]</f>
        <v>6</v>
      </c>
      <c r="N1312">
        <f>salesTable[UnitPrice_final]</f>
        <v>1650</v>
      </c>
      <c r="O1312">
        <f>salesTable[revenue_final]</f>
        <v>9900</v>
      </c>
      <c r="P1312" t="str">
        <f>salesTable[Phone_final]</f>
        <v>0262592059</v>
      </c>
      <c r="Q1312" t="str">
        <f>salesTable[email_final]</f>
        <v>Akosua.Antwi19@Example.Com</v>
      </c>
      <c r="R1312" t="str">
        <f>salesTable[sources_final]</f>
        <v>Mobile_App_Export.csv</v>
      </c>
      <c r="S1312" s="22"/>
    </row>
    <row r="1313" spans="1:19" x14ac:dyDescent="0.3">
      <c r="A1313" s="8" t="str">
        <f>salesTable[orderRef_final]</f>
        <v>SUSPICIOUS</v>
      </c>
      <c r="B1313" s="17">
        <f>salesTable[orderDate_final]</f>
        <v>45686</v>
      </c>
      <c r="C1313" s="17" t="str">
        <f>salesTable[CustomerID_final]</f>
        <v>C0003</v>
      </c>
      <c r="D1313" s="17" t="str">
        <f>salesTable[firstName_Final]</f>
        <v>AKOSUA</v>
      </c>
      <c r="E1313" s="17" t="str">
        <f>salesTable[lastName_final]</f>
        <v>OSEI</v>
      </c>
      <c r="F1313" s="17" t="str">
        <f>salesTable[Region_Final]</f>
        <v>TAMALE</v>
      </c>
      <c r="G1313" t="str">
        <f>salesTable[productID_Final]</f>
        <v>P007</v>
      </c>
      <c r="H1313" t="str">
        <f>salesTable[productName_final]</f>
        <v>COTTON SHIRT</v>
      </c>
      <c r="I1313" t="str">
        <f>salesTable[productCategory_finalStatus]</f>
        <v>CLOTHING</v>
      </c>
      <c r="J1313" t="str">
        <f>salesTable[customerType_Final]</f>
        <v>INDIVIDUAL</v>
      </c>
      <c r="K1313" t="str">
        <f>salesTable[SalesChannel_final]</f>
        <v>ONLINE</v>
      </c>
      <c r="L1313" t="str">
        <f>salesTable[paymentMethod_Final]</f>
        <v>BANK TRANSFER</v>
      </c>
      <c r="M1313">
        <f>salesTable[Quantity_final]</f>
        <v>4</v>
      </c>
      <c r="N1313">
        <f>salesTable[UnitPrice_final]</f>
        <v>180</v>
      </c>
      <c r="O1313">
        <f>salesTable[revenue_final]</f>
        <v>720</v>
      </c>
      <c r="P1313" t="str">
        <f>salesTable[Phone_final]</f>
        <v>0243413361</v>
      </c>
      <c r="Q1313" t="str">
        <f>salesTable[email_final]</f>
        <v>Akosua.Osei88@Example.Com</v>
      </c>
      <c r="R1313" t="str">
        <f>salesTable[sources_final]</f>
        <v>Online_Sales_2025.xlsx</v>
      </c>
      <c r="S1313" s="22"/>
    </row>
    <row r="1314" spans="1:19" x14ac:dyDescent="0.3">
      <c r="A1314" s="8" t="str">
        <f>salesTable[orderRef_final]</f>
        <v>SUSPICIOUS</v>
      </c>
      <c r="B1314" s="17">
        <f>salesTable[orderDate_final]</f>
        <v>45843</v>
      </c>
      <c r="C1314" s="17" t="str">
        <f>salesTable[CustomerID_final]</f>
        <v>C0342</v>
      </c>
      <c r="D1314" s="17" t="str">
        <f>salesTable[firstName_Final]</f>
        <v>YAW</v>
      </c>
      <c r="E1314" s="17" t="str">
        <f>salesTable[lastName_final]</f>
        <v>BADU</v>
      </c>
      <c r="F1314" s="17" t="str">
        <f>salesTable[Region_Final]</f>
        <v>TAMALE</v>
      </c>
      <c r="G1314" t="str">
        <f>salesTable[productID_Final]</f>
        <v>P012</v>
      </c>
      <c r="H1314" t="str">
        <f>salesTable[productName_final]</f>
        <v>BLENDER PLUS</v>
      </c>
      <c r="I1314" t="str">
        <f>salesTable[productCategory_finalStatus]</f>
        <v>HOME APPLIANCES</v>
      </c>
      <c r="J1314" t="str">
        <f>salesTable[customerType_Final]</f>
        <v>INDIVIDUAL</v>
      </c>
      <c r="K1314" t="str">
        <f>salesTable[SalesChannel_final]</f>
        <v>IN-STORE</v>
      </c>
      <c r="L1314" t="str">
        <f>salesTable[paymentMethod_Final]</f>
        <v>BANK TRANSFER</v>
      </c>
      <c r="M1314">
        <f>salesTable[Quantity_final]</f>
        <v>12</v>
      </c>
      <c r="N1314" t="str">
        <f>salesTable[UnitPrice_final]</f>
        <v>INVALID</v>
      </c>
      <c r="O1314" t="str">
        <f>salesTable[revenue_final]</f>
        <v>INVALID</v>
      </c>
      <c r="P1314" t="str">
        <f>salesTable[Phone_final]</f>
        <v>0545383315</v>
      </c>
      <c r="Q1314" t="str">
        <f>salesTable[email_final]</f>
        <v>Yaw.Badu90@Example.Com</v>
      </c>
      <c r="R1314" t="str">
        <f>salesTable[sources_final]</f>
        <v>Mobile_App_Export.csv</v>
      </c>
      <c r="S1314" s="22"/>
    </row>
    <row r="1315" spans="1:19" x14ac:dyDescent="0.3">
      <c r="A1315" s="8" t="str">
        <f>salesTable[orderRef_final]</f>
        <v>SUSPICIOUS</v>
      </c>
      <c r="B1315" s="17">
        <f>salesTable[orderDate_final]</f>
        <v>45958</v>
      </c>
      <c r="C1315" s="17" t="str">
        <f>salesTable[CustomerID_final]</f>
        <v>C0196</v>
      </c>
      <c r="D1315" s="17" t="str">
        <f>salesTable[firstName_Final]</f>
        <v>KWAME</v>
      </c>
      <c r="E1315" s="17" t="str">
        <f>salesTable[lastName_final]</f>
        <v>OSEI</v>
      </c>
      <c r="F1315" s="17" t="str">
        <f>salesTable[Region_Final]</f>
        <v>TAMALE</v>
      </c>
      <c r="G1315" t="str">
        <f>salesTable[productID_Final]</f>
        <v>P012</v>
      </c>
      <c r="H1315" t="str">
        <f>salesTable[productName_final]</f>
        <v>BLENDER PLUS</v>
      </c>
      <c r="I1315" t="str">
        <f>salesTable[productCategory_finalStatus]</f>
        <v>HOME APPLIANCES</v>
      </c>
      <c r="J1315" t="str">
        <f>salesTable[customerType_Final]</f>
        <v>BUSINESS</v>
      </c>
      <c r="K1315" t="str">
        <f>salesTable[SalesChannel_final]</f>
        <v>IN-STORE</v>
      </c>
      <c r="L1315" t="str">
        <f>salesTable[paymentMethod_Final]</f>
        <v>CARD</v>
      </c>
      <c r="M1315">
        <f>salesTable[Quantity_final]</f>
        <v>9</v>
      </c>
      <c r="N1315">
        <f>salesTable[UnitPrice_final]</f>
        <v>620</v>
      </c>
      <c r="O1315">
        <f>salesTable[revenue_final]</f>
        <v>5580</v>
      </c>
      <c r="P1315" t="str">
        <f>salesTable[Phone_final]</f>
        <v>0245857005</v>
      </c>
      <c r="Q1315" t="str">
        <f>salesTable[email_final]</f>
        <v>Kwame.Osei80@Example.Com</v>
      </c>
      <c r="R1315" t="str">
        <f>salesTable[sources_final]</f>
        <v>Agent_App_2025.csv</v>
      </c>
      <c r="S1315" s="22"/>
    </row>
    <row r="1316" spans="1:19" x14ac:dyDescent="0.3">
      <c r="A1316" s="8" t="str">
        <f>salesTable[orderRef_final]</f>
        <v>SUSPICIOUS</v>
      </c>
      <c r="B1316" s="17">
        <f>salesTable[orderDate_final]</f>
        <v>45842</v>
      </c>
      <c r="C1316" s="17" t="str">
        <f>salesTable[CustomerID_final]</f>
        <v>C0118</v>
      </c>
      <c r="D1316" s="17" t="str">
        <f>salesTable[firstName_Final]</f>
        <v>KOFI</v>
      </c>
      <c r="E1316" s="17" t="str">
        <f>salesTable[lastName_final]</f>
        <v>APPIAH</v>
      </c>
      <c r="F1316" s="17" t="str">
        <f>salesTable[Region_Final]</f>
        <v>TAMALE</v>
      </c>
      <c r="G1316" t="str">
        <f>salesTable[productID_Final]</f>
        <v>P006</v>
      </c>
      <c r="H1316" t="str">
        <f>salesTable[productName_final]</f>
        <v>STANDING DESK</v>
      </c>
      <c r="I1316" t="str">
        <f>salesTable[productCategory_finalStatus]</f>
        <v>FURNITURE</v>
      </c>
      <c r="J1316" t="str">
        <f>salesTable[customerType_Final]</f>
        <v>BUSINESS</v>
      </c>
      <c r="K1316" t="str">
        <f>salesTable[SalesChannel_final]</f>
        <v>ONLINE</v>
      </c>
      <c r="L1316" t="str">
        <f>salesTable[paymentMethod_Final]</f>
        <v>CASH</v>
      </c>
      <c r="M1316">
        <f>salesTable[Quantity_final]</f>
        <v>11</v>
      </c>
      <c r="N1316">
        <f>salesTable[UnitPrice_final]</f>
        <v>1900</v>
      </c>
      <c r="O1316">
        <f>salesTable[revenue_final]</f>
        <v>20900</v>
      </c>
      <c r="P1316" t="str">
        <f>salesTable[Phone_final]</f>
        <v>0501834451</v>
      </c>
      <c r="Q1316" t="str">
        <f>salesTable[email_final]</f>
        <v>Kofi.Appiah22@Example.Com</v>
      </c>
      <c r="R1316" t="str">
        <f>salesTable[sources_final]</f>
        <v>Agent_App_2025.csv</v>
      </c>
      <c r="S1316" s="22"/>
    </row>
    <row r="1317" spans="1:19" x14ac:dyDescent="0.3">
      <c r="A1317" s="8" t="str">
        <f>salesTable[orderRef_final]</f>
        <v>SUSPICIOUS</v>
      </c>
      <c r="B1317" s="17">
        <f>salesTable[orderDate_final]</f>
        <v>45804</v>
      </c>
      <c r="C1317" s="17" t="str">
        <f>salesTable[CustomerID_final]</f>
        <v>C0238</v>
      </c>
      <c r="D1317" s="17" t="str">
        <f>salesTable[firstName_Final]</f>
        <v>KOJO</v>
      </c>
      <c r="E1317" s="17" t="str">
        <f>salesTable[lastName_final]</f>
        <v>APPIAH</v>
      </c>
      <c r="F1317" s="17" t="str">
        <f>salesTable[Region_Final]</f>
        <v>TAMALE</v>
      </c>
      <c r="G1317" t="str">
        <f>salesTable[productID_Final]</f>
        <v>P004</v>
      </c>
      <c r="H1317" t="str">
        <f>salesTable[productName_final]</f>
        <v>LASER PRINTER</v>
      </c>
      <c r="I1317" t="str">
        <f>salesTable[productCategory_finalStatus]</f>
        <v>OFFICE SUPPLIES</v>
      </c>
      <c r="J1317" t="str">
        <f>salesTable[customerType_Final]</f>
        <v>INDIVIDUAL</v>
      </c>
      <c r="K1317" t="str">
        <f>salesTable[SalesChannel_final]</f>
        <v>MOBILE APP</v>
      </c>
      <c r="L1317" t="str">
        <f>salesTable[paymentMethod_Final]</f>
        <v>BANK TRANSFER</v>
      </c>
      <c r="M1317">
        <f>salesTable[Quantity_final]</f>
        <v>3</v>
      </c>
      <c r="N1317">
        <f>salesTable[UnitPrice_final]</f>
        <v>1650</v>
      </c>
      <c r="O1317">
        <f>salesTable[revenue_final]</f>
        <v>4950</v>
      </c>
      <c r="P1317" t="str">
        <f>salesTable[Phone_final]</f>
        <v>0262744265</v>
      </c>
      <c r="Q1317" t="str">
        <f>salesTable[email_final]</f>
        <v>Kojo.Appiah25@Example.Com</v>
      </c>
      <c r="R1317" t="str">
        <f>salesTable[sources_final]</f>
        <v>Retail_POS_2025.csv</v>
      </c>
      <c r="S1317" s="22"/>
    </row>
    <row r="1318" spans="1:19" x14ac:dyDescent="0.3">
      <c r="A1318" s="8" t="str">
        <f>salesTable[orderRef_final]</f>
        <v>SUSPICIOUS</v>
      </c>
      <c r="B1318" s="17">
        <f>salesTable[orderDate_final]</f>
        <v>45977</v>
      </c>
      <c r="C1318" s="17" t="str">
        <f>salesTable[CustomerID_final]</f>
        <v>C0292</v>
      </c>
      <c r="D1318" s="17" t="str">
        <f>salesTable[firstName_Final]</f>
        <v>ABENA</v>
      </c>
      <c r="E1318" s="17" t="str">
        <f>salesTable[lastName_final]</f>
        <v>ADDO</v>
      </c>
      <c r="F1318" s="17" t="str">
        <f>salesTable[Region_Final]</f>
        <v>HO</v>
      </c>
      <c r="G1318" t="str">
        <f>salesTable[productID_Final]</f>
        <v>P009</v>
      </c>
      <c r="H1318" t="str">
        <f>salesTable[productName_final]</f>
        <v>FILING CABINET</v>
      </c>
      <c r="I1318" t="str">
        <f>salesTable[productCategory_finalStatus]</f>
        <v>OFFICE SUPPLIES</v>
      </c>
      <c r="J1318" t="str">
        <f>salesTable[customerType_Final]</f>
        <v>BUSINESS</v>
      </c>
      <c r="K1318" t="str">
        <f>salesTable[SalesChannel_final]</f>
        <v>ONLINE</v>
      </c>
      <c r="L1318" t="str">
        <f>salesTable[paymentMethod_Final]</f>
        <v>MOBILE MONEY</v>
      </c>
      <c r="M1318">
        <f>salesTable[Quantity_final]</f>
        <v>5</v>
      </c>
      <c r="N1318">
        <f>salesTable[UnitPrice_final]</f>
        <v>980</v>
      </c>
      <c r="O1318">
        <f>salesTable[revenue_final]</f>
        <v>4900</v>
      </c>
      <c r="P1318" t="str">
        <f>salesTable[Phone_final]</f>
        <v>0508411853</v>
      </c>
      <c r="Q1318" t="str">
        <f>salesTable[email_final]</f>
        <v>Abena.Addo41@Example.Com</v>
      </c>
      <c r="R1318" t="str">
        <f>salesTable[sources_final]</f>
        <v>Mobile_App_Export.csv</v>
      </c>
      <c r="S1318" s="22"/>
    </row>
    <row r="1319" spans="1:19" x14ac:dyDescent="0.3">
      <c r="A1319" s="8" t="str">
        <f>salesTable[orderRef_final]</f>
        <v>SUSPICIOUS</v>
      </c>
      <c r="B1319" s="17" t="str">
        <f>salesTable[orderDate_final]</f>
        <v>OUT OF SCOPE</v>
      </c>
      <c r="C1319" s="17" t="str">
        <f>salesTable[CustomerID_final]</f>
        <v>C0214</v>
      </c>
      <c r="D1319" s="17" t="str">
        <f>salesTable[firstName_Final]</f>
        <v>NAA</v>
      </c>
      <c r="E1319" s="17" t="str">
        <f>salesTable[lastName_final]</f>
        <v>ADDO</v>
      </c>
      <c r="F1319" s="17" t="str">
        <f>salesTable[Region_Final]</f>
        <v>TAMALE</v>
      </c>
      <c r="G1319" t="str">
        <f>salesTable[productID_Final]</f>
        <v>P011</v>
      </c>
      <c r="H1319" t="str">
        <f>salesTable[productName_final]</f>
        <v>EXECUTIVE DESK</v>
      </c>
      <c r="I1319" t="str">
        <f>salesTable[productCategory_finalStatus]</f>
        <v>FURNITURE</v>
      </c>
      <c r="J1319" t="str">
        <f>salesTable[customerType_Final]</f>
        <v>INDIVIDUAL</v>
      </c>
      <c r="K1319" t="str">
        <f>salesTable[SalesChannel_final]</f>
        <v>MOBILE APP</v>
      </c>
      <c r="L1319" t="str">
        <f>salesTable[paymentMethod_Final]</f>
        <v>CASH</v>
      </c>
      <c r="M1319">
        <f>salesTable[Quantity_final]</f>
        <v>3</v>
      </c>
      <c r="N1319">
        <f>salesTable[UnitPrice_final]</f>
        <v>2400</v>
      </c>
      <c r="O1319">
        <f>salesTable[revenue_final]</f>
        <v>7200</v>
      </c>
      <c r="P1319" t="str">
        <f>salesTable[Phone_final]</f>
        <v>0501793034</v>
      </c>
      <c r="Q1319" t="str">
        <f>salesTable[email_final]</f>
        <v>Naa.Addo50@Example.Com</v>
      </c>
      <c r="R1319" t="str">
        <f>salesTable[sources_final]</f>
        <v>Retail_POS_2025.csv</v>
      </c>
      <c r="S1319" s="22"/>
    </row>
    <row r="1320" spans="1:19" x14ac:dyDescent="0.3">
      <c r="A1320" s="8" t="str">
        <f>salesTable[orderRef_final]</f>
        <v>SUSPICIOUS</v>
      </c>
      <c r="B1320" s="17" t="str">
        <f>salesTable[orderDate_final]</f>
        <v>OUT OF SCOPE</v>
      </c>
      <c r="C1320" s="17" t="str">
        <f>salesTable[CustomerID_final]</f>
        <v>C0176</v>
      </c>
      <c r="D1320" s="17" t="str">
        <f>salesTable[firstName_Final]</f>
        <v>DANIEL</v>
      </c>
      <c r="E1320" s="17" t="str">
        <f>salesTable[lastName_final]</f>
        <v>APPIAH</v>
      </c>
      <c r="F1320" s="17" t="str">
        <f>salesTable[Region_Final]</f>
        <v>HO</v>
      </c>
      <c r="G1320" t="str">
        <f>salesTable[productID_Final]</f>
        <v>P006</v>
      </c>
      <c r="H1320" t="str">
        <f>salesTable[productName_final]</f>
        <v>STANDING DESK</v>
      </c>
      <c r="I1320" t="str">
        <f>salesTable[productCategory_finalStatus]</f>
        <v>FURNITURE</v>
      </c>
      <c r="J1320" t="str">
        <f>salesTable[customerType_Final]</f>
        <v>BUSINESS</v>
      </c>
      <c r="K1320" t="str">
        <f>salesTable[SalesChannel_final]</f>
        <v>IN-STORE</v>
      </c>
      <c r="L1320" t="str">
        <f>salesTable[paymentMethod_Final]</f>
        <v>MOBILE MONEY</v>
      </c>
      <c r="M1320">
        <f>salesTable[Quantity_final]</f>
        <v>6</v>
      </c>
      <c r="N1320">
        <f>salesTable[UnitPrice_final]</f>
        <v>1900</v>
      </c>
      <c r="O1320">
        <f>salesTable[revenue_final]</f>
        <v>11400</v>
      </c>
      <c r="P1320" t="str">
        <f>salesTable[Phone_final]</f>
        <v>0594320149</v>
      </c>
      <c r="Q1320" t="str">
        <f>salesTable[email_final]</f>
        <v>Daniel.Appiah39@Example.Com</v>
      </c>
      <c r="R1320" t="str">
        <f>salesTable[sources_final]</f>
        <v>Agent_App_2025.csv</v>
      </c>
      <c r="S1320" s="22"/>
    </row>
    <row r="1321" spans="1:19" x14ac:dyDescent="0.3">
      <c r="A1321" s="8" t="str">
        <f>salesTable[orderRef_final]</f>
        <v>SUSPICIOUS</v>
      </c>
      <c r="B1321" s="17" t="str">
        <f>salesTable[orderDate_final]</f>
        <v>MISSING</v>
      </c>
      <c r="C1321" s="17" t="str">
        <f>salesTable[CustomerID_final]</f>
        <v>C0360</v>
      </c>
      <c r="D1321" s="17" t="str">
        <f>salesTable[firstName_Final]</f>
        <v>KOFI</v>
      </c>
      <c r="E1321" s="17" t="str">
        <f>salesTable[lastName_final]</f>
        <v>OWUSU</v>
      </c>
      <c r="F1321" s="17" t="str">
        <f>salesTable[Region_Final]</f>
        <v>HO</v>
      </c>
      <c r="G1321" t="str">
        <f>salesTable[productID_Final]</f>
        <v>P011</v>
      </c>
      <c r="H1321" t="str">
        <f>salesTable[productName_final]</f>
        <v>EXECUTIVE DESK</v>
      </c>
      <c r="I1321" t="str">
        <f>salesTable[productCategory_finalStatus]</f>
        <v>FURNITURE</v>
      </c>
      <c r="J1321" t="str">
        <f>salesTable[customerType_Final]</f>
        <v>BUSINESS</v>
      </c>
      <c r="K1321" t="str">
        <f>salesTable[SalesChannel_final]</f>
        <v>IN-STORE</v>
      </c>
      <c r="L1321" t="str">
        <f>salesTable[paymentMethod_Final]</f>
        <v>MOBILE MONEY</v>
      </c>
      <c r="M1321">
        <f>salesTable[Quantity_final]</f>
        <v>8</v>
      </c>
      <c r="N1321">
        <f>salesTable[UnitPrice_final]</f>
        <v>2400</v>
      </c>
      <c r="O1321">
        <f>salesTable[revenue_final]</f>
        <v>19200</v>
      </c>
      <c r="P1321" t="str">
        <f>salesTable[Phone_final]</f>
        <v>0559924965</v>
      </c>
      <c r="Q1321" t="str">
        <f>salesTable[email_final]</f>
        <v>Kofi.Owusu46@Example.Con</v>
      </c>
      <c r="R1321" t="str">
        <f>salesTable[sources_final]</f>
        <v>Retail_POS_2025.csv</v>
      </c>
      <c r="S1321" s="22"/>
    </row>
    <row r="1322" spans="1:19" x14ac:dyDescent="0.3">
      <c r="A1322" s="8" t="str">
        <f>salesTable[orderRef_final]</f>
        <v>SUSPICIOUS</v>
      </c>
      <c r="B1322" s="17">
        <f>salesTable[orderDate_final]</f>
        <v>45953</v>
      </c>
      <c r="C1322" s="17" t="str">
        <f>salesTable[CustomerID_final]</f>
        <v>C0087</v>
      </c>
      <c r="D1322" s="17" t="str">
        <f>salesTable[firstName_Final]</f>
        <v>DANIEL</v>
      </c>
      <c r="E1322" s="17" t="str">
        <f>salesTable[lastName_final]</f>
        <v>APPIAH</v>
      </c>
      <c r="F1322" s="17" t="str">
        <f>salesTable[Region_Final]</f>
        <v>TAMALE</v>
      </c>
      <c r="G1322" t="str">
        <f>salesTable[productID_Final]</f>
        <v>P001</v>
      </c>
      <c r="H1322" t="str">
        <f>salesTable[productName_final]</f>
        <v>LAPTOP PRO 14</v>
      </c>
      <c r="I1322" t="str">
        <f>salesTable[productCategory_finalStatus]</f>
        <v>ELECTRONICS</v>
      </c>
      <c r="J1322" t="str">
        <f>salesTable[customerType_Final]</f>
        <v>BUSINESS</v>
      </c>
      <c r="K1322" t="str">
        <f>salesTable[SalesChannel_final]</f>
        <v>ONLINE</v>
      </c>
      <c r="L1322" t="str">
        <f>salesTable[paymentMethod_Final]</f>
        <v>BANK TRANSFER</v>
      </c>
      <c r="M1322">
        <f>salesTable[Quantity_final]</f>
        <v>3</v>
      </c>
      <c r="N1322">
        <f>salesTable[UnitPrice_final]</f>
        <v>4200</v>
      </c>
      <c r="O1322">
        <f>salesTable[revenue_final]</f>
        <v>12600</v>
      </c>
      <c r="P1322" t="str">
        <f>salesTable[Phone_final]</f>
        <v>0501825503</v>
      </c>
      <c r="Q1322" t="str">
        <f>salesTable[email_final]</f>
        <v>Daniel.Appiah7@Example.Com</v>
      </c>
      <c r="R1322" t="str">
        <f>salesTable[sources_final]</f>
        <v>Online_Sales_2025.xlsx</v>
      </c>
      <c r="S1322" s="22"/>
    </row>
    <row r="1323" spans="1:19" x14ac:dyDescent="0.3">
      <c r="A1323" s="8" t="str">
        <f>salesTable[orderRef_final]</f>
        <v>SUSPICIOUS</v>
      </c>
      <c r="B1323" s="17">
        <f>salesTable[orderDate_final]</f>
        <v>45779</v>
      </c>
      <c r="C1323" s="17" t="str">
        <f>salesTable[CustomerID_final]</f>
        <v>C0116</v>
      </c>
      <c r="D1323" s="17" t="str">
        <f>salesTable[firstName_Final]</f>
        <v>ADWOA</v>
      </c>
      <c r="E1323" s="17" t="str">
        <f>salesTable[lastName_final]</f>
        <v>BADU</v>
      </c>
      <c r="F1323" s="17" t="str">
        <f>salesTable[Region_Final]</f>
        <v>KUMASI</v>
      </c>
      <c r="G1323" t="str">
        <f>salesTable[productID_Final]</f>
        <v>P001</v>
      </c>
      <c r="H1323" t="str">
        <f>salesTable[productName_final]</f>
        <v>LAPTOP PRO 14</v>
      </c>
      <c r="I1323" t="str">
        <f>salesTable[productCategory_finalStatus]</f>
        <v>ELECTRONICS</v>
      </c>
      <c r="J1323" t="str">
        <f>salesTable[customerType_Final]</f>
        <v>BUSINESS</v>
      </c>
      <c r="K1323" t="str">
        <f>salesTable[SalesChannel_final]</f>
        <v>AGENT</v>
      </c>
      <c r="L1323" t="str">
        <f>salesTable[paymentMethod_Final]</f>
        <v>BANK TRANSFER</v>
      </c>
      <c r="M1323">
        <f>salesTable[Quantity_final]</f>
        <v>3</v>
      </c>
      <c r="N1323">
        <f>salesTable[UnitPrice_final]</f>
        <v>4200</v>
      </c>
      <c r="O1323">
        <f>salesTable[revenue_final]</f>
        <v>12600</v>
      </c>
      <c r="P1323" t="str">
        <f>salesTable[Phone_final]</f>
        <v>0244902638</v>
      </c>
      <c r="Q1323" t="str">
        <f>salesTable[email_final]</f>
        <v>Adwoa.Badu13Example.Com</v>
      </c>
      <c r="R1323" t="str">
        <f>salesTable[sources_final]</f>
        <v>Online_Sales_2025.xlsx</v>
      </c>
      <c r="S1323" s="22"/>
    </row>
    <row r="1324" spans="1:19" x14ac:dyDescent="0.3">
      <c r="A1324" s="8" t="str">
        <f>salesTable[orderRef_final]</f>
        <v>SUSPICIOUS</v>
      </c>
      <c r="B1324" s="17" t="str">
        <f>salesTable[orderDate_final]</f>
        <v>OUT OF SCOPE</v>
      </c>
      <c r="C1324" s="17" t="str">
        <f>salesTable[CustomerID_final]</f>
        <v>C0053</v>
      </c>
      <c r="D1324" s="17" t="str">
        <f>salesTable[firstName_Final]</f>
        <v>ABENA</v>
      </c>
      <c r="E1324" s="17" t="str">
        <f>salesTable[lastName_final]</f>
        <v>OWUSU</v>
      </c>
      <c r="F1324" s="17" t="str">
        <f>salesTable[Region_Final]</f>
        <v>TAMALE</v>
      </c>
      <c r="G1324" t="str">
        <f>salesTable[productID_Final]</f>
        <v>P007</v>
      </c>
      <c r="H1324" t="str">
        <f>salesTable[productName_final]</f>
        <v>COTTON SHIRT</v>
      </c>
      <c r="I1324" t="str">
        <f>salesTable[productCategory_finalStatus]</f>
        <v>CLOTHING</v>
      </c>
      <c r="J1324" t="str">
        <f>salesTable[customerType_Final]</f>
        <v>INDIVIDUAL</v>
      </c>
      <c r="K1324" t="str">
        <f>salesTable[SalesChannel_final]</f>
        <v>IN-STORE</v>
      </c>
      <c r="L1324" t="str">
        <f>salesTable[paymentMethod_Final]</f>
        <v>MOBILE MONEY</v>
      </c>
      <c r="M1324">
        <f>salesTable[Quantity_final]</f>
        <v>8</v>
      </c>
      <c r="N1324">
        <f>salesTable[UnitPrice_final]</f>
        <v>180</v>
      </c>
      <c r="O1324">
        <f>salesTable[revenue_final]</f>
        <v>1440</v>
      </c>
      <c r="P1324" t="str">
        <f>salesTable[Phone_final]</f>
        <v>0245015167</v>
      </c>
      <c r="Q1324" t="str">
        <f>salesTable[email_final]</f>
        <v>Abena.Owusu27Example.Com</v>
      </c>
      <c r="R1324" t="str">
        <f>salesTable[sources_final]</f>
        <v>Mobile_App_Export.csv</v>
      </c>
      <c r="S1324" s="22"/>
    </row>
    <row r="1325" spans="1:19" x14ac:dyDescent="0.3">
      <c r="A1325" s="8" t="str">
        <f>salesTable[orderRef_final]</f>
        <v>SUSPICIOUS</v>
      </c>
      <c r="B1325" s="17">
        <f>salesTable[orderDate_final]</f>
        <v>45852</v>
      </c>
      <c r="C1325" s="17" t="str">
        <f>salesTable[CustomerID_final]</f>
        <v>C0211</v>
      </c>
      <c r="D1325" s="17" t="str">
        <f>salesTable[firstName_Final]</f>
        <v>AMA</v>
      </c>
      <c r="E1325" s="17" t="str">
        <f>salesTable[lastName_final]</f>
        <v>BADU</v>
      </c>
      <c r="F1325" s="17" t="str">
        <f>salesTable[Region_Final]</f>
        <v>HO</v>
      </c>
      <c r="G1325" t="str">
        <f>salesTable[productID_Final]</f>
        <v>P011</v>
      </c>
      <c r="H1325" t="str">
        <f>salesTable[productName_final]</f>
        <v>EXECUTIVE DESK</v>
      </c>
      <c r="I1325" t="str">
        <f>salesTable[productCategory_finalStatus]</f>
        <v>FURNITURE</v>
      </c>
      <c r="J1325" t="str">
        <f>salesTable[customerType_Final]</f>
        <v>INDIVIDUAL</v>
      </c>
      <c r="K1325" t="str">
        <f>salesTable[SalesChannel_final]</f>
        <v>ONLINE</v>
      </c>
      <c r="L1325" t="str">
        <f>salesTable[paymentMethod_Final]</f>
        <v>CASH</v>
      </c>
      <c r="M1325">
        <f>salesTable[Quantity_final]</f>
        <v>8</v>
      </c>
      <c r="N1325">
        <f>salesTable[UnitPrice_final]</f>
        <v>2400</v>
      </c>
      <c r="O1325">
        <f>salesTable[revenue_final]</f>
        <v>19200</v>
      </c>
      <c r="P1325" t="str">
        <f>salesTable[Phone_final]</f>
        <v>0559338848</v>
      </c>
      <c r="Q1325" t="str">
        <f>salesTable[email_final]</f>
        <v>Ama.Badu25@Example.Com</v>
      </c>
      <c r="R1325" t="str">
        <f>salesTable[sources_final]</f>
        <v>Online_Sales_2025.xlsx</v>
      </c>
      <c r="S1325" s="22"/>
    </row>
    <row r="1326" spans="1:19" x14ac:dyDescent="0.3">
      <c r="A1326" s="8" t="str">
        <f>salesTable[orderRef_final]</f>
        <v>SUSPICIOUS</v>
      </c>
      <c r="B1326" s="17">
        <f>salesTable[orderDate_final]</f>
        <v>45707</v>
      </c>
      <c r="C1326" s="17" t="str">
        <f>salesTable[CustomerID_final]</f>
        <v>C0268</v>
      </c>
      <c r="D1326" s="17" t="str">
        <f>salesTable[firstName_Final]</f>
        <v>AMA</v>
      </c>
      <c r="E1326" s="17" t="str">
        <f>salesTable[lastName_final]</f>
        <v>MENSAH</v>
      </c>
      <c r="F1326" s="17" t="str">
        <f>salesTable[Region_Final]</f>
        <v>TAMALE</v>
      </c>
      <c r="G1326" t="str">
        <f>salesTable[productID_Final]</f>
        <v>P006</v>
      </c>
      <c r="H1326" t="str">
        <f>salesTable[productName_final]</f>
        <v>STANDING DESK</v>
      </c>
      <c r="I1326" t="str">
        <f>salesTable[productCategory_finalStatus]</f>
        <v>FURNITURE</v>
      </c>
      <c r="J1326" t="str">
        <f>salesTable[customerType_Final]</f>
        <v>GOVERNMENT</v>
      </c>
      <c r="K1326" t="str">
        <f>salesTable[SalesChannel_final]</f>
        <v>MOBILE APP</v>
      </c>
      <c r="L1326" t="str">
        <f>salesTable[paymentMethod_Final]</f>
        <v>BANK TRANSFER</v>
      </c>
      <c r="M1326">
        <f>salesTable[Quantity_final]</f>
        <v>12</v>
      </c>
      <c r="N1326">
        <f>salesTable[UnitPrice_final]</f>
        <v>1900</v>
      </c>
      <c r="O1326">
        <f>salesTable[revenue_final]</f>
        <v>22800</v>
      </c>
      <c r="P1326" t="str">
        <f>salesTable[Phone_final]</f>
        <v>0242293544</v>
      </c>
      <c r="Q1326" t="str">
        <f>salesTable[email_final]</f>
        <v>Ama.Mensah69@Example.Com</v>
      </c>
      <c r="R1326" t="str">
        <f>salesTable[sources_final]</f>
        <v>Retail_POS_2025.csv</v>
      </c>
      <c r="S1326" s="22"/>
    </row>
    <row r="1327" spans="1:19" x14ac:dyDescent="0.3">
      <c r="A1327" s="8" t="str">
        <f>salesTable[orderRef_final]</f>
        <v>SUSPICIOUS</v>
      </c>
      <c r="B1327" s="17" t="str">
        <f>salesTable[orderDate_final]</f>
        <v>OUT OF SCOPE</v>
      </c>
      <c r="C1327" s="17" t="str">
        <f>salesTable[CustomerID_final]</f>
        <v>C0303</v>
      </c>
      <c r="D1327" s="17" t="str">
        <f>salesTable[firstName_Final]</f>
        <v>KWAME</v>
      </c>
      <c r="E1327" s="17" t="str">
        <f>salesTable[lastName_final]</f>
        <v>ADDO</v>
      </c>
      <c r="F1327" s="17" t="str">
        <f>salesTable[Region_Final]</f>
        <v>KUMASI</v>
      </c>
      <c r="G1327" t="str">
        <f>salesTable[productID_Final]</f>
        <v>P004</v>
      </c>
      <c r="H1327" t="str">
        <f>salesTable[productName_final]</f>
        <v>LASER PRINTER</v>
      </c>
      <c r="I1327" t="str">
        <f>salesTable[productCategory_finalStatus]</f>
        <v>OFFICE SUPPLIES</v>
      </c>
      <c r="J1327" t="str">
        <f>salesTable[customerType_Final]</f>
        <v>INDIVIDUAL</v>
      </c>
      <c r="K1327" t="str">
        <f>salesTable[SalesChannel_final]</f>
        <v>AGENT</v>
      </c>
      <c r="L1327" t="str">
        <f>salesTable[paymentMethod_Final]</f>
        <v>BANK TRANSFER</v>
      </c>
      <c r="M1327">
        <f>salesTable[Quantity_final]</f>
        <v>3</v>
      </c>
      <c r="N1327">
        <f>salesTable[UnitPrice_final]</f>
        <v>1650</v>
      </c>
      <c r="O1327">
        <f>salesTable[revenue_final]</f>
        <v>4950</v>
      </c>
      <c r="P1327" t="str">
        <f>salesTable[Phone_final]</f>
        <v>0552221698</v>
      </c>
      <c r="Q1327" t="str">
        <f>salesTable[email_final]</f>
        <v>Kwame.Addo58@Example.Com</v>
      </c>
      <c r="R1327" t="str">
        <f>salesTable[sources_final]</f>
        <v>Online_Sales_2025.xlsx</v>
      </c>
      <c r="S1327" s="22"/>
    </row>
    <row r="1328" spans="1:19" x14ac:dyDescent="0.3">
      <c r="A1328" s="8" t="str">
        <f>salesTable[orderRef_final]</f>
        <v>SUSPICIOUS</v>
      </c>
      <c r="B1328" s="17">
        <f>salesTable[orderDate_final]</f>
        <v>45726</v>
      </c>
      <c r="C1328" s="17" t="str">
        <f>salesTable[CustomerID_final]</f>
        <v>C0280</v>
      </c>
      <c r="D1328" s="17" t="str">
        <f>salesTable[firstName_Final]</f>
        <v>KOJO</v>
      </c>
      <c r="E1328" s="17" t="str">
        <f>salesTable[lastName_final]</f>
        <v>OWUSU</v>
      </c>
      <c r="F1328" s="17" t="str">
        <f>salesTable[Region_Final]</f>
        <v>TAMALE</v>
      </c>
      <c r="G1328" t="str">
        <f>salesTable[productID_Final]</f>
        <v>P008</v>
      </c>
      <c r="H1328" t="str">
        <f>salesTable[productName_final]</f>
        <v>MICROWAVE 25L</v>
      </c>
      <c r="I1328" t="str">
        <f>salesTable[productCategory_finalStatus]</f>
        <v>HOME APPLIANCES</v>
      </c>
      <c r="J1328" t="str">
        <f>salesTable[customerType_Final]</f>
        <v>INDIVIDUAL</v>
      </c>
      <c r="K1328" t="str">
        <f>salesTable[SalesChannel_final]</f>
        <v>MOBILE APP</v>
      </c>
      <c r="L1328" t="str">
        <f>salesTable[paymentMethod_Final]</f>
        <v>CASH</v>
      </c>
      <c r="M1328">
        <f>salesTable[Quantity_final]</f>
        <v>11</v>
      </c>
      <c r="N1328">
        <f>salesTable[UnitPrice_final]</f>
        <v>1250</v>
      </c>
      <c r="O1328">
        <f>salesTable[revenue_final]</f>
        <v>13750</v>
      </c>
      <c r="P1328" t="str">
        <f>salesTable[Phone_final]</f>
        <v>0501034247</v>
      </c>
      <c r="Q1328" t="str">
        <f>salesTable[email_final]</f>
        <v>Kojo.Owusu63@Example.Com</v>
      </c>
      <c r="R1328" t="str">
        <f>salesTable[sources_final]</f>
        <v>Agent_App_2025.csv</v>
      </c>
      <c r="S1328" s="22"/>
    </row>
    <row r="1329" spans="1:19" x14ac:dyDescent="0.3">
      <c r="A1329" s="8" t="str">
        <f>salesTable[orderRef_final]</f>
        <v>SUSPICIOUS</v>
      </c>
      <c r="B1329" s="17">
        <f>salesTable[orderDate_final]</f>
        <v>45717</v>
      </c>
      <c r="C1329" s="17" t="str">
        <f>salesTable[CustomerID_final]</f>
        <v>C0103</v>
      </c>
      <c r="D1329" s="17" t="str">
        <f>salesTable[firstName_Final]</f>
        <v>NAA</v>
      </c>
      <c r="E1329" s="17" t="str">
        <f>salesTable[lastName_final]</f>
        <v>APPIAH</v>
      </c>
      <c r="F1329" s="17" t="str">
        <f>salesTable[Region_Final]</f>
        <v>TAMALE</v>
      </c>
      <c r="G1329" t="str">
        <f>salesTable[productID_Final]</f>
        <v>P012</v>
      </c>
      <c r="H1329" t="str">
        <f>salesTable[productName_final]</f>
        <v>BLENDER PLUS</v>
      </c>
      <c r="I1329" t="str">
        <f>salesTable[productCategory_finalStatus]</f>
        <v>HOME APPLIANCES</v>
      </c>
      <c r="J1329" t="str">
        <f>salesTable[customerType_Final]</f>
        <v>INDIVIDUAL</v>
      </c>
      <c r="K1329" t="str">
        <f>salesTable[SalesChannel_final]</f>
        <v>IN-STORE</v>
      </c>
      <c r="L1329" t="str">
        <f>salesTable[paymentMethod_Final]</f>
        <v>BANK TRANSFER</v>
      </c>
      <c r="M1329">
        <f>salesTable[Quantity_final]</f>
        <v>6</v>
      </c>
      <c r="N1329">
        <f>salesTable[UnitPrice_final]</f>
        <v>620</v>
      </c>
      <c r="O1329">
        <f>salesTable[revenue_final]</f>
        <v>3720</v>
      </c>
      <c r="P1329" t="str">
        <f>salesTable[Phone_final]</f>
        <v>0504486881</v>
      </c>
      <c r="Q1329" t="str">
        <f>salesTable[email_final]</f>
        <v>Naa.Appiah8@Example.Com</v>
      </c>
      <c r="R1329" t="str">
        <f>salesTable[sources_final]</f>
        <v>Mobile_App_Export.csv</v>
      </c>
      <c r="S1329" s="22"/>
    </row>
    <row r="1330" spans="1:19" x14ac:dyDescent="0.3">
      <c r="A1330" s="8" t="str">
        <f>salesTable[orderRef_final]</f>
        <v>SUSPICIOUS</v>
      </c>
      <c r="B1330" s="17">
        <f>salesTable[orderDate_final]</f>
        <v>45708</v>
      </c>
      <c r="C1330" s="17" t="str">
        <f>salesTable[CustomerID_final]</f>
        <v>C0129</v>
      </c>
      <c r="D1330" s="17" t="str">
        <f>salesTable[firstName_Final]</f>
        <v>ABENA</v>
      </c>
      <c r="E1330" s="17" t="str">
        <f>salesTable[lastName_final]</f>
        <v>OWUSU</v>
      </c>
      <c r="F1330" s="17" t="str">
        <f>salesTable[Region_Final]</f>
        <v>HO</v>
      </c>
      <c r="G1330" t="str">
        <f>salesTable[productID_Final]</f>
        <v>P003</v>
      </c>
      <c r="H1330" t="str">
        <f>salesTable[productName_final]</f>
        <v>WIRELESS HEADSET</v>
      </c>
      <c r="I1330" t="str">
        <f>salesTable[productCategory_finalStatus]</f>
        <v>ELECTRONICS</v>
      </c>
      <c r="J1330" t="str">
        <f>salesTable[customerType_Final]</f>
        <v>INDIVIDUAL</v>
      </c>
      <c r="K1330" t="str">
        <f>salesTable[SalesChannel_final]</f>
        <v>IN-STORE</v>
      </c>
      <c r="L1330" t="str">
        <f>salesTable[paymentMethod_Final]</f>
        <v>MOBILE MONEY</v>
      </c>
      <c r="M1330">
        <f>salesTable[Quantity_final]</f>
        <v>11</v>
      </c>
      <c r="N1330" t="str">
        <f>salesTable[UnitPrice_final]</f>
        <v>INVALID</v>
      </c>
      <c r="O1330" t="str">
        <f>salesTable[revenue_final]</f>
        <v>INVALID</v>
      </c>
      <c r="P1330" t="str">
        <f>salesTable[Phone_final]</f>
        <v>0276611943</v>
      </c>
      <c r="Q1330" t="str">
        <f>salesTable[email_final]</f>
        <v>Abena.Owusu85@Example.Com</v>
      </c>
      <c r="R1330" t="str">
        <f>salesTable[sources_final]</f>
        <v>Agent_App_2025.csv</v>
      </c>
      <c r="S1330" s="22"/>
    </row>
    <row r="1331" spans="1:19" x14ac:dyDescent="0.3">
      <c r="A1331" s="8" t="str">
        <f>salesTable[orderRef_final]</f>
        <v>SUSPICIOUS</v>
      </c>
      <c r="B1331" s="17">
        <f>salesTable[orderDate_final]</f>
        <v>45940</v>
      </c>
      <c r="C1331" s="17" t="str">
        <f>salesTable[CustomerID_final]</f>
        <v>C0074</v>
      </c>
      <c r="D1331" s="17" t="str">
        <f>salesTable[firstName_Final]</f>
        <v>AKOSUA</v>
      </c>
      <c r="E1331" s="17" t="str">
        <f>salesTable[lastName_final]</f>
        <v>ASARE</v>
      </c>
      <c r="F1331" s="17" t="str">
        <f>salesTable[Region_Final]</f>
        <v>HO</v>
      </c>
      <c r="G1331" t="str">
        <f>salesTable[productID_Final]</f>
        <v>P010</v>
      </c>
      <c r="H1331" t="str">
        <f>salesTable[productName_final]</f>
        <v>AIR CONDITIONER</v>
      </c>
      <c r="I1331" t="str">
        <f>salesTable[productCategory_finalStatus]</f>
        <v>HOME APPLIANCES</v>
      </c>
      <c r="J1331" t="str">
        <f>salesTable[customerType_Final]</f>
        <v>INDIVIDUAL</v>
      </c>
      <c r="K1331" t="str">
        <f>salesTable[SalesChannel_final]</f>
        <v>ONLINE</v>
      </c>
      <c r="L1331" t="str">
        <f>salesTable[paymentMethod_Final]</f>
        <v>CARD</v>
      </c>
      <c r="M1331">
        <f>salesTable[Quantity_final]</f>
        <v>2</v>
      </c>
      <c r="N1331">
        <f>salesTable[UnitPrice_final]</f>
        <v>3600</v>
      </c>
      <c r="O1331">
        <f>salesTable[revenue_final]</f>
        <v>7200</v>
      </c>
      <c r="P1331" t="str">
        <f>salesTable[Phone_final]</f>
        <v>0598069521</v>
      </c>
      <c r="Q1331" t="str">
        <f>salesTable[email_final]</f>
        <v>Akosua.Asare10@Example.Com</v>
      </c>
      <c r="R1331" t="str">
        <f>salesTable[sources_final]</f>
        <v>Agent_App_2025.csv</v>
      </c>
      <c r="S1331" s="22"/>
    </row>
    <row r="1332" spans="1:19" x14ac:dyDescent="0.3">
      <c r="A1332" s="8" t="str">
        <f>salesTable[orderRef_final]</f>
        <v>SUSPICIOUS</v>
      </c>
      <c r="B1332" s="17" t="str">
        <f>salesTable[orderDate_final]</f>
        <v>OUT OF SCOPE</v>
      </c>
      <c r="C1332" s="17" t="str">
        <f>salesTable[CustomerID_final]</f>
        <v>C0291</v>
      </c>
      <c r="D1332" s="17" t="str">
        <f>salesTable[firstName_Final]</f>
        <v>AMA</v>
      </c>
      <c r="E1332" s="17" t="str">
        <f>salesTable[lastName_final]</f>
        <v>BOATENG</v>
      </c>
      <c r="F1332" s="17" t="str">
        <f>salesTable[Region_Final]</f>
        <v>SUNYANI</v>
      </c>
      <c r="G1332" t="str">
        <f>salesTable[productID_Final]</f>
        <v>P001</v>
      </c>
      <c r="H1332" t="str">
        <f>salesTable[productName_final]</f>
        <v>LAPTOP PRO 14</v>
      </c>
      <c r="I1332" t="str">
        <f>salesTable[productCategory_finalStatus]</f>
        <v>ELECTRONICS</v>
      </c>
      <c r="J1332" t="str">
        <f>salesTable[customerType_Final]</f>
        <v>BUSINESS</v>
      </c>
      <c r="K1332" t="str">
        <f>salesTable[SalesChannel_final]</f>
        <v>AGENT</v>
      </c>
      <c r="L1332" t="str">
        <f>salesTable[paymentMethod_Final]</f>
        <v>CASH</v>
      </c>
      <c r="M1332">
        <f>salesTable[Quantity_final]</f>
        <v>7</v>
      </c>
      <c r="N1332">
        <f>salesTable[UnitPrice_final]</f>
        <v>4200</v>
      </c>
      <c r="O1332" t="str">
        <f>salesTable[revenue_final]</f>
        <v>invalid</v>
      </c>
      <c r="P1332" t="str">
        <f>salesTable[Phone_final]</f>
        <v>0248668961</v>
      </c>
      <c r="Q1332" t="str">
        <f>salesTable[email_final]</f>
        <v>Ama.Boateng51@Example.Com</v>
      </c>
      <c r="R1332" t="str">
        <f>salesTable[sources_final]</f>
        <v>Agent_App_2025.csv</v>
      </c>
      <c r="S1332" s="22"/>
    </row>
    <row r="1333" spans="1:19" x14ac:dyDescent="0.3">
      <c r="A1333" s="8" t="str">
        <f>salesTable[orderRef_final]</f>
        <v>SUSPICIOUS</v>
      </c>
      <c r="B1333" s="17" t="str">
        <f>salesTable[orderDate_final]</f>
        <v>OUT OF SCOPE</v>
      </c>
      <c r="C1333" s="17" t="str">
        <f>salesTable[CustomerID_final]</f>
        <v>C0359</v>
      </c>
      <c r="D1333" s="17" t="str">
        <f>salesTable[firstName_Final]</f>
        <v>ADWOA</v>
      </c>
      <c r="E1333" s="17" t="str">
        <f>salesTable[lastName_final]</f>
        <v>MENSAH</v>
      </c>
      <c r="F1333" s="17" t="str">
        <f>salesTable[Region_Final]</f>
        <v>TAMALE</v>
      </c>
      <c r="G1333" t="str">
        <f>salesTable[productID_Final]</f>
        <v>P011</v>
      </c>
      <c r="H1333" t="str">
        <f>salesTable[productName_final]</f>
        <v>EXECUTIVE DESK</v>
      </c>
      <c r="I1333" t="str">
        <f>salesTable[productCategory_finalStatus]</f>
        <v>FURNITURE</v>
      </c>
      <c r="J1333" t="str">
        <f>salesTable[customerType_Final]</f>
        <v>INDIVIDUAL</v>
      </c>
      <c r="K1333" t="str">
        <f>salesTable[SalesChannel_final]</f>
        <v>ONLINE</v>
      </c>
      <c r="L1333" t="str">
        <f>salesTable[paymentMethod_Final]</f>
        <v>BANK TRANSFER</v>
      </c>
      <c r="M1333">
        <f>salesTable[Quantity_final]</f>
        <v>5</v>
      </c>
      <c r="N1333">
        <f>salesTable[UnitPrice_final]</f>
        <v>2400</v>
      </c>
      <c r="O1333">
        <f>salesTable[revenue_final]</f>
        <v>12000</v>
      </c>
      <c r="P1333" t="str">
        <f>salesTable[Phone_final]</f>
        <v>0546382553</v>
      </c>
      <c r="Q1333" t="str">
        <f>salesTable[email_final]</f>
        <v>Adwoa.Mensah70@Example.Com</v>
      </c>
      <c r="R1333" t="str">
        <f>salesTable[sources_final]</f>
        <v>Retail_POS_2025.csv</v>
      </c>
      <c r="S1333" s="22"/>
    </row>
    <row r="1334" spans="1:19" x14ac:dyDescent="0.3">
      <c r="A1334" s="8" t="str">
        <f>salesTable[orderRef_final]</f>
        <v>SUSPICIOUS</v>
      </c>
      <c r="B1334" s="17">
        <f>salesTable[orderDate_final]</f>
        <v>45896</v>
      </c>
      <c r="C1334" s="17" t="str">
        <f>salesTable[CustomerID_final]</f>
        <v>C0365</v>
      </c>
      <c r="D1334" s="17" t="str">
        <f>salesTable[firstName_Final]</f>
        <v>ABENA</v>
      </c>
      <c r="E1334" s="17" t="str">
        <f>salesTable[lastName_final]</f>
        <v>ARTHUR</v>
      </c>
      <c r="F1334" s="17" t="str">
        <f>salesTable[Region_Final]</f>
        <v>TAMALE</v>
      </c>
      <c r="G1334" t="str">
        <f>salesTable[productID_Final]</f>
        <v>P007</v>
      </c>
      <c r="H1334" t="str">
        <f>salesTable[productName_final]</f>
        <v>COTTON SHIRT</v>
      </c>
      <c r="I1334" t="str">
        <f>salesTable[productCategory_finalStatus]</f>
        <v>CLOTHING</v>
      </c>
      <c r="J1334" t="str">
        <f>salesTable[customerType_Final]</f>
        <v>INDIVIDUAL</v>
      </c>
      <c r="K1334" t="str">
        <f>salesTable[SalesChannel_final]</f>
        <v>ONLINE</v>
      </c>
      <c r="L1334" t="str">
        <f>salesTable[paymentMethod_Final]</f>
        <v>MOBILE MONEY</v>
      </c>
      <c r="M1334">
        <f>salesTable[Quantity_final]</f>
        <v>6</v>
      </c>
      <c r="N1334">
        <f>salesTable[UnitPrice_final]</f>
        <v>180</v>
      </c>
      <c r="O1334">
        <f>salesTable[revenue_final]</f>
        <v>1080</v>
      </c>
      <c r="P1334" t="str">
        <f>salesTable[Phone_final]</f>
        <v>0204989929</v>
      </c>
      <c r="Q1334" t="str">
        <f>salesTable[email_final]</f>
        <v>Abena.Arthur12@Example.Com</v>
      </c>
      <c r="R1334" t="str">
        <f>salesTable[sources_final]</f>
        <v>Mobile_App_Export.csv</v>
      </c>
      <c r="S1334" s="22"/>
    </row>
    <row r="1335" spans="1:19" x14ac:dyDescent="0.3">
      <c r="A1335" s="8" t="str">
        <f>salesTable[orderRef_final]</f>
        <v>SUSPICIOUS</v>
      </c>
      <c r="B1335" s="17">
        <f>salesTable[orderDate_final]</f>
        <v>45669</v>
      </c>
      <c r="C1335" s="17" t="str">
        <f>salesTable[CustomerID_final]</f>
        <v>C0263</v>
      </c>
      <c r="D1335" s="17" t="str">
        <f>salesTable[firstName_Final]</f>
        <v>KWAME</v>
      </c>
      <c r="E1335" s="17" t="str">
        <f>salesTable[lastName_final]</f>
        <v>OWUSU</v>
      </c>
      <c r="F1335" s="17" t="str">
        <f>salesTable[Region_Final]</f>
        <v>HO</v>
      </c>
      <c r="G1335" t="str">
        <f>salesTable[productID_Final]</f>
        <v>P005</v>
      </c>
      <c r="H1335" t="str">
        <f>salesTable[productName_final]</f>
        <v>SMARTPHONE X</v>
      </c>
      <c r="I1335" t="str">
        <f>salesTable[productCategory_finalStatus]</f>
        <v>ELECTRONICS</v>
      </c>
      <c r="J1335" t="str">
        <f>salesTable[customerType_Final]</f>
        <v>GOVERNMENT</v>
      </c>
      <c r="K1335" t="str">
        <f>salesTable[SalesChannel_final]</f>
        <v>ONLINE</v>
      </c>
      <c r="L1335" t="str">
        <f>salesTable[paymentMethod_Final]</f>
        <v>CASH</v>
      </c>
      <c r="M1335">
        <f>salesTable[Quantity_final]</f>
        <v>4</v>
      </c>
      <c r="N1335">
        <f>salesTable[UnitPrice_final]</f>
        <v>2800</v>
      </c>
      <c r="O1335">
        <f>salesTable[revenue_final]</f>
        <v>11200</v>
      </c>
      <c r="P1335" t="str">
        <f>salesTable[Phone_final]</f>
        <v>0277474882</v>
      </c>
      <c r="Q1335" t="str">
        <f>salesTable[email_final]</f>
        <v>Kwame.Owusu22@Example.Com</v>
      </c>
      <c r="R1335" t="str">
        <f>salesTable[sources_final]</f>
        <v>Online_Sales_2025.xlsx</v>
      </c>
      <c r="S1335" s="22"/>
    </row>
    <row r="1336" spans="1:19" x14ac:dyDescent="0.3">
      <c r="A1336" s="8" t="str">
        <f>salesTable[orderRef_final]</f>
        <v>SUSPICIOUS</v>
      </c>
      <c r="B1336" s="17">
        <f>salesTable[orderDate_final]</f>
        <v>45805</v>
      </c>
      <c r="C1336" s="17" t="str">
        <f>salesTable[CustomerID_final]</f>
        <v>C0246</v>
      </c>
      <c r="D1336" s="17" t="str">
        <f>salesTable[firstName_Final]</f>
        <v>ESI</v>
      </c>
      <c r="E1336" s="17" t="str">
        <f>salesTable[lastName_final]</f>
        <v>ASARE</v>
      </c>
      <c r="F1336" s="17" t="str">
        <f>salesTable[Region_Final]</f>
        <v>HO</v>
      </c>
      <c r="G1336" t="str">
        <f>salesTable[productID_Final]</f>
        <v>P012</v>
      </c>
      <c r="H1336" t="str">
        <f>salesTable[productName_final]</f>
        <v>BLENDER PLUS</v>
      </c>
      <c r="I1336" t="str">
        <f>salesTable[productCategory_finalStatus]</f>
        <v>HOME APPLIANCES</v>
      </c>
      <c r="J1336" t="str">
        <f>salesTable[customerType_Final]</f>
        <v>INDIVIDUAL</v>
      </c>
      <c r="K1336" t="str">
        <f>salesTable[SalesChannel_final]</f>
        <v>MOBILE APP</v>
      </c>
      <c r="L1336" t="str">
        <f>salesTable[paymentMethod_Final]</f>
        <v>MOBILE MONEY</v>
      </c>
      <c r="M1336">
        <f>salesTable[Quantity_final]</f>
        <v>2</v>
      </c>
      <c r="N1336">
        <f>salesTable[UnitPrice_final]</f>
        <v>620</v>
      </c>
      <c r="O1336">
        <f>salesTable[revenue_final]</f>
        <v>1240</v>
      </c>
      <c r="P1336" t="str">
        <f>salesTable[Phone_final]</f>
        <v>0244773961</v>
      </c>
      <c r="Q1336" t="str">
        <f>salesTable[email_final]</f>
        <v>Esi.Asare31@Example.Com</v>
      </c>
      <c r="R1336" t="str">
        <f>salesTable[sources_final]</f>
        <v>Agent_App_2025.csv</v>
      </c>
      <c r="S1336" s="22"/>
    </row>
    <row r="1337" spans="1:19" x14ac:dyDescent="0.3">
      <c r="A1337" s="8" t="str">
        <f>salesTable[orderRef_final]</f>
        <v>SUSPICIOUS</v>
      </c>
      <c r="B1337" s="17">
        <f>salesTable[orderDate_final]</f>
        <v>45849</v>
      </c>
      <c r="C1337" s="17" t="str">
        <f>salesTable[CustomerID_final]</f>
        <v>C0183</v>
      </c>
      <c r="D1337" s="17" t="str">
        <f>salesTable[firstName_Final]</f>
        <v>ADWOA</v>
      </c>
      <c r="E1337" s="17" t="str">
        <f>salesTable[lastName_final]</f>
        <v>BOATENG</v>
      </c>
      <c r="F1337" s="17" t="str">
        <f>salesTable[Region_Final]</f>
        <v>HO</v>
      </c>
      <c r="G1337" t="str">
        <f>salesTable[productID_Final]</f>
        <v>P003</v>
      </c>
      <c r="H1337" t="str">
        <f>salesTable[productName_final]</f>
        <v>WIRELESS HEADSET</v>
      </c>
      <c r="I1337" t="str">
        <f>salesTable[productCategory_finalStatus]</f>
        <v>ELECTRONICS</v>
      </c>
      <c r="J1337" t="str">
        <f>salesTable[customerType_Final]</f>
        <v>GOVERNMENT</v>
      </c>
      <c r="K1337" t="str">
        <f>salesTable[SalesChannel_final]</f>
        <v>AGENT</v>
      </c>
      <c r="L1337" t="str">
        <f>salesTable[paymentMethod_Final]</f>
        <v>MOBILE MONEY</v>
      </c>
      <c r="M1337">
        <f>salesTable[Quantity_final]</f>
        <v>12</v>
      </c>
      <c r="N1337" t="str">
        <f>salesTable[UnitPrice_final]</f>
        <v>INVALID</v>
      </c>
      <c r="O1337" t="str">
        <f>salesTable[revenue_final]</f>
        <v>INVALID</v>
      </c>
      <c r="P1337" t="str">
        <f>salesTable[Phone_final]</f>
        <v>0599448377</v>
      </c>
      <c r="Q1337" t="str">
        <f>salesTable[email_final]</f>
        <v>Adwoa.Boateng33@Example.Com</v>
      </c>
      <c r="R1337" t="str">
        <f>salesTable[sources_final]</f>
        <v>Retail_POS_2025.csv</v>
      </c>
      <c r="S1337" s="22"/>
    </row>
    <row r="1338" spans="1:19" x14ac:dyDescent="0.3">
      <c r="A1338" s="8" t="str">
        <f>salesTable[orderRef_final]</f>
        <v>SUSPICIOUS</v>
      </c>
      <c r="B1338" s="17">
        <f>salesTable[orderDate_final]</f>
        <v>45882</v>
      </c>
      <c r="C1338" s="17" t="str">
        <f>salesTable[CustomerID_final]</f>
        <v>C0037</v>
      </c>
      <c r="D1338" s="17" t="str">
        <f>salesTable[firstName_Final]</f>
        <v>ABENA</v>
      </c>
      <c r="E1338" s="17" t="str">
        <f>salesTable[lastName_final]</f>
        <v>BOATENG</v>
      </c>
      <c r="F1338" s="17" t="str">
        <f>salesTable[Region_Final]</f>
        <v>TAMALE</v>
      </c>
      <c r="G1338" t="str">
        <f>salesTable[productID_Final]</f>
        <v>P004</v>
      </c>
      <c r="H1338" t="str">
        <f>salesTable[productName_final]</f>
        <v>LASER PRINTER</v>
      </c>
      <c r="I1338" t="str">
        <f>salesTable[productCategory_finalStatus]</f>
        <v>OFFICE SUPPLIES</v>
      </c>
      <c r="J1338" t="str">
        <f>salesTable[customerType_Final]</f>
        <v>BUSINESS</v>
      </c>
      <c r="K1338" t="str">
        <f>salesTable[SalesChannel_final]</f>
        <v>AGENT</v>
      </c>
      <c r="L1338" t="str">
        <f>salesTable[paymentMethod_Final]</f>
        <v>MOBILE MONEY</v>
      </c>
      <c r="M1338">
        <f>salesTable[Quantity_final]</f>
        <v>2</v>
      </c>
      <c r="N1338">
        <f>salesTable[UnitPrice_final]</f>
        <v>1650</v>
      </c>
      <c r="O1338">
        <f>salesTable[revenue_final]</f>
        <v>3300</v>
      </c>
      <c r="P1338" t="str">
        <f>salesTable[Phone_final]</f>
        <v>0206608316</v>
      </c>
      <c r="Q1338" t="str">
        <f>salesTable[email_final]</f>
        <v>Abena.Boateng94Example.Com</v>
      </c>
      <c r="R1338" t="str">
        <f>salesTable[sources_final]</f>
        <v>Online_Sales_2025.xlsx</v>
      </c>
      <c r="S1338" s="22"/>
    </row>
    <row r="1339" spans="1:19" x14ac:dyDescent="0.3">
      <c r="A1339" s="8" t="str">
        <f>salesTable[orderRef_final]</f>
        <v>SUSPICIOUS</v>
      </c>
      <c r="B1339" s="17">
        <f>salesTable[orderDate_final]</f>
        <v>45908</v>
      </c>
      <c r="C1339" s="17" t="str">
        <f>salesTable[CustomerID_final]</f>
        <v>C0386</v>
      </c>
      <c r="D1339" s="17" t="str">
        <f>salesTable[firstName_Final]</f>
        <v>AKOSUA</v>
      </c>
      <c r="E1339" s="17" t="str">
        <f>salesTable[lastName_final]</f>
        <v>ASARE</v>
      </c>
      <c r="F1339" s="17" t="str">
        <f>salesTable[Region_Final]</f>
        <v>HO</v>
      </c>
      <c r="G1339" t="str">
        <f>salesTable[productID_Final]</f>
        <v>P007</v>
      </c>
      <c r="H1339" t="str">
        <f>salesTable[productName_final]</f>
        <v>COTTON SHIRT</v>
      </c>
      <c r="I1339" t="str">
        <f>salesTable[productCategory_finalStatus]</f>
        <v>CLOTHING</v>
      </c>
      <c r="J1339" t="str">
        <f>salesTable[customerType_Final]</f>
        <v>BUSINESS</v>
      </c>
      <c r="K1339" t="str">
        <f>salesTable[SalesChannel_final]</f>
        <v>AGENT</v>
      </c>
      <c r="L1339" t="str">
        <f>salesTable[paymentMethod_Final]</f>
        <v>BANK TRANSFER</v>
      </c>
      <c r="M1339">
        <f>salesTable[Quantity_final]</f>
        <v>7</v>
      </c>
      <c r="N1339">
        <f>salesTable[UnitPrice_final]</f>
        <v>180</v>
      </c>
      <c r="O1339">
        <f>salesTable[revenue_final]</f>
        <v>1260</v>
      </c>
      <c r="P1339" t="str">
        <f>salesTable[Phone_final]</f>
        <v>0207996879</v>
      </c>
      <c r="Q1339" t="str">
        <f>salesTable[email_final]</f>
        <v>Akosua.Asare86@Example.Com</v>
      </c>
      <c r="R1339" t="str">
        <f>salesTable[sources_final]</f>
        <v>Online_Sales_2025.xlsx</v>
      </c>
      <c r="S1339" s="22"/>
    </row>
    <row r="1340" spans="1:19" x14ac:dyDescent="0.3">
      <c r="A1340" s="8" t="str">
        <f>salesTable[orderRef_final]</f>
        <v>SUSPICIOUS</v>
      </c>
      <c r="B1340" s="17" t="str">
        <f>salesTable[orderDate_final]</f>
        <v>OUT OF SCOPE</v>
      </c>
      <c r="C1340" s="17" t="str">
        <f>salesTable[CustomerID_final]</f>
        <v>C0271</v>
      </c>
      <c r="D1340" s="17" t="str">
        <f>salesTable[firstName_Final]</f>
        <v>ADWOA</v>
      </c>
      <c r="E1340" s="17" t="str">
        <f>salesTable[lastName_final]</f>
        <v>OWUSU</v>
      </c>
      <c r="F1340" s="17" t="str">
        <f>salesTable[Region_Final]</f>
        <v>TAMALE</v>
      </c>
      <c r="G1340" t="str">
        <f>salesTable[productID_Final]</f>
        <v>P004</v>
      </c>
      <c r="H1340" t="str">
        <f>salesTable[productName_final]</f>
        <v>LASER PRINTER</v>
      </c>
      <c r="I1340" t="str">
        <f>salesTable[productCategory_finalStatus]</f>
        <v>OFFICE SUPPLIES</v>
      </c>
      <c r="J1340" t="str">
        <f>salesTable[customerType_Final]</f>
        <v>GOVERNMENT</v>
      </c>
      <c r="K1340" t="str">
        <f>salesTable[SalesChannel_final]</f>
        <v>AGENT</v>
      </c>
      <c r="L1340" t="str">
        <f>salesTable[paymentMethod_Final]</f>
        <v>CASH</v>
      </c>
      <c r="M1340">
        <f>salesTable[Quantity_final]</f>
        <v>11</v>
      </c>
      <c r="N1340">
        <f>salesTable[UnitPrice_final]</f>
        <v>1650</v>
      </c>
      <c r="O1340">
        <f>salesTable[revenue_final]</f>
        <v>18150</v>
      </c>
      <c r="P1340" t="str">
        <f>salesTable[Phone_final]</f>
        <v>0556736854</v>
      </c>
      <c r="Q1340" t="str">
        <f>salesTable[email_final]</f>
        <v>Adwoa.Owusu52@Example.Com</v>
      </c>
      <c r="R1340" t="str">
        <f>salesTable[sources_final]</f>
        <v>Mobile_App_Export.csv</v>
      </c>
      <c r="S1340" s="22"/>
    </row>
    <row r="1341" spans="1:19" x14ac:dyDescent="0.3">
      <c r="A1341" s="8" t="str">
        <f>salesTable[orderRef_final]</f>
        <v>SUSPICIOUS</v>
      </c>
      <c r="B1341" s="17">
        <f>salesTable[orderDate_final]</f>
        <v>45837</v>
      </c>
      <c r="C1341" s="17" t="str">
        <f>salesTable[CustomerID_final]</f>
        <v>C0392</v>
      </c>
      <c r="D1341" s="17" t="str">
        <f>salesTable[firstName_Final]</f>
        <v>AMA</v>
      </c>
      <c r="E1341" s="17" t="str">
        <f>salesTable[lastName_final]</f>
        <v>BADU</v>
      </c>
      <c r="F1341" s="17" t="str">
        <f>salesTable[Region_Final]</f>
        <v>TAMALE</v>
      </c>
      <c r="G1341" t="str">
        <f>salesTable[productID_Final]</f>
        <v>P012</v>
      </c>
      <c r="H1341" t="str">
        <f>salesTable[productName_final]</f>
        <v>BLENDER PLUS</v>
      </c>
      <c r="I1341" t="str">
        <f>salesTable[productCategory_finalStatus]</f>
        <v>HOME APPLIANCES</v>
      </c>
      <c r="J1341" t="str">
        <f>salesTable[customerType_Final]</f>
        <v>INDIVIDUAL</v>
      </c>
      <c r="K1341" t="str">
        <f>salesTable[SalesChannel_final]</f>
        <v>IN-STORE</v>
      </c>
      <c r="L1341" t="str">
        <f>salesTable[paymentMethod_Final]</f>
        <v>CARD</v>
      </c>
      <c r="M1341">
        <f>salesTable[Quantity_final]</f>
        <v>7</v>
      </c>
      <c r="N1341" t="str">
        <f>salesTable[UnitPrice_final]</f>
        <v>INVALID</v>
      </c>
      <c r="O1341" t="str">
        <f>salesTable[revenue_final]</f>
        <v>INVALID</v>
      </c>
      <c r="P1341" t="str">
        <f>salesTable[Phone_final]</f>
        <v>0262358974</v>
      </c>
      <c r="Q1341" t="str">
        <f>salesTable[email_final]</f>
        <v>Ama.Badu70@Example.Com</v>
      </c>
      <c r="R1341" t="str">
        <f>salesTable[sources_final]</f>
        <v>Mobile_App_Export.csv</v>
      </c>
      <c r="S1341" s="22"/>
    </row>
    <row r="1342" spans="1:19" x14ac:dyDescent="0.3">
      <c r="A1342" s="8" t="str">
        <f>salesTable[orderRef_final]</f>
        <v>SUSPICIOUS</v>
      </c>
      <c r="B1342" s="17">
        <f>salesTable[orderDate_final]</f>
        <v>45975</v>
      </c>
      <c r="C1342" s="17" t="str">
        <f>salesTable[CustomerID_final]</f>
        <v>C0109</v>
      </c>
      <c r="D1342" s="17" t="str">
        <f>salesTable[firstName_Final]</f>
        <v>AKOSUA</v>
      </c>
      <c r="E1342" s="17" t="str">
        <f>salesTable[lastName_final]</f>
        <v>APPIAH</v>
      </c>
      <c r="F1342" s="17" t="str">
        <f>salesTable[Region_Final]</f>
        <v>TAMALE</v>
      </c>
      <c r="G1342" t="str">
        <f>salesTable[productID_Final]</f>
        <v>P004</v>
      </c>
      <c r="H1342" t="str">
        <f>salesTable[productName_final]</f>
        <v>LASER PRINTER</v>
      </c>
      <c r="I1342" t="str">
        <f>salesTable[productCategory_finalStatus]</f>
        <v>OFFICE SUPPLIES</v>
      </c>
      <c r="J1342" t="str">
        <f>salesTable[customerType_Final]</f>
        <v>INDIVIDUAL</v>
      </c>
      <c r="K1342" t="str">
        <f>salesTable[SalesChannel_final]</f>
        <v>MOBILE APP</v>
      </c>
      <c r="L1342" t="str">
        <f>salesTable[paymentMethod_Final]</f>
        <v>BANK TRANSFER</v>
      </c>
      <c r="M1342">
        <f>salesTable[Quantity_final]</f>
        <v>10</v>
      </c>
      <c r="N1342">
        <f>salesTable[UnitPrice_final]</f>
        <v>1550</v>
      </c>
      <c r="O1342">
        <f>salesTable[revenue_final]</f>
        <v>15500</v>
      </c>
      <c r="P1342" t="str">
        <f>salesTable[Phone_final]</f>
        <v>0509819167</v>
      </c>
      <c r="Q1342" t="str">
        <f>salesTable[email_final]</f>
        <v>Akosua.Appiah22@Example.Com</v>
      </c>
      <c r="R1342" t="str">
        <f>salesTable[sources_final]</f>
        <v>Retail_POS_2025.csv</v>
      </c>
      <c r="S1342" s="22"/>
    </row>
    <row r="1343" spans="1:19" x14ac:dyDescent="0.3">
      <c r="A1343" s="8" t="str">
        <f>salesTable[orderRef_final]</f>
        <v>SUSPICIOUS</v>
      </c>
      <c r="B1343" s="17">
        <f>salesTable[orderDate_final]</f>
        <v>45664</v>
      </c>
      <c r="C1343" s="17" t="str">
        <f>salesTable[CustomerID_final]</f>
        <v>C0285</v>
      </c>
      <c r="D1343" s="17" t="str">
        <f>salesTable[firstName_Final]</f>
        <v>KWAME</v>
      </c>
      <c r="E1343" s="17" t="str">
        <f>salesTable[lastName_final]</f>
        <v>ADDO</v>
      </c>
      <c r="F1343" s="17" t="str">
        <f>salesTable[Region_Final]</f>
        <v>HO</v>
      </c>
      <c r="G1343" t="str">
        <f>salesTable[productID_Final]</f>
        <v>P005</v>
      </c>
      <c r="H1343" t="str">
        <f>salesTable[productName_final]</f>
        <v>SMARTPHONE X</v>
      </c>
      <c r="I1343" t="str">
        <f>salesTable[productCategory_finalStatus]</f>
        <v>ELECTRONICS</v>
      </c>
      <c r="J1343" t="str">
        <f>salesTable[customerType_Final]</f>
        <v>GOVERNMENT</v>
      </c>
      <c r="K1343" t="str">
        <f>salesTable[SalesChannel_final]</f>
        <v>MOBILE APP</v>
      </c>
      <c r="L1343" t="str">
        <f>salesTable[paymentMethod_Final]</f>
        <v>CASH</v>
      </c>
      <c r="M1343">
        <f>salesTable[Quantity_final]</f>
        <v>8</v>
      </c>
      <c r="N1343">
        <f>salesTable[UnitPrice_final]</f>
        <v>2800</v>
      </c>
      <c r="O1343">
        <f>salesTable[revenue_final]</f>
        <v>22400</v>
      </c>
      <c r="P1343" t="str">
        <f>salesTable[Phone_final]</f>
        <v>0548875498</v>
      </c>
      <c r="Q1343" t="str">
        <f>salesTable[email_final]</f>
        <v>Kwame.Addo38@Example.Com</v>
      </c>
      <c r="R1343" t="str">
        <f>salesTable[sources_final]</f>
        <v>Online_Sales_2025.xlsx</v>
      </c>
      <c r="S1343" s="22"/>
    </row>
    <row r="1344" spans="1:19" x14ac:dyDescent="0.3">
      <c r="A1344" s="8" t="str">
        <f>salesTable[orderRef_final]</f>
        <v>SUSPICIOUS</v>
      </c>
      <c r="B1344" s="17" t="str">
        <f>salesTable[orderDate_final]</f>
        <v>OUT OF SCOPE</v>
      </c>
      <c r="C1344" s="17" t="str">
        <f>salesTable[CustomerID_final]</f>
        <v>C0345</v>
      </c>
      <c r="D1344" s="17" t="str">
        <f>salesTable[firstName_Final]</f>
        <v>DANIEL</v>
      </c>
      <c r="E1344" s="17" t="str">
        <f>salesTable[lastName_final]</f>
        <v>MENSAH</v>
      </c>
      <c r="F1344" s="17" t="str">
        <f>salesTable[Region_Final]</f>
        <v>TAMALE</v>
      </c>
      <c r="G1344" t="str">
        <f>salesTable[productID_Final]</f>
        <v>P003</v>
      </c>
      <c r="H1344" t="str">
        <f>salesTable[productName_final]</f>
        <v>WIRELESS HEADSET</v>
      </c>
      <c r="I1344" t="str">
        <f>salesTable[productCategory_finalStatus]</f>
        <v>ELECTRONICS</v>
      </c>
      <c r="J1344" t="str">
        <f>salesTable[customerType_Final]</f>
        <v>BUSINESS</v>
      </c>
      <c r="K1344" t="str">
        <f>salesTable[SalesChannel_final]</f>
        <v>MOBILE APP</v>
      </c>
      <c r="L1344" t="str">
        <f>salesTable[paymentMethod_Final]</f>
        <v>CARD</v>
      </c>
      <c r="M1344">
        <f>salesTable[Quantity_final]</f>
        <v>10</v>
      </c>
      <c r="N1344">
        <f>salesTable[UnitPrice_final]</f>
        <v>420</v>
      </c>
      <c r="O1344">
        <f>salesTable[revenue_final]</f>
        <v>4200</v>
      </c>
      <c r="P1344" t="str">
        <f>salesTable[Phone_final]</f>
        <v>0546975877</v>
      </c>
      <c r="Q1344" t="str">
        <f>salesTable[email_final]</f>
        <v>Daniel.Mensah74@Example.Com</v>
      </c>
      <c r="R1344" t="str">
        <f>salesTable[sources_final]</f>
        <v>Online_Sales_2025.xlsx</v>
      </c>
      <c r="S1344" s="22"/>
    </row>
    <row r="1345" spans="1:19" x14ac:dyDescent="0.3">
      <c r="A1345" s="8" t="str">
        <f>salesTable[orderRef_final]</f>
        <v>SUSPICIOUS</v>
      </c>
      <c r="B1345" s="17">
        <f>salesTable[orderDate_final]</f>
        <v>45715</v>
      </c>
      <c r="C1345" s="17" t="str">
        <f>salesTable[CustomerID_final]</f>
        <v>C0104</v>
      </c>
      <c r="D1345" s="17" t="str">
        <f>salesTable[firstName_Final]</f>
        <v>AMA</v>
      </c>
      <c r="E1345" s="17" t="str">
        <f>salesTable[lastName_final]</f>
        <v>OSEI</v>
      </c>
      <c r="F1345" s="17" t="str">
        <f>salesTable[Region_Final]</f>
        <v>HO</v>
      </c>
      <c r="G1345" t="str">
        <f>salesTable[productID_Final]</f>
        <v>P009</v>
      </c>
      <c r="H1345" t="str">
        <f>salesTable[productName_final]</f>
        <v>FILING CABINET</v>
      </c>
      <c r="I1345" t="str">
        <f>salesTable[productCategory_finalStatus]</f>
        <v>OFFICE SUPPLIES</v>
      </c>
      <c r="J1345" t="str">
        <f>salesTable[customerType_Final]</f>
        <v>BUSINESS</v>
      </c>
      <c r="K1345" t="str">
        <f>salesTable[SalesChannel_final]</f>
        <v>AGENT</v>
      </c>
      <c r="L1345" t="str">
        <f>salesTable[paymentMethod_Final]</f>
        <v>MOBILE MONEY</v>
      </c>
      <c r="M1345" t="str">
        <f>salesTable[Quantity_final]</f>
        <v>INVALID</v>
      </c>
      <c r="N1345">
        <f>salesTable[UnitPrice_final]</f>
        <v>980</v>
      </c>
      <c r="O1345" t="str">
        <f>salesTable[revenue_final]</f>
        <v>INVALID</v>
      </c>
      <c r="P1345" t="str">
        <f>salesTable[Phone_final]</f>
        <v>0502385437</v>
      </c>
      <c r="Q1345" t="str">
        <f>salesTable[email_final]</f>
        <v>Ama.Osei20@Example.Com</v>
      </c>
      <c r="R1345" t="str">
        <f>salesTable[sources_final]</f>
        <v>Mobile_App_Export.csv</v>
      </c>
      <c r="S1345" s="22"/>
    </row>
    <row r="1346" spans="1:19" x14ac:dyDescent="0.3">
      <c r="A1346" s="8" t="str">
        <f>salesTable[orderRef_final]</f>
        <v>SUSPICIOUS</v>
      </c>
      <c r="B1346" s="17">
        <f>salesTable[orderDate_final]</f>
        <v>45872</v>
      </c>
      <c r="C1346" s="17" t="str">
        <f>salesTable[CustomerID_final]</f>
        <v>C0331</v>
      </c>
      <c r="D1346" s="17" t="str">
        <f>salesTable[firstName_Final]</f>
        <v>AKOSUA</v>
      </c>
      <c r="E1346" s="17" t="str">
        <f>salesTable[lastName_final]</f>
        <v>ASARE</v>
      </c>
      <c r="F1346" s="17" t="str">
        <f>salesTable[Region_Final]</f>
        <v>HO</v>
      </c>
      <c r="G1346" t="str">
        <f>salesTable[productID_Final]</f>
        <v>P001</v>
      </c>
      <c r="H1346" t="str">
        <f>salesTable[productName_final]</f>
        <v>LAPTOP PRO 14</v>
      </c>
      <c r="I1346" t="str">
        <f>salesTable[productCategory_finalStatus]</f>
        <v>ELECTRONICS</v>
      </c>
      <c r="J1346" t="str">
        <f>salesTable[customerType_Final]</f>
        <v>GOVERNMENT</v>
      </c>
      <c r="K1346" t="str">
        <f>salesTable[SalesChannel_final]</f>
        <v>MOBILE APP</v>
      </c>
      <c r="L1346" t="str">
        <f>salesTable[paymentMethod_Final]</f>
        <v>CASH</v>
      </c>
      <c r="M1346">
        <f>salesTable[Quantity_final]</f>
        <v>7</v>
      </c>
      <c r="N1346">
        <f>salesTable[UnitPrice_final]</f>
        <v>4200</v>
      </c>
      <c r="O1346">
        <f>salesTable[revenue_final]</f>
        <v>29400</v>
      </c>
      <c r="P1346" t="str">
        <f>salesTable[Phone_final]</f>
        <v>0249703282</v>
      </c>
      <c r="Q1346" t="str">
        <f>salesTable[email_final]</f>
        <v>Akosua.Asare60@Example.Con</v>
      </c>
      <c r="R1346" t="str">
        <f>salesTable[sources_final]</f>
        <v>Retail_POS_2025.csv</v>
      </c>
      <c r="S1346" s="22"/>
    </row>
    <row r="1347" spans="1:19" x14ac:dyDescent="0.3">
      <c r="A1347" s="8" t="str">
        <f>salesTable[orderRef_final]</f>
        <v>SUSPICIOUS</v>
      </c>
      <c r="B1347" s="17">
        <f>salesTable[orderDate_final]</f>
        <v>45845</v>
      </c>
      <c r="C1347" s="17" t="str">
        <f>salesTable[CustomerID_final]</f>
        <v>C0186</v>
      </c>
      <c r="D1347" s="17" t="str">
        <f>salesTable[firstName_Final]</f>
        <v>AMA</v>
      </c>
      <c r="E1347" s="17" t="str">
        <f>salesTable[lastName_final]</f>
        <v>ANTWI</v>
      </c>
      <c r="F1347" s="17" t="str">
        <f>salesTable[Region_Final]</f>
        <v>TAMALE</v>
      </c>
      <c r="G1347" t="str">
        <f>salesTable[productID_Final]</f>
        <v>P010</v>
      </c>
      <c r="H1347" t="str">
        <f>salesTable[productName_final]</f>
        <v>AIR CONDITIONER</v>
      </c>
      <c r="I1347" t="str">
        <f>salesTable[productCategory_finalStatus]</f>
        <v>HOME APPLIANCES</v>
      </c>
      <c r="J1347" t="str">
        <f>salesTable[customerType_Final]</f>
        <v>GOVERNMENT</v>
      </c>
      <c r="K1347" t="str">
        <f>salesTable[SalesChannel_final]</f>
        <v>IN-STORE</v>
      </c>
      <c r="L1347" t="str">
        <f>salesTable[paymentMethod_Final]</f>
        <v>BANK TRANSFER</v>
      </c>
      <c r="M1347">
        <f>salesTable[Quantity_final]</f>
        <v>2</v>
      </c>
      <c r="N1347">
        <f>salesTable[UnitPrice_final]</f>
        <v>3600</v>
      </c>
      <c r="O1347">
        <f>salesTable[revenue_final]</f>
        <v>7200</v>
      </c>
      <c r="P1347" t="str">
        <f>salesTable[Phone_final]</f>
        <v>0598481424</v>
      </c>
      <c r="Q1347" t="str">
        <f>salesTable[email_final]</f>
        <v>Ama.Antwi89@Example.Com</v>
      </c>
      <c r="R1347" t="str">
        <f>salesTable[sources_final]</f>
        <v>Mobile_App_Export.csv</v>
      </c>
      <c r="S1347" s="22"/>
    </row>
    <row r="1348" spans="1:19" x14ac:dyDescent="0.3">
      <c r="A1348" s="8" t="str">
        <f>salesTable[orderRef_final]</f>
        <v>SUSPICIOUS</v>
      </c>
      <c r="B1348" s="17">
        <f>salesTable[orderDate_final]</f>
        <v>45816</v>
      </c>
      <c r="C1348" s="17" t="str">
        <f>salesTable[CustomerID_final]</f>
        <v>C0239</v>
      </c>
      <c r="D1348" s="17" t="str">
        <f>salesTable[firstName_Final]</f>
        <v>ESI</v>
      </c>
      <c r="E1348" s="17" t="str">
        <f>salesTable[lastName_final]</f>
        <v>OWUSU</v>
      </c>
      <c r="F1348" s="17" t="str">
        <f>salesTable[Region_Final]</f>
        <v>TAMALE</v>
      </c>
      <c r="G1348" t="str">
        <f>salesTable[productID_Final]</f>
        <v>P009</v>
      </c>
      <c r="H1348" t="str">
        <f>salesTable[productName_final]</f>
        <v>FILING CABINET</v>
      </c>
      <c r="I1348" t="str">
        <f>salesTable[productCategory_finalStatus]</f>
        <v>OFFICE SUPPLIES</v>
      </c>
      <c r="J1348" t="str">
        <f>salesTable[customerType_Final]</f>
        <v>BUSINESS</v>
      </c>
      <c r="K1348" t="str">
        <f>salesTable[SalesChannel_final]</f>
        <v>AGENT</v>
      </c>
      <c r="L1348" t="str">
        <f>salesTable[paymentMethod_Final]</f>
        <v>MOBILE MONEY</v>
      </c>
      <c r="M1348">
        <f>salesTable[Quantity_final]</f>
        <v>11</v>
      </c>
      <c r="N1348">
        <f>salesTable[UnitPrice_final]</f>
        <v>980</v>
      </c>
      <c r="O1348">
        <f>salesTable[revenue_final]</f>
        <v>10780</v>
      </c>
      <c r="P1348" t="str">
        <f>salesTable[Phone_final]</f>
        <v>0274142622</v>
      </c>
      <c r="Q1348" t="str">
        <f>salesTable[email_final]</f>
        <v>Esi.Owusu55@Example.Com</v>
      </c>
      <c r="R1348" t="str">
        <f>salesTable[sources_final]</f>
        <v>Retail_POS_2025.csv</v>
      </c>
      <c r="S1348" s="22"/>
    </row>
    <row r="1349" spans="1:19" x14ac:dyDescent="0.3">
      <c r="A1349" s="8" t="str">
        <f>salesTable[orderRef_final]</f>
        <v>SUSPICIOUS</v>
      </c>
      <c r="B1349" s="17">
        <f>salesTable[orderDate_final]</f>
        <v>45817</v>
      </c>
      <c r="C1349" s="17" t="str">
        <f>salesTable[CustomerID_final]</f>
        <v>C0295</v>
      </c>
      <c r="D1349" s="17" t="str">
        <f>salesTable[firstName_Final]</f>
        <v>ADWOA</v>
      </c>
      <c r="E1349" s="17" t="str">
        <f>salesTable[lastName_final]</f>
        <v>ANTWI</v>
      </c>
      <c r="F1349" s="17" t="str">
        <f>salesTable[Region_Final]</f>
        <v>HO</v>
      </c>
      <c r="G1349" t="str">
        <f>salesTable[productID_Final]</f>
        <v>P005</v>
      </c>
      <c r="H1349" t="str">
        <f>salesTable[productName_final]</f>
        <v>SMARTPHONE X</v>
      </c>
      <c r="I1349" t="str">
        <f>salesTable[productCategory_finalStatus]</f>
        <v>ELECTRONICS</v>
      </c>
      <c r="J1349" t="str">
        <f>salesTable[customerType_Final]</f>
        <v>GOVERNMENT</v>
      </c>
      <c r="K1349" t="str">
        <f>salesTable[SalesChannel_final]</f>
        <v>ONLINE</v>
      </c>
      <c r="L1349" t="str">
        <f>salesTable[paymentMethod_Final]</f>
        <v>BANK TRANSFER</v>
      </c>
      <c r="M1349">
        <f>salesTable[Quantity_final]</f>
        <v>3</v>
      </c>
      <c r="N1349">
        <f>salesTable[UnitPrice_final]</f>
        <v>2800</v>
      </c>
      <c r="O1349">
        <f>salesTable[revenue_final]</f>
        <v>8400</v>
      </c>
      <c r="P1349" t="str">
        <f>salesTable[Phone_final]</f>
        <v>0241234567</v>
      </c>
      <c r="Q1349" t="str">
        <f>salesTable[email_final]</f>
        <v>Adwoa.Antwi44@Example.Com</v>
      </c>
      <c r="R1349" t="str">
        <f>salesTable[sources_final]</f>
        <v>Agent_App_2025.csv</v>
      </c>
      <c r="S1349" s="22"/>
    </row>
    <row r="1350" spans="1:19" x14ac:dyDescent="0.3">
      <c r="A1350" s="8" t="str">
        <f>salesTable[orderRef_final]</f>
        <v>SUSPICIOUS</v>
      </c>
      <c r="B1350" s="17" t="str">
        <f>salesTable[orderDate_final]</f>
        <v>OUT OF SCOPE</v>
      </c>
      <c r="C1350" s="17" t="str">
        <f>salesTable[CustomerID_final]</f>
        <v>C0022</v>
      </c>
      <c r="D1350" s="17" t="str">
        <f>salesTable[firstName_Final]</f>
        <v>KWAME</v>
      </c>
      <c r="E1350" s="17" t="str">
        <f>salesTable[lastName_final]</f>
        <v>BADU</v>
      </c>
      <c r="F1350" s="17" t="str">
        <f>salesTable[Region_Final]</f>
        <v>HO</v>
      </c>
      <c r="G1350" t="str">
        <f>salesTable[productID_Final]</f>
        <v>P012</v>
      </c>
      <c r="H1350" t="str">
        <f>salesTable[productName_final]</f>
        <v>BLENDER PLUS</v>
      </c>
      <c r="I1350" t="str">
        <f>salesTable[productCategory_finalStatus]</f>
        <v>HOME APPLIANCES</v>
      </c>
      <c r="J1350" t="str">
        <f>salesTable[customerType_Final]</f>
        <v>GOVERNMENT</v>
      </c>
      <c r="K1350" t="str">
        <f>salesTable[SalesChannel_final]</f>
        <v>MOBILE APP</v>
      </c>
      <c r="L1350" t="str">
        <f>salesTable[paymentMethod_Final]</f>
        <v>CASH</v>
      </c>
      <c r="M1350">
        <f>salesTable[Quantity_final]</f>
        <v>4</v>
      </c>
      <c r="N1350">
        <f>salesTable[UnitPrice_final]</f>
        <v>620</v>
      </c>
      <c r="O1350">
        <f>salesTable[revenue_final]</f>
        <v>2480</v>
      </c>
      <c r="P1350" t="str">
        <f>salesTable[Phone_final]</f>
        <v>0546227759</v>
      </c>
      <c r="Q1350" t="str">
        <f>salesTable[email_final]</f>
        <v>Kwame.Badu39@Example.Com</v>
      </c>
      <c r="R1350" t="str">
        <f>salesTable[sources_final]</f>
        <v>Retail_POS_2025.csv</v>
      </c>
      <c r="S1350" s="22"/>
    </row>
    <row r="1351" spans="1:19" x14ac:dyDescent="0.3">
      <c r="A1351" s="8" t="str">
        <f>salesTable[orderRef_final]</f>
        <v>SUSPICIOUS</v>
      </c>
      <c r="B1351" s="17" t="str">
        <f>salesTable[orderDate_final]</f>
        <v>OUT OF SCOPE</v>
      </c>
      <c r="C1351" s="17" t="str">
        <f>salesTable[CustomerID_final]</f>
        <v>C0210</v>
      </c>
      <c r="D1351" s="17" t="str">
        <f>salesTable[firstName_Final]</f>
        <v>MICHAEL</v>
      </c>
      <c r="E1351" s="17" t="str">
        <f>salesTable[lastName_final]</f>
        <v>MENSAH</v>
      </c>
      <c r="F1351" s="17" t="str">
        <f>salesTable[Region_Final]</f>
        <v>TAMALE</v>
      </c>
      <c r="G1351" t="str">
        <f>salesTable[productID_Final]</f>
        <v>P009</v>
      </c>
      <c r="H1351" t="str">
        <f>salesTable[productName_final]</f>
        <v>FILING CABINET</v>
      </c>
      <c r="I1351" t="str">
        <f>salesTable[productCategory_finalStatus]</f>
        <v>OFFICE SUPPLIES</v>
      </c>
      <c r="J1351" t="str">
        <f>salesTable[customerType_Final]</f>
        <v>INDIVIDUAL</v>
      </c>
      <c r="K1351" t="str">
        <f>salesTable[SalesChannel_final]</f>
        <v>IN-STORE</v>
      </c>
      <c r="L1351" t="str">
        <f>salesTable[paymentMethod_Final]</f>
        <v>CARD</v>
      </c>
      <c r="M1351">
        <f>salesTable[Quantity_final]</f>
        <v>4</v>
      </c>
      <c r="N1351">
        <f>salesTable[UnitPrice_final]</f>
        <v>980</v>
      </c>
      <c r="O1351">
        <f>salesTable[revenue_final]</f>
        <v>3920</v>
      </c>
      <c r="P1351" t="str">
        <f>salesTable[Phone_final]</f>
        <v>0508606237</v>
      </c>
      <c r="Q1351" t="str">
        <f>salesTable[email_final]</f>
        <v>Michael.Mensah27@Example.Com</v>
      </c>
      <c r="R1351" t="str">
        <f>salesTable[sources_final]</f>
        <v>Online_Sales_2025.xlsx</v>
      </c>
      <c r="S1351" s="22"/>
    </row>
    <row r="1352" spans="1:19" x14ac:dyDescent="0.3">
      <c r="A1352" s="8" t="str">
        <f>salesTable[orderRef_final]</f>
        <v>SUSPICIOUS</v>
      </c>
      <c r="B1352" s="17">
        <f>salesTable[orderDate_final]</f>
        <v>45782</v>
      </c>
      <c r="C1352" s="17" t="str">
        <f>salesTable[CustomerID_final]</f>
        <v>C0253</v>
      </c>
      <c r="D1352" s="17" t="str">
        <f>salesTable[firstName_Final]</f>
        <v>ADWOA</v>
      </c>
      <c r="E1352" s="17" t="str">
        <f>salesTable[lastName_final]</f>
        <v>MENSAH</v>
      </c>
      <c r="F1352" s="17" t="str">
        <f>salesTable[Region_Final]</f>
        <v>MISSING</v>
      </c>
      <c r="G1352" t="str">
        <f>salesTable[productID_Final]</f>
        <v>P008</v>
      </c>
      <c r="H1352" t="str">
        <f>salesTable[productName_final]</f>
        <v>MICROWAVE 25L</v>
      </c>
      <c r="I1352" t="str">
        <f>salesTable[productCategory_finalStatus]</f>
        <v>HOME APPLIANCES</v>
      </c>
      <c r="J1352" t="str">
        <f>salesTable[customerType_Final]</f>
        <v>BUSINESS</v>
      </c>
      <c r="K1352" t="str">
        <f>salesTable[SalesChannel_final]</f>
        <v>IN-STORE</v>
      </c>
      <c r="L1352" t="str">
        <f>salesTable[paymentMethod_Final]</f>
        <v>CARD</v>
      </c>
      <c r="M1352">
        <f>salesTable[Quantity_final]</f>
        <v>3</v>
      </c>
      <c r="N1352">
        <f>salesTable[UnitPrice_final]</f>
        <v>1250</v>
      </c>
      <c r="O1352">
        <f>salesTable[revenue_final]</f>
        <v>3750</v>
      </c>
      <c r="P1352" t="str">
        <f>salesTable[Phone_final]</f>
        <v>0246758966</v>
      </c>
      <c r="Q1352" t="str">
        <f>salesTable[email_final]</f>
        <v>Adwoa.Mensah33@Example.Com</v>
      </c>
      <c r="R1352" t="str">
        <f>salesTable[sources_final]</f>
        <v>Retail_POS_2025.csv</v>
      </c>
      <c r="S1352" s="22"/>
    </row>
    <row r="1353" spans="1:19" x14ac:dyDescent="0.3">
      <c r="A1353" s="8" t="str">
        <f>salesTable[orderRef_final]</f>
        <v>SUSPICIOUS</v>
      </c>
      <c r="B1353" s="17">
        <f>salesTable[orderDate_final]</f>
        <v>45723</v>
      </c>
      <c r="C1353" s="17" t="str">
        <f>salesTable[CustomerID_final]</f>
        <v>C0380</v>
      </c>
      <c r="D1353" s="17" t="str">
        <f>salesTable[firstName_Final]</f>
        <v>MICHAEL</v>
      </c>
      <c r="E1353" s="17" t="str">
        <f>salesTable[lastName_final]</f>
        <v>OWUSU</v>
      </c>
      <c r="F1353" s="17" t="str">
        <f>salesTable[Region_Final]</f>
        <v>TAMALE</v>
      </c>
      <c r="G1353" t="str">
        <f>salesTable[productID_Final]</f>
        <v>P012</v>
      </c>
      <c r="H1353" t="str">
        <f>salesTable[productName_final]</f>
        <v>BLENDER PLUS</v>
      </c>
      <c r="I1353" t="str">
        <f>salesTable[productCategory_finalStatus]</f>
        <v>HOME APPLIANCES</v>
      </c>
      <c r="J1353" t="str">
        <f>salesTable[customerType_Final]</f>
        <v>BUSINESS</v>
      </c>
      <c r="K1353" t="str">
        <f>salesTable[SalesChannel_final]</f>
        <v>ONLINE</v>
      </c>
      <c r="L1353" t="str">
        <f>salesTable[paymentMethod_Final]</f>
        <v>CARD</v>
      </c>
      <c r="M1353">
        <f>salesTable[Quantity_final]</f>
        <v>2</v>
      </c>
      <c r="N1353">
        <f>salesTable[UnitPrice_final]</f>
        <v>620</v>
      </c>
      <c r="O1353">
        <f>salesTable[revenue_final]</f>
        <v>1240</v>
      </c>
      <c r="P1353" t="str">
        <f>salesTable[Phone_final]</f>
        <v>0546120109</v>
      </c>
      <c r="Q1353" t="str">
        <f>salesTable[email_final]</f>
        <v>Michael.Owusu70@Example.Com</v>
      </c>
      <c r="R1353" t="str">
        <f>salesTable[sources_final]</f>
        <v>Mobile_App_Export.csv</v>
      </c>
      <c r="S1353" s="22"/>
    </row>
    <row r="1354" spans="1:19" x14ac:dyDescent="0.3">
      <c r="A1354" s="8" t="str">
        <f>salesTable[orderRef_final]</f>
        <v>SUSPICIOUS</v>
      </c>
      <c r="B1354" s="17">
        <f>salesTable[orderDate_final]</f>
        <v>45941</v>
      </c>
      <c r="C1354" s="17" t="str">
        <f>salesTable[CustomerID_final]</f>
        <v>C0343</v>
      </c>
      <c r="D1354" s="17" t="str">
        <f>salesTable[firstName_Final]</f>
        <v>ESI</v>
      </c>
      <c r="E1354" s="17" t="str">
        <f>salesTable[lastName_final]</f>
        <v>BADU</v>
      </c>
      <c r="F1354" s="17" t="str">
        <f>salesTable[Region_Final]</f>
        <v>TAMALE</v>
      </c>
      <c r="G1354" t="str">
        <f>salesTable[productID_Final]</f>
        <v>P001</v>
      </c>
      <c r="H1354" t="str">
        <f>salesTable[productName_final]</f>
        <v>LAPTOP PRO 14</v>
      </c>
      <c r="I1354" t="str">
        <f>salesTable[productCategory_finalStatus]</f>
        <v>ELECTRONICS</v>
      </c>
      <c r="J1354" t="str">
        <f>salesTable[customerType_Final]</f>
        <v>BUSINESS</v>
      </c>
      <c r="K1354" t="str">
        <f>salesTable[SalesChannel_final]</f>
        <v>MOBILE APP</v>
      </c>
      <c r="L1354" t="str">
        <f>salesTable[paymentMethod_Final]</f>
        <v>CARD</v>
      </c>
      <c r="M1354">
        <f>salesTable[Quantity_final]</f>
        <v>10</v>
      </c>
      <c r="N1354">
        <f>salesTable[UnitPrice_final]</f>
        <v>4200</v>
      </c>
      <c r="O1354">
        <f>salesTable[revenue_final]</f>
        <v>42000</v>
      </c>
      <c r="P1354" t="str">
        <f>salesTable[Phone_final]</f>
        <v>0262773152</v>
      </c>
      <c r="Q1354" t="str">
        <f>salesTable[email_final]</f>
        <v>Esi.Badu50@Example.Com</v>
      </c>
      <c r="R1354" t="str">
        <f>salesTable[sources_final]</f>
        <v>Retail_POS_2025.csv</v>
      </c>
      <c r="S1354" s="22"/>
    </row>
    <row r="1355" spans="1:19" x14ac:dyDescent="0.3">
      <c r="A1355" s="8" t="str">
        <f>salesTable[orderRef_final]</f>
        <v>SUSPICIOUS</v>
      </c>
      <c r="B1355" s="17" t="str">
        <f>salesTable[orderDate_final]</f>
        <v>OUT OF SCOPE</v>
      </c>
      <c r="C1355" s="17" t="str">
        <f>salesTable[CustomerID_final]</f>
        <v>C0024</v>
      </c>
      <c r="D1355" s="17" t="str">
        <f>salesTable[firstName_Final]</f>
        <v>ABENA</v>
      </c>
      <c r="E1355" s="17" t="str">
        <f>salesTable[lastName_final]</f>
        <v>OSEI</v>
      </c>
      <c r="F1355" s="17" t="str">
        <f>salesTable[Region_Final]</f>
        <v>TAMALE</v>
      </c>
      <c r="G1355" t="str">
        <f>salesTable[productID_Final]</f>
        <v>P008</v>
      </c>
      <c r="H1355" t="str">
        <f>salesTable[productName_final]</f>
        <v>MICROWAVE 25L</v>
      </c>
      <c r="I1355" t="str">
        <f>salesTable[productCategory_finalStatus]</f>
        <v>HOME APPLIANCES</v>
      </c>
      <c r="J1355" t="str">
        <f>salesTable[customerType_Final]</f>
        <v>BUSINESS</v>
      </c>
      <c r="K1355" t="str">
        <f>salesTable[SalesChannel_final]</f>
        <v>MOBILE APP</v>
      </c>
      <c r="L1355" t="str">
        <f>salesTable[paymentMethod_Final]</f>
        <v>BANK TRANSFER</v>
      </c>
      <c r="M1355">
        <f>salesTable[Quantity_final]</f>
        <v>11</v>
      </c>
      <c r="N1355">
        <f>salesTable[UnitPrice_final]</f>
        <v>1250</v>
      </c>
      <c r="O1355">
        <f>salesTable[revenue_final]</f>
        <v>13750</v>
      </c>
      <c r="P1355" t="str">
        <f>salesTable[Phone_final]</f>
        <v>0272231096</v>
      </c>
      <c r="Q1355" t="str">
        <f>salesTable[email_final]</f>
        <v>Abena.Osei16@Example.Com</v>
      </c>
      <c r="R1355" t="str">
        <f>salesTable[sources_final]</f>
        <v>Agent_App_2025.csv</v>
      </c>
      <c r="S1355" s="22"/>
    </row>
    <row r="1356" spans="1:19" x14ac:dyDescent="0.3">
      <c r="A1356" s="8" t="str">
        <f>salesTable[orderRef_final]</f>
        <v>SUSPICIOUS</v>
      </c>
      <c r="B1356" s="17" t="str">
        <f>salesTable[orderDate_final]</f>
        <v>OUT OF SCOPE</v>
      </c>
      <c r="C1356" s="17" t="str">
        <f>salesTable[CustomerID_final]</f>
        <v>C0063</v>
      </c>
      <c r="D1356" s="17" t="str">
        <f>salesTable[firstName_Final]</f>
        <v>AKOSUA</v>
      </c>
      <c r="E1356" s="17" t="str">
        <f>salesTable[lastName_final]</f>
        <v>BADU</v>
      </c>
      <c r="F1356" s="17" t="str">
        <f>salesTable[Region_Final]</f>
        <v>HO</v>
      </c>
      <c r="G1356" t="str">
        <f>salesTable[productID_Final]</f>
        <v>P009</v>
      </c>
      <c r="H1356" t="str">
        <f>salesTable[productName_final]</f>
        <v>FILING CABINET</v>
      </c>
      <c r="I1356" t="str">
        <f>salesTable[productCategory_finalStatus]</f>
        <v>OFFICE SUPPLIES</v>
      </c>
      <c r="J1356" t="str">
        <f>salesTable[customerType_Final]</f>
        <v>GOVERNMENT</v>
      </c>
      <c r="K1356" t="str">
        <f>salesTable[SalesChannel_final]</f>
        <v>MOBILE APP</v>
      </c>
      <c r="L1356" t="str">
        <f>salesTable[paymentMethod_Final]</f>
        <v>MOBILE MONEY</v>
      </c>
      <c r="M1356">
        <f>salesTable[Quantity_final]</f>
        <v>6</v>
      </c>
      <c r="N1356">
        <f>salesTable[UnitPrice_final]</f>
        <v>980</v>
      </c>
      <c r="O1356">
        <f>salesTable[revenue_final]</f>
        <v>5880</v>
      </c>
      <c r="P1356" t="str">
        <f>salesTable[Phone_final]</f>
        <v>0555140950</v>
      </c>
      <c r="Q1356" t="str">
        <f>salesTable[email_final]</f>
        <v>Akosua.Badu56@Example.Com</v>
      </c>
      <c r="R1356" t="str">
        <f>salesTable[sources_final]</f>
        <v>Agent_App_2025.csv</v>
      </c>
      <c r="S1356" s="22"/>
    </row>
    <row r="1357" spans="1:19" x14ac:dyDescent="0.3">
      <c r="A1357" s="8" t="str">
        <f>salesTable[orderRef_final]</f>
        <v>SUSPICIOUS</v>
      </c>
      <c r="B1357" s="17">
        <f>salesTable[orderDate_final]</f>
        <v>45846</v>
      </c>
      <c r="C1357" s="17" t="str">
        <f>salesTable[CustomerID_final]</f>
        <v>C0125</v>
      </c>
      <c r="D1357" s="17" t="str">
        <f>salesTable[firstName_Final]</f>
        <v>KWAME</v>
      </c>
      <c r="E1357" s="17" t="str">
        <f>salesTable[lastName_final]</f>
        <v>OSEI</v>
      </c>
      <c r="F1357" s="17" t="str">
        <f>salesTable[Region_Final]</f>
        <v>ACCRA</v>
      </c>
      <c r="G1357" t="str">
        <f>salesTable[productID_Final]</f>
        <v>P008</v>
      </c>
      <c r="H1357" t="str">
        <f>salesTable[productName_final]</f>
        <v>MICROWAVE 25L</v>
      </c>
      <c r="I1357" t="str">
        <f>salesTable[productCategory_finalStatus]</f>
        <v>HOME APPLIANCES</v>
      </c>
      <c r="J1357" t="str">
        <f>salesTable[customerType_Final]</f>
        <v>BUSINESS</v>
      </c>
      <c r="K1357" t="str">
        <f>salesTable[SalesChannel_final]</f>
        <v>AGENT</v>
      </c>
      <c r="L1357" t="str">
        <f>salesTable[paymentMethod_Final]</f>
        <v>BANK TRANSFER</v>
      </c>
      <c r="M1357">
        <f>salesTable[Quantity_final]</f>
        <v>10</v>
      </c>
      <c r="N1357">
        <f>salesTable[UnitPrice_final]</f>
        <v>1250</v>
      </c>
      <c r="O1357">
        <f>salesTable[revenue_final]</f>
        <v>12500</v>
      </c>
      <c r="P1357" t="str">
        <f>salesTable[Phone_final]</f>
        <v>0503700780</v>
      </c>
      <c r="Q1357" t="str">
        <f>salesTable[email_final]</f>
        <v>Kwame.Osei13@Example.Com</v>
      </c>
      <c r="R1357" t="str">
        <f>salesTable[sources_final]</f>
        <v>Retail_POS_2025.csv</v>
      </c>
      <c r="S1357" s="22"/>
    </row>
    <row r="1358" spans="1:19" x14ac:dyDescent="0.3">
      <c r="A1358" s="8" t="str">
        <f>salesTable[orderRef_final]</f>
        <v>SUSPICIOUS</v>
      </c>
      <c r="B1358" s="17">
        <f>salesTable[orderDate_final]</f>
        <v>45879</v>
      </c>
      <c r="C1358" s="17" t="str">
        <f>salesTable[CustomerID_final]</f>
        <v>C0256</v>
      </c>
      <c r="D1358" s="17" t="str">
        <f>salesTable[firstName_Final]</f>
        <v>KOJO</v>
      </c>
      <c r="E1358" s="17" t="str">
        <f>salesTable[lastName_final]</f>
        <v>MENSAH</v>
      </c>
      <c r="F1358" s="17" t="str">
        <f>salesTable[Region_Final]</f>
        <v>KOFORIDUA</v>
      </c>
      <c r="G1358" t="str">
        <f>salesTable[productID_Final]</f>
        <v>P002</v>
      </c>
      <c r="H1358" t="str">
        <f>salesTable[productName_final]</f>
        <v>OFFICE CHAIR</v>
      </c>
      <c r="I1358" t="str">
        <f>salesTable[productCategory_finalStatus]</f>
        <v>FURNITURE</v>
      </c>
      <c r="J1358" t="str">
        <f>salesTable[customerType_Final]</f>
        <v>GOVERNMENT</v>
      </c>
      <c r="K1358" t="str">
        <f>salesTable[SalesChannel_final]</f>
        <v>MOBILE APP</v>
      </c>
      <c r="L1358" t="str">
        <f>salesTable[paymentMethod_Final]</f>
        <v>CARD</v>
      </c>
      <c r="M1358">
        <f>salesTable[Quantity_final]</f>
        <v>8</v>
      </c>
      <c r="N1358">
        <f>salesTable[UnitPrice_final]</f>
        <v>850</v>
      </c>
      <c r="O1358" t="str">
        <f>salesTable[revenue_final]</f>
        <v>invalid</v>
      </c>
      <c r="P1358" t="str">
        <f>salesTable[Phone_final]</f>
        <v>0549227711</v>
      </c>
      <c r="Q1358" t="str">
        <f>salesTable[email_final]</f>
        <v>Kojo.Mensah31@Example.Com</v>
      </c>
      <c r="R1358" t="str">
        <f>salesTable[sources_final]</f>
        <v>Retail_POS_2025.csv</v>
      </c>
      <c r="S1358" s="22"/>
    </row>
    <row r="1359" spans="1:19" x14ac:dyDescent="0.3">
      <c r="A1359" s="8" t="str">
        <f>salesTable[orderRef_final]</f>
        <v>SUSPICIOUS</v>
      </c>
      <c r="B1359" s="17">
        <f>salesTable[orderDate_final]</f>
        <v>45694</v>
      </c>
      <c r="C1359" s="17" t="str">
        <f>salesTable[CustomerID_final]</f>
        <v>C0057</v>
      </c>
      <c r="D1359" s="17" t="str">
        <f>salesTable[firstName_Final]</f>
        <v>DANIEL</v>
      </c>
      <c r="E1359" s="17" t="str">
        <f>salesTable[lastName_final]</f>
        <v>ADDO</v>
      </c>
      <c r="F1359" s="17" t="str">
        <f>salesTable[Region_Final]</f>
        <v>HO</v>
      </c>
      <c r="G1359" t="str">
        <f>salesTable[productID_Final]</f>
        <v>P004</v>
      </c>
      <c r="H1359" t="str">
        <f>salesTable[productName_final]</f>
        <v>LASER PRINTER</v>
      </c>
      <c r="I1359" t="str">
        <f>salesTable[productCategory_finalStatus]</f>
        <v>OFFICE SUPPLIES</v>
      </c>
      <c r="J1359" t="str">
        <f>salesTable[customerType_Final]</f>
        <v>BUSINESS</v>
      </c>
      <c r="K1359" t="str">
        <f>salesTable[SalesChannel_final]</f>
        <v>ONLINE</v>
      </c>
      <c r="L1359" t="str">
        <f>salesTable[paymentMethod_Final]</f>
        <v>CASH</v>
      </c>
      <c r="M1359">
        <f>salesTable[Quantity_final]</f>
        <v>3</v>
      </c>
      <c r="N1359">
        <f>salesTable[UnitPrice_final]</f>
        <v>1750</v>
      </c>
      <c r="O1359">
        <f>salesTable[revenue_final]</f>
        <v>5250</v>
      </c>
      <c r="P1359" t="str">
        <f>salesTable[Phone_final]</f>
        <v>0545010699</v>
      </c>
      <c r="Q1359" t="str">
        <f>salesTable[email_final]</f>
        <v>Daniel.Addo42@Example.Com</v>
      </c>
      <c r="R1359" t="str">
        <f>salesTable[sources_final]</f>
        <v>Agent_App_2025.csv</v>
      </c>
      <c r="S1359" s="22"/>
    </row>
    <row r="1360" spans="1:19" x14ac:dyDescent="0.3">
      <c r="A1360" s="8" t="str">
        <f>salesTable[orderRef_final]</f>
        <v>SUSPICIOUS</v>
      </c>
      <c r="B1360" s="17">
        <f>salesTable[orderDate_final]</f>
        <v>45832</v>
      </c>
      <c r="C1360" s="17" t="str">
        <f>salesTable[CustomerID_final]</f>
        <v>NO MATCH</v>
      </c>
      <c r="D1360" s="17" t="str">
        <f>salesTable[firstName_Final]</f>
        <v>NO MATCH</v>
      </c>
      <c r="E1360" s="17" t="str">
        <f>salesTable[lastName_final]</f>
        <v>NO MATCH</v>
      </c>
      <c r="F1360" s="17" t="str">
        <f>salesTable[Region_Final]</f>
        <v>HO</v>
      </c>
      <c r="G1360" t="str">
        <f>salesTable[productID_Final]</f>
        <v>NO MATCH</v>
      </c>
      <c r="H1360" t="str">
        <f>salesTable[productName_final]</f>
        <v>NO MATCH</v>
      </c>
      <c r="I1360" t="str">
        <f>salesTable[productCategory_finalStatus]</f>
        <v>MISMATCH</v>
      </c>
      <c r="J1360" t="str">
        <f>salesTable[customerType_Final]</f>
        <v>INDIVIDUAL</v>
      </c>
      <c r="K1360" t="str">
        <f>salesTable[SalesChannel_final]</f>
        <v>MOBILE APP</v>
      </c>
      <c r="L1360" t="str">
        <f>salesTable[paymentMethod_Final]</f>
        <v>MOBILE MONEY</v>
      </c>
      <c r="M1360">
        <f>salesTable[Quantity_final]</f>
        <v>6</v>
      </c>
      <c r="N1360">
        <f>salesTable[UnitPrice_final]</f>
        <v>620</v>
      </c>
      <c r="O1360">
        <f>salesTable[revenue_final]</f>
        <v>3720</v>
      </c>
      <c r="P1360" t="str">
        <f>salesTable[Phone_final]</f>
        <v>0207258594</v>
      </c>
      <c r="Q1360" t="str">
        <f>salesTable[email_final]</f>
        <v>Kojo.Appiah96@Example.Com</v>
      </c>
      <c r="R1360" t="str">
        <f>salesTable[sources_final]</f>
        <v>Mobile_App_Export.csv</v>
      </c>
      <c r="S1360" s="22"/>
    </row>
    <row r="1361" spans="1:19" x14ac:dyDescent="0.3">
      <c r="A1361" s="8" t="str">
        <f>salesTable[orderRef_final]</f>
        <v>SUSPICIOUS</v>
      </c>
      <c r="B1361" s="17">
        <f>salesTable[orderDate_final]</f>
        <v>46000</v>
      </c>
      <c r="C1361" s="17" t="str">
        <f>salesTable[CustomerID_final]</f>
        <v>C0398</v>
      </c>
      <c r="D1361" s="17" t="str">
        <f>salesTable[firstName_Final]</f>
        <v>ADWOA</v>
      </c>
      <c r="E1361" s="17" t="str">
        <f>salesTable[lastName_final]</f>
        <v>ANTWI</v>
      </c>
      <c r="F1361" s="17" t="str">
        <f>salesTable[Region_Final]</f>
        <v>TAMALE</v>
      </c>
      <c r="G1361" t="str">
        <f>salesTable[productID_Final]</f>
        <v>P012</v>
      </c>
      <c r="H1361" t="str">
        <f>salesTable[productName_final]</f>
        <v>BLENDER PLUS</v>
      </c>
      <c r="I1361" t="str">
        <f>salesTable[productCategory_finalStatus]</f>
        <v>HOME APPLIANCES</v>
      </c>
      <c r="J1361" t="str">
        <f>salesTable[customerType_Final]</f>
        <v>BUSINESS</v>
      </c>
      <c r="K1361" t="str">
        <f>salesTable[SalesChannel_final]</f>
        <v>AGENT</v>
      </c>
      <c r="L1361" t="str">
        <f>salesTable[paymentMethod_Final]</f>
        <v>CARD</v>
      </c>
      <c r="M1361">
        <f>salesTable[Quantity_final]</f>
        <v>2</v>
      </c>
      <c r="N1361">
        <f>salesTable[UnitPrice_final]</f>
        <v>620</v>
      </c>
      <c r="O1361">
        <f>salesTable[revenue_final]</f>
        <v>1240</v>
      </c>
      <c r="P1361" t="str">
        <f>salesTable[Phone_final]</f>
        <v>0249399030</v>
      </c>
      <c r="Q1361" t="str">
        <f>salesTable[email_final]</f>
        <v>Adwoa.Antwi64@Example.Com</v>
      </c>
      <c r="R1361" t="str">
        <f>salesTable[sources_final]</f>
        <v>Online_Sales_2025.xlsx</v>
      </c>
      <c r="S1361" s="22"/>
    </row>
    <row r="1362" spans="1:19" x14ac:dyDescent="0.3">
      <c r="A1362" s="8" t="str">
        <f>salesTable[orderRef_final]</f>
        <v>SUSPICIOUS</v>
      </c>
      <c r="B1362" s="17">
        <f>salesTable[orderDate_final]</f>
        <v>45983</v>
      </c>
      <c r="C1362" s="17" t="str">
        <f>salesTable[CustomerID_final]</f>
        <v>C0143</v>
      </c>
      <c r="D1362" s="17" t="str">
        <f>salesTable[firstName_Final]</f>
        <v>YAW</v>
      </c>
      <c r="E1362" s="17" t="str">
        <f>salesTable[lastName_final]</f>
        <v>BADU</v>
      </c>
      <c r="F1362" s="17" t="str">
        <f>salesTable[Region_Final]</f>
        <v>TAMALE</v>
      </c>
      <c r="G1362" t="str">
        <f>salesTable[productID_Final]</f>
        <v>P006</v>
      </c>
      <c r="H1362" t="str">
        <f>salesTable[productName_final]</f>
        <v>STANDING DESK</v>
      </c>
      <c r="I1362" t="str">
        <f>salesTable[productCategory_finalStatus]</f>
        <v>FURNITURE</v>
      </c>
      <c r="J1362" t="str">
        <f>salesTable[customerType_Final]</f>
        <v>GOVERNMENT</v>
      </c>
      <c r="K1362" t="str">
        <f>salesTable[SalesChannel_final]</f>
        <v>IN-STORE</v>
      </c>
      <c r="L1362" t="str">
        <f>salesTable[paymentMethod_Final]</f>
        <v>CARD</v>
      </c>
      <c r="M1362">
        <f>salesTable[Quantity_final]</f>
        <v>9</v>
      </c>
      <c r="N1362">
        <f>salesTable[UnitPrice_final]</f>
        <v>1900</v>
      </c>
      <c r="O1362">
        <f>salesTable[revenue_final]</f>
        <v>17100</v>
      </c>
      <c r="P1362" t="str">
        <f>salesTable[Phone_final]</f>
        <v>0551184033</v>
      </c>
      <c r="Q1362" t="str">
        <f>salesTable[email_final]</f>
        <v>Yaw.Badu22@Example.Com</v>
      </c>
      <c r="R1362" t="str">
        <f>salesTable[sources_final]</f>
        <v>Mobile_App_Export.csv</v>
      </c>
      <c r="S1362" s="22"/>
    </row>
    <row r="1363" spans="1:19" x14ac:dyDescent="0.3">
      <c r="A1363" s="8" t="str">
        <f>salesTable[orderRef_final]</f>
        <v>SUSPICIOUS</v>
      </c>
      <c r="B1363" s="17">
        <f>salesTable[orderDate_final]</f>
        <v>45951</v>
      </c>
      <c r="C1363" s="17" t="str">
        <f>salesTable[CustomerID_final]</f>
        <v>C0202</v>
      </c>
      <c r="D1363" s="17" t="str">
        <f>salesTable[firstName_Final]</f>
        <v>ABENA</v>
      </c>
      <c r="E1363" s="17" t="str">
        <f>salesTable[lastName_final]</f>
        <v>ARTHUR</v>
      </c>
      <c r="F1363" s="17" t="str">
        <f>salesTable[Region_Final]</f>
        <v>TAMALE</v>
      </c>
      <c r="G1363" t="str">
        <f>salesTable[productID_Final]</f>
        <v>P006</v>
      </c>
      <c r="H1363" t="str">
        <f>salesTable[productName_final]</f>
        <v>STANDING DESK</v>
      </c>
      <c r="I1363" t="str">
        <f>salesTable[productCategory_finalStatus]</f>
        <v>FURNITURE</v>
      </c>
      <c r="J1363" t="str">
        <f>salesTable[customerType_Final]</f>
        <v>INDIVIDUAL</v>
      </c>
      <c r="K1363" t="str">
        <f>salesTable[SalesChannel_final]</f>
        <v>MOBILE APP</v>
      </c>
      <c r="L1363" t="str">
        <f>salesTable[paymentMethod_Final]</f>
        <v>MOBILE MONEY</v>
      </c>
      <c r="M1363">
        <f>salesTable[Quantity_final]</f>
        <v>6</v>
      </c>
      <c r="N1363">
        <f>salesTable[UnitPrice_final]</f>
        <v>1800</v>
      </c>
      <c r="O1363">
        <f>salesTable[revenue_final]</f>
        <v>10800</v>
      </c>
      <c r="P1363" t="str">
        <f>salesTable[Phone_final]</f>
        <v>0268802563</v>
      </c>
      <c r="Q1363" t="str">
        <f>salesTable[email_final]</f>
        <v>Abena.Arthur21@Example.Com</v>
      </c>
      <c r="R1363" t="str">
        <f>salesTable[sources_final]</f>
        <v>Mobile_App_Export.csv</v>
      </c>
      <c r="S1363" s="22"/>
    </row>
    <row r="1364" spans="1:19" x14ac:dyDescent="0.3">
      <c r="A1364" s="8" t="str">
        <f>salesTable[orderRef_final]</f>
        <v>SUSPICIOUS</v>
      </c>
      <c r="B1364" s="17">
        <f>salesTable[orderDate_final]</f>
        <v>45904</v>
      </c>
      <c r="C1364" s="17" t="str">
        <f>salesTable[CustomerID_final]</f>
        <v>C0297</v>
      </c>
      <c r="D1364" s="17" t="str">
        <f>salesTable[firstName_Final]</f>
        <v>NAA</v>
      </c>
      <c r="E1364" s="17" t="str">
        <f>salesTable[lastName_final]</f>
        <v>ANTWI</v>
      </c>
      <c r="F1364" s="17" t="str">
        <f>salesTable[Region_Final]</f>
        <v>TAMALE</v>
      </c>
      <c r="G1364" t="str">
        <f>salesTable[productID_Final]</f>
        <v>P009</v>
      </c>
      <c r="H1364" t="str">
        <f>salesTable[productName_final]</f>
        <v>FILING CABINET</v>
      </c>
      <c r="I1364" t="str">
        <f>salesTable[productCategory_finalStatus]</f>
        <v>OFFICE SUPPLIES</v>
      </c>
      <c r="J1364" t="str">
        <f>salesTable[customerType_Final]</f>
        <v>BUSINESS</v>
      </c>
      <c r="K1364" t="str">
        <f>salesTable[SalesChannel_final]</f>
        <v>IN-STORE</v>
      </c>
      <c r="L1364" t="str">
        <f>salesTable[paymentMethod_Final]</f>
        <v>CARD</v>
      </c>
      <c r="M1364">
        <f>salesTable[Quantity_final]</f>
        <v>9</v>
      </c>
      <c r="N1364">
        <f>salesTable[UnitPrice_final]</f>
        <v>980</v>
      </c>
      <c r="O1364">
        <f>salesTable[revenue_final]</f>
        <v>8820</v>
      </c>
      <c r="P1364" t="str">
        <f>salesTable[Phone_final]</f>
        <v>0244956170</v>
      </c>
      <c r="Q1364" t="str">
        <f>salesTable[email_final]</f>
        <v>Naa.Antwi49@Example.Com</v>
      </c>
      <c r="R1364" t="str">
        <f>salesTable[sources_final]</f>
        <v>Retail_POS_2025.csv</v>
      </c>
      <c r="S1364" s="22"/>
    </row>
    <row r="1365" spans="1:19" x14ac:dyDescent="0.3">
      <c r="A1365" s="8" t="str">
        <f>salesTable[orderRef_final]</f>
        <v>SUSPICIOUS</v>
      </c>
      <c r="B1365" s="17">
        <f>salesTable[orderDate_final]</f>
        <v>46021</v>
      </c>
      <c r="C1365" s="17" t="str">
        <f>salesTable[CustomerID_final]</f>
        <v>C0344</v>
      </c>
      <c r="D1365" s="17" t="str">
        <f>salesTable[firstName_Final]</f>
        <v>ABENA</v>
      </c>
      <c r="E1365" s="17" t="str">
        <f>salesTable[lastName_final]</f>
        <v>BADU</v>
      </c>
      <c r="F1365" s="17" t="str">
        <f>salesTable[Region_Final]</f>
        <v>HO</v>
      </c>
      <c r="G1365" t="str">
        <f>salesTable[productID_Final]</f>
        <v>P002</v>
      </c>
      <c r="H1365" t="str">
        <f>salesTable[productName_final]</f>
        <v>OFFICE CHAIR</v>
      </c>
      <c r="I1365" t="str">
        <f>salesTable[productCategory_finalStatus]</f>
        <v>FURNITURE</v>
      </c>
      <c r="J1365" t="str">
        <f>salesTable[customerType_Final]</f>
        <v>INDIVIDUAL</v>
      </c>
      <c r="K1365" t="str">
        <f>salesTable[SalesChannel_final]</f>
        <v>MOBILE APP</v>
      </c>
      <c r="L1365" t="str">
        <f>salesTable[paymentMethod_Final]</f>
        <v>BANK TRANSFER</v>
      </c>
      <c r="M1365">
        <f>salesTable[Quantity_final]</f>
        <v>5</v>
      </c>
      <c r="N1365" t="str">
        <f>salesTable[UnitPrice_final]</f>
        <v>INVALID</v>
      </c>
      <c r="O1365" t="str">
        <f>salesTable[revenue_final]</f>
        <v>INVALID</v>
      </c>
      <c r="P1365" t="str">
        <f>salesTable[Phone_final]</f>
        <v>0593352759</v>
      </c>
      <c r="Q1365" t="str">
        <f>salesTable[email_final]</f>
        <v>Abena.Badu22@Example.Con</v>
      </c>
      <c r="R1365" t="str">
        <f>salesTable[sources_final]</f>
        <v>Mobile_App_Export.csv</v>
      </c>
      <c r="S1365" s="22"/>
    </row>
    <row r="1366" spans="1:19" x14ac:dyDescent="0.3">
      <c r="A1366" s="8" t="str">
        <f>salesTable[orderRef_final]</f>
        <v>SUSPICIOUS</v>
      </c>
      <c r="B1366" s="17">
        <f>salesTable[orderDate_final]</f>
        <v>45789</v>
      </c>
      <c r="C1366" s="17" t="str">
        <f>salesTable[CustomerID_final]</f>
        <v>C0392</v>
      </c>
      <c r="D1366" s="17" t="str">
        <f>salesTable[firstName_Final]</f>
        <v>AMA</v>
      </c>
      <c r="E1366" s="17" t="str">
        <f>salesTable[lastName_final]</f>
        <v>BADU</v>
      </c>
      <c r="F1366" s="17" t="str">
        <f>salesTable[Region_Final]</f>
        <v>HO</v>
      </c>
      <c r="G1366" t="str">
        <f>salesTable[productID_Final]</f>
        <v>P004</v>
      </c>
      <c r="H1366" t="str">
        <f>salesTable[productName_final]</f>
        <v>LASER PRINTER</v>
      </c>
      <c r="I1366" t="str">
        <f>salesTable[productCategory_finalStatus]</f>
        <v>OFFICE SUPPLIES</v>
      </c>
      <c r="J1366" t="str">
        <f>salesTable[customerType_Final]</f>
        <v>BUSINESS</v>
      </c>
      <c r="K1366" t="str">
        <f>salesTable[SalesChannel_final]</f>
        <v>AGENT</v>
      </c>
      <c r="L1366" t="str">
        <f>salesTable[paymentMethod_Final]</f>
        <v>MOBILE MONEY</v>
      </c>
      <c r="M1366">
        <f>salesTable[Quantity_final]</f>
        <v>8</v>
      </c>
      <c r="N1366">
        <f>salesTable[UnitPrice_final]</f>
        <v>1650</v>
      </c>
      <c r="O1366">
        <f>salesTable[revenue_final]</f>
        <v>13200</v>
      </c>
      <c r="P1366" t="str">
        <f>salesTable[Phone_final]</f>
        <v>0266741923</v>
      </c>
      <c r="Q1366" t="str">
        <f>salesTable[email_final]</f>
        <v>Ama.Badu53@Example.Com</v>
      </c>
      <c r="R1366" t="str">
        <f>salesTable[sources_final]</f>
        <v>Retail_POS_2025.csv</v>
      </c>
      <c r="S1366" s="22"/>
    </row>
    <row r="1367" spans="1:19" x14ac:dyDescent="0.3">
      <c r="A1367" s="8" t="str">
        <f>salesTable[orderRef_final]</f>
        <v>SUSPICIOUS</v>
      </c>
      <c r="B1367" s="17">
        <f>salesTable[orderDate_final]</f>
        <v>45692</v>
      </c>
      <c r="C1367" s="17" t="str">
        <f>salesTable[CustomerID_final]</f>
        <v>C0307</v>
      </c>
      <c r="D1367" s="17" t="str">
        <f>salesTable[firstName_Final]</f>
        <v>ADWOA</v>
      </c>
      <c r="E1367" s="17" t="str">
        <f>salesTable[lastName_final]</f>
        <v>BOATENG</v>
      </c>
      <c r="F1367" s="17" t="str">
        <f>salesTable[Region_Final]</f>
        <v>TAMALE</v>
      </c>
      <c r="G1367" t="str">
        <f>salesTable[productID_Final]</f>
        <v>P009</v>
      </c>
      <c r="H1367" t="str">
        <f>salesTable[productName_final]</f>
        <v>FILING CABINET</v>
      </c>
      <c r="I1367" t="str">
        <f>salesTable[productCategory_finalStatus]</f>
        <v>OFFICE SUPPLIES</v>
      </c>
      <c r="J1367" t="str">
        <f>salesTable[customerType_Final]</f>
        <v>GOVERNMENT</v>
      </c>
      <c r="K1367" t="str">
        <f>salesTable[SalesChannel_final]</f>
        <v>AGENT</v>
      </c>
      <c r="L1367" t="str">
        <f>salesTable[paymentMethod_Final]</f>
        <v>BANK TRANSFER</v>
      </c>
      <c r="M1367">
        <f>salesTable[Quantity_final]</f>
        <v>12</v>
      </c>
      <c r="N1367">
        <f>salesTable[UnitPrice_final]</f>
        <v>980</v>
      </c>
      <c r="O1367">
        <f>salesTable[revenue_final]</f>
        <v>11760</v>
      </c>
      <c r="P1367" t="str">
        <f>salesTable[Phone_final]</f>
        <v>0595696742</v>
      </c>
      <c r="Q1367" t="str">
        <f>salesTable[email_final]</f>
        <v>Adwoa.Boateng38@Example.Com</v>
      </c>
      <c r="R1367" t="str">
        <f>salesTable[sources_final]</f>
        <v>Online_Sales_2025.xlsx</v>
      </c>
      <c r="S1367" s="22"/>
    </row>
    <row r="1368" spans="1:19" x14ac:dyDescent="0.3">
      <c r="A1368" s="8" t="str">
        <f>salesTable[orderRef_final]</f>
        <v>SUSPICIOUS</v>
      </c>
      <c r="B1368" s="17">
        <f>salesTable[orderDate_final]</f>
        <v>45881</v>
      </c>
      <c r="C1368" s="17" t="str">
        <f>salesTable[CustomerID_final]</f>
        <v>C0243</v>
      </c>
      <c r="D1368" s="17" t="str">
        <f>salesTable[firstName_Final]</f>
        <v>KOJO</v>
      </c>
      <c r="E1368" s="17" t="str">
        <f>salesTable[lastName_final]</f>
        <v>ASARE</v>
      </c>
      <c r="F1368" s="17" t="str">
        <f>salesTable[Region_Final]</f>
        <v>HO</v>
      </c>
      <c r="G1368" t="str">
        <f>salesTable[productID_Final]</f>
        <v>P003</v>
      </c>
      <c r="H1368" t="str">
        <f>salesTable[productName_final]</f>
        <v>WIRELESS HEADSET</v>
      </c>
      <c r="I1368" t="str">
        <f>salesTable[productCategory_finalStatus]</f>
        <v>ELECTRONICS</v>
      </c>
      <c r="J1368" t="str">
        <f>salesTable[customerType_Final]</f>
        <v>GOVERNMENT</v>
      </c>
      <c r="K1368" t="str">
        <f>salesTable[SalesChannel_final]</f>
        <v>AGENT</v>
      </c>
      <c r="L1368" t="str">
        <f>salesTable[paymentMethod_Final]</f>
        <v>CARD</v>
      </c>
      <c r="M1368">
        <f>salesTable[Quantity_final]</f>
        <v>4</v>
      </c>
      <c r="N1368">
        <f>salesTable[UnitPrice_final]</f>
        <v>420</v>
      </c>
      <c r="O1368">
        <f>salesTable[revenue_final]</f>
        <v>1680</v>
      </c>
      <c r="P1368" t="str">
        <f>salesTable[Phone_final]</f>
        <v>0279458014</v>
      </c>
      <c r="Q1368" t="str">
        <f>salesTable[email_final]</f>
        <v>Kojo.Asare79Example.Com</v>
      </c>
      <c r="R1368" t="str">
        <f>salesTable[sources_final]</f>
        <v>Retail_POS_2025.csv</v>
      </c>
      <c r="S1368" s="22"/>
    </row>
    <row r="1369" spans="1:19" x14ac:dyDescent="0.3">
      <c r="A1369" s="8" t="str">
        <f>salesTable[orderRef_final]</f>
        <v>SUSPICIOUS</v>
      </c>
      <c r="B1369" s="17">
        <f>salesTable[orderDate_final]</f>
        <v>45915</v>
      </c>
      <c r="C1369" s="17" t="str">
        <f>salesTable[CustomerID_final]</f>
        <v>C0101</v>
      </c>
      <c r="D1369" s="17" t="str">
        <f>salesTable[firstName_Final]</f>
        <v>YAW</v>
      </c>
      <c r="E1369" s="17" t="str">
        <f>salesTable[lastName_final]</f>
        <v>BADU</v>
      </c>
      <c r="F1369" s="17" t="str">
        <f>salesTable[Region_Final]</f>
        <v>TAMALE</v>
      </c>
      <c r="G1369" t="str">
        <f>salesTable[productID_Final]</f>
        <v>P009</v>
      </c>
      <c r="H1369" t="str">
        <f>salesTable[productName_final]</f>
        <v>FILING CABINET</v>
      </c>
      <c r="I1369" t="str">
        <f>salesTable[productCategory_finalStatus]</f>
        <v>OFFICE SUPPLIES</v>
      </c>
      <c r="J1369" t="str">
        <f>salesTable[customerType_Final]</f>
        <v>INDIVIDUAL</v>
      </c>
      <c r="K1369" t="str">
        <f>salesTable[SalesChannel_final]</f>
        <v>IN-STORE</v>
      </c>
      <c r="L1369" t="str">
        <f>salesTable[paymentMethod_Final]</f>
        <v>CASH</v>
      </c>
      <c r="M1369">
        <f>salesTable[Quantity_final]</f>
        <v>5</v>
      </c>
      <c r="N1369">
        <f>salesTable[UnitPrice_final]</f>
        <v>980</v>
      </c>
      <c r="O1369">
        <f>salesTable[revenue_final]</f>
        <v>4900</v>
      </c>
      <c r="P1369" t="str">
        <f>salesTable[Phone_final]</f>
        <v>0249355633</v>
      </c>
      <c r="Q1369" t="str">
        <f>salesTable[email_final]</f>
        <v>Yaw.Badu51@Example.Com</v>
      </c>
      <c r="R1369" t="str">
        <f>salesTable[sources_final]</f>
        <v>Retail_POS_2025.csv</v>
      </c>
      <c r="S1369" s="22"/>
    </row>
    <row r="1370" spans="1:19" x14ac:dyDescent="0.3">
      <c r="A1370" s="8" t="str">
        <f>salesTable[orderRef_final]</f>
        <v>SUSPICIOUS</v>
      </c>
      <c r="B1370" s="17" t="str">
        <f>salesTable[orderDate_final]</f>
        <v>OUT OF SCOPE</v>
      </c>
      <c r="C1370" s="17" t="str">
        <f>salesTable[CustomerID_final]</f>
        <v>C0365</v>
      </c>
      <c r="D1370" s="17" t="str">
        <f>salesTable[firstName_Final]</f>
        <v>ABENA</v>
      </c>
      <c r="E1370" s="17" t="str">
        <f>salesTable[lastName_final]</f>
        <v>ARTHUR</v>
      </c>
      <c r="F1370" s="17" t="str">
        <f>salesTable[Region_Final]</f>
        <v>TAMALE</v>
      </c>
      <c r="G1370" t="str">
        <f>salesTable[productID_Final]</f>
        <v>P007</v>
      </c>
      <c r="H1370" t="str">
        <f>salesTable[productName_final]</f>
        <v>COTTON SHIRT</v>
      </c>
      <c r="I1370" t="str">
        <f>salesTable[productCategory_finalStatus]</f>
        <v>CLOTHING</v>
      </c>
      <c r="J1370" t="str">
        <f>salesTable[customerType_Final]</f>
        <v>INDIVIDUAL</v>
      </c>
      <c r="K1370" t="str">
        <f>salesTable[SalesChannel_final]</f>
        <v>IN-STORE</v>
      </c>
      <c r="L1370" t="str">
        <f>salesTable[paymentMethod_Final]</f>
        <v>MOBILE MONEY</v>
      </c>
      <c r="M1370">
        <f>salesTable[Quantity_final]</f>
        <v>12</v>
      </c>
      <c r="N1370">
        <f>salesTable[UnitPrice_final]</f>
        <v>180</v>
      </c>
      <c r="O1370">
        <f>salesTable[revenue_final]</f>
        <v>2160</v>
      </c>
      <c r="P1370" t="str">
        <f>salesTable[Phone_final]</f>
        <v>0595808007</v>
      </c>
      <c r="Q1370" t="str">
        <f>salesTable[email_final]</f>
        <v>Abena.Arthur8@Example.Com</v>
      </c>
      <c r="R1370" t="str">
        <f>salesTable[sources_final]</f>
        <v>Retail_POS_2025.csv</v>
      </c>
      <c r="S1370" s="22"/>
    </row>
    <row r="1371" spans="1:19" x14ac:dyDescent="0.3">
      <c r="A1371" s="8" t="str">
        <f>salesTable[orderRef_final]</f>
        <v>SUSPICIOUS</v>
      </c>
      <c r="B1371" s="17" t="str">
        <f>salesTable[orderDate_final]</f>
        <v>OUT OF SCOPE</v>
      </c>
      <c r="C1371" s="17" t="str">
        <f>salesTable[CustomerID_final]</f>
        <v>C0282</v>
      </c>
      <c r="D1371" s="17" t="str">
        <f>salesTable[firstName_Final]</f>
        <v>NAA</v>
      </c>
      <c r="E1371" s="17" t="str">
        <f>salesTable[lastName_final]</f>
        <v>ASARE</v>
      </c>
      <c r="F1371" s="17" t="str">
        <f>salesTable[Region_Final]</f>
        <v>TAMALE</v>
      </c>
      <c r="G1371" t="str">
        <f>salesTable[productID_Final]</f>
        <v>P009</v>
      </c>
      <c r="H1371" t="str">
        <f>salesTable[productName_final]</f>
        <v>FILING CABINET</v>
      </c>
      <c r="I1371" t="str">
        <f>salesTable[productCategory_finalStatus]</f>
        <v>OFFICE SUPPLIES</v>
      </c>
      <c r="J1371" t="str">
        <f>salesTable[customerType_Final]</f>
        <v>INDIVIDUAL</v>
      </c>
      <c r="K1371" t="str">
        <f>salesTable[SalesChannel_final]</f>
        <v>AGENT</v>
      </c>
      <c r="L1371" t="str">
        <f>salesTable[paymentMethod_Final]</f>
        <v>CARD</v>
      </c>
      <c r="M1371">
        <f>salesTable[Quantity_final]</f>
        <v>5</v>
      </c>
      <c r="N1371">
        <f>salesTable[UnitPrice_final]</f>
        <v>980</v>
      </c>
      <c r="O1371">
        <f>salesTable[revenue_final]</f>
        <v>4900</v>
      </c>
      <c r="P1371" t="str">
        <f>salesTable[Phone_final]</f>
        <v>0545536011</v>
      </c>
      <c r="Q1371" t="str">
        <f>salesTable[email_final]</f>
        <v>Naa.Asare91@Example.Com</v>
      </c>
      <c r="R1371" t="str">
        <f>salesTable[sources_final]</f>
        <v>Agent_App_2025.csv</v>
      </c>
      <c r="S1371" s="22"/>
    </row>
    <row r="1372" spans="1:19" x14ac:dyDescent="0.3">
      <c r="A1372" s="8" t="str">
        <f>salesTable[orderRef_final]</f>
        <v>SUSPICIOUS</v>
      </c>
      <c r="B1372" s="17">
        <f>salesTable[orderDate_final]</f>
        <v>45876</v>
      </c>
      <c r="C1372" s="17" t="str">
        <f>salesTable[CustomerID_final]</f>
        <v>C0295</v>
      </c>
      <c r="D1372" s="17" t="str">
        <f>salesTable[firstName_Final]</f>
        <v>ADWOA</v>
      </c>
      <c r="E1372" s="17" t="str">
        <f>salesTable[lastName_final]</f>
        <v>ANTWI</v>
      </c>
      <c r="F1372" s="17" t="str">
        <f>salesTable[Region_Final]</f>
        <v>TAMALE</v>
      </c>
      <c r="G1372" t="str">
        <f>salesTable[productID_Final]</f>
        <v>P004</v>
      </c>
      <c r="H1372" t="str">
        <f>salesTable[productName_final]</f>
        <v>LASER PRINTER</v>
      </c>
      <c r="I1372" t="str">
        <f>salesTable[productCategory_finalStatus]</f>
        <v>OFFICE SUPPLIES</v>
      </c>
      <c r="J1372" t="str">
        <f>salesTable[customerType_Final]</f>
        <v>INDIVIDUAL</v>
      </c>
      <c r="K1372" t="str">
        <f>salesTable[SalesChannel_final]</f>
        <v>MOBILE APP</v>
      </c>
      <c r="L1372" t="str">
        <f>salesTable[paymentMethod_Final]</f>
        <v>CARD</v>
      </c>
      <c r="M1372">
        <f>salesTable[Quantity_final]</f>
        <v>11</v>
      </c>
      <c r="N1372">
        <f>salesTable[UnitPrice_final]</f>
        <v>1650</v>
      </c>
      <c r="O1372">
        <f>salesTable[revenue_final]</f>
        <v>18150</v>
      </c>
      <c r="P1372" t="str">
        <f>salesTable[Phone_final]</f>
        <v>0247379021</v>
      </c>
      <c r="Q1372" t="str">
        <f>salesTable[email_final]</f>
        <v>Adwoa.Antwi15@Example.Com</v>
      </c>
      <c r="R1372" t="str">
        <f>salesTable[sources_final]</f>
        <v>Online_Sales_2025.xlsx</v>
      </c>
      <c r="S1372" s="22"/>
    </row>
    <row r="1373" spans="1:19" x14ac:dyDescent="0.3">
      <c r="A1373" s="8" t="str">
        <f>salesTable[orderRef_final]</f>
        <v>SUSPICIOUS</v>
      </c>
      <c r="B1373" s="17" t="str">
        <f>salesTable[orderDate_final]</f>
        <v>OUT OF SCOPE</v>
      </c>
      <c r="C1373" s="17" t="str">
        <f>salesTable[CustomerID_final]</f>
        <v>C0290</v>
      </c>
      <c r="D1373" s="17" t="str">
        <f>salesTable[firstName_Final]</f>
        <v>AMA</v>
      </c>
      <c r="E1373" s="17" t="str">
        <f>salesTable[lastName_final]</f>
        <v>ADDO</v>
      </c>
      <c r="F1373" s="17" t="str">
        <f>salesTable[Region_Final]</f>
        <v>HO</v>
      </c>
      <c r="G1373" t="str">
        <f>salesTable[productID_Final]</f>
        <v>P003</v>
      </c>
      <c r="H1373" t="str">
        <f>salesTable[productName_final]</f>
        <v>WIRELESS HEADSET</v>
      </c>
      <c r="I1373" t="str">
        <f>salesTable[productCategory_finalStatus]</f>
        <v>ELECTRONICS</v>
      </c>
      <c r="J1373" t="str">
        <f>salesTable[customerType_Final]</f>
        <v>BUSINESS</v>
      </c>
      <c r="K1373" t="str">
        <f>salesTable[SalesChannel_final]</f>
        <v>MOBILE APP</v>
      </c>
      <c r="L1373" t="str">
        <f>salesTable[paymentMethod_Final]</f>
        <v>CASH</v>
      </c>
      <c r="M1373">
        <f>salesTable[Quantity_final]</f>
        <v>4</v>
      </c>
      <c r="N1373">
        <f>salesTable[UnitPrice_final]</f>
        <v>420</v>
      </c>
      <c r="O1373">
        <f>salesTable[revenue_final]</f>
        <v>1680</v>
      </c>
      <c r="P1373" t="str">
        <f>salesTable[Phone_final]</f>
        <v>0249755612</v>
      </c>
      <c r="Q1373" t="str">
        <f>salesTable[email_final]</f>
        <v>Ama.Addo5@Example.Com</v>
      </c>
      <c r="R1373" t="str">
        <f>salesTable[sources_final]</f>
        <v>Agent_App_2025.csv</v>
      </c>
      <c r="S1373" s="22"/>
    </row>
    <row r="1374" spans="1:19" x14ac:dyDescent="0.3">
      <c r="A1374" s="8" t="str">
        <f>salesTable[orderRef_final]</f>
        <v>SUSPICIOUS</v>
      </c>
      <c r="B1374" s="17">
        <f>salesTable[orderDate_final]</f>
        <v>45717</v>
      </c>
      <c r="C1374" s="17" t="str">
        <f>salesTable[CustomerID_final]</f>
        <v>C0155</v>
      </c>
      <c r="D1374" s="17" t="str">
        <f>salesTable[firstName_Final]</f>
        <v>DANIEL</v>
      </c>
      <c r="E1374" s="17" t="str">
        <f>salesTable[lastName_final]</f>
        <v>BADU</v>
      </c>
      <c r="F1374" s="17" t="str">
        <f>salesTable[Region_Final]</f>
        <v>TAMALE</v>
      </c>
      <c r="G1374" t="str">
        <f>salesTable[productID_Final]</f>
        <v>P012</v>
      </c>
      <c r="H1374" t="str">
        <f>salesTable[productName_final]</f>
        <v>BLENDER PLUS</v>
      </c>
      <c r="I1374" t="str">
        <f>salesTable[productCategory_finalStatus]</f>
        <v>HOME APPLIANCES</v>
      </c>
      <c r="J1374" t="str">
        <f>salesTable[customerType_Final]</f>
        <v>GOVERNMENT</v>
      </c>
      <c r="K1374" t="str">
        <f>salesTable[SalesChannel_final]</f>
        <v>MOBILE APP</v>
      </c>
      <c r="L1374" t="str">
        <f>salesTable[paymentMethod_Final]</f>
        <v>CARD</v>
      </c>
      <c r="M1374">
        <f>salesTable[Quantity_final]</f>
        <v>1</v>
      </c>
      <c r="N1374">
        <f>salesTable[UnitPrice_final]</f>
        <v>620</v>
      </c>
      <c r="O1374">
        <f>salesTable[revenue_final]</f>
        <v>620</v>
      </c>
      <c r="P1374" t="str">
        <f>salesTable[Phone_final]</f>
        <v>0558835172</v>
      </c>
      <c r="Q1374" t="str">
        <f>salesTable[email_final]</f>
        <v>Daniel.Badu9@Example.Com</v>
      </c>
      <c r="R1374" t="str">
        <f>salesTable[sources_final]</f>
        <v>Agent_App_2025.csv</v>
      </c>
      <c r="S1374" s="22"/>
    </row>
    <row r="1375" spans="1:19" x14ac:dyDescent="0.3">
      <c r="A1375" s="8" t="str">
        <f>salesTable[orderRef_final]</f>
        <v>SUSPICIOUS</v>
      </c>
      <c r="B1375" s="17" t="str">
        <f>salesTable[orderDate_final]</f>
        <v>OUT OF SCOPE</v>
      </c>
      <c r="C1375" s="17" t="str">
        <f>salesTable[CustomerID_final]</f>
        <v>C0147</v>
      </c>
      <c r="D1375" s="17" t="str">
        <f>salesTable[firstName_Final]</f>
        <v>ABENA</v>
      </c>
      <c r="E1375" s="17" t="str">
        <f>salesTable[lastName_final]</f>
        <v>ARTHUR</v>
      </c>
      <c r="F1375" s="17" t="str">
        <f>salesTable[Region_Final]</f>
        <v>HO</v>
      </c>
      <c r="G1375" t="str">
        <f>salesTable[productID_Final]</f>
        <v>P001</v>
      </c>
      <c r="H1375" t="str">
        <f>salesTable[productName_final]</f>
        <v>LAPTOP PRO 14</v>
      </c>
      <c r="I1375" t="str">
        <f>salesTable[productCategory_finalStatus]</f>
        <v>ELECTRONICS</v>
      </c>
      <c r="J1375" t="str">
        <f>salesTable[customerType_Final]</f>
        <v>BUSINESS</v>
      </c>
      <c r="K1375" t="str">
        <f>salesTable[SalesChannel_final]</f>
        <v>ONLINE</v>
      </c>
      <c r="L1375" t="str">
        <f>salesTable[paymentMethod_Final]</f>
        <v>MOBILE MONEY</v>
      </c>
      <c r="M1375">
        <f>salesTable[Quantity_final]</f>
        <v>12</v>
      </c>
      <c r="N1375">
        <f>salesTable[UnitPrice_final]</f>
        <v>4200</v>
      </c>
      <c r="O1375">
        <f>salesTable[revenue_final]</f>
        <v>50400</v>
      </c>
      <c r="P1375" t="str">
        <f>salesTable[Phone_final]</f>
        <v>0248131867</v>
      </c>
      <c r="Q1375" t="str">
        <f>salesTable[email_final]</f>
        <v>Abena.Arthur91@Example.Com</v>
      </c>
      <c r="R1375" t="str">
        <f>salesTable[sources_final]</f>
        <v>Online_Sales_2025.xlsx</v>
      </c>
      <c r="S1375" s="22"/>
    </row>
    <row r="1376" spans="1:19" x14ac:dyDescent="0.3">
      <c r="A1376" s="8" t="str">
        <f>salesTable[orderRef_final]</f>
        <v>SUSPICIOUS</v>
      </c>
      <c r="B1376" s="17">
        <f>salesTable[orderDate_final]</f>
        <v>45867</v>
      </c>
      <c r="C1376" s="17" t="str">
        <f>salesTable[CustomerID_final]</f>
        <v>C0115</v>
      </c>
      <c r="D1376" s="17" t="str">
        <f>salesTable[firstName_Final]</f>
        <v>AKOSUA</v>
      </c>
      <c r="E1376" s="17" t="str">
        <f>salesTable[lastName_final]</f>
        <v>OWUSU</v>
      </c>
      <c r="F1376" s="17" t="str">
        <f>salesTable[Region_Final]</f>
        <v>TAMALE</v>
      </c>
      <c r="G1376" t="str">
        <f>salesTable[productID_Final]</f>
        <v>P003</v>
      </c>
      <c r="H1376" t="str">
        <f>salesTable[productName_final]</f>
        <v>WIRELESS HEADSET</v>
      </c>
      <c r="I1376" t="str">
        <f>salesTable[productCategory_finalStatus]</f>
        <v>MISMATCH</v>
      </c>
      <c r="J1376" t="str">
        <f>salesTable[customerType_Final]</f>
        <v>GOVERNMENT</v>
      </c>
      <c r="K1376" t="str">
        <f>salesTable[SalesChannel_final]</f>
        <v>IN-STORE</v>
      </c>
      <c r="L1376" t="str">
        <f>salesTable[paymentMethod_Final]</f>
        <v>BANK TRANSFER</v>
      </c>
      <c r="M1376">
        <f>salesTable[Quantity_final]</f>
        <v>3</v>
      </c>
      <c r="N1376">
        <f>salesTable[UnitPrice_final]</f>
        <v>420</v>
      </c>
      <c r="O1376">
        <f>salesTable[revenue_final]</f>
        <v>1260</v>
      </c>
      <c r="P1376" t="str">
        <f>salesTable[Phone_final]</f>
        <v>0596126550</v>
      </c>
      <c r="Q1376" t="str">
        <f>salesTable[email_final]</f>
        <v>Akosua.Owusu21@Example.Com</v>
      </c>
      <c r="R1376" t="str">
        <f>salesTable[sources_final]</f>
        <v>Agent_App_2025.csv</v>
      </c>
      <c r="S1376" s="22"/>
    </row>
    <row r="1377" spans="1:19" x14ac:dyDescent="0.3">
      <c r="A1377" s="8" t="str">
        <f>salesTable[orderRef_final]</f>
        <v>SUSPICIOUS</v>
      </c>
      <c r="B1377" s="17" t="str">
        <f>salesTable[orderDate_final]</f>
        <v>OUT OF SCOPE</v>
      </c>
      <c r="C1377" s="17" t="str">
        <f>salesTable[CustomerID_final]</f>
        <v>C0318</v>
      </c>
      <c r="D1377" s="17" t="str">
        <f>salesTable[firstName_Final]</f>
        <v>ADWOA</v>
      </c>
      <c r="E1377" s="17" t="str">
        <f>salesTable[lastName_final]</f>
        <v>OWUSU</v>
      </c>
      <c r="F1377" s="17" t="str">
        <f>salesTable[Region_Final]</f>
        <v>HO</v>
      </c>
      <c r="G1377" t="str">
        <f>salesTable[productID_Final]</f>
        <v>P011</v>
      </c>
      <c r="H1377" t="str">
        <f>salesTable[productName_final]</f>
        <v>EXECUTIVE DESK</v>
      </c>
      <c r="I1377" t="str">
        <f>salesTable[productCategory_finalStatus]</f>
        <v>FURNITURE</v>
      </c>
      <c r="J1377" t="str">
        <f>salesTable[customerType_Final]</f>
        <v>GOVERNMENT</v>
      </c>
      <c r="K1377" t="str">
        <f>salesTable[SalesChannel_final]</f>
        <v>AGENT</v>
      </c>
      <c r="L1377" t="str">
        <f>salesTable[paymentMethod_Final]</f>
        <v>MOBILE MONEY</v>
      </c>
      <c r="M1377">
        <f>salesTable[Quantity_final]</f>
        <v>3</v>
      </c>
      <c r="N1377">
        <f>salesTable[UnitPrice_final]</f>
        <v>2350</v>
      </c>
      <c r="O1377">
        <f>salesTable[revenue_final]</f>
        <v>7050</v>
      </c>
      <c r="P1377" t="str">
        <f>salesTable[Phone_final]</f>
        <v>0269259384</v>
      </c>
      <c r="Q1377" t="str">
        <f>salesTable[email_final]</f>
        <v>Adwoa.Owusu77@Example.Com</v>
      </c>
      <c r="R1377" t="str">
        <f>salesTable[sources_final]</f>
        <v>Agent_App_2025.csv</v>
      </c>
      <c r="S1377" s="22"/>
    </row>
    <row r="1378" spans="1:19" x14ac:dyDescent="0.3">
      <c r="A1378" s="8" t="str">
        <f>salesTable[orderRef_final]</f>
        <v>SUSPICIOUS</v>
      </c>
      <c r="B1378" s="17">
        <f>salesTable[orderDate_final]</f>
        <v>45700</v>
      </c>
      <c r="C1378" s="17" t="str">
        <f>salesTable[CustomerID_final]</f>
        <v>C0323</v>
      </c>
      <c r="D1378" s="17" t="str">
        <f>salesTable[firstName_Final]</f>
        <v>ABENA</v>
      </c>
      <c r="E1378" s="17" t="str">
        <f>salesTable[lastName_final]</f>
        <v>ASARE</v>
      </c>
      <c r="F1378" s="17" t="str">
        <f>salesTable[Region_Final]</f>
        <v>HO</v>
      </c>
      <c r="G1378" t="str">
        <f>salesTable[productID_Final]</f>
        <v>P004</v>
      </c>
      <c r="H1378" t="str">
        <f>salesTable[productName_final]</f>
        <v>LASER PRINTER</v>
      </c>
      <c r="I1378" t="str">
        <f>salesTable[productCategory_finalStatus]</f>
        <v>OFFICE SUPPLIES</v>
      </c>
      <c r="J1378" t="str">
        <f>salesTable[customerType_Final]</f>
        <v>INDIVIDUAL</v>
      </c>
      <c r="K1378" t="str">
        <f>salesTable[SalesChannel_final]</f>
        <v>IN-STORE</v>
      </c>
      <c r="L1378" t="str">
        <f>salesTable[paymentMethod_Final]</f>
        <v>CASH</v>
      </c>
      <c r="M1378">
        <f>salesTable[Quantity_final]</f>
        <v>1</v>
      </c>
      <c r="N1378">
        <f>salesTable[UnitPrice_final]</f>
        <v>1650</v>
      </c>
      <c r="O1378">
        <f>salesTable[revenue_final]</f>
        <v>1650</v>
      </c>
      <c r="P1378" t="str">
        <f>salesTable[Phone_final]</f>
        <v>0242303626</v>
      </c>
      <c r="Q1378" t="str">
        <f>salesTable[email_final]</f>
        <v>Abena.Asare78@Example.Com</v>
      </c>
      <c r="R1378" t="str">
        <f>salesTable[sources_final]</f>
        <v>Mobile_App_Export.csv</v>
      </c>
      <c r="S1378" s="22"/>
    </row>
    <row r="1379" spans="1:19" x14ac:dyDescent="0.3">
      <c r="A1379" s="8" t="str">
        <f>salesTable[orderRef_final]</f>
        <v>SUSPICIOUS</v>
      </c>
      <c r="B1379" s="17">
        <f>salesTable[orderDate_final]</f>
        <v>45960</v>
      </c>
      <c r="C1379" s="17" t="str">
        <f>salesTable[CustomerID_final]</f>
        <v>C0312</v>
      </c>
      <c r="D1379" s="17" t="str">
        <f>salesTable[firstName_Final]</f>
        <v>AKOSUA</v>
      </c>
      <c r="E1379" s="17" t="str">
        <f>salesTable[lastName_final]</f>
        <v>OWUSU</v>
      </c>
      <c r="F1379" s="17" t="str">
        <f>salesTable[Region_Final]</f>
        <v>TAMALE</v>
      </c>
      <c r="G1379" t="str">
        <f>salesTable[productID_Final]</f>
        <v>P002</v>
      </c>
      <c r="H1379" t="str">
        <f>salesTable[productName_final]</f>
        <v>OFFICE CHAIR</v>
      </c>
      <c r="I1379" t="str">
        <f>salesTable[productCategory_finalStatus]</f>
        <v>FURNITURE</v>
      </c>
      <c r="J1379" t="str">
        <f>salesTable[customerType_Final]</f>
        <v>GOVERNMENT</v>
      </c>
      <c r="K1379" t="str">
        <f>salesTable[SalesChannel_final]</f>
        <v>MOBILE APP</v>
      </c>
      <c r="L1379" t="str">
        <f>salesTable[paymentMethod_Final]</f>
        <v>BANK TRANSFER</v>
      </c>
      <c r="M1379">
        <f>salesTable[Quantity_final]</f>
        <v>10</v>
      </c>
      <c r="N1379">
        <f>salesTable[UnitPrice_final]</f>
        <v>850</v>
      </c>
      <c r="O1379">
        <f>salesTable[revenue_final]</f>
        <v>8500</v>
      </c>
      <c r="P1379" t="str">
        <f>salesTable[Phone_final]</f>
        <v>0243941797</v>
      </c>
      <c r="Q1379" t="str">
        <f>salesTable[email_final]</f>
        <v>Akosua.Owusu90@Example.Com</v>
      </c>
      <c r="R1379" t="str">
        <f>salesTable[sources_final]</f>
        <v>Agent_App_2025.csv</v>
      </c>
      <c r="S1379" s="22"/>
    </row>
    <row r="1380" spans="1:19" x14ac:dyDescent="0.3">
      <c r="A1380" s="8" t="str">
        <f>salesTable[orderRef_final]</f>
        <v>SUSPICIOUS</v>
      </c>
      <c r="B1380" s="17" t="str">
        <f>salesTable[orderDate_final]</f>
        <v>OUT OF SCOPE</v>
      </c>
      <c r="C1380" s="17" t="str">
        <f>salesTable[CustomerID_final]</f>
        <v>C0110</v>
      </c>
      <c r="D1380" s="17" t="str">
        <f>salesTable[firstName_Final]</f>
        <v>KOFI</v>
      </c>
      <c r="E1380" s="17" t="str">
        <f>salesTable[lastName_final]</f>
        <v>ANTWI</v>
      </c>
      <c r="F1380" s="17" t="str">
        <f>salesTable[Region_Final]</f>
        <v>TAMALE</v>
      </c>
      <c r="G1380" t="str">
        <f>salesTable[productID_Final]</f>
        <v>P004</v>
      </c>
      <c r="H1380" t="str">
        <f>salesTable[productName_final]</f>
        <v>LASER PRINTER</v>
      </c>
      <c r="I1380" t="str">
        <f>salesTable[productCategory_finalStatus]</f>
        <v>OFFICE SUPPLIES</v>
      </c>
      <c r="J1380" t="str">
        <f>salesTable[customerType_Final]</f>
        <v>BUSINESS</v>
      </c>
      <c r="K1380" t="str">
        <f>salesTable[SalesChannel_final]</f>
        <v>MOBILE APP</v>
      </c>
      <c r="L1380" t="str">
        <f>salesTable[paymentMethod_Final]</f>
        <v>MOBILE MONEY</v>
      </c>
      <c r="M1380">
        <f>salesTable[Quantity_final]</f>
        <v>11</v>
      </c>
      <c r="N1380">
        <f>salesTable[UnitPrice_final]</f>
        <v>1650</v>
      </c>
      <c r="O1380">
        <f>salesTable[revenue_final]</f>
        <v>18150</v>
      </c>
      <c r="P1380" t="str">
        <f>salesTable[Phone_final]</f>
        <v>0549202911</v>
      </c>
      <c r="Q1380" t="str">
        <f>salesTable[email_final]</f>
        <v>Kofi.Antwi18@Example.Com</v>
      </c>
      <c r="R1380" t="str">
        <f>salesTable[sources_final]</f>
        <v>Online_Sales_2025.xlsx</v>
      </c>
      <c r="S1380" s="22"/>
    </row>
    <row r="1381" spans="1:19" x14ac:dyDescent="0.3">
      <c r="A1381" s="8" t="str">
        <f>salesTable[orderRef_final]</f>
        <v>SUSPICIOUS</v>
      </c>
      <c r="B1381" s="17" t="str">
        <f>salesTable[orderDate_final]</f>
        <v>OUT OF SCOPE</v>
      </c>
      <c r="C1381" s="17" t="str">
        <f>salesTable[CustomerID_final]</f>
        <v>C0052</v>
      </c>
      <c r="D1381" s="17" t="str">
        <f>salesTable[firstName_Final]</f>
        <v>KOJO</v>
      </c>
      <c r="E1381" s="17" t="str">
        <f>salesTable[lastName_final]</f>
        <v>ADDO</v>
      </c>
      <c r="F1381" s="17" t="str">
        <f>salesTable[Region_Final]</f>
        <v>HO</v>
      </c>
      <c r="G1381" t="str">
        <f>salesTable[productID_Final]</f>
        <v>P003</v>
      </c>
      <c r="H1381" t="str">
        <f>salesTable[productName_final]</f>
        <v>WIRELESS HEADSET</v>
      </c>
      <c r="I1381" t="str">
        <f>salesTable[productCategory_finalStatus]</f>
        <v>ELECTRONICS</v>
      </c>
      <c r="J1381" t="str">
        <f>salesTable[customerType_Final]</f>
        <v>INDIVIDUAL</v>
      </c>
      <c r="K1381" t="str">
        <f>salesTable[SalesChannel_final]</f>
        <v>MOBILE APP</v>
      </c>
      <c r="L1381" t="str">
        <f>salesTable[paymentMethod_Final]</f>
        <v>CARD</v>
      </c>
      <c r="M1381">
        <f>salesTable[Quantity_final]</f>
        <v>4</v>
      </c>
      <c r="N1381">
        <f>salesTable[UnitPrice_final]</f>
        <v>420</v>
      </c>
      <c r="O1381">
        <f>salesTable[revenue_final]</f>
        <v>1680</v>
      </c>
      <c r="P1381" t="str">
        <f>salesTable[Phone_final]</f>
        <v>0247060795</v>
      </c>
      <c r="Q1381" t="str">
        <f>salesTable[email_final]</f>
        <v>Kojo.Addo44@Example.Com</v>
      </c>
      <c r="R1381" t="str">
        <f>salesTable[sources_final]</f>
        <v>Mobile_App_Export.csv</v>
      </c>
      <c r="S1381" s="22"/>
    </row>
    <row r="1382" spans="1:19" x14ac:dyDescent="0.3">
      <c r="A1382" s="8" t="str">
        <f>salesTable[orderRef_final]</f>
        <v>SUSPICIOUS</v>
      </c>
      <c r="B1382" s="17">
        <f>salesTable[orderDate_final]</f>
        <v>45758</v>
      </c>
      <c r="C1382" s="17" t="str">
        <f>salesTable[CustomerID_final]</f>
        <v>C0063</v>
      </c>
      <c r="D1382" s="17" t="str">
        <f>salesTable[firstName_Final]</f>
        <v>AKOSUA</v>
      </c>
      <c r="E1382" s="17" t="str">
        <f>salesTable[lastName_final]</f>
        <v>BADU</v>
      </c>
      <c r="F1382" s="17" t="str">
        <f>salesTable[Region_Final]</f>
        <v>TAMALE</v>
      </c>
      <c r="G1382" t="str">
        <f>salesTable[productID_Final]</f>
        <v>P010</v>
      </c>
      <c r="H1382" t="str">
        <f>salesTable[productName_final]</f>
        <v>AIR CONDITIONER</v>
      </c>
      <c r="I1382" t="str">
        <f>salesTable[productCategory_finalStatus]</f>
        <v>HOME APPLIANCES</v>
      </c>
      <c r="J1382" t="str">
        <f>salesTable[customerType_Final]</f>
        <v>GOVERNMENT</v>
      </c>
      <c r="K1382" t="str">
        <f>salesTable[SalesChannel_final]</f>
        <v>ONLINE</v>
      </c>
      <c r="L1382" t="str">
        <f>salesTable[paymentMethod_Final]</f>
        <v>BANK TRANSFER</v>
      </c>
      <c r="M1382">
        <f>salesTable[Quantity_final]</f>
        <v>2</v>
      </c>
      <c r="N1382" t="str">
        <f>salesTable[UnitPrice_final]</f>
        <v>INVALID</v>
      </c>
      <c r="O1382" t="str">
        <f>salesTable[revenue_final]</f>
        <v>INVALID</v>
      </c>
      <c r="P1382" t="str">
        <f>salesTable[Phone_final]</f>
        <v>0502918754</v>
      </c>
      <c r="Q1382" t="str">
        <f>salesTable[email_final]</f>
        <v>Akosua.Badu55@Example.Com</v>
      </c>
      <c r="R1382" t="str">
        <f>salesTable[sources_final]</f>
        <v>Retail_POS_2025.csv</v>
      </c>
      <c r="S1382" s="22"/>
    </row>
    <row r="1383" spans="1:19" x14ac:dyDescent="0.3">
      <c r="A1383" s="8" t="str">
        <f>salesTable[orderRef_final]</f>
        <v>SUSPICIOUS</v>
      </c>
      <c r="B1383" s="17" t="str">
        <f>salesTable[orderDate_final]</f>
        <v>OUT OF SCOPE</v>
      </c>
      <c r="C1383" s="17" t="str">
        <f>salesTable[CustomerID_final]</f>
        <v>C0176</v>
      </c>
      <c r="D1383" s="17" t="str">
        <f>salesTable[firstName_Final]</f>
        <v>DANIEL</v>
      </c>
      <c r="E1383" s="17" t="str">
        <f>salesTable[lastName_final]</f>
        <v>APPIAH</v>
      </c>
      <c r="F1383" s="17" t="str">
        <f>salesTable[Region_Final]</f>
        <v>TAMALE</v>
      </c>
      <c r="G1383" t="str">
        <f>salesTable[productID_Final]</f>
        <v>P009</v>
      </c>
      <c r="H1383" t="str">
        <f>salesTable[productName_final]</f>
        <v>FILING CABINET</v>
      </c>
      <c r="I1383" t="str">
        <f>salesTable[productCategory_finalStatus]</f>
        <v>OFFICE SUPPLIES</v>
      </c>
      <c r="J1383" t="str">
        <f>salesTable[customerType_Final]</f>
        <v>GOVERNMENT</v>
      </c>
      <c r="K1383" t="str">
        <f>salesTable[SalesChannel_final]</f>
        <v>AGENT</v>
      </c>
      <c r="L1383" t="str">
        <f>salesTable[paymentMethod_Final]</f>
        <v>MOBILE MONEY</v>
      </c>
      <c r="M1383">
        <f>salesTable[Quantity_final]</f>
        <v>4</v>
      </c>
      <c r="N1383">
        <f>salesTable[UnitPrice_final]</f>
        <v>980</v>
      </c>
      <c r="O1383">
        <f>salesTable[revenue_final]</f>
        <v>3920</v>
      </c>
      <c r="P1383" t="str">
        <f>salesTable[Phone_final]</f>
        <v>0598909324</v>
      </c>
      <c r="Q1383" t="str">
        <f>salesTable[email_final]</f>
        <v>Daniel.Appiah17@Example.Com</v>
      </c>
      <c r="R1383" t="str">
        <f>salesTable[sources_final]</f>
        <v>Agent_App_2025.csv</v>
      </c>
      <c r="S1383" s="22"/>
    </row>
    <row r="1384" spans="1:19" x14ac:dyDescent="0.3">
      <c r="A1384" s="8" t="str">
        <f>salesTable[orderRef_final]</f>
        <v>SUSPICIOUS</v>
      </c>
      <c r="B1384" s="17">
        <f>salesTable[orderDate_final]</f>
        <v>45715</v>
      </c>
      <c r="C1384" s="17" t="str">
        <f>salesTable[CustomerID_final]</f>
        <v>C0380</v>
      </c>
      <c r="D1384" s="17" t="str">
        <f>salesTable[firstName_Final]</f>
        <v>MICHAEL</v>
      </c>
      <c r="E1384" s="17" t="str">
        <f>salesTable[lastName_final]</f>
        <v>OWUSU</v>
      </c>
      <c r="F1384" s="17" t="str">
        <f>salesTable[Region_Final]</f>
        <v>TAMALE</v>
      </c>
      <c r="G1384" t="str">
        <f>salesTable[productID_Final]</f>
        <v>P001</v>
      </c>
      <c r="H1384" t="str">
        <f>salesTable[productName_final]</f>
        <v>LAPTOP PRO 14</v>
      </c>
      <c r="I1384" t="str">
        <f>salesTable[productCategory_finalStatus]</f>
        <v>ELECTRONICS</v>
      </c>
      <c r="J1384" t="str">
        <f>salesTable[customerType_Final]</f>
        <v>INDIVIDUAL</v>
      </c>
      <c r="K1384" t="str">
        <f>salesTable[SalesChannel_final]</f>
        <v>AGENT</v>
      </c>
      <c r="L1384" t="str">
        <f>salesTable[paymentMethod_Final]</f>
        <v>BANK TRANSFER</v>
      </c>
      <c r="M1384">
        <f>salesTable[Quantity_final]</f>
        <v>11</v>
      </c>
      <c r="N1384">
        <f>salesTable[UnitPrice_final]</f>
        <v>4200</v>
      </c>
      <c r="O1384">
        <f>salesTable[revenue_final]</f>
        <v>46200</v>
      </c>
      <c r="P1384" t="str">
        <f>salesTable[Phone_final]</f>
        <v>0268204316</v>
      </c>
      <c r="Q1384" t="str">
        <f>salesTable[email_final]</f>
        <v>Michael.Owusu84@Example.Com</v>
      </c>
      <c r="R1384" t="str">
        <f>salesTable[sources_final]</f>
        <v>Retail_POS_2025.csv</v>
      </c>
      <c r="S1384" s="22"/>
    </row>
    <row r="1385" spans="1:19" x14ac:dyDescent="0.3">
      <c r="A1385" s="8" t="str">
        <f>salesTable[orderRef_final]</f>
        <v>SUSPICIOUS</v>
      </c>
      <c r="B1385" s="17">
        <f>salesTable[orderDate_final]</f>
        <v>45690</v>
      </c>
      <c r="C1385" s="17" t="str">
        <f>salesTable[CustomerID_final]</f>
        <v>C0105</v>
      </c>
      <c r="D1385" s="17" t="str">
        <f>salesTable[firstName_Final]</f>
        <v>KOFI</v>
      </c>
      <c r="E1385" s="17" t="str">
        <f>salesTable[lastName_final]</f>
        <v>MENSAH</v>
      </c>
      <c r="F1385" s="17" t="str">
        <f>salesTable[Region_Final]</f>
        <v>TAMALE</v>
      </c>
      <c r="G1385" t="str">
        <f>salesTable[productID_Final]</f>
        <v>P011</v>
      </c>
      <c r="H1385" t="str">
        <f>salesTable[productName_final]</f>
        <v>EXECUTIVE DESK</v>
      </c>
      <c r="I1385" t="str">
        <f>salesTable[productCategory_finalStatus]</f>
        <v>FURNITURE</v>
      </c>
      <c r="J1385" t="str">
        <f>salesTable[customerType_Final]</f>
        <v>BUSINESS</v>
      </c>
      <c r="K1385" t="str">
        <f>salesTable[SalesChannel_final]</f>
        <v>AGENT</v>
      </c>
      <c r="L1385" t="str">
        <f>salesTable[paymentMethod_Final]</f>
        <v>MOBILE MONEY</v>
      </c>
      <c r="M1385">
        <f>salesTable[Quantity_final]</f>
        <v>3</v>
      </c>
      <c r="N1385">
        <f>salesTable[UnitPrice_final]</f>
        <v>2400</v>
      </c>
      <c r="O1385">
        <f>salesTable[revenue_final]</f>
        <v>7200</v>
      </c>
      <c r="P1385" t="str">
        <f>salesTable[Phone_final]</f>
        <v>0509670075</v>
      </c>
      <c r="Q1385" t="str">
        <f>salesTable[email_final]</f>
        <v>Kofi.Mensah48@Example.Com</v>
      </c>
      <c r="R1385" t="str">
        <f>salesTable[sources_final]</f>
        <v>Retail_POS_2025.csv</v>
      </c>
      <c r="S1385" s="22"/>
    </row>
    <row r="1386" spans="1:19" x14ac:dyDescent="0.3">
      <c r="A1386" s="8" t="str">
        <f>salesTable[orderRef_final]</f>
        <v>SUSPICIOUS</v>
      </c>
      <c r="B1386" s="17">
        <f>salesTable[orderDate_final]</f>
        <v>45858</v>
      </c>
      <c r="C1386" s="17" t="str">
        <f>salesTable[CustomerID_final]</f>
        <v>C0053</v>
      </c>
      <c r="D1386" s="17" t="str">
        <f>salesTable[firstName_Final]</f>
        <v>ABENA</v>
      </c>
      <c r="E1386" s="17" t="str">
        <f>salesTable[lastName_final]</f>
        <v>OWUSU</v>
      </c>
      <c r="F1386" s="17" t="str">
        <f>salesTable[Region_Final]</f>
        <v>HO</v>
      </c>
      <c r="G1386" t="str">
        <f>salesTable[productID_Final]</f>
        <v>P008</v>
      </c>
      <c r="H1386" t="str">
        <f>salesTable[productName_final]</f>
        <v>MICROWAVE 25L</v>
      </c>
      <c r="I1386" t="str">
        <f>salesTable[productCategory_finalStatus]</f>
        <v>HOME APPLIANCES</v>
      </c>
      <c r="J1386" t="str">
        <f>salesTable[customerType_Final]</f>
        <v>BUSINESS</v>
      </c>
      <c r="K1386" t="str">
        <f>salesTable[SalesChannel_final]</f>
        <v>ONLINE</v>
      </c>
      <c r="L1386" t="str">
        <f>salesTable[paymentMethod_Final]</f>
        <v>CASH</v>
      </c>
      <c r="M1386">
        <f>salesTable[Quantity_final]</f>
        <v>6</v>
      </c>
      <c r="N1386">
        <f>salesTable[UnitPrice_final]</f>
        <v>1250</v>
      </c>
      <c r="O1386">
        <f>salesTable[revenue_final]</f>
        <v>7500</v>
      </c>
      <c r="P1386" t="str">
        <f>salesTable[Phone_final]</f>
        <v>0549305348</v>
      </c>
      <c r="Q1386" t="str">
        <f>salesTable[email_final]</f>
        <v>Abena.Owusu71@Example.Com</v>
      </c>
      <c r="R1386" t="str">
        <f>salesTable[sources_final]</f>
        <v>Mobile_App_Export.csv</v>
      </c>
      <c r="S1386" s="22"/>
    </row>
    <row r="1387" spans="1:19" x14ac:dyDescent="0.3">
      <c r="A1387" s="8" t="str">
        <f>salesTable[orderRef_final]</f>
        <v>SUSPICIOUS</v>
      </c>
      <c r="B1387" s="17">
        <f>salesTable[orderDate_final]</f>
        <v>45716</v>
      </c>
      <c r="C1387" s="17" t="str">
        <f>salesTable[CustomerID_final]</f>
        <v>C0124</v>
      </c>
      <c r="D1387" s="17" t="str">
        <f>salesTable[firstName_Final]</f>
        <v>DANIEL</v>
      </c>
      <c r="E1387" s="17" t="str">
        <f>salesTable[lastName_final]</f>
        <v>ARTHUR</v>
      </c>
      <c r="F1387" s="17" t="str">
        <f>salesTable[Region_Final]</f>
        <v>HO</v>
      </c>
      <c r="G1387" t="str">
        <f>salesTable[productID_Final]</f>
        <v>P010</v>
      </c>
      <c r="H1387" t="str">
        <f>salesTable[productName_final]</f>
        <v>AIR CONDITIONER</v>
      </c>
      <c r="I1387" t="str">
        <f>salesTable[productCategory_finalStatus]</f>
        <v>HOME APPLIANCES</v>
      </c>
      <c r="J1387" t="str">
        <f>salesTable[customerType_Final]</f>
        <v>GOVERNMENT</v>
      </c>
      <c r="K1387" t="str">
        <f>salesTable[SalesChannel_final]</f>
        <v>ONLINE</v>
      </c>
      <c r="L1387" t="str">
        <f>salesTable[paymentMethod_Final]</f>
        <v>MOBILE MONEY</v>
      </c>
      <c r="M1387">
        <f>salesTable[Quantity_final]</f>
        <v>1</v>
      </c>
      <c r="N1387">
        <f>salesTable[UnitPrice_final]</f>
        <v>3600</v>
      </c>
      <c r="O1387">
        <f>salesTable[revenue_final]</f>
        <v>3600</v>
      </c>
      <c r="P1387" t="str">
        <f>salesTable[Phone_final]</f>
        <v>0263101816</v>
      </c>
      <c r="Q1387" t="str">
        <f>salesTable[email_final]</f>
        <v>Daniel.Arthur89@Example.Com</v>
      </c>
      <c r="R1387" t="str">
        <f>salesTable[sources_final]</f>
        <v>Mobile_App_Export.csv</v>
      </c>
      <c r="S1387" s="22"/>
    </row>
    <row r="1388" spans="1:19" x14ac:dyDescent="0.3">
      <c r="A1388" s="8" t="str">
        <f>salesTable[orderRef_final]</f>
        <v>SUSPICIOUS</v>
      </c>
      <c r="B1388" s="17">
        <f>salesTable[orderDate_final]</f>
        <v>45718</v>
      </c>
      <c r="C1388" s="17" t="str">
        <f>salesTable[CustomerID_final]</f>
        <v>C0082</v>
      </c>
      <c r="D1388" s="17" t="str">
        <f>salesTable[firstName_Final]</f>
        <v>DANIEL</v>
      </c>
      <c r="E1388" s="17" t="str">
        <f>salesTable[lastName_final]</f>
        <v>ARTHUR</v>
      </c>
      <c r="F1388" s="17" t="str">
        <f>salesTable[Region_Final]</f>
        <v>TAMALE</v>
      </c>
      <c r="G1388" t="str">
        <f>salesTable[productID_Final]</f>
        <v>P007</v>
      </c>
      <c r="H1388" t="str">
        <f>salesTable[productName_final]</f>
        <v>COTTON SHIRT</v>
      </c>
      <c r="I1388" t="str">
        <f>salesTable[productCategory_finalStatus]</f>
        <v>CLOTHING</v>
      </c>
      <c r="J1388" t="str">
        <f>salesTable[customerType_Final]</f>
        <v>INDIVIDUAL</v>
      </c>
      <c r="K1388" t="str">
        <f>salesTable[SalesChannel_final]</f>
        <v>ONLINE</v>
      </c>
      <c r="L1388" t="str">
        <f>salesTable[paymentMethod_Final]</f>
        <v>CASH</v>
      </c>
      <c r="M1388">
        <f>salesTable[Quantity_final]</f>
        <v>12</v>
      </c>
      <c r="N1388">
        <f>salesTable[UnitPrice_final]</f>
        <v>180</v>
      </c>
      <c r="O1388">
        <f>salesTable[revenue_final]</f>
        <v>2160</v>
      </c>
      <c r="P1388" t="str">
        <f>salesTable[Phone_final]</f>
        <v>0543384711</v>
      </c>
      <c r="Q1388" t="str">
        <f>salesTable[email_final]</f>
        <v>Daniel.Arthur86@Example.Com</v>
      </c>
      <c r="R1388" t="str">
        <f>salesTable[sources_final]</f>
        <v>Retail_POS_2025.csv</v>
      </c>
      <c r="S1388" s="22"/>
    </row>
    <row r="1389" spans="1:19" x14ac:dyDescent="0.3">
      <c r="A1389" s="8" t="str">
        <f>salesTable[orderRef_final]</f>
        <v>SUSPICIOUS</v>
      </c>
      <c r="B1389" s="17" t="str">
        <f>salesTable[orderDate_final]</f>
        <v>OUT OF SCOPE</v>
      </c>
      <c r="C1389" s="17" t="str">
        <f>salesTable[CustomerID_final]</f>
        <v>C0278</v>
      </c>
      <c r="D1389" s="17" t="str">
        <f>salesTable[firstName_Final]</f>
        <v>ABENA</v>
      </c>
      <c r="E1389" s="17" t="str">
        <f>salesTable[lastName_final]</f>
        <v>BOATENG</v>
      </c>
      <c r="F1389" s="17" t="str">
        <f>salesTable[Region_Final]</f>
        <v>TAMALE</v>
      </c>
      <c r="G1389" t="str">
        <f>salesTable[productID_Final]</f>
        <v>P004</v>
      </c>
      <c r="H1389" t="str">
        <f>salesTable[productName_final]</f>
        <v>LASER PRINTER</v>
      </c>
      <c r="I1389" t="str">
        <f>salesTable[productCategory_finalStatus]</f>
        <v>OFFICE SUPPLIES</v>
      </c>
      <c r="J1389" t="str">
        <f>salesTable[customerType_Final]</f>
        <v>INDIVIDUAL</v>
      </c>
      <c r="K1389" t="str">
        <f>salesTable[SalesChannel_final]</f>
        <v>ONLINE</v>
      </c>
      <c r="L1389" t="str">
        <f>salesTable[paymentMethod_Final]</f>
        <v>CARD</v>
      </c>
      <c r="M1389">
        <f>salesTable[Quantity_final]</f>
        <v>5</v>
      </c>
      <c r="N1389">
        <f>salesTable[UnitPrice_final]</f>
        <v>1650</v>
      </c>
      <c r="O1389">
        <f>salesTable[revenue_final]</f>
        <v>8250</v>
      </c>
      <c r="P1389" t="str">
        <f>salesTable[Phone_final]</f>
        <v>0554725478</v>
      </c>
      <c r="Q1389" t="str">
        <f>salesTable[email_final]</f>
        <v>Abena.Boateng12@Example.Com</v>
      </c>
      <c r="R1389" t="str">
        <f>salesTable[sources_final]</f>
        <v>Online_Sales_2025.xlsx</v>
      </c>
      <c r="S1389" s="22"/>
    </row>
    <row r="1390" spans="1:19" x14ac:dyDescent="0.3">
      <c r="A1390" s="8" t="str">
        <f>salesTable[orderRef_final]</f>
        <v>SUSPICIOUS</v>
      </c>
      <c r="B1390" s="17">
        <f>salesTable[orderDate_final]</f>
        <v>45971</v>
      </c>
      <c r="C1390" s="17" t="str">
        <f>salesTable[CustomerID_final]</f>
        <v>C0041</v>
      </c>
      <c r="D1390" s="17" t="str">
        <f>salesTable[firstName_Final]</f>
        <v>ESI</v>
      </c>
      <c r="E1390" s="17" t="str">
        <f>salesTable[lastName_final]</f>
        <v>BADU</v>
      </c>
      <c r="F1390" s="17" t="str">
        <f>salesTable[Region_Final]</f>
        <v>HO</v>
      </c>
      <c r="G1390" t="str">
        <f>salesTable[productID_Final]</f>
        <v>P006</v>
      </c>
      <c r="H1390" t="str">
        <f>salesTable[productName_final]</f>
        <v>STANDING DESK</v>
      </c>
      <c r="I1390" t="str">
        <f>salesTable[productCategory_finalStatus]</f>
        <v>FURNITURE</v>
      </c>
      <c r="J1390" t="str">
        <f>salesTable[customerType_Final]</f>
        <v>BUSINESS</v>
      </c>
      <c r="K1390" t="str">
        <f>salesTable[SalesChannel_final]</f>
        <v>IN-STORE</v>
      </c>
      <c r="L1390" t="str">
        <f>salesTable[paymentMethod_Final]</f>
        <v>MOBILE MONEY</v>
      </c>
      <c r="M1390" t="str">
        <f>salesTable[Quantity_final]</f>
        <v>INVALID</v>
      </c>
      <c r="N1390">
        <f>salesTable[UnitPrice_final]</f>
        <v>1900</v>
      </c>
      <c r="O1390" t="str">
        <f>salesTable[revenue_final]</f>
        <v>INVALID</v>
      </c>
      <c r="P1390" t="str">
        <f>salesTable[Phone_final]</f>
        <v>0271929133</v>
      </c>
      <c r="Q1390" t="str">
        <f>salesTable[email_final]</f>
        <v>Esi.Badu54@Example.Com</v>
      </c>
      <c r="R1390" t="str">
        <f>salesTable[sources_final]</f>
        <v>Agent_App_2025.csv</v>
      </c>
      <c r="S1390" s="22"/>
    </row>
    <row r="1391" spans="1:19" x14ac:dyDescent="0.3">
      <c r="A1391" s="8" t="str">
        <f>salesTable[orderRef_final]</f>
        <v>SUSPICIOUS</v>
      </c>
      <c r="B1391" s="17">
        <f>salesTable[orderDate_final]</f>
        <v>45843</v>
      </c>
      <c r="C1391" s="17" t="str">
        <f>salesTable[CustomerID_final]</f>
        <v>C0193</v>
      </c>
      <c r="D1391" s="17" t="str">
        <f>salesTable[firstName_Final]</f>
        <v>MICHAEL</v>
      </c>
      <c r="E1391" s="17" t="str">
        <f>salesTable[lastName_final]</f>
        <v>OWUSU</v>
      </c>
      <c r="F1391" s="17" t="str">
        <f>salesTable[Region_Final]</f>
        <v>TAMALE</v>
      </c>
      <c r="G1391" t="str">
        <f>salesTable[productID_Final]</f>
        <v>P007</v>
      </c>
      <c r="H1391" t="str">
        <f>salesTable[productName_final]</f>
        <v>COTTON SHIRT</v>
      </c>
      <c r="I1391" t="str">
        <f>salesTable[productCategory_finalStatus]</f>
        <v>CLOTHING</v>
      </c>
      <c r="J1391" t="str">
        <f>salesTable[customerType_Final]</f>
        <v>GOVERNMENT</v>
      </c>
      <c r="K1391" t="str">
        <f>salesTable[SalesChannel_final]</f>
        <v>ONLINE</v>
      </c>
      <c r="L1391" t="str">
        <f>salesTable[paymentMethod_Final]</f>
        <v>CASH</v>
      </c>
      <c r="M1391">
        <f>salesTable[Quantity_final]</f>
        <v>9</v>
      </c>
      <c r="N1391">
        <f>salesTable[UnitPrice_final]</f>
        <v>180</v>
      </c>
      <c r="O1391">
        <f>salesTable[revenue_final]</f>
        <v>1620</v>
      </c>
      <c r="P1391" t="str">
        <f>salesTable[Phone_final]</f>
        <v>0265730522</v>
      </c>
      <c r="Q1391" t="str">
        <f>salesTable[email_final]</f>
        <v>Michael.Owusu38@Example.Com</v>
      </c>
      <c r="R1391" t="str">
        <f>salesTable[sources_final]</f>
        <v>Online_Sales_2025.xlsx</v>
      </c>
      <c r="S1391" s="22"/>
    </row>
    <row r="1392" spans="1:19" x14ac:dyDescent="0.3">
      <c r="A1392" s="8" t="str">
        <f>salesTable[orderRef_final]</f>
        <v>SUSPICIOUS</v>
      </c>
      <c r="B1392" s="17">
        <f>salesTable[orderDate_final]</f>
        <v>45819</v>
      </c>
      <c r="C1392" s="17" t="str">
        <f>salesTable[CustomerID_final]</f>
        <v>C0029</v>
      </c>
      <c r="D1392" s="17" t="str">
        <f>salesTable[firstName_Final]</f>
        <v>ESI</v>
      </c>
      <c r="E1392" s="17" t="str">
        <f>salesTable[lastName_final]</f>
        <v>MENSAH</v>
      </c>
      <c r="F1392" s="17" t="str">
        <f>salesTable[Region_Final]</f>
        <v>HO</v>
      </c>
      <c r="G1392" t="str">
        <f>salesTable[productID_Final]</f>
        <v>P004</v>
      </c>
      <c r="H1392" t="str">
        <f>salesTable[productName_final]</f>
        <v>LASER PRINTER</v>
      </c>
      <c r="I1392" t="str">
        <f>salesTable[productCategory_finalStatus]</f>
        <v>OFFICE SUPPLIES</v>
      </c>
      <c r="J1392" t="str">
        <f>salesTable[customerType_Final]</f>
        <v>GOVERNMENT</v>
      </c>
      <c r="K1392" t="str">
        <f>salesTable[SalesChannel_final]</f>
        <v>IN-STORE</v>
      </c>
      <c r="L1392" t="str">
        <f>salesTable[paymentMethod_Final]</f>
        <v>BANK TRANSFER</v>
      </c>
      <c r="M1392">
        <f>salesTable[Quantity_final]</f>
        <v>5</v>
      </c>
      <c r="N1392">
        <f>salesTable[UnitPrice_final]</f>
        <v>1650</v>
      </c>
      <c r="O1392">
        <f>salesTable[revenue_final]</f>
        <v>8250</v>
      </c>
      <c r="P1392" t="str">
        <f>salesTable[Phone_final]</f>
        <v>0507359387</v>
      </c>
      <c r="Q1392" t="str">
        <f>salesTable[email_final]</f>
        <v>Esi.Mensah69@Example.Com</v>
      </c>
      <c r="R1392" t="str">
        <f>salesTable[sources_final]</f>
        <v>Agent_App_2025.csv</v>
      </c>
      <c r="S1392" s="22"/>
    </row>
    <row r="1393" spans="1:19" x14ac:dyDescent="0.3">
      <c r="A1393" s="8" t="str">
        <f>salesTable[orderRef_final]</f>
        <v>SUSPICIOUS</v>
      </c>
      <c r="B1393" s="17" t="str">
        <f>salesTable[orderDate_final]</f>
        <v>OUT OF SCOPE</v>
      </c>
      <c r="C1393" s="17" t="str">
        <f>salesTable[CustomerID_final]</f>
        <v>C0158</v>
      </c>
      <c r="D1393" s="17" t="str">
        <f>salesTable[firstName_Final]</f>
        <v>MICHAEL</v>
      </c>
      <c r="E1393" s="17" t="str">
        <f>salesTable[lastName_final]</f>
        <v>ADDO</v>
      </c>
      <c r="F1393" s="17" t="str">
        <f>salesTable[Region_Final]</f>
        <v>HO</v>
      </c>
      <c r="G1393" t="str">
        <f>salesTable[productID_Final]</f>
        <v>P011</v>
      </c>
      <c r="H1393" t="str">
        <f>salesTable[productName_final]</f>
        <v>EXECUTIVE DESK</v>
      </c>
      <c r="I1393" t="str">
        <f>salesTable[productCategory_finalStatus]</f>
        <v>FURNITURE</v>
      </c>
      <c r="J1393" t="str">
        <f>salesTable[customerType_Final]</f>
        <v>INDIVIDUAL</v>
      </c>
      <c r="K1393" t="str">
        <f>salesTable[SalesChannel_final]</f>
        <v>AGENT</v>
      </c>
      <c r="L1393" t="str">
        <f>salesTable[paymentMethod_Final]</f>
        <v>CASH</v>
      </c>
      <c r="M1393">
        <f>salesTable[Quantity_final]</f>
        <v>8</v>
      </c>
      <c r="N1393">
        <f>salesTable[UnitPrice_final]</f>
        <v>2400</v>
      </c>
      <c r="O1393">
        <f>salesTable[revenue_final]</f>
        <v>19200</v>
      </c>
      <c r="P1393" t="str">
        <f>salesTable[Phone_final]</f>
        <v>0553514070</v>
      </c>
      <c r="Q1393" t="str">
        <f>salesTable[email_final]</f>
        <v>Michael.Addo60@Example.Com</v>
      </c>
      <c r="R1393" t="str">
        <f>salesTable[sources_final]</f>
        <v>Online_Sales_2025.xlsx</v>
      </c>
      <c r="S1393" s="22"/>
    </row>
    <row r="1394" spans="1:19" x14ac:dyDescent="0.3">
      <c r="A1394" s="8" t="str">
        <f>salesTable[orderRef_final]</f>
        <v>SUSPICIOUS</v>
      </c>
      <c r="B1394" s="17">
        <f>salesTable[orderDate_final]</f>
        <v>45918</v>
      </c>
      <c r="C1394" s="17" t="str">
        <f>salesTable[CustomerID_final]</f>
        <v>C0129</v>
      </c>
      <c r="D1394" s="17" t="str">
        <f>salesTable[firstName_Final]</f>
        <v>ABENA</v>
      </c>
      <c r="E1394" s="17" t="str">
        <f>salesTable[lastName_final]</f>
        <v>OWUSU</v>
      </c>
      <c r="F1394" s="17" t="str">
        <f>salesTable[Region_Final]</f>
        <v>TAMALE</v>
      </c>
      <c r="G1394" t="str">
        <f>salesTable[productID_Final]</f>
        <v>P005</v>
      </c>
      <c r="H1394" t="str">
        <f>salesTable[productName_final]</f>
        <v>SMARTPHONE X</v>
      </c>
      <c r="I1394" t="str">
        <f>salesTable[productCategory_finalStatus]</f>
        <v>ELECTRONICS</v>
      </c>
      <c r="J1394" t="str">
        <f>salesTable[customerType_Final]</f>
        <v>BUSINESS</v>
      </c>
      <c r="K1394" t="str">
        <f>salesTable[SalesChannel_final]</f>
        <v>IN-STORE</v>
      </c>
      <c r="L1394" t="str">
        <f>salesTable[paymentMethod_Final]</f>
        <v>CASH</v>
      </c>
      <c r="M1394">
        <f>salesTable[Quantity_final]</f>
        <v>1</v>
      </c>
      <c r="N1394">
        <f>salesTable[UnitPrice_final]</f>
        <v>2800</v>
      </c>
      <c r="O1394">
        <f>salesTable[revenue_final]</f>
        <v>2800</v>
      </c>
      <c r="P1394" t="str">
        <f>salesTable[Phone_final]</f>
        <v>0506442779</v>
      </c>
      <c r="Q1394" t="str">
        <f>salesTable[email_final]</f>
        <v>Abena.Owusu69@Example.Con</v>
      </c>
      <c r="R1394" t="str">
        <f>salesTable[sources_final]</f>
        <v>Agent_App_2025.csv</v>
      </c>
      <c r="S1394" s="22"/>
    </row>
    <row r="1395" spans="1:19" x14ac:dyDescent="0.3">
      <c r="A1395" s="8" t="str">
        <f>salesTable[orderRef_final]</f>
        <v>SUSPICIOUS</v>
      </c>
      <c r="B1395" s="17">
        <f>salesTable[orderDate_final]</f>
        <v>45753</v>
      </c>
      <c r="C1395" s="17" t="str">
        <f>salesTable[CustomerID_final]</f>
        <v>C0236</v>
      </c>
      <c r="D1395" s="17" t="str">
        <f>salesTable[firstName_Final]</f>
        <v>NAA</v>
      </c>
      <c r="E1395" s="17" t="str">
        <f>salesTable[lastName_final]</f>
        <v>OWUSU</v>
      </c>
      <c r="F1395" s="17" t="str">
        <f>salesTable[Region_Final]</f>
        <v>HO</v>
      </c>
      <c r="G1395" t="str">
        <f>salesTable[productID_Final]</f>
        <v>P002</v>
      </c>
      <c r="H1395" t="str">
        <f>salesTable[productName_final]</f>
        <v>OFFICE CHAIR</v>
      </c>
      <c r="I1395" t="str">
        <f>salesTable[productCategory_finalStatus]</f>
        <v>FURNITURE</v>
      </c>
      <c r="J1395" t="str">
        <f>salesTable[customerType_Final]</f>
        <v>GOVERNMENT</v>
      </c>
      <c r="K1395" t="str">
        <f>salesTable[SalesChannel_final]</f>
        <v>IN-STORE</v>
      </c>
      <c r="L1395" t="str">
        <f>salesTable[paymentMethod_Final]</f>
        <v>BANK TRANSFER</v>
      </c>
      <c r="M1395">
        <f>salesTable[Quantity_final]</f>
        <v>10</v>
      </c>
      <c r="N1395">
        <f>salesTable[UnitPrice_final]</f>
        <v>850</v>
      </c>
      <c r="O1395">
        <f>salesTable[revenue_final]</f>
        <v>8500</v>
      </c>
      <c r="P1395" t="str">
        <f>salesTable[Phone_final]</f>
        <v>0201936401</v>
      </c>
      <c r="Q1395" t="str">
        <f>salesTable[email_final]</f>
        <v>Naa.Owusu17@Example.Com</v>
      </c>
      <c r="R1395" t="str">
        <f>salesTable[sources_final]</f>
        <v>Mobile_App_Export.csv</v>
      </c>
      <c r="S1395" s="22"/>
    </row>
    <row r="1396" spans="1:19" x14ac:dyDescent="0.3">
      <c r="A1396" s="8" t="str">
        <f>salesTable[orderRef_final]</f>
        <v>SUSPICIOUS</v>
      </c>
      <c r="B1396" s="17" t="str">
        <f>salesTable[orderDate_final]</f>
        <v>OUT OF SCOPE</v>
      </c>
      <c r="C1396" s="17" t="str">
        <f>salesTable[CustomerID_final]</f>
        <v>C0245</v>
      </c>
      <c r="D1396" s="17" t="str">
        <f>salesTable[firstName_Final]</f>
        <v>ESI</v>
      </c>
      <c r="E1396" s="17" t="str">
        <f>salesTable[lastName_final]</f>
        <v>APPIAH</v>
      </c>
      <c r="F1396" s="17" t="str">
        <f>salesTable[Region_Final]</f>
        <v>HO</v>
      </c>
      <c r="G1396" t="str">
        <f>salesTable[productID_Final]</f>
        <v>P004</v>
      </c>
      <c r="H1396" t="str">
        <f>salesTable[productName_final]</f>
        <v>LASER PRINTER</v>
      </c>
      <c r="I1396" t="str">
        <f>salesTable[productCategory_finalStatus]</f>
        <v>OFFICE SUPPLIES</v>
      </c>
      <c r="J1396" t="str">
        <f>salesTable[customerType_Final]</f>
        <v>BUSINESS</v>
      </c>
      <c r="K1396" t="str">
        <f>salesTable[SalesChannel_final]</f>
        <v>MOBILE APP</v>
      </c>
      <c r="L1396" t="str">
        <f>salesTable[paymentMethod_Final]</f>
        <v>BANK TRANSFER</v>
      </c>
      <c r="M1396">
        <f>salesTable[Quantity_final]</f>
        <v>11</v>
      </c>
      <c r="N1396">
        <f>salesTable[UnitPrice_final]</f>
        <v>1650</v>
      </c>
      <c r="O1396">
        <f>salesTable[revenue_final]</f>
        <v>18150</v>
      </c>
      <c r="P1396" t="str">
        <f>salesTable[Phone_final]</f>
        <v>0201559455</v>
      </c>
      <c r="Q1396" t="str">
        <f>salesTable[email_final]</f>
        <v>Esi.Appiah76@Example.Com</v>
      </c>
      <c r="R1396" t="str">
        <f>salesTable[sources_final]</f>
        <v>Mobile_App_Export.csv</v>
      </c>
      <c r="S1396" s="22"/>
    </row>
    <row r="1397" spans="1:19" x14ac:dyDescent="0.3">
      <c r="A1397" s="8" t="str">
        <f>salesTable[orderRef_final]</f>
        <v>SUSPICIOUS</v>
      </c>
      <c r="B1397" s="17" t="str">
        <f>salesTable[orderDate_final]</f>
        <v>OUT OF SCOPE</v>
      </c>
      <c r="C1397" s="17" t="str">
        <f>salesTable[CustomerID_final]</f>
        <v>C0370</v>
      </c>
      <c r="D1397" s="17" t="str">
        <f>salesTable[firstName_Final]</f>
        <v>AKOSUA</v>
      </c>
      <c r="E1397" s="17" t="str">
        <f>salesTable[lastName_final]</f>
        <v>BOATENG</v>
      </c>
      <c r="F1397" s="17" t="str">
        <f>salesTable[Region_Final]</f>
        <v>TAMALE</v>
      </c>
      <c r="G1397" t="str">
        <f>salesTable[productID_Final]</f>
        <v>P006</v>
      </c>
      <c r="H1397" t="str">
        <f>salesTable[productName_final]</f>
        <v>STANDING DESK</v>
      </c>
      <c r="I1397" t="str">
        <f>salesTable[productCategory_finalStatus]</f>
        <v>FURNITURE</v>
      </c>
      <c r="J1397" t="str">
        <f>salesTable[customerType_Final]</f>
        <v>INDIVIDUAL</v>
      </c>
      <c r="K1397" t="str">
        <f>salesTable[SalesChannel_final]</f>
        <v>MOBILE APP</v>
      </c>
      <c r="L1397" t="str">
        <f>salesTable[paymentMethod_Final]</f>
        <v>CASH</v>
      </c>
      <c r="M1397">
        <f>salesTable[Quantity_final]</f>
        <v>11</v>
      </c>
      <c r="N1397">
        <f>salesTable[UnitPrice_final]</f>
        <v>1900</v>
      </c>
      <c r="O1397">
        <f>salesTable[revenue_final]</f>
        <v>20900</v>
      </c>
      <c r="P1397" t="str">
        <f>salesTable[Phone_final]</f>
        <v>0596702263</v>
      </c>
      <c r="Q1397" t="str">
        <f>salesTable[email_final]</f>
        <v>Akosua.Boateng37@Example.Com</v>
      </c>
      <c r="R1397" t="str">
        <f>salesTable[sources_final]</f>
        <v>Retail_POS_2025.csv</v>
      </c>
      <c r="S1397" s="22"/>
    </row>
    <row r="1398" spans="1:19" x14ac:dyDescent="0.3">
      <c r="A1398" s="8" t="str">
        <f>salesTable[orderRef_final]</f>
        <v>SUSPICIOUS</v>
      </c>
      <c r="B1398" s="17">
        <f>salesTable[orderDate_final]</f>
        <v>45717</v>
      </c>
      <c r="C1398" s="17" t="str">
        <f>salesTable[CustomerID_final]</f>
        <v>C0354</v>
      </c>
      <c r="D1398" s="17" t="str">
        <f>salesTable[firstName_Final]</f>
        <v>AKOSUA</v>
      </c>
      <c r="E1398" s="17" t="str">
        <f>salesTable[lastName_final]</f>
        <v>OSEI</v>
      </c>
      <c r="F1398" s="17" t="str">
        <f>salesTable[Region_Final]</f>
        <v>TAKORADI</v>
      </c>
      <c r="G1398" t="str">
        <f>salesTable[productID_Final]</f>
        <v>P006</v>
      </c>
      <c r="H1398" t="str">
        <f>salesTable[productName_final]</f>
        <v>STANDING DESK</v>
      </c>
      <c r="I1398" t="str">
        <f>salesTable[productCategory_finalStatus]</f>
        <v>FURNITURE</v>
      </c>
      <c r="J1398" t="str">
        <f>salesTable[customerType_Final]</f>
        <v>BUSINESS</v>
      </c>
      <c r="K1398" t="str">
        <f>salesTable[SalesChannel_final]</f>
        <v>ONLINE</v>
      </c>
      <c r="L1398" t="str">
        <f>salesTable[paymentMethod_Final]</f>
        <v>BANK TRANSFER</v>
      </c>
      <c r="M1398">
        <f>salesTable[Quantity_final]</f>
        <v>11</v>
      </c>
      <c r="N1398">
        <f>salesTable[UnitPrice_final]</f>
        <v>1900</v>
      </c>
      <c r="O1398">
        <f>salesTable[revenue_final]</f>
        <v>20900</v>
      </c>
      <c r="P1398" t="str">
        <f>salesTable[Phone_final]</f>
        <v>0504660106</v>
      </c>
      <c r="Q1398" t="str">
        <f>salesTable[email_final]</f>
        <v>Akosua.Osei31@Example.Com</v>
      </c>
      <c r="R1398" t="str">
        <f>salesTable[sources_final]</f>
        <v>Agent_App_2025.csv</v>
      </c>
      <c r="S1398" s="22"/>
    </row>
    <row r="1399" spans="1:19" x14ac:dyDescent="0.3">
      <c r="A1399" s="8" t="str">
        <f>salesTable[orderRef_final]</f>
        <v>SUSPICIOUS</v>
      </c>
      <c r="B1399" s="17" t="str">
        <f>salesTable[orderDate_final]</f>
        <v>OUT OF SCOPE</v>
      </c>
      <c r="C1399" s="17" t="str">
        <f>salesTable[CustomerID_final]</f>
        <v>C0196</v>
      </c>
      <c r="D1399" s="17" t="str">
        <f>salesTable[firstName_Final]</f>
        <v>KWAME</v>
      </c>
      <c r="E1399" s="17" t="str">
        <f>salesTable[lastName_final]</f>
        <v>OSEI</v>
      </c>
      <c r="F1399" s="17" t="str">
        <f>salesTable[Region_Final]</f>
        <v>HO</v>
      </c>
      <c r="G1399" t="str">
        <f>salesTable[productID_Final]</f>
        <v>P011</v>
      </c>
      <c r="H1399" t="str">
        <f>salesTable[productName_final]</f>
        <v>EXECUTIVE DESK</v>
      </c>
      <c r="I1399" t="str">
        <f>salesTable[productCategory_finalStatus]</f>
        <v>FURNITURE</v>
      </c>
      <c r="J1399" t="str">
        <f>salesTable[customerType_Final]</f>
        <v>BUSINESS</v>
      </c>
      <c r="K1399" t="str">
        <f>salesTable[SalesChannel_final]</f>
        <v>AGENT</v>
      </c>
      <c r="L1399" t="str">
        <f>salesTable[paymentMethod_Final]</f>
        <v>CARD</v>
      </c>
      <c r="M1399">
        <f>salesTable[Quantity_final]</f>
        <v>5</v>
      </c>
      <c r="N1399">
        <f>salesTable[UnitPrice_final]</f>
        <v>2400</v>
      </c>
      <c r="O1399">
        <f>salesTable[revenue_final]</f>
        <v>12000</v>
      </c>
      <c r="P1399" t="str">
        <f>salesTable[Phone_final]</f>
        <v>0597535129</v>
      </c>
      <c r="Q1399" t="str">
        <f>salesTable[email_final]</f>
        <v>Kwame.Osei44@Example.Com</v>
      </c>
      <c r="R1399" t="str">
        <f>salesTable[sources_final]</f>
        <v>Online_Sales_2025.xlsx</v>
      </c>
      <c r="S1399" s="22"/>
    </row>
    <row r="1400" spans="1:19" x14ac:dyDescent="0.3">
      <c r="A1400" s="8" t="str">
        <f>salesTable[orderRef_final]</f>
        <v>SUSPICIOUS</v>
      </c>
      <c r="B1400" s="17" t="str">
        <f>salesTable[orderDate_final]</f>
        <v>OUT OF SCOPE</v>
      </c>
      <c r="C1400" s="17" t="str">
        <f>salesTable[CustomerID_final]</f>
        <v>C0282</v>
      </c>
      <c r="D1400" s="17" t="str">
        <f>salesTable[firstName_Final]</f>
        <v>NAA</v>
      </c>
      <c r="E1400" s="17" t="str">
        <f>salesTable[lastName_final]</f>
        <v>ASARE</v>
      </c>
      <c r="F1400" s="17" t="str">
        <f>salesTable[Region_Final]</f>
        <v>MISSING</v>
      </c>
      <c r="G1400" t="str">
        <f>salesTable[productID_Final]</f>
        <v>P008</v>
      </c>
      <c r="H1400" t="str">
        <f>salesTable[productName_final]</f>
        <v>MICROWAVE 25L</v>
      </c>
      <c r="I1400" t="str">
        <f>salesTable[productCategory_finalStatus]</f>
        <v>HOME APPLIANCES</v>
      </c>
      <c r="J1400" t="str">
        <f>salesTable[customerType_Final]</f>
        <v>GOVERNMENT</v>
      </c>
      <c r="K1400" t="str">
        <f>salesTable[SalesChannel_final]</f>
        <v>ONLINE</v>
      </c>
      <c r="L1400" t="str">
        <f>salesTable[paymentMethod_Final]</f>
        <v>BANK TRANSFER</v>
      </c>
      <c r="M1400">
        <f>salesTable[Quantity_final]</f>
        <v>5</v>
      </c>
      <c r="N1400">
        <f>salesTable[UnitPrice_final]</f>
        <v>1250</v>
      </c>
      <c r="O1400">
        <f>salesTable[revenue_final]</f>
        <v>6250</v>
      </c>
      <c r="P1400" t="str">
        <f>salesTable[Phone_final]</f>
        <v>0548932909</v>
      </c>
      <c r="Q1400" t="str">
        <f>salesTable[email_final]</f>
        <v>Naa.Asare41@Example.Com</v>
      </c>
      <c r="R1400" t="str">
        <f>salesTable[sources_final]</f>
        <v>Mobile_App_Export.csv</v>
      </c>
      <c r="S1400" s="22"/>
    </row>
    <row r="1401" spans="1:19" x14ac:dyDescent="0.3">
      <c r="A1401" s="8" t="str">
        <f>salesTable[orderRef_final]</f>
        <v>SUSPICIOUS</v>
      </c>
      <c r="B1401" s="17">
        <f>salesTable[orderDate_final]</f>
        <v>45789</v>
      </c>
      <c r="C1401" s="17" t="str">
        <f>salesTable[CustomerID_final]</f>
        <v>C0300</v>
      </c>
      <c r="D1401" s="17" t="str">
        <f>salesTable[firstName_Final]</f>
        <v>DANIEL</v>
      </c>
      <c r="E1401" s="17" t="str">
        <f>salesTable[lastName_final]</f>
        <v>ASARE</v>
      </c>
      <c r="F1401" s="17" t="str">
        <f>salesTable[Region_Final]</f>
        <v>TAMALE</v>
      </c>
      <c r="G1401" t="str">
        <f>salesTable[productID_Final]</f>
        <v>P001</v>
      </c>
      <c r="H1401" t="str">
        <f>salesTable[productName_final]</f>
        <v>LAPTOP PRO 14</v>
      </c>
      <c r="I1401" t="str">
        <f>salesTable[productCategory_finalStatus]</f>
        <v>ELECTRONICS</v>
      </c>
      <c r="J1401" t="str">
        <f>salesTable[customerType_Final]</f>
        <v>BUSINESS</v>
      </c>
      <c r="K1401" t="str">
        <f>salesTable[SalesChannel_final]</f>
        <v>MOBILE APP</v>
      </c>
      <c r="L1401" t="str">
        <f>salesTable[paymentMethod_Final]</f>
        <v>BANK TRANSFER</v>
      </c>
      <c r="M1401">
        <f>salesTable[Quantity_final]</f>
        <v>9</v>
      </c>
      <c r="N1401">
        <f>salesTable[UnitPrice_final]</f>
        <v>4100</v>
      </c>
      <c r="O1401">
        <f>salesTable[revenue_final]</f>
        <v>36900</v>
      </c>
      <c r="P1401" t="str">
        <f>salesTable[Phone_final]</f>
        <v>0503946880</v>
      </c>
      <c r="Q1401" t="str">
        <f>salesTable[email_final]</f>
        <v>Daniel.Asare86@Example.Com</v>
      </c>
      <c r="R1401" t="str">
        <f>salesTable[sources_final]</f>
        <v>Online_Sales_2025.xlsx</v>
      </c>
      <c r="S1401" s="22"/>
    </row>
    <row r="1402" spans="1:19" x14ac:dyDescent="0.3">
      <c r="A1402" s="8" t="str">
        <f>salesTable[orderRef_final]</f>
        <v>SUSPICIOUS</v>
      </c>
      <c r="B1402" s="17">
        <f>salesTable[orderDate_final]</f>
        <v>45995</v>
      </c>
      <c r="C1402" s="17" t="str">
        <f>salesTable[CustomerID_final]</f>
        <v>C0060</v>
      </c>
      <c r="D1402" s="17" t="str">
        <f>salesTable[firstName_Final]</f>
        <v>KOJO</v>
      </c>
      <c r="E1402" s="17" t="str">
        <f>salesTable[lastName_final]</f>
        <v>BADU</v>
      </c>
      <c r="F1402" s="17" t="str">
        <f>salesTable[Region_Final]</f>
        <v>HO</v>
      </c>
      <c r="G1402" t="str">
        <f>salesTable[productID_Final]</f>
        <v>P011</v>
      </c>
      <c r="H1402" t="str">
        <f>salesTable[productName_final]</f>
        <v>EXECUTIVE DESK</v>
      </c>
      <c r="I1402" t="str">
        <f>salesTable[productCategory_finalStatus]</f>
        <v>FURNITURE</v>
      </c>
      <c r="J1402" t="str">
        <f>salesTable[customerType_Final]</f>
        <v>GOVERNMENT</v>
      </c>
      <c r="K1402" t="str">
        <f>salesTable[SalesChannel_final]</f>
        <v>AGENT</v>
      </c>
      <c r="L1402" t="str">
        <f>salesTable[paymentMethod_Final]</f>
        <v>CASH</v>
      </c>
      <c r="M1402">
        <f>salesTable[Quantity_final]</f>
        <v>3</v>
      </c>
      <c r="N1402">
        <f>salesTable[UnitPrice_final]</f>
        <v>2400</v>
      </c>
      <c r="O1402">
        <f>salesTable[revenue_final]</f>
        <v>7200</v>
      </c>
      <c r="P1402" t="str">
        <f>salesTable[Phone_final]</f>
        <v>0201684443</v>
      </c>
      <c r="Q1402" t="str">
        <f>salesTable[email_final]</f>
        <v>Kojo.Badu53@Example.Com</v>
      </c>
      <c r="R1402" t="str">
        <f>salesTable[sources_final]</f>
        <v>Agent_App_2025.csv</v>
      </c>
      <c r="S1402" s="22"/>
    </row>
    <row r="1403" spans="1:19" x14ac:dyDescent="0.3">
      <c r="A1403" s="8" t="str">
        <f>salesTable[orderRef_final]</f>
        <v>SUSPICIOUS</v>
      </c>
      <c r="B1403" s="17" t="str">
        <f>salesTable[orderDate_final]</f>
        <v>OUT OF SCOPE</v>
      </c>
      <c r="C1403" s="17" t="str">
        <f>salesTable[CustomerID_final]</f>
        <v>C0206</v>
      </c>
      <c r="D1403" s="17" t="str">
        <f>salesTable[firstName_Final]</f>
        <v>AMA</v>
      </c>
      <c r="E1403" s="17" t="str">
        <f>salesTable[lastName_final]</f>
        <v>BADU</v>
      </c>
      <c r="F1403" s="17" t="str">
        <f>salesTable[Region_Final]</f>
        <v>HO</v>
      </c>
      <c r="G1403" t="str">
        <f>salesTable[productID_Final]</f>
        <v>P006</v>
      </c>
      <c r="H1403" t="str">
        <f>salesTable[productName_final]</f>
        <v>STANDING DESK</v>
      </c>
      <c r="I1403" t="str">
        <f>salesTable[productCategory_finalStatus]</f>
        <v>FURNITURE</v>
      </c>
      <c r="J1403" t="str">
        <f>salesTable[customerType_Final]</f>
        <v>BUSINESS</v>
      </c>
      <c r="K1403" t="str">
        <f>salesTable[SalesChannel_final]</f>
        <v>MOBILE APP</v>
      </c>
      <c r="L1403" t="str">
        <f>salesTable[paymentMethod_Final]</f>
        <v>CARD</v>
      </c>
      <c r="M1403">
        <f>salesTable[Quantity_final]</f>
        <v>3</v>
      </c>
      <c r="N1403" t="str">
        <f>salesTable[UnitPrice_final]</f>
        <v>INVALID</v>
      </c>
      <c r="O1403" t="str">
        <f>salesTable[revenue_final]</f>
        <v>INVALID</v>
      </c>
      <c r="P1403" t="str">
        <f>salesTable[Phone_final]</f>
        <v>0599643470</v>
      </c>
      <c r="Q1403" t="str">
        <f>salesTable[email_final]</f>
        <v>Ama.Badu90@Example.Com</v>
      </c>
      <c r="R1403" t="str">
        <f>salesTable[sources_final]</f>
        <v>Mobile_App_Export.csv</v>
      </c>
      <c r="S1403" s="22"/>
    </row>
    <row r="1404" spans="1:19" x14ac:dyDescent="0.3">
      <c r="A1404" s="8" t="str">
        <f>salesTable[orderRef_final]</f>
        <v>SUSPICIOUS</v>
      </c>
      <c r="B1404" s="17">
        <f>salesTable[orderDate_final]</f>
        <v>45807</v>
      </c>
      <c r="C1404" s="17" t="str">
        <f>salesTable[CustomerID_final]</f>
        <v>C0015</v>
      </c>
      <c r="D1404" s="17" t="str">
        <f>salesTable[firstName_Final]</f>
        <v>DANIEL</v>
      </c>
      <c r="E1404" s="17" t="str">
        <f>salesTable[lastName_final]</f>
        <v>ANTWI</v>
      </c>
      <c r="F1404" s="17" t="str">
        <f>salesTable[Region_Final]</f>
        <v>TAMALE</v>
      </c>
      <c r="G1404" t="str">
        <f>salesTable[productID_Final]</f>
        <v>P009</v>
      </c>
      <c r="H1404" t="str">
        <f>salesTable[productName_final]</f>
        <v>FILING CABINET</v>
      </c>
      <c r="I1404" t="str">
        <f>salesTable[productCategory_finalStatus]</f>
        <v>OFFICE SUPPLIES</v>
      </c>
      <c r="J1404" t="str">
        <f>salesTable[customerType_Final]</f>
        <v>INDIVIDUAL</v>
      </c>
      <c r="K1404" t="str">
        <f>salesTable[SalesChannel_final]</f>
        <v>ONLINE</v>
      </c>
      <c r="L1404" t="str">
        <f>salesTable[paymentMethod_Final]</f>
        <v>BANK TRANSFER</v>
      </c>
      <c r="M1404">
        <f>salesTable[Quantity_final]</f>
        <v>2</v>
      </c>
      <c r="N1404">
        <f>salesTable[UnitPrice_final]</f>
        <v>980</v>
      </c>
      <c r="O1404">
        <f>salesTable[revenue_final]</f>
        <v>1960</v>
      </c>
      <c r="P1404" t="str">
        <f>salesTable[Phone_final]</f>
        <v>0244394976</v>
      </c>
      <c r="Q1404" t="str">
        <f>salesTable[email_final]</f>
        <v>Daniel.Antwi51@Example.Com</v>
      </c>
      <c r="R1404" t="str">
        <f>salesTable[sources_final]</f>
        <v>Online_Sales_2025.xlsx</v>
      </c>
      <c r="S1404" s="22"/>
    </row>
    <row r="1405" spans="1:19" x14ac:dyDescent="0.3">
      <c r="A1405" s="8" t="str">
        <f>salesTable[orderRef_final]</f>
        <v>SUSPICIOUS</v>
      </c>
      <c r="B1405" s="17">
        <f>salesTable[orderDate_final]</f>
        <v>45769</v>
      </c>
      <c r="C1405" s="17" t="str">
        <f>salesTable[CustomerID_final]</f>
        <v>C0073</v>
      </c>
      <c r="D1405" s="17" t="str">
        <f>salesTable[firstName_Final]</f>
        <v>KWAME</v>
      </c>
      <c r="E1405" s="17" t="str">
        <f>salesTable[lastName_final]</f>
        <v>OSEI</v>
      </c>
      <c r="F1405" s="17" t="str">
        <f>salesTable[Region_Final]</f>
        <v>TAMALE</v>
      </c>
      <c r="G1405" t="str">
        <f>salesTable[productID_Final]</f>
        <v>P005</v>
      </c>
      <c r="H1405" t="str">
        <f>salesTable[productName_final]</f>
        <v>SMARTPHONE X</v>
      </c>
      <c r="I1405" t="str">
        <f>salesTable[productCategory_finalStatus]</f>
        <v>ELECTRONICS</v>
      </c>
      <c r="J1405" t="str">
        <f>salesTable[customerType_Final]</f>
        <v>BUSINESS</v>
      </c>
      <c r="K1405" t="str">
        <f>salesTable[SalesChannel_final]</f>
        <v>IN-STORE</v>
      </c>
      <c r="L1405" t="str">
        <f>salesTable[paymentMethod_Final]</f>
        <v>CASH</v>
      </c>
      <c r="M1405" t="str">
        <f>salesTable[Quantity_final]</f>
        <v>INVALID</v>
      </c>
      <c r="N1405">
        <f>salesTable[UnitPrice_final]</f>
        <v>2850</v>
      </c>
      <c r="O1405" t="str">
        <f>salesTable[revenue_final]</f>
        <v>INVALID</v>
      </c>
      <c r="P1405" t="str">
        <f>salesTable[Phone_final]</f>
        <v>0264731151</v>
      </c>
      <c r="Q1405" t="str">
        <f>salesTable[email_final]</f>
        <v>Kwame.Osei44@Example.Com</v>
      </c>
      <c r="R1405" t="str">
        <f>salesTable[sources_final]</f>
        <v>Online_Sales_2025.xlsx</v>
      </c>
      <c r="S1405" s="22"/>
    </row>
    <row r="1406" spans="1:19" x14ac:dyDescent="0.3">
      <c r="A1406" s="8" t="str">
        <f>salesTable[orderRef_final]</f>
        <v>SUSPICIOUS</v>
      </c>
      <c r="B1406" s="17" t="str">
        <f>salesTable[orderDate_final]</f>
        <v>OUT OF SCOPE</v>
      </c>
      <c r="C1406" s="17" t="str">
        <f>salesTable[CustomerID_final]</f>
        <v>C0177</v>
      </c>
      <c r="D1406" s="17" t="str">
        <f>salesTable[firstName_Final]</f>
        <v>MICHAEL</v>
      </c>
      <c r="E1406" s="17" t="str">
        <f>salesTable[lastName_final]</f>
        <v>ANTWI</v>
      </c>
      <c r="F1406" s="17" t="str">
        <f>salesTable[Region_Final]</f>
        <v>HO</v>
      </c>
      <c r="G1406" t="str">
        <f>salesTable[productID_Final]</f>
        <v>P002</v>
      </c>
      <c r="H1406" t="str">
        <f>salesTable[productName_final]</f>
        <v>OFFICE CHAIR</v>
      </c>
      <c r="I1406" t="str">
        <f>salesTable[productCategory_finalStatus]</f>
        <v>FURNITURE</v>
      </c>
      <c r="J1406" t="str">
        <f>salesTable[customerType_Final]</f>
        <v>INDIVIDUAL</v>
      </c>
      <c r="K1406" t="str">
        <f>salesTable[SalesChannel_final]</f>
        <v>AGENT</v>
      </c>
      <c r="L1406" t="str">
        <f>salesTable[paymentMethod_Final]</f>
        <v>BANK TRANSFER</v>
      </c>
      <c r="M1406">
        <f>salesTable[Quantity_final]</f>
        <v>2</v>
      </c>
      <c r="N1406">
        <f>salesTable[UnitPrice_final]</f>
        <v>850</v>
      </c>
      <c r="O1406">
        <f>salesTable[revenue_final]</f>
        <v>1700</v>
      </c>
      <c r="P1406" t="str">
        <f>salesTable[Phone_final]</f>
        <v>0269033347</v>
      </c>
      <c r="Q1406" t="str">
        <f>salesTable[email_final]</f>
        <v>Michael.Antwi34@Example.Com</v>
      </c>
      <c r="R1406" t="str">
        <f>salesTable[sources_final]</f>
        <v>Agent_App_2025.csv</v>
      </c>
      <c r="S1406" s="22"/>
    </row>
    <row r="1407" spans="1:19" x14ac:dyDescent="0.3">
      <c r="A1407" s="8" t="str">
        <f>salesTable[orderRef_final]</f>
        <v>SUSPICIOUS</v>
      </c>
      <c r="B1407" s="17">
        <f>salesTable[orderDate_final]</f>
        <v>45772</v>
      </c>
      <c r="C1407" s="17" t="str">
        <f>salesTable[CustomerID_final]</f>
        <v>C0253</v>
      </c>
      <c r="D1407" s="17" t="str">
        <f>salesTable[firstName_Final]</f>
        <v>ADWOA</v>
      </c>
      <c r="E1407" s="17" t="str">
        <f>salesTable[lastName_final]</f>
        <v>MENSAH</v>
      </c>
      <c r="F1407" s="17" t="str">
        <f>salesTable[Region_Final]</f>
        <v>TAMALE</v>
      </c>
      <c r="G1407" t="str">
        <f>salesTable[productID_Final]</f>
        <v>P007</v>
      </c>
      <c r="H1407" t="str">
        <f>salesTable[productName_final]</f>
        <v>COTTON SHIRT</v>
      </c>
      <c r="I1407" t="str">
        <f>salesTable[productCategory_finalStatus]</f>
        <v>CLOTHING</v>
      </c>
      <c r="J1407" t="str">
        <f>salesTable[customerType_Final]</f>
        <v>INDIVIDUAL</v>
      </c>
      <c r="K1407" t="str">
        <f>salesTable[SalesChannel_final]</f>
        <v>AGENT</v>
      </c>
      <c r="L1407" t="str">
        <f>salesTable[paymentMethod_Final]</f>
        <v>MOBILE MONEY</v>
      </c>
      <c r="M1407">
        <f>salesTable[Quantity_final]</f>
        <v>10</v>
      </c>
      <c r="N1407">
        <f>salesTable[UnitPrice_final]</f>
        <v>180</v>
      </c>
      <c r="O1407">
        <f>salesTable[revenue_final]</f>
        <v>1800</v>
      </c>
      <c r="P1407" t="str">
        <f>salesTable[Phone_final]</f>
        <v>0543914407</v>
      </c>
      <c r="Q1407" t="str">
        <f>salesTable[email_final]</f>
        <v>Adwoa.Mensah71@Example.Com</v>
      </c>
      <c r="R1407" t="str">
        <f>salesTable[sources_final]</f>
        <v>Agent_App_2025.csv</v>
      </c>
      <c r="S1407" s="22"/>
    </row>
    <row r="1408" spans="1:19" x14ac:dyDescent="0.3">
      <c r="A1408" s="8" t="str">
        <f>salesTable[orderRef_final]</f>
        <v>SUSPICIOUS</v>
      </c>
      <c r="B1408" s="17" t="str">
        <f>salesTable[orderDate_final]</f>
        <v>OUT OF SCOPE</v>
      </c>
      <c r="C1408" s="17" t="str">
        <f>salesTable[CustomerID_final]</f>
        <v>C0366</v>
      </c>
      <c r="D1408" s="17" t="str">
        <f>salesTable[firstName_Final]</f>
        <v>KWAME</v>
      </c>
      <c r="E1408" s="17" t="str">
        <f>salesTable[lastName_final]</f>
        <v>ARTHUR</v>
      </c>
      <c r="F1408" s="17" t="str">
        <f>salesTable[Region_Final]</f>
        <v>TAMALE</v>
      </c>
      <c r="G1408" t="str">
        <f>salesTable[productID_Final]</f>
        <v>P012</v>
      </c>
      <c r="H1408" t="str">
        <f>salesTable[productName_final]</f>
        <v>BLENDER PLUS</v>
      </c>
      <c r="I1408" t="str">
        <f>salesTable[productCategory_finalStatus]</f>
        <v>HOME APPLIANCES</v>
      </c>
      <c r="J1408" t="str">
        <f>salesTable[customerType_Final]</f>
        <v>GOVERNMENT</v>
      </c>
      <c r="K1408" t="str">
        <f>salesTable[SalesChannel_final]</f>
        <v>MOBILE APP</v>
      </c>
      <c r="L1408" t="str">
        <f>salesTable[paymentMethod_Final]</f>
        <v>CASH</v>
      </c>
      <c r="M1408">
        <f>salesTable[Quantity_final]</f>
        <v>11</v>
      </c>
      <c r="N1408">
        <f>salesTable[UnitPrice_final]</f>
        <v>620</v>
      </c>
      <c r="O1408">
        <f>salesTable[revenue_final]</f>
        <v>6820</v>
      </c>
      <c r="P1408" t="str">
        <f>salesTable[Phone_final]</f>
        <v>0549244951</v>
      </c>
      <c r="Q1408" t="str">
        <f>salesTable[email_final]</f>
        <v>Kwame.Arthur1@Example.Com</v>
      </c>
      <c r="R1408" t="str">
        <f>salesTable[sources_final]</f>
        <v>Retail_POS_2025.csv</v>
      </c>
      <c r="S1408" s="22"/>
    </row>
    <row r="1409" spans="1:19" x14ac:dyDescent="0.3">
      <c r="A1409" s="8" t="str">
        <f>salesTable[orderRef_final]</f>
        <v>SUSPICIOUS</v>
      </c>
      <c r="B1409" s="17">
        <f>salesTable[orderDate_final]</f>
        <v>45869</v>
      </c>
      <c r="C1409" s="17" t="str">
        <f>salesTable[CustomerID_final]</f>
        <v>C0184</v>
      </c>
      <c r="D1409" s="17" t="str">
        <f>salesTable[firstName_Final]</f>
        <v>AMA</v>
      </c>
      <c r="E1409" s="17" t="str">
        <f>salesTable[lastName_final]</f>
        <v>OSEI</v>
      </c>
      <c r="F1409" s="17" t="str">
        <f>salesTable[Region_Final]</f>
        <v>TAMALE</v>
      </c>
      <c r="G1409" t="str">
        <f>salesTable[productID_Final]</f>
        <v>P009</v>
      </c>
      <c r="H1409" t="str">
        <f>salesTable[productName_final]</f>
        <v>FILING CABINET</v>
      </c>
      <c r="I1409" t="str">
        <f>salesTable[productCategory_finalStatus]</f>
        <v>OFFICE SUPPLIES</v>
      </c>
      <c r="J1409" t="str">
        <f>salesTable[customerType_Final]</f>
        <v>BUSINESS</v>
      </c>
      <c r="K1409" t="str">
        <f>salesTable[SalesChannel_final]</f>
        <v>ONLINE</v>
      </c>
      <c r="L1409" t="str">
        <f>salesTable[paymentMethod_Final]</f>
        <v>BANK TRANSFER</v>
      </c>
      <c r="M1409" t="str">
        <f>salesTable[Quantity_final]</f>
        <v>INVALID</v>
      </c>
      <c r="N1409">
        <f>salesTable[UnitPrice_final]</f>
        <v>980</v>
      </c>
      <c r="O1409" t="str">
        <f>salesTable[revenue_final]</f>
        <v>INVALID</v>
      </c>
      <c r="P1409" t="str">
        <f>salesTable[Phone_final]</f>
        <v>0241234567</v>
      </c>
      <c r="Q1409" t="str">
        <f>salesTable[email_final]</f>
        <v>Ama.Osei3@Example.Com</v>
      </c>
      <c r="R1409" t="str">
        <f>salesTable[sources_final]</f>
        <v>Mobile_App_Export.csv</v>
      </c>
      <c r="S1409" s="22"/>
    </row>
    <row r="1410" spans="1:19" x14ac:dyDescent="0.3">
      <c r="A1410" s="8" t="str">
        <f>salesTable[orderRef_final]</f>
        <v>SUSPICIOUS</v>
      </c>
      <c r="B1410" s="17">
        <f>salesTable[orderDate_final]</f>
        <v>45972</v>
      </c>
      <c r="C1410" s="17" t="str">
        <f>salesTable[CustomerID_final]</f>
        <v>C0108</v>
      </c>
      <c r="D1410" s="17" t="str">
        <f>salesTable[firstName_Final]</f>
        <v>ADWOA</v>
      </c>
      <c r="E1410" s="17" t="str">
        <f>salesTable[lastName_final]</f>
        <v>ANTWI</v>
      </c>
      <c r="F1410" s="17" t="str">
        <f>salesTable[Region_Final]</f>
        <v>HO</v>
      </c>
      <c r="G1410" t="str">
        <f>salesTable[productID_Final]</f>
        <v>P007</v>
      </c>
      <c r="H1410" t="str">
        <f>salesTable[productName_final]</f>
        <v>COTTON SHIRT</v>
      </c>
      <c r="I1410" t="str">
        <f>salesTable[productCategory_finalStatus]</f>
        <v>CLOTHING</v>
      </c>
      <c r="J1410" t="str">
        <f>salesTable[customerType_Final]</f>
        <v>BUSINESS</v>
      </c>
      <c r="K1410" t="str">
        <f>salesTable[SalesChannel_final]</f>
        <v>AGENT</v>
      </c>
      <c r="L1410" t="str">
        <f>salesTable[paymentMethod_Final]</f>
        <v>CARD</v>
      </c>
      <c r="M1410">
        <f>salesTable[Quantity_final]</f>
        <v>11</v>
      </c>
      <c r="N1410">
        <f>salesTable[UnitPrice_final]</f>
        <v>180</v>
      </c>
      <c r="O1410">
        <f>salesTable[revenue_final]</f>
        <v>1980</v>
      </c>
      <c r="P1410" t="str">
        <f>salesTable[Phone_final]</f>
        <v>0597919263</v>
      </c>
      <c r="Q1410" t="str">
        <f>salesTable[email_final]</f>
        <v>Adwoa.Antwi92Example.Com</v>
      </c>
      <c r="R1410" t="str">
        <f>salesTable[sources_final]</f>
        <v>Online_Sales_2025.xlsx</v>
      </c>
      <c r="S1410" s="22"/>
    </row>
    <row r="1411" spans="1:19" x14ac:dyDescent="0.3">
      <c r="A1411" s="8" t="str">
        <f>salesTable[orderRef_final]</f>
        <v>SUSPICIOUS</v>
      </c>
      <c r="B1411" s="17">
        <f>salesTable[orderDate_final]</f>
        <v>45845</v>
      </c>
      <c r="C1411" s="17" t="str">
        <f>salesTable[CustomerID_final]</f>
        <v>C0107</v>
      </c>
      <c r="D1411" s="17" t="str">
        <f>salesTable[firstName_Final]</f>
        <v>KOFI</v>
      </c>
      <c r="E1411" s="17" t="str">
        <f>salesTable[lastName_final]</f>
        <v>BOATENG</v>
      </c>
      <c r="F1411" s="17" t="str">
        <f>salesTable[Region_Final]</f>
        <v>HO</v>
      </c>
      <c r="G1411" t="str">
        <f>salesTable[productID_Final]</f>
        <v>P002</v>
      </c>
      <c r="H1411" t="str">
        <f>salesTable[productName_final]</f>
        <v>OFFICE CHAIR</v>
      </c>
      <c r="I1411" t="str">
        <f>salesTable[productCategory_finalStatus]</f>
        <v>FURNITURE</v>
      </c>
      <c r="J1411" t="str">
        <f>salesTable[customerType_Final]</f>
        <v>INDIVIDUAL</v>
      </c>
      <c r="K1411" t="str">
        <f>salesTable[SalesChannel_final]</f>
        <v>ONLINE</v>
      </c>
      <c r="L1411" t="str">
        <f>salesTable[paymentMethod_Final]</f>
        <v>CARD</v>
      </c>
      <c r="M1411" t="str">
        <f>salesTable[Quantity_final]</f>
        <v>INVALID</v>
      </c>
      <c r="N1411">
        <f>salesTable[UnitPrice_final]</f>
        <v>850</v>
      </c>
      <c r="O1411" t="str">
        <f>salesTable[revenue_final]</f>
        <v>INVALID</v>
      </c>
      <c r="P1411" t="str">
        <f>salesTable[Phone_final]</f>
        <v>0543806225</v>
      </c>
      <c r="Q1411" t="str">
        <f>salesTable[email_final]</f>
        <v>Kofi.Boateng42@Example.Com</v>
      </c>
      <c r="R1411" t="str">
        <f>salesTable[sources_final]</f>
        <v>Mobile_App_Export.csv</v>
      </c>
      <c r="S1411" s="22"/>
    </row>
    <row r="1412" spans="1:19" x14ac:dyDescent="0.3">
      <c r="A1412" s="8" t="str">
        <f>salesTable[orderRef_final]</f>
        <v>SUSPICIOUS</v>
      </c>
      <c r="B1412" s="17">
        <f>salesTable[orderDate_final]</f>
        <v>45977</v>
      </c>
      <c r="C1412" s="17" t="str">
        <f>salesTable[CustomerID_final]</f>
        <v>C0043</v>
      </c>
      <c r="D1412" s="17" t="str">
        <f>salesTable[firstName_Final]</f>
        <v>KOFI</v>
      </c>
      <c r="E1412" s="17" t="str">
        <f>salesTable[lastName_final]</f>
        <v>ADDO</v>
      </c>
      <c r="F1412" s="17" t="str">
        <f>salesTable[Region_Final]</f>
        <v>HO</v>
      </c>
      <c r="G1412" t="str">
        <f>salesTable[productID_Final]</f>
        <v>P012</v>
      </c>
      <c r="H1412" t="str">
        <f>salesTable[productName_final]</f>
        <v>BLENDER PLUS</v>
      </c>
      <c r="I1412" t="str">
        <f>salesTable[productCategory_finalStatus]</f>
        <v>HOME APPLIANCES</v>
      </c>
      <c r="J1412" t="str">
        <f>salesTable[customerType_Final]</f>
        <v>GOVERNMENT</v>
      </c>
      <c r="K1412" t="str">
        <f>salesTable[SalesChannel_final]</f>
        <v>IN-STORE</v>
      </c>
      <c r="L1412" t="str">
        <f>salesTable[paymentMethod_Final]</f>
        <v>BANK TRANSFER</v>
      </c>
      <c r="M1412">
        <f>salesTable[Quantity_final]</f>
        <v>1</v>
      </c>
      <c r="N1412">
        <f>salesTable[UnitPrice_final]</f>
        <v>620</v>
      </c>
      <c r="O1412">
        <f>salesTable[revenue_final]</f>
        <v>620</v>
      </c>
      <c r="P1412" t="str">
        <f>salesTable[Phone_final]</f>
        <v>0541348794</v>
      </c>
      <c r="Q1412" t="str">
        <f>salesTable[email_final]</f>
        <v>Kofi.Addo84@Example.Com</v>
      </c>
      <c r="R1412" t="str">
        <f>salesTable[sources_final]</f>
        <v>Mobile_App_Export.csv</v>
      </c>
      <c r="S1412" s="22"/>
    </row>
    <row r="1413" spans="1:19" x14ac:dyDescent="0.3">
      <c r="A1413" s="8" t="str">
        <f>salesTable[orderRef_final]</f>
        <v>SUSPICIOUS</v>
      </c>
      <c r="B1413" s="17">
        <f>salesTable[orderDate_final]</f>
        <v>45888</v>
      </c>
      <c r="C1413" s="17" t="str">
        <f>salesTable[CustomerID_final]</f>
        <v>C0027</v>
      </c>
      <c r="D1413" s="17" t="str">
        <f>salesTable[firstName_Final]</f>
        <v>NAA</v>
      </c>
      <c r="E1413" s="17" t="str">
        <f>salesTable[lastName_final]</f>
        <v>MENSAH</v>
      </c>
      <c r="F1413" s="17" t="str">
        <f>salesTable[Region_Final]</f>
        <v>TAMALE</v>
      </c>
      <c r="G1413" t="str">
        <f>salesTable[productID_Final]</f>
        <v>P007</v>
      </c>
      <c r="H1413" t="str">
        <f>salesTable[productName_final]</f>
        <v>COTTON SHIRT</v>
      </c>
      <c r="I1413" t="str">
        <f>salesTable[productCategory_finalStatus]</f>
        <v>CLOTHING</v>
      </c>
      <c r="J1413" t="str">
        <f>salesTable[customerType_Final]</f>
        <v>GOVERNMENT</v>
      </c>
      <c r="K1413" t="str">
        <f>salesTable[SalesChannel_final]</f>
        <v>AGENT</v>
      </c>
      <c r="L1413" t="str">
        <f>salesTable[paymentMethod_Final]</f>
        <v>CARD</v>
      </c>
      <c r="M1413">
        <f>salesTable[Quantity_final]</f>
        <v>5</v>
      </c>
      <c r="N1413">
        <f>salesTable[UnitPrice_final]</f>
        <v>180</v>
      </c>
      <c r="O1413">
        <f>salesTable[revenue_final]</f>
        <v>900</v>
      </c>
      <c r="P1413" t="str">
        <f>salesTable[Phone_final]</f>
        <v>0597118981</v>
      </c>
      <c r="Q1413" t="str">
        <f>salesTable[email_final]</f>
        <v>Naa.Mensah91@Example.Com</v>
      </c>
      <c r="R1413" t="str">
        <f>salesTable[sources_final]</f>
        <v>Agent_App_2025.csv</v>
      </c>
      <c r="S1413" s="22"/>
    </row>
    <row r="1414" spans="1:19" x14ac:dyDescent="0.3">
      <c r="A1414" s="8" t="str">
        <f>salesTable[orderRef_final]</f>
        <v>SUSPICIOUS</v>
      </c>
      <c r="B1414" s="17">
        <f>salesTable[orderDate_final]</f>
        <v>46012</v>
      </c>
      <c r="C1414" s="17" t="str">
        <f>salesTable[CustomerID_final]</f>
        <v>C0110</v>
      </c>
      <c r="D1414" s="17" t="str">
        <f>salesTable[firstName_Final]</f>
        <v>KOFI</v>
      </c>
      <c r="E1414" s="17" t="str">
        <f>salesTable[lastName_final]</f>
        <v>ANTWI</v>
      </c>
      <c r="F1414" s="17" t="str">
        <f>salesTable[Region_Final]</f>
        <v>TAMALE</v>
      </c>
      <c r="G1414" t="str">
        <f>salesTable[productID_Final]</f>
        <v>P004</v>
      </c>
      <c r="H1414" t="str">
        <f>salesTable[productName_final]</f>
        <v>LASER PRINTER</v>
      </c>
      <c r="I1414" t="str">
        <f>salesTable[productCategory_finalStatus]</f>
        <v>OFFICE SUPPLIES</v>
      </c>
      <c r="J1414" t="str">
        <f>salesTable[customerType_Final]</f>
        <v>BUSINESS</v>
      </c>
      <c r="K1414" t="str">
        <f>salesTable[SalesChannel_final]</f>
        <v>ONLINE</v>
      </c>
      <c r="L1414" t="str">
        <f>salesTable[paymentMethod_Final]</f>
        <v>CASH</v>
      </c>
      <c r="M1414">
        <f>salesTable[Quantity_final]</f>
        <v>9</v>
      </c>
      <c r="N1414" t="str">
        <f>salesTable[UnitPrice_final]</f>
        <v>INVALID</v>
      </c>
      <c r="O1414" t="str">
        <f>salesTable[revenue_final]</f>
        <v>INVALID</v>
      </c>
      <c r="P1414" t="str">
        <f>salesTable[Phone_final]</f>
        <v>0594300789</v>
      </c>
      <c r="Q1414" t="str">
        <f>salesTable[email_final]</f>
        <v>Kofi.Antwi10@Example.Com</v>
      </c>
      <c r="R1414" t="str">
        <f>salesTable[sources_final]</f>
        <v>Online_Sales_2025.xlsx</v>
      </c>
      <c r="S1414" s="22"/>
    </row>
    <row r="1415" spans="1:19" x14ac:dyDescent="0.3">
      <c r="A1415" s="8" t="str">
        <f>salesTable[orderRef_final]</f>
        <v>SUSPICIOUS</v>
      </c>
      <c r="B1415" s="17">
        <f>salesTable[orderDate_final]</f>
        <v>45811</v>
      </c>
      <c r="C1415" s="17" t="str">
        <f>salesTable[CustomerID_final]</f>
        <v>C0044</v>
      </c>
      <c r="D1415" s="17" t="str">
        <f>salesTable[firstName_Final]</f>
        <v>ABENA</v>
      </c>
      <c r="E1415" s="17" t="str">
        <f>salesTable[lastName_final]</f>
        <v>BADU</v>
      </c>
      <c r="F1415" s="17" t="str">
        <f>salesTable[Region_Final]</f>
        <v>TAMALE</v>
      </c>
      <c r="G1415" t="str">
        <f>salesTable[productID_Final]</f>
        <v>P008</v>
      </c>
      <c r="H1415" t="str">
        <f>salesTable[productName_final]</f>
        <v>MICROWAVE 25L</v>
      </c>
      <c r="I1415" t="str">
        <f>salesTable[productCategory_finalStatus]</f>
        <v>HOME APPLIANCES</v>
      </c>
      <c r="J1415" t="str">
        <f>salesTable[customerType_Final]</f>
        <v>GOVERNMENT</v>
      </c>
      <c r="K1415" t="str">
        <f>salesTable[SalesChannel_final]</f>
        <v>AGENT</v>
      </c>
      <c r="L1415" t="str">
        <f>salesTable[paymentMethod_Final]</f>
        <v>CARD</v>
      </c>
      <c r="M1415">
        <f>salesTable[Quantity_final]</f>
        <v>5</v>
      </c>
      <c r="N1415">
        <f>salesTable[UnitPrice_final]</f>
        <v>1250</v>
      </c>
      <c r="O1415">
        <f>salesTable[revenue_final]</f>
        <v>6250</v>
      </c>
      <c r="P1415" t="str">
        <f>salesTable[Phone_final]</f>
        <v>0501277008</v>
      </c>
      <c r="Q1415" t="str">
        <f>salesTable[email_final]</f>
        <v>Abena.Badu17@Example.Com</v>
      </c>
      <c r="R1415" t="str">
        <f>salesTable[sources_final]</f>
        <v>Agent_App_2025.csv</v>
      </c>
      <c r="S1415" s="22"/>
    </row>
    <row r="1416" spans="1:19" x14ac:dyDescent="0.3">
      <c r="A1416" s="8" t="str">
        <f>salesTable[orderRef_final]</f>
        <v>SUSPICIOUS</v>
      </c>
      <c r="B1416" s="17">
        <f>salesTable[orderDate_final]</f>
        <v>45917</v>
      </c>
      <c r="C1416" s="17" t="str">
        <f>salesTable[CustomerID_final]</f>
        <v>C0295</v>
      </c>
      <c r="D1416" s="17" t="str">
        <f>salesTable[firstName_Final]</f>
        <v>ADWOA</v>
      </c>
      <c r="E1416" s="17" t="str">
        <f>salesTable[lastName_final]</f>
        <v>ANTWI</v>
      </c>
      <c r="F1416" s="17" t="str">
        <f>salesTable[Region_Final]</f>
        <v>TAMALE</v>
      </c>
      <c r="G1416" t="str">
        <f>salesTable[productID_Final]</f>
        <v>P007</v>
      </c>
      <c r="H1416" t="str">
        <f>salesTable[productName_final]</f>
        <v>COTTON SHIRT</v>
      </c>
      <c r="I1416" t="str">
        <f>salesTable[productCategory_finalStatus]</f>
        <v>CLOTHING</v>
      </c>
      <c r="J1416" t="str">
        <f>salesTable[customerType_Final]</f>
        <v>GOVERNMENT</v>
      </c>
      <c r="K1416" t="str">
        <f>salesTable[SalesChannel_final]</f>
        <v>IN-STORE</v>
      </c>
      <c r="L1416" t="str">
        <f>salesTable[paymentMethod_Final]</f>
        <v>CARD</v>
      </c>
      <c r="M1416">
        <f>salesTable[Quantity_final]</f>
        <v>10</v>
      </c>
      <c r="N1416">
        <f>salesTable[UnitPrice_final]</f>
        <v>180</v>
      </c>
      <c r="O1416">
        <f>salesTable[revenue_final]</f>
        <v>1800</v>
      </c>
      <c r="P1416" t="str">
        <f>salesTable[Phone_final]</f>
        <v>0552077484</v>
      </c>
      <c r="Q1416" t="str">
        <f>salesTable[email_final]</f>
        <v>Adwoa.Antwi77@Example.Com</v>
      </c>
      <c r="R1416" t="str">
        <f>salesTable[sources_final]</f>
        <v>Agent_App_2025.csv</v>
      </c>
      <c r="S1416" s="22"/>
    </row>
    <row r="1417" spans="1:19" x14ac:dyDescent="0.3">
      <c r="A1417" s="8" t="str">
        <f>salesTable[orderRef_final]</f>
        <v>SUSPICIOUS</v>
      </c>
      <c r="B1417" s="17">
        <f>salesTable[orderDate_final]</f>
        <v>45931</v>
      </c>
      <c r="C1417" s="17" t="str">
        <f>salesTable[CustomerID_final]</f>
        <v>C0389</v>
      </c>
      <c r="D1417" s="17" t="str">
        <f>salesTable[firstName_Final]</f>
        <v>AKOSUA</v>
      </c>
      <c r="E1417" s="17" t="str">
        <f>salesTable[lastName_final]</f>
        <v>ANTWI</v>
      </c>
      <c r="F1417" s="17" t="str">
        <f>salesTable[Region_Final]</f>
        <v>TAMALE</v>
      </c>
      <c r="G1417" t="str">
        <f>salesTable[productID_Final]</f>
        <v>P009</v>
      </c>
      <c r="H1417" t="str">
        <f>salesTable[productName_final]</f>
        <v>FILING CABINET</v>
      </c>
      <c r="I1417" t="str">
        <f>salesTable[productCategory_finalStatus]</f>
        <v>OFFICE SUPPLIES</v>
      </c>
      <c r="J1417" t="str">
        <f>salesTable[customerType_Final]</f>
        <v>INDIVIDUAL</v>
      </c>
      <c r="K1417" t="str">
        <f>salesTable[SalesChannel_final]</f>
        <v>AGENT</v>
      </c>
      <c r="L1417" t="str">
        <f>salesTable[paymentMethod_Final]</f>
        <v>BANK TRANSFER</v>
      </c>
      <c r="M1417">
        <f>salesTable[Quantity_final]</f>
        <v>3</v>
      </c>
      <c r="N1417">
        <f>salesTable[UnitPrice_final]</f>
        <v>980</v>
      </c>
      <c r="O1417">
        <f>salesTable[revenue_final]</f>
        <v>2940</v>
      </c>
      <c r="P1417" t="str">
        <f>salesTable[Phone_final]</f>
        <v>0592717252</v>
      </c>
      <c r="Q1417" t="str">
        <f>salesTable[email_final]</f>
        <v>Akosua.Antwi9@Example.Com</v>
      </c>
      <c r="R1417" t="str">
        <f>salesTable[sources_final]</f>
        <v>Agent_App_2025.csv</v>
      </c>
      <c r="S1417" s="22"/>
    </row>
    <row r="1418" spans="1:19" x14ac:dyDescent="0.3">
      <c r="A1418" s="8" t="str">
        <f>salesTable[orderRef_final]</f>
        <v>SUSPICIOUS</v>
      </c>
      <c r="B1418" s="17">
        <f>salesTable[orderDate_final]</f>
        <v>45786</v>
      </c>
      <c r="C1418" s="17" t="str">
        <f>salesTable[CustomerID_final]</f>
        <v>C0226</v>
      </c>
      <c r="D1418" s="17" t="str">
        <f>salesTable[firstName_Final]</f>
        <v>KOFI</v>
      </c>
      <c r="E1418" s="17" t="str">
        <f>salesTable[lastName_final]</f>
        <v>BOATENG</v>
      </c>
      <c r="F1418" s="17" t="str">
        <f>salesTable[Region_Final]</f>
        <v>HO</v>
      </c>
      <c r="G1418" t="str">
        <f>salesTable[productID_Final]</f>
        <v>P008</v>
      </c>
      <c r="H1418" t="str">
        <f>salesTable[productName_final]</f>
        <v>MICROWAVE 25L</v>
      </c>
      <c r="I1418" t="str">
        <f>salesTable[productCategory_finalStatus]</f>
        <v>HOME APPLIANCES</v>
      </c>
      <c r="J1418" t="str">
        <f>salesTable[customerType_Final]</f>
        <v>GOVERNMENT</v>
      </c>
      <c r="K1418" t="str">
        <f>salesTable[SalesChannel_final]</f>
        <v>MOBILE APP</v>
      </c>
      <c r="L1418" t="str">
        <f>salesTable[paymentMethod_Final]</f>
        <v>MOBILE MONEY</v>
      </c>
      <c r="M1418">
        <f>salesTable[Quantity_final]</f>
        <v>9</v>
      </c>
      <c r="N1418">
        <f>salesTable[UnitPrice_final]</f>
        <v>1250</v>
      </c>
      <c r="O1418">
        <f>salesTable[revenue_final]</f>
        <v>11250</v>
      </c>
      <c r="P1418" t="str">
        <f>salesTable[Phone_final]</f>
        <v>0272056484</v>
      </c>
      <c r="Q1418" t="str">
        <f>salesTable[email_final]</f>
        <v>Kofi.Boateng41@Example.Com</v>
      </c>
      <c r="R1418" t="str">
        <f>salesTable[sources_final]</f>
        <v>Retail_POS_2025.csv</v>
      </c>
      <c r="S1418" s="22"/>
    </row>
    <row r="1419" spans="1:19" x14ac:dyDescent="0.3">
      <c r="A1419" s="8" t="str">
        <f>salesTable[orderRef_final]</f>
        <v>SUSPICIOUS</v>
      </c>
      <c r="B1419" s="17" t="str">
        <f>salesTable[orderDate_final]</f>
        <v>OUT OF SCOPE</v>
      </c>
      <c r="C1419" s="17" t="str">
        <f>salesTable[CustomerID_final]</f>
        <v>C0171</v>
      </c>
      <c r="D1419" s="17" t="str">
        <f>salesTable[firstName_Final]</f>
        <v>AKOSUA</v>
      </c>
      <c r="E1419" s="17" t="str">
        <f>salesTable[lastName_final]</f>
        <v>ADDO</v>
      </c>
      <c r="F1419" s="17" t="str">
        <f>salesTable[Region_Final]</f>
        <v>HO</v>
      </c>
      <c r="G1419" t="str">
        <f>salesTable[productID_Final]</f>
        <v>P007</v>
      </c>
      <c r="H1419" t="str">
        <f>salesTable[productName_final]</f>
        <v>COTTON SHIRT</v>
      </c>
      <c r="I1419" t="str">
        <f>salesTable[productCategory_finalStatus]</f>
        <v>CLOTHING</v>
      </c>
      <c r="J1419" t="str">
        <f>salesTable[customerType_Final]</f>
        <v>BUSINESS</v>
      </c>
      <c r="K1419" t="str">
        <f>salesTable[SalesChannel_final]</f>
        <v>ONLINE</v>
      </c>
      <c r="L1419" t="str">
        <f>salesTable[paymentMethod_Final]</f>
        <v>CASH</v>
      </c>
      <c r="M1419">
        <f>salesTable[Quantity_final]</f>
        <v>12</v>
      </c>
      <c r="N1419">
        <f>salesTable[UnitPrice_final]</f>
        <v>180</v>
      </c>
      <c r="O1419">
        <f>salesTable[revenue_final]</f>
        <v>2160</v>
      </c>
      <c r="P1419" t="str">
        <f>salesTable[Phone_final]</f>
        <v>0545831124</v>
      </c>
      <c r="Q1419" t="str">
        <f>salesTable[email_final]</f>
        <v>Akosua.Addo61@Example.Com</v>
      </c>
      <c r="R1419" t="str">
        <f>salesTable[sources_final]</f>
        <v>Agent_App_2025.csv</v>
      </c>
      <c r="S1419" s="22"/>
    </row>
    <row r="1420" spans="1:19" x14ac:dyDescent="0.3">
      <c r="A1420" s="8" t="str">
        <f>salesTable[orderRef_final]</f>
        <v>SUSPICIOUS</v>
      </c>
      <c r="B1420" s="17" t="str">
        <f>salesTable[orderDate_final]</f>
        <v>OUT OF SCOPE</v>
      </c>
      <c r="C1420" s="17" t="str">
        <f>salesTable[CustomerID_final]</f>
        <v>C0302</v>
      </c>
      <c r="D1420" s="17" t="str">
        <f>salesTable[firstName_Final]</f>
        <v>DANIEL</v>
      </c>
      <c r="E1420" s="17" t="str">
        <f>salesTable[lastName_final]</f>
        <v>BADU</v>
      </c>
      <c r="F1420" s="17" t="str">
        <f>salesTable[Region_Final]</f>
        <v>TAMALE</v>
      </c>
      <c r="G1420" t="str">
        <f>salesTable[productID_Final]</f>
        <v>P011</v>
      </c>
      <c r="H1420" t="str">
        <f>salesTable[productName_final]</f>
        <v>EXECUTIVE DESK</v>
      </c>
      <c r="I1420" t="str">
        <f>salesTable[productCategory_finalStatus]</f>
        <v>FURNITURE</v>
      </c>
      <c r="J1420" t="str">
        <f>salesTable[customerType_Final]</f>
        <v>INDIVIDUAL</v>
      </c>
      <c r="K1420" t="str">
        <f>salesTable[SalesChannel_final]</f>
        <v>MOBILE APP</v>
      </c>
      <c r="L1420" t="str">
        <f>salesTable[paymentMethod_Final]</f>
        <v>MOBILE MONEY</v>
      </c>
      <c r="M1420">
        <f>salesTable[Quantity_final]</f>
        <v>8</v>
      </c>
      <c r="N1420">
        <f>salesTable[UnitPrice_final]</f>
        <v>2400</v>
      </c>
      <c r="O1420">
        <f>salesTable[revenue_final]</f>
        <v>19200</v>
      </c>
      <c r="P1420" t="str">
        <f>salesTable[Phone_final]</f>
        <v>0261159467</v>
      </c>
      <c r="Q1420" t="str">
        <f>salesTable[email_final]</f>
        <v>Daniel.Badu29@Example.Com</v>
      </c>
      <c r="R1420" t="str">
        <f>salesTable[sources_final]</f>
        <v>Mobile_App_Export.csv</v>
      </c>
      <c r="S1420" s="22"/>
    </row>
    <row r="1421" spans="1:19" x14ac:dyDescent="0.3">
      <c r="A1421" s="8" t="str">
        <f>salesTable[orderRef_final]</f>
        <v>SUSPICIOUS</v>
      </c>
      <c r="B1421" s="17" t="str">
        <f>salesTable[orderDate_final]</f>
        <v>OUT OF SCOPE</v>
      </c>
      <c r="C1421" s="17" t="str">
        <f>salesTable[CustomerID_final]</f>
        <v>C0375</v>
      </c>
      <c r="D1421" s="17" t="str">
        <f>salesTable[firstName_Final]</f>
        <v>DANIEL</v>
      </c>
      <c r="E1421" s="17" t="str">
        <f>salesTable[lastName_final]</f>
        <v>OWUSU</v>
      </c>
      <c r="F1421" s="17" t="str">
        <f>salesTable[Region_Final]</f>
        <v>HO</v>
      </c>
      <c r="G1421" t="str">
        <f>salesTable[productID_Final]</f>
        <v>P003</v>
      </c>
      <c r="H1421" t="str">
        <f>salesTable[productName_final]</f>
        <v>WIRELESS HEADSET</v>
      </c>
      <c r="I1421" t="str">
        <f>salesTable[productCategory_finalStatus]</f>
        <v>ELECTRONICS</v>
      </c>
      <c r="J1421" t="str">
        <f>salesTable[customerType_Final]</f>
        <v>BUSINESS</v>
      </c>
      <c r="K1421" t="str">
        <f>salesTable[SalesChannel_final]</f>
        <v>IN-STORE</v>
      </c>
      <c r="L1421" t="str">
        <f>salesTable[paymentMethod_Final]</f>
        <v>MOBILE MONEY</v>
      </c>
      <c r="M1421">
        <f>salesTable[Quantity_final]</f>
        <v>1</v>
      </c>
      <c r="N1421">
        <f>salesTable[UnitPrice_final]</f>
        <v>420</v>
      </c>
      <c r="O1421">
        <f>salesTable[revenue_final]</f>
        <v>420</v>
      </c>
      <c r="P1421" t="str">
        <f>salesTable[Phone_final]</f>
        <v>0596712355</v>
      </c>
      <c r="Q1421" t="str">
        <f>salesTable[email_final]</f>
        <v>Daniel.Owusu95@Example.Com</v>
      </c>
      <c r="R1421" t="str">
        <f>salesTable[sources_final]</f>
        <v>Retail_POS_2025.csv</v>
      </c>
      <c r="S1421" s="22"/>
    </row>
    <row r="1422" spans="1:19" x14ac:dyDescent="0.3">
      <c r="A1422" s="8" t="str">
        <f>salesTable[orderRef_final]</f>
        <v>SUSPICIOUS</v>
      </c>
      <c r="B1422" s="17">
        <f>salesTable[orderDate_final]</f>
        <v>45828</v>
      </c>
      <c r="C1422" s="17" t="str">
        <f>salesTable[CustomerID_final]</f>
        <v>C0288</v>
      </c>
      <c r="D1422" s="17" t="str">
        <f>salesTable[firstName_Final]</f>
        <v>AMA</v>
      </c>
      <c r="E1422" s="17" t="str">
        <f>salesTable[lastName_final]</f>
        <v>ADDO</v>
      </c>
      <c r="F1422" s="17" t="str">
        <f>salesTable[Region_Final]</f>
        <v>TAMALE</v>
      </c>
      <c r="G1422" t="str">
        <f>salesTable[productID_Final]</f>
        <v>P006</v>
      </c>
      <c r="H1422" t="str">
        <f>salesTable[productName_final]</f>
        <v>STANDING DESK</v>
      </c>
      <c r="I1422" t="str">
        <f>salesTable[productCategory_finalStatus]</f>
        <v>FURNITURE</v>
      </c>
      <c r="J1422" t="str">
        <f>salesTable[customerType_Final]</f>
        <v>INDIVIDUAL</v>
      </c>
      <c r="K1422" t="str">
        <f>salesTable[SalesChannel_final]</f>
        <v>ONLINE</v>
      </c>
      <c r="L1422" t="str">
        <f>salesTable[paymentMethod_Final]</f>
        <v>MOBILE MONEY</v>
      </c>
      <c r="M1422">
        <f>salesTable[Quantity_final]</f>
        <v>7</v>
      </c>
      <c r="N1422">
        <f>salesTable[UnitPrice_final]</f>
        <v>1900</v>
      </c>
      <c r="O1422">
        <f>salesTable[revenue_final]</f>
        <v>13300</v>
      </c>
      <c r="P1422" t="str">
        <f>salesTable[Phone_final]</f>
        <v>0555122888</v>
      </c>
      <c r="Q1422" t="str">
        <f>salesTable[email_final]</f>
        <v>Ama.Addo58@Example.Com</v>
      </c>
      <c r="R1422" t="str">
        <f>salesTable[sources_final]</f>
        <v>Mobile_App_Export.csv</v>
      </c>
      <c r="S1422" s="22"/>
    </row>
    <row r="1423" spans="1:19" x14ac:dyDescent="0.3">
      <c r="A1423" s="8" t="str">
        <f>salesTable[orderRef_final]</f>
        <v>SUSPICIOUS</v>
      </c>
      <c r="B1423" s="17">
        <f>salesTable[orderDate_final]</f>
        <v>45809</v>
      </c>
      <c r="C1423" s="17" t="str">
        <f>salesTable[CustomerID_final]</f>
        <v>C0336</v>
      </c>
      <c r="D1423" s="17" t="str">
        <f>salesTable[firstName_Final]</f>
        <v>YAW</v>
      </c>
      <c r="E1423" s="17" t="str">
        <f>salesTable[lastName_final]</f>
        <v>MENSAH</v>
      </c>
      <c r="F1423" s="17" t="str">
        <f>salesTable[Region_Final]</f>
        <v>TAMALE</v>
      </c>
      <c r="G1423" t="str">
        <f>salesTable[productID_Final]</f>
        <v>P003</v>
      </c>
      <c r="H1423" t="str">
        <f>salesTable[productName_final]</f>
        <v>WIRELESS HEADSET</v>
      </c>
      <c r="I1423" t="str">
        <f>salesTable[productCategory_finalStatus]</f>
        <v>ELECTRONICS</v>
      </c>
      <c r="J1423" t="str">
        <f>salesTable[customerType_Final]</f>
        <v>GOVERNMENT</v>
      </c>
      <c r="K1423" t="str">
        <f>salesTable[SalesChannel_final]</f>
        <v>IN-STORE</v>
      </c>
      <c r="L1423" t="str">
        <f>salesTable[paymentMethod_Final]</f>
        <v>BANK TRANSFER</v>
      </c>
      <c r="M1423">
        <f>salesTable[Quantity_final]</f>
        <v>4</v>
      </c>
      <c r="N1423">
        <f>salesTable[UnitPrice_final]</f>
        <v>420</v>
      </c>
      <c r="O1423">
        <f>salesTable[revenue_final]</f>
        <v>1680</v>
      </c>
      <c r="P1423" t="str">
        <f>salesTable[Phone_final]</f>
        <v>0277997121</v>
      </c>
      <c r="Q1423" t="str">
        <f>salesTable[email_final]</f>
        <v>Yaw.Mensah43@Example.Com</v>
      </c>
      <c r="R1423" t="str">
        <f>salesTable[sources_final]</f>
        <v>Retail_POS_2025.csv</v>
      </c>
      <c r="S1423" s="22"/>
    </row>
    <row r="1424" spans="1:19" x14ac:dyDescent="0.3">
      <c r="A1424" s="8" t="str">
        <f>salesTable[orderRef_final]</f>
        <v>SUSPICIOUS</v>
      </c>
      <c r="B1424" s="17" t="str">
        <f>salesTable[orderDate_final]</f>
        <v>OUT OF SCOPE</v>
      </c>
      <c r="C1424" s="17" t="str">
        <f>salesTable[CustomerID_final]</f>
        <v>C0049</v>
      </c>
      <c r="D1424" s="17" t="str">
        <f>salesTable[firstName_Final]</f>
        <v>DANIEL</v>
      </c>
      <c r="E1424" s="17" t="str">
        <f>salesTable[lastName_final]</f>
        <v>ANTWI</v>
      </c>
      <c r="F1424" s="17" t="str">
        <f>salesTable[Region_Final]</f>
        <v>HO</v>
      </c>
      <c r="G1424" t="str">
        <f>salesTable[productID_Final]</f>
        <v>P001</v>
      </c>
      <c r="H1424" t="str">
        <f>salesTable[productName_final]</f>
        <v>LAPTOP PRO 14</v>
      </c>
      <c r="I1424" t="str">
        <f>salesTable[productCategory_finalStatus]</f>
        <v>ELECTRONICS</v>
      </c>
      <c r="J1424" t="str">
        <f>salesTable[customerType_Final]</f>
        <v>BUSINESS</v>
      </c>
      <c r="K1424" t="str">
        <f>salesTable[SalesChannel_final]</f>
        <v>AGENT</v>
      </c>
      <c r="L1424" t="str">
        <f>salesTable[paymentMethod_Final]</f>
        <v>MOBILE MONEY</v>
      </c>
      <c r="M1424">
        <f>salesTable[Quantity_final]</f>
        <v>5</v>
      </c>
      <c r="N1424">
        <f>salesTable[UnitPrice_final]</f>
        <v>4200</v>
      </c>
      <c r="O1424">
        <f>salesTable[revenue_final]</f>
        <v>21000</v>
      </c>
      <c r="P1424" t="str">
        <f>salesTable[Phone_final]</f>
        <v>0557087795</v>
      </c>
      <c r="Q1424" t="str">
        <f>salesTable[email_final]</f>
        <v>Daniel.Antwi8@Example.Com</v>
      </c>
      <c r="R1424" t="str">
        <f>salesTable[sources_final]</f>
        <v>Retail_POS_2025.csv</v>
      </c>
      <c r="S1424" s="22"/>
    </row>
    <row r="1425" spans="1:19" x14ac:dyDescent="0.3">
      <c r="A1425" s="8" t="str">
        <f>salesTable[orderRef_final]</f>
        <v>SUSPICIOUS</v>
      </c>
      <c r="B1425" s="17">
        <f>salesTable[orderDate_final]</f>
        <v>45990</v>
      </c>
      <c r="C1425" s="17" t="str">
        <f>salesTable[CustomerID_final]</f>
        <v>C0336</v>
      </c>
      <c r="D1425" s="17" t="str">
        <f>salesTable[firstName_Final]</f>
        <v>YAW</v>
      </c>
      <c r="E1425" s="17" t="str">
        <f>salesTable[lastName_final]</f>
        <v>MENSAH</v>
      </c>
      <c r="F1425" s="17" t="str">
        <f>salesTable[Region_Final]</f>
        <v>TAMALE</v>
      </c>
      <c r="G1425" t="str">
        <f>salesTable[productID_Final]</f>
        <v>P005</v>
      </c>
      <c r="H1425" t="str">
        <f>salesTable[productName_final]</f>
        <v>SMARTPHONE X</v>
      </c>
      <c r="I1425" t="str">
        <f>salesTable[productCategory_finalStatus]</f>
        <v>ELECTRONICS</v>
      </c>
      <c r="J1425" t="str">
        <f>salesTable[customerType_Final]</f>
        <v>GOVERNMENT</v>
      </c>
      <c r="K1425" t="str">
        <f>salesTable[SalesChannel_final]</f>
        <v>IN-STORE</v>
      </c>
      <c r="L1425" t="str">
        <f>salesTable[paymentMethod_Final]</f>
        <v>MOBILE MONEY</v>
      </c>
      <c r="M1425">
        <f>salesTable[Quantity_final]</f>
        <v>10</v>
      </c>
      <c r="N1425">
        <f>salesTable[UnitPrice_final]</f>
        <v>2800</v>
      </c>
      <c r="O1425">
        <f>salesTable[revenue_final]</f>
        <v>28000</v>
      </c>
      <c r="P1425" t="str">
        <f>salesTable[Phone_final]</f>
        <v>0247081937</v>
      </c>
      <c r="Q1425" t="str">
        <f>salesTable[email_final]</f>
        <v>Yaw.Mensah33@Example.Com</v>
      </c>
      <c r="R1425" t="str">
        <f>salesTable[sources_final]</f>
        <v>Retail_POS_2025.csv</v>
      </c>
      <c r="S1425" s="22"/>
    </row>
    <row r="1426" spans="1:19" x14ac:dyDescent="0.3">
      <c r="A1426" s="8" t="str">
        <f>salesTable[orderRef_final]</f>
        <v>SUSPICIOUS</v>
      </c>
      <c r="B1426" s="17" t="str">
        <f>salesTable[orderDate_final]</f>
        <v>OUT OF SCOPE</v>
      </c>
      <c r="C1426" s="17" t="str">
        <f>salesTable[CustomerID_final]</f>
        <v>C0145</v>
      </c>
      <c r="D1426" s="17" t="str">
        <f>salesTable[firstName_Final]</f>
        <v>KWAME</v>
      </c>
      <c r="E1426" s="17" t="str">
        <f>salesTable[lastName_final]</f>
        <v>BADU</v>
      </c>
      <c r="F1426" s="17" t="str">
        <f>salesTable[Region_Final]</f>
        <v>TAMALE</v>
      </c>
      <c r="G1426" t="str">
        <f>salesTable[productID_Final]</f>
        <v>P004</v>
      </c>
      <c r="H1426" t="str">
        <f>salesTable[productName_final]</f>
        <v>LASER PRINTER</v>
      </c>
      <c r="I1426" t="str">
        <f>salesTable[productCategory_finalStatus]</f>
        <v>OFFICE SUPPLIES</v>
      </c>
      <c r="J1426" t="str">
        <f>salesTable[customerType_Final]</f>
        <v>GOVERNMENT</v>
      </c>
      <c r="K1426" t="str">
        <f>salesTable[SalesChannel_final]</f>
        <v>AGENT</v>
      </c>
      <c r="L1426" t="str">
        <f>salesTable[paymentMethod_Final]</f>
        <v>MOBILE MONEY</v>
      </c>
      <c r="M1426">
        <f>salesTable[Quantity_final]</f>
        <v>2</v>
      </c>
      <c r="N1426" t="str">
        <f>salesTable[UnitPrice_final]</f>
        <v>INVALID</v>
      </c>
      <c r="O1426" t="str">
        <f>salesTable[revenue_final]</f>
        <v>INVALID</v>
      </c>
      <c r="P1426" t="str">
        <f>salesTable[Phone_final]</f>
        <v>0274092612</v>
      </c>
      <c r="Q1426" t="str">
        <f>salesTable[email_final]</f>
        <v>Kwame.Badu36@Example.Com</v>
      </c>
      <c r="R1426" t="str">
        <f>salesTable[sources_final]</f>
        <v>Online_Sales_2025.xlsx</v>
      </c>
      <c r="S1426" s="22"/>
    </row>
    <row r="1427" spans="1:19" x14ac:dyDescent="0.3">
      <c r="A1427" s="8" t="str">
        <f>salesTable[orderRef_final]</f>
        <v>SUSPICIOUS</v>
      </c>
      <c r="B1427" s="17">
        <f>salesTable[orderDate_final]</f>
        <v>45817</v>
      </c>
      <c r="C1427" s="17" t="str">
        <f>salesTable[CustomerID_final]</f>
        <v>C0254</v>
      </c>
      <c r="D1427" s="17" t="str">
        <f>salesTable[firstName_Final]</f>
        <v>ADWOA</v>
      </c>
      <c r="E1427" s="17" t="str">
        <f>salesTable[lastName_final]</f>
        <v>ADDO</v>
      </c>
      <c r="F1427" s="17" t="str">
        <f>salesTable[Region_Final]</f>
        <v>TAMALE</v>
      </c>
      <c r="G1427" t="str">
        <f>salesTable[productID_Final]</f>
        <v>P011</v>
      </c>
      <c r="H1427" t="str">
        <f>salesTable[productName_final]</f>
        <v>EXECUTIVE DESK</v>
      </c>
      <c r="I1427" t="str">
        <f>salesTable[productCategory_finalStatus]</f>
        <v>FURNITURE</v>
      </c>
      <c r="J1427" t="str">
        <f>salesTable[customerType_Final]</f>
        <v>INDIVIDUAL</v>
      </c>
      <c r="K1427" t="str">
        <f>salesTable[SalesChannel_final]</f>
        <v>IN-STORE</v>
      </c>
      <c r="L1427" t="str">
        <f>salesTable[paymentMethod_Final]</f>
        <v>MOBILE MONEY</v>
      </c>
      <c r="M1427">
        <f>salesTable[Quantity_final]</f>
        <v>7</v>
      </c>
      <c r="N1427">
        <f>salesTable[UnitPrice_final]</f>
        <v>2400</v>
      </c>
      <c r="O1427">
        <f>salesTable[revenue_final]</f>
        <v>16800</v>
      </c>
      <c r="P1427" t="str">
        <f>salesTable[Phone_final]</f>
        <v>0598531354</v>
      </c>
      <c r="Q1427" t="str">
        <f>salesTable[email_final]</f>
        <v>Adwoa.Addo91@Example.Com</v>
      </c>
      <c r="R1427" t="str">
        <f>salesTable[sources_final]</f>
        <v>Agent_App_2025.csv</v>
      </c>
      <c r="S1427" s="22"/>
    </row>
    <row r="1428" spans="1:19" x14ac:dyDescent="0.3">
      <c r="A1428" s="8" t="str">
        <f>salesTable[orderRef_final]</f>
        <v>SUSPICIOUS</v>
      </c>
      <c r="B1428" s="17" t="str">
        <f>salesTable[orderDate_final]</f>
        <v>OUT OF SCOPE</v>
      </c>
      <c r="C1428" s="17" t="str">
        <f>salesTable[CustomerID_final]</f>
        <v>C0194</v>
      </c>
      <c r="D1428" s="17" t="str">
        <f>salesTable[firstName_Final]</f>
        <v>ADWOA</v>
      </c>
      <c r="E1428" s="17" t="str">
        <f>salesTable[lastName_final]</f>
        <v>ANTWI</v>
      </c>
      <c r="F1428" s="17" t="str">
        <f>salesTable[Region_Final]</f>
        <v>TAMALE</v>
      </c>
      <c r="G1428" t="str">
        <f>salesTable[productID_Final]</f>
        <v>P011</v>
      </c>
      <c r="H1428" t="str">
        <f>salesTable[productName_final]</f>
        <v>EXECUTIVE DESK</v>
      </c>
      <c r="I1428" t="str">
        <f>salesTable[productCategory_finalStatus]</f>
        <v>FURNITURE</v>
      </c>
      <c r="J1428" t="str">
        <f>salesTable[customerType_Final]</f>
        <v>INDIVIDUAL</v>
      </c>
      <c r="K1428" t="str">
        <f>salesTable[SalesChannel_final]</f>
        <v>ONLINE</v>
      </c>
      <c r="L1428" t="str">
        <f>salesTable[paymentMethod_Final]</f>
        <v>CARD</v>
      </c>
      <c r="M1428">
        <f>salesTable[Quantity_final]</f>
        <v>12</v>
      </c>
      <c r="N1428">
        <f>salesTable[UnitPrice_final]</f>
        <v>2400</v>
      </c>
      <c r="O1428">
        <f>salesTable[revenue_final]</f>
        <v>28800</v>
      </c>
      <c r="P1428" t="str">
        <f>salesTable[Phone_final]</f>
        <v>0261968903</v>
      </c>
      <c r="Q1428" t="str">
        <f>salesTable[email_final]</f>
        <v>Adwoa.Antwi7@Example.Com</v>
      </c>
      <c r="R1428" t="str">
        <f>salesTable[sources_final]</f>
        <v>Mobile_App_Export.csv</v>
      </c>
      <c r="S1428" s="22"/>
    </row>
    <row r="1429" spans="1:19" x14ac:dyDescent="0.3">
      <c r="A1429" s="8" t="str">
        <f>salesTable[orderRef_final]</f>
        <v>SUSPICIOUS</v>
      </c>
      <c r="B1429" s="17" t="str">
        <f>salesTable[orderDate_final]</f>
        <v>OUT OF SCOPE</v>
      </c>
      <c r="C1429" s="17" t="str">
        <f>salesTable[CustomerID_final]</f>
        <v>C0135</v>
      </c>
      <c r="D1429" s="17" t="str">
        <f>salesTable[firstName_Final]</f>
        <v>KOJO</v>
      </c>
      <c r="E1429" s="17" t="str">
        <f>salesTable[lastName_final]</f>
        <v>OSEI</v>
      </c>
      <c r="F1429" s="17" t="str">
        <f>salesTable[Region_Final]</f>
        <v>TAMALE</v>
      </c>
      <c r="G1429" t="str">
        <f>salesTable[productID_Final]</f>
        <v>P012</v>
      </c>
      <c r="H1429" t="str">
        <f>salesTable[productName_final]</f>
        <v>BLENDER PLUS</v>
      </c>
      <c r="I1429" t="str">
        <f>salesTable[productCategory_finalStatus]</f>
        <v>HOME APPLIANCES</v>
      </c>
      <c r="J1429" t="str">
        <f>salesTable[customerType_Final]</f>
        <v>GOVERNMENT</v>
      </c>
      <c r="K1429" t="str">
        <f>salesTable[SalesChannel_final]</f>
        <v>AGENT</v>
      </c>
      <c r="L1429" t="str">
        <f>salesTable[paymentMethod_Final]</f>
        <v>CASH</v>
      </c>
      <c r="M1429">
        <f>salesTable[Quantity_final]</f>
        <v>7</v>
      </c>
      <c r="N1429">
        <f>salesTable[UnitPrice_final]</f>
        <v>620</v>
      </c>
      <c r="O1429">
        <f>salesTable[revenue_final]</f>
        <v>4340</v>
      </c>
      <c r="P1429" t="str">
        <f>salesTable[Phone_final]</f>
        <v>0269622376</v>
      </c>
      <c r="Q1429" t="str">
        <f>salesTable[email_final]</f>
        <v>Kojo.Osei11@Example.Com</v>
      </c>
      <c r="R1429" t="str">
        <f>salesTable[sources_final]</f>
        <v>Mobile_App_Export.csv</v>
      </c>
      <c r="S1429" s="22"/>
    </row>
    <row r="1430" spans="1:19" x14ac:dyDescent="0.3">
      <c r="A1430" s="8" t="str">
        <f>salesTable[orderRef_final]</f>
        <v>SUSPICIOUS</v>
      </c>
      <c r="B1430" s="17">
        <f>salesTable[orderDate_final]</f>
        <v>46017</v>
      </c>
      <c r="C1430" s="17" t="str">
        <f>salesTable[CustomerID_final]</f>
        <v>C0125</v>
      </c>
      <c r="D1430" s="17" t="str">
        <f>salesTable[firstName_Final]</f>
        <v>KWAME</v>
      </c>
      <c r="E1430" s="17" t="str">
        <f>salesTable[lastName_final]</f>
        <v>OSEI</v>
      </c>
      <c r="F1430" s="17" t="str">
        <f>salesTable[Region_Final]</f>
        <v>HO</v>
      </c>
      <c r="G1430" t="str">
        <f>salesTable[productID_Final]</f>
        <v>P002</v>
      </c>
      <c r="H1430" t="str">
        <f>salesTable[productName_final]</f>
        <v>OFFICE CHAIR</v>
      </c>
      <c r="I1430" t="str">
        <f>salesTable[productCategory_finalStatus]</f>
        <v>FURNITURE</v>
      </c>
      <c r="J1430" t="str">
        <f>salesTable[customerType_Final]</f>
        <v>INDIVIDUAL</v>
      </c>
      <c r="K1430" t="str">
        <f>salesTable[SalesChannel_final]</f>
        <v>IN-STORE</v>
      </c>
      <c r="L1430" t="str">
        <f>salesTable[paymentMethod_Final]</f>
        <v>BANK TRANSFER</v>
      </c>
      <c r="M1430">
        <f>salesTable[Quantity_final]</f>
        <v>8</v>
      </c>
      <c r="N1430">
        <f>salesTable[UnitPrice_final]</f>
        <v>850</v>
      </c>
      <c r="O1430">
        <f>salesTable[revenue_final]</f>
        <v>6800</v>
      </c>
      <c r="P1430" t="str">
        <f>salesTable[Phone_final]</f>
        <v>0594905176</v>
      </c>
      <c r="Q1430" t="str">
        <f>salesTable[email_final]</f>
        <v>Kwame.Osei12@Example.Com</v>
      </c>
      <c r="R1430" t="str">
        <f>salesTable[sources_final]</f>
        <v>Agent_App_2025.csv</v>
      </c>
      <c r="S1430" s="22"/>
    </row>
    <row r="1431" spans="1:19" x14ac:dyDescent="0.3">
      <c r="A1431" s="8" t="str">
        <f>salesTable[orderRef_final]</f>
        <v>SUSPICIOUS</v>
      </c>
      <c r="B1431" s="17">
        <f>salesTable[orderDate_final]</f>
        <v>46006</v>
      </c>
      <c r="C1431" s="17" t="str">
        <f>salesTable[CustomerID_final]</f>
        <v>C0363</v>
      </c>
      <c r="D1431" s="17" t="str">
        <f>salesTable[firstName_Final]</f>
        <v>ADWOA</v>
      </c>
      <c r="E1431" s="17" t="str">
        <f>salesTable[lastName_final]</f>
        <v>OSEI</v>
      </c>
      <c r="F1431" s="17" t="str">
        <f>salesTable[Region_Final]</f>
        <v>HO</v>
      </c>
      <c r="G1431" t="str">
        <f>salesTable[productID_Final]</f>
        <v>P006</v>
      </c>
      <c r="H1431" t="str">
        <f>salesTable[productName_final]</f>
        <v>STANDING DESK</v>
      </c>
      <c r="I1431" t="str">
        <f>salesTable[productCategory_finalStatus]</f>
        <v>FURNITURE</v>
      </c>
      <c r="J1431" t="str">
        <f>salesTable[customerType_Final]</f>
        <v>BUSINESS</v>
      </c>
      <c r="K1431" t="str">
        <f>salesTable[SalesChannel_final]</f>
        <v>IN-STORE</v>
      </c>
      <c r="L1431" t="str">
        <f>salesTable[paymentMethod_Final]</f>
        <v>CASH</v>
      </c>
      <c r="M1431">
        <f>salesTable[Quantity_final]</f>
        <v>7</v>
      </c>
      <c r="N1431">
        <f>salesTable[UnitPrice_final]</f>
        <v>1900</v>
      </c>
      <c r="O1431" t="str">
        <f>salesTable[revenue_final]</f>
        <v>invalid</v>
      </c>
      <c r="P1431" t="str">
        <f>salesTable[Phone_final]</f>
        <v>0273929817</v>
      </c>
      <c r="Q1431" t="str">
        <f>salesTable[email_final]</f>
        <v>Adwoa.Osei70@Example.Com</v>
      </c>
      <c r="R1431" t="str">
        <f>salesTable[sources_final]</f>
        <v>Retail_POS_2025.csv</v>
      </c>
      <c r="S1431" s="22"/>
    </row>
    <row r="1432" spans="1:19" x14ac:dyDescent="0.3">
      <c r="A1432" s="8" t="str">
        <f>salesTable[orderRef_final]</f>
        <v>SUSPICIOUS</v>
      </c>
      <c r="B1432" s="17">
        <f>salesTable[orderDate_final]</f>
        <v>45939</v>
      </c>
      <c r="C1432" s="17" t="str">
        <f>salesTable[CustomerID_final]</f>
        <v>C0053</v>
      </c>
      <c r="D1432" s="17" t="str">
        <f>salesTable[firstName_Final]</f>
        <v>ABENA</v>
      </c>
      <c r="E1432" s="17" t="str">
        <f>salesTable[lastName_final]</f>
        <v>OWUSU</v>
      </c>
      <c r="F1432" s="17" t="str">
        <f>salesTable[Region_Final]</f>
        <v>TAMALE</v>
      </c>
      <c r="G1432" t="str">
        <f>salesTable[productID_Final]</f>
        <v>P006</v>
      </c>
      <c r="H1432" t="str">
        <f>salesTable[productName_final]</f>
        <v>STANDING DESK</v>
      </c>
      <c r="I1432" t="str">
        <f>salesTable[productCategory_finalStatus]</f>
        <v>FURNITURE</v>
      </c>
      <c r="J1432" t="str">
        <f>salesTable[customerType_Final]</f>
        <v>GOVERNMENT</v>
      </c>
      <c r="K1432" t="str">
        <f>salesTable[SalesChannel_final]</f>
        <v>MOBILE APP</v>
      </c>
      <c r="L1432" t="str">
        <f>salesTable[paymentMethod_Final]</f>
        <v>MOBILE MONEY</v>
      </c>
      <c r="M1432">
        <f>salesTable[Quantity_final]</f>
        <v>2</v>
      </c>
      <c r="N1432">
        <f>salesTable[UnitPrice_final]</f>
        <v>1800</v>
      </c>
      <c r="O1432">
        <f>salesTable[revenue_final]</f>
        <v>3600</v>
      </c>
      <c r="P1432" t="str">
        <f>salesTable[Phone_final]</f>
        <v>0205211814</v>
      </c>
      <c r="Q1432" t="str">
        <f>salesTable[email_final]</f>
        <v>Abena.Owusu9@Example.Com</v>
      </c>
      <c r="R1432" t="str">
        <f>salesTable[sources_final]</f>
        <v>Retail_POS_2025.csv</v>
      </c>
      <c r="S1432" s="22"/>
    </row>
    <row r="1433" spans="1:19" x14ac:dyDescent="0.3">
      <c r="A1433" s="8" t="str">
        <f>salesTable[orderRef_final]</f>
        <v>SUSPICIOUS</v>
      </c>
      <c r="B1433" s="17" t="str">
        <f>salesTable[orderDate_final]</f>
        <v>OUT OF SCOPE</v>
      </c>
      <c r="C1433" s="17" t="str">
        <f>salesTable[CustomerID_final]</f>
        <v>C0381</v>
      </c>
      <c r="D1433" s="17" t="str">
        <f>salesTable[firstName_Final]</f>
        <v>ESI</v>
      </c>
      <c r="E1433" s="17" t="str">
        <f>salesTable[lastName_final]</f>
        <v>ASARE</v>
      </c>
      <c r="F1433" s="17" t="str">
        <f>salesTable[Region_Final]</f>
        <v>TAMALE</v>
      </c>
      <c r="G1433" t="str">
        <f>salesTable[productID_Final]</f>
        <v>P005</v>
      </c>
      <c r="H1433" t="str">
        <f>salesTable[productName_final]</f>
        <v>SMARTPHONE X</v>
      </c>
      <c r="I1433" t="str">
        <f>salesTable[productCategory_finalStatus]</f>
        <v>ELECTRONICS</v>
      </c>
      <c r="J1433" t="str">
        <f>salesTable[customerType_Final]</f>
        <v>INDIVIDUAL</v>
      </c>
      <c r="K1433" t="str">
        <f>salesTable[SalesChannel_final]</f>
        <v>ONLINE</v>
      </c>
      <c r="L1433" t="str">
        <f>salesTable[paymentMethod_Final]</f>
        <v>CARD</v>
      </c>
      <c r="M1433">
        <f>salesTable[Quantity_final]</f>
        <v>1</v>
      </c>
      <c r="N1433">
        <f>salesTable[UnitPrice_final]</f>
        <v>2800</v>
      </c>
      <c r="O1433">
        <f>salesTable[revenue_final]</f>
        <v>2800</v>
      </c>
      <c r="P1433" t="str">
        <f>salesTable[Phone_final]</f>
        <v>0247518731</v>
      </c>
      <c r="Q1433" t="str">
        <f>salesTable[email_final]</f>
        <v>Esi.Asare83@Example.Com</v>
      </c>
      <c r="R1433" t="str">
        <f>salesTable[sources_final]</f>
        <v>Retail_POS_2025.csv</v>
      </c>
      <c r="S1433" s="22"/>
    </row>
    <row r="1434" spans="1:19" x14ac:dyDescent="0.3">
      <c r="A1434" s="8" t="str">
        <f>salesTable[orderRef_final]</f>
        <v>SUSPICIOUS</v>
      </c>
      <c r="B1434" s="17" t="str">
        <f>salesTable[orderDate_final]</f>
        <v>OUT OF SCOPE</v>
      </c>
      <c r="C1434" s="17" t="str">
        <f>salesTable[CustomerID_final]</f>
        <v>C0150</v>
      </c>
      <c r="D1434" s="17" t="str">
        <f>salesTable[firstName_Final]</f>
        <v>NAA</v>
      </c>
      <c r="E1434" s="17" t="str">
        <f>salesTable[lastName_final]</f>
        <v>OWUSU</v>
      </c>
      <c r="F1434" s="17" t="str">
        <f>salesTable[Region_Final]</f>
        <v>TAMALE</v>
      </c>
      <c r="G1434" t="str">
        <f>salesTable[productID_Final]</f>
        <v>P007</v>
      </c>
      <c r="H1434" t="str">
        <f>salesTable[productName_final]</f>
        <v>COTTON SHIRT</v>
      </c>
      <c r="I1434" t="str">
        <f>salesTable[productCategory_finalStatus]</f>
        <v>CLOTHING</v>
      </c>
      <c r="J1434" t="str">
        <f>salesTable[customerType_Final]</f>
        <v>BUSINESS</v>
      </c>
      <c r="K1434" t="str">
        <f>salesTable[SalesChannel_final]</f>
        <v>MOBILE APP</v>
      </c>
      <c r="L1434" t="str">
        <f>salesTable[paymentMethod_Final]</f>
        <v>CASH</v>
      </c>
      <c r="M1434">
        <f>salesTable[Quantity_final]</f>
        <v>10</v>
      </c>
      <c r="N1434">
        <f>salesTable[UnitPrice_final]</f>
        <v>180</v>
      </c>
      <c r="O1434">
        <f>salesTable[revenue_final]</f>
        <v>1800</v>
      </c>
      <c r="P1434" t="str">
        <f>salesTable[Phone_final]</f>
        <v>0279721847</v>
      </c>
      <c r="Q1434" t="str">
        <f>salesTable[email_final]</f>
        <v>Naa.Owusu92@Example.Com</v>
      </c>
      <c r="R1434" t="str">
        <f>salesTable[sources_final]</f>
        <v>Retail_POS_2025.csv</v>
      </c>
      <c r="S1434" s="22"/>
    </row>
    <row r="1435" spans="1:19" x14ac:dyDescent="0.3">
      <c r="A1435" s="8" t="str">
        <f>salesTable[orderRef_final]</f>
        <v>SUSPICIOUS</v>
      </c>
      <c r="B1435" s="17">
        <f>salesTable[orderDate_final]</f>
        <v>45703</v>
      </c>
      <c r="C1435" s="17" t="str">
        <f>salesTable[CustomerID_final]</f>
        <v>C0254</v>
      </c>
      <c r="D1435" s="17" t="str">
        <f>salesTable[firstName_Final]</f>
        <v>ADWOA</v>
      </c>
      <c r="E1435" s="17" t="str">
        <f>salesTable[lastName_final]</f>
        <v>ADDO</v>
      </c>
      <c r="F1435" s="17" t="str">
        <f>salesTable[Region_Final]</f>
        <v>HO</v>
      </c>
      <c r="G1435" t="str">
        <f>salesTable[productID_Final]</f>
        <v>P003</v>
      </c>
      <c r="H1435" t="str">
        <f>salesTable[productName_final]</f>
        <v>WIRELESS HEADSET</v>
      </c>
      <c r="I1435" t="str">
        <f>salesTable[productCategory_finalStatus]</f>
        <v>ELECTRONICS</v>
      </c>
      <c r="J1435" t="str">
        <f>salesTable[customerType_Final]</f>
        <v>BUSINESS</v>
      </c>
      <c r="K1435" t="str">
        <f>salesTable[SalesChannel_final]</f>
        <v>MOBILE APP</v>
      </c>
      <c r="L1435" t="str">
        <f>salesTable[paymentMethod_Final]</f>
        <v>CASH</v>
      </c>
      <c r="M1435">
        <f>salesTable[Quantity_final]</f>
        <v>10</v>
      </c>
      <c r="N1435">
        <f>salesTable[UnitPrice_final]</f>
        <v>420</v>
      </c>
      <c r="O1435">
        <f>salesTable[revenue_final]</f>
        <v>4200</v>
      </c>
      <c r="P1435" t="str">
        <f>salesTable[Phone_final]</f>
        <v>0541268934</v>
      </c>
      <c r="Q1435" t="str">
        <f>salesTable[email_final]</f>
        <v>Adwoa.Addo30@Example.Com</v>
      </c>
      <c r="R1435" t="str">
        <f>salesTable[sources_final]</f>
        <v>Retail_POS_2025.csv</v>
      </c>
      <c r="S1435" s="22"/>
    </row>
    <row r="1436" spans="1:19" x14ac:dyDescent="0.3">
      <c r="A1436" s="8" t="str">
        <f>salesTable[orderRef_final]</f>
        <v>SUSPICIOUS</v>
      </c>
      <c r="B1436" s="17">
        <f>salesTable[orderDate_final]</f>
        <v>45711</v>
      </c>
      <c r="C1436" s="17" t="str">
        <f>salesTable[CustomerID_final]</f>
        <v>C0374</v>
      </c>
      <c r="D1436" s="17" t="str">
        <f>salesTable[firstName_Final]</f>
        <v>KOJO</v>
      </c>
      <c r="E1436" s="17" t="str">
        <f>salesTable[lastName_final]</f>
        <v>ARTHUR</v>
      </c>
      <c r="F1436" s="17" t="str">
        <f>salesTable[Region_Final]</f>
        <v>TAMALE</v>
      </c>
      <c r="G1436" t="str">
        <f>salesTable[productID_Final]</f>
        <v>P005</v>
      </c>
      <c r="H1436" t="str">
        <f>salesTable[productName_final]</f>
        <v>SMARTPHONE X</v>
      </c>
      <c r="I1436" t="str">
        <f>salesTable[productCategory_finalStatus]</f>
        <v>ELECTRONICS</v>
      </c>
      <c r="J1436" t="str">
        <f>salesTable[customerType_Final]</f>
        <v>INDIVIDUAL</v>
      </c>
      <c r="K1436" t="str">
        <f>salesTable[SalesChannel_final]</f>
        <v>IN-STORE</v>
      </c>
      <c r="L1436" t="str">
        <f>salesTable[paymentMethod_Final]</f>
        <v>BANK TRANSFER</v>
      </c>
      <c r="M1436">
        <f>salesTable[Quantity_final]</f>
        <v>5</v>
      </c>
      <c r="N1436">
        <f>salesTable[UnitPrice_final]</f>
        <v>2800</v>
      </c>
      <c r="O1436">
        <f>salesTable[revenue_final]</f>
        <v>14000</v>
      </c>
      <c r="P1436" t="str">
        <f>salesTable[Phone_final]</f>
        <v>0591925623</v>
      </c>
      <c r="Q1436" t="str">
        <f>salesTable[email_final]</f>
        <v>Kojo.Arthur44@Example.Com</v>
      </c>
      <c r="R1436" t="str">
        <f>salesTable[sources_final]</f>
        <v>Retail_POS_2025.csv</v>
      </c>
      <c r="S1436" s="22"/>
    </row>
    <row r="1437" spans="1:19" x14ac:dyDescent="0.3">
      <c r="A1437" s="8" t="str">
        <f>salesTable[orderRef_final]</f>
        <v>SUSPICIOUS</v>
      </c>
      <c r="B1437" s="17">
        <f>salesTable[orderDate_final]</f>
        <v>45762</v>
      </c>
      <c r="C1437" s="17" t="str">
        <f>salesTable[CustomerID_final]</f>
        <v>C0093</v>
      </c>
      <c r="D1437" s="17" t="str">
        <f>salesTable[firstName_Final]</f>
        <v>NAA</v>
      </c>
      <c r="E1437" s="17" t="str">
        <f>salesTable[lastName_final]</f>
        <v>BADU</v>
      </c>
      <c r="F1437" s="17" t="str">
        <f>salesTable[Region_Final]</f>
        <v>TAMALE</v>
      </c>
      <c r="G1437" t="str">
        <f>salesTable[productID_Final]</f>
        <v>P006</v>
      </c>
      <c r="H1437" t="str">
        <f>salesTable[productName_final]</f>
        <v>STANDING DESK</v>
      </c>
      <c r="I1437" t="str">
        <f>salesTable[productCategory_finalStatus]</f>
        <v>FURNITURE</v>
      </c>
      <c r="J1437" t="str">
        <f>salesTable[customerType_Final]</f>
        <v>INDIVIDUAL</v>
      </c>
      <c r="K1437" t="str">
        <f>salesTable[SalesChannel_final]</f>
        <v>MOBILE APP</v>
      </c>
      <c r="L1437" t="str">
        <f>salesTable[paymentMethod_Final]</f>
        <v>MOBILE MONEY</v>
      </c>
      <c r="M1437">
        <f>salesTable[Quantity_final]</f>
        <v>5</v>
      </c>
      <c r="N1437">
        <f>salesTable[UnitPrice_final]</f>
        <v>1900</v>
      </c>
      <c r="O1437">
        <f>salesTable[revenue_final]</f>
        <v>9500</v>
      </c>
      <c r="P1437" t="str">
        <f>salesTable[Phone_final]</f>
        <v>0205454917</v>
      </c>
      <c r="Q1437" t="str">
        <f>salesTable[email_final]</f>
        <v>Naa.Badu80@Example.Com</v>
      </c>
      <c r="R1437" t="str">
        <f>salesTable[sources_final]</f>
        <v>Agent_App_2025.csv</v>
      </c>
      <c r="S1437" s="22"/>
    </row>
    <row r="1438" spans="1:19" x14ac:dyDescent="0.3">
      <c r="A1438" s="8" t="str">
        <f>salesTable[orderRef_final]</f>
        <v>SUSPICIOUS</v>
      </c>
      <c r="B1438" s="17">
        <f>salesTable[orderDate_final]</f>
        <v>45805</v>
      </c>
      <c r="C1438" s="17" t="str">
        <f>salesTable[CustomerID_final]</f>
        <v>C0102</v>
      </c>
      <c r="D1438" s="17" t="str">
        <f>salesTable[firstName_Final]</f>
        <v>KOFI</v>
      </c>
      <c r="E1438" s="17" t="str">
        <f>salesTable[lastName_final]</f>
        <v>ASARE</v>
      </c>
      <c r="F1438" s="17" t="str">
        <f>salesTable[Region_Final]</f>
        <v>TAMALE</v>
      </c>
      <c r="G1438" t="str">
        <f>salesTable[productID_Final]</f>
        <v>P003</v>
      </c>
      <c r="H1438" t="str">
        <f>salesTable[productName_final]</f>
        <v>WIRELESS HEADSET</v>
      </c>
      <c r="I1438" t="str">
        <f>salesTable[productCategory_finalStatus]</f>
        <v>ELECTRONICS</v>
      </c>
      <c r="J1438" t="str">
        <f>salesTable[customerType_Final]</f>
        <v>GOVERNMENT</v>
      </c>
      <c r="K1438" t="str">
        <f>salesTable[SalesChannel_final]</f>
        <v>IN-STORE</v>
      </c>
      <c r="L1438" t="str">
        <f>salesTable[paymentMethod_Final]</f>
        <v>BANK TRANSFER</v>
      </c>
      <c r="M1438">
        <f>salesTable[Quantity_final]</f>
        <v>10</v>
      </c>
      <c r="N1438" t="str">
        <f>salesTable[UnitPrice_final]</f>
        <v>INVALID</v>
      </c>
      <c r="O1438" t="str">
        <f>salesTable[revenue_final]</f>
        <v>INVALID</v>
      </c>
      <c r="P1438" t="str">
        <f>salesTable[Phone_final]</f>
        <v>0507185374</v>
      </c>
      <c r="Q1438" t="str">
        <f>salesTable[email_final]</f>
        <v>Kofi.Asare24@Example.Com</v>
      </c>
      <c r="R1438" t="str">
        <f>salesTable[sources_final]</f>
        <v>Agent_App_2025.csv</v>
      </c>
      <c r="S1438" s="22"/>
    </row>
    <row r="1439" spans="1:19" x14ac:dyDescent="0.3">
      <c r="A1439" s="8" t="str">
        <f>salesTable[orderRef_final]</f>
        <v>SUSPICIOUS</v>
      </c>
      <c r="B1439" s="17">
        <f>salesTable[orderDate_final]</f>
        <v>45951</v>
      </c>
      <c r="C1439" s="17" t="str">
        <f>salesTable[CustomerID_final]</f>
        <v>C0141</v>
      </c>
      <c r="D1439" s="17" t="str">
        <f>salesTable[firstName_Final]</f>
        <v>AKOSUA</v>
      </c>
      <c r="E1439" s="17" t="str">
        <f>salesTable[lastName_final]</f>
        <v>OSEI</v>
      </c>
      <c r="F1439" s="17" t="str">
        <f>salesTable[Region_Final]</f>
        <v>HO</v>
      </c>
      <c r="G1439" t="str">
        <f>salesTable[productID_Final]</f>
        <v>P011</v>
      </c>
      <c r="H1439" t="str">
        <f>salesTable[productName_final]</f>
        <v>EXECUTIVE DESK</v>
      </c>
      <c r="I1439" t="str">
        <f>salesTable[productCategory_finalStatus]</f>
        <v>FURNITURE</v>
      </c>
      <c r="J1439" t="str">
        <f>salesTable[customerType_Final]</f>
        <v>GOVERNMENT</v>
      </c>
      <c r="K1439" t="str">
        <f>salesTable[SalesChannel_final]</f>
        <v>ONLINE</v>
      </c>
      <c r="L1439" t="str">
        <f>salesTable[paymentMethod_Final]</f>
        <v>BANK TRANSFER</v>
      </c>
      <c r="M1439">
        <f>salesTable[Quantity_final]</f>
        <v>6</v>
      </c>
      <c r="N1439">
        <f>salesTable[UnitPrice_final]</f>
        <v>2400</v>
      </c>
      <c r="O1439">
        <f>salesTable[revenue_final]</f>
        <v>14400</v>
      </c>
      <c r="P1439" t="str">
        <f>salesTable[Phone_final]</f>
        <v>0209898971</v>
      </c>
      <c r="Q1439" t="str">
        <f>salesTable[email_final]</f>
        <v>Akosua.Osei61@Example.Com</v>
      </c>
      <c r="R1439" t="str">
        <f>salesTable[sources_final]</f>
        <v>Mobile_App_Export.csv</v>
      </c>
      <c r="S1439" s="22"/>
    </row>
    <row r="1440" spans="1:19" x14ac:dyDescent="0.3">
      <c r="A1440" s="8" t="str">
        <f>salesTable[orderRef_final]</f>
        <v>SUSPICIOUS</v>
      </c>
      <c r="B1440" s="17" t="str">
        <f>salesTable[orderDate_final]</f>
        <v>OUT OF SCOPE</v>
      </c>
      <c r="C1440" s="17" t="str">
        <f>salesTable[CustomerID_final]</f>
        <v>C0048</v>
      </c>
      <c r="D1440" s="17" t="str">
        <f>salesTable[firstName_Final]</f>
        <v>MICHAEL</v>
      </c>
      <c r="E1440" s="17" t="str">
        <f>salesTable[lastName_final]</f>
        <v>ADDO</v>
      </c>
      <c r="F1440" s="17" t="str">
        <f>salesTable[Region_Final]</f>
        <v>HO</v>
      </c>
      <c r="G1440" t="str">
        <f>salesTable[productID_Final]</f>
        <v>P005</v>
      </c>
      <c r="H1440" t="str">
        <f>salesTable[productName_final]</f>
        <v>SMARTPHONE X</v>
      </c>
      <c r="I1440" t="str">
        <f>salesTable[productCategory_finalStatus]</f>
        <v>ELECTRONICS</v>
      </c>
      <c r="J1440" t="str">
        <f>salesTable[customerType_Final]</f>
        <v>INDIVIDUAL</v>
      </c>
      <c r="K1440" t="str">
        <f>salesTable[SalesChannel_final]</f>
        <v>ONLINE</v>
      </c>
      <c r="L1440" t="str">
        <f>salesTable[paymentMethod_Final]</f>
        <v>MOBILE MONEY</v>
      </c>
      <c r="M1440">
        <f>salesTable[Quantity_final]</f>
        <v>8</v>
      </c>
      <c r="N1440">
        <f>salesTable[UnitPrice_final]</f>
        <v>2800</v>
      </c>
      <c r="O1440">
        <f>salesTable[revenue_final]</f>
        <v>22400</v>
      </c>
      <c r="P1440" t="str">
        <f>salesTable[Phone_final]</f>
        <v>0543892499</v>
      </c>
      <c r="Q1440" t="str">
        <f>salesTable[email_final]</f>
        <v>Michael.Addo37@Example.Com</v>
      </c>
      <c r="R1440" t="str">
        <f>salesTable[sources_final]</f>
        <v>Online_Sales_2025.xlsx</v>
      </c>
      <c r="S1440" s="22"/>
    </row>
    <row r="1441" spans="1:19" x14ac:dyDescent="0.3">
      <c r="A1441" s="8" t="str">
        <f>salesTable[orderRef_final]</f>
        <v>SUSPICIOUS</v>
      </c>
      <c r="B1441" s="17">
        <f>salesTable[orderDate_final]</f>
        <v>45906</v>
      </c>
      <c r="C1441" s="17" t="str">
        <f>salesTable[CustomerID_final]</f>
        <v>C0377</v>
      </c>
      <c r="D1441" s="17" t="str">
        <f>salesTable[firstName_Final]</f>
        <v>KWAME</v>
      </c>
      <c r="E1441" s="17" t="str">
        <f>salesTable[lastName_final]</f>
        <v>ANTWI</v>
      </c>
      <c r="F1441" s="17" t="str">
        <f>salesTable[Region_Final]</f>
        <v>HO</v>
      </c>
      <c r="G1441" t="str">
        <f>salesTable[productID_Final]</f>
        <v>P002</v>
      </c>
      <c r="H1441" t="str">
        <f>salesTable[productName_final]</f>
        <v>OFFICE CHAIR</v>
      </c>
      <c r="I1441" t="str">
        <f>salesTable[productCategory_finalStatus]</f>
        <v>FURNITURE</v>
      </c>
      <c r="J1441" t="str">
        <f>salesTable[customerType_Final]</f>
        <v>GOVERNMENT</v>
      </c>
      <c r="K1441" t="str">
        <f>salesTable[SalesChannel_final]</f>
        <v>IN-STORE</v>
      </c>
      <c r="L1441" t="str">
        <f>salesTable[paymentMethod_Final]</f>
        <v>BANK TRANSFER</v>
      </c>
      <c r="M1441">
        <f>salesTable[Quantity_final]</f>
        <v>6</v>
      </c>
      <c r="N1441">
        <f>salesTable[UnitPrice_final]</f>
        <v>850</v>
      </c>
      <c r="O1441">
        <f>salesTable[revenue_final]</f>
        <v>5100</v>
      </c>
      <c r="P1441" t="str">
        <f>salesTable[Phone_final]</f>
        <v>0249994715</v>
      </c>
      <c r="Q1441" t="str">
        <f>salesTable[email_final]</f>
        <v>Kwame.Antwi60@Example.Com</v>
      </c>
      <c r="R1441" t="str">
        <f>salesTable[sources_final]</f>
        <v>Agent_App_2025.csv</v>
      </c>
      <c r="S1441" s="22"/>
    </row>
    <row r="1442" spans="1:19" x14ac:dyDescent="0.3">
      <c r="A1442" s="8" t="str">
        <f>salesTable[orderRef_final]</f>
        <v>SUSPICIOUS</v>
      </c>
      <c r="B1442" s="17" t="str">
        <f>salesTable[orderDate_final]</f>
        <v>OUT OF SCOPE</v>
      </c>
      <c r="C1442" s="17" t="str">
        <f>salesTable[CustomerID_final]</f>
        <v>C0014</v>
      </c>
      <c r="D1442" s="17" t="str">
        <f>salesTable[firstName_Final]</f>
        <v>KOJO</v>
      </c>
      <c r="E1442" s="17" t="str">
        <f>salesTable[lastName_final]</f>
        <v>BOATENG</v>
      </c>
      <c r="F1442" s="17" t="str">
        <f>salesTable[Region_Final]</f>
        <v>HO</v>
      </c>
      <c r="G1442" t="str">
        <f>salesTable[productID_Final]</f>
        <v>P009</v>
      </c>
      <c r="H1442" t="str">
        <f>salesTable[productName_final]</f>
        <v>FILING CABINET</v>
      </c>
      <c r="I1442" t="str">
        <f>salesTable[productCategory_finalStatus]</f>
        <v>OFFICE SUPPLIES</v>
      </c>
      <c r="J1442" t="str">
        <f>salesTable[customerType_Final]</f>
        <v>INDIVIDUAL</v>
      </c>
      <c r="K1442" t="str">
        <f>salesTable[SalesChannel_final]</f>
        <v>IN-STORE</v>
      </c>
      <c r="L1442" t="str">
        <f>salesTable[paymentMethod_Final]</f>
        <v>BANK TRANSFER</v>
      </c>
      <c r="M1442">
        <f>salesTable[Quantity_final]</f>
        <v>8</v>
      </c>
      <c r="N1442">
        <f>salesTable[UnitPrice_final]</f>
        <v>980</v>
      </c>
      <c r="O1442">
        <f>salesTable[revenue_final]</f>
        <v>7840</v>
      </c>
      <c r="P1442" t="str">
        <f>salesTable[Phone_final]</f>
        <v>0209007649</v>
      </c>
      <c r="Q1442" t="str">
        <f>salesTable[email_final]</f>
        <v>Kojo.Boateng47@Example.Com</v>
      </c>
      <c r="R1442" t="str">
        <f>salesTable[sources_final]</f>
        <v>Online_Sales_2025.xlsx</v>
      </c>
      <c r="S1442" s="22"/>
    </row>
    <row r="1443" spans="1:19" x14ac:dyDescent="0.3">
      <c r="A1443" s="8" t="str">
        <f>salesTable[orderRef_final]</f>
        <v>SUSPICIOUS</v>
      </c>
      <c r="B1443" s="17">
        <f>salesTable[orderDate_final]</f>
        <v>45905</v>
      </c>
      <c r="C1443" s="17" t="str">
        <f>salesTable[CustomerID_final]</f>
        <v>C0321</v>
      </c>
      <c r="D1443" s="17" t="str">
        <f>salesTable[firstName_Final]</f>
        <v>KOFI</v>
      </c>
      <c r="E1443" s="17" t="str">
        <f>salesTable[lastName_final]</f>
        <v>ASARE</v>
      </c>
      <c r="F1443" s="17" t="str">
        <f>salesTable[Region_Final]</f>
        <v>HO</v>
      </c>
      <c r="G1443" t="str">
        <f>salesTable[productID_Final]</f>
        <v>P011</v>
      </c>
      <c r="H1443" t="str">
        <f>salesTable[productName_final]</f>
        <v>EXECUTIVE DESK</v>
      </c>
      <c r="I1443" t="str">
        <f>salesTable[productCategory_finalStatus]</f>
        <v>FURNITURE</v>
      </c>
      <c r="J1443" t="str">
        <f>salesTable[customerType_Final]</f>
        <v>INDIVIDUAL</v>
      </c>
      <c r="K1443" t="str">
        <f>salesTable[SalesChannel_final]</f>
        <v>AGENT</v>
      </c>
      <c r="L1443" t="str">
        <f>salesTable[paymentMethod_Final]</f>
        <v>BANK TRANSFER</v>
      </c>
      <c r="M1443">
        <f>salesTable[Quantity_final]</f>
        <v>10</v>
      </c>
      <c r="N1443">
        <f>salesTable[UnitPrice_final]</f>
        <v>2400</v>
      </c>
      <c r="O1443">
        <f>salesTable[revenue_final]</f>
        <v>24000</v>
      </c>
      <c r="P1443" t="str">
        <f>salesTable[Phone_final]</f>
        <v>0546427349</v>
      </c>
      <c r="Q1443" t="str">
        <f>salesTable[email_final]</f>
        <v>Kofi.Asare57Example.Com</v>
      </c>
      <c r="R1443" t="str">
        <f>salesTable[sources_final]</f>
        <v>Mobile_App_Export.csv</v>
      </c>
      <c r="S1443" s="22"/>
    </row>
    <row r="1444" spans="1:19" x14ac:dyDescent="0.3">
      <c r="A1444" s="8" t="str">
        <f>salesTable[orderRef_final]</f>
        <v>SUSPICIOUS</v>
      </c>
      <c r="B1444" s="17" t="str">
        <f>salesTable[orderDate_final]</f>
        <v>OUT OF SCOPE</v>
      </c>
      <c r="C1444" s="17" t="str">
        <f>salesTable[CustomerID_final]</f>
        <v>C0230</v>
      </c>
      <c r="D1444" s="17" t="str">
        <f>salesTable[firstName_Final]</f>
        <v>NAA</v>
      </c>
      <c r="E1444" s="17" t="str">
        <f>salesTable[lastName_final]</f>
        <v>APPIAH</v>
      </c>
      <c r="F1444" s="17" t="str">
        <f>salesTable[Region_Final]</f>
        <v>HO</v>
      </c>
      <c r="G1444" t="str">
        <f>salesTable[productID_Final]</f>
        <v>P009</v>
      </c>
      <c r="H1444" t="str">
        <f>salesTable[productName_final]</f>
        <v>FILING CABINET</v>
      </c>
      <c r="I1444" t="str">
        <f>salesTable[productCategory_finalStatus]</f>
        <v>OFFICE SUPPLIES</v>
      </c>
      <c r="J1444" t="str">
        <f>salesTable[customerType_Final]</f>
        <v>GOVERNMENT</v>
      </c>
      <c r="K1444" t="str">
        <f>salesTable[SalesChannel_final]</f>
        <v>ONLINE</v>
      </c>
      <c r="L1444" t="str">
        <f>salesTable[paymentMethod_Final]</f>
        <v>CASH</v>
      </c>
      <c r="M1444">
        <f>salesTable[Quantity_final]</f>
        <v>2</v>
      </c>
      <c r="N1444">
        <f>salesTable[UnitPrice_final]</f>
        <v>980</v>
      </c>
      <c r="O1444">
        <f>salesTable[revenue_final]</f>
        <v>1960</v>
      </c>
      <c r="P1444" t="str">
        <f>salesTable[Phone_final]</f>
        <v>0241652141</v>
      </c>
      <c r="Q1444" t="str">
        <f>salesTable[email_final]</f>
        <v>Naa.Appiah68@Example.Com</v>
      </c>
      <c r="R1444" t="str">
        <f>salesTable[sources_final]</f>
        <v>Agent_App_2025.csv</v>
      </c>
      <c r="S1444" s="22"/>
    </row>
    <row r="1445" spans="1:19" x14ac:dyDescent="0.3">
      <c r="A1445" s="8" t="str">
        <f>salesTable[orderRef_final]</f>
        <v>SUSPICIOUS</v>
      </c>
      <c r="B1445" s="17">
        <f>salesTable[orderDate_final]</f>
        <v>45716</v>
      </c>
      <c r="C1445" s="17" t="str">
        <f>salesTable[CustomerID_final]</f>
        <v>C0248</v>
      </c>
      <c r="D1445" s="17" t="str">
        <f>salesTable[firstName_Final]</f>
        <v>AMA</v>
      </c>
      <c r="E1445" s="17" t="str">
        <f>salesTable[lastName_final]</f>
        <v>ADDO</v>
      </c>
      <c r="F1445" s="17" t="str">
        <f>salesTable[Region_Final]</f>
        <v>HO</v>
      </c>
      <c r="G1445" t="str">
        <f>salesTable[productID_Final]</f>
        <v>P007</v>
      </c>
      <c r="H1445" t="str">
        <f>salesTable[productName_final]</f>
        <v>COTTON SHIRT</v>
      </c>
      <c r="I1445" t="str">
        <f>salesTable[productCategory_finalStatus]</f>
        <v>CLOTHING</v>
      </c>
      <c r="J1445" t="str">
        <f>salesTable[customerType_Final]</f>
        <v>GOVERNMENT</v>
      </c>
      <c r="K1445" t="str">
        <f>salesTable[SalesChannel_final]</f>
        <v>ONLINE</v>
      </c>
      <c r="L1445" t="str">
        <f>salesTable[paymentMethod_Final]</f>
        <v>CARD</v>
      </c>
      <c r="M1445">
        <f>salesTable[Quantity_final]</f>
        <v>5</v>
      </c>
      <c r="N1445">
        <f>salesTable[UnitPrice_final]</f>
        <v>180</v>
      </c>
      <c r="O1445">
        <f>salesTable[revenue_final]</f>
        <v>900</v>
      </c>
      <c r="P1445" t="str">
        <f>salesTable[Phone_final]</f>
        <v>0274490450</v>
      </c>
      <c r="Q1445" t="str">
        <f>salesTable[email_final]</f>
        <v>Ama.Addo62@Example.Com</v>
      </c>
      <c r="R1445" t="str">
        <f>salesTable[sources_final]</f>
        <v>Agent_App_2025.csv</v>
      </c>
      <c r="S1445" s="22"/>
    </row>
    <row r="1446" spans="1:19" x14ac:dyDescent="0.3">
      <c r="A1446" s="8" t="str">
        <f>salesTable[orderRef_final]</f>
        <v>SUSPICIOUS</v>
      </c>
      <c r="B1446" s="17">
        <f>salesTable[orderDate_final]</f>
        <v>45703</v>
      </c>
      <c r="C1446" s="17" t="str">
        <f>salesTable[CustomerID_final]</f>
        <v>C0161</v>
      </c>
      <c r="D1446" s="17" t="str">
        <f>salesTable[firstName_Final]</f>
        <v>ESI</v>
      </c>
      <c r="E1446" s="17" t="str">
        <f>salesTable[lastName_final]</f>
        <v>ADDO</v>
      </c>
      <c r="F1446" s="17" t="str">
        <f>salesTable[Region_Final]</f>
        <v>TAMALE</v>
      </c>
      <c r="G1446" t="str">
        <f>salesTable[productID_Final]</f>
        <v>P005</v>
      </c>
      <c r="H1446" t="str">
        <f>salesTable[productName_final]</f>
        <v>SMARTPHONE X</v>
      </c>
      <c r="I1446" t="str">
        <f>salesTable[productCategory_finalStatus]</f>
        <v>ELECTRONICS</v>
      </c>
      <c r="J1446" t="str">
        <f>salesTable[customerType_Final]</f>
        <v>BUSINESS</v>
      </c>
      <c r="K1446" t="str">
        <f>salesTable[SalesChannel_final]</f>
        <v>IN-STORE</v>
      </c>
      <c r="L1446" t="str">
        <f>salesTable[paymentMethod_Final]</f>
        <v>BANK TRANSFER</v>
      </c>
      <c r="M1446">
        <f>salesTable[Quantity_final]</f>
        <v>2</v>
      </c>
      <c r="N1446">
        <f>salesTable[UnitPrice_final]</f>
        <v>2750</v>
      </c>
      <c r="O1446">
        <f>salesTable[revenue_final]</f>
        <v>5500</v>
      </c>
      <c r="P1446" t="str">
        <f>salesTable[Phone_final]</f>
        <v>0503487867</v>
      </c>
      <c r="Q1446" t="str">
        <f>salesTable[email_final]</f>
        <v>Esi.Addo11@Example.Com</v>
      </c>
      <c r="R1446" t="str">
        <f>salesTable[sources_final]</f>
        <v>Agent_App_2025.csv</v>
      </c>
      <c r="S1446" s="22"/>
    </row>
    <row r="1447" spans="1:19" x14ac:dyDescent="0.3">
      <c r="A1447" s="8" t="str">
        <f>salesTable[orderRef_final]</f>
        <v>SUSPICIOUS</v>
      </c>
      <c r="B1447" s="17">
        <f>salesTable[orderDate_final]</f>
        <v>45909</v>
      </c>
      <c r="C1447" s="17" t="str">
        <f>salesTable[CustomerID_final]</f>
        <v>C0048</v>
      </c>
      <c r="D1447" s="17" t="str">
        <f>salesTable[firstName_Final]</f>
        <v>MICHAEL</v>
      </c>
      <c r="E1447" s="17" t="str">
        <f>salesTable[lastName_final]</f>
        <v>ADDO</v>
      </c>
      <c r="F1447" s="17" t="str">
        <f>salesTable[Region_Final]</f>
        <v>HO</v>
      </c>
      <c r="G1447" t="str">
        <f>salesTable[productID_Final]</f>
        <v>P004</v>
      </c>
      <c r="H1447" t="str">
        <f>salesTable[productName_final]</f>
        <v>LASER PRINTER</v>
      </c>
      <c r="I1447" t="str">
        <f>salesTable[productCategory_finalStatus]</f>
        <v>OFFICE SUPPLIES</v>
      </c>
      <c r="J1447" t="str">
        <f>salesTable[customerType_Final]</f>
        <v>BUSINESS</v>
      </c>
      <c r="K1447" t="str">
        <f>salesTable[SalesChannel_final]</f>
        <v>MOBILE APP</v>
      </c>
      <c r="L1447" t="str">
        <f>salesTable[paymentMethod_Final]</f>
        <v>CASH</v>
      </c>
      <c r="M1447" t="str">
        <f>salesTable[Quantity_final]</f>
        <v>INVALID</v>
      </c>
      <c r="N1447">
        <f>salesTable[UnitPrice_final]</f>
        <v>1650</v>
      </c>
      <c r="O1447" t="str">
        <f>salesTable[revenue_final]</f>
        <v>INVALID</v>
      </c>
      <c r="P1447" t="str">
        <f>salesTable[Phone_final]</f>
        <v>0507354866</v>
      </c>
      <c r="Q1447" t="str">
        <f>salesTable[email_final]</f>
        <v>Michael.Addo72@Example.Com</v>
      </c>
      <c r="R1447" t="str">
        <f>salesTable[sources_final]</f>
        <v>Online_Sales_2025.xlsx</v>
      </c>
      <c r="S1447" s="22"/>
    </row>
    <row r="1448" spans="1:19" x14ac:dyDescent="0.3">
      <c r="A1448" s="8" t="str">
        <f>salesTable[orderRef_final]</f>
        <v>SUSPICIOUS</v>
      </c>
      <c r="B1448" s="17" t="str">
        <f>salesTable[orderDate_final]</f>
        <v>OUT OF SCOPE</v>
      </c>
      <c r="C1448" s="17" t="str">
        <f>salesTable[CustomerID_final]</f>
        <v>C0367</v>
      </c>
      <c r="D1448" s="17" t="str">
        <f>salesTable[firstName_Final]</f>
        <v>KOJO</v>
      </c>
      <c r="E1448" s="17" t="str">
        <f>salesTable[lastName_final]</f>
        <v>ASARE</v>
      </c>
      <c r="F1448" s="17" t="str">
        <f>salesTable[Region_Final]</f>
        <v>TAMALE</v>
      </c>
      <c r="G1448" t="str">
        <f>salesTable[productID_Final]</f>
        <v>P005</v>
      </c>
      <c r="H1448" t="str">
        <f>salesTable[productName_final]</f>
        <v>SMARTPHONE X</v>
      </c>
      <c r="I1448" t="str">
        <f>salesTable[productCategory_finalStatus]</f>
        <v>ELECTRONICS</v>
      </c>
      <c r="J1448" t="str">
        <f>salesTable[customerType_Final]</f>
        <v>BUSINESS</v>
      </c>
      <c r="K1448" t="str">
        <f>salesTable[SalesChannel_final]</f>
        <v>ONLINE</v>
      </c>
      <c r="L1448" t="str">
        <f>salesTable[paymentMethod_Final]</f>
        <v>MOBILE MONEY</v>
      </c>
      <c r="M1448">
        <f>salesTable[Quantity_final]</f>
        <v>6</v>
      </c>
      <c r="N1448">
        <f>salesTable[UnitPrice_final]</f>
        <v>2800</v>
      </c>
      <c r="O1448">
        <f>salesTable[revenue_final]</f>
        <v>16800</v>
      </c>
      <c r="P1448" t="str">
        <f>salesTable[Phone_final]</f>
        <v>0551742590</v>
      </c>
      <c r="Q1448" t="str">
        <f>salesTable[email_final]</f>
        <v>Kojo.Asare70@Example.Com</v>
      </c>
      <c r="R1448" t="str">
        <f>salesTable[sources_final]</f>
        <v>Retail_POS_2025.csv</v>
      </c>
      <c r="S1448" s="22"/>
    </row>
    <row r="1449" spans="1:19" x14ac:dyDescent="0.3">
      <c r="A1449" s="8" t="str">
        <f>salesTable[orderRef_final]</f>
        <v>SUSPICIOUS</v>
      </c>
      <c r="B1449" s="17">
        <f>salesTable[orderDate_final]</f>
        <v>45938</v>
      </c>
      <c r="C1449" s="17" t="str">
        <f>salesTable[CustomerID_final]</f>
        <v>C0370</v>
      </c>
      <c r="D1449" s="17" t="str">
        <f>salesTable[firstName_Final]</f>
        <v>AKOSUA</v>
      </c>
      <c r="E1449" s="17" t="str">
        <f>salesTable[lastName_final]</f>
        <v>BOATENG</v>
      </c>
      <c r="F1449" s="17" t="str">
        <f>salesTable[Region_Final]</f>
        <v>HO</v>
      </c>
      <c r="G1449" t="str">
        <f>salesTable[productID_Final]</f>
        <v>P008</v>
      </c>
      <c r="H1449" t="str">
        <f>salesTable[productName_final]</f>
        <v>MICROWAVE 25L</v>
      </c>
      <c r="I1449" t="str">
        <f>salesTable[productCategory_finalStatus]</f>
        <v>HOME APPLIANCES</v>
      </c>
      <c r="J1449" t="str">
        <f>salesTable[customerType_Final]</f>
        <v>INDIVIDUAL</v>
      </c>
      <c r="K1449" t="str">
        <f>salesTable[SalesChannel_final]</f>
        <v>AGENT</v>
      </c>
      <c r="L1449" t="str">
        <f>salesTable[paymentMethod_Final]</f>
        <v>CARD</v>
      </c>
      <c r="M1449">
        <f>salesTable[Quantity_final]</f>
        <v>10</v>
      </c>
      <c r="N1449">
        <f>salesTable[UnitPrice_final]</f>
        <v>1250</v>
      </c>
      <c r="O1449">
        <f>salesTable[revenue_final]</f>
        <v>12500</v>
      </c>
      <c r="P1449" t="str">
        <f>salesTable[Phone_final]</f>
        <v>0245561220</v>
      </c>
      <c r="Q1449" t="str">
        <f>salesTable[email_final]</f>
        <v>Akosua.Boateng62@Example.Com</v>
      </c>
      <c r="R1449" t="str">
        <f>salesTable[sources_final]</f>
        <v>Retail_POS_2025.csv</v>
      </c>
      <c r="S1449" s="22"/>
    </row>
    <row r="1450" spans="1:19" x14ac:dyDescent="0.3">
      <c r="A1450" s="8" t="str">
        <f>salesTable[orderRef_final]</f>
        <v>SUSPICIOUS</v>
      </c>
      <c r="B1450" s="17" t="str">
        <f>salesTable[orderDate_final]</f>
        <v>OUT OF SCOPE</v>
      </c>
      <c r="C1450" s="17" t="str">
        <f>salesTable[CustomerID_final]</f>
        <v>C0376</v>
      </c>
      <c r="D1450" s="17" t="str">
        <f>salesTable[firstName_Final]</f>
        <v>KOJO</v>
      </c>
      <c r="E1450" s="17" t="str">
        <f>salesTable[lastName_final]</f>
        <v>OWUSU</v>
      </c>
      <c r="F1450" s="17" t="str">
        <f>salesTable[Region_Final]</f>
        <v>HO</v>
      </c>
      <c r="G1450" t="str">
        <f>salesTable[productID_Final]</f>
        <v>P011</v>
      </c>
      <c r="H1450" t="str">
        <f>salesTable[productName_final]</f>
        <v>EXECUTIVE DESK</v>
      </c>
      <c r="I1450" t="str">
        <f>salesTable[productCategory_finalStatus]</f>
        <v>FURNITURE</v>
      </c>
      <c r="J1450" t="str">
        <f>salesTable[customerType_Final]</f>
        <v>GOVERNMENT</v>
      </c>
      <c r="K1450" t="str">
        <f>salesTable[SalesChannel_final]</f>
        <v>MOBILE APP</v>
      </c>
      <c r="L1450" t="str">
        <f>salesTable[paymentMethod_Final]</f>
        <v>CASH</v>
      </c>
      <c r="M1450">
        <f>salesTable[Quantity_final]</f>
        <v>10</v>
      </c>
      <c r="N1450">
        <f>salesTable[UnitPrice_final]</f>
        <v>2400</v>
      </c>
      <c r="O1450">
        <f>salesTable[revenue_final]</f>
        <v>24000</v>
      </c>
      <c r="P1450" t="str">
        <f>salesTable[Phone_final]</f>
        <v>0265459930</v>
      </c>
      <c r="Q1450" t="str">
        <f>salesTable[email_final]</f>
        <v>Kojo.Owusu97@Example.Com</v>
      </c>
      <c r="R1450" t="str">
        <f>salesTable[sources_final]</f>
        <v>Agent_App_2025.csv</v>
      </c>
      <c r="S1450" s="22"/>
    </row>
    <row r="1451" spans="1:19" x14ac:dyDescent="0.3">
      <c r="A1451" s="8" t="str">
        <f>salesTable[orderRef_final]</f>
        <v>SUSPICIOUS</v>
      </c>
      <c r="B1451" s="17">
        <f>salesTable[orderDate_final]</f>
        <v>45872</v>
      </c>
      <c r="C1451" s="17" t="str">
        <f>salesTable[CustomerID_final]</f>
        <v>C0044</v>
      </c>
      <c r="D1451" s="17" t="str">
        <f>salesTable[firstName_Final]</f>
        <v>ABENA</v>
      </c>
      <c r="E1451" s="17" t="str">
        <f>salesTable[lastName_final]</f>
        <v>BADU</v>
      </c>
      <c r="F1451" s="17" t="str">
        <f>salesTable[Region_Final]</f>
        <v>HO</v>
      </c>
      <c r="G1451" t="str">
        <f>salesTable[productID_Final]</f>
        <v>P010</v>
      </c>
      <c r="H1451" t="str">
        <f>salesTable[productName_final]</f>
        <v>AIR CONDITIONER</v>
      </c>
      <c r="I1451" t="str">
        <f>salesTable[productCategory_finalStatus]</f>
        <v>HOME APPLIANCES</v>
      </c>
      <c r="J1451" t="str">
        <f>salesTable[customerType_Final]</f>
        <v>GOVERNMENT</v>
      </c>
      <c r="K1451" t="str">
        <f>salesTable[SalesChannel_final]</f>
        <v>MOBILE APP</v>
      </c>
      <c r="L1451" t="str">
        <f>salesTable[paymentMethod_Final]</f>
        <v>CASH</v>
      </c>
      <c r="M1451">
        <f>salesTable[Quantity_final]</f>
        <v>11</v>
      </c>
      <c r="N1451">
        <f>salesTable[UnitPrice_final]</f>
        <v>3600</v>
      </c>
      <c r="O1451">
        <f>salesTable[revenue_final]</f>
        <v>39600</v>
      </c>
      <c r="P1451" t="str">
        <f>salesTable[Phone_final]</f>
        <v>0507550958</v>
      </c>
      <c r="Q1451" t="str">
        <f>salesTable[email_final]</f>
        <v>Abena.Badu62@Example.Com</v>
      </c>
      <c r="R1451" t="str">
        <f>salesTable[sources_final]</f>
        <v>Mobile_App_Export.csv</v>
      </c>
      <c r="S1451" s="22"/>
    </row>
    <row r="1452" spans="1:19" x14ac:dyDescent="0.3">
      <c r="A1452" s="8" t="str">
        <f>salesTable[orderRef_final]</f>
        <v>SUSPICIOUS</v>
      </c>
      <c r="B1452" s="17" t="str">
        <f>salesTable[orderDate_final]</f>
        <v>OUT OF SCOPE</v>
      </c>
      <c r="C1452" s="17" t="str">
        <f>salesTable[CustomerID_final]</f>
        <v>C0207</v>
      </c>
      <c r="D1452" s="17" t="str">
        <f>salesTable[firstName_Final]</f>
        <v>ABENA</v>
      </c>
      <c r="E1452" s="17" t="str">
        <f>salesTable[lastName_final]</f>
        <v>ADDO</v>
      </c>
      <c r="F1452" s="17" t="str">
        <f>salesTable[Region_Final]</f>
        <v>TAMALE</v>
      </c>
      <c r="G1452" t="str">
        <f>salesTable[productID_Final]</f>
        <v>P009</v>
      </c>
      <c r="H1452" t="str">
        <f>salesTable[productName_final]</f>
        <v>FILING CABINET</v>
      </c>
      <c r="I1452" t="str">
        <f>salesTable[productCategory_finalStatus]</f>
        <v>OFFICE SUPPLIES</v>
      </c>
      <c r="J1452" t="str">
        <f>salesTable[customerType_Final]</f>
        <v>GOVERNMENT</v>
      </c>
      <c r="K1452" t="str">
        <f>salesTable[SalesChannel_final]</f>
        <v>MOBILE APP</v>
      </c>
      <c r="L1452" t="str">
        <f>salesTable[paymentMethod_Final]</f>
        <v>MOBILE MONEY</v>
      </c>
      <c r="M1452">
        <f>salesTable[Quantity_final]</f>
        <v>2</v>
      </c>
      <c r="N1452">
        <f>salesTable[UnitPrice_final]</f>
        <v>980</v>
      </c>
      <c r="O1452">
        <f>salesTable[revenue_final]</f>
        <v>1960</v>
      </c>
      <c r="P1452" t="str">
        <f>salesTable[Phone_final]</f>
        <v>0206511178</v>
      </c>
      <c r="Q1452" t="str">
        <f>salesTable[email_final]</f>
        <v>Abena.Addo59Example.Com</v>
      </c>
      <c r="R1452" t="str">
        <f>salesTable[sources_final]</f>
        <v>Online_Sales_2025.xlsx</v>
      </c>
      <c r="S1452" s="22"/>
    </row>
    <row r="1453" spans="1:19" x14ac:dyDescent="0.3">
      <c r="A1453" s="8" t="str">
        <f>salesTable[orderRef_final]</f>
        <v>SUSPICIOUS</v>
      </c>
      <c r="B1453" s="17">
        <f>salesTable[orderDate_final]</f>
        <v>45722</v>
      </c>
      <c r="C1453" s="17" t="str">
        <f>salesTable[CustomerID_final]</f>
        <v>C0346</v>
      </c>
      <c r="D1453" s="17" t="str">
        <f>salesTable[firstName_Final]</f>
        <v>YAW</v>
      </c>
      <c r="E1453" s="17" t="str">
        <f>salesTable[lastName_final]</f>
        <v>BADU</v>
      </c>
      <c r="F1453" s="17" t="str">
        <f>salesTable[Region_Final]</f>
        <v>KUMASI</v>
      </c>
      <c r="G1453" t="str">
        <f>salesTable[productID_Final]</f>
        <v>P002</v>
      </c>
      <c r="H1453" t="str">
        <f>salesTable[productName_final]</f>
        <v>OFFICE CHAIR</v>
      </c>
      <c r="I1453" t="str">
        <f>salesTable[productCategory_finalStatus]</f>
        <v>FURNITURE</v>
      </c>
      <c r="J1453" t="str">
        <f>salesTable[customerType_Final]</f>
        <v>INDIVIDUAL</v>
      </c>
      <c r="K1453" t="str">
        <f>salesTable[SalesChannel_final]</f>
        <v>IN-STORE</v>
      </c>
      <c r="L1453" t="str">
        <f>salesTable[paymentMethod_Final]</f>
        <v>BANK TRANSFER</v>
      </c>
      <c r="M1453">
        <f>salesTable[Quantity_final]</f>
        <v>10</v>
      </c>
      <c r="N1453">
        <f>salesTable[UnitPrice_final]</f>
        <v>850</v>
      </c>
      <c r="O1453">
        <f>salesTable[revenue_final]</f>
        <v>8500</v>
      </c>
      <c r="P1453" t="str">
        <f>salesTable[Phone_final]</f>
        <v>0266662901</v>
      </c>
      <c r="Q1453" t="str">
        <f>salesTable[email_final]</f>
        <v>Yaw.Badu56@Example.Com</v>
      </c>
      <c r="R1453" t="str">
        <f>salesTable[sources_final]</f>
        <v>Online_Sales_2025.xlsx</v>
      </c>
      <c r="S1453" s="22"/>
    </row>
    <row r="1454" spans="1:19" x14ac:dyDescent="0.3">
      <c r="A1454" s="8" t="str">
        <f>salesTable[orderRef_final]</f>
        <v>SUSPICIOUS</v>
      </c>
      <c r="B1454" s="17">
        <f>salesTable[orderDate_final]</f>
        <v>45732</v>
      </c>
      <c r="C1454" s="17" t="str">
        <f>salesTable[CustomerID_final]</f>
        <v>C0300</v>
      </c>
      <c r="D1454" s="17" t="str">
        <f>salesTable[firstName_Final]</f>
        <v>DANIEL</v>
      </c>
      <c r="E1454" s="17" t="str">
        <f>salesTable[lastName_final]</f>
        <v>ASARE</v>
      </c>
      <c r="F1454" s="17" t="str">
        <f>salesTable[Region_Final]</f>
        <v>HO</v>
      </c>
      <c r="G1454" t="str">
        <f>salesTable[productID_Final]</f>
        <v>P006</v>
      </c>
      <c r="H1454" t="str">
        <f>salesTable[productName_final]</f>
        <v>STANDING DESK</v>
      </c>
      <c r="I1454" t="str">
        <f>salesTable[productCategory_finalStatus]</f>
        <v>FURNITURE</v>
      </c>
      <c r="J1454" t="str">
        <f>salesTable[customerType_Final]</f>
        <v>BUSINESS</v>
      </c>
      <c r="K1454" t="str">
        <f>salesTable[SalesChannel_final]</f>
        <v>AGENT</v>
      </c>
      <c r="L1454" t="str">
        <f>salesTable[paymentMethod_Final]</f>
        <v>MOBILE MONEY</v>
      </c>
      <c r="M1454">
        <f>salesTable[Quantity_final]</f>
        <v>3</v>
      </c>
      <c r="N1454">
        <f>salesTable[UnitPrice_final]</f>
        <v>1900</v>
      </c>
      <c r="O1454">
        <f>salesTable[revenue_final]</f>
        <v>5700</v>
      </c>
      <c r="P1454" t="str">
        <f>salesTable[Phone_final]</f>
        <v>0595375238</v>
      </c>
      <c r="Q1454" t="str">
        <f>salesTable[email_final]</f>
        <v>Daniel.Asare94@Example.Com</v>
      </c>
      <c r="R1454" t="str">
        <f>salesTable[sources_final]</f>
        <v>Mobile_App_Export.csv</v>
      </c>
      <c r="S1454" s="22"/>
    </row>
    <row r="1455" spans="1:19" x14ac:dyDescent="0.3">
      <c r="A1455" s="8" t="str">
        <f>salesTable[orderRef_final]</f>
        <v>SUSPICIOUS</v>
      </c>
      <c r="B1455" s="17" t="str">
        <f>salesTable[orderDate_final]</f>
        <v>OUT OF SCOPE</v>
      </c>
      <c r="C1455" s="17" t="str">
        <f>salesTable[CustomerID_final]</f>
        <v>C0389</v>
      </c>
      <c r="D1455" s="17" t="str">
        <f>salesTable[firstName_Final]</f>
        <v>AKOSUA</v>
      </c>
      <c r="E1455" s="17" t="str">
        <f>salesTable[lastName_final]</f>
        <v>ANTWI</v>
      </c>
      <c r="F1455" s="17" t="str">
        <f>salesTable[Region_Final]</f>
        <v>HO</v>
      </c>
      <c r="G1455" t="str">
        <f>salesTable[productID_Final]</f>
        <v>P004</v>
      </c>
      <c r="H1455" t="str">
        <f>salesTable[productName_final]</f>
        <v>LASER PRINTER</v>
      </c>
      <c r="I1455" t="str">
        <f>salesTable[productCategory_finalStatus]</f>
        <v>OFFICE SUPPLIES</v>
      </c>
      <c r="J1455" t="str">
        <f>salesTable[customerType_Final]</f>
        <v>BUSINESS</v>
      </c>
      <c r="K1455" t="str">
        <f>salesTable[SalesChannel_final]</f>
        <v>ONLINE</v>
      </c>
      <c r="L1455" t="str">
        <f>salesTable[paymentMethod_Final]</f>
        <v>BANK TRANSFER</v>
      </c>
      <c r="M1455">
        <f>salesTable[Quantity_final]</f>
        <v>3</v>
      </c>
      <c r="N1455">
        <f>salesTable[UnitPrice_final]</f>
        <v>1650</v>
      </c>
      <c r="O1455">
        <f>salesTable[revenue_final]</f>
        <v>4950</v>
      </c>
      <c r="P1455" t="str">
        <f>salesTable[Phone_final]</f>
        <v>0279791868</v>
      </c>
      <c r="Q1455" t="str">
        <f>salesTable[email_final]</f>
        <v>Akosua.Antwi48@Example.Com</v>
      </c>
      <c r="R1455" t="str">
        <f>salesTable[sources_final]</f>
        <v>Online_Sales_2025.xlsx</v>
      </c>
      <c r="S1455" s="22"/>
    </row>
    <row r="1456" spans="1:19" x14ac:dyDescent="0.3">
      <c r="A1456" s="8" t="str">
        <f>salesTable[orderRef_final]</f>
        <v>SUSPICIOUS</v>
      </c>
      <c r="B1456" s="17" t="str">
        <f>salesTable[orderDate_final]</f>
        <v>OUT OF SCOPE</v>
      </c>
      <c r="C1456" s="17" t="str">
        <f>salesTable[CustomerID_final]</f>
        <v>C0169</v>
      </c>
      <c r="D1456" s="17" t="str">
        <f>salesTable[firstName_Final]</f>
        <v>NAA</v>
      </c>
      <c r="E1456" s="17" t="str">
        <f>salesTable[lastName_final]</f>
        <v>MENSAH</v>
      </c>
      <c r="F1456" s="17" t="str">
        <f>salesTable[Region_Final]</f>
        <v>TAMALE</v>
      </c>
      <c r="G1456" t="str">
        <f>salesTable[productID_Final]</f>
        <v>P006</v>
      </c>
      <c r="H1456" t="str">
        <f>salesTable[productName_final]</f>
        <v>STANDING DESK</v>
      </c>
      <c r="I1456" t="str">
        <f>salesTable[productCategory_finalStatus]</f>
        <v>FURNITURE</v>
      </c>
      <c r="J1456" t="str">
        <f>salesTable[customerType_Final]</f>
        <v>BUSINESS</v>
      </c>
      <c r="K1456" t="str">
        <f>salesTable[SalesChannel_final]</f>
        <v>IN-STORE</v>
      </c>
      <c r="L1456" t="str">
        <f>salesTable[paymentMethod_Final]</f>
        <v>CARD</v>
      </c>
      <c r="M1456">
        <f>salesTable[Quantity_final]</f>
        <v>4</v>
      </c>
      <c r="N1456">
        <f>salesTable[UnitPrice_final]</f>
        <v>1900</v>
      </c>
      <c r="O1456">
        <f>salesTable[revenue_final]</f>
        <v>7600</v>
      </c>
      <c r="P1456" t="str">
        <f>salesTable[Phone_final]</f>
        <v>0244290662</v>
      </c>
      <c r="Q1456" t="str">
        <f>salesTable[email_final]</f>
        <v>Naa.Mensah1@Example.Com</v>
      </c>
      <c r="R1456" t="str">
        <f>salesTable[sources_final]</f>
        <v>Retail_POS_2025.csv</v>
      </c>
      <c r="S1456" s="22"/>
    </row>
    <row r="1457" spans="1:19" x14ac:dyDescent="0.3">
      <c r="A1457" s="8" t="str">
        <f>salesTable[orderRef_final]</f>
        <v>SUSPICIOUS</v>
      </c>
      <c r="B1457" s="17">
        <f>salesTable[orderDate_final]</f>
        <v>45930</v>
      </c>
      <c r="C1457" s="17" t="str">
        <f>salesTable[CustomerID_final]</f>
        <v>C0324</v>
      </c>
      <c r="D1457" s="17" t="str">
        <f>salesTable[firstName_Final]</f>
        <v>YAW</v>
      </c>
      <c r="E1457" s="17" t="str">
        <f>salesTable[lastName_final]</f>
        <v>ARTHUR</v>
      </c>
      <c r="F1457" s="17" t="str">
        <f>salesTable[Region_Final]</f>
        <v>TAMALE</v>
      </c>
      <c r="G1457" t="str">
        <f>salesTable[productID_Final]</f>
        <v>P012</v>
      </c>
      <c r="H1457" t="str">
        <f>salesTable[productName_final]</f>
        <v>BLENDER PLUS</v>
      </c>
      <c r="I1457" t="str">
        <f>salesTable[productCategory_finalStatus]</f>
        <v>HOME APPLIANCES</v>
      </c>
      <c r="J1457" t="str">
        <f>salesTable[customerType_Final]</f>
        <v>INDIVIDUAL</v>
      </c>
      <c r="K1457" t="str">
        <f>salesTable[SalesChannel_final]</f>
        <v>IN-STORE</v>
      </c>
      <c r="L1457" t="str">
        <f>salesTable[paymentMethod_Final]</f>
        <v>CARD</v>
      </c>
      <c r="M1457">
        <f>salesTable[Quantity_final]</f>
        <v>12</v>
      </c>
      <c r="N1457">
        <f>salesTable[UnitPrice_final]</f>
        <v>720</v>
      </c>
      <c r="O1457">
        <f>salesTable[revenue_final]</f>
        <v>8640</v>
      </c>
      <c r="P1457" t="str">
        <f>salesTable[Phone_final]</f>
        <v>0558775374</v>
      </c>
      <c r="Q1457" t="str">
        <f>salesTable[email_final]</f>
        <v>Yaw.Arthur85@Example.Com</v>
      </c>
      <c r="R1457" t="str">
        <f>salesTable[sources_final]</f>
        <v>Agent_App_2025.csv</v>
      </c>
      <c r="S1457" s="22"/>
    </row>
    <row r="1458" spans="1:19" x14ac:dyDescent="0.3">
      <c r="A1458" s="8" t="str">
        <f>salesTable[orderRef_final]</f>
        <v>SUSPICIOUS</v>
      </c>
      <c r="B1458" s="17">
        <f>salesTable[orderDate_final]</f>
        <v>45789</v>
      </c>
      <c r="C1458" s="17" t="str">
        <f>salesTable[CustomerID_final]</f>
        <v>C0371</v>
      </c>
      <c r="D1458" s="17" t="str">
        <f>salesTable[firstName_Final]</f>
        <v>NAA</v>
      </c>
      <c r="E1458" s="17" t="str">
        <f>salesTable[lastName_final]</f>
        <v>ASARE</v>
      </c>
      <c r="F1458" s="17" t="str">
        <f>salesTable[Region_Final]</f>
        <v>TAMALE</v>
      </c>
      <c r="G1458" t="str">
        <f>salesTable[productID_Final]</f>
        <v>P011</v>
      </c>
      <c r="H1458" t="str">
        <f>salesTable[productName_final]</f>
        <v>EXECUTIVE DESK</v>
      </c>
      <c r="I1458" t="str">
        <f>salesTable[productCategory_finalStatus]</f>
        <v>FURNITURE</v>
      </c>
      <c r="J1458" t="str">
        <f>salesTable[customerType_Final]</f>
        <v>INDIVIDUAL</v>
      </c>
      <c r="K1458" t="str">
        <f>salesTable[SalesChannel_final]</f>
        <v>IN-STORE</v>
      </c>
      <c r="L1458" t="str">
        <f>salesTable[paymentMethod_Final]</f>
        <v>MOBILE MONEY</v>
      </c>
      <c r="M1458">
        <f>salesTable[Quantity_final]</f>
        <v>3</v>
      </c>
      <c r="N1458">
        <f>salesTable[UnitPrice_final]</f>
        <v>2400</v>
      </c>
      <c r="O1458">
        <f>salesTable[revenue_final]</f>
        <v>7200</v>
      </c>
      <c r="P1458" t="str">
        <f>salesTable[Phone_final]</f>
        <v>0269823297</v>
      </c>
      <c r="Q1458" t="str">
        <f>salesTable[email_final]</f>
        <v>Naa.Asare67Example.Com</v>
      </c>
      <c r="R1458" t="str">
        <f>salesTable[sources_final]</f>
        <v>Retail_POS_2025.csv</v>
      </c>
      <c r="S1458" s="22"/>
    </row>
    <row r="1459" spans="1:19" x14ac:dyDescent="0.3">
      <c r="A1459" s="8" t="str">
        <f>salesTable[orderRef_final]</f>
        <v>SUSPICIOUS</v>
      </c>
      <c r="B1459" s="17">
        <f>salesTable[orderDate_final]</f>
        <v>45965</v>
      </c>
      <c r="C1459" s="17" t="str">
        <f>salesTable[CustomerID_final]</f>
        <v>C0002</v>
      </c>
      <c r="D1459" s="17" t="str">
        <f>salesTable[firstName_Final]</f>
        <v>KWAME</v>
      </c>
      <c r="E1459" s="17" t="str">
        <f>salesTable[lastName_final]</f>
        <v>MENSAH</v>
      </c>
      <c r="F1459" s="17" t="str">
        <f>salesTable[Region_Final]</f>
        <v>TAMALE</v>
      </c>
      <c r="G1459" t="str">
        <f>salesTable[productID_Final]</f>
        <v>P001</v>
      </c>
      <c r="H1459" t="str">
        <f>salesTable[productName_final]</f>
        <v>LAPTOP PRO 14</v>
      </c>
      <c r="I1459" t="str">
        <f>salesTable[productCategory_finalStatus]</f>
        <v>ELECTRONICS</v>
      </c>
      <c r="J1459" t="str">
        <f>salesTable[customerType_Final]</f>
        <v>GOVERNMENT</v>
      </c>
      <c r="K1459" t="str">
        <f>salesTable[SalesChannel_final]</f>
        <v>ONLINE</v>
      </c>
      <c r="L1459" t="str">
        <f>salesTable[paymentMethod_Final]</f>
        <v>BANK TRANSFER</v>
      </c>
      <c r="M1459">
        <f>salesTable[Quantity_final]</f>
        <v>9</v>
      </c>
      <c r="N1459">
        <f>salesTable[UnitPrice_final]</f>
        <v>4200</v>
      </c>
      <c r="O1459">
        <f>salesTable[revenue_final]</f>
        <v>37800</v>
      </c>
      <c r="P1459" t="str">
        <f>salesTable[Phone_final]</f>
        <v>0596203478</v>
      </c>
      <c r="Q1459" t="str">
        <f>salesTable[email_final]</f>
        <v>Kwame.Mensah91@Example.Com</v>
      </c>
      <c r="R1459" t="str">
        <f>salesTable[sources_final]</f>
        <v>Mobile_App_Export.csv</v>
      </c>
      <c r="S1459" s="22"/>
    </row>
    <row r="1460" spans="1:19" x14ac:dyDescent="0.3">
      <c r="A1460" s="8" t="str">
        <f>salesTable[orderRef_final]</f>
        <v>SUSPICIOUS</v>
      </c>
      <c r="B1460" s="17">
        <f>salesTable[orderDate_final]</f>
        <v>45925</v>
      </c>
      <c r="C1460" s="17" t="str">
        <f>salesTable[CustomerID_final]</f>
        <v>C0400</v>
      </c>
      <c r="D1460" s="17" t="str">
        <f>salesTable[firstName_Final]</f>
        <v>MICHAEL</v>
      </c>
      <c r="E1460" s="17" t="str">
        <f>salesTable[lastName_final]</f>
        <v>ASARE</v>
      </c>
      <c r="F1460" s="17" t="str">
        <f>salesTable[Region_Final]</f>
        <v>TAMALE</v>
      </c>
      <c r="G1460" t="str">
        <f>salesTable[productID_Final]</f>
        <v>P001</v>
      </c>
      <c r="H1460" t="str">
        <f>salesTable[productName_final]</f>
        <v>LAPTOP PRO 14</v>
      </c>
      <c r="I1460" t="str">
        <f>salesTable[productCategory_finalStatus]</f>
        <v>ELECTRONICS</v>
      </c>
      <c r="J1460" t="str">
        <f>salesTable[customerType_Final]</f>
        <v>GOVERNMENT</v>
      </c>
      <c r="K1460" t="str">
        <f>salesTable[SalesChannel_final]</f>
        <v>ONLINE</v>
      </c>
      <c r="L1460" t="str">
        <f>salesTable[paymentMethod_Final]</f>
        <v>CARD</v>
      </c>
      <c r="M1460">
        <f>salesTable[Quantity_final]</f>
        <v>7</v>
      </c>
      <c r="N1460">
        <f>salesTable[UnitPrice_final]</f>
        <v>4200</v>
      </c>
      <c r="O1460">
        <f>salesTable[revenue_final]</f>
        <v>29400</v>
      </c>
      <c r="P1460" t="str">
        <f>salesTable[Phone_final]</f>
        <v>0595695914</v>
      </c>
      <c r="Q1460" t="str">
        <f>salesTable[email_final]</f>
        <v>Michael.Asare27@Example.Com</v>
      </c>
      <c r="R1460" t="str">
        <f>salesTable[sources_final]</f>
        <v>Online_Sales_2025.xlsx</v>
      </c>
      <c r="S1460" s="22"/>
    </row>
    <row r="1461" spans="1:19" x14ac:dyDescent="0.3">
      <c r="A1461" s="8" t="str">
        <f>salesTable[orderRef_final]</f>
        <v>SUSPICIOUS</v>
      </c>
      <c r="B1461" s="17" t="str">
        <f>salesTable[orderDate_final]</f>
        <v>OUT OF SCOPE</v>
      </c>
      <c r="C1461" s="17" t="str">
        <f>salesTable[CustomerID_final]</f>
        <v>C0336</v>
      </c>
      <c r="D1461" s="17" t="str">
        <f>salesTable[firstName_Final]</f>
        <v>YAW</v>
      </c>
      <c r="E1461" s="17" t="str">
        <f>salesTable[lastName_final]</f>
        <v>MENSAH</v>
      </c>
      <c r="F1461" s="17" t="str">
        <f>salesTable[Region_Final]</f>
        <v>HO</v>
      </c>
      <c r="G1461" t="str">
        <f>salesTable[productID_Final]</f>
        <v>P009</v>
      </c>
      <c r="H1461" t="str">
        <f>salesTable[productName_final]</f>
        <v>FILING CABINET</v>
      </c>
      <c r="I1461" t="str">
        <f>salesTable[productCategory_finalStatus]</f>
        <v>OFFICE SUPPLIES</v>
      </c>
      <c r="J1461" t="str">
        <f>salesTable[customerType_Final]</f>
        <v>INDIVIDUAL</v>
      </c>
      <c r="K1461" t="str">
        <f>salesTable[SalesChannel_final]</f>
        <v>ONLINE</v>
      </c>
      <c r="L1461" t="str">
        <f>salesTable[paymentMethod_Final]</f>
        <v>CARD</v>
      </c>
      <c r="M1461">
        <f>salesTable[Quantity_final]</f>
        <v>3</v>
      </c>
      <c r="N1461">
        <f>salesTable[UnitPrice_final]</f>
        <v>980</v>
      </c>
      <c r="O1461">
        <f>salesTable[revenue_final]</f>
        <v>2940</v>
      </c>
      <c r="P1461" t="str">
        <f>salesTable[Phone_final]</f>
        <v>0549536648</v>
      </c>
      <c r="Q1461" t="str">
        <f>salesTable[email_final]</f>
        <v>Yaw.Mensah17@Example.Com</v>
      </c>
      <c r="R1461" t="str">
        <f>salesTable[sources_final]</f>
        <v>Online_Sales_2025.xlsx</v>
      </c>
      <c r="S1461" s="22"/>
    </row>
    <row r="1462" spans="1:19" x14ac:dyDescent="0.3">
      <c r="A1462" s="8" t="str">
        <f>salesTable[orderRef_final]</f>
        <v>SUSPICIOUS</v>
      </c>
      <c r="B1462" s="17">
        <f>salesTable[orderDate_final]</f>
        <v>45758</v>
      </c>
      <c r="C1462" s="17" t="str">
        <f>salesTable[CustomerID_final]</f>
        <v>C0188</v>
      </c>
      <c r="D1462" s="17" t="str">
        <f>salesTable[firstName_Final]</f>
        <v>AMA</v>
      </c>
      <c r="E1462" s="17" t="str">
        <f>salesTable[lastName_final]</f>
        <v>OWUSU</v>
      </c>
      <c r="F1462" s="17" t="str">
        <f>salesTable[Region_Final]</f>
        <v>HO</v>
      </c>
      <c r="G1462" t="str">
        <f>salesTable[productID_Final]</f>
        <v>P002</v>
      </c>
      <c r="H1462" t="str">
        <f>salesTable[productName_final]</f>
        <v>OFFICE CHAIR</v>
      </c>
      <c r="I1462" t="str">
        <f>salesTable[productCategory_finalStatus]</f>
        <v>FURNITURE</v>
      </c>
      <c r="J1462" t="str">
        <f>salesTable[customerType_Final]</f>
        <v>GOVERNMENT</v>
      </c>
      <c r="K1462" t="str">
        <f>salesTable[SalesChannel_final]</f>
        <v>ONLINE</v>
      </c>
      <c r="L1462" t="str">
        <f>salesTable[paymentMethod_Final]</f>
        <v>CASH</v>
      </c>
      <c r="M1462">
        <f>salesTable[Quantity_final]</f>
        <v>11</v>
      </c>
      <c r="N1462">
        <f>salesTable[UnitPrice_final]</f>
        <v>850</v>
      </c>
      <c r="O1462">
        <f>salesTable[revenue_final]</f>
        <v>9350</v>
      </c>
      <c r="P1462" t="str">
        <f>salesTable[Phone_final]</f>
        <v>0506972072</v>
      </c>
      <c r="Q1462" t="str">
        <f>salesTable[email_final]</f>
        <v>Ama.Owusu1@Example.Com</v>
      </c>
      <c r="R1462" t="str">
        <f>salesTable[sources_final]</f>
        <v>Retail_POS_2025.csv</v>
      </c>
      <c r="S1462" s="22"/>
    </row>
    <row r="1463" spans="1:19" x14ac:dyDescent="0.3">
      <c r="A1463" s="8" t="str">
        <f>salesTable[orderRef_final]</f>
        <v>SUSPICIOUS</v>
      </c>
      <c r="B1463" s="17" t="str">
        <f>salesTable[orderDate_final]</f>
        <v>OUT OF SCOPE</v>
      </c>
      <c r="C1463" s="17" t="str">
        <f>salesTable[CustomerID_final]</f>
        <v>C0369</v>
      </c>
      <c r="D1463" s="17" t="str">
        <f>salesTable[firstName_Final]</f>
        <v>MICHAEL</v>
      </c>
      <c r="E1463" s="17" t="str">
        <f>salesTable[lastName_final]</f>
        <v>ANTWI</v>
      </c>
      <c r="F1463" s="17" t="str">
        <f>salesTable[Region_Final]</f>
        <v>HO</v>
      </c>
      <c r="G1463" t="str">
        <f>salesTable[productID_Final]</f>
        <v>P009</v>
      </c>
      <c r="H1463" t="str">
        <f>salesTable[productName_final]</f>
        <v>FILING CABINET</v>
      </c>
      <c r="I1463" t="str">
        <f>salesTable[productCategory_finalStatus]</f>
        <v>OFFICE SUPPLIES</v>
      </c>
      <c r="J1463" t="str">
        <f>salesTable[customerType_Final]</f>
        <v>GOVERNMENT</v>
      </c>
      <c r="K1463" t="str">
        <f>salesTable[SalesChannel_final]</f>
        <v>IN-STORE</v>
      </c>
      <c r="L1463" t="str">
        <f>salesTable[paymentMethod_Final]</f>
        <v>MOBILE MONEY</v>
      </c>
      <c r="M1463">
        <f>salesTable[Quantity_final]</f>
        <v>10</v>
      </c>
      <c r="N1463">
        <f>salesTable[UnitPrice_final]</f>
        <v>980</v>
      </c>
      <c r="O1463">
        <f>salesTable[revenue_final]</f>
        <v>9800</v>
      </c>
      <c r="P1463" t="str">
        <f>salesTable[Phone_final]</f>
        <v>0551103093</v>
      </c>
      <c r="Q1463" t="str">
        <f>salesTable[email_final]</f>
        <v>Michael.Antwi25@Example.Com</v>
      </c>
      <c r="R1463" t="str">
        <f>salesTable[sources_final]</f>
        <v>Agent_App_2025.csv</v>
      </c>
      <c r="S1463" s="22"/>
    </row>
    <row r="1464" spans="1:19" x14ac:dyDescent="0.3">
      <c r="A1464" s="8" t="str">
        <f>salesTable[orderRef_final]</f>
        <v>SUSPICIOUS</v>
      </c>
      <c r="B1464" s="17">
        <f>salesTable[orderDate_final]</f>
        <v>45764</v>
      </c>
      <c r="C1464" s="17" t="str">
        <f>salesTable[CustomerID_final]</f>
        <v>C0131</v>
      </c>
      <c r="D1464" s="17" t="str">
        <f>salesTable[firstName_Final]</f>
        <v>DANIEL</v>
      </c>
      <c r="E1464" s="17" t="str">
        <f>salesTable[lastName_final]</f>
        <v>BOATENG</v>
      </c>
      <c r="F1464" s="17" t="str">
        <f>salesTable[Region_Final]</f>
        <v>TAMALE</v>
      </c>
      <c r="G1464" t="str">
        <f>salesTable[productID_Final]</f>
        <v>P002</v>
      </c>
      <c r="H1464" t="str">
        <f>salesTable[productName_final]</f>
        <v>OFFICE CHAIR</v>
      </c>
      <c r="I1464" t="str">
        <f>salesTable[productCategory_finalStatus]</f>
        <v>FURNITURE</v>
      </c>
      <c r="J1464" t="str">
        <f>salesTable[customerType_Final]</f>
        <v>GOVERNMENT</v>
      </c>
      <c r="K1464" t="str">
        <f>salesTable[SalesChannel_final]</f>
        <v>ONLINE</v>
      </c>
      <c r="L1464" t="str">
        <f>salesTable[paymentMethod_Final]</f>
        <v>CARD</v>
      </c>
      <c r="M1464">
        <f>salesTable[Quantity_final]</f>
        <v>4</v>
      </c>
      <c r="N1464">
        <f>salesTable[UnitPrice_final]</f>
        <v>850</v>
      </c>
      <c r="O1464">
        <f>salesTable[revenue_final]</f>
        <v>3400</v>
      </c>
      <c r="P1464" t="str">
        <f>salesTable[Phone_final]</f>
        <v>0272847182</v>
      </c>
      <c r="Q1464" t="str">
        <f>salesTable[email_final]</f>
        <v>Daniel.Boateng45@Example.Com</v>
      </c>
      <c r="R1464" t="str">
        <f>salesTable[sources_final]</f>
        <v>Agent_App_2025.csv</v>
      </c>
      <c r="S1464" s="22"/>
    </row>
    <row r="1465" spans="1:19" x14ac:dyDescent="0.3">
      <c r="A1465" s="8" t="str">
        <f>salesTable[orderRef_final]</f>
        <v>SUSPICIOUS</v>
      </c>
      <c r="B1465" s="17" t="str">
        <f>salesTable[orderDate_final]</f>
        <v>OUT OF SCOPE</v>
      </c>
      <c r="C1465" s="17" t="str">
        <f>salesTable[CustomerID_final]</f>
        <v>C0104</v>
      </c>
      <c r="D1465" s="17" t="str">
        <f>salesTable[firstName_Final]</f>
        <v>AMA</v>
      </c>
      <c r="E1465" s="17" t="str">
        <f>salesTable[lastName_final]</f>
        <v>OSEI</v>
      </c>
      <c r="F1465" s="17" t="str">
        <f>salesTable[Region_Final]</f>
        <v>HO</v>
      </c>
      <c r="G1465" t="str">
        <f>salesTable[productID_Final]</f>
        <v>P007</v>
      </c>
      <c r="H1465" t="str">
        <f>salesTable[productName_final]</f>
        <v>COTTON SHIRT</v>
      </c>
      <c r="I1465" t="str">
        <f>salesTable[productCategory_finalStatus]</f>
        <v>CLOTHING</v>
      </c>
      <c r="J1465" t="str">
        <f>salesTable[customerType_Final]</f>
        <v>BUSINESS</v>
      </c>
      <c r="K1465" t="str">
        <f>salesTable[SalesChannel_final]</f>
        <v>MOBILE APP</v>
      </c>
      <c r="L1465" t="str">
        <f>salesTable[paymentMethod_Final]</f>
        <v>CASH</v>
      </c>
      <c r="M1465">
        <f>salesTable[Quantity_final]</f>
        <v>9</v>
      </c>
      <c r="N1465">
        <f>salesTable[UnitPrice_final]</f>
        <v>180</v>
      </c>
      <c r="O1465">
        <f>salesTable[revenue_final]</f>
        <v>1620</v>
      </c>
      <c r="P1465" t="str">
        <f>salesTable[Phone_final]</f>
        <v>0501370586</v>
      </c>
      <c r="Q1465" t="str">
        <f>salesTable[email_final]</f>
        <v>Ama.Osei83@Example.Com</v>
      </c>
      <c r="R1465" t="str">
        <f>salesTable[sources_final]</f>
        <v>Agent_App_2025.csv</v>
      </c>
      <c r="S1465" s="22"/>
    </row>
    <row r="1466" spans="1:19" x14ac:dyDescent="0.3">
      <c r="A1466" s="8" t="str">
        <f>salesTable[orderRef_final]</f>
        <v>SUSPICIOUS</v>
      </c>
      <c r="B1466" s="17" t="str">
        <f>salesTable[orderDate_final]</f>
        <v>OUT OF SCOPE</v>
      </c>
      <c r="C1466" s="17" t="str">
        <f>salesTable[CustomerID_final]</f>
        <v>C0137</v>
      </c>
      <c r="D1466" s="17" t="str">
        <f>salesTable[firstName_Final]</f>
        <v>ABENA</v>
      </c>
      <c r="E1466" s="17" t="str">
        <f>salesTable[lastName_final]</f>
        <v>OSEI</v>
      </c>
      <c r="F1466" s="17" t="str">
        <f>salesTable[Region_Final]</f>
        <v>HO</v>
      </c>
      <c r="G1466" t="str">
        <f>salesTable[productID_Final]</f>
        <v>P009</v>
      </c>
      <c r="H1466" t="str">
        <f>salesTable[productName_final]</f>
        <v>FILING CABINET</v>
      </c>
      <c r="I1466" t="str">
        <f>salesTable[productCategory_finalStatus]</f>
        <v>OFFICE SUPPLIES</v>
      </c>
      <c r="J1466" t="str">
        <f>salesTable[customerType_Final]</f>
        <v>BUSINESS</v>
      </c>
      <c r="K1466" t="str">
        <f>salesTable[SalesChannel_final]</f>
        <v>AGENT</v>
      </c>
      <c r="L1466" t="str">
        <f>salesTable[paymentMethod_Final]</f>
        <v>CARD</v>
      </c>
      <c r="M1466">
        <f>salesTable[Quantity_final]</f>
        <v>4</v>
      </c>
      <c r="N1466">
        <f>salesTable[UnitPrice_final]</f>
        <v>980</v>
      </c>
      <c r="O1466">
        <f>salesTable[revenue_final]</f>
        <v>3920</v>
      </c>
      <c r="P1466" t="str">
        <f>salesTable[Phone_final]</f>
        <v>0554619610</v>
      </c>
      <c r="Q1466" t="str">
        <f>salesTable[email_final]</f>
        <v>Abena.Osei63@Example.Com</v>
      </c>
      <c r="R1466" t="str">
        <f>salesTable[sources_final]</f>
        <v>Mobile_App_Export.csv</v>
      </c>
      <c r="S1466" s="22"/>
    </row>
    <row r="1467" spans="1:19" x14ac:dyDescent="0.3">
      <c r="A1467" s="8" t="str">
        <f>salesTable[orderRef_final]</f>
        <v>SUSPICIOUS</v>
      </c>
      <c r="B1467" s="17" t="str">
        <f>salesTable[orderDate_final]</f>
        <v>MISSING</v>
      </c>
      <c r="C1467" s="17" t="str">
        <f>salesTable[CustomerID_final]</f>
        <v>C0230</v>
      </c>
      <c r="D1467" s="17" t="str">
        <f>salesTable[firstName_Final]</f>
        <v>NAA</v>
      </c>
      <c r="E1467" s="17" t="str">
        <f>salesTable[lastName_final]</f>
        <v>APPIAH</v>
      </c>
      <c r="F1467" s="17" t="str">
        <f>salesTable[Region_Final]</f>
        <v>HO</v>
      </c>
      <c r="G1467" t="str">
        <f>salesTable[productID_Final]</f>
        <v>P006</v>
      </c>
      <c r="H1467" t="str">
        <f>salesTable[productName_final]</f>
        <v>STANDING DESK</v>
      </c>
      <c r="I1467" t="str">
        <f>salesTable[productCategory_finalStatus]</f>
        <v>FURNITURE</v>
      </c>
      <c r="J1467" t="str">
        <f>salesTable[customerType_Final]</f>
        <v>BUSINESS</v>
      </c>
      <c r="K1467" t="str">
        <f>salesTable[SalesChannel_final]</f>
        <v>MOBILE APP</v>
      </c>
      <c r="L1467" t="str">
        <f>salesTable[paymentMethod_Final]</f>
        <v>MOBILE MONEY</v>
      </c>
      <c r="M1467">
        <f>salesTable[Quantity_final]</f>
        <v>1</v>
      </c>
      <c r="N1467">
        <f>salesTable[UnitPrice_final]</f>
        <v>1900</v>
      </c>
      <c r="O1467">
        <f>salesTable[revenue_final]</f>
        <v>1900</v>
      </c>
      <c r="P1467" t="str">
        <f>salesTable[Phone_final]</f>
        <v>0249967824</v>
      </c>
      <c r="Q1467" t="str">
        <f>salesTable[email_final]</f>
        <v>Naa.Appiah40@Example.Com</v>
      </c>
      <c r="R1467" t="str">
        <f>salesTable[sources_final]</f>
        <v>Agent_App_2025.csv</v>
      </c>
      <c r="S1467" s="22"/>
    </row>
    <row r="1468" spans="1:19" x14ac:dyDescent="0.3">
      <c r="A1468" s="8" t="str">
        <f>salesTable[orderRef_final]</f>
        <v>SUSPICIOUS</v>
      </c>
      <c r="B1468" s="17">
        <f>salesTable[orderDate_final]</f>
        <v>45784</v>
      </c>
      <c r="C1468" s="17" t="str">
        <f>salesTable[CustomerID_final]</f>
        <v>C0135</v>
      </c>
      <c r="D1468" s="17" t="str">
        <f>salesTable[firstName_Final]</f>
        <v>KOJO</v>
      </c>
      <c r="E1468" s="17" t="str">
        <f>salesTable[lastName_final]</f>
        <v>OSEI</v>
      </c>
      <c r="F1468" s="17" t="str">
        <f>salesTable[Region_Final]</f>
        <v>HO</v>
      </c>
      <c r="G1468" t="str">
        <f>salesTable[productID_Final]</f>
        <v>P012</v>
      </c>
      <c r="H1468" t="str">
        <f>salesTable[productName_final]</f>
        <v>BLENDER PLUS</v>
      </c>
      <c r="I1468" t="str">
        <f>salesTable[productCategory_finalStatus]</f>
        <v>HOME APPLIANCES</v>
      </c>
      <c r="J1468" t="str">
        <f>salesTable[customerType_Final]</f>
        <v>INDIVIDUAL</v>
      </c>
      <c r="K1468" t="str">
        <f>salesTable[SalesChannel_final]</f>
        <v>IN-STORE</v>
      </c>
      <c r="L1468" t="str">
        <f>salesTable[paymentMethod_Final]</f>
        <v>CARD</v>
      </c>
      <c r="M1468">
        <f>salesTable[Quantity_final]</f>
        <v>10</v>
      </c>
      <c r="N1468">
        <f>salesTable[UnitPrice_final]</f>
        <v>620</v>
      </c>
      <c r="O1468">
        <f>salesTable[revenue_final]</f>
        <v>6200</v>
      </c>
      <c r="P1468" t="str">
        <f>salesTable[Phone_final]</f>
        <v>0273650327</v>
      </c>
      <c r="Q1468" t="str">
        <f>salesTable[email_final]</f>
        <v>Kojo.Osei8@Example.Com</v>
      </c>
      <c r="R1468" t="str">
        <f>salesTable[sources_final]</f>
        <v>Agent_App_2025.csv</v>
      </c>
      <c r="S1468" s="22"/>
    </row>
    <row r="1469" spans="1:19" x14ac:dyDescent="0.3">
      <c r="A1469" s="8" t="str">
        <f>salesTable[orderRef_final]</f>
        <v>SUSPICIOUS</v>
      </c>
      <c r="B1469" s="17">
        <f>salesTable[orderDate_final]</f>
        <v>45745</v>
      </c>
      <c r="C1469" s="17" t="str">
        <f>salesTable[CustomerID_final]</f>
        <v>C0349</v>
      </c>
      <c r="D1469" s="17" t="str">
        <f>salesTable[firstName_Final]</f>
        <v>AMA</v>
      </c>
      <c r="E1469" s="17" t="str">
        <f>salesTable[lastName_final]</f>
        <v>BOATENG</v>
      </c>
      <c r="F1469" s="17" t="str">
        <f>salesTable[Region_Final]</f>
        <v>KOFORIDUA</v>
      </c>
      <c r="G1469" t="str">
        <f>salesTable[productID_Final]</f>
        <v>P010</v>
      </c>
      <c r="H1469" t="str">
        <f>salesTable[productName_final]</f>
        <v>AIR CONDITIONER</v>
      </c>
      <c r="I1469" t="str">
        <f>salesTable[productCategory_finalStatus]</f>
        <v>HOME APPLIANCES</v>
      </c>
      <c r="J1469" t="str">
        <f>salesTable[customerType_Final]</f>
        <v>BUSINESS</v>
      </c>
      <c r="K1469" t="str">
        <f>salesTable[SalesChannel_final]</f>
        <v>MOBILE APP</v>
      </c>
      <c r="L1469" t="str">
        <f>salesTable[paymentMethod_Final]</f>
        <v>CARD</v>
      </c>
      <c r="M1469">
        <f>salesTable[Quantity_final]</f>
        <v>10</v>
      </c>
      <c r="N1469">
        <f>salesTable[UnitPrice_final]</f>
        <v>3600</v>
      </c>
      <c r="O1469">
        <f>salesTable[revenue_final]</f>
        <v>36000</v>
      </c>
      <c r="P1469" t="str">
        <f>salesTable[Phone_final]</f>
        <v>0508134540</v>
      </c>
      <c r="Q1469" t="str">
        <f>salesTable[email_final]</f>
        <v>Ama.Boateng22@Example.Com</v>
      </c>
      <c r="R1469" t="str">
        <f>salesTable[sources_final]</f>
        <v>Retail_POS_2025.csv</v>
      </c>
      <c r="S1469" s="22"/>
    </row>
    <row r="1470" spans="1:19" x14ac:dyDescent="0.3">
      <c r="A1470" s="8" t="str">
        <f>salesTable[orderRef_final]</f>
        <v>SUSPICIOUS</v>
      </c>
      <c r="B1470" s="17">
        <f>salesTable[orderDate_final]</f>
        <v>45983</v>
      </c>
      <c r="C1470" s="17" t="str">
        <f>salesTable[CustomerID_final]</f>
        <v>C0376</v>
      </c>
      <c r="D1470" s="17" t="str">
        <f>salesTable[firstName_Final]</f>
        <v>KOJO</v>
      </c>
      <c r="E1470" s="17" t="str">
        <f>salesTable[lastName_final]</f>
        <v>OWUSU</v>
      </c>
      <c r="F1470" s="17" t="str">
        <f>salesTable[Region_Final]</f>
        <v>HO</v>
      </c>
      <c r="G1470" t="str">
        <f>salesTable[productID_Final]</f>
        <v>P007</v>
      </c>
      <c r="H1470" t="str">
        <f>salesTable[productName_final]</f>
        <v>COTTON SHIRT</v>
      </c>
      <c r="I1470" t="str">
        <f>salesTable[productCategory_finalStatus]</f>
        <v>CLOTHING</v>
      </c>
      <c r="J1470" t="str">
        <f>salesTable[customerType_Final]</f>
        <v>INDIVIDUAL</v>
      </c>
      <c r="K1470" t="str">
        <f>salesTable[SalesChannel_final]</f>
        <v>ONLINE</v>
      </c>
      <c r="L1470" t="str">
        <f>salesTable[paymentMethod_Final]</f>
        <v>MOBILE MONEY</v>
      </c>
      <c r="M1470">
        <f>salesTable[Quantity_final]</f>
        <v>4</v>
      </c>
      <c r="N1470">
        <f>salesTable[UnitPrice_final]</f>
        <v>180</v>
      </c>
      <c r="O1470">
        <f>salesTable[revenue_final]</f>
        <v>720</v>
      </c>
      <c r="P1470" t="str">
        <f>salesTable[Phone_final]</f>
        <v>0204773498</v>
      </c>
      <c r="Q1470" t="str">
        <f>salesTable[email_final]</f>
        <v>Kojo.Owusu22@Example.Com</v>
      </c>
      <c r="R1470" t="str">
        <f>salesTable[sources_final]</f>
        <v>Retail_POS_2025.csv</v>
      </c>
      <c r="S1470" s="22"/>
    </row>
    <row r="1471" spans="1:19" x14ac:dyDescent="0.3">
      <c r="A1471" s="8" t="str">
        <f>salesTable[orderRef_final]</f>
        <v>SUSPICIOUS</v>
      </c>
      <c r="B1471" s="17">
        <f>salesTable[orderDate_final]</f>
        <v>45777</v>
      </c>
      <c r="C1471" s="17" t="str">
        <f>salesTable[CustomerID_final]</f>
        <v>C0252</v>
      </c>
      <c r="D1471" s="17" t="str">
        <f>salesTable[firstName_Final]</f>
        <v>AMA</v>
      </c>
      <c r="E1471" s="17" t="str">
        <f>salesTable[lastName_final]</f>
        <v>ASARE</v>
      </c>
      <c r="F1471" s="17" t="str">
        <f>salesTable[Region_Final]</f>
        <v>HO</v>
      </c>
      <c r="G1471" t="str">
        <f>salesTable[productID_Final]</f>
        <v>P003</v>
      </c>
      <c r="H1471" t="str">
        <f>salesTable[productName_final]</f>
        <v>WIRELESS HEADSET</v>
      </c>
      <c r="I1471" t="str">
        <f>salesTable[productCategory_finalStatus]</f>
        <v>ELECTRONICS</v>
      </c>
      <c r="J1471" t="str">
        <f>salesTable[customerType_Final]</f>
        <v>GOVERNMENT</v>
      </c>
      <c r="K1471" t="str">
        <f>salesTable[SalesChannel_final]</f>
        <v>AGENT</v>
      </c>
      <c r="L1471" t="str">
        <f>salesTable[paymentMethod_Final]</f>
        <v>BANK TRANSFER</v>
      </c>
      <c r="M1471">
        <f>salesTable[Quantity_final]</f>
        <v>5</v>
      </c>
      <c r="N1471">
        <f>salesTable[UnitPrice_final]</f>
        <v>420</v>
      </c>
      <c r="O1471">
        <f>salesTable[revenue_final]</f>
        <v>2100</v>
      </c>
      <c r="P1471" t="str">
        <f>salesTable[Phone_final]</f>
        <v>0201123801</v>
      </c>
      <c r="Q1471" t="str">
        <f>salesTable[email_final]</f>
        <v>Ama.Asare89@Example.Com</v>
      </c>
      <c r="R1471" t="str">
        <f>salesTable[sources_final]</f>
        <v>Retail_POS_2025.csv</v>
      </c>
      <c r="S1471" s="22"/>
    </row>
    <row r="1472" spans="1:19" x14ac:dyDescent="0.3">
      <c r="A1472" s="8" t="str">
        <f>salesTable[orderRef_final]</f>
        <v>SUSPICIOUS</v>
      </c>
      <c r="B1472" s="17" t="str">
        <f>salesTable[orderDate_final]</f>
        <v>OUT OF SCOPE</v>
      </c>
      <c r="C1472" s="17" t="str">
        <f>salesTable[CustomerID_final]</f>
        <v>C0114</v>
      </c>
      <c r="D1472" s="17" t="str">
        <f>salesTable[firstName_Final]</f>
        <v>DANIEL</v>
      </c>
      <c r="E1472" s="17" t="str">
        <f>salesTable[lastName_final]</f>
        <v>OWUSU</v>
      </c>
      <c r="F1472" s="17" t="str">
        <f>salesTable[Region_Final]</f>
        <v>TAMALE</v>
      </c>
      <c r="G1472" t="str">
        <f>salesTable[productID_Final]</f>
        <v>P002</v>
      </c>
      <c r="H1472" t="str">
        <f>salesTable[productName_final]</f>
        <v>OFFICE CHAIR</v>
      </c>
      <c r="I1472" t="str">
        <f>salesTable[productCategory_finalStatus]</f>
        <v>FURNITURE</v>
      </c>
      <c r="J1472" t="str">
        <f>salesTable[customerType_Final]</f>
        <v>INDIVIDUAL</v>
      </c>
      <c r="K1472" t="str">
        <f>salesTable[SalesChannel_final]</f>
        <v>ONLINE</v>
      </c>
      <c r="L1472" t="str">
        <f>salesTable[paymentMethod_Final]</f>
        <v>CARD</v>
      </c>
      <c r="M1472">
        <f>salesTable[Quantity_final]</f>
        <v>7</v>
      </c>
      <c r="N1472">
        <f>salesTable[UnitPrice_final]</f>
        <v>850</v>
      </c>
      <c r="O1472">
        <f>salesTable[revenue_final]</f>
        <v>5950</v>
      </c>
      <c r="P1472" t="str">
        <f>salesTable[Phone_final]</f>
        <v>0597123160</v>
      </c>
      <c r="Q1472" t="str">
        <f>salesTable[email_final]</f>
        <v>Daniel.Owusu80@Example.Com</v>
      </c>
      <c r="R1472" t="str">
        <f>salesTable[sources_final]</f>
        <v>Retail_POS_2025.csv</v>
      </c>
      <c r="S1472" s="22"/>
    </row>
    <row r="1473" spans="1:19" x14ac:dyDescent="0.3">
      <c r="A1473" s="8" t="str">
        <f>salesTable[orderRef_final]</f>
        <v>SUSPICIOUS</v>
      </c>
      <c r="B1473" s="17" t="str">
        <f>salesTable[orderDate_final]</f>
        <v>OUT OF SCOPE</v>
      </c>
      <c r="C1473" s="17" t="str">
        <f>salesTable[CustomerID_final]</f>
        <v>C0094</v>
      </c>
      <c r="D1473" s="17" t="str">
        <f>salesTable[firstName_Final]</f>
        <v>KOFI</v>
      </c>
      <c r="E1473" s="17" t="str">
        <f>salesTable[lastName_final]</f>
        <v>ARTHUR</v>
      </c>
      <c r="F1473" s="17" t="str">
        <f>salesTable[Region_Final]</f>
        <v>TAMALE</v>
      </c>
      <c r="G1473" t="str">
        <f>salesTable[productID_Final]</f>
        <v>P011</v>
      </c>
      <c r="H1473" t="str">
        <f>salesTable[productName_final]</f>
        <v>EXECUTIVE DESK</v>
      </c>
      <c r="I1473" t="str">
        <f>salesTable[productCategory_finalStatus]</f>
        <v>FURNITURE</v>
      </c>
      <c r="J1473" t="str">
        <f>salesTable[customerType_Final]</f>
        <v>GOVERNMENT</v>
      </c>
      <c r="K1473" t="str">
        <f>salesTable[SalesChannel_final]</f>
        <v>AGENT</v>
      </c>
      <c r="L1473" t="str">
        <f>salesTable[paymentMethod_Final]</f>
        <v>MOBILE MONEY</v>
      </c>
      <c r="M1473">
        <f>salesTable[Quantity_final]</f>
        <v>5</v>
      </c>
      <c r="N1473">
        <f>salesTable[UnitPrice_final]</f>
        <v>2400</v>
      </c>
      <c r="O1473">
        <f>salesTable[revenue_final]</f>
        <v>12000</v>
      </c>
      <c r="P1473" t="str">
        <f>salesTable[Phone_final]</f>
        <v>0593011885</v>
      </c>
      <c r="Q1473" t="str">
        <f>salesTable[email_final]</f>
        <v>Kofi.Arthur68@Example.Com</v>
      </c>
      <c r="R1473" t="str">
        <f>salesTable[sources_final]</f>
        <v>Retail_POS_2025.csv</v>
      </c>
      <c r="S1473" s="22"/>
    </row>
    <row r="1474" spans="1:19" x14ac:dyDescent="0.3">
      <c r="A1474" s="8" t="str">
        <f>salesTable[orderRef_final]</f>
        <v>SUSPICIOUS</v>
      </c>
      <c r="B1474" s="17" t="str">
        <f>salesTable[orderDate_final]</f>
        <v>OUT OF SCOPE</v>
      </c>
      <c r="C1474" s="17" t="str">
        <f>salesTable[CustomerID_final]</f>
        <v>C0274</v>
      </c>
      <c r="D1474" s="17" t="str">
        <f>salesTable[firstName_Final]</f>
        <v>KWAME</v>
      </c>
      <c r="E1474" s="17" t="str">
        <f>salesTable[lastName_final]</f>
        <v>BADU</v>
      </c>
      <c r="F1474" s="17" t="str">
        <f>salesTable[Region_Final]</f>
        <v>TAMALE</v>
      </c>
      <c r="G1474" t="str">
        <f>salesTable[productID_Final]</f>
        <v>P004</v>
      </c>
      <c r="H1474" t="str">
        <f>salesTable[productName_final]</f>
        <v>LASER PRINTER</v>
      </c>
      <c r="I1474" t="str">
        <f>salesTable[productCategory_finalStatus]</f>
        <v>OFFICE SUPPLIES</v>
      </c>
      <c r="J1474" t="str">
        <f>salesTable[customerType_Final]</f>
        <v>BUSINESS</v>
      </c>
      <c r="K1474" t="str">
        <f>salesTable[SalesChannel_final]</f>
        <v>ONLINE</v>
      </c>
      <c r="L1474" t="str">
        <f>salesTable[paymentMethod_Final]</f>
        <v>CASH</v>
      </c>
      <c r="M1474">
        <f>salesTable[Quantity_final]</f>
        <v>8</v>
      </c>
      <c r="N1474">
        <f>salesTable[UnitPrice_final]</f>
        <v>1600</v>
      </c>
      <c r="O1474">
        <f>salesTable[revenue_final]</f>
        <v>12800</v>
      </c>
      <c r="P1474" t="str">
        <f>salesTable[Phone_final]</f>
        <v>0203148827</v>
      </c>
      <c r="Q1474" t="str">
        <f>salesTable[email_final]</f>
        <v>Kwame.Badu88@Example.Com</v>
      </c>
      <c r="R1474" t="str">
        <f>salesTable[sources_final]</f>
        <v>Retail_POS_2025.csv</v>
      </c>
      <c r="S1474" s="22"/>
    </row>
    <row r="1475" spans="1:19" x14ac:dyDescent="0.3">
      <c r="A1475" s="8" t="str">
        <f>salesTable[orderRef_final]</f>
        <v>SUSPICIOUS</v>
      </c>
      <c r="B1475" s="17">
        <f>salesTable[orderDate_final]</f>
        <v>45715</v>
      </c>
      <c r="C1475" s="17" t="str">
        <f>salesTable[CustomerID_final]</f>
        <v>C0101</v>
      </c>
      <c r="D1475" s="17" t="str">
        <f>salesTable[firstName_Final]</f>
        <v>YAW</v>
      </c>
      <c r="E1475" s="17" t="str">
        <f>salesTable[lastName_final]</f>
        <v>BADU</v>
      </c>
      <c r="F1475" s="17" t="str">
        <f>salesTable[Region_Final]</f>
        <v>TAMALE</v>
      </c>
      <c r="G1475" t="str">
        <f>salesTable[productID_Final]</f>
        <v>P004</v>
      </c>
      <c r="H1475" t="str">
        <f>salesTable[productName_final]</f>
        <v>LASER PRINTER</v>
      </c>
      <c r="I1475" t="str">
        <f>salesTable[productCategory_finalStatus]</f>
        <v>OFFICE SUPPLIES</v>
      </c>
      <c r="J1475" t="str">
        <f>salesTable[customerType_Final]</f>
        <v>GOVERNMENT</v>
      </c>
      <c r="K1475" t="str">
        <f>salesTable[SalesChannel_final]</f>
        <v>AGENT</v>
      </c>
      <c r="L1475" t="str">
        <f>salesTable[paymentMethod_Final]</f>
        <v>CASH</v>
      </c>
      <c r="M1475">
        <f>salesTable[Quantity_final]</f>
        <v>10</v>
      </c>
      <c r="N1475" t="str">
        <f>salesTable[UnitPrice_final]</f>
        <v>INVALID</v>
      </c>
      <c r="O1475" t="str">
        <f>salesTable[revenue_final]</f>
        <v>INVALID</v>
      </c>
      <c r="P1475" t="str">
        <f>salesTable[Phone_final]</f>
        <v>0241234567</v>
      </c>
      <c r="Q1475" t="str">
        <f>salesTable[email_final]</f>
        <v>Yaw.Badu91@Example.Com</v>
      </c>
      <c r="R1475" t="str">
        <f>salesTable[sources_final]</f>
        <v>Mobile_App_Export.csv</v>
      </c>
      <c r="S1475" s="22"/>
    </row>
    <row r="1476" spans="1:19" x14ac:dyDescent="0.3">
      <c r="A1476" s="8" t="str">
        <f>salesTable[orderRef_final]</f>
        <v>SUSPICIOUS</v>
      </c>
      <c r="B1476" s="17" t="str">
        <f>salesTable[orderDate_final]</f>
        <v>OUT OF SCOPE</v>
      </c>
      <c r="C1476" s="17" t="str">
        <f>salesTable[CustomerID_final]</f>
        <v>C0389</v>
      </c>
      <c r="D1476" s="17" t="str">
        <f>salesTable[firstName_Final]</f>
        <v>AKOSUA</v>
      </c>
      <c r="E1476" s="17" t="str">
        <f>salesTable[lastName_final]</f>
        <v>MISSING</v>
      </c>
      <c r="F1476" s="17" t="str">
        <f>salesTable[Region_Final]</f>
        <v>TAMALE</v>
      </c>
      <c r="G1476" t="str">
        <f>salesTable[productID_Final]</f>
        <v>P001</v>
      </c>
      <c r="H1476" t="str">
        <f>salesTable[productName_final]</f>
        <v>LAPTOP PRO 14</v>
      </c>
      <c r="I1476" t="str">
        <f>salesTable[productCategory_finalStatus]</f>
        <v>ELECTRONICS</v>
      </c>
      <c r="J1476" t="str">
        <f>salesTable[customerType_Final]</f>
        <v>INDIVIDUAL</v>
      </c>
      <c r="K1476" t="str">
        <f>salesTable[SalesChannel_final]</f>
        <v>ONLINE</v>
      </c>
      <c r="L1476" t="str">
        <f>salesTable[paymentMethod_Final]</f>
        <v>CASH</v>
      </c>
      <c r="M1476">
        <f>salesTable[Quantity_final]</f>
        <v>1</v>
      </c>
      <c r="N1476">
        <f>salesTable[UnitPrice_final]</f>
        <v>4200</v>
      </c>
      <c r="O1476">
        <f>salesTable[revenue_final]</f>
        <v>4200</v>
      </c>
      <c r="P1476" t="str">
        <f>salesTable[Phone_final]</f>
        <v>0242252436</v>
      </c>
      <c r="Q1476" t="str">
        <f>salesTable[email_final]</f>
        <v>Akosua.Antwi58@Example.Com</v>
      </c>
      <c r="R1476" t="str">
        <f>salesTable[sources_final]</f>
        <v>Mobile_App_Export.csv</v>
      </c>
      <c r="S1476" s="22"/>
    </row>
    <row r="1477" spans="1:19" x14ac:dyDescent="0.3">
      <c r="A1477" s="8" t="str">
        <f>salesTable[orderRef_final]</f>
        <v>SUSPICIOUS</v>
      </c>
      <c r="B1477" s="17">
        <f>salesTable[orderDate_final]</f>
        <v>45875</v>
      </c>
      <c r="C1477" s="17" t="str">
        <f>salesTable[CustomerID_final]</f>
        <v>C0049</v>
      </c>
      <c r="D1477" s="17" t="str">
        <f>salesTable[firstName_Final]</f>
        <v>DANIEL</v>
      </c>
      <c r="E1477" s="17" t="str">
        <f>salesTable[lastName_final]</f>
        <v>ANTWI</v>
      </c>
      <c r="F1477" s="17" t="str">
        <f>salesTable[Region_Final]</f>
        <v>MISSING</v>
      </c>
      <c r="G1477" t="str">
        <f>salesTable[productID_Final]</f>
        <v>P007</v>
      </c>
      <c r="H1477" t="str">
        <f>salesTable[productName_final]</f>
        <v>COTTON SHIRT</v>
      </c>
      <c r="I1477" t="str">
        <f>salesTable[productCategory_finalStatus]</f>
        <v>CLOTHING</v>
      </c>
      <c r="J1477" t="str">
        <f>salesTable[customerType_Final]</f>
        <v>BUSINESS</v>
      </c>
      <c r="K1477" t="str">
        <f>salesTable[SalesChannel_final]</f>
        <v>ONLINE</v>
      </c>
      <c r="L1477" t="str">
        <f>salesTable[paymentMethod_Final]</f>
        <v>CARD</v>
      </c>
      <c r="M1477">
        <f>salesTable[Quantity_final]</f>
        <v>3</v>
      </c>
      <c r="N1477">
        <f>salesTable[UnitPrice_final]</f>
        <v>180</v>
      </c>
      <c r="O1477">
        <f>salesTable[revenue_final]</f>
        <v>540</v>
      </c>
      <c r="P1477" t="str">
        <f>salesTable[Phone_final]</f>
        <v>0543660668</v>
      </c>
      <c r="Q1477" t="str">
        <f>salesTable[email_final]</f>
        <v>Daniel.Antwi2@Example.Com</v>
      </c>
      <c r="R1477" t="str">
        <f>salesTable[sources_final]</f>
        <v>Mobile_App_Export.csv</v>
      </c>
      <c r="S1477" s="22"/>
    </row>
    <row r="1478" spans="1:19" x14ac:dyDescent="0.3">
      <c r="A1478" s="8" t="str">
        <f>salesTable[orderRef_final]</f>
        <v>SUSPICIOUS</v>
      </c>
      <c r="B1478" s="17" t="str">
        <f>salesTable[orderDate_final]</f>
        <v>OUT OF SCOPE</v>
      </c>
      <c r="C1478" s="17" t="str">
        <f>salesTable[CustomerID_final]</f>
        <v>C0332</v>
      </c>
      <c r="D1478" s="17" t="str">
        <f>salesTable[firstName_Final]</f>
        <v>ABENA</v>
      </c>
      <c r="E1478" s="17" t="str">
        <f>salesTable[lastName_final]</f>
        <v>MENSAH</v>
      </c>
      <c r="F1478" s="17" t="str">
        <f>salesTable[Region_Final]</f>
        <v>HO</v>
      </c>
      <c r="G1478" t="str">
        <f>salesTable[productID_Final]</f>
        <v>P004</v>
      </c>
      <c r="H1478" t="str">
        <f>salesTable[productName_final]</f>
        <v>LASER PRINTER</v>
      </c>
      <c r="I1478" t="str">
        <f>salesTable[productCategory_finalStatus]</f>
        <v>OFFICE SUPPLIES</v>
      </c>
      <c r="J1478" t="str">
        <f>salesTable[customerType_Final]</f>
        <v>INDIVIDUAL</v>
      </c>
      <c r="K1478" t="str">
        <f>salesTable[SalesChannel_final]</f>
        <v>ONLINE</v>
      </c>
      <c r="L1478" t="str">
        <f>salesTable[paymentMethod_Final]</f>
        <v>CARD</v>
      </c>
      <c r="M1478">
        <f>salesTable[Quantity_final]</f>
        <v>2</v>
      </c>
      <c r="N1478">
        <f>salesTable[UnitPrice_final]</f>
        <v>1650</v>
      </c>
      <c r="O1478">
        <f>salesTable[revenue_final]</f>
        <v>3300</v>
      </c>
      <c r="P1478" t="str">
        <f>salesTable[Phone_final]</f>
        <v>0274784007</v>
      </c>
      <c r="Q1478" t="str">
        <f>salesTable[email_final]</f>
        <v>Abena.Mensah43@Example.Com</v>
      </c>
      <c r="R1478" t="str">
        <f>salesTable[sources_final]</f>
        <v>Agent_App_2025.csv</v>
      </c>
      <c r="S1478" s="22"/>
    </row>
    <row r="1479" spans="1:19" x14ac:dyDescent="0.3">
      <c r="A1479" s="8" t="str">
        <f>salesTable[orderRef_final]</f>
        <v>SUSPICIOUS</v>
      </c>
      <c r="B1479" s="17" t="str">
        <f>salesTable[orderDate_final]</f>
        <v>OUT OF SCOPE</v>
      </c>
      <c r="C1479" s="17" t="str">
        <f>salesTable[CustomerID_final]</f>
        <v>C0191</v>
      </c>
      <c r="D1479" s="17" t="str">
        <f>salesTable[firstName_Final]</f>
        <v>AMA</v>
      </c>
      <c r="E1479" s="17" t="str">
        <f>salesTable[lastName_final]</f>
        <v>ARTHUR</v>
      </c>
      <c r="F1479" s="17" t="str">
        <f>salesTable[Region_Final]</f>
        <v>HO</v>
      </c>
      <c r="G1479" t="str">
        <f>salesTable[productID_Final]</f>
        <v>P006</v>
      </c>
      <c r="H1479" t="str">
        <f>salesTable[productName_final]</f>
        <v>STANDING DESK</v>
      </c>
      <c r="I1479" t="str">
        <f>salesTable[productCategory_finalStatus]</f>
        <v>FURNITURE</v>
      </c>
      <c r="J1479" t="str">
        <f>salesTable[customerType_Final]</f>
        <v>BUSINESS</v>
      </c>
      <c r="K1479" t="str">
        <f>salesTable[SalesChannel_final]</f>
        <v>AGENT</v>
      </c>
      <c r="L1479" t="str">
        <f>salesTable[paymentMethod_Final]</f>
        <v>CASH</v>
      </c>
      <c r="M1479">
        <f>salesTable[Quantity_final]</f>
        <v>1</v>
      </c>
      <c r="N1479">
        <f>salesTable[UnitPrice_final]</f>
        <v>1900</v>
      </c>
      <c r="O1479">
        <f>salesTable[revenue_final]</f>
        <v>1900</v>
      </c>
      <c r="P1479" t="str">
        <f>salesTable[Phone_final]</f>
        <v>0503824679</v>
      </c>
      <c r="Q1479" t="str">
        <f>salesTable[email_final]</f>
        <v>Ama.Arthur38@Example.Com</v>
      </c>
      <c r="R1479" t="str">
        <f>salesTable[sources_final]</f>
        <v>Retail_POS_2025.csv</v>
      </c>
      <c r="S1479" s="22"/>
    </row>
    <row r="1480" spans="1:19" x14ac:dyDescent="0.3">
      <c r="A1480" s="8" t="str">
        <f>salesTable[orderRef_final]</f>
        <v>SUSPICIOUS</v>
      </c>
      <c r="B1480" s="17">
        <f>salesTable[orderDate_final]</f>
        <v>46011</v>
      </c>
      <c r="C1480" s="17" t="str">
        <f>salesTable[CustomerID_final]</f>
        <v>C0177</v>
      </c>
      <c r="D1480" s="17" t="str">
        <f>salesTable[firstName_Final]</f>
        <v>MICHAEL</v>
      </c>
      <c r="E1480" s="17" t="str">
        <f>salesTable[lastName_final]</f>
        <v>ANTWI</v>
      </c>
      <c r="F1480" s="17" t="str">
        <f>salesTable[Region_Final]</f>
        <v>HO</v>
      </c>
      <c r="G1480" t="str">
        <f>salesTable[productID_Final]</f>
        <v>P006</v>
      </c>
      <c r="H1480" t="str">
        <f>salesTable[productName_final]</f>
        <v>STANDING DESK</v>
      </c>
      <c r="I1480" t="str">
        <f>salesTable[productCategory_finalStatus]</f>
        <v>FURNITURE</v>
      </c>
      <c r="J1480" t="str">
        <f>salesTable[customerType_Final]</f>
        <v>GOVERNMENT</v>
      </c>
      <c r="K1480" t="str">
        <f>salesTable[SalesChannel_final]</f>
        <v>ONLINE</v>
      </c>
      <c r="L1480" t="str">
        <f>salesTable[paymentMethod_Final]</f>
        <v>CASH</v>
      </c>
      <c r="M1480">
        <f>salesTable[Quantity_final]</f>
        <v>4</v>
      </c>
      <c r="N1480">
        <f>salesTable[UnitPrice_final]</f>
        <v>1900</v>
      </c>
      <c r="O1480">
        <f>salesTable[revenue_final]</f>
        <v>7600</v>
      </c>
      <c r="P1480" t="str">
        <f>salesTable[Phone_final]</f>
        <v>0266551453</v>
      </c>
      <c r="Q1480" t="str">
        <f>salesTable[email_final]</f>
        <v>Michael.Antwi48@Example.Com</v>
      </c>
      <c r="R1480" t="str">
        <f>salesTable[sources_final]</f>
        <v>Mobile_App_Export.csv</v>
      </c>
      <c r="S1480" s="22"/>
    </row>
    <row r="1481" spans="1:19" x14ac:dyDescent="0.3">
      <c r="A1481" s="8" t="str">
        <f>salesTable[orderRef_final]</f>
        <v>SUSPICIOUS</v>
      </c>
      <c r="B1481" s="17">
        <f>salesTable[orderDate_final]</f>
        <v>45922</v>
      </c>
      <c r="C1481" s="17" t="str">
        <f>salesTable[CustomerID_final]</f>
        <v>C0350</v>
      </c>
      <c r="D1481" s="17" t="str">
        <f>salesTable[firstName_Final]</f>
        <v>NAA</v>
      </c>
      <c r="E1481" s="17" t="str">
        <f>salesTable[lastName_final]</f>
        <v>ARTHUR</v>
      </c>
      <c r="F1481" s="17" t="str">
        <f>salesTable[Region_Final]</f>
        <v>TAMALE</v>
      </c>
      <c r="G1481" t="str">
        <f>salesTable[productID_Final]</f>
        <v>P003</v>
      </c>
      <c r="H1481" t="str">
        <f>salesTable[productName_final]</f>
        <v>WIRELESS HEADSET</v>
      </c>
      <c r="I1481" t="str">
        <f>salesTable[productCategory_finalStatus]</f>
        <v>ELECTRONICS</v>
      </c>
      <c r="J1481" t="str">
        <f>salesTable[customerType_Final]</f>
        <v>INDIVIDUAL</v>
      </c>
      <c r="K1481" t="str">
        <f>salesTable[SalesChannel_final]</f>
        <v>IN-STORE</v>
      </c>
      <c r="L1481" t="str">
        <f>salesTable[paymentMethod_Final]</f>
        <v>CARD</v>
      </c>
      <c r="M1481">
        <f>salesTable[Quantity_final]</f>
        <v>2</v>
      </c>
      <c r="N1481">
        <f>salesTable[UnitPrice_final]</f>
        <v>420</v>
      </c>
      <c r="O1481">
        <f>salesTable[revenue_final]</f>
        <v>840</v>
      </c>
      <c r="P1481" t="str">
        <f>salesTable[Phone_final]</f>
        <v>0244104916</v>
      </c>
      <c r="Q1481" t="str">
        <f>salesTable[email_final]</f>
        <v>Naa.Arthur95Example.Com</v>
      </c>
      <c r="R1481" t="str">
        <f>salesTable[sources_final]</f>
        <v>Retail_POS_2025.csv</v>
      </c>
      <c r="S1481" s="22"/>
    </row>
    <row r="1482" spans="1:19" x14ac:dyDescent="0.3">
      <c r="A1482" s="8" t="str">
        <f>salesTable[orderRef_final]</f>
        <v>SUSPICIOUS</v>
      </c>
      <c r="B1482" s="17">
        <f>salesTable[orderDate_final]</f>
        <v>45838</v>
      </c>
      <c r="C1482" s="17" t="str">
        <f>salesTable[CustomerID_final]</f>
        <v>C0149</v>
      </c>
      <c r="D1482" s="17" t="str">
        <f>salesTable[firstName_Final]</f>
        <v>KOJO</v>
      </c>
      <c r="E1482" s="17" t="str">
        <f>salesTable[lastName_final]</f>
        <v>ARTHUR</v>
      </c>
      <c r="F1482" s="17" t="str">
        <f>salesTable[Region_Final]</f>
        <v>TAMALE</v>
      </c>
      <c r="G1482" t="str">
        <f>salesTable[productID_Final]</f>
        <v>P004</v>
      </c>
      <c r="H1482" t="str">
        <f>salesTable[productName_final]</f>
        <v>LASER PRINTER</v>
      </c>
      <c r="I1482" t="str">
        <f>salesTable[productCategory_finalStatus]</f>
        <v>OFFICE SUPPLIES</v>
      </c>
      <c r="J1482" t="str">
        <f>salesTable[customerType_Final]</f>
        <v>BUSINESS</v>
      </c>
      <c r="K1482" t="str">
        <f>salesTable[SalesChannel_final]</f>
        <v>MOBILE APP</v>
      </c>
      <c r="L1482" t="str">
        <f>salesTable[paymentMethod_Final]</f>
        <v>CASH</v>
      </c>
      <c r="M1482">
        <f>salesTable[Quantity_final]</f>
        <v>3</v>
      </c>
      <c r="N1482">
        <f>salesTable[UnitPrice_final]</f>
        <v>1650</v>
      </c>
      <c r="O1482">
        <f>salesTable[revenue_final]</f>
        <v>4950</v>
      </c>
      <c r="P1482" t="str">
        <f>salesTable[Phone_final]</f>
        <v>0201524956</v>
      </c>
      <c r="Q1482" t="str">
        <f>salesTable[email_final]</f>
        <v>Kojo.Arthur68@Example.Com</v>
      </c>
      <c r="R1482" t="str">
        <f>salesTable[sources_final]</f>
        <v>Online_Sales_2025.xlsx</v>
      </c>
      <c r="S1482" s="22"/>
    </row>
    <row r="1483" spans="1:19" x14ac:dyDescent="0.3">
      <c r="A1483" s="8" t="str">
        <f>salesTable[orderRef_final]</f>
        <v>SUSPICIOUS</v>
      </c>
      <c r="B1483" s="17" t="str">
        <f>salesTable[orderDate_final]</f>
        <v>OUT OF SCOPE</v>
      </c>
      <c r="C1483" s="17" t="str">
        <f>salesTable[CustomerID_final]</f>
        <v>C0111</v>
      </c>
      <c r="D1483" s="17" t="str">
        <f>salesTable[firstName_Final]</f>
        <v>KOFI</v>
      </c>
      <c r="E1483" s="17" t="str">
        <f>salesTable[lastName_final]</f>
        <v>ADDO</v>
      </c>
      <c r="F1483" s="17" t="str">
        <f>salesTable[Region_Final]</f>
        <v>HO</v>
      </c>
      <c r="G1483" t="str">
        <f>salesTable[productID_Final]</f>
        <v>P010</v>
      </c>
      <c r="H1483" t="str">
        <f>salesTable[productName_final]</f>
        <v>AIR CONDITIONER</v>
      </c>
      <c r="I1483" t="str">
        <f>salesTable[productCategory_finalStatus]</f>
        <v>HOME APPLIANCES</v>
      </c>
      <c r="J1483" t="str">
        <f>salesTable[customerType_Final]</f>
        <v>INDIVIDUAL</v>
      </c>
      <c r="K1483" t="str">
        <f>salesTable[SalesChannel_final]</f>
        <v>MOBILE APP</v>
      </c>
      <c r="L1483" t="str">
        <f>salesTable[paymentMethod_Final]</f>
        <v>CARD</v>
      </c>
      <c r="M1483">
        <f>salesTable[Quantity_final]</f>
        <v>1</v>
      </c>
      <c r="N1483">
        <f>salesTable[UnitPrice_final]</f>
        <v>3500</v>
      </c>
      <c r="O1483">
        <f>salesTable[revenue_final]</f>
        <v>3500</v>
      </c>
      <c r="P1483" t="str">
        <f>salesTable[Phone_final]</f>
        <v>0555556734</v>
      </c>
      <c r="Q1483" t="str">
        <f>salesTable[email_final]</f>
        <v>Kofi.Addo23@Example.Com</v>
      </c>
      <c r="R1483" t="str">
        <f>salesTable[sources_final]</f>
        <v>Mobile_App_Export.csv</v>
      </c>
      <c r="S1483" s="22"/>
    </row>
    <row r="1484" spans="1:19" x14ac:dyDescent="0.3">
      <c r="A1484" s="8" t="str">
        <f>salesTable[orderRef_final]</f>
        <v>SUSPICIOUS</v>
      </c>
      <c r="B1484" s="17">
        <f>salesTable[orderDate_final]</f>
        <v>45687</v>
      </c>
      <c r="C1484" s="17" t="str">
        <f>salesTable[CustomerID_final]</f>
        <v>C0024</v>
      </c>
      <c r="D1484" s="17" t="str">
        <f>salesTable[firstName_Final]</f>
        <v>ABENA</v>
      </c>
      <c r="E1484" s="17" t="str">
        <f>salesTable[lastName_final]</f>
        <v>OSEI</v>
      </c>
      <c r="F1484" s="17" t="str">
        <f>salesTable[Region_Final]</f>
        <v>TAMALE</v>
      </c>
      <c r="G1484" t="str">
        <f>salesTable[productID_Final]</f>
        <v>P004</v>
      </c>
      <c r="H1484" t="str">
        <f>salesTable[productName_final]</f>
        <v>LASER PRINTER</v>
      </c>
      <c r="I1484" t="str">
        <f>salesTable[productCategory_finalStatus]</f>
        <v>OFFICE SUPPLIES</v>
      </c>
      <c r="J1484" t="str">
        <f>salesTable[customerType_Final]</f>
        <v>BUSINESS</v>
      </c>
      <c r="K1484" t="str">
        <f>salesTable[SalesChannel_final]</f>
        <v>IN-STORE</v>
      </c>
      <c r="L1484" t="str">
        <f>salesTable[paymentMethod_Final]</f>
        <v>MOBILE MONEY</v>
      </c>
      <c r="M1484">
        <f>salesTable[Quantity_final]</f>
        <v>7</v>
      </c>
      <c r="N1484">
        <f>salesTable[UnitPrice_final]</f>
        <v>1650</v>
      </c>
      <c r="O1484">
        <f>salesTable[revenue_final]</f>
        <v>11550</v>
      </c>
      <c r="P1484" t="str">
        <f>salesTable[Phone_final]</f>
        <v>0555657452</v>
      </c>
      <c r="Q1484" t="str">
        <f>salesTable[email_final]</f>
        <v>Abena.Osei49@Example.Com</v>
      </c>
      <c r="R1484" t="str">
        <f>salesTable[sources_final]</f>
        <v>Retail_POS_2025.csv</v>
      </c>
      <c r="S1484" s="22"/>
    </row>
    <row r="1485" spans="1:19" x14ac:dyDescent="0.3">
      <c r="A1485" s="8" t="str">
        <f>salesTable[orderRef_final]</f>
        <v>SUSPICIOUS</v>
      </c>
      <c r="B1485" s="17">
        <f>salesTable[orderDate_final]</f>
        <v>45713</v>
      </c>
      <c r="C1485" s="17" t="str">
        <f>salesTable[CustomerID_final]</f>
        <v>C0267</v>
      </c>
      <c r="D1485" s="17" t="str">
        <f>salesTable[firstName_Final]</f>
        <v>ESI</v>
      </c>
      <c r="E1485" s="17" t="str">
        <f>salesTable[lastName_final]</f>
        <v>APPIAH</v>
      </c>
      <c r="F1485" s="17" t="str">
        <f>salesTable[Region_Final]</f>
        <v>TAMALE</v>
      </c>
      <c r="G1485" t="str">
        <f>salesTable[productID_Final]</f>
        <v>P010</v>
      </c>
      <c r="H1485" t="str">
        <f>salesTable[productName_final]</f>
        <v>AIR CONDITIONER</v>
      </c>
      <c r="I1485" t="str">
        <f>salesTable[productCategory_finalStatus]</f>
        <v>HOME APPLIANCES</v>
      </c>
      <c r="J1485" t="str">
        <f>salesTable[customerType_Final]</f>
        <v>GOVERNMENT</v>
      </c>
      <c r="K1485" t="str">
        <f>salesTable[SalesChannel_final]</f>
        <v>IN-STORE</v>
      </c>
      <c r="L1485" t="str">
        <f>salesTable[paymentMethod_Final]</f>
        <v>CARD</v>
      </c>
      <c r="M1485" t="str">
        <f>salesTable[Quantity_final]</f>
        <v>INVALID</v>
      </c>
      <c r="N1485">
        <f>salesTable[UnitPrice_final]</f>
        <v>3600</v>
      </c>
      <c r="O1485" t="str">
        <f>salesTable[revenue_final]</f>
        <v>INVALID</v>
      </c>
      <c r="P1485" t="str">
        <f>salesTable[Phone_final]</f>
        <v>0242771655</v>
      </c>
      <c r="Q1485" t="str">
        <f>salesTable[email_final]</f>
        <v>Esi.Appiah95Example.Com</v>
      </c>
      <c r="R1485" t="str">
        <f>salesTable[sources_final]</f>
        <v>Online_Sales_2025.xlsx</v>
      </c>
      <c r="S1485" s="22"/>
    </row>
    <row r="1486" spans="1:19" x14ac:dyDescent="0.3">
      <c r="A1486" s="8" t="str">
        <f>salesTable[orderRef_final]</f>
        <v>SUSPICIOUS</v>
      </c>
      <c r="B1486" s="17">
        <f>salesTable[orderDate_final]</f>
        <v>45783</v>
      </c>
      <c r="C1486" s="17" t="str">
        <f>salesTable[CustomerID_final]</f>
        <v>C0020</v>
      </c>
      <c r="D1486" s="17" t="str">
        <f>salesTable[firstName_Final]</f>
        <v>MISSING</v>
      </c>
      <c r="E1486" s="17" t="str">
        <f>salesTable[lastName_final]</f>
        <v>BOATENG</v>
      </c>
      <c r="F1486" s="17" t="str">
        <f>salesTable[Region_Final]</f>
        <v>HO</v>
      </c>
      <c r="G1486" t="str">
        <f>salesTable[productID_Final]</f>
        <v>P009</v>
      </c>
      <c r="H1486" t="str">
        <f>salesTable[productName_final]</f>
        <v>FILING CABINET</v>
      </c>
      <c r="I1486" t="str">
        <f>salesTable[productCategory_finalStatus]</f>
        <v>OFFICE SUPPLIES</v>
      </c>
      <c r="J1486" t="str">
        <f>salesTable[customerType_Final]</f>
        <v>INDIVIDUAL</v>
      </c>
      <c r="K1486" t="str">
        <f>salesTable[SalesChannel_final]</f>
        <v>IN-STORE</v>
      </c>
      <c r="L1486" t="str">
        <f>salesTable[paymentMethod_Final]</f>
        <v>CARD</v>
      </c>
      <c r="M1486">
        <f>salesTable[Quantity_final]</f>
        <v>10</v>
      </c>
      <c r="N1486">
        <f>salesTable[UnitPrice_final]</f>
        <v>980</v>
      </c>
      <c r="O1486">
        <f>salesTable[revenue_final]</f>
        <v>9800</v>
      </c>
      <c r="P1486" t="str">
        <f>salesTable[Phone_final]</f>
        <v>0501153981</v>
      </c>
      <c r="Q1486" t="str">
        <f>salesTable[email_final]</f>
        <v>Ama.Boateng76@Example.Com</v>
      </c>
      <c r="R1486" t="str">
        <f>salesTable[sources_final]</f>
        <v>Retail_POS_2025.csv</v>
      </c>
      <c r="S1486" s="22"/>
    </row>
    <row r="1487" spans="1:19" x14ac:dyDescent="0.3">
      <c r="A1487" s="8" t="str">
        <f>salesTable[orderRef_final]</f>
        <v>SUSPICIOUS</v>
      </c>
      <c r="B1487" s="17">
        <f>salesTable[orderDate_final]</f>
        <v>45717</v>
      </c>
      <c r="C1487" s="17" t="str">
        <f>salesTable[CustomerID_final]</f>
        <v>C0218</v>
      </c>
      <c r="D1487" s="17" t="str">
        <f>salesTable[firstName_Final]</f>
        <v>MICHAEL</v>
      </c>
      <c r="E1487" s="17" t="str">
        <f>salesTable[lastName_final]</f>
        <v>ASARE</v>
      </c>
      <c r="F1487" s="17" t="str">
        <f>salesTable[Region_Final]</f>
        <v>HO</v>
      </c>
      <c r="G1487" t="str">
        <f>salesTable[productID_Final]</f>
        <v>P008</v>
      </c>
      <c r="H1487" t="str">
        <f>salesTable[productName_final]</f>
        <v>MICROWAVE 25L</v>
      </c>
      <c r="I1487" t="str">
        <f>salesTable[productCategory_finalStatus]</f>
        <v>HOME APPLIANCES</v>
      </c>
      <c r="J1487" t="str">
        <f>salesTable[customerType_Final]</f>
        <v>INDIVIDUAL</v>
      </c>
      <c r="K1487" t="str">
        <f>salesTable[SalesChannel_final]</f>
        <v>MOBILE APP</v>
      </c>
      <c r="L1487" t="str">
        <f>salesTable[paymentMethod_Final]</f>
        <v>MOBILE MONEY</v>
      </c>
      <c r="M1487">
        <f>salesTable[Quantity_final]</f>
        <v>2</v>
      </c>
      <c r="N1487">
        <f>salesTable[UnitPrice_final]</f>
        <v>1250</v>
      </c>
      <c r="O1487">
        <f>salesTable[revenue_final]</f>
        <v>2500</v>
      </c>
      <c r="P1487" t="str">
        <f>salesTable[Phone_final]</f>
        <v>0541825879</v>
      </c>
      <c r="Q1487" t="str">
        <f>salesTable[email_final]</f>
        <v>Michael.Asare49@Example.Com</v>
      </c>
      <c r="R1487" t="str">
        <f>salesTable[sources_final]</f>
        <v>Agent_App_2025.csv</v>
      </c>
      <c r="S1487" s="22"/>
    </row>
    <row r="1488" spans="1:19" x14ac:dyDescent="0.3">
      <c r="A1488" s="8" t="str">
        <f>salesTable[orderRef_final]</f>
        <v>SUSPICIOUS</v>
      </c>
      <c r="B1488" s="17">
        <f>salesTable[orderDate_final]</f>
        <v>45782</v>
      </c>
      <c r="C1488" s="17" t="str">
        <f>salesTable[CustomerID_final]</f>
        <v>C0079</v>
      </c>
      <c r="D1488" s="17" t="str">
        <f>salesTable[firstName_Final]</f>
        <v>NAA</v>
      </c>
      <c r="E1488" s="17" t="str">
        <f>salesTable[lastName_final]</f>
        <v>MENSAH</v>
      </c>
      <c r="F1488" s="17" t="str">
        <f>salesTable[Region_Final]</f>
        <v>HO</v>
      </c>
      <c r="G1488" t="str">
        <f>salesTable[productID_Final]</f>
        <v>P011</v>
      </c>
      <c r="H1488" t="str">
        <f>salesTable[productName_final]</f>
        <v>EXECUTIVE DESK</v>
      </c>
      <c r="I1488" t="str">
        <f>salesTable[productCategory_finalStatus]</f>
        <v>FURNITURE</v>
      </c>
      <c r="J1488" t="str">
        <f>salesTable[customerType_Final]</f>
        <v>INDIVIDUAL</v>
      </c>
      <c r="K1488" t="str">
        <f>salesTable[SalesChannel_final]</f>
        <v>ONLINE</v>
      </c>
      <c r="L1488" t="str">
        <f>salesTable[paymentMethod_Final]</f>
        <v>MOBILE MONEY</v>
      </c>
      <c r="M1488">
        <f>salesTable[Quantity_final]</f>
        <v>2</v>
      </c>
      <c r="N1488">
        <f>salesTable[UnitPrice_final]</f>
        <v>2400</v>
      </c>
      <c r="O1488">
        <f>salesTable[revenue_final]</f>
        <v>4800</v>
      </c>
      <c r="P1488" t="str">
        <f>salesTable[Phone_final]</f>
        <v>0244530942</v>
      </c>
      <c r="Q1488" t="str">
        <f>salesTable[email_final]</f>
        <v>Naa.Mensah99@Example.Com</v>
      </c>
      <c r="R1488" t="str">
        <f>salesTable[sources_final]</f>
        <v>Online_Sales_2025.xlsx</v>
      </c>
      <c r="S1488" s="22"/>
    </row>
    <row r="1489" spans="1:19" x14ac:dyDescent="0.3">
      <c r="A1489" s="8" t="str">
        <f>salesTable[orderRef_final]</f>
        <v>SUSPICIOUS</v>
      </c>
      <c r="B1489" s="17">
        <f>salesTable[orderDate_final]</f>
        <v>45929</v>
      </c>
      <c r="C1489" s="17" t="str">
        <f>salesTable[CustomerID_final]</f>
        <v>C0004</v>
      </c>
      <c r="D1489" s="17" t="str">
        <f>salesTable[firstName_Final]</f>
        <v>ABENA</v>
      </c>
      <c r="E1489" s="17" t="str">
        <f>salesTable[lastName_final]</f>
        <v>BADU</v>
      </c>
      <c r="F1489" s="17" t="str">
        <f>salesTable[Region_Final]</f>
        <v>TAMALE</v>
      </c>
      <c r="G1489" t="str">
        <f>salesTable[productID_Final]</f>
        <v>P001</v>
      </c>
      <c r="H1489" t="str">
        <f>salesTable[productName_final]</f>
        <v>LAPTOP PRO 14</v>
      </c>
      <c r="I1489" t="str">
        <f>salesTable[productCategory_finalStatus]</f>
        <v>ELECTRONICS</v>
      </c>
      <c r="J1489" t="str">
        <f>salesTable[customerType_Final]</f>
        <v>GOVERNMENT</v>
      </c>
      <c r="K1489" t="str">
        <f>salesTable[SalesChannel_final]</f>
        <v>AGENT</v>
      </c>
      <c r="L1489" t="str">
        <f>salesTable[paymentMethod_Final]</f>
        <v>CARD</v>
      </c>
      <c r="M1489">
        <f>salesTable[Quantity_final]</f>
        <v>2</v>
      </c>
      <c r="N1489">
        <f>salesTable[UnitPrice_final]</f>
        <v>4200</v>
      </c>
      <c r="O1489">
        <f>salesTable[revenue_final]</f>
        <v>8400</v>
      </c>
      <c r="P1489" t="str">
        <f>salesTable[Phone_final]</f>
        <v>0502973548</v>
      </c>
      <c r="Q1489" t="str">
        <f>salesTable[email_final]</f>
        <v>Abena.Badu43@Example.Com</v>
      </c>
      <c r="R1489" t="str">
        <f>salesTable[sources_final]</f>
        <v>Retail_POS_2025.csv</v>
      </c>
      <c r="S1489" s="22"/>
    </row>
    <row r="1490" spans="1:19" x14ac:dyDescent="0.3">
      <c r="A1490" s="8" t="str">
        <f>salesTable[orderRef_final]</f>
        <v>SUSPICIOUS</v>
      </c>
      <c r="B1490" s="17" t="str">
        <f>salesTable[orderDate_final]</f>
        <v>OUT OF SCOPE</v>
      </c>
      <c r="C1490" s="17" t="str">
        <f>salesTable[CustomerID_final]</f>
        <v>C0344</v>
      </c>
      <c r="D1490" s="17" t="str">
        <f>salesTable[firstName_Final]</f>
        <v>MISSING</v>
      </c>
      <c r="E1490" s="17" t="str">
        <f>salesTable[lastName_final]</f>
        <v>BADU</v>
      </c>
      <c r="F1490" s="17" t="str">
        <f>salesTable[Region_Final]</f>
        <v>HO</v>
      </c>
      <c r="G1490" t="str">
        <f>salesTable[productID_Final]</f>
        <v>P001</v>
      </c>
      <c r="H1490" t="str">
        <f>salesTable[productName_final]</f>
        <v>LAPTOP PRO 14</v>
      </c>
      <c r="I1490" t="str">
        <f>salesTable[productCategory_finalStatus]</f>
        <v>ELECTRONICS</v>
      </c>
      <c r="J1490" t="str">
        <f>salesTable[customerType_Final]</f>
        <v>INDIVIDUAL</v>
      </c>
      <c r="K1490" t="str">
        <f>salesTable[SalesChannel_final]</f>
        <v>MOBILE APP</v>
      </c>
      <c r="L1490" t="str">
        <f>salesTable[paymentMethod_Final]</f>
        <v>MOBILE MONEY</v>
      </c>
      <c r="M1490">
        <f>salesTable[Quantity_final]</f>
        <v>8</v>
      </c>
      <c r="N1490">
        <f>salesTable[UnitPrice_final]</f>
        <v>4200</v>
      </c>
      <c r="O1490">
        <f>salesTable[revenue_final]</f>
        <v>33600</v>
      </c>
      <c r="P1490" t="str">
        <f>salesTable[Phone_final]</f>
        <v>0503075939</v>
      </c>
      <c r="Q1490" t="str">
        <f>salesTable[email_final]</f>
        <v>Abena.Badu31@Example.Com</v>
      </c>
      <c r="R1490" t="str">
        <f>salesTable[sources_final]</f>
        <v>Online_Sales_2025.xlsx</v>
      </c>
      <c r="S1490" s="22"/>
    </row>
    <row r="1491" spans="1:19" x14ac:dyDescent="0.3">
      <c r="A1491" s="8" t="str">
        <f>salesTable[orderRef_final]</f>
        <v>SUSPICIOUS</v>
      </c>
      <c r="B1491" s="17">
        <f>salesTable[orderDate_final]</f>
        <v>46012</v>
      </c>
      <c r="C1491" s="17" t="str">
        <f>salesTable[CustomerID_final]</f>
        <v>C0392</v>
      </c>
      <c r="D1491" s="17" t="str">
        <f>salesTable[firstName_Final]</f>
        <v>AMA</v>
      </c>
      <c r="E1491" s="17" t="str">
        <f>salesTable[lastName_final]</f>
        <v>BADU</v>
      </c>
      <c r="F1491" s="17" t="str">
        <f>salesTable[Region_Final]</f>
        <v>TAMALE</v>
      </c>
      <c r="G1491" t="str">
        <f>salesTable[productID_Final]</f>
        <v>P009</v>
      </c>
      <c r="H1491" t="str">
        <f>salesTable[productName_final]</f>
        <v>FILING CABINET</v>
      </c>
      <c r="I1491" t="str">
        <f>salesTable[productCategory_finalStatus]</f>
        <v>OFFICE SUPPLIES</v>
      </c>
      <c r="J1491" t="str">
        <f>salesTable[customerType_Final]</f>
        <v>INDIVIDUAL</v>
      </c>
      <c r="K1491" t="str">
        <f>salesTable[SalesChannel_final]</f>
        <v>MOBILE APP</v>
      </c>
      <c r="L1491" t="str">
        <f>salesTable[paymentMethod_Final]</f>
        <v>CARD</v>
      </c>
      <c r="M1491">
        <f>salesTable[Quantity_final]</f>
        <v>10</v>
      </c>
      <c r="N1491">
        <f>salesTable[UnitPrice_final]</f>
        <v>980</v>
      </c>
      <c r="O1491">
        <f>salesTable[revenue_final]</f>
        <v>9800</v>
      </c>
      <c r="P1491" t="str">
        <f>salesTable[Phone_final]</f>
        <v>0596397771</v>
      </c>
      <c r="Q1491" t="str">
        <f>salesTable[email_final]</f>
        <v>Ama.Badu28@Example.Com</v>
      </c>
      <c r="R1491" t="str">
        <f>salesTable[sources_final]</f>
        <v>Online_Sales_2025.xlsx</v>
      </c>
      <c r="S1491" s="22"/>
    </row>
    <row r="1492" spans="1:19" x14ac:dyDescent="0.3">
      <c r="A1492" s="8" t="str">
        <f>salesTable[orderRef_final]</f>
        <v>SUSPICIOUS</v>
      </c>
      <c r="B1492" s="17" t="str">
        <f>salesTable[orderDate_final]</f>
        <v>OUT OF SCOPE</v>
      </c>
      <c r="C1492" s="17" t="str">
        <f>salesTable[CustomerID_final]</f>
        <v>C0157</v>
      </c>
      <c r="D1492" s="17" t="str">
        <f>salesTable[firstName_Final]</f>
        <v>MICHAEL</v>
      </c>
      <c r="E1492" s="17" t="str">
        <f>salesTable[lastName_final]</f>
        <v>BOATENG</v>
      </c>
      <c r="F1492" s="17" t="str">
        <f>salesTable[Region_Final]</f>
        <v>TAMALE</v>
      </c>
      <c r="G1492" t="str">
        <f>salesTable[productID_Final]</f>
        <v>P011</v>
      </c>
      <c r="H1492" t="str">
        <f>salesTable[productName_final]</f>
        <v>EXECUTIVE DESK</v>
      </c>
      <c r="I1492" t="str">
        <f>salesTable[productCategory_finalStatus]</f>
        <v>FURNITURE</v>
      </c>
      <c r="J1492" t="str">
        <f>salesTable[customerType_Final]</f>
        <v>INDIVIDUAL</v>
      </c>
      <c r="K1492" t="str">
        <f>salesTable[SalesChannel_final]</f>
        <v>ONLINE</v>
      </c>
      <c r="L1492" t="str">
        <f>salesTable[paymentMethod_Final]</f>
        <v>BANK TRANSFER</v>
      </c>
      <c r="M1492">
        <f>salesTable[Quantity_final]</f>
        <v>8</v>
      </c>
      <c r="N1492">
        <f>salesTable[UnitPrice_final]</f>
        <v>2400</v>
      </c>
      <c r="O1492">
        <f>salesTable[revenue_final]</f>
        <v>19200</v>
      </c>
      <c r="P1492" t="str">
        <f>salesTable[Phone_final]</f>
        <v>0202658670</v>
      </c>
      <c r="Q1492" t="str">
        <f>salesTable[email_final]</f>
        <v>Michael.Boateng10@Example.Com</v>
      </c>
      <c r="R1492" t="str">
        <f>salesTable[sources_final]</f>
        <v>Retail_POS_2025.csv</v>
      </c>
      <c r="S1492" s="22"/>
    </row>
    <row r="1493" spans="1:19" x14ac:dyDescent="0.3">
      <c r="A1493" s="8" t="str">
        <f>salesTable[orderRef_final]</f>
        <v>SUSPICIOUS</v>
      </c>
      <c r="B1493" s="17" t="str">
        <f>salesTable[orderDate_final]</f>
        <v>OUT OF SCOPE</v>
      </c>
      <c r="C1493" s="17" t="str">
        <f>salesTable[CustomerID_final]</f>
        <v>C0163</v>
      </c>
      <c r="D1493" s="17" t="str">
        <f>salesTable[firstName_Final]</f>
        <v>ESI</v>
      </c>
      <c r="E1493" s="17" t="str">
        <f>salesTable[lastName_final]</f>
        <v>APPIAH</v>
      </c>
      <c r="F1493" s="17" t="str">
        <f>salesTable[Region_Final]</f>
        <v>HO</v>
      </c>
      <c r="G1493" t="str">
        <f>salesTable[productID_Final]</f>
        <v>P009</v>
      </c>
      <c r="H1493" t="str">
        <f>salesTable[productName_final]</f>
        <v>FILING CABINET</v>
      </c>
      <c r="I1493" t="str">
        <f>salesTable[productCategory_finalStatus]</f>
        <v>OFFICE SUPPLIES</v>
      </c>
      <c r="J1493" t="str">
        <f>salesTable[customerType_Final]</f>
        <v>BUSINESS</v>
      </c>
      <c r="K1493" t="str">
        <f>salesTable[SalesChannel_final]</f>
        <v>ONLINE</v>
      </c>
      <c r="L1493" t="str">
        <f>salesTable[paymentMethod_Final]</f>
        <v>CASH</v>
      </c>
      <c r="M1493">
        <f>salesTable[Quantity_final]</f>
        <v>7</v>
      </c>
      <c r="N1493">
        <f>salesTable[UnitPrice_final]</f>
        <v>980</v>
      </c>
      <c r="O1493">
        <f>salesTable[revenue_final]</f>
        <v>6860</v>
      </c>
      <c r="P1493" t="str">
        <f>salesTable[Phone_final]</f>
        <v>0543034850</v>
      </c>
      <c r="Q1493" t="str">
        <f>salesTable[email_final]</f>
        <v>Esi.Appiah12@Example.Com</v>
      </c>
      <c r="R1493" t="str">
        <f>salesTable[sources_final]</f>
        <v>Online_Sales_2025.xlsx</v>
      </c>
      <c r="S1493" s="22"/>
    </row>
    <row r="1494" spans="1:19" x14ac:dyDescent="0.3">
      <c r="A1494" s="8" t="str">
        <f>salesTable[orderRef_final]</f>
        <v>SUSPICIOUS</v>
      </c>
      <c r="B1494" s="17">
        <f>salesTable[orderDate_final]</f>
        <v>45931</v>
      </c>
      <c r="C1494" s="17" t="str">
        <f>salesTable[CustomerID_final]</f>
        <v>C0216</v>
      </c>
      <c r="D1494" s="17" t="str">
        <f>salesTable[firstName_Final]</f>
        <v>ABENA</v>
      </c>
      <c r="E1494" s="17" t="str">
        <f>salesTable[lastName_final]</f>
        <v>BOATENG</v>
      </c>
      <c r="F1494" s="17" t="str">
        <f>salesTable[Region_Final]</f>
        <v>HO</v>
      </c>
      <c r="G1494" t="str">
        <f>salesTable[productID_Final]</f>
        <v>P011</v>
      </c>
      <c r="H1494" t="str">
        <f>salesTable[productName_final]</f>
        <v>EXECUTIVE DESK</v>
      </c>
      <c r="I1494" t="str">
        <f>salesTable[productCategory_finalStatus]</f>
        <v>FURNITURE</v>
      </c>
      <c r="J1494" t="str">
        <f>salesTable[customerType_Final]</f>
        <v>INDIVIDUAL</v>
      </c>
      <c r="K1494" t="str">
        <f>salesTable[SalesChannel_final]</f>
        <v>ONLINE</v>
      </c>
      <c r="L1494" t="str">
        <f>salesTable[paymentMethod_Final]</f>
        <v>BANK TRANSFER</v>
      </c>
      <c r="M1494">
        <f>salesTable[Quantity_final]</f>
        <v>4</v>
      </c>
      <c r="N1494">
        <f>salesTable[UnitPrice_final]</f>
        <v>2400</v>
      </c>
      <c r="O1494">
        <f>salesTable[revenue_final]</f>
        <v>9600</v>
      </c>
      <c r="P1494" t="str">
        <f>salesTable[Phone_final]</f>
        <v>0271826662</v>
      </c>
      <c r="Q1494" t="str">
        <f>salesTable[email_final]</f>
        <v>Abena.Boateng72@Example.Com</v>
      </c>
      <c r="R1494" t="str">
        <f>salesTable[sources_final]</f>
        <v>Online_Sales_2025.xlsx</v>
      </c>
      <c r="S1494" s="22"/>
    </row>
    <row r="1495" spans="1:19" x14ac:dyDescent="0.3">
      <c r="A1495" s="8" t="str">
        <f>salesTable[orderRef_final]</f>
        <v>SUSPICIOUS</v>
      </c>
      <c r="B1495" s="17" t="str">
        <f>salesTable[orderDate_final]</f>
        <v>OUT OF SCOPE</v>
      </c>
      <c r="C1495" s="17" t="str">
        <f>salesTable[CustomerID_final]</f>
        <v>C0153</v>
      </c>
      <c r="D1495" s="17" t="str">
        <f>salesTable[firstName_Final]</f>
        <v>AKOSUA</v>
      </c>
      <c r="E1495" s="17" t="str">
        <f>salesTable[lastName_final]</f>
        <v>OWUSU</v>
      </c>
      <c r="F1495" s="17" t="str">
        <f>salesTable[Region_Final]</f>
        <v>TAMALE</v>
      </c>
      <c r="G1495" t="str">
        <f>salesTable[productID_Final]</f>
        <v>P011</v>
      </c>
      <c r="H1495" t="str">
        <f>salesTable[productName_final]</f>
        <v>EXECUTIVE DESK</v>
      </c>
      <c r="I1495" t="str">
        <f>salesTable[productCategory_finalStatus]</f>
        <v>FURNITURE</v>
      </c>
      <c r="J1495" t="str">
        <f>salesTable[customerType_Final]</f>
        <v>GOVERNMENT</v>
      </c>
      <c r="K1495" t="str">
        <f>salesTable[SalesChannel_final]</f>
        <v>MOBILE APP</v>
      </c>
      <c r="L1495" t="str">
        <f>salesTable[paymentMethod_Final]</f>
        <v>CASH</v>
      </c>
      <c r="M1495">
        <f>salesTable[Quantity_final]</f>
        <v>3</v>
      </c>
      <c r="N1495">
        <f>salesTable[UnitPrice_final]</f>
        <v>2400</v>
      </c>
      <c r="O1495">
        <f>salesTable[revenue_final]</f>
        <v>7200</v>
      </c>
      <c r="P1495" t="str">
        <f>salesTable[Phone_final]</f>
        <v>0553684977</v>
      </c>
      <c r="Q1495" t="str">
        <f>salesTable[email_final]</f>
        <v>Akosua.Owusu81@Example.Com</v>
      </c>
      <c r="R1495" t="str">
        <f>salesTable[sources_final]</f>
        <v>Mobile_App_Export.csv</v>
      </c>
      <c r="S1495" s="22"/>
    </row>
    <row r="1496" spans="1:19" x14ac:dyDescent="0.3">
      <c r="A1496" s="8" t="str">
        <f>salesTable[orderRef_final]</f>
        <v>SUSPICIOUS</v>
      </c>
      <c r="B1496" s="17">
        <f>salesTable[orderDate_final]</f>
        <v>45903</v>
      </c>
      <c r="C1496" s="17" t="str">
        <f>salesTable[CustomerID_final]</f>
        <v>C0117</v>
      </c>
      <c r="D1496" s="17" t="str">
        <f>salesTable[firstName_Final]</f>
        <v>NAA</v>
      </c>
      <c r="E1496" s="17" t="str">
        <f>salesTable[lastName_final]</f>
        <v>ASARE</v>
      </c>
      <c r="F1496" s="17" t="str">
        <f>salesTable[Region_Final]</f>
        <v>HO</v>
      </c>
      <c r="G1496" t="str">
        <f>salesTable[productID_Final]</f>
        <v>P005</v>
      </c>
      <c r="H1496" t="str">
        <f>salesTable[productName_final]</f>
        <v>SMARTPHONE X</v>
      </c>
      <c r="I1496" t="str">
        <f>salesTable[productCategory_finalStatus]</f>
        <v>ELECTRONICS</v>
      </c>
      <c r="J1496" t="str">
        <f>salesTable[customerType_Final]</f>
        <v>INDIVIDUAL</v>
      </c>
      <c r="K1496" t="str">
        <f>salesTable[SalesChannel_final]</f>
        <v>IN-STORE</v>
      </c>
      <c r="L1496" t="str">
        <f>salesTable[paymentMethod_Final]</f>
        <v>CASH</v>
      </c>
      <c r="M1496">
        <f>salesTable[Quantity_final]</f>
        <v>6</v>
      </c>
      <c r="N1496">
        <f>salesTable[UnitPrice_final]</f>
        <v>2800</v>
      </c>
      <c r="O1496">
        <f>salesTable[revenue_final]</f>
        <v>16800</v>
      </c>
      <c r="P1496" t="str">
        <f>salesTable[Phone_final]</f>
        <v>0205796797</v>
      </c>
      <c r="Q1496" t="str">
        <f>salesTable[email_final]</f>
        <v>Naa.Asare72@Example.Com</v>
      </c>
      <c r="R1496" t="str">
        <f>salesTable[sources_final]</f>
        <v>Online_Sales_2025.xlsx</v>
      </c>
      <c r="S1496" s="22"/>
    </row>
    <row r="1497" spans="1:19" x14ac:dyDescent="0.3">
      <c r="A1497" s="8" t="str">
        <f>salesTable[orderRef_final]</f>
        <v>SUSPICIOUS</v>
      </c>
      <c r="B1497" s="17" t="str">
        <f>salesTable[orderDate_final]</f>
        <v>OUT OF SCOPE</v>
      </c>
      <c r="C1497" s="17" t="str">
        <f>salesTable[CustomerID_final]</f>
        <v>C0397</v>
      </c>
      <c r="D1497" s="17" t="str">
        <f>salesTable[firstName_Final]</f>
        <v>ESI</v>
      </c>
      <c r="E1497" s="17" t="str">
        <f>salesTable[lastName_final]</f>
        <v>ARTHUR</v>
      </c>
      <c r="F1497" s="17" t="str">
        <f>salesTable[Region_Final]</f>
        <v>TAMALE</v>
      </c>
      <c r="G1497" t="str">
        <f>salesTable[productID_Final]</f>
        <v>P011</v>
      </c>
      <c r="H1497" t="str">
        <f>salesTable[productName_final]</f>
        <v>EXECUTIVE DESK</v>
      </c>
      <c r="I1497" t="str">
        <f>salesTable[productCategory_finalStatus]</f>
        <v>FURNITURE</v>
      </c>
      <c r="J1497" t="str">
        <f>salesTable[customerType_Final]</f>
        <v>BUSINESS</v>
      </c>
      <c r="K1497" t="str">
        <f>salesTable[SalesChannel_final]</f>
        <v>AGENT</v>
      </c>
      <c r="L1497" t="str">
        <f>salesTable[paymentMethod_Final]</f>
        <v>CASH</v>
      </c>
      <c r="M1497">
        <f>salesTable[Quantity_final]</f>
        <v>3</v>
      </c>
      <c r="N1497">
        <f>salesTable[UnitPrice_final]</f>
        <v>2400</v>
      </c>
      <c r="O1497">
        <f>salesTable[revenue_final]</f>
        <v>7200</v>
      </c>
      <c r="P1497" t="str">
        <f>salesTable[Phone_final]</f>
        <v>0276341397</v>
      </c>
      <c r="Q1497" t="str">
        <f>salesTable[email_final]</f>
        <v>Esi.Arthur53@Example.Com</v>
      </c>
      <c r="R1497" t="str">
        <f>salesTable[sources_final]</f>
        <v>Online_Sales_2025.xlsx</v>
      </c>
      <c r="S1497" s="22"/>
    </row>
    <row r="1498" spans="1:19" x14ac:dyDescent="0.3">
      <c r="A1498" s="8" t="str">
        <f>salesTable[orderRef_final]</f>
        <v>SUSPICIOUS</v>
      </c>
      <c r="B1498" s="17">
        <f>salesTable[orderDate_final]</f>
        <v>45711</v>
      </c>
      <c r="C1498" s="17" t="str">
        <f>salesTable[CustomerID_final]</f>
        <v>C0101</v>
      </c>
      <c r="D1498" s="17" t="str">
        <f>salesTable[firstName_Final]</f>
        <v>YAW</v>
      </c>
      <c r="E1498" s="17" t="str">
        <f>salesTable[lastName_final]</f>
        <v>BADU</v>
      </c>
      <c r="F1498" s="17" t="str">
        <f>salesTable[Region_Final]</f>
        <v>TAMALE</v>
      </c>
      <c r="G1498" t="str">
        <f>salesTable[productID_Final]</f>
        <v>P011</v>
      </c>
      <c r="H1498" t="str">
        <f>salesTable[productName_final]</f>
        <v>EXECUTIVE DESK</v>
      </c>
      <c r="I1498" t="str">
        <f>salesTable[productCategory_finalStatus]</f>
        <v>FURNITURE</v>
      </c>
      <c r="J1498" t="str">
        <f>salesTable[customerType_Final]</f>
        <v>INDIVIDUAL</v>
      </c>
      <c r="K1498" t="str">
        <f>salesTable[SalesChannel_final]</f>
        <v>AGENT</v>
      </c>
      <c r="L1498" t="str">
        <f>salesTable[paymentMethod_Final]</f>
        <v>BANK TRANSFER</v>
      </c>
      <c r="M1498">
        <f>salesTable[Quantity_final]</f>
        <v>12</v>
      </c>
      <c r="N1498">
        <f>salesTable[UnitPrice_final]</f>
        <v>2400</v>
      </c>
      <c r="O1498">
        <f>salesTable[revenue_final]</f>
        <v>28800</v>
      </c>
      <c r="P1498" t="str">
        <f>salesTable[Phone_final]</f>
        <v>0263708091</v>
      </c>
      <c r="Q1498" t="str">
        <f>salesTable[email_final]</f>
        <v>Yaw.Badu12@Example.Com</v>
      </c>
      <c r="R1498" t="str">
        <f>salesTable[sources_final]</f>
        <v>Mobile_App_Export.csv</v>
      </c>
      <c r="S1498" s="22"/>
    </row>
    <row r="1499" spans="1:19" x14ac:dyDescent="0.3">
      <c r="A1499" s="8" t="str">
        <f>salesTable[orderRef_final]</f>
        <v>SUSPICIOUS</v>
      </c>
      <c r="B1499" s="17">
        <f>salesTable[orderDate_final]</f>
        <v>45710</v>
      </c>
      <c r="C1499" s="17" t="str">
        <f>salesTable[CustomerID_final]</f>
        <v>C0098</v>
      </c>
      <c r="D1499" s="17" t="str">
        <f>salesTable[firstName_Final]</f>
        <v>AKOSUA</v>
      </c>
      <c r="E1499" s="17" t="str">
        <f>salesTable[lastName_final]</f>
        <v>ANTWI</v>
      </c>
      <c r="F1499" s="17" t="str">
        <f>salesTable[Region_Final]</f>
        <v>CAPE COAST</v>
      </c>
      <c r="G1499" t="str">
        <f>salesTable[productID_Final]</f>
        <v>P012</v>
      </c>
      <c r="H1499" t="str">
        <f>salesTable[productName_final]</f>
        <v>BLENDER PLUS</v>
      </c>
      <c r="I1499" t="str">
        <f>salesTable[productCategory_finalStatus]</f>
        <v>HOME APPLIANCES</v>
      </c>
      <c r="J1499" t="str">
        <f>salesTable[customerType_Final]</f>
        <v>GOVERNMENT</v>
      </c>
      <c r="K1499" t="str">
        <f>salesTable[SalesChannel_final]</f>
        <v>ONLINE</v>
      </c>
      <c r="L1499" t="str">
        <f>salesTable[paymentMethod_Final]</f>
        <v>BANK TRANSFER</v>
      </c>
      <c r="M1499">
        <f>salesTable[Quantity_final]</f>
        <v>11</v>
      </c>
      <c r="N1499">
        <f>salesTable[UnitPrice_final]</f>
        <v>620</v>
      </c>
      <c r="O1499">
        <f>salesTable[revenue_final]</f>
        <v>6820</v>
      </c>
      <c r="P1499" t="str">
        <f>salesTable[Phone_final]</f>
        <v>0275520788</v>
      </c>
      <c r="Q1499" t="str">
        <f>salesTable[email_final]</f>
        <v>Akosua.Antwi1@Example.Con</v>
      </c>
      <c r="R1499" t="str">
        <f>salesTable[sources_final]</f>
        <v>Online_Sales_2025.xlsx</v>
      </c>
      <c r="S1499" s="22"/>
    </row>
    <row r="1500" spans="1:19" x14ac:dyDescent="0.3">
      <c r="A1500" s="8" t="str">
        <f>salesTable[orderRef_final]</f>
        <v>SUSPICIOUS</v>
      </c>
      <c r="B1500" s="17">
        <f>salesTable[orderDate_final]</f>
        <v>45964</v>
      </c>
      <c r="C1500" s="17" t="str">
        <f>salesTable[CustomerID_final]</f>
        <v>C0286</v>
      </c>
      <c r="D1500" s="17" t="str">
        <f>salesTable[firstName_Final]</f>
        <v>KOFI</v>
      </c>
      <c r="E1500" s="17" t="str">
        <f>salesTable[lastName_final]</f>
        <v>OSEI</v>
      </c>
      <c r="F1500" s="17" t="str">
        <f>salesTable[Region_Final]</f>
        <v>HO</v>
      </c>
      <c r="G1500" t="str">
        <f>salesTable[productID_Final]</f>
        <v>P005</v>
      </c>
      <c r="H1500" t="str">
        <f>salesTable[productName_final]</f>
        <v>SMARTPHONE X</v>
      </c>
      <c r="I1500" t="str">
        <f>salesTable[productCategory_finalStatus]</f>
        <v>ELECTRONICS</v>
      </c>
      <c r="J1500" t="str">
        <f>salesTable[customerType_Final]</f>
        <v>BUSINESS</v>
      </c>
      <c r="K1500" t="str">
        <f>salesTable[SalesChannel_final]</f>
        <v>AGENT</v>
      </c>
      <c r="L1500" t="str">
        <f>salesTable[paymentMethod_Final]</f>
        <v>MOBILE MONEY</v>
      </c>
      <c r="M1500">
        <f>salesTable[Quantity_final]</f>
        <v>1</v>
      </c>
      <c r="N1500">
        <f>salesTable[UnitPrice_final]</f>
        <v>2800</v>
      </c>
      <c r="O1500">
        <f>salesTable[revenue_final]</f>
        <v>2800</v>
      </c>
      <c r="P1500" t="str">
        <f>salesTable[Phone_final]</f>
        <v>0276096355</v>
      </c>
      <c r="Q1500" t="str">
        <f>salesTable[email_final]</f>
        <v>Kofi.Osei91@Example.Com</v>
      </c>
      <c r="R1500" t="str">
        <f>salesTable[sources_final]</f>
        <v>Retail_POS_2025.csv</v>
      </c>
      <c r="S1500" s="22"/>
    </row>
    <row r="1501" spans="1:19" x14ac:dyDescent="0.3">
      <c r="A1501" s="8" t="str">
        <f>salesTable[orderRef_final]</f>
        <v>SUSPICIOUS</v>
      </c>
      <c r="B1501" s="17">
        <f>salesTable[orderDate_final]</f>
        <v>45837</v>
      </c>
      <c r="C1501" s="17" t="str">
        <f>salesTable[CustomerID_final]</f>
        <v>C0270</v>
      </c>
      <c r="D1501" s="17" t="str">
        <f>salesTable[firstName_Final]</f>
        <v>KWAME</v>
      </c>
      <c r="E1501" s="17" t="str">
        <f>salesTable[lastName_final]</f>
        <v>ASARE</v>
      </c>
      <c r="F1501" s="17" t="str">
        <f>salesTable[Region_Final]</f>
        <v>MISSING</v>
      </c>
      <c r="G1501" t="str">
        <f>salesTable[productID_Final]</f>
        <v>P012</v>
      </c>
      <c r="H1501" t="str">
        <f>salesTable[productName_final]</f>
        <v>BLENDER PLUS</v>
      </c>
      <c r="I1501" t="str">
        <f>salesTable[productCategory_finalStatus]</f>
        <v>HOME APPLIANCES</v>
      </c>
      <c r="J1501" t="str">
        <f>salesTable[customerType_Final]</f>
        <v>INDIVIDUAL</v>
      </c>
      <c r="K1501" t="str">
        <f>salesTable[SalesChannel_final]</f>
        <v>ONLINE</v>
      </c>
      <c r="L1501" t="str">
        <f>salesTable[paymentMethod_Final]</f>
        <v>CARD</v>
      </c>
      <c r="M1501">
        <f>salesTable[Quantity_final]</f>
        <v>11</v>
      </c>
      <c r="N1501">
        <f>salesTable[UnitPrice_final]</f>
        <v>620</v>
      </c>
      <c r="O1501">
        <f>salesTable[revenue_final]</f>
        <v>6820</v>
      </c>
      <c r="P1501" t="str">
        <f>salesTable[Phone_final]</f>
        <v>0248826173</v>
      </c>
      <c r="Q1501" t="str">
        <f>salesTable[email_final]</f>
        <v>Kwame.Asare96@Example.Com</v>
      </c>
      <c r="R1501" t="str">
        <f>salesTable[sources_final]</f>
        <v>Online_Sales_2025.xlsx</v>
      </c>
      <c r="S1501" s="2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8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2" customWidth="1"/>
    <col min="2" max="2" width="18" customWidth="1"/>
    <col min="3" max="3" width="17" customWidth="1"/>
    <col min="4" max="4" width="19" customWidth="1"/>
    <col min="13" max="13" width="12.77734375" customWidth="1"/>
    <col min="14" max="14" width="16.77734375" customWidth="1"/>
    <col min="15" max="16" width="17.109375" customWidth="1"/>
  </cols>
  <sheetData>
    <row r="1" spans="1:16" x14ac:dyDescent="0.3">
      <c r="A1" s="3"/>
      <c r="B1" s="3"/>
      <c r="C1" s="3"/>
      <c r="D1" s="3"/>
    </row>
    <row r="2" spans="1:16" x14ac:dyDescent="0.3">
      <c r="A2" s="1" t="s">
        <v>6</v>
      </c>
      <c r="B2" s="1" t="s">
        <v>7</v>
      </c>
      <c r="C2" s="1" t="s">
        <v>8</v>
      </c>
      <c r="D2" s="1" t="s">
        <v>6372</v>
      </c>
      <c r="M2" s="12" t="s">
        <v>6</v>
      </c>
      <c r="N2" s="12" t="s">
        <v>7</v>
      </c>
      <c r="O2" s="12" t="s">
        <v>8</v>
      </c>
      <c r="P2" s="12" t="s">
        <v>6372</v>
      </c>
    </row>
    <row r="3" spans="1:16" x14ac:dyDescent="0.3">
      <c r="A3" t="s">
        <v>24</v>
      </c>
      <c r="B3" t="s">
        <v>434</v>
      </c>
      <c r="C3" t="s">
        <v>26</v>
      </c>
      <c r="D3">
        <v>4200</v>
      </c>
      <c r="M3" t="s">
        <v>24</v>
      </c>
      <c r="N3" t="s">
        <v>434</v>
      </c>
      <c r="O3" t="s">
        <v>26</v>
      </c>
      <c r="P3">
        <v>4200</v>
      </c>
    </row>
    <row r="4" spans="1:16" x14ac:dyDescent="0.3">
      <c r="A4" t="s">
        <v>120</v>
      </c>
      <c r="B4" t="s">
        <v>121</v>
      </c>
      <c r="C4" t="s">
        <v>41</v>
      </c>
      <c r="D4">
        <v>850</v>
      </c>
      <c r="M4" t="s">
        <v>120</v>
      </c>
      <c r="N4" t="s">
        <v>121</v>
      </c>
      <c r="O4" t="s">
        <v>41</v>
      </c>
      <c r="P4">
        <v>850</v>
      </c>
    </row>
    <row r="5" spans="1:16" x14ac:dyDescent="0.3">
      <c r="A5" t="s">
        <v>142</v>
      </c>
      <c r="B5" t="s">
        <v>143</v>
      </c>
      <c r="C5" t="s">
        <v>26</v>
      </c>
      <c r="D5">
        <v>420</v>
      </c>
      <c r="M5" t="s">
        <v>142</v>
      </c>
      <c r="N5" t="s">
        <v>143</v>
      </c>
      <c r="O5" t="s">
        <v>26</v>
      </c>
      <c r="P5">
        <v>420</v>
      </c>
    </row>
    <row r="6" spans="1:16" x14ac:dyDescent="0.3">
      <c r="A6" t="s">
        <v>191</v>
      </c>
      <c r="B6" t="s">
        <v>278</v>
      </c>
      <c r="C6" t="s">
        <v>279</v>
      </c>
      <c r="D6">
        <v>1650</v>
      </c>
      <c r="M6" t="s">
        <v>191</v>
      </c>
      <c r="N6" t="s">
        <v>278</v>
      </c>
      <c r="O6" t="s">
        <v>279</v>
      </c>
      <c r="P6">
        <v>1650</v>
      </c>
    </row>
    <row r="7" spans="1:16" x14ac:dyDescent="0.3">
      <c r="A7" t="s">
        <v>218</v>
      </c>
      <c r="B7" t="s">
        <v>312</v>
      </c>
      <c r="C7" t="s">
        <v>26</v>
      </c>
      <c r="D7">
        <v>2800</v>
      </c>
      <c r="M7" t="s">
        <v>218</v>
      </c>
      <c r="N7" t="s">
        <v>312</v>
      </c>
      <c r="O7" t="s">
        <v>26</v>
      </c>
      <c r="P7">
        <v>2800</v>
      </c>
    </row>
    <row r="8" spans="1:16" x14ac:dyDescent="0.3">
      <c r="A8" t="s">
        <v>39</v>
      </c>
      <c r="B8" t="s">
        <v>336</v>
      </c>
      <c r="C8" t="s">
        <v>41</v>
      </c>
      <c r="D8">
        <v>1900</v>
      </c>
      <c r="M8" t="s">
        <v>39</v>
      </c>
      <c r="N8" t="s">
        <v>336</v>
      </c>
      <c r="O8" t="s">
        <v>41</v>
      </c>
      <c r="P8">
        <v>1900</v>
      </c>
    </row>
    <row r="9" spans="1:16" x14ac:dyDescent="0.3">
      <c r="A9" t="s">
        <v>53</v>
      </c>
      <c r="B9" t="s">
        <v>95</v>
      </c>
      <c r="C9" t="s">
        <v>96</v>
      </c>
      <c r="D9">
        <v>180</v>
      </c>
      <c r="M9" t="s">
        <v>53</v>
      </c>
      <c r="N9" t="s">
        <v>95</v>
      </c>
      <c r="O9" t="s">
        <v>96</v>
      </c>
      <c r="P9">
        <v>180</v>
      </c>
    </row>
    <row r="10" spans="1:16" x14ac:dyDescent="0.3">
      <c r="A10" t="s">
        <v>81</v>
      </c>
      <c r="B10" t="s">
        <v>425</v>
      </c>
      <c r="C10" t="s">
        <v>110</v>
      </c>
      <c r="D10">
        <v>1250</v>
      </c>
      <c r="M10" t="s">
        <v>81</v>
      </c>
      <c r="N10" t="s">
        <v>425</v>
      </c>
      <c r="O10" t="s">
        <v>110</v>
      </c>
      <c r="P10">
        <v>1250</v>
      </c>
    </row>
    <row r="11" spans="1:16" x14ac:dyDescent="0.3">
      <c r="A11" t="s">
        <v>239</v>
      </c>
      <c r="B11" t="s">
        <v>240</v>
      </c>
      <c r="C11" t="s">
        <v>279</v>
      </c>
      <c r="D11">
        <v>980</v>
      </c>
      <c r="M11" t="s">
        <v>239</v>
      </c>
      <c r="N11" t="s">
        <v>240</v>
      </c>
      <c r="O11" t="s">
        <v>279</v>
      </c>
      <c r="P11">
        <v>980</v>
      </c>
    </row>
    <row r="12" spans="1:16" x14ac:dyDescent="0.3">
      <c r="A12" t="s">
        <v>68</v>
      </c>
      <c r="B12" t="s">
        <v>109</v>
      </c>
      <c r="C12" t="s">
        <v>110</v>
      </c>
      <c r="D12">
        <v>3600</v>
      </c>
      <c r="M12" t="s">
        <v>68</v>
      </c>
      <c r="N12" t="s">
        <v>109</v>
      </c>
      <c r="O12" t="s">
        <v>110</v>
      </c>
      <c r="P12">
        <v>3600</v>
      </c>
    </row>
    <row r="13" spans="1:16" x14ac:dyDescent="0.3">
      <c r="A13" t="s">
        <v>303</v>
      </c>
      <c r="B13" t="s">
        <v>399</v>
      </c>
      <c r="C13" t="s">
        <v>41</v>
      </c>
      <c r="D13">
        <v>2400</v>
      </c>
      <c r="M13" t="s">
        <v>303</v>
      </c>
      <c r="N13" t="s">
        <v>399</v>
      </c>
      <c r="O13" t="s">
        <v>41</v>
      </c>
      <c r="P13">
        <v>2400</v>
      </c>
    </row>
    <row r="14" spans="1:16" x14ac:dyDescent="0.3">
      <c r="A14" t="s">
        <v>162</v>
      </c>
      <c r="B14" t="s">
        <v>163</v>
      </c>
      <c r="C14" t="s">
        <v>110</v>
      </c>
      <c r="D14">
        <v>620</v>
      </c>
      <c r="M14" t="s">
        <v>162</v>
      </c>
      <c r="N14" t="s">
        <v>163</v>
      </c>
      <c r="O14" t="s">
        <v>110</v>
      </c>
      <c r="P14">
        <v>620</v>
      </c>
    </row>
    <row r="18" spans="1:15" x14ac:dyDescent="0.3">
      <c r="A18" s="1" t="s">
        <v>2</v>
      </c>
      <c r="B18" s="1" t="s">
        <v>3</v>
      </c>
      <c r="C18" s="1" t="s">
        <v>4</v>
      </c>
      <c r="M18" s="12" t="s">
        <v>2</v>
      </c>
      <c r="N18" s="12" t="s">
        <v>3</v>
      </c>
      <c r="O18" s="12" t="s">
        <v>4</v>
      </c>
    </row>
    <row r="19" spans="1:15" x14ac:dyDescent="0.3">
      <c r="A19" t="s">
        <v>3529</v>
      </c>
      <c r="B19" t="s">
        <v>50</v>
      </c>
      <c r="C19" t="s">
        <v>129</v>
      </c>
      <c r="M19" t="s">
        <v>3529</v>
      </c>
      <c r="N19" t="s">
        <v>50</v>
      </c>
      <c r="O19" t="s">
        <v>129</v>
      </c>
    </row>
    <row r="20" spans="1:15" x14ac:dyDescent="0.3">
      <c r="A20" t="s">
        <v>2834</v>
      </c>
      <c r="B20" t="s">
        <v>151</v>
      </c>
      <c r="C20" t="s">
        <v>51</v>
      </c>
      <c r="M20" t="s">
        <v>2834</v>
      </c>
      <c r="N20" t="s">
        <v>151</v>
      </c>
      <c r="O20" t="s">
        <v>51</v>
      </c>
    </row>
    <row r="21" spans="1:15" x14ac:dyDescent="0.3">
      <c r="A21" t="s">
        <v>1574</v>
      </c>
      <c r="B21" t="s">
        <v>50</v>
      </c>
      <c r="C21" t="s">
        <v>173</v>
      </c>
      <c r="M21" t="s">
        <v>1574</v>
      </c>
      <c r="N21" t="s">
        <v>50</v>
      </c>
      <c r="O21" t="s">
        <v>173</v>
      </c>
    </row>
    <row r="22" spans="1:15" x14ac:dyDescent="0.3">
      <c r="A22" t="s">
        <v>5487</v>
      </c>
      <c r="B22" t="s">
        <v>366</v>
      </c>
      <c r="C22" t="s">
        <v>93</v>
      </c>
      <c r="M22" t="s">
        <v>5487</v>
      </c>
      <c r="N22" t="s">
        <v>366</v>
      </c>
      <c r="O22" t="s">
        <v>93</v>
      </c>
    </row>
    <row r="23" spans="1:15" x14ac:dyDescent="0.3">
      <c r="A23" t="s">
        <v>1958</v>
      </c>
      <c r="B23" t="s">
        <v>21</v>
      </c>
      <c r="C23" t="s">
        <v>140</v>
      </c>
      <c r="M23" t="s">
        <v>1958</v>
      </c>
      <c r="N23" t="s">
        <v>21</v>
      </c>
      <c r="O23" t="s">
        <v>140</v>
      </c>
    </row>
    <row r="24" spans="1:15" x14ac:dyDescent="0.3">
      <c r="A24" t="s">
        <v>2321</v>
      </c>
      <c r="B24" t="s">
        <v>172</v>
      </c>
      <c r="C24" t="s">
        <v>140</v>
      </c>
      <c r="M24" t="s">
        <v>2321</v>
      </c>
      <c r="N24" t="s">
        <v>172</v>
      </c>
      <c r="O24" t="s">
        <v>140</v>
      </c>
    </row>
    <row r="25" spans="1:15" x14ac:dyDescent="0.3">
      <c r="A25" t="s">
        <v>1703</v>
      </c>
      <c r="B25" t="s">
        <v>743</v>
      </c>
      <c r="C25" t="s">
        <v>93</v>
      </c>
      <c r="M25" t="s">
        <v>1703</v>
      </c>
      <c r="N25" t="s">
        <v>743</v>
      </c>
      <c r="O25" t="s">
        <v>93</v>
      </c>
    </row>
    <row r="26" spans="1:15" x14ac:dyDescent="0.3">
      <c r="A26" t="s">
        <v>3048</v>
      </c>
      <c r="B26" t="s">
        <v>743</v>
      </c>
      <c r="C26" t="s">
        <v>93</v>
      </c>
      <c r="M26" t="s">
        <v>3048</v>
      </c>
      <c r="N26" t="s">
        <v>743</v>
      </c>
      <c r="O26" t="s">
        <v>93</v>
      </c>
    </row>
    <row r="27" spans="1:15" x14ac:dyDescent="0.3">
      <c r="A27" t="s">
        <v>1396</v>
      </c>
      <c r="B27" t="s">
        <v>50</v>
      </c>
      <c r="C27" t="s">
        <v>140</v>
      </c>
      <c r="M27" t="s">
        <v>1396</v>
      </c>
      <c r="N27" t="s">
        <v>50</v>
      </c>
      <c r="O27" t="s">
        <v>140</v>
      </c>
    </row>
    <row r="28" spans="1:15" x14ac:dyDescent="0.3">
      <c r="A28" t="s">
        <v>954</v>
      </c>
      <c r="B28" t="s">
        <v>743</v>
      </c>
      <c r="C28" t="s">
        <v>37</v>
      </c>
      <c r="M28" t="s">
        <v>954</v>
      </c>
      <c r="N28" t="s">
        <v>743</v>
      </c>
      <c r="O28" t="s">
        <v>37</v>
      </c>
    </row>
    <row r="29" spans="1:15" x14ac:dyDescent="0.3">
      <c r="A29" t="s">
        <v>217</v>
      </c>
      <c r="B29" t="s">
        <v>50</v>
      </c>
      <c r="C29" t="s">
        <v>51</v>
      </c>
      <c r="M29" t="s">
        <v>217</v>
      </c>
      <c r="N29" t="s">
        <v>50</v>
      </c>
      <c r="O29" t="s">
        <v>51</v>
      </c>
    </row>
    <row r="30" spans="1:15" x14ac:dyDescent="0.3">
      <c r="A30" t="s">
        <v>1442</v>
      </c>
      <c r="B30" t="s">
        <v>21</v>
      </c>
      <c r="C30" t="s">
        <v>37</v>
      </c>
      <c r="M30" t="s">
        <v>1442</v>
      </c>
      <c r="N30" t="s">
        <v>21</v>
      </c>
      <c r="O30" t="s">
        <v>37</v>
      </c>
    </row>
    <row r="31" spans="1:15" x14ac:dyDescent="0.3">
      <c r="A31" t="s">
        <v>659</v>
      </c>
      <c r="B31" t="s">
        <v>366</v>
      </c>
      <c r="C31" t="s">
        <v>237</v>
      </c>
      <c r="M31" t="s">
        <v>659</v>
      </c>
      <c r="N31" t="s">
        <v>366</v>
      </c>
      <c r="O31" t="s">
        <v>237</v>
      </c>
    </row>
    <row r="32" spans="1:15" x14ac:dyDescent="0.3">
      <c r="A32" t="s">
        <v>3720</v>
      </c>
      <c r="B32" t="s">
        <v>21</v>
      </c>
      <c r="C32" t="s">
        <v>129</v>
      </c>
      <c r="M32" t="s">
        <v>3720</v>
      </c>
      <c r="N32" t="s">
        <v>21</v>
      </c>
      <c r="O32" t="s">
        <v>129</v>
      </c>
    </row>
    <row r="33" spans="1:15" x14ac:dyDescent="0.3">
      <c r="A33" t="s">
        <v>768</v>
      </c>
      <c r="B33" t="s">
        <v>172</v>
      </c>
      <c r="C33" t="s">
        <v>37</v>
      </c>
      <c r="M33" t="s">
        <v>768</v>
      </c>
      <c r="N33" t="s">
        <v>172</v>
      </c>
      <c r="O33" t="s">
        <v>37</v>
      </c>
    </row>
    <row r="34" spans="1:15" x14ac:dyDescent="0.3">
      <c r="A34" t="s">
        <v>160</v>
      </c>
      <c r="B34" t="s">
        <v>92</v>
      </c>
      <c r="C34" t="s">
        <v>161</v>
      </c>
      <c r="M34" t="s">
        <v>160</v>
      </c>
      <c r="N34" t="s">
        <v>92</v>
      </c>
      <c r="O34" t="s">
        <v>161</v>
      </c>
    </row>
    <row r="35" spans="1:15" x14ac:dyDescent="0.3">
      <c r="A35" t="s">
        <v>863</v>
      </c>
      <c r="B35" t="s">
        <v>21</v>
      </c>
      <c r="C35" t="s">
        <v>93</v>
      </c>
      <c r="M35" t="s">
        <v>863</v>
      </c>
      <c r="N35" t="s">
        <v>21</v>
      </c>
      <c r="O35" t="s">
        <v>93</v>
      </c>
    </row>
    <row r="36" spans="1:15" x14ac:dyDescent="0.3">
      <c r="A36" t="s">
        <v>3221</v>
      </c>
      <c r="B36" t="s">
        <v>106</v>
      </c>
      <c r="C36" t="s">
        <v>93</v>
      </c>
      <c r="M36" t="s">
        <v>3221</v>
      </c>
      <c r="N36" t="s">
        <v>106</v>
      </c>
      <c r="O36" t="s">
        <v>93</v>
      </c>
    </row>
    <row r="37" spans="1:15" x14ac:dyDescent="0.3">
      <c r="A37" t="s">
        <v>1070</v>
      </c>
      <c r="B37" t="s">
        <v>139</v>
      </c>
      <c r="C37" t="s">
        <v>190</v>
      </c>
      <c r="M37" t="s">
        <v>1070</v>
      </c>
      <c r="N37" t="s">
        <v>139</v>
      </c>
      <c r="O37" t="s">
        <v>190</v>
      </c>
    </row>
    <row r="38" spans="1:15" x14ac:dyDescent="0.3">
      <c r="A38" t="s">
        <v>1651</v>
      </c>
      <c r="B38" t="s">
        <v>92</v>
      </c>
      <c r="C38" t="s">
        <v>129</v>
      </c>
      <c r="M38" t="s">
        <v>1651</v>
      </c>
      <c r="N38" t="s">
        <v>92</v>
      </c>
      <c r="O38" t="s">
        <v>129</v>
      </c>
    </row>
    <row r="39" spans="1:15" x14ac:dyDescent="0.3">
      <c r="A39" t="s">
        <v>882</v>
      </c>
      <c r="B39" t="s">
        <v>80</v>
      </c>
      <c r="C39" t="s">
        <v>140</v>
      </c>
      <c r="M39" t="s">
        <v>882</v>
      </c>
      <c r="N39" t="s">
        <v>80</v>
      </c>
      <c r="O39" t="s">
        <v>140</v>
      </c>
    </row>
    <row r="40" spans="1:15" x14ac:dyDescent="0.3">
      <c r="A40" t="s">
        <v>681</v>
      </c>
      <c r="B40" t="s">
        <v>151</v>
      </c>
      <c r="C40" t="s">
        <v>93</v>
      </c>
      <c r="M40" t="s">
        <v>681</v>
      </c>
      <c r="N40" t="s">
        <v>151</v>
      </c>
      <c r="O40" t="s">
        <v>93</v>
      </c>
    </row>
    <row r="41" spans="1:15" x14ac:dyDescent="0.3">
      <c r="A41" t="s">
        <v>379</v>
      </c>
      <c r="B41" t="s">
        <v>172</v>
      </c>
      <c r="C41" t="s">
        <v>51</v>
      </c>
      <c r="M41" t="s">
        <v>379</v>
      </c>
      <c r="N41" t="s">
        <v>172</v>
      </c>
      <c r="O41" t="s">
        <v>51</v>
      </c>
    </row>
    <row r="42" spans="1:15" x14ac:dyDescent="0.3">
      <c r="A42" t="s">
        <v>1868</v>
      </c>
      <c r="B42" t="s">
        <v>366</v>
      </c>
      <c r="C42" t="s">
        <v>173</v>
      </c>
      <c r="M42" t="s">
        <v>1868</v>
      </c>
      <c r="N42" t="s">
        <v>366</v>
      </c>
      <c r="O42" t="s">
        <v>173</v>
      </c>
    </row>
    <row r="43" spans="1:15" x14ac:dyDescent="0.3">
      <c r="A43" t="s">
        <v>1766</v>
      </c>
      <c r="B43" t="s">
        <v>271</v>
      </c>
      <c r="C43" t="s">
        <v>129</v>
      </c>
      <c r="M43" t="s">
        <v>1766</v>
      </c>
      <c r="N43" t="s">
        <v>271</v>
      </c>
      <c r="O43" t="s">
        <v>129</v>
      </c>
    </row>
    <row r="44" spans="1:15" x14ac:dyDescent="0.3">
      <c r="A44" t="s">
        <v>6373</v>
      </c>
      <c r="B44" t="s">
        <v>80</v>
      </c>
      <c r="C44" t="s">
        <v>140</v>
      </c>
      <c r="M44" t="s">
        <v>6373</v>
      </c>
      <c r="N44" t="s">
        <v>80</v>
      </c>
      <c r="O44" t="s">
        <v>140</v>
      </c>
    </row>
    <row r="45" spans="1:15" x14ac:dyDescent="0.3">
      <c r="A45" t="s">
        <v>1363</v>
      </c>
      <c r="B45" t="s">
        <v>65</v>
      </c>
      <c r="C45" t="s">
        <v>51</v>
      </c>
      <c r="M45" t="s">
        <v>1363</v>
      </c>
      <c r="N45" t="s">
        <v>65</v>
      </c>
      <c r="O45" t="s">
        <v>51</v>
      </c>
    </row>
    <row r="46" spans="1:15" x14ac:dyDescent="0.3">
      <c r="A46" t="s">
        <v>2674</v>
      </c>
      <c r="B46" t="s">
        <v>92</v>
      </c>
      <c r="C46" t="s">
        <v>129</v>
      </c>
      <c r="M46" t="s">
        <v>2674</v>
      </c>
      <c r="N46" t="s">
        <v>92</v>
      </c>
      <c r="O46" t="s">
        <v>129</v>
      </c>
    </row>
    <row r="47" spans="1:15" x14ac:dyDescent="0.3">
      <c r="A47" t="s">
        <v>1614</v>
      </c>
      <c r="B47" t="s">
        <v>743</v>
      </c>
      <c r="C47" t="s">
        <v>51</v>
      </c>
      <c r="M47" t="s">
        <v>1614</v>
      </c>
      <c r="N47" t="s">
        <v>743</v>
      </c>
      <c r="O47" t="s">
        <v>51</v>
      </c>
    </row>
    <row r="48" spans="1:15" x14ac:dyDescent="0.3">
      <c r="A48" t="s">
        <v>343</v>
      </c>
      <c r="B48" t="s">
        <v>151</v>
      </c>
      <c r="C48" t="s">
        <v>237</v>
      </c>
      <c r="M48" t="s">
        <v>343</v>
      </c>
      <c r="N48" t="s">
        <v>151</v>
      </c>
      <c r="O48" t="s">
        <v>237</v>
      </c>
    </row>
    <row r="49" spans="1:15" x14ac:dyDescent="0.3">
      <c r="A49" t="s">
        <v>1502</v>
      </c>
      <c r="B49" t="s">
        <v>366</v>
      </c>
      <c r="C49" t="s">
        <v>22</v>
      </c>
      <c r="M49" t="s">
        <v>1502</v>
      </c>
      <c r="N49" t="s">
        <v>366</v>
      </c>
      <c r="O49" t="s">
        <v>22</v>
      </c>
    </row>
    <row r="50" spans="1:15" x14ac:dyDescent="0.3">
      <c r="A50" t="s">
        <v>2511</v>
      </c>
      <c r="B50" t="s">
        <v>92</v>
      </c>
      <c r="C50" t="s">
        <v>237</v>
      </c>
      <c r="M50" t="s">
        <v>2511</v>
      </c>
      <c r="N50" t="s">
        <v>92</v>
      </c>
      <c r="O50" t="s">
        <v>237</v>
      </c>
    </row>
    <row r="51" spans="1:15" x14ac:dyDescent="0.3">
      <c r="A51" t="s">
        <v>2307</v>
      </c>
      <c r="B51" t="s">
        <v>139</v>
      </c>
      <c r="C51" t="s">
        <v>190</v>
      </c>
      <c r="M51" t="s">
        <v>2307</v>
      </c>
      <c r="N51" t="s">
        <v>139</v>
      </c>
      <c r="O51" t="s">
        <v>190</v>
      </c>
    </row>
    <row r="52" spans="1:15" x14ac:dyDescent="0.3">
      <c r="A52" t="s">
        <v>3394</v>
      </c>
      <c r="B52" t="s">
        <v>80</v>
      </c>
      <c r="C52" t="s">
        <v>51</v>
      </c>
      <c r="M52" t="s">
        <v>3394</v>
      </c>
      <c r="N52" t="s">
        <v>80</v>
      </c>
      <c r="O52" t="s">
        <v>51</v>
      </c>
    </row>
    <row r="53" spans="1:15" x14ac:dyDescent="0.3">
      <c r="A53" t="s">
        <v>4994</v>
      </c>
      <c r="B53" t="s">
        <v>151</v>
      </c>
      <c r="C53" t="s">
        <v>93</v>
      </c>
      <c r="M53" t="s">
        <v>4994</v>
      </c>
      <c r="N53" t="s">
        <v>151</v>
      </c>
      <c r="O53" t="s">
        <v>93</v>
      </c>
    </row>
    <row r="54" spans="1:15" x14ac:dyDescent="0.3">
      <c r="A54" t="s">
        <v>915</v>
      </c>
      <c r="B54" t="s">
        <v>80</v>
      </c>
      <c r="C54" t="s">
        <v>173</v>
      </c>
      <c r="M54" t="s">
        <v>915</v>
      </c>
      <c r="N54" t="s">
        <v>80</v>
      </c>
      <c r="O54" t="s">
        <v>173</v>
      </c>
    </row>
    <row r="55" spans="1:15" x14ac:dyDescent="0.3">
      <c r="A55" t="s">
        <v>4402</v>
      </c>
      <c r="B55" t="s">
        <v>366</v>
      </c>
      <c r="C55" t="s">
        <v>129</v>
      </c>
      <c r="M55" t="s">
        <v>4402</v>
      </c>
      <c r="N55" t="s">
        <v>366</v>
      </c>
      <c r="O55" t="s">
        <v>129</v>
      </c>
    </row>
    <row r="56" spans="1:15" x14ac:dyDescent="0.3">
      <c r="A56" t="s">
        <v>1105</v>
      </c>
      <c r="B56" t="s">
        <v>80</v>
      </c>
      <c r="C56" t="s">
        <v>129</v>
      </c>
      <c r="M56" t="s">
        <v>1105</v>
      </c>
      <c r="N56" t="s">
        <v>80</v>
      </c>
      <c r="O56" t="s">
        <v>129</v>
      </c>
    </row>
    <row r="57" spans="1:15" x14ac:dyDescent="0.3">
      <c r="A57" t="s">
        <v>6374</v>
      </c>
      <c r="B57" t="s">
        <v>21</v>
      </c>
      <c r="C57" t="s">
        <v>37</v>
      </c>
      <c r="M57" t="s">
        <v>6374</v>
      </c>
      <c r="N57" t="s">
        <v>21</v>
      </c>
      <c r="O57" t="s">
        <v>37</v>
      </c>
    </row>
    <row r="58" spans="1:15" x14ac:dyDescent="0.3">
      <c r="A58" t="s">
        <v>1199</v>
      </c>
      <c r="B58" t="s">
        <v>172</v>
      </c>
      <c r="C58" t="s">
        <v>37</v>
      </c>
      <c r="M58" t="s">
        <v>1199</v>
      </c>
      <c r="N58" t="s">
        <v>172</v>
      </c>
      <c r="O58" t="s">
        <v>37</v>
      </c>
    </row>
    <row r="59" spans="1:15" x14ac:dyDescent="0.3">
      <c r="A59" t="s">
        <v>1368</v>
      </c>
      <c r="B59" t="s">
        <v>743</v>
      </c>
      <c r="C59" t="s">
        <v>93</v>
      </c>
      <c r="M59" t="s">
        <v>1368</v>
      </c>
      <c r="N59" t="s">
        <v>743</v>
      </c>
      <c r="O59" t="s">
        <v>93</v>
      </c>
    </row>
    <row r="60" spans="1:15" x14ac:dyDescent="0.3">
      <c r="A60" t="s">
        <v>551</v>
      </c>
      <c r="B60" t="s">
        <v>80</v>
      </c>
      <c r="C60" t="s">
        <v>93</v>
      </c>
      <c r="M60" t="s">
        <v>551</v>
      </c>
      <c r="N60" t="s">
        <v>80</v>
      </c>
      <c r="O60" t="s">
        <v>93</v>
      </c>
    </row>
    <row r="61" spans="1:15" x14ac:dyDescent="0.3">
      <c r="A61" t="s">
        <v>4417</v>
      </c>
      <c r="B61" t="s">
        <v>139</v>
      </c>
      <c r="C61" t="s">
        <v>161</v>
      </c>
      <c r="M61" t="s">
        <v>4417</v>
      </c>
      <c r="N61" t="s">
        <v>139</v>
      </c>
      <c r="O61" t="s">
        <v>161</v>
      </c>
    </row>
    <row r="62" spans="1:15" x14ac:dyDescent="0.3">
      <c r="A62" t="s">
        <v>852</v>
      </c>
      <c r="B62" t="s">
        <v>366</v>
      </c>
      <c r="C62" t="s">
        <v>93</v>
      </c>
      <c r="M62" t="s">
        <v>852</v>
      </c>
      <c r="N62" t="s">
        <v>366</v>
      </c>
      <c r="O62" t="s">
        <v>93</v>
      </c>
    </row>
    <row r="63" spans="1:15" x14ac:dyDescent="0.3">
      <c r="A63" t="s">
        <v>1324</v>
      </c>
      <c r="B63" t="s">
        <v>106</v>
      </c>
      <c r="C63" t="s">
        <v>140</v>
      </c>
      <c r="M63" t="s">
        <v>1324</v>
      </c>
      <c r="N63" t="s">
        <v>106</v>
      </c>
      <c r="O63" t="s">
        <v>140</v>
      </c>
    </row>
    <row r="64" spans="1:15" x14ac:dyDescent="0.3">
      <c r="A64" t="s">
        <v>4523</v>
      </c>
      <c r="B64" t="s">
        <v>80</v>
      </c>
      <c r="C64" t="s">
        <v>93</v>
      </c>
      <c r="M64" t="s">
        <v>4523</v>
      </c>
      <c r="N64" t="s">
        <v>80</v>
      </c>
      <c r="O64" t="s">
        <v>93</v>
      </c>
    </row>
    <row r="65" spans="1:15" x14ac:dyDescent="0.3">
      <c r="A65" t="s">
        <v>6375</v>
      </c>
      <c r="B65" t="s">
        <v>151</v>
      </c>
      <c r="C65" t="s">
        <v>140</v>
      </c>
      <c r="M65" t="s">
        <v>6375</v>
      </c>
      <c r="N65" t="s">
        <v>151</v>
      </c>
      <c r="O65" t="s">
        <v>140</v>
      </c>
    </row>
    <row r="66" spans="1:15" x14ac:dyDescent="0.3">
      <c r="A66" t="s">
        <v>1742</v>
      </c>
      <c r="B66" t="s">
        <v>271</v>
      </c>
      <c r="C66" t="s">
        <v>161</v>
      </c>
      <c r="M66" t="s">
        <v>1742</v>
      </c>
      <c r="N66" t="s">
        <v>271</v>
      </c>
      <c r="O66" t="s">
        <v>161</v>
      </c>
    </row>
    <row r="67" spans="1:15" x14ac:dyDescent="0.3">
      <c r="A67" t="s">
        <v>4001</v>
      </c>
      <c r="B67" t="s">
        <v>172</v>
      </c>
      <c r="C67" t="s">
        <v>37</v>
      </c>
      <c r="M67" t="s">
        <v>4001</v>
      </c>
      <c r="N67" t="s">
        <v>172</v>
      </c>
      <c r="O67" t="s">
        <v>37</v>
      </c>
    </row>
    <row r="68" spans="1:15" x14ac:dyDescent="0.3">
      <c r="A68" t="s">
        <v>3683</v>
      </c>
      <c r="B68" t="s">
        <v>50</v>
      </c>
      <c r="C68" t="s">
        <v>161</v>
      </c>
      <c r="M68" t="s">
        <v>3683</v>
      </c>
      <c r="N68" t="s">
        <v>50</v>
      </c>
      <c r="O68" t="s">
        <v>161</v>
      </c>
    </row>
    <row r="69" spans="1:15" x14ac:dyDescent="0.3">
      <c r="A69" t="s">
        <v>490</v>
      </c>
      <c r="B69" t="s">
        <v>106</v>
      </c>
      <c r="C69" t="s">
        <v>129</v>
      </c>
      <c r="M69" t="s">
        <v>490</v>
      </c>
      <c r="N69" t="s">
        <v>106</v>
      </c>
      <c r="O69" t="s">
        <v>129</v>
      </c>
    </row>
    <row r="70" spans="1:15" x14ac:dyDescent="0.3">
      <c r="A70" t="s">
        <v>1676</v>
      </c>
      <c r="B70" t="s">
        <v>21</v>
      </c>
      <c r="C70" t="s">
        <v>161</v>
      </c>
      <c r="M70" t="s">
        <v>1676</v>
      </c>
      <c r="N70" t="s">
        <v>21</v>
      </c>
      <c r="O70" t="s">
        <v>161</v>
      </c>
    </row>
    <row r="71" spans="1:15" x14ac:dyDescent="0.3">
      <c r="A71" t="s">
        <v>961</v>
      </c>
      <c r="B71" t="s">
        <v>366</v>
      </c>
      <c r="C71" t="s">
        <v>140</v>
      </c>
      <c r="M71" t="s">
        <v>961</v>
      </c>
      <c r="N71" t="s">
        <v>366</v>
      </c>
      <c r="O71" t="s">
        <v>140</v>
      </c>
    </row>
    <row r="72" spans="1:15" x14ac:dyDescent="0.3">
      <c r="A72" t="s">
        <v>4252</v>
      </c>
      <c r="B72" t="s">
        <v>172</v>
      </c>
      <c r="C72" t="s">
        <v>173</v>
      </c>
      <c r="M72" t="s">
        <v>4252</v>
      </c>
      <c r="N72" t="s">
        <v>172</v>
      </c>
      <c r="O72" t="s">
        <v>173</v>
      </c>
    </row>
    <row r="73" spans="1:15" x14ac:dyDescent="0.3">
      <c r="A73" t="s">
        <v>2431</v>
      </c>
      <c r="B73" t="s">
        <v>106</v>
      </c>
      <c r="C73" t="s">
        <v>93</v>
      </c>
      <c r="M73" t="s">
        <v>2431</v>
      </c>
      <c r="N73" t="s">
        <v>106</v>
      </c>
      <c r="O73" t="s">
        <v>93</v>
      </c>
    </row>
    <row r="74" spans="1:15" x14ac:dyDescent="0.3">
      <c r="A74" t="s">
        <v>3616</v>
      </c>
      <c r="B74" t="s">
        <v>80</v>
      </c>
      <c r="C74" t="s">
        <v>190</v>
      </c>
      <c r="M74" t="s">
        <v>3616</v>
      </c>
      <c r="N74" t="s">
        <v>80</v>
      </c>
      <c r="O74" t="s">
        <v>190</v>
      </c>
    </row>
    <row r="75" spans="1:15" x14ac:dyDescent="0.3">
      <c r="A75" t="s">
        <v>2232</v>
      </c>
      <c r="B75" t="s">
        <v>172</v>
      </c>
      <c r="C75" t="s">
        <v>161</v>
      </c>
      <c r="M75" t="s">
        <v>2232</v>
      </c>
      <c r="N75" t="s">
        <v>172</v>
      </c>
      <c r="O75" t="s">
        <v>161</v>
      </c>
    </row>
    <row r="76" spans="1:15" x14ac:dyDescent="0.3">
      <c r="A76" t="s">
        <v>1507</v>
      </c>
      <c r="B76" t="s">
        <v>21</v>
      </c>
      <c r="C76" t="s">
        <v>190</v>
      </c>
      <c r="M76" t="s">
        <v>1507</v>
      </c>
      <c r="N76" t="s">
        <v>21</v>
      </c>
      <c r="O76" t="s">
        <v>190</v>
      </c>
    </row>
    <row r="77" spans="1:15" x14ac:dyDescent="0.3">
      <c r="A77" t="s">
        <v>595</v>
      </c>
      <c r="B77" t="s">
        <v>106</v>
      </c>
      <c r="C77" t="s">
        <v>237</v>
      </c>
      <c r="M77" t="s">
        <v>595</v>
      </c>
      <c r="N77" t="s">
        <v>106</v>
      </c>
      <c r="O77" t="s">
        <v>237</v>
      </c>
    </row>
    <row r="78" spans="1:15" x14ac:dyDescent="0.3">
      <c r="A78" t="s">
        <v>2965</v>
      </c>
      <c r="B78" t="s">
        <v>21</v>
      </c>
      <c r="C78" t="s">
        <v>93</v>
      </c>
      <c r="M78" t="s">
        <v>2965</v>
      </c>
      <c r="N78" t="s">
        <v>21</v>
      </c>
      <c r="O78" t="s">
        <v>93</v>
      </c>
    </row>
    <row r="79" spans="1:15" x14ac:dyDescent="0.3">
      <c r="A79" t="s">
        <v>690</v>
      </c>
      <c r="B79" t="s">
        <v>172</v>
      </c>
      <c r="C79" t="s">
        <v>51</v>
      </c>
      <c r="M79" t="s">
        <v>690</v>
      </c>
      <c r="N79" t="s">
        <v>172</v>
      </c>
      <c r="O79" t="s">
        <v>51</v>
      </c>
    </row>
    <row r="80" spans="1:15" x14ac:dyDescent="0.3">
      <c r="A80" t="s">
        <v>3206</v>
      </c>
      <c r="B80" t="s">
        <v>80</v>
      </c>
      <c r="C80" t="s">
        <v>37</v>
      </c>
      <c r="M80" t="s">
        <v>3206</v>
      </c>
      <c r="N80" t="s">
        <v>80</v>
      </c>
      <c r="O80" t="s">
        <v>37</v>
      </c>
    </row>
    <row r="81" spans="1:15" x14ac:dyDescent="0.3">
      <c r="A81" t="s">
        <v>4676</v>
      </c>
      <c r="B81" t="s">
        <v>50</v>
      </c>
      <c r="C81" t="s">
        <v>93</v>
      </c>
      <c r="M81" t="s">
        <v>4676</v>
      </c>
      <c r="N81" t="s">
        <v>50</v>
      </c>
      <c r="O81" t="s">
        <v>93</v>
      </c>
    </row>
    <row r="82" spans="1:15" x14ac:dyDescent="0.3">
      <c r="A82" t="s">
        <v>1994</v>
      </c>
      <c r="B82" t="s">
        <v>106</v>
      </c>
      <c r="C82" t="s">
        <v>129</v>
      </c>
      <c r="M82" t="s">
        <v>1994</v>
      </c>
      <c r="N82" t="s">
        <v>106</v>
      </c>
      <c r="O82" t="s">
        <v>129</v>
      </c>
    </row>
    <row r="83" spans="1:15" x14ac:dyDescent="0.3">
      <c r="A83" t="s">
        <v>731</v>
      </c>
      <c r="B83" t="s">
        <v>139</v>
      </c>
      <c r="C83" t="s">
        <v>22</v>
      </c>
      <c r="M83" t="s">
        <v>731</v>
      </c>
      <c r="N83" t="s">
        <v>139</v>
      </c>
      <c r="O83" t="s">
        <v>22</v>
      </c>
    </row>
    <row r="84" spans="1:15" x14ac:dyDescent="0.3">
      <c r="A84" t="s">
        <v>1246</v>
      </c>
      <c r="B84" t="s">
        <v>151</v>
      </c>
      <c r="C84" t="s">
        <v>22</v>
      </c>
      <c r="M84" t="s">
        <v>1246</v>
      </c>
      <c r="N84" t="s">
        <v>151</v>
      </c>
      <c r="O84" t="s">
        <v>22</v>
      </c>
    </row>
    <row r="85" spans="1:15" x14ac:dyDescent="0.3">
      <c r="A85" t="s">
        <v>786</v>
      </c>
      <c r="B85" t="s">
        <v>271</v>
      </c>
      <c r="C85" t="s">
        <v>93</v>
      </c>
      <c r="M85" t="s">
        <v>786</v>
      </c>
      <c r="N85" t="s">
        <v>271</v>
      </c>
      <c r="O85" t="s">
        <v>93</v>
      </c>
    </row>
    <row r="86" spans="1:15" x14ac:dyDescent="0.3">
      <c r="A86" t="s">
        <v>1876</v>
      </c>
      <c r="B86" t="s">
        <v>50</v>
      </c>
      <c r="C86" t="s">
        <v>140</v>
      </c>
      <c r="M86" t="s">
        <v>1876</v>
      </c>
      <c r="N86" t="s">
        <v>50</v>
      </c>
      <c r="O86" t="s">
        <v>140</v>
      </c>
    </row>
    <row r="87" spans="1:15" x14ac:dyDescent="0.3">
      <c r="A87" t="s">
        <v>1092</v>
      </c>
      <c r="B87" t="s">
        <v>21</v>
      </c>
      <c r="C87" t="s">
        <v>161</v>
      </c>
      <c r="M87" t="s">
        <v>1092</v>
      </c>
      <c r="N87" t="s">
        <v>21</v>
      </c>
      <c r="O87" t="s">
        <v>161</v>
      </c>
    </row>
    <row r="88" spans="1:15" x14ac:dyDescent="0.3">
      <c r="A88" t="s">
        <v>1028</v>
      </c>
      <c r="B88" t="s">
        <v>92</v>
      </c>
      <c r="C88" t="s">
        <v>51</v>
      </c>
      <c r="M88" t="s">
        <v>1028</v>
      </c>
      <c r="N88" t="s">
        <v>92</v>
      </c>
      <c r="O88" t="s">
        <v>51</v>
      </c>
    </row>
    <row r="89" spans="1:15" x14ac:dyDescent="0.3">
      <c r="A89" t="s">
        <v>447</v>
      </c>
      <c r="B89" t="s">
        <v>92</v>
      </c>
      <c r="C89" t="s">
        <v>93</v>
      </c>
      <c r="M89" t="s">
        <v>447</v>
      </c>
      <c r="N89" t="s">
        <v>92</v>
      </c>
      <c r="O89" t="s">
        <v>93</v>
      </c>
    </row>
    <row r="90" spans="1:15" x14ac:dyDescent="0.3">
      <c r="A90" t="s">
        <v>4221</v>
      </c>
      <c r="B90" t="s">
        <v>80</v>
      </c>
      <c r="C90" t="s">
        <v>93</v>
      </c>
      <c r="M90" t="s">
        <v>4221</v>
      </c>
      <c r="N90" t="s">
        <v>80</v>
      </c>
      <c r="O90" t="s">
        <v>93</v>
      </c>
    </row>
    <row r="91" spans="1:15" x14ac:dyDescent="0.3">
      <c r="A91" t="s">
        <v>1447</v>
      </c>
      <c r="B91" t="s">
        <v>151</v>
      </c>
      <c r="C91" t="s">
        <v>173</v>
      </c>
      <c r="M91" t="s">
        <v>1447</v>
      </c>
      <c r="N91" t="s">
        <v>151</v>
      </c>
      <c r="O91" t="s">
        <v>173</v>
      </c>
    </row>
    <row r="92" spans="1:15" x14ac:dyDescent="0.3">
      <c r="A92" t="s">
        <v>2298</v>
      </c>
      <c r="B92" t="s">
        <v>50</v>
      </c>
      <c r="C92" t="s">
        <v>190</v>
      </c>
      <c r="M92" t="s">
        <v>2298</v>
      </c>
      <c r="N92" t="s">
        <v>50</v>
      </c>
      <c r="O92" t="s">
        <v>190</v>
      </c>
    </row>
    <row r="93" spans="1:15" x14ac:dyDescent="0.3">
      <c r="A93" t="s">
        <v>1033</v>
      </c>
      <c r="B93" t="s">
        <v>106</v>
      </c>
      <c r="C93" t="s">
        <v>173</v>
      </c>
      <c r="M93" t="s">
        <v>1033</v>
      </c>
      <c r="N93" t="s">
        <v>106</v>
      </c>
      <c r="O93" t="s">
        <v>173</v>
      </c>
    </row>
    <row r="94" spans="1:15" x14ac:dyDescent="0.3">
      <c r="A94" t="s">
        <v>1807</v>
      </c>
      <c r="B94" t="s">
        <v>139</v>
      </c>
      <c r="C94" t="s">
        <v>22</v>
      </c>
      <c r="M94" t="s">
        <v>1807</v>
      </c>
      <c r="N94" t="s">
        <v>139</v>
      </c>
      <c r="O94" t="s">
        <v>22</v>
      </c>
    </row>
    <row r="95" spans="1:15" x14ac:dyDescent="0.3">
      <c r="A95" t="s">
        <v>1099</v>
      </c>
      <c r="B95" t="s">
        <v>65</v>
      </c>
      <c r="C95" t="s">
        <v>93</v>
      </c>
      <c r="M95" t="s">
        <v>1099</v>
      </c>
      <c r="N95" t="s">
        <v>65</v>
      </c>
      <c r="O95" t="s">
        <v>93</v>
      </c>
    </row>
    <row r="96" spans="1:15" x14ac:dyDescent="0.3">
      <c r="A96" t="s">
        <v>5373</v>
      </c>
      <c r="B96" t="s">
        <v>139</v>
      </c>
      <c r="C96" t="s">
        <v>93</v>
      </c>
      <c r="M96" t="s">
        <v>5373</v>
      </c>
      <c r="N96" t="s">
        <v>139</v>
      </c>
      <c r="O96" t="s">
        <v>93</v>
      </c>
    </row>
    <row r="97" spans="1:15" x14ac:dyDescent="0.3">
      <c r="A97" t="s">
        <v>247</v>
      </c>
      <c r="B97" t="s">
        <v>65</v>
      </c>
      <c r="C97" t="s">
        <v>51</v>
      </c>
      <c r="M97" t="s">
        <v>247</v>
      </c>
      <c r="N97" t="s">
        <v>65</v>
      </c>
      <c r="O97" t="s">
        <v>51</v>
      </c>
    </row>
    <row r="98" spans="1:15" x14ac:dyDescent="0.3">
      <c r="A98" t="s">
        <v>262</v>
      </c>
      <c r="B98" t="s">
        <v>80</v>
      </c>
      <c r="C98" t="s">
        <v>22</v>
      </c>
      <c r="M98" t="s">
        <v>262</v>
      </c>
      <c r="N98" t="s">
        <v>80</v>
      </c>
      <c r="O98" t="s">
        <v>22</v>
      </c>
    </row>
    <row r="99" spans="1:15" x14ac:dyDescent="0.3">
      <c r="A99" t="s">
        <v>2731</v>
      </c>
      <c r="B99" t="s">
        <v>366</v>
      </c>
      <c r="C99" t="s">
        <v>22</v>
      </c>
      <c r="M99" t="s">
        <v>2731</v>
      </c>
      <c r="N99" t="s">
        <v>366</v>
      </c>
      <c r="O99" t="s">
        <v>22</v>
      </c>
    </row>
    <row r="100" spans="1:15" x14ac:dyDescent="0.3">
      <c r="A100" t="s">
        <v>1391</v>
      </c>
      <c r="B100" t="s">
        <v>172</v>
      </c>
      <c r="C100" t="s">
        <v>22</v>
      </c>
      <c r="M100" t="s">
        <v>1391</v>
      </c>
      <c r="N100" t="s">
        <v>172</v>
      </c>
      <c r="O100" t="s">
        <v>22</v>
      </c>
    </row>
    <row r="101" spans="1:15" x14ac:dyDescent="0.3">
      <c r="A101" t="s">
        <v>2082</v>
      </c>
      <c r="B101" t="s">
        <v>92</v>
      </c>
      <c r="C101" t="s">
        <v>22</v>
      </c>
      <c r="M101" t="s">
        <v>2082</v>
      </c>
      <c r="N101" t="s">
        <v>92</v>
      </c>
      <c r="O101" t="s">
        <v>22</v>
      </c>
    </row>
    <row r="102" spans="1:15" x14ac:dyDescent="0.3">
      <c r="A102" t="s">
        <v>5255</v>
      </c>
      <c r="B102" t="s">
        <v>172</v>
      </c>
      <c r="C102" t="s">
        <v>140</v>
      </c>
      <c r="M102" t="s">
        <v>5255</v>
      </c>
      <c r="N102" t="s">
        <v>172</v>
      </c>
      <c r="O102" t="s">
        <v>140</v>
      </c>
    </row>
    <row r="103" spans="1:15" x14ac:dyDescent="0.3">
      <c r="A103" t="s">
        <v>2035</v>
      </c>
      <c r="B103" t="s">
        <v>21</v>
      </c>
      <c r="C103" t="s">
        <v>140</v>
      </c>
      <c r="M103" t="s">
        <v>2035</v>
      </c>
      <c r="N103" t="s">
        <v>21</v>
      </c>
      <c r="O103" t="s">
        <v>140</v>
      </c>
    </row>
    <row r="104" spans="1:15" x14ac:dyDescent="0.3">
      <c r="A104" t="s">
        <v>2280</v>
      </c>
      <c r="B104" t="s">
        <v>366</v>
      </c>
      <c r="C104" t="s">
        <v>93</v>
      </c>
      <c r="M104" t="s">
        <v>2280</v>
      </c>
      <c r="N104" t="s">
        <v>366</v>
      </c>
      <c r="O104" t="s">
        <v>93</v>
      </c>
    </row>
    <row r="105" spans="1:15" x14ac:dyDescent="0.3">
      <c r="A105" t="s">
        <v>1055</v>
      </c>
      <c r="B105" t="s">
        <v>172</v>
      </c>
      <c r="C105" t="s">
        <v>237</v>
      </c>
      <c r="M105" t="s">
        <v>1055</v>
      </c>
      <c r="N105" t="s">
        <v>172</v>
      </c>
      <c r="O105" t="s">
        <v>237</v>
      </c>
    </row>
    <row r="106" spans="1:15" x14ac:dyDescent="0.3">
      <c r="A106" t="s">
        <v>3899</v>
      </c>
      <c r="B106" t="s">
        <v>139</v>
      </c>
      <c r="C106" t="s">
        <v>237</v>
      </c>
      <c r="M106" t="s">
        <v>3899</v>
      </c>
      <c r="N106" t="s">
        <v>139</v>
      </c>
      <c r="O106" t="s">
        <v>237</v>
      </c>
    </row>
    <row r="107" spans="1:15" x14ac:dyDescent="0.3">
      <c r="A107" t="s">
        <v>2146</v>
      </c>
      <c r="B107" t="s">
        <v>50</v>
      </c>
      <c r="C107" t="s">
        <v>140</v>
      </c>
      <c r="M107" t="s">
        <v>2146</v>
      </c>
      <c r="N107" t="s">
        <v>50</v>
      </c>
      <c r="O107" t="s">
        <v>140</v>
      </c>
    </row>
    <row r="108" spans="1:15" x14ac:dyDescent="0.3">
      <c r="A108" t="s">
        <v>2825</v>
      </c>
      <c r="B108" t="s">
        <v>21</v>
      </c>
      <c r="C108" t="s">
        <v>237</v>
      </c>
      <c r="M108" t="s">
        <v>2825</v>
      </c>
      <c r="N108" t="s">
        <v>21</v>
      </c>
      <c r="O108" t="s">
        <v>237</v>
      </c>
    </row>
    <row r="109" spans="1:15" x14ac:dyDescent="0.3">
      <c r="A109" t="s">
        <v>2708</v>
      </c>
      <c r="B109" t="s">
        <v>271</v>
      </c>
      <c r="C109" t="s">
        <v>22</v>
      </c>
      <c r="M109" t="s">
        <v>2708</v>
      </c>
      <c r="N109" t="s">
        <v>271</v>
      </c>
      <c r="O109" t="s">
        <v>22</v>
      </c>
    </row>
    <row r="110" spans="1:15" x14ac:dyDescent="0.3">
      <c r="A110" t="s">
        <v>1330</v>
      </c>
      <c r="B110" t="s">
        <v>50</v>
      </c>
      <c r="C110" t="s">
        <v>51</v>
      </c>
      <c r="M110" t="s">
        <v>1330</v>
      </c>
      <c r="N110" t="s">
        <v>50</v>
      </c>
      <c r="O110" t="s">
        <v>51</v>
      </c>
    </row>
    <row r="111" spans="1:15" x14ac:dyDescent="0.3">
      <c r="A111" t="s">
        <v>1542</v>
      </c>
      <c r="B111" t="s">
        <v>65</v>
      </c>
      <c r="C111" t="s">
        <v>93</v>
      </c>
      <c r="M111" t="s">
        <v>1542</v>
      </c>
      <c r="N111" t="s">
        <v>65</v>
      </c>
      <c r="O111" t="s">
        <v>93</v>
      </c>
    </row>
    <row r="112" spans="1:15" x14ac:dyDescent="0.3">
      <c r="A112" t="s">
        <v>2285</v>
      </c>
      <c r="B112" t="s">
        <v>139</v>
      </c>
      <c r="C112" t="s">
        <v>22</v>
      </c>
      <c r="M112" t="s">
        <v>2285</v>
      </c>
      <c r="N112" t="s">
        <v>139</v>
      </c>
      <c r="O112" t="s">
        <v>22</v>
      </c>
    </row>
    <row r="113" spans="1:15" x14ac:dyDescent="0.3">
      <c r="A113" t="s">
        <v>3318</v>
      </c>
      <c r="B113" t="s">
        <v>50</v>
      </c>
      <c r="C113" t="s">
        <v>161</v>
      </c>
      <c r="M113" t="s">
        <v>3318</v>
      </c>
      <c r="N113" t="s">
        <v>50</v>
      </c>
      <c r="O113" t="s">
        <v>161</v>
      </c>
    </row>
    <row r="114" spans="1:15" x14ac:dyDescent="0.3">
      <c r="A114" t="s">
        <v>4659</v>
      </c>
      <c r="B114" t="s">
        <v>151</v>
      </c>
      <c r="C114" t="s">
        <v>22</v>
      </c>
      <c r="M114" t="s">
        <v>4659</v>
      </c>
      <c r="N114" t="s">
        <v>151</v>
      </c>
      <c r="O114" t="s">
        <v>22</v>
      </c>
    </row>
    <row r="115" spans="1:15" x14ac:dyDescent="0.3">
      <c r="A115" t="s">
        <v>2583</v>
      </c>
      <c r="B115" t="s">
        <v>743</v>
      </c>
      <c r="C115" t="s">
        <v>51</v>
      </c>
      <c r="M115" t="s">
        <v>2583</v>
      </c>
      <c r="N115" t="s">
        <v>743</v>
      </c>
      <c r="O115" t="s">
        <v>51</v>
      </c>
    </row>
    <row r="116" spans="1:15" x14ac:dyDescent="0.3">
      <c r="A116" t="s">
        <v>35</v>
      </c>
      <c r="B116" t="s">
        <v>50</v>
      </c>
      <c r="C116" t="s">
        <v>37</v>
      </c>
      <c r="M116" t="s">
        <v>35</v>
      </c>
      <c r="N116" t="s">
        <v>50</v>
      </c>
      <c r="O116" t="s">
        <v>37</v>
      </c>
    </row>
    <row r="117" spans="1:15" x14ac:dyDescent="0.3">
      <c r="A117" t="s">
        <v>725</v>
      </c>
      <c r="B117" t="s">
        <v>65</v>
      </c>
      <c r="C117" t="s">
        <v>161</v>
      </c>
      <c r="M117" t="s">
        <v>725</v>
      </c>
      <c r="N117" t="s">
        <v>65</v>
      </c>
      <c r="O117" t="s">
        <v>161</v>
      </c>
    </row>
    <row r="118" spans="1:15" x14ac:dyDescent="0.3">
      <c r="A118" t="s">
        <v>894</v>
      </c>
      <c r="B118" t="s">
        <v>65</v>
      </c>
      <c r="C118" t="s">
        <v>22</v>
      </c>
      <c r="M118" t="s">
        <v>894</v>
      </c>
      <c r="N118" t="s">
        <v>65</v>
      </c>
      <c r="O118" t="s">
        <v>22</v>
      </c>
    </row>
    <row r="119" spans="1:15" x14ac:dyDescent="0.3">
      <c r="A119" t="s">
        <v>1065</v>
      </c>
      <c r="B119" t="s">
        <v>106</v>
      </c>
      <c r="C119" t="s">
        <v>93</v>
      </c>
      <c r="M119" t="s">
        <v>1065</v>
      </c>
      <c r="N119" t="s">
        <v>106</v>
      </c>
      <c r="O119" t="s">
        <v>93</v>
      </c>
    </row>
    <row r="120" spans="1:15" x14ac:dyDescent="0.3">
      <c r="A120" t="s">
        <v>2073</v>
      </c>
      <c r="B120" t="s">
        <v>139</v>
      </c>
      <c r="C120" t="s">
        <v>190</v>
      </c>
      <c r="M120" t="s">
        <v>2073</v>
      </c>
      <c r="N120" t="s">
        <v>139</v>
      </c>
      <c r="O120" t="s">
        <v>190</v>
      </c>
    </row>
    <row r="121" spans="1:15" x14ac:dyDescent="0.3">
      <c r="A121" t="s">
        <v>532</v>
      </c>
      <c r="B121" t="s">
        <v>65</v>
      </c>
      <c r="C121" t="s">
        <v>237</v>
      </c>
      <c r="M121" t="s">
        <v>532</v>
      </c>
      <c r="N121" t="s">
        <v>65</v>
      </c>
      <c r="O121" t="s">
        <v>237</v>
      </c>
    </row>
    <row r="122" spans="1:15" x14ac:dyDescent="0.3">
      <c r="A122" t="s">
        <v>4518</v>
      </c>
      <c r="B122" t="s">
        <v>92</v>
      </c>
      <c r="C122" t="s">
        <v>173</v>
      </c>
      <c r="M122" t="s">
        <v>4518</v>
      </c>
      <c r="N122" t="s">
        <v>92</v>
      </c>
      <c r="O122" t="s">
        <v>173</v>
      </c>
    </row>
    <row r="123" spans="1:15" x14ac:dyDescent="0.3">
      <c r="A123" t="s">
        <v>1318</v>
      </c>
      <c r="B123" t="s">
        <v>139</v>
      </c>
      <c r="C123" t="s">
        <v>51</v>
      </c>
      <c r="M123" t="s">
        <v>1318</v>
      </c>
      <c r="N123" t="s">
        <v>139</v>
      </c>
      <c r="O123" t="s">
        <v>51</v>
      </c>
    </row>
    <row r="124" spans="1:15" x14ac:dyDescent="0.3">
      <c r="A124" t="s">
        <v>1750</v>
      </c>
      <c r="B124" t="s">
        <v>172</v>
      </c>
      <c r="C124" t="s">
        <v>161</v>
      </c>
      <c r="M124" t="s">
        <v>1750</v>
      </c>
      <c r="N124" t="s">
        <v>172</v>
      </c>
      <c r="O124" t="s">
        <v>161</v>
      </c>
    </row>
    <row r="125" spans="1:15" x14ac:dyDescent="0.3">
      <c r="A125" t="s">
        <v>498</v>
      </c>
      <c r="B125" t="s">
        <v>139</v>
      </c>
      <c r="C125" t="s">
        <v>129</v>
      </c>
      <c r="M125" t="s">
        <v>498</v>
      </c>
      <c r="N125" t="s">
        <v>139</v>
      </c>
      <c r="O125" t="s">
        <v>129</v>
      </c>
    </row>
    <row r="126" spans="1:15" x14ac:dyDescent="0.3">
      <c r="A126" t="s">
        <v>456</v>
      </c>
      <c r="B126" t="s">
        <v>80</v>
      </c>
      <c r="C126" t="s">
        <v>37</v>
      </c>
      <c r="M126" t="s">
        <v>456</v>
      </c>
      <c r="N126" t="s">
        <v>80</v>
      </c>
      <c r="O126" t="s">
        <v>37</v>
      </c>
    </row>
    <row r="127" spans="1:15" x14ac:dyDescent="0.3">
      <c r="A127" t="s">
        <v>1251</v>
      </c>
      <c r="B127" t="s">
        <v>50</v>
      </c>
      <c r="C127" t="s">
        <v>237</v>
      </c>
      <c r="M127" t="s">
        <v>1251</v>
      </c>
      <c r="N127" t="s">
        <v>50</v>
      </c>
      <c r="O127" t="s">
        <v>237</v>
      </c>
    </row>
    <row r="128" spans="1:15" x14ac:dyDescent="0.3">
      <c r="A128" t="s">
        <v>3561</v>
      </c>
      <c r="B128" t="s">
        <v>139</v>
      </c>
      <c r="C128" t="s">
        <v>37</v>
      </c>
      <c r="M128" t="s">
        <v>3561</v>
      </c>
      <c r="N128" t="s">
        <v>139</v>
      </c>
      <c r="O128" t="s">
        <v>37</v>
      </c>
    </row>
    <row r="129" spans="1:15" x14ac:dyDescent="0.3">
      <c r="A129" t="s">
        <v>5248</v>
      </c>
      <c r="B129" t="s">
        <v>139</v>
      </c>
      <c r="C129" t="s">
        <v>161</v>
      </c>
      <c r="M129" t="s">
        <v>5248</v>
      </c>
      <c r="N129" t="s">
        <v>139</v>
      </c>
      <c r="O129" t="s">
        <v>161</v>
      </c>
    </row>
    <row r="130" spans="1:15" x14ac:dyDescent="0.3">
      <c r="A130" t="s">
        <v>1707</v>
      </c>
      <c r="B130" t="s">
        <v>366</v>
      </c>
      <c r="C130" t="s">
        <v>22</v>
      </c>
      <c r="M130" t="s">
        <v>1707</v>
      </c>
      <c r="N130" t="s">
        <v>366</v>
      </c>
      <c r="O130" t="s">
        <v>22</v>
      </c>
    </row>
    <row r="131" spans="1:15" x14ac:dyDescent="0.3">
      <c r="A131" t="s">
        <v>2498</v>
      </c>
      <c r="B131" t="s">
        <v>271</v>
      </c>
      <c r="C131" t="s">
        <v>129</v>
      </c>
      <c r="M131" t="s">
        <v>2498</v>
      </c>
      <c r="N131" t="s">
        <v>271</v>
      </c>
      <c r="O131" t="s">
        <v>129</v>
      </c>
    </row>
    <row r="132" spans="1:15" x14ac:dyDescent="0.3">
      <c r="A132" t="s">
        <v>4647</v>
      </c>
      <c r="B132" t="s">
        <v>172</v>
      </c>
      <c r="C132" t="s">
        <v>140</v>
      </c>
      <c r="M132" t="s">
        <v>4647</v>
      </c>
      <c r="N132" t="s">
        <v>172</v>
      </c>
      <c r="O132" t="s">
        <v>140</v>
      </c>
    </row>
    <row r="133" spans="1:15" x14ac:dyDescent="0.3">
      <c r="A133" t="s">
        <v>4927</v>
      </c>
      <c r="B133" t="s">
        <v>50</v>
      </c>
      <c r="C133" t="s">
        <v>140</v>
      </c>
      <c r="M133" t="s">
        <v>4927</v>
      </c>
      <c r="N133" t="s">
        <v>50</v>
      </c>
      <c r="O133" t="s">
        <v>140</v>
      </c>
    </row>
    <row r="134" spans="1:15" x14ac:dyDescent="0.3">
      <c r="A134" t="s">
        <v>564</v>
      </c>
      <c r="B134" t="s">
        <v>80</v>
      </c>
      <c r="C134" t="s">
        <v>93</v>
      </c>
      <c r="M134" t="s">
        <v>564</v>
      </c>
      <c r="N134" t="s">
        <v>80</v>
      </c>
      <c r="O134" t="s">
        <v>93</v>
      </c>
    </row>
    <row r="135" spans="1:15" x14ac:dyDescent="0.3">
      <c r="A135" t="s">
        <v>6255</v>
      </c>
      <c r="B135" t="s">
        <v>65</v>
      </c>
      <c r="C135" t="s">
        <v>190</v>
      </c>
      <c r="M135" t="s">
        <v>6255</v>
      </c>
      <c r="N135" t="s">
        <v>65</v>
      </c>
      <c r="O135" t="s">
        <v>190</v>
      </c>
    </row>
    <row r="136" spans="1:15" x14ac:dyDescent="0.3">
      <c r="A136" t="s">
        <v>4133</v>
      </c>
      <c r="B136" t="s">
        <v>139</v>
      </c>
      <c r="C136" t="s">
        <v>237</v>
      </c>
      <c r="M136" t="s">
        <v>4133</v>
      </c>
      <c r="N136" t="s">
        <v>139</v>
      </c>
      <c r="O136" t="s">
        <v>237</v>
      </c>
    </row>
    <row r="137" spans="1:15" x14ac:dyDescent="0.3">
      <c r="A137" t="s">
        <v>839</v>
      </c>
      <c r="B137" t="s">
        <v>172</v>
      </c>
      <c r="C137" t="s">
        <v>237</v>
      </c>
      <c r="M137" t="s">
        <v>839</v>
      </c>
      <c r="N137" t="s">
        <v>172</v>
      </c>
      <c r="O137" t="s">
        <v>237</v>
      </c>
    </row>
    <row r="138" spans="1:15" x14ac:dyDescent="0.3">
      <c r="A138" t="s">
        <v>2459</v>
      </c>
      <c r="B138" t="s">
        <v>366</v>
      </c>
      <c r="C138" t="s">
        <v>173</v>
      </c>
      <c r="M138" t="s">
        <v>2459</v>
      </c>
      <c r="N138" t="s">
        <v>366</v>
      </c>
      <c r="O138" t="s">
        <v>173</v>
      </c>
    </row>
    <row r="139" spans="1:15" x14ac:dyDescent="0.3">
      <c r="A139" t="s">
        <v>2519</v>
      </c>
      <c r="B139" t="s">
        <v>139</v>
      </c>
      <c r="C139" t="s">
        <v>237</v>
      </c>
      <c r="M139" t="s">
        <v>2519</v>
      </c>
      <c r="N139" t="s">
        <v>139</v>
      </c>
      <c r="O139" t="s">
        <v>237</v>
      </c>
    </row>
    <row r="140" spans="1:15" x14ac:dyDescent="0.3">
      <c r="A140" t="s">
        <v>1977</v>
      </c>
      <c r="B140" t="s">
        <v>743</v>
      </c>
      <c r="C140" t="s">
        <v>161</v>
      </c>
      <c r="M140" t="s">
        <v>1977</v>
      </c>
      <c r="N140" t="s">
        <v>743</v>
      </c>
      <c r="O140" t="s">
        <v>161</v>
      </c>
    </row>
    <row r="141" spans="1:15" x14ac:dyDescent="0.3">
      <c r="A141" t="s">
        <v>2064</v>
      </c>
      <c r="B141" t="s">
        <v>50</v>
      </c>
      <c r="C141" t="s">
        <v>237</v>
      </c>
      <c r="M141" t="s">
        <v>2064</v>
      </c>
      <c r="N141" t="s">
        <v>50</v>
      </c>
      <c r="O141" t="s">
        <v>237</v>
      </c>
    </row>
    <row r="142" spans="1:15" x14ac:dyDescent="0.3">
      <c r="A142" t="s">
        <v>180</v>
      </c>
      <c r="B142" t="s">
        <v>172</v>
      </c>
      <c r="C142" t="s">
        <v>22</v>
      </c>
      <c r="M142" t="s">
        <v>180</v>
      </c>
      <c r="N142" t="s">
        <v>172</v>
      </c>
      <c r="O142" t="s">
        <v>22</v>
      </c>
    </row>
    <row r="143" spans="1:15" x14ac:dyDescent="0.3">
      <c r="A143" t="s">
        <v>2130</v>
      </c>
      <c r="B143" t="s">
        <v>151</v>
      </c>
      <c r="C143" t="s">
        <v>173</v>
      </c>
      <c r="M143" t="s">
        <v>2130</v>
      </c>
      <c r="N143" t="s">
        <v>151</v>
      </c>
      <c r="O143" t="s">
        <v>173</v>
      </c>
    </row>
    <row r="144" spans="1:15" x14ac:dyDescent="0.3">
      <c r="A144" t="s">
        <v>6260</v>
      </c>
      <c r="B144" t="s">
        <v>65</v>
      </c>
      <c r="C144" t="s">
        <v>173</v>
      </c>
      <c r="M144" t="s">
        <v>6260</v>
      </c>
      <c r="N144" t="s">
        <v>65</v>
      </c>
      <c r="O144" t="s">
        <v>173</v>
      </c>
    </row>
    <row r="145" spans="1:15" x14ac:dyDescent="0.3">
      <c r="A145" t="s">
        <v>294</v>
      </c>
      <c r="B145" t="s">
        <v>65</v>
      </c>
      <c r="C145" t="s">
        <v>140</v>
      </c>
      <c r="M145" t="s">
        <v>294</v>
      </c>
      <c r="N145" t="s">
        <v>65</v>
      </c>
      <c r="O145" t="s">
        <v>140</v>
      </c>
    </row>
    <row r="146" spans="1:15" x14ac:dyDescent="0.3">
      <c r="A146" t="s">
        <v>1277</v>
      </c>
      <c r="B146" t="s">
        <v>366</v>
      </c>
      <c r="C146" t="s">
        <v>37</v>
      </c>
      <c r="M146" t="s">
        <v>1277</v>
      </c>
      <c r="N146" t="s">
        <v>366</v>
      </c>
      <c r="O146" t="s">
        <v>37</v>
      </c>
    </row>
    <row r="147" spans="1:15" x14ac:dyDescent="0.3">
      <c r="A147" t="s">
        <v>365</v>
      </c>
      <c r="B147" t="s">
        <v>366</v>
      </c>
      <c r="C147" t="s">
        <v>140</v>
      </c>
      <c r="M147" t="s">
        <v>365</v>
      </c>
      <c r="N147" t="s">
        <v>366</v>
      </c>
      <c r="O147" t="s">
        <v>140</v>
      </c>
    </row>
    <row r="148" spans="1:15" x14ac:dyDescent="0.3">
      <c r="A148" t="s">
        <v>1619</v>
      </c>
      <c r="B148" t="s">
        <v>92</v>
      </c>
      <c r="C148" t="s">
        <v>190</v>
      </c>
      <c r="M148" t="s">
        <v>1619</v>
      </c>
      <c r="N148" t="s">
        <v>92</v>
      </c>
      <c r="O148" t="s">
        <v>190</v>
      </c>
    </row>
    <row r="149" spans="1:15" x14ac:dyDescent="0.3">
      <c r="A149" t="s">
        <v>804</v>
      </c>
      <c r="B149" t="s">
        <v>172</v>
      </c>
      <c r="C149" t="s">
        <v>129</v>
      </c>
      <c r="M149" t="s">
        <v>804</v>
      </c>
      <c r="N149" t="s">
        <v>172</v>
      </c>
      <c r="O149" t="s">
        <v>129</v>
      </c>
    </row>
    <row r="150" spans="1:15" x14ac:dyDescent="0.3">
      <c r="A150" t="s">
        <v>2876</v>
      </c>
      <c r="B150" t="s">
        <v>172</v>
      </c>
      <c r="C150" t="s">
        <v>140</v>
      </c>
      <c r="M150" t="s">
        <v>2876</v>
      </c>
      <c r="N150" t="s">
        <v>172</v>
      </c>
      <c r="O150" t="s">
        <v>140</v>
      </c>
    </row>
    <row r="151" spans="1:15" x14ac:dyDescent="0.3">
      <c r="A151" t="s">
        <v>469</v>
      </c>
      <c r="B151" t="s">
        <v>172</v>
      </c>
      <c r="C151" t="s">
        <v>173</v>
      </c>
      <c r="M151" t="s">
        <v>469</v>
      </c>
      <c r="N151" t="s">
        <v>172</v>
      </c>
      <c r="O151" t="s">
        <v>173</v>
      </c>
    </row>
    <row r="152" spans="1:15" x14ac:dyDescent="0.3">
      <c r="A152" t="s">
        <v>932</v>
      </c>
      <c r="B152" t="s">
        <v>80</v>
      </c>
      <c r="C152" t="s">
        <v>22</v>
      </c>
      <c r="M152" t="s">
        <v>932</v>
      </c>
      <c r="N152" t="s">
        <v>80</v>
      </c>
      <c r="O152" t="s">
        <v>22</v>
      </c>
    </row>
    <row r="153" spans="1:15" x14ac:dyDescent="0.3">
      <c r="A153" t="s">
        <v>2172</v>
      </c>
      <c r="B153" t="s">
        <v>21</v>
      </c>
      <c r="C153" t="s">
        <v>173</v>
      </c>
      <c r="M153" t="s">
        <v>2172</v>
      </c>
      <c r="N153" t="s">
        <v>21</v>
      </c>
      <c r="O153" t="s">
        <v>173</v>
      </c>
    </row>
    <row r="154" spans="1:15" x14ac:dyDescent="0.3">
      <c r="A154" t="s">
        <v>79</v>
      </c>
      <c r="B154" t="s">
        <v>80</v>
      </c>
      <c r="C154" t="s">
        <v>22</v>
      </c>
      <c r="M154" t="s">
        <v>79</v>
      </c>
      <c r="N154" t="s">
        <v>80</v>
      </c>
      <c r="O154" t="s">
        <v>22</v>
      </c>
    </row>
    <row r="155" spans="1:15" x14ac:dyDescent="0.3">
      <c r="A155" t="s">
        <v>2219</v>
      </c>
      <c r="B155" t="s">
        <v>366</v>
      </c>
      <c r="C155" t="s">
        <v>173</v>
      </c>
      <c r="M155" t="s">
        <v>2219</v>
      </c>
      <c r="N155" t="s">
        <v>366</v>
      </c>
      <c r="O155" t="s">
        <v>173</v>
      </c>
    </row>
    <row r="156" spans="1:15" x14ac:dyDescent="0.3">
      <c r="A156" t="s">
        <v>198</v>
      </c>
      <c r="B156" t="s">
        <v>151</v>
      </c>
      <c r="C156" t="s">
        <v>161</v>
      </c>
      <c r="M156" t="s">
        <v>198</v>
      </c>
      <c r="N156" t="s">
        <v>151</v>
      </c>
      <c r="O156" t="s">
        <v>161</v>
      </c>
    </row>
    <row r="157" spans="1:15" x14ac:dyDescent="0.3">
      <c r="A157" t="s">
        <v>2168</v>
      </c>
      <c r="B157" t="s">
        <v>271</v>
      </c>
      <c r="C157" t="s">
        <v>161</v>
      </c>
      <c r="M157" t="s">
        <v>2168</v>
      </c>
      <c r="N157" t="s">
        <v>271</v>
      </c>
      <c r="O157" t="s">
        <v>161</v>
      </c>
    </row>
    <row r="158" spans="1:15" x14ac:dyDescent="0.3">
      <c r="A158" t="s">
        <v>1841</v>
      </c>
      <c r="B158" t="s">
        <v>366</v>
      </c>
      <c r="C158" t="s">
        <v>173</v>
      </c>
      <c r="M158" t="s">
        <v>1841</v>
      </c>
      <c r="N158" t="s">
        <v>366</v>
      </c>
      <c r="O158" t="s">
        <v>173</v>
      </c>
    </row>
    <row r="159" spans="1:15" x14ac:dyDescent="0.3">
      <c r="A159" t="s">
        <v>2159</v>
      </c>
      <c r="B159" t="s">
        <v>50</v>
      </c>
      <c r="C159" t="s">
        <v>173</v>
      </c>
      <c r="M159" t="s">
        <v>2159</v>
      </c>
      <c r="N159" t="s">
        <v>50</v>
      </c>
      <c r="O159" t="s">
        <v>173</v>
      </c>
    </row>
    <row r="160" spans="1:15" x14ac:dyDescent="0.3">
      <c r="A160" t="s">
        <v>1968</v>
      </c>
      <c r="B160" t="s">
        <v>50</v>
      </c>
      <c r="C160" t="s">
        <v>51</v>
      </c>
      <c r="M160" t="s">
        <v>1968</v>
      </c>
      <c r="N160" t="s">
        <v>50</v>
      </c>
      <c r="O160" t="s">
        <v>51</v>
      </c>
    </row>
    <row r="161" spans="1:15" x14ac:dyDescent="0.3">
      <c r="A161" t="s">
        <v>105</v>
      </c>
      <c r="B161" t="s">
        <v>106</v>
      </c>
      <c r="C161" t="s">
        <v>93</v>
      </c>
      <c r="M161" t="s">
        <v>105</v>
      </c>
      <c r="N161" t="s">
        <v>106</v>
      </c>
      <c r="O161" t="s">
        <v>93</v>
      </c>
    </row>
    <row r="162" spans="1:15" x14ac:dyDescent="0.3">
      <c r="A162" t="s">
        <v>1452</v>
      </c>
      <c r="B162" t="s">
        <v>92</v>
      </c>
      <c r="C162" t="s">
        <v>93</v>
      </c>
      <c r="M162" t="s">
        <v>1452</v>
      </c>
      <c r="N162" t="s">
        <v>92</v>
      </c>
      <c r="O162" t="s">
        <v>93</v>
      </c>
    </row>
    <row r="163" spans="1:15" x14ac:dyDescent="0.3">
      <c r="A163" t="s">
        <v>507</v>
      </c>
      <c r="B163" t="s">
        <v>151</v>
      </c>
      <c r="C163" t="s">
        <v>93</v>
      </c>
      <c r="M163" t="s">
        <v>507</v>
      </c>
      <c r="N163" t="s">
        <v>151</v>
      </c>
      <c r="O163" t="s">
        <v>93</v>
      </c>
    </row>
    <row r="164" spans="1:15" x14ac:dyDescent="0.3">
      <c r="A164" t="s">
        <v>4343</v>
      </c>
      <c r="B164" t="s">
        <v>271</v>
      </c>
      <c r="C164" t="s">
        <v>22</v>
      </c>
      <c r="M164" t="s">
        <v>4343</v>
      </c>
      <c r="N164" t="s">
        <v>271</v>
      </c>
      <c r="O164" t="s">
        <v>22</v>
      </c>
    </row>
    <row r="165" spans="1:15" x14ac:dyDescent="0.3">
      <c r="A165" t="s">
        <v>3729</v>
      </c>
      <c r="B165" t="s">
        <v>366</v>
      </c>
      <c r="C165" t="s">
        <v>22</v>
      </c>
      <c r="M165" t="s">
        <v>3729</v>
      </c>
      <c r="N165" t="s">
        <v>366</v>
      </c>
      <c r="O165" t="s">
        <v>22</v>
      </c>
    </row>
    <row r="166" spans="1:15" x14ac:dyDescent="0.3">
      <c r="A166" t="s">
        <v>2358</v>
      </c>
      <c r="B166" t="s">
        <v>80</v>
      </c>
      <c r="C166" t="s">
        <v>93</v>
      </c>
      <c r="M166" t="s">
        <v>2358</v>
      </c>
      <c r="N166" t="s">
        <v>80</v>
      </c>
      <c r="O166" t="s">
        <v>93</v>
      </c>
    </row>
    <row r="167" spans="1:15" x14ac:dyDescent="0.3">
      <c r="A167" t="s">
        <v>20</v>
      </c>
      <c r="B167" t="s">
        <v>21</v>
      </c>
      <c r="C167" t="s">
        <v>22</v>
      </c>
      <c r="M167" t="s">
        <v>20</v>
      </c>
      <c r="N167" t="s">
        <v>21</v>
      </c>
      <c r="O167" t="s">
        <v>22</v>
      </c>
    </row>
    <row r="168" spans="1:15" x14ac:dyDescent="0.3">
      <c r="A168" t="s">
        <v>1462</v>
      </c>
      <c r="B168" t="s">
        <v>65</v>
      </c>
      <c r="C168" t="s">
        <v>140</v>
      </c>
      <c r="M168" t="s">
        <v>1462</v>
      </c>
      <c r="N168" t="s">
        <v>65</v>
      </c>
      <c r="O168" t="s">
        <v>140</v>
      </c>
    </row>
    <row r="169" spans="1:15" x14ac:dyDescent="0.3">
      <c r="A169" t="s">
        <v>2010</v>
      </c>
      <c r="B169" t="s">
        <v>172</v>
      </c>
      <c r="C169" t="s">
        <v>51</v>
      </c>
      <c r="M169" t="s">
        <v>2010</v>
      </c>
      <c r="N169" t="s">
        <v>172</v>
      </c>
      <c r="O169" t="s">
        <v>51</v>
      </c>
    </row>
    <row r="170" spans="1:15" x14ac:dyDescent="0.3">
      <c r="A170" t="s">
        <v>646</v>
      </c>
      <c r="B170" t="s">
        <v>80</v>
      </c>
      <c r="C170" t="s">
        <v>161</v>
      </c>
      <c r="M170" t="s">
        <v>646</v>
      </c>
      <c r="N170" t="s">
        <v>80</v>
      </c>
      <c r="O170" t="s">
        <v>161</v>
      </c>
    </row>
    <row r="171" spans="1:15" x14ac:dyDescent="0.3">
      <c r="A171" t="s">
        <v>5105</v>
      </c>
      <c r="B171" t="s">
        <v>50</v>
      </c>
      <c r="C171" t="s">
        <v>140</v>
      </c>
      <c r="M171" t="s">
        <v>5105</v>
      </c>
      <c r="N171" t="s">
        <v>50</v>
      </c>
      <c r="O171" t="s">
        <v>140</v>
      </c>
    </row>
    <row r="172" spans="1:15" x14ac:dyDescent="0.3">
      <c r="A172" t="s">
        <v>6376</v>
      </c>
      <c r="B172" t="s">
        <v>65</v>
      </c>
      <c r="C172" t="s">
        <v>190</v>
      </c>
      <c r="M172" t="s">
        <v>6376</v>
      </c>
      <c r="N172" t="s">
        <v>65</v>
      </c>
      <c r="O172" t="s">
        <v>190</v>
      </c>
    </row>
    <row r="173" spans="1:15" x14ac:dyDescent="0.3">
      <c r="A173" t="s">
        <v>2570</v>
      </c>
      <c r="B173" t="s">
        <v>172</v>
      </c>
      <c r="C173" t="s">
        <v>93</v>
      </c>
      <c r="M173" t="s">
        <v>2570</v>
      </c>
      <c r="N173" t="s">
        <v>172</v>
      </c>
      <c r="O173" t="s">
        <v>93</v>
      </c>
    </row>
    <row r="174" spans="1:15" x14ac:dyDescent="0.3">
      <c r="A174" t="s">
        <v>920</v>
      </c>
      <c r="B174" t="s">
        <v>151</v>
      </c>
      <c r="C174" t="s">
        <v>51</v>
      </c>
      <c r="M174" t="s">
        <v>920</v>
      </c>
      <c r="N174" t="s">
        <v>151</v>
      </c>
      <c r="O174" t="s">
        <v>51</v>
      </c>
    </row>
    <row r="175" spans="1:15" x14ac:dyDescent="0.3">
      <c r="A175" t="s">
        <v>3490</v>
      </c>
      <c r="B175" t="s">
        <v>271</v>
      </c>
      <c r="C175" t="s">
        <v>129</v>
      </c>
      <c r="M175" t="s">
        <v>3490</v>
      </c>
      <c r="N175" t="s">
        <v>271</v>
      </c>
      <c r="O175" t="s">
        <v>129</v>
      </c>
    </row>
    <row r="176" spans="1:15" x14ac:dyDescent="0.3">
      <c r="A176" t="s">
        <v>756</v>
      </c>
      <c r="B176" t="s">
        <v>271</v>
      </c>
      <c r="C176" t="s">
        <v>161</v>
      </c>
      <c r="M176" t="s">
        <v>756</v>
      </c>
      <c r="N176" t="s">
        <v>271</v>
      </c>
      <c r="O176" t="s">
        <v>161</v>
      </c>
    </row>
    <row r="177" spans="1:15" x14ac:dyDescent="0.3">
      <c r="A177" t="s">
        <v>1237</v>
      </c>
      <c r="B177" t="s">
        <v>151</v>
      </c>
      <c r="C177" t="s">
        <v>190</v>
      </c>
      <c r="M177" t="s">
        <v>1237</v>
      </c>
      <c r="N177" t="s">
        <v>151</v>
      </c>
      <c r="O177" t="s">
        <v>190</v>
      </c>
    </row>
    <row r="178" spans="1:15" x14ac:dyDescent="0.3">
      <c r="A178" t="s">
        <v>798</v>
      </c>
      <c r="B178" t="s">
        <v>271</v>
      </c>
      <c r="C178" t="s">
        <v>22</v>
      </c>
      <c r="M178" t="s">
        <v>798</v>
      </c>
      <c r="N178" t="s">
        <v>271</v>
      </c>
      <c r="O178" t="s">
        <v>22</v>
      </c>
    </row>
    <row r="179" spans="1:15" x14ac:dyDescent="0.3">
      <c r="A179" t="s">
        <v>1111</v>
      </c>
      <c r="B179" t="s">
        <v>743</v>
      </c>
      <c r="C179" t="s">
        <v>161</v>
      </c>
      <c r="M179" t="s">
        <v>1111</v>
      </c>
      <c r="N179" t="s">
        <v>743</v>
      </c>
      <c r="O179" t="s">
        <v>161</v>
      </c>
    </row>
    <row r="180" spans="1:15" x14ac:dyDescent="0.3">
      <c r="A180" t="s">
        <v>138</v>
      </c>
      <c r="B180" t="s">
        <v>139</v>
      </c>
      <c r="C180" t="s">
        <v>140</v>
      </c>
      <c r="M180" t="s">
        <v>138</v>
      </c>
      <c r="N180" t="s">
        <v>139</v>
      </c>
      <c r="O180" t="s">
        <v>140</v>
      </c>
    </row>
    <row r="181" spans="1:15" x14ac:dyDescent="0.3">
      <c r="A181" t="s">
        <v>742</v>
      </c>
      <c r="B181" t="s">
        <v>743</v>
      </c>
      <c r="C181" t="s">
        <v>237</v>
      </c>
      <c r="M181" t="s">
        <v>742</v>
      </c>
      <c r="N181" t="s">
        <v>743</v>
      </c>
      <c r="O181" t="s">
        <v>237</v>
      </c>
    </row>
    <row r="182" spans="1:15" x14ac:dyDescent="0.3">
      <c r="A182" t="s">
        <v>1999</v>
      </c>
      <c r="B182" t="s">
        <v>172</v>
      </c>
      <c r="C182" t="s">
        <v>22</v>
      </c>
      <c r="M182" t="s">
        <v>1999</v>
      </c>
      <c r="N182" t="s">
        <v>172</v>
      </c>
      <c r="O182" t="s">
        <v>22</v>
      </c>
    </row>
    <row r="183" spans="1:15" x14ac:dyDescent="0.3">
      <c r="A183" t="s">
        <v>5868</v>
      </c>
      <c r="B183" t="s">
        <v>21</v>
      </c>
      <c r="C183" t="s">
        <v>140</v>
      </c>
      <c r="M183" t="s">
        <v>5868</v>
      </c>
      <c r="N183" t="s">
        <v>21</v>
      </c>
      <c r="O183" t="s">
        <v>140</v>
      </c>
    </row>
    <row r="184" spans="1:15" x14ac:dyDescent="0.3">
      <c r="A184" t="s">
        <v>227</v>
      </c>
      <c r="B184" t="s">
        <v>151</v>
      </c>
      <c r="C184" t="s">
        <v>190</v>
      </c>
      <c r="M184" t="s">
        <v>227</v>
      </c>
      <c r="N184" t="s">
        <v>151</v>
      </c>
      <c r="O184" t="s">
        <v>190</v>
      </c>
    </row>
    <row r="185" spans="1:15" x14ac:dyDescent="0.3">
      <c r="A185" t="s">
        <v>1565</v>
      </c>
      <c r="B185" t="s">
        <v>65</v>
      </c>
      <c r="C185" t="s">
        <v>37</v>
      </c>
      <c r="M185" t="s">
        <v>1565</v>
      </c>
      <c r="N185" t="s">
        <v>65</v>
      </c>
      <c r="O185" t="s">
        <v>37</v>
      </c>
    </row>
    <row r="186" spans="1:15" x14ac:dyDescent="0.3">
      <c r="A186" t="s">
        <v>1335</v>
      </c>
      <c r="B186" t="s">
        <v>139</v>
      </c>
      <c r="C186" t="s">
        <v>173</v>
      </c>
      <c r="M186" t="s">
        <v>1335</v>
      </c>
      <c r="N186" t="s">
        <v>139</v>
      </c>
      <c r="O186" t="s">
        <v>173</v>
      </c>
    </row>
    <row r="187" spans="1:15" x14ac:dyDescent="0.3">
      <c r="A187" t="s">
        <v>1656</v>
      </c>
      <c r="B187" t="s">
        <v>65</v>
      </c>
      <c r="C187" t="s">
        <v>51</v>
      </c>
      <c r="M187" t="s">
        <v>1656</v>
      </c>
      <c r="N187" t="s">
        <v>65</v>
      </c>
      <c r="O187" t="s">
        <v>51</v>
      </c>
    </row>
    <row r="188" spans="1:15" x14ac:dyDescent="0.3">
      <c r="A188" t="s">
        <v>1521</v>
      </c>
      <c r="B188" t="s">
        <v>80</v>
      </c>
      <c r="C188" t="s">
        <v>190</v>
      </c>
      <c r="M188" t="s">
        <v>1521</v>
      </c>
      <c r="N188" t="s">
        <v>80</v>
      </c>
      <c r="O188" t="s">
        <v>190</v>
      </c>
    </row>
    <row r="189" spans="1:15" x14ac:dyDescent="0.3">
      <c r="A189" t="s">
        <v>526</v>
      </c>
      <c r="B189" t="s">
        <v>50</v>
      </c>
      <c r="C189" t="s">
        <v>161</v>
      </c>
      <c r="M189" t="s">
        <v>526</v>
      </c>
      <c r="N189" t="s">
        <v>50</v>
      </c>
      <c r="O189" t="s">
        <v>161</v>
      </c>
    </row>
    <row r="190" spans="1:15" x14ac:dyDescent="0.3">
      <c r="A190" t="s">
        <v>3588</v>
      </c>
      <c r="B190" t="s">
        <v>271</v>
      </c>
      <c r="C190" t="s">
        <v>161</v>
      </c>
      <c r="M190" t="s">
        <v>3588</v>
      </c>
      <c r="N190" t="s">
        <v>271</v>
      </c>
      <c r="O190" t="s">
        <v>161</v>
      </c>
    </row>
    <row r="191" spans="1:15" x14ac:dyDescent="0.3">
      <c r="A191" t="s">
        <v>1214</v>
      </c>
      <c r="B191" t="s">
        <v>172</v>
      </c>
      <c r="C191" t="s">
        <v>93</v>
      </c>
      <c r="M191" t="s">
        <v>1214</v>
      </c>
      <c r="N191" t="s">
        <v>172</v>
      </c>
      <c r="O191" t="s">
        <v>93</v>
      </c>
    </row>
    <row r="192" spans="1:15" x14ac:dyDescent="0.3">
      <c r="A192" t="s">
        <v>1153</v>
      </c>
      <c r="B192" t="s">
        <v>65</v>
      </c>
      <c r="C192" t="s">
        <v>190</v>
      </c>
      <c r="M192" t="s">
        <v>1153</v>
      </c>
      <c r="N192" t="s">
        <v>65</v>
      </c>
      <c r="O192" t="s">
        <v>190</v>
      </c>
    </row>
    <row r="193" spans="1:15" x14ac:dyDescent="0.3">
      <c r="A193" t="s">
        <v>2952</v>
      </c>
      <c r="B193" t="s">
        <v>139</v>
      </c>
      <c r="C193" t="s">
        <v>237</v>
      </c>
      <c r="M193" t="s">
        <v>2952</v>
      </c>
      <c r="N193" t="s">
        <v>139</v>
      </c>
      <c r="O193" t="s">
        <v>237</v>
      </c>
    </row>
    <row r="194" spans="1:15" x14ac:dyDescent="0.3">
      <c r="A194" t="s">
        <v>3648</v>
      </c>
      <c r="B194" t="s">
        <v>172</v>
      </c>
      <c r="C194" t="s">
        <v>237</v>
      </c>
      <c r="M194" t="s">
        <v>3648</v>
      </c>
      <c r="N194" t="s">
        <v>172</v>
      </c>
      <c r="O194" t="s">
        <v>237</v>
      </c>
    </row>
    <row r="195" spans="1:15" x14ac:dyDescent="0.3">
      <c r="A195" t="s">
        <v>4276</v>
      </c>
      <c r="B195" t="s">
        <v>271</v>
      </c>
      <c r="C195" t="s">
        <v>37</v>
      </c>
      <c r="M195" t="s">
        <v>4276</v>
      </c>
      <c r="N195" t="s">
        <v>271</v>
      </c>
      <c r="O195" t="s">
        <v>37</v>
      </c>
    </row>
    <row r="196" spans="1:15" x14ac:dyDescent="0.3">
      <c r="A196" t="s">
        <v>3015</v>
      </c>
      <c r="B196" t="s">
        <v>65</v>
      </c>
      <c r="C196" t="s">
        <v>173</v>
      </c>
      <c r="M196" t="s">
        <v>3015</v>
      </c>
      <c r="N196" t="s">
        <v>65</v>
      </c>
      <c r="O196" t="s">
        <v>173</v>
      </c>
    </row>
    <row r="197" spans="1:15" x14ac:dyDescent="0.3">
      <c r="A197" t="s">
        <v>6377</v>
      </c>
      <c r="B197" t="s">
        <v>50</v>
      </c>
      <c r="C197" t="s">
        <v>51</v>
      </c>
      <c r="M197" t="s">
        <v>6377</v>
      </c>
      <c r="N197" t="s">
        <v>50</v>
      </c>
      <c r="O197" t="s">
        <v>51</v>
      </c>
    </row>
    <row r="198" spans="1:15" x14ac:dyDescent="0.3">
      <c r="A198" t="s">
        <v>6378</v>
      </c>
      <c r="B198" t="s">
        <v>366</v>
      </c>
      <c r="C198" t="s">
        <v>129</v>
      </c>
      <c r="M198" t="s">
        <v>6378</v>
      </c>
      <c r="N198" t="s">
        <v>366</v>
      </c>
      <c r="O198" t="s">
        <v>129</v>
      </c>
    </row>
    <row r="199" spans="1:15" x14ac:dyDescent="0.3">
      <c r="A199" t="s">
        <v>1560</v>
      </c>
      <c r="B199" t="s">
        <v>139</v>
      </c>
      <c r="C199" t="s">
        <v>22</v>
      </c>
      <c r="M199" t="s">
        <v>1560</v>
      </c>
      <c r="N199" t="s">
        <v>139</v>
      </c>
      <c r="O199" t="s">
        <v>22</v>
      </c>
    </row>
    <row r="200" spans="1:15" x14ac:dyDescent="0.3">
      <c r="A200" t="s">
        <v>1266</v>
      </c>
      <c r="B200" t="s">
        <v>92</v>
      </c>
      <c r="C200" t="s">
        <v>190</v>
      </c>
      <c r="M200" t="s">
        <v>1266</v>
      </c>
      <c r="N200" t="s">
        <v>92</v>
      </c>
      <c r="O200" t="s">
        <v>190</v>
      </c>
    </row>
    <row r="201" spans="1:15" x14ac:dyDescent="0.3">
      <c r="A201" t="s">
        <v>2773</v>
      </c>
      <c r="B201" t="s">
        <v>80</v>
      </c>
      <c r="C201" t="s">
        <v>129</v>
      </c>
      <c r="M201" t="s">
        <v>2773</v>
      </c>
      <c r="N201" t="s">
        <v>80</v>
      </c>
      <c r="O201" t="s">
        <v>129</v>
      </c>
    </row>
    <row r="202" spans="1:15" x14ac:dyDescent="0.3">
      <c r="A202" t="s">
        <v>3832</v>
      </c>
      <c r="B202" t="s">
        <v>92</v>
      </c>
      <c r="C202" t="s">
        <v>173</v>
      </c>
      <c r="M202" t="s">
        <v>3832</v>
      </c>
      <c r="N202" t="s">
        <v>92</v>
      </c>
      <c r="O202" t="s">
        <v>173</v>
      </c>
    </row>
    <row r="203" spans="1:15" x14ac:dyDescent="0.3">
      <c r="A203" t="s">
        <v>2227</v>
      </c>
      <c r="B203" t="s">
        <v>106</v>
      </c>
      <c r="C203" t="s">
        <v>190</v>
      </c>
      <c r="M203" t="s">
        <v>2227</v>
      </c>
      <c r="N203" t="s">
        <v>106</v>
      </c>
      <c r="O203" t="s">
        <v>190</v>
      </c>
    </row>
    <row r="204" spans="1:15" x14ac:dyDescent="0.3">
      <c r="A204" t="s">
        <v>2353</v>
      </c>
      <c r="B204" t="s">
        <v>92</v>
      </c>
      <c r="C204" t="s">
        <v>37</v>
      </c>
      <c r="M204" t="s">
        <v>2353</v>
      </c>
      <c r="N204" t="s">
        <v>92</v>
      </c>
      <c r="O204" t="s">
        <v>37</v>
      </c>
    </row>
    <row r="205" spans="1:15" x14ac:dyDescent="0.3">
      <c r="A205" t="s">
        <v>439</v>
      </c>
      <c r="B205" t="s">
        <v>80</v>
      </c>
      <c r="C205" t="s">
        <v>237</v>
      </c>
      <c r="M205" t="s">
        <v>439</v>
      </c>
      <c r="N205" t="s">
        <v>80</v>
      </c>
      <c r="O205" t="s">
        <v>237</v>
      </c>
    </row>
    <row r="206" spans="1:15" x14ac:dyDescent="0.3">
      <c r="A206" t="s">
        <v>1146</v>
      </c>
      <c r="B206" t="s">
        <v>92</v>
      </c>
      <c r="C206" t="s">
        <v>140</v>
      </c>
      <c r="M206" t="s">
        <v>1146</v>
      </c>
      <c r="N206" t="s">
        <v>92</v>
      </c>
      <c r="O206" t="s">
        <v>140</v>
      </c>
    </row>
    <row r="207" spans="1:15" x14ac:dyDescent="0.3">
      <c r="A207" t="s">
        <v>4093</v>
      </c>
      <c r="B207" t="s">
        <v>366</v>
      </c>
      <c r="C207" t="s">
        <v>22</v>
      </c>
      <c r="M207" t="s">
        <v>4093</v>
      </c>
      <c r="N207" t="s">
        <v>366</v>
      </c>
      <c r="O207" t="s">
        <v>22</v>
      </c>
    </row>
    <row r="208" spans="1:15" x14ac:dyDescent="0.3">
      <c r="A208" t="s">
        <v>5097</v>
      </c>
      <c r="B208" t="s">
        <v>172</v>
      </c>
      <c r="C208" t="s">
        <v>237</v>
      </c>
      <c r="M208" t="s">
        <v>5097</v>
      </c>
      <c r="N208" t="s">
        <v>172</v>
      </c>
      <c r="O208" t="s">
        <v>237</v>
      </c>
    </row>
    <row r="209" spans="1:15" x14ac:dyDescent="0.3">
      <c r="A209" t="s">
        <v>1043</v>
      </c>
      <c r="B209" t="s">
        <v>92</v>
      </c>
      <c r="C209" t="s">
        <v>22</v>
      </c>
      <c r="M209" t="s">
        <v>1043</v>
      </c>
      <c r="N209" t="s">
        <v>92</v>
      </c>
      <c r="O209" t="s">
        <v>22</v>
      </c>
    </row>
    <row r="210" spans="1:15" x14ac:dyDescent="0.3">
      <c r="A210" t="s">
        <v>236</v>
      </c>
      <c r="B210" t="s">
        <v>80</v>
      </c>
      <c r="C210" t="s">
        <v>237</v>
      </c>
      <c r="M210" t="s">
        <v>236</v>
      </c>
      <c r="N210" t="s">
        <v>80</v>
      </c>
      <c r="O210" t="s">
        <v>237</v>
      </c>
    </row>
    <row r="211" spans="1:15" x14ac:dyDescent="0.3">
      <c r="A211" t="s">
        <v>2768</v>
      </c>
      <c r="B211" t="s">
        <v>271</v>
      </c>
      <c r="C211" t="s">
        <v>140</v>
      </c>
      <c r="M211" t="s">
        <v>2768</v>
      </c>
      <c r="N211" t="s">
        <v>271</v>
      </c>
      <c r="O211" t="s">
        <v>140</v>
      </c>
    </row>
    <row r="212" spans="1:15" x14ac:dyDescent="0.3">
      <c r="A212" t="s">
        <v>285</v>
      </c>
      <c r="B212" t="s">
        <v>80</v>
      </c>
      <c r="C212" t="s">
        <v>37</v>
      </c>
      <c r="M212" t="s">
        <v>285</v>
      </c>
      <c r="N212" t="s">
        <v>80</v>
      </c>
      <c r="O212" t="s">
        <v>37</v>
      </c>
    </row>
    <row r="213" spans="1:15" x14ac:dyDescent="0.3">
      <c r="A213" t="s">
        <v>1293</v>
      </c>
      <c r="B213" t="s">
        <v>65</v>
      </c>
      <c r="C213" t="s">
        <v>190</v>
      </c>
      <c r="M213" t="s">
        <v>1293</v>
      </c>
      <c r="N213" t="s">
        <v>65</v>
      </c>
      <c r="O213" t="s">
        <v>190</v>
      </c>
    </row>
    <row r="214" spans="1:15" x14ac:dyDescent="0.3">
      <c r="A214" t="s">
        <v>2201</v>
      </c>
      <c r="B214" t="s">
        <v>151</v>
      </c>
      <c r="C214" t="s">
        <v>173</v>
      </c>
      <c r="M214" t="s">
        <v>2201</v>
      </c>
      <c r="N214" t="s">
        <v>151</v>
      </c>
      <c r="O214" t="s">
        <v>173</v>
      </c>
    </row>
    <row r="215" spans="1:15" x14ac:dyDescent="0.3">
      <c r="A215" t="s">
        <v>1227</v>
      </c>
      <c r="B215" t="s">
        <v>271</v>
      </c>
      <c r="C215" t="s">
        <v>93</v>
      </c>
      <c r="M215" t="s">
        <v>1227</v>
      </c>
      <c r="N215" t="s">
        <v>271</v>
      </c>
      <c r="O215" t="s">
        <v>93</v>
      </c>
    </row>
    <row r="216" spans="1:15" x14ac:dyDescent="0.3">
      <c r="A216" t="s">
        <v>570</v>
      </c>
      <c r="B216" t="s">
        <v>50</v>
      </c>
      <c r="C216" t="s">
        <v>37</v>
      </c>
      <c r="M216" t="s">
        <v>570</v>
      </c>
      <c r="N216" t="s">
        <v>50</v>
      </c>
      <c r="O216" t="s">
        <v>37</v>
      </c>
    </row>
    <row r="217" spans="1:15" x14ac:dyDescent="0.3">
      <c r="A217" t="s">
        <v>117</v>
      </c>
      <c r="B217" t="s">
        <v>65</v>
      </c>
      <c r="C217" t="s">
        <v>161</v>
      </c>
      <c r="M217" t="s">
        <v>117</v>
      </c>
      <c r="N217" t="s">
        <v>65</v>
      </c>
      <c r="O217" t="s">
        <v>161</v>
      </c>
    </row>
    <row r="218" spans="1:15" x14ac:dyDescent="0.3">
      <c r="A218" t="s">
        <v>1403</v>
      </c>
      <c r="B218" t="s">
        <v>92</v>
      </c>
      <c r="C218" t="s">
        <v>237</v>
      </c>
      <c r="M218" t="s">
        <v>1403</v>
      </c>
      <c r="N218" t="s">
        <v>92</v>
      </c>
      <c r="O218" t="s">
        <v>237</v>
      </c>
    </row>
    <row r="219" spans="1:15" x14ac:dyDescent="0.3">
      <c r="A219" t="s">
        <v>1933</v>
      </c>
      <c r="B219" t="s">
        <v>80</v>
      </c>
      <c r="C219" t="s">
        <v>173</v>
      </c>
      <c r="M219" t="s">
        <v>1933</v>
      </c>
      <c r="N219" t="s">
        <v>80</v>
      </c>
      <c r="O219" t="s">
        <v>173</v>
      </c>
    </row>
    <row r="220" spans="1:15" x14ac:dyDescent="0.3">
      <c r="A220" t="s">
        <v>3496</v>
      </c>
      <c r="B220" t="s">
        <v>366</v>
      </c>
      <c r="C220" t="s">
        <v>22</v>
      </c>
      <c r="M220" t="s">
        <v>3496</v>
      </c>
      <c r="N220" t="s">
        <v>366</v>
      </c>
      <c r="O220" t="s">
        <v>22</v>
      </c>
    </row>
    <row r="221" spans="1:15" x14ac:dyDescent="0.3">
      <c r="A221" t="s">
        <v>2423</v>
      </c>
      <c r="B221" t="s">
        <v>151</v>
      </c>
      <c r="C221" t="s">
        <v>22</v>
      </c>
      <c r="M221" t="s">
        <v>2423</v>
      </c>
      <c r="N221" t="s">
        <v>151</v>
      </c>
      <c r="O221" t="s">
        <v>22</v>
      </c>
    </row>
    <row r="222" spans="1:15" x14ac:dyDescent="0.3">
      <c r="A222" t="s">
        <v>3781</v>
      </c>
      <c r="B222" t="s">
        <v>50</v>
      </c>
      <c r="C222" t="s">
        <v>161</v>
      </c>
      <c r="M222" t="s">
        <v>3781</v>
      </c>
      <c r="N222" t="s">
        <v>50</v>
      </c>
      <c r="O222" t="s">
        <v>161</v>
      </c>
    </row>
    <row r="223" spans="1:15" x14ac:dyDescent="0.3">
      <c r="A223" t="s">
        <v>6379</v>
      </c>
      <c r="B223" t="s">
        <v>50</v>
      </c>
      <c r="C223" t="s">
        <v>93</v>
      </c>
      <c r="M223" t="s">
        <v>6379</v>
      </c>
      <c r="N223" t="s">
        <v>50</v>
      </c>
      <c r="O223" t="s">
        <v>93</v>
      </c>
    </row>
    <row r="224" spans="1:15" x14ac:dyDescent="0.3">
      <c r="A224" t="s">
        <v>1431</v>
      </c>
      <c r="B224" t="s">
        <v>92</v>
      </c>
      <c r="C224" t="s">
        <v>93</v>
      </c>
      <c r="M224" t="s">
        <v>1431</v>
      </c>
      <c r="N224" t="s">
        <v>92</v>
      </c>
      <c r="O224" t="s">
        <v>93</v>
      </c>
    </row>
    <row r="225" spans="1:15" x14ac:dyDescent="0.3">
      <c r="A225" t="s">
        <v>2960</v>
      </c>
      <c r="B225" t="s">
        <v>366</v>
      </c>
      <c r="C225" t="s">
        <v>161</v>
      </c>
      <c r="M225" t="s">
        <v>2960</v>
      </c>
      <c r="N225" t="s">
        <v>366</v>
      </c>
      <c r="O225" t="s">
        <v>161</v>
      </c>
    </row>
    <row r="226" spans="1:15" x14ac:dyDescent="0.3">
      <c r="A226" t="s">
        <v>2627</v>
      </c>
      <c r="B226" t="s">
        <v>172</v>
      </c>
      <c r="C226" t="s">
        <v>93</v>
      </c>
      <c r="M226" t="s">
        <v>2627</v>
      </c>
      <c r="N226" t="s">
        <v>172</v>
      </c>
      <c r="O226" t="s">
        <v>93</v>
      </c>
    </row>
    <row r="227" spans="1:15" x14ac:dyDescent="0.3">
      <c r="A227" t="s">
        <v>2889</v>
      </c>
      <c r="B227" t="s">
        <v>50</v>
      </c>
      <c r="C227" t="s">
        <v>51</v>
      </c>
      <c r="M227" t="s">
        <v>2889</v>
      </c>
      <c r="N227" t="s">
        <v>50</v>
      </c>
      <c r="O227" t="s">
        <v>51</v>
      </c>
    </row>
    <row r="228" spans="1:15" x14ac:dyDescent="0.3">
      <c r="A228" t="s">
        <v>976</v>
      </c>
      <c r="B228" t="s">
        <v>271</v>
      </c>
      <c r="C228" t="s">
        <v>51</v>
      </c>
      <c r="M228" t="s">
        <v>976</v>
      </c>
      <c r="N228" t="s">
        <v>271</v>
      </c>
      <c r="O228" t="s">
        <v>51</v>
      </c>
    </row>
    <row r="229" spans="1:15" x14ac:dyDescent="0.3">
      <c r="A229" t="s">
        <v>91</v>
      </c>
      <c r="B229" t="s">
        <v>92</v>
      </c>
      <c r="C229" t="s">
        <v>93</v>
      </c>
      <c r="M229" t="s">
        <v>91</v>
      </c>
      <c r="N229" t="s">
        <v>92</v>
      </c>
      <c r="O229" t="s">
        <v>93</v>
      </c>
    </row>
    <row r="230" spans="1:15" x14ac:dyDescent="0.3">
      <c r="A230" t="s">
        <v>877</v>
      </c>
      <c r="B230" t="s">
        <v>21</v>
      </c>
      <c r="C230" t="s">
        <v>22</v>
      </c>
      <c r="M230" t="s">
        <v>877</v>
      </c>
      <c r="N230" t="s">
        <v>21</v>
      </c>
      <c r="O230" t="s">
        <v>22</v>
      </c>
    </row>
    <row r="231" spans="1:15" x14ac:dyDescent="0.3">
      <c r="A231" t="s">
        <v>1260</v>
      </c>
      <c r="B231" t="s">
        <v>743</v>
      </c>
      <c r="C231" t="s">
        <v>37</v>
      </c>
      <c r="M231" t="s">
        <v>1260</v>
      </c>
      <c r="N231" t="s">
        <v>743</v>
      </c>
      <c r="O231" t="s">
        <v>37</v>
      </c>
    </row>
    <row r="232" spans="1:15" x14ac:dyDescent="0.3">
      <c r="A232" t="s">
        <v>1872</v>
      </c>
      <c r="B232" t="s">
        <v>65</v>
      </c>
      <c r="C232" t="s">
        <v>161</v>
      </c>
      <c r="M232" t="s">
        <v>1872</v>
      </c>
      <c r="N232" t="s">
        <v>65</v>
      </c>
      <c r="O232" t="s">
        <v>161</v>
      </c>
    </row>
    <row r="233" spans="1:15" x14ac:dyDescent="0.3">
      <c r="A233" t="s">
        <v>2661</v>
      </c>
      <c r="B233" t="s">
        <v>172</v>
      </c>
      <c r="C233" t="s">
        <v>93</v>
      </c>
      <c r="M233" t="s">
        <v>2661</v>
      </c>
      <c r="N233" t="s">
        <v>172</v>
      </c>
      <c r="O233" t="s">
        <v>93</v>
      </c>
    </row>
    <row r="234" spans="1:15" x14ac:dyDescent="0.3">
      <c r="A234" t="s">
        <v>1183</v>
      </c>
      <c r="B234" t="s">
        <v>366</v>
      </c>
      <c r="C234" t="s">
        <v>129</v>
      </c>
      <c r="M234" t="s">
        <v>1183</v>
      </c>
      <c r="N234" t="s">
        <v>366</v>
      </c>
      <c r="O234" t="s">
        <v>129</v>
      </c>
    </row>
    <row r="235" spans="1:15" x14ac:dyDescent="0.3">
      <c r="A235" t="s">
        <v>398</v>
      </c>
      <c r="B235" t="s">
        <v>151</v>
      </c>
      <c r="C235" t="s">
        <v>173</v>
      </c>
      <c r="M235" t="s">
        <v>398</v>
      </c>
      <c r="N235" t="s">
        <v>151</v>
      </c>
      <c r="O235" t="s">
        <v>173</v>
      </c>
    </row>
    <row r="236" spans="1:15" x14ac:dyDescent="0.3">
      <c r="A236" t="s">
        <v>1862</v>
      </c>
      <c r="B236" t="s">
        <v>271</v>
      </c>
      <c r="C236" t="s">
        <v>190</v>
      </c>
      <c r="M236" t="s">
        <v>1862</v>
      </c>
      <c r="N236" t="s">
        <v>271</v>
      </c>
      <c r="O236" t="s">
        <v>190</v>
      </c>
    </row>
    <row r="237" spans="1:15" x14ac:dyDescent="0.3">
      <c r="A237" t="s">
        <v>3566</v>
      </c>
      <c r="B237" t="s">
        <v>50</v>
      </c>
      <c r="C237" t="s">
        <v>22</v>
      </c>
      <c r="M237" t="s">
        <v>3566</v>
      </c>
      <c r="N237" t="s">
        <v>50</v>
      </c>
      <c r="O237" t="s">
        <v>22</v>
      </c>
    </row>
    <row r="238" spans="1:15" x14ac:dyDescent="0.3">
      <c r="A238" t="s">
        <v>872</v>
      </c>
      <c r="B238" t="s">
        <v>366</v>
      </c>
      <c r="C238" t="s">
        <v>237</v>
      </c>
      <c r="M238" t="s">
        <v>872</v>
      </c>
      <c r="N238" t="s">
        <v>366</v>
      </c>
      <c r="O238" t="s">
        <v>237</v>
      </c>
    </row>
    <row r="239" spans="1:15" x14ac:dyDescent="0.3">
      <c r="A239" t="s">
        <v>4494</v>
      </c>
      <c r="B239" t="s">
        <v>80</v>
      </c>
      <c r="C239" t="s">
        <v>140</v>
      </c>
      <c r="M239" t="s">
        <v>4494</v>
      </c>
      <c r="N239" t="s">
        <v>80</v>
      </c>
      <c r="O239" t="s">
        <v>140</v>
      </c>
    </row>
    <row r="240" spans="1:15" x14ac:dyDescent="0.3">
      <c r="A240" t="s">
        <v>1375</v>
      </c>
      <c r="B240" t="s">
        <v>92</v>
      </c>
      <c r="C240" t="s">
        <v>129</v>
      </c>
      <c r="M240" t="s">
        <v>1375</v>
      </c>
      <c r="N240" t="s">
        <v>92</v>
      </c>
      <c r="O240" t="s">
        <v>129</v>
      </c>
    </row>
    <row r="241" spans="1:15" x14ac:dyDescent="0.3">
      <c r="A241" t="s">
        <v>480</v>
      </c>
      <c r="B241" t="s">
        <v>50</v>
      </c>
      <c r="C241" t="s">
        <v>37</v>
      </c>
      <c r="M241" t="s">
        <v>480</v>
      </c>
      <c r="N241" t="s">
        <v>50</v>
      </c>
      <c r="O241" t="s">
        <v>37</v>
      </c>
    </row>
    <row r="242" spans="1:15" x14ac:dyDescent="0.3">
      <c r="A242" t="s">
        <v>1016</v>
      </c>
      <c r="B242" t="s">
        <v>271</v>
      </c>
      <c r="C242" t="s">
        <v>173</v>
      </c>
      <c r="M242" t="s">
        <v>1016</v>
      </c>
      <c r="N242" t="s">
        <v>271</v>
      </c>
      <c r="O242" t="s">
        <v>173</v>
      </c>
    </row>
    <row r="243" spans="1:15" x14ac:dyDescent="0.3">
      <c r="A243" t="s">
        <v>3679</v>
      </c>
      <c r="B243" t="s">
        <v>271</v>
      </c>
      <c r="C243" t="s">
        <v>37</v>
      </c>
      <c r="M243" t="s">
        <v>3679</v>
      </c>
      <c r="N243" t="s">
        <v>271</v>
      </c>
      <c r="O243" t="s">
        <v>37</v>
      </c>
    </row>
    <row r="244" spans="1:15" x14ac:dyDescent="0.3">
      <c r="A244" t="s">
        <v>5352</v>
      </c>
      <c r="B244" t="s">
        <v>139</v>
      </c>
      <c r="C244" t="s">
        <v>129</v>
      </c>
      <c r="M244" t="s">
        <v>5352</v>
      </c>
      <c r="N244" t="s">
        <v>139</v>
      </c>
      <c r="O244" t="s">
        <v>129</v>
      </c>
    </row>
    <row r="245" spans="1:15" x14ac:dyDescent="0.3">
      <c r="A245" t="s">
        <v>171</v>
      </c>
      <c r="B245" t="s">
        <v>172</v>
      </c>
      <c r="C245" t="s">
        <v>173</v>
      </c>
      <c r="M245" t="s">
        <v>171</v>
      </c>
      <c r="N245" t="s">
        <v>172</v>
      </c>
      <c r="O245" t="s">
        <v>173</v>
      </c>
    </row>
    <row r="246" spans="1:15" x14ac:dyDescent="0.3">
      <c r="A246" t="s">
        <v>629</v>
      </c>
      <c r="B246" t="s">
        <v>80</v>
      </c>
      <c r="C246" t="s">
        <v>190</v>
      </c>
      <c r="M246" t="s">
        <v>629</v>
      </c>
      <c r="N246" t="s">
        <v>80</v>
      </c>
      <c r="O246" t="s">
        <v>190</v>
      </c>
    </row>
    <row r="247" spans="1:15" x14ac:dyDescent="0.3">
      <c r="A247" t="s">
        <v>1583</v>
      </c>
      <c r="B247" t="s">
        <v>50</v>
      </c>
      <c r="C247" t="s">
        <v>37</v>
      </c>
      <c r="M247" t="s">
        <v>1583</v>
      </c>
      <c r="N247" t="s">
        <v>50</v>
      </c>
      <c r="O247" t="s">
        <v>37</v>
      </c>
    </row>
    <row r="248" spans="1:15" x14ac:dyDescent="0.3">
      <c r="A248" t="s">
        <v>1639</v>
      </c>
      <c r="B248" t="s">
        <v>65</v>
      </c>
      <c r="C248" t="s">
        <v>237</v>
      </c>
      <c r="M248" t="s">
        <v>1639</v>
      </c>
      <c r="N248" t="s">
        <v>65</v>
      </c>
      <c r="O248" t="s">
        <v>237</v>
      </c>
    </row>
    <row r="249" spans="1:15" x14ac:dyDescent="0.3">
      <c r="A249" t="s">
        <v>1282</v>
      </c>
      <c r="B249" t="s">
        <v>139</v>
      </c>
      <c r="C249" t="s">
        <v>129</v>
      </c>
      <c r="M249" t="s">
        <v>1282</v>
      </c>
      <c r="N249" t="s">
        <v>139</v>
      </c>
      <c r="O249" t="s">
        <v>129</v>
      </c>
    </row>
    <row r="250" spans="1:15" x14ac:dyDescent="0.3">
      <c r="A250" t="s">
        <v>666</v>
      </c>
      <c r="B250" t="s">
        <v>106</v>
      </c>
      <c r="C250" t="s">
        <v>173</v>
      </c>
      <c r="M250" t="s">
        <v>666</v>
      </c>
      <c r="N250" t="s">
        <v>106</v>
      </c>
      <c r="O250" t="s">
        <v>173</v>
      </c>
    </row>
    <row r="251" spans="1:15" x14ac:dyDescent="0.3">
      <c r="A251" t="s">
        <v>582</v>
      </c>
      <c r="B251" t="s">
        <v>271</v>
      </c>
      <c r="C251" t="s">
        <v>129</v>
      </c>
      <c r="M251" t="s">
        <v>582</v>
      </c>
      <c r="N251" t="s">
        <v>271</v>
      </c>
      <c r="O251" t="s">
        <v>129</v>
      </c>
    </row>
    <row r="252" spans="1:15" x14ac:dyDescent="0.3">
      <c r="A252" t="s">
        <v>695</v>
      </c>
      <c r="B252" t="s">
        <v>271</v>
      </c>
      <c r="C252" t="s">
        <v>51</v>
      </c>
      <c r="M252" t="s">
        <v>695</v>
      </c>
      <c r="N252" t="s">
        <v>271</v>
      </c>
      <c r="O252" t="s">
        <v>51</v>
      </c>
    </row>
    <row r="253" spans="1:15" x14ac:dyDescent="0.3">
      <c r="A253" t="s">
        <v>623</v>
      </c>
      <c r="B253" t="s">
        <v>21</v>
      </c>
      <c r="C253" t="s">
        <v>93</v>
      </c>
      <c r="M253" t="s">
        <v>623</v>
      </c>
      <c r="N253" t="s">
        <v>21</v>
      </c>
      <c r="O253" t="s">
        <v>93</v>
      </c>
    </row>
    <row r="254" spans="1:15" x14ac:dyDescent="0.3">
      <c r="A254" t="s">
        <v>1413</v>
      </c>
      <c r="B254" t="s">
        <v>65</v>
      </c>
      <c r="C254" t="s">
        <v>140</v>
      </c>
      <c r="M254" t="s">
        <v>1413</v>
      </c>
      <c r="N254" t="s">
        <v>65</v>
      </c>
      <c r="O254" t="s">
        <v>140</v>
      </c>
    </row>
    <row r="255" spans="1:15" x14ac:dyDescent="0.3">
      <c r="A255" t="s">
        <v>1299</v>
      </c>
      <c r="B255" t="s">
        <v>65</v>
      </c>
      <c r="C255" t="s">
        <v>22</v>
      </c>
      <c r="M255" t="s">
        <v>1299</v>
      </c>
      <c r="N255" t="s">
        <v>65</v>
      </c>
      <c r="O255" t="s">
        <v>22</v>
      </c>
    </row>
    <row r="256" spans="1:15" x14ac:dyDescent="0.3">
      <c r="A256" t="s">
        <v>4137</v>
      </c>
      <c r="B256" t="s">
        <v>21</v>
      </c>
      <c r="C256" t="s">
        <v>237</v>
      </c>
      <c r="M256" t="s">
        <v>4137</v>
      </c>
      <c r="N256" t="s">
        <v>21</v>
      </c>
      <c r="O256" t="s">
        <v>237</v>
      </c>
    </row>
    <row r="257" spans="1:15" x14ac:dyDescent="0.3">
      <c r="A257" t="s">
        <v>3010</v>
      </c>
      <c r="B257" t="s">
        <v>743</v>
      </c>
      <c r="C257" t="s">
        <v>140</v>
      </c>
      <c r="M257" t="s">
        <v>3010</v>
      </c>
      <c r="N257" t="s">
        <v>743</v>
      </c>
      <c r="O257" t="s">
        <v>140</v>
      </c>
    </row>
    <row r="258" spans="1:15" x14ac:dyDescent="0.3">
      <c r="A258" t="s">
        <v>2112</v>
      </c>
      <c r="B258" t="s">
        <v>151</v>
      </c>
      <c r="C258" t="s">
        <v>190</v>
      </c>
      <c r="M258" t="s">
        <v>2112</v>
      </c>
      <c r="N258" t="s">
        <v>151</v>
      </c>
      <c r="O258" t="s">
        <v>190</v>
      </c>
    </row>
    <row r="259" spans="1:15" x14ac:dyDescent="0.3">
      <c r="A259" t="s">
        <v>3249</v>
      </c>
      <c r="B259" t="s">
        <v>151</v>
      </c>
      <c r="C259" t="s">
        <v>129</v>
      </c>
      <c r="M259" t="s">
        <v>3249</v>
      </c>
      <c r="N259" t="s">
        <v>151</v>
      </c>
      <c r="O259" t="s">
        <v>129</v>
      </c>
    </row>
    <row r="260" spans="1:15" x14ac:dyDescent="0.3">
      <c r="A260" t="s">
        <v>1232</v>
      </c>
      <c r="B260" t="s">
        <v>21</v>
      </c>
      <c r="C260" t="s">
        <v>140</v>
      </c>
      <c r="M260" t="s">
        <v>1232</v>
      </c>
      <c r="N260" t="s">
        <v>21</v>
      </c>
      <c r="O260" t="s">
        <v>140</v>
      </c>
    </row>
    <row r="261" spans="1:15" x14ac:dyDescent="0.3">
      <c r="A261" t="s">
        <v>997</v>
      </c>
      <c r="B261" t="s">
        <v>21</v>
      </c>
      <c r="C261" t="s">
        <v>190</v>
      </c>
      <c r="M261" t="s">
        <v>997</v>
      </c>
      <c r="N261" t="s">
        <v>21</v>
      </c>
      <c r="O261" t="s">
        <v>190</v>
      </c>
    </row>
    <row r="262" spans="1:15" x14ac:dyDescent="0.3">
      <c r="A262" t="s">
        <v>4037</v>
      </c>
      <c r="B262" t="s">
        <v>50</v>
      </c>
      <c r="C262" t="s">
        <v>140</v>
      </c>
      <c r="M262" t="s">
        <v>4037</v>
      </c>
      <c r="N262" t="s">
        <v>50</v>
      </c>
      <c r="O262" t="s">
        <v>140</v>
      </c>
    </row>
    <row r="263" spans="1:15" x14ac:dyDescent="0.3">
      <c r="A263" t="s">
        <v>1417</v>
      </c>
      <c r="B263" t="s">
        <v>743</v>
      </c>
      <c r="C263" t="s">
        <v>237</v>
      </c>
      <c r="M263" t="s">
        <v>1417</v>
      </c>
      <c r="N263" t="s">
        <v>743</v>
      </c>
      <c r="O263" t="s">
        <v>237</v>
      </c>
    </row>
    <row r="264" spans="1:15" x14ac:dyDescent="0.3">
      <c r="A264" t="s">
        <v>208</v>
      </c>
      <c r="B264" t="s">
        <v>743</v>
      </c>
      <c r="C264" t="s">
        <v>190</v>
      </c>
      <c r="M264" t="s">
        <v>208</v>
      </c>
      <c r="N264" t="s">
        <v>743</v>
      </c>
      <c r="O264" t="s">
        <v>190</v>
      </c>
    </row>
    <row r="265" spans="1:15" x14ac:dyDescent="0.3">
      <c r="A265" t="s">
        <v>2078</v>
      </c>
      <c r="B265" t="s">
        <v>743</v>
      </c>
      <c r="C265" t="s">
        <v>129</v>
      </c>
      <c r="M265" t="s">
        <v>2078</v>
      </c>
      <c r="N265" t="s">
        <v>743</v>
      </c>
      <c r="O265" t="s">
        <v>129</v>
      </c>
    </row>
    <row r="266" spans="1:15" x14ac:dyDescent="0.3">
      <c r="A266" t="s">
        <v>301</v>
      </c>
      <c r="B266" t="s">
        <v>92</v>
      </c>
      <c r="C266" t="s">
        <v>161</v>
      </c>
      <c r="M266" t="s">
        <v>301</v>
      </c>
      <c r="N266" t="s">
        <v>92</v>
      </c>
      <c r="O266" t="s">
        <v>161</v>
      </c>
    </row>
    <row r="267" spans="1:15" x14ac:dyDescent="0.3">
      <c r="A267" t="s">
        <v>416</v>
      </c>
      <c r="B267" t="s">
        <v>106</v>
      </c>
      <c r="C267" t="s">
        <v>173</v>
      </c>
      <c r="M267" t="s">
        <v>416</v>
      </c>
      <c r="N267" t="s">
        <v>106</v>
      </c>
      <c r="O267" t="s">
        <v>173</v>
      </c>
    </row>
    <row r="268" spans="1:15" x14ac:dyDescent="0.3">
      <c r="A268" t="s">
        <v>2454</v>
      </c>
      <c r="B268" t="s">
        <v>50</v>
      </c>
      <c r="C268" t="s">
        <v>37</v>
      </c>
      <c r="M268" t="s">
        <v>2454</v>
      </c>
      <c r="N268" t="s">
        <v>50</v>
      </c>
      <c r="O268" t="s">
        <v>37</v>
      </c>
    </row>
    <row r="269" spans="1:15" x14ac:dyDescent="0.3">
      <c r="A269" t="s">
        <v>310</v>
      </c>
      <c r="B269" t="s">
        <v>80</v>
      </c>
      <c r="C269" t="s">
        <v>140</v>
      </c>
      <c r="M269" t="s">
        <v>310</v>
      </c>
      <c r="N269" t="s">
        <v>80</v>
      </c>
      <c r="O269" t="s">
        <v>140</v>
      </c>
    </row>
    <row r="270" spans="1:15" x14ac:dyDescent="0.3">
      <c r="A270" t="s">
        <v>318</v>
      </c>
      <c r="B270" t="s">
        <v>92</v>
      </c>
      <c r="C270" t="s">
        <v>190</v>
      </c>
      <c r="M270" t="s">
        <v>318</v>
      </c>
      <c r="N270" t="s">
        <v>92</v>
      </c>
      <c r="O270" t="s">
        <v>190</v>
      </c>
    </row>
    <row r="271" spans="1:15" x14ac:dyDescent="0.3">
      <c r="A271" t="s">
        <v>2239</v>
      </c>
      <c r="B271" t="s">
        <v>80</v>
      </c>
      <c r="C271" t="s">
        <v>51</v>
      </c>
      <c r="M271" t="s">
        <v>2239</v>
      </c>
      <c r="N271" t="s">
        <v>80</v>
      </c>
      <c r="O271" t="s">
        <v>51</v>
      </c>
    </row>
    <row r="272" spans="1:15" x14ac:dyDescent="0.3">
      <c r="A272" t="s">
        <v>612</v>
      </c>
      <c r="B272" t="s">
        <v>80</v>
      </c>
      <c r="C272" t="s">
        <v>161</v>
      </c>
      <c r="M272" t="s">
        <v>612</v>
      </c>
      <c r="N272" t="s">
        <v>80</v>
      </c>
      <c r="O272" t="s">
        <v>161</v>
      </c>
    </row>
    <row r="273" spans="1:15" x14ac:dyDescent="0.3">
      <c r="A273" t="s">
        <v>640</v>
      </c>
      <c r="B273" t="s">
        <v>21</v>
      </c>
      <c r="C273" t="s">
        <v>173</v>
      </c>
      <c r="M273" t="s">
        <v>640</v>
      </c>
      <c r="N273" t="s">
        <v>21</v>
      </c>
      <c r="O273" t="s">
        <v>173</v>
      </c>
    </row>
    <row r="274" spans="1:15" x14ac:dyDescent="0.3">
      <c r="A274" t="s">
        <v>1120</v>
      </c>
      <c r="B274" t="s">
        <v>21</v>
      </c>
      <c r="C274" t="s">
        <v>51</v>
      </c>
      <c r="M274" t="s">
        <v>1120</v>
      </c>
      <c r="N274" t="s">
        <v>21</v>
      </c>
      <c r="O274" t="s">
        <v>51</v>
      </c>
    </row>
    <row r="275" spans="1:15" x14ac:dyDescent="0.3">
      <c r="A275" t="s">
        <v>3301</v>
      </c>
      <c r="B275" t="s">
        <v>271</v>
      </c>
      <c r="C275" t="s">
        <v>173</v>
      </c>
      <c r="M275" t="s">
        <v>3301</v>
      </c>
      <c r="N275" t="s">
        <v>271</v>
      </c>
      <c r="O275" t="s">
        <v>173</v>
      </c>
    </row>
    <row r="276" spans="1:15" x14ac:dyDescent="0.3">
      <c r="A276" t="s">
        <v>824</v>
      </c>
      <c r="B276" t="s">
        <v>271</v>
      </c>
      <c r="C276" t="s">
        <v>173</v>
      </c>
      <c r="M276" t="s">
        <v>824</v>
      </c>
      <c r="N276" t="s">
        <v>271</v>
      </c>
      <c r="O276" t="s">
        <v>173</v>
      </c>
    </row>
    <row r="277" spans="1:15" x14ac:dyDescent="0.3">
      <c r="A277" t="s">
        <v>3314</v>
      </c>
      <c r="B277" t="s">
        <v>92</v>
      </c>
      <c r="C277" t="s">
        <v>190</v>
      </c>
      <c r="M277" t="s">
        <v>3314</v>
      </c>
      <c r="N277" t="s">
        <v>92</v>
      </c>
      <c r="O277" t="s">
        <v>190</v>
      </c>
    </row>
    <row r="278" spans="1:15" x14ac:dyDescent="0.3">
      <c r="A278" t="s">
        <v>1011</v>
      </c>
      <c r="B278" t="s">
        <v>106</v>
      </c>
      <c r="C278" t="s">
        <v>237</v>
      </c>
      <c r="M278" t="s">
        <v>1011</v>
      </c>
      <c r="N278" t="s">
        <v>106</v>
      </c>
      <c r="O278" t="s">
        <v>237</v>
      </c>
    </row>
    <row r="279" spans="1:15" x14ac:dyDescent="0.3">
      <c r="A279" t="s">
        <v>1891</v>
      </c>
      <c r="B279" t="s">
        <v>80</v>
      </c>
      <c r="C279" t="s">
        <v>140</v>
      </c>
      <c r="M279" t="s">
        <v>1891</v>
      </c>
      <c r="N279" t="s">
        <v>80</v>
      </c>
      <c r="O279" t="s">
        <v>140</v>
      </c>
    </row>
    <row r="280" spans="1:15" x14ac:dyDescent="0.3">
      <c r="A280" t="s">
        <v>6380</v>
      </c>
      <c r="B280" t="s">
        <v>743</v>
      </c>
      <c r="C280" t="s">
        <v>173</v>
      </c>
      <c r="M280" t="s">
        <v>6380</v>
      </c>
      <c r="N280" t="s">
        <v>743</v>
      </c>
      <c r="O280" t="s">
        <v>173</v>
      </c>
    </row>
    <row r="281" spans="1:15" x14ac:dyDescent="0.3">
      <c r="A281" t="s">
        <v>4376</v>
      </c>
      <c r="B281" t="s">
        <v>151</v>
      </c>
      <c r="C281" t="s">
        <v>140</v>
      </c>
      <c r="M281" t="s">
        <v>4376</v>
      </c>
      <c r="N281" t="s">
        <v>151</v>
      </c>
      <c r="O281" t="s">
        <v>140</v>
      </c>
    </row>
    <row r="282" spans="1:15" x14ac:dyDescent="0.3">
      <c r="A282" t="s">
        <v>5451</v>
      </c>
      <c r="B282" t="s">
        <v>139</v>
      </c>
      <c r="C282" t="s">
        <v>22</v>
      </c>
      <c r="M282" t="s">
        <v>5451</v>
      </c>
      <c r="N282" t="s">
        <v>139</v>
      </c>
      <c r="O282" t="s">
        <v>22</v>
      </c>
    </row>
    <row r="283" spans="1:15" x14ac:dyDescent="0.3">
      <c r="A283" t="s">
        <v>617</v>
      </c>
      <c r="B283" t="s">
        <v>50</v>
      </c>
      <c r="C283" t="s">
        <v>237</v>
      </c>
      <c r="M283" t="s">
        <v>617</v>
      </c>
      <c r="N283" t="s">
        <v>50</v>
      </c>
      <c r="O283" t="s">
        <v>237</v>
      </c>
    </row>
    <row r="284" spans="1:15" x14ac:dyDescent="0.3">
      <c r="A284" t="s">
        <v>1606</v>
      </c>
      <c r="B284" t="s">
        <v>80</v>
      </c>
      <c r="C284" t="s">
        <v>237</v>
      </c>
      <c r="M284" t="s">
        <v>1606</v>
      </c>
      <c r="N284" t="s">
        <v>80</v>
      </c>
      <c r="O284" t="s">
        <v>237</v>
      </c>
    </row>
    <row r="285" spans="1:15" x14ac:dyDescent="0.3">
      <c r="A285" t="s">
        <v>1717</v>
      </c>
      <c r="B285" t="s">
        <v>743</v>
      </c>
      <c r="C285" t="s">
        <v>237</v>
      </c>
      <c r="M285" t="s">
        <v>1717</v>
      </c>
      <c r="N285" t="s">
        <v>743</v>
      </c>
      <c r="O285" t="s">
        <v>237</v>
      </c>
    </row>
    <row r="286" spans="1:15" x14ac:dyDescent="0.3">
      <c r="A286" t="s">
        <v>4265</v>
      </c>
      <c r="B286" t="s">
        <v>92</v>
      </c>
      <c r="C286" t="s">
        <v>51</v>
      </c>
      <c r="M286" t="s">
        <v>4265</v>
      </c>
      <c r="N286" t="s">
        <v>92</v>
      </c>
      <c r="O286" t="s">
        <v>51</v>
      </c>
    </row>
    <row r="287" spans="1:15" x14ac:dyDescent="0.3">
      <c r="A287" t="s">
        <v>404</v>
      </c>
      <c r="B287" t="s">
        <v>139</v>
      </c>
      <c r="C287" t="s">
        <v>51</v>
      </c>
      <c r="M287" t="s">
        <v>404</v>
      </c>
      <c r="N287" t="s">
        <v>139</v>
      </c>
      <c r="O287" t="s">
        <v>51</v>
      </c>
    </row>
    <row r="288" spans="1:15" x14ac:dyDescent="0.3">
      <c r="A288" t="s">
        <v>1060</v>
      </c>
      <c r="B288" t="s">
        <v>151</v>
      </c>
      <c r="C288" t="s">
        <v>190</v>
      </c>
      <c r="M288" t="s">
        <v>1060</v>
      </c>
      <c r="N288" t="s">
        <v>151</v>
      </c>
      <c r="O288" t="s">
        <v>190</v>
      </c>
    </row>
    <row r="289" spans="1:15" x14ac:dyDescent="0.3">
      <c r="A289" t="s">
        <v>4347</v>
      </c>
      <c r="B289" t="s">
        <v>80</v>
      </c>
      <c r="C289" t="s">
        <v>140</v>
      </c>
      <c r="M289" t="s">
        <v>4347</v>
      </c>
      <c r="N289" t="s">
        <v>80</v>
      </c>
      <c r="O289" t="s">
        <v>140</v>
      </c>
    </row>
    <row r="290" spans="1:15" x14ac:dyDescent="0.3">
      <c r="A290" t="s">
        <v>763</v>
      </c>
      <c r="B290" t="s">
        <v>50</v>
      </c>
      <c r="C290" t="s">
        <v>22</v>
      </c>
      <c r="M290" t="s">
        <v>763</v>
      </c>
      <c r="N290" t="s">
        <v>50</v>
      </c>
      <c r="O290" t="s">
        <v>22</v>
      </c>
    </row>
    <row r="291" spans="1:15" x14ac:dyDescent="0.3">
      <c r="A291" t="s">
        <v>792</v>
      </c>
      <c r="B291" t="s">
        <v>50</v>
      </c>
      <c r="C291" t="s">
        <v>173</v>
      </c>
      <c r="M291" t="s">
        <v>792</v>
      </c>
      <c r="N291" t="s">
        <v>50</v>
      </c>
      <c r="O291" t="s">
        <v>173</v>
      </c>
    </row>
    <row r="292" spans="1:15" x14ac:dyDescent="0.3">
      <c r="A292" t="s">
        <v>1347</v>
      </c>
      <c r="B292" t="s">
        <v>151</v>
      </c>
      <c r="C292" t="s">
        <v>93</v>
      </c>
      <c r="M292" t="s">
        <v>1347</v>
      </c>
      <c r="N292" t="s">
        <v>151</v>
      </c>
      <c r="O292" t="s">
        <v>93</v>
      </c>
    </row>
    <row r="293" spans="1:15" x14ac:dyDescent="0.3">
      <c r="A293" t="s">
        <v>270</v>
      </c>
      <c r="B293" t="s">
        <v>271</v>
      </c>
      <c r="C293" t="s">
        <v>190</v>
      </c>
      <c r="M293" t="s">
        <v>270</v>
      </c>
      <c r="N293" t="s">
        <v>271</v>
      </c>
      <c r="O293" t="s">
        <v>190</v>
      </c>
    </row>
    <row r="294" spans="1:15" x14ac:dyDescent="0.3">
      <c r="A294" t="s">
        <v>3329</v>
      </c>
      <c r="B294" t="s">
        <v>106</v>
      </c>
      <c r="C294" t="s">
        <v>140</v>
      </c>
      <c r="M294" t="s">
        <v>3329</v>
      </c>
      <c r="N294" t="s">
        <v>106</v>
      </c>
      <c r="O294" t="s">
        <v>140</v>
      </c>
    </row>
    <row r="295" spans="1:15" x14ac:dyDescent="0.3">
      <c r="A295" t="s">
        <v>2095</v>
      </c>
      <c r="B295" t="s">
        <v>21</v>
      </c>
      <c r="C295" t="s">
        <v>173</v>
      </c>
      <c r="M295" t="s">
        <v>2095</v>
      </c>
      <c r="N295" t="s">
        <v>21</v>
      </c>
      <c r="O295" t="s">
        <v>173</v>
      </c>
    </row>
    <row r="296" spans="1:15" x14ac:dyDescent="0.3">
      <c r="A296" t="s">
        <v>463</v>
      </c>
      <c r="B296" t="s">
        <v>366</v>
      </c>
      <c r="C296" t="s">
        <v>129</v>
      </c>
      <c r="M296" t="s">
        <v>463</v>
      </c>
      <c r="N296" t="s">
        <v>366</v>
      </c>
      <c r="O296" t="s">
        <v>129</v>
      </c>
    </row>
    <row r="297" spans="1:15" x14ac:dyDescent="0.3">
      <c r="A297" t="s">
        <v>1358</v>
      </c>
      <c r="B297" t="s">
        <v>271</v>
      </c>
      <c r="C297" t="s">
        <v>173</v>
      </c>
      <c r="M297" t="s">
        <v>1358</v>
      </c>
      <c r="N297" t="s">
        <v>271</v>
      </c>
      <c r="O297" t="s">
        <v>173</v>
      </c>
    </row>
    <row r="298" spans="1:15" x14ac:dyDescent="0.3">
      <c r="A298" t="s">
        <v>1928</v>
      </c>
      <c r="B298" t="s">
        <v>21</v>
      </c>
      <c r="C298" t="s">
        <v>140</v>
      </c>
      <c r="M298" t="s">
        <v>1928</v>
      </c>
      <c r="N298" t="s">
        <v>21</v>
      </c>
      <c r="O298" t="s">
        <v>140</v>
      </c>
    </row>
    <row r="299" spans="1:15" x14ac:dyDescent="0.3">
      <c r="A299" t="s">
        <v>809</v>
      </c>
      <c r="B299" t="s">
        <v>172</v>
      </c>
      <c r="C299" t="s">
        <v>190</v>
      </c>
      <c r="M299" t="s">
        <v>809</v>
      </c>
      <c r="N299" t="s">
        <v>172</v>
      </c>
      <c r="O299" t="s">
        <v>190</v>
      </c>
    </row>
    <row r="300" spans="1:15" x14ac:dyDescent="0.3">
      <c r="A300" t="s">
        <v>64</v>
      </c>
      <c r="B300" t="s">
        <v>65</v>
      </c>
      <c r="C300" t="s">
        <v>190</v>
      </c>
      <c r="M300" t="s">
        <v>64</v>
      </c>
      <c r="N300" t="s">
        <v>65</v>
      </c>
      <c r="O300" t="s">
        <v>190</v>
      </c>
    </row>
    <row r="301" spans="1:15" x14ac:dyDescent="0.3">
      <c r="A301" t="s">
        <v>2539</v>
      </c>
      <c r="B301" t="s">
        <v>139</v>
      </c>
      <c r="C301" t="s">
        <v>237</v>
      </c>
      <c r="M301" t="s">
        <v>2539</v>
      </c>
      <c r="N301" t="s">
        <v>139</v>
      </c>
      <c r="O301" t="s">
        <v>237</v>
      </c>
    </row>
    <row r="302" spans="1:15" x14ac:dyDescent="0.3">
      <c r="A302" t="s">
        <v>1761</v>
      </c>
      <c r="B302" t="s">
        <v>92</v>
      </c>
      <c r="C302" t="s">
        <v>190</v>
      </c>
      <c r="M302" t="s">
        <v>1761</v>
      </c>
      <c r="N302" t="s">
        <v>92</v>
      </c>
      <c r="O302" t="s">
        <v>190</v>
      </c>
    </row>
    <row r="303" spans="1:15" x14ac:dyDescent="0.3">
      <c r="A303" t="s">
        <v>991</v>
      </c>
      <c r="B303" t="s">
        <v>151</v>
      </c>
      <c r="C303" t="s">
        <v>161</v>
      </c>
      <c r="M303" t="s">
        <v>991</v>
      </c>
      <c r="N303" t="s">
        <v>151</v>
      </c>
      <c r="O303" t="s">
        <v>161</v>
      </c>
    </row>
    <row r="304" spans="1:15" x14ac:dyDescent="0.3">
      <c r="A304" t="s">
        <v>3915</v>
      </c>
      <c r="B304" t="s">
        <v>139</v>
      </c>
      <c r="C304" t="s">
        <v>173</v>
      </c>
      <c r="M304" t="s">
        <v>3915</v>
      </c>
      <c r="N304" t="s">
        <v>139</v>
      </c>
      <c r="O304" t="s">
        <v>173</v>
      </c>
    </row>
    <row r="305" spans="1:15" x14ac:dyDescent="0.3">
      <c r="A305" t="s">
        <v>1526</v>
      </c>
      <c r="B305" t="s">
        <v>366</v>
      </c>
      <c r="C305" t="s">
        <v>173</v>
      </c>
      <c r="M305" t="s">
        <v>1526</v>
      </c>
      <c r="N305" t="s">
        <v>366</v>
      </c>
      <c r="O305" t="s">
        <v>173</v>
      </c>
    </row>
    <row r="306" spans="1:15" x14ac:dyDescent="0.3">
      <c r="A306" t="s">
        <v>601</v>
      </c>
      <c r="B306" t="s">
        <v>92</v>
      </c>
      <c r="C306" t="s">
        <v>161</v>
      </c>
      <c r="M306" t="s">
        <v>601</v>
      </c>
      <c r="N306" t="s">
        <v>92</v>
      </c>
      <c r="O306" t="s">
        <v>161</v>
      </c>
    </row>
    <row r="307" spans="1:15" x14ac:dyDescent="0.3">
      <c r="A307" t="s">
        <v>4009</v>
      </c>
      <c r="B307" t="s">
        <v>139</v>
      </c>
      <c r="C307" t="s">
        <v>51</v>
      </c>
      <c r="M307" t="s">
        <v>4009</v>
      </c>
      <c r="N307" t="s">
        <v>139</v>
      </c>
      <c r="O307" t="s">
        <v>51</v>
      </c>
    </row>
    <row r="308" spans="1:15" x14ac:dyDescent="0.3">
      <c r="A308" t="s">
        <v>558</v>
      </c>
      <c r="B308" t="s">
        <v>92</v>
      </c>
      <c r="C308" t="s">
        <v>161</v>
      </c>
      <c r="M308" t="s">
        <v>558</v>
      </c>
      <c r="N308" t="s">
        <v>92</v>
      </c>
      <c r="O308" t="s">
        <v>161</v>
      </c>
    </row>
    <row r="309" spans="1:15" x14ac:dyDescent="0.3">
      <c r="A309" t="s">
        <v>128</v>
      </c>
      <c r="B309" t="s">
        <v>92</v>
      </c>
      <c r="C309" t="s">
        <v>129</v>
      </c>
      <c r="M309" t="s">
        <v>128</v>
      </c>
      <c r="N309" t="s">
        <v>92</v>
      </c>
      <c r="O309" t="s">
        <v>129</v>
      </c>
    </row>
    <row r="310" spans="1:15" x14ac:dyDescent="0.3">
      <c r="A310" t="s">
        <v>1426</v>
      </c>
      <c r="B310" t="s">
        <v>366</v>
      </c>
      <c r="C310" t="s">
        <v>161</v>
      </c>
      <c r="M310" t="s">
        <v>1426</v>
      </c>
      <c r="N310" t="s">
        <v>366</v>
      </c>
      <c r="O310" t="s">
        <v>161</v>
      </c>
    </row>
    <row r="311" spans="1:15" x14ac:dyDescent="0.3">
      <c r="A311" t="s">
        <v>713</v>
      </c>
      <c r="B311" t="s">
        <v>106</v>
      </c>
      <c r="C311" t="s">
        <v>161</v>
      </c>
      <c r="M311" t="s">
        <v>713</v>
      </c>
      <c r="N311" t="s">
        <v>106</v>
      </c>
      <c r="O311" t="s">
        <v>161</v>
      </c>
    </row>
    <row r="312" spans="1:15" x14ac:dyDescent="0.3">
      <c r="A312" t="s">
        <v>2192</v>
      </c>
      <c r="B312" t="s">
        <v>80</v>
      </c>
      <c r="C312" t="s">
        <v>37</v>
      </c>
      <c r="M312" t="s">
        <v>2192</v>
      </c>
      <c r="N312" t="s">
        <v>80</v>
      </c>
      <c r="O312" t="s">
        <v>37</v>
      </c>
    </row>
    <row r="313" spans="1:15" x14ac:dyDescent="0.3">
      <c r="A313" t="s">
        <v>389</v>
      </c>
      <c r="B313" t="s">
        <v>80</v>
      </c>
      <c r="C313" t="s">
        <v>37</v>
      </c>
      <c r="M313" t="s">
        <v>389</v>
      </c>
      <c r="N313" t="s">
        <v>80</v>
      </c>
      <c r="O313" t="s">
        <v>37</v>
      </c>
    </row>
    <row r="314" spans="1:15" x14ac:dyDescent="0.3">
      <c r="A314" t="s">
        <v>1671</v>
      </c>
      <c r="B314" t="s">
        <v>172</v>
      </c>
      <c r="C314" t="s">
        <v>37</v>
      </c>
      <c r="M314" t="s">
        <v>1671</v>
      </c>
      <c r="N314" t="s">
        <v>172</v>
      </c>
      <c r="O314" t="s">
        <v>37</v>
      </c>
    </row>
    <row r="315" spans="1:15" x14ac:dyDescent="0.3">
      <c r="A315" t="s">
        <v>1837</v>
      </c>
      <c r="B315" t="s">
        <v>65</v>
      </c>
      <c r="C315" t="s">
        <v>37</v>
      </c>
      <c r="M315" t="s">
        <v>1837</v>
      </c>
      <c r="N315" t="s">
        <v>65</v>
      </c>
      <c r="O315" t="s">
        <v>37</v>
      </c>
    </row>
    <row r="316" spans="1:15" x14ac:dyDescent="0.3">
      <c r="A316" t="s">
        <v>2258</v>
      </c>
      <c r="B316" t="s">
        <v>139</v>
      </c>
      <c r="C316" t="s">
        <v>140</v>
      </c>
      <c r="M316" t="s">
        <v>2258</v>
      </c>
      <c r="N316" t="s">
        <v>139</v>
      </c>
      <c r="O316" t="s">
        <v>140</v>
      </c>
    </row>
    <row r="317" spans="1:15" x14ac:dyDescent="0.3">
      <c r="A317" t="s">
        <v>6381</v>
      </c>
      <c r="B317" t="s">
        <v>50</v>
      </c>
      <c r="C317" t="s">
        <v>22</v>
      </c>
      <c r="M317" t="s">
        <v>6381</v>
      </c>
      <c r="N317" t="s">
        <v>50</v>
      </c>
      <c r="O317" t="s">
        <v>22</v>
      </c>
    </row>
    <row r="318" spans="1:15" x14ac:dyDescent="0.3">
      <c r="A318" t="s">
        <v>2005</v>
      </c>
      <c r="B318" t="s">
        <v>172</v>
      </c>
      <c r="C318" t="s">
        <v>190</v>
      </c>
      <c r="M318" t="s">
        <v>2005</v>
      </c>
      <c r="N318" t="s">
        <v>172</v>
      </c>
      <c r="O318" t="s">
        <v>190</v>
      </c>
    </row>
    <row r="319" spans="1:15" x14ac:dyDescent="0.3">
      <c r="A319" t="s">
        <v>938</v>
      </c>
      <c r="B319" t="s">
        <v>92</v>
      </c>
      <c r="C319" t="s">
        <v>190</v>
      </c>
      <c r="M319" t="s">
        <v>938</v>
      </c>
      <c r="N319" t="s">
        <v>92</v>
      </c>
      <c r="O319" t="s">
        <v>190</v>
      </c>
    </row>
    <row r="320" spans="1:15" x14ac:dyDescent="0.3">
      <c r="A320" t="s">
        <v>1846</v>
      </c>
      <c r="B320" t="s">
        <v>172</v>
      </c>
      <c r="C320" t="s">
        <v>93</v>
      </c>
      <c r="M320" t="s">
        <v>1846</v>
      </c>
      <c r="N320" t="s">
        <v>172</v>
      </c>
      <c r="O320" t="s">
        <v>93</v>
      </c>
    </row>
    <row r="321" spans="1:15" x14ac:dyDescent="0.3">
      <c r="A321" t="s">
        <v>1681</v>
      </c>
      <c r="B321" t="s">
        <v>151</v>
      </c>
      <c r="C321" t="s">
        <v>161</v>
      </c>
      <c r="M321" t="s">
        <v>1681</v>
      </c>
      <c r="N321" t="s">
        <v>151</v>
      </c>
      <c r="O321" t="s">
        <v>161</v>
      </c>
    </row>
    <row r="322" spans="1:15" x14ac:dyDescent="0.3">
      <c r="A322" t="s">
        <v>5544</v>
      </c>
      <c r="B322" t="s">
        <v>21</v>
      </c>
      <c r="C322" t="s">
        <v>190</v>
      </c>
      <c r="M322" t="s">
        <v>5544</v>
      </c>
      <c r="N322" t="s">
        <v>21</v>
      </c>
      <c r="O322" t="s">
        <v>190</v>
      </c>
    </row>
    <row r="323" spans="1:15" x14ac:dyDescent="0.3">
      <c r="A323" t="s">
        <v>2858</v>
      </c>
      <c r="B323" t="s">
        <v>139</v>
      </c>
      <c r="C323" t="s">
        <v>237</v>
      </c>
      <c r="M323" t="s">
        <v>2858</v>
      </c>
      <c r="N323" t="s">
        <v>139</v>
      </c>
      <c r="O323" t="s">
        <v>237</v>
      </c>
    </row>
    <row r="324" spans="1:15" x14ac:dyDescent="0.3">
      <c r="A324" t="s">
        <v>904</v>
      </c>
      <c r="B324" t="s">
        <v>139</v>
      </c>
      <c r="C324" t="s">
        <v>173</v>
      </c>
      <c r="M324" t="s">
        <v>904</v>
      </c>
      <c r="N324" t="s">
        <v>139</v>
      </c>
      <c r="O324" t="s">
        <v>173</v>
      </c>
    </row>
    <row r="325" spans="1:15" x14ac:dyDescent="0.3">
      <c r="A325" t="s">
        <v>1038</v>
      </c>
      <c r="B325" t="s">
        <v>80</v>
      </c>
      <c r="C325" t="s">
        <v>129</v>
      </c>
      <c r="M325" t="s">
        <v>1038</v>
      </c>
      <c r="N325" t="s">
        <v>80</v>
      </c>
      <c r="O325" t="s">
        <v>129</v>
      </c>
    </row>
    <row r="326" spans="1:15" x14ac:dyDescent="0.3">
      <c r="A326" t="s">
        <v>2340</v>
      </c>
      <c r="B326" t="s">
        <v>271</v>
      </c>
      <c r="C326" t="s">
        <v>237</v>
      </c>
      <c r="M326" t="s">
        <v>2340</v>
      </c>
      <c r="N326" t="s">
        <v>271</v>
      </c>
      <c r="O326" t="s">
        <v>237</v>
      </c>
    </row>
    <row r="327" spans="1:15" x14ac:dyDescent="0.3">
      <c r="A327" t="s">
        <v>3824</v>
      </c>
      <c r="B327" t="s">
        <v>366</v>
      </c>
      <c r="C327" t="s">
        <v>190</v>
      </c>
      <c r="M327" t="s">
        <v>3824</v>
      </c>
      <c r="N327" t="s">
        <v>366</v>
      </c>
      <c r="O327" t="s">
        <v>190</v>
      </c>
    </row>
    <row r="328" spans="1:15" x14ac:dyDescent="0.3">
      <c r="A328" t="s">
        <v>359</v>
      </c>
      <c r="B328" t="s">
        <v>65</v>
      </c>
      <c r="C328" t="s">
        <v>140</v>
      </c>
      <c r="M328" t="s">
        <v>359</v>
      </c>
      <c r="N328" t="s">
        <v>65</v>
      </c>
      <c r="O328" t="s">
        <v>140</v>
      </c>
    </row>
    <row r="329" spans="1:15" x14ac:dyDescent="0.3">
      <c r="A329" t="s">
        <v>2637</v>
      </c>
      <c r="B329" t="s">
        <v>366</v>
      </c>
      <c r="C329" t="s">
        <v>93</v>
      </c>
      <c r="M329" t="s">
        <v>2637</v>
      </c>
      <c r="N329" t="s">
        <v>366</v>
      </c>
      <c r="O329" t="s">
        <v>93</v>
      </c>
    </row>
    <row r="330" spans="1:15" x14ac:dyDescent="0.3">
      <c r="A330" t="s">
        <v>1163</v>
      </c>
      <c r="B330" t="s">
        <v>50</v>
      </c>
      <c r="C330" t="s">
        <v>140</v>
      </c>
      <c r="M330" t="s">
        <v>1163</v>
      </c>
      <c r="N330" t="s">
        <v>50</v>
      </c>
      <c r="O330" t="s">
        <v>140</v>
      </c>
    </row>
    <row r="331" spans="1:15" x14ac:dyDescent="0.3">
      <c r="A331" t="s">
        <v>2326</v>
      </c>
      <c r="B331" t="s">
        <v>80</v>
      </c>
      <c r="C331" t="s">
        <v>173</v>
      </c>
      <c r="M331" t="s">
        <v>2326</v>
      </c>
      <c r="N331" t="s">
        <v>80</v>
      </c>
      <c r="O331" t="s">
        <v>173</v>
      </c>
    </row>
    <row r="332" spans="1:15" x14ac:dyDescent="0.3">
      <c r="A332" t="s">
        <v>1050</v>
      </c>
      <c r="B332" t="s">
        <v>80</v>
      </c>
      <c r="C332" t="s">
        <v>93</v>
      </c>
      <c r="M332" t="s">
        <v>1050</v>
      </c>
      <c r="N332" t="s">
        <v>80</v>
      </c>
      <c r="O332" t="s">
        <v>93</v>
      </c>
    </row>
    <row r="333" spans="1:15" x14ac:dyDescent="0.3">
      <c r="A333" t="s">
        <v>2791</v>
      </c>
      <c r="B333" t="s">
        <v>743</v>
      </c>
      <c r="C333" t="s">
        <v>161</v>
      </c>
      <c r="M333" t="s">
        <v>2791</v>
      </c>
      <c r="N333" t="s">
        <v>743</v>
      </c>
      <c r="O333" t="s">
        <v>161</v>
      </c>
    </row>
    <row r="334" spans="1:15" x14ac:dyDescent="0.3">
      <c r="A334" t="s">
        <v>3174</v>
      </c>
      <c r="B334" t="s">
        <v>21</v>
      </c>
      <c r="C334" t="s">
        <v>173</v>
      </c>
      <c r="M334" t="s">
        <v>3174</v>
      </c>
      <c r="N334" t="s">
        <v>21</v>
      </c>
      <c r="O334" t="s">
        <v>173</v>
      </c>
    </row>
    <row r="335" spans="1:15" x14ac:dyDescent="0.3">
      <c r="A335" t="s">
        <v>1422</v>
      </c>
      <c r="B335" t="s">
        <v>65</v>
      </c>
      <c r="C335" t="s">
        <v>140</v>
      </c>
      <c r="M335" t="s">
        <v>1422</v>
      </c>
      <c r="N335" t="s">
        <v>65</v>
      </c>
      <c r="O335" t="s">
        <v>140</v>
      </c>
    </row>
    <row r="336" spans="1:15" x14ac:dyDescent="0.3">
      <c r="A336" t="s">
        <v>2871</v>
      </c>
      <c r="B336" t="s">
        <v>80</v>
      </c>
      <c r="C336" t="s">
        <v>140</v>
      </c>
      <c r="M336" t="s">
        <v>2871</v>
      </c>
      <c r="N336" t="s">
        <v>80</v>
      </c>
      <c r="O336" t="s">
        <v>140</v>
      </c>
    </row>
    <row r="337" spans="1:15" x14ac:dyDescent="0.3">
      <c r="A337" t="s">
        <v>521</v>
      </c>
      <c r="B337" t="s">
        <v>366</v>
      </c>
      <c r="C337" t="s">
        <v>173</v>
      </c>
      <c r="M337" t="s">
        <v>521</v>
      </c>
      <c r="N337" t="s">
        <v>366</v>
      </c>
      <c r="O337" t="s">
        <v>173</v>
      </c>
    </row>
    <row r="338" spans="1:15" x14ac:dyDescent="0.3">
      <c r="A338" t="s">
        <v>6382</v>
      </c>
      <c r="B338" t="s">
        <v>366</v>
      </c>
      <c r="C338" t="s">
        <v>93</v>
      </c>
      <c r="M338" t="s">
        <v>6382</v>
      </c>
      <c r="N338" t="s">
        <v>366</v>
      </c>
      <c r="O338" t="s">
        <v>93</v>
      </c>
    </row>
    <row r="339" spans="1:15" x14ac:dyDescent="0.3">
      <c r="A339" t="s">
        <v>589</v>
      </c>
      <c r="B339" t="s">
        <v>139</v>
      </c>
      <c r="C339" t="s">
        <v>190</v>
      </c>
      <c r="M339" t="s">
        <v>589</v>
      </c>
      <c r="N339" t="s">
        <v>139</v>
      </c>
      <c r="O339" t="s">
        <v>190</v>
      </c>
    </row>
    <row r="340" spans="1:15" x14ac:dyDescent="0.3">
      <c r="A340" t="s">
        <v>1588</v>
      </c>
      <c r="B340" t="s">
        <v>271</v>
      </c>
      <c r="C340" t="s">
        <v>51</v>
      </c>
      <c r="M340" t="s">
        <v>1588</v>
      </c>
      <c r="N340" t="s">
        <v>271</v>
      </c>
      <c r="O340" t="s">
        <v>51</v>
      </c>
    </row>
    <row r="341" spans="1:15" x14ac:dyDescent="0.3">
      <c r="A341" t="s">
        <v>431</v>
      </c>
      <c r="B341" t="s">
        <v>366</v>
      </c>
      <c r="C341" t="s">
        <v>190</v>
      </c>
      <c r="M341" t="s">
        <v>431</v>
      </c>
      <c r="N341" t="s">
        <v>366</v>
      </c>
      <c r="O341" t="s">
        <v>190</v>
      </c>
    </row>
    <row r="342" spans="1:15" x14ac:dyDescent="0.3">
      <c r="A342" t="s">
        <v>4790</v>
      </c>
      <c r="B342" t="s">
        <v>106</v>
      </c>
      <c r="C342" t="s">
        <v>22</v>
      </c>
      <c r="M342" t="s">
        <v>4790</v>
      </c>
      <c r="N342" t="s">
        <v>106</v>
      </c>
      <c r="O342" t="s">
        <v>22</v>
      </c>
    </row>
    <row r="343" spans="1:15" x14ac:dyDescent="0.3">
      <c r="A343" t="s">
        <v>890</v>
      </c>
      <c r="B343" t="s">
        <v>65</v>
      </c>
      <c r="C343" t="s">
        <v>173</v>
      </c>
      <c r="M343" t="s">
        <v>890</v>
      </c>
      <c r="N343" t="s">
        <v>65</v>
      </c>
      <c r="O343" t="s">
        <v>173</v>
      </c>
    </row>
    <row r="344" spans="1:15" x14ac:dyDescent="0.3">
      <c r="A344" t="s">
        <v>2100</v>
      </c>
      <c r="B344" t="s">
        <v>366</v>
      </c>
      <c r="C344" t="s">
        <v>140</v>
      </c>
      <c r="M344" t="s">
        <v>2100</v>
      </c>
      <c r="N344" t="s">
        <v>366</v>
      </c>
      <c r="O344" t="s">
        <v>140</v>
      </c>
    </row>
    <row r="345" spans="1:15" x14ac:dyDescent="0.3">
      <c r="A345" t="s">
        <v>1923</v>
      </c>
      <c r="B345" t="s">
        <v>80</v>
      </c>
      <c r="C345" t="s">
        <v>173</v>
      </c>
      <c r="M345" t="s">
        <v>1923</v>
      </c>
      <c r="N345" t="s">
        <v>80</v>
      </c>
      <c r="O345" t="s">
        <v>173</v>
      </c>
    </row>
    <row r="346" spans="1:15" x14ac:dyDescent="0.3">
      <c r="A346" t="s">
        <v>858</v>
      </c>
      <c r="B346" t="s">
        <v>106</v>
      </c>
      <c r="C346" t="s">
        <v>173</v>
      </c>
      <c r="M346" t="s">
        <v>858</v>
      </c>
      <c r="N346" t="s">
        <v>106</v>
      </c>
      <c r="O346" t="s">
        <v>173</v>
      </c>
    </row>
    <row r="347" spans="1:15" x14ac:dyDescent="0.3">
      <c r="A347" t="s">
        <v>2436</v>
      </c>
      <c r="B347" t="s">
        <v>65</v>
      </c>
      <c r="C347" t="s">
        <v>129</v>
      </c>
      <c r="M347" t="s">
        <v>2436</v>
      </c>
      <c r="N347" t="s">
        <v>65</v>
      </c>
      <c r="O347" t="s">
        <v>129</v>
      </c>
    </row>
    <row r="348" spans="1:15" x14ac:dyDescent="0.3">
      <c r="A348" t="s">
        <v>5264</v>
      </c>
      <c r="B348" t="s">
        <v>21</v>
      </c>
      <c r="C348" t="s">
        <v>161</v>
      </c>
      <c r="M348" t="s">
        <v>5264</v>
      </c>
      <c r="N348" t="s">
        <v>21</v>
      </c>
      <c r="O348" t="s">
        <v>161</v>
      </c>
    </row>
    <row r="349" spans="1:15" x14ac:dyDescent="0.3">
      <c r="A349" t="s">
        <v>3134</v>
      </c>
      <c r="B349" t="s">
        <v>50</v>
      </c>
      <c r="C349" t="s">
        <v>190</v>
      </c>
      <c r="M349" t="s">
        <v>3134</v>
      </c>
      <c r="N349" t="s">
        <v>50</v>
      </c>
      <c r="O349" t="s">
        <v>190</v>
      </c>
    </row>
    <row r="350" spans="1:15" x14ac:dyDescent="0.3">
      <c r="A350" t="s">
        <v>3214</v>
      </c>
      <c r="B350" t="s">
        <v>366</v>
      </c>
      <c r="C350" t="s">
        <v>51</v>
      </c>
      <c r="M350" t="s">
        <v>3214</v>
      </c>
      <c r="N350" t="s">
        <v>366</v>
      </c>
      <c r="O350" t="s">
        <v>51</v>
      </c>
    </row>
    <row r="351" spans="1:15" x14ac:dyDescent="0.3">
      <c r="A351" t="s">
        <v>3024</v>
      </c>
      <c r="B351" t="s">
        <v>50</v>
      </c>
      <c r="C351" t="s">
        <v>37</v>
      </c>
      <c r="M351" t="s">
        <v>3024</v>
      </c>
      <c r="N351" t="s">
        <v>50</v>
      </c>
      <c r="O351" t="s">
        <v>37</v>
      </c>
    </row>
    <row r="352" spans="1:15" x14ac:dyDescent="0.3">
      <c r="A352" t="s">
        <v>3064</v>
      </c>
      <c r="B352" t="s">
        <v>21</v>
      </c>
      <c r="C352" t="s">
        <v>22</v>
      </c>
      <c r="M352" t="s">
        <v>3064</v>
      </c>
      <c r="N352" t="s">
        <v>21</v>
      </c>
      <c r="O352" t="s">
        <v>22</v>
      </c>
    </row>
    <row r="353" spans="1:15" x14ac:dyDescent="0.3">
      <c r="A353" t="s">
        <v>653</v>
      </c>
      <c r="B353" t="s">
        <v>92</v>
      </c>
      <c r="C353" t="s">
        <v>161</v>
      </c>
      <c r="M353" t="s">
        <v>653</v>
      </c>
      <c r="N353" t="s">
        <v>92</v>
      </c>
      <c r="O353" t="s">
        <v>161</v>
      </c>
    </row>
    <row r="354" spans="1:15" x14ac:dyDescent="0.3">
      <c r="A354" t="s">
        <v>2969</v>
      </c>
      <c r="B354" t="s">
        <v>106</v>
      </c>
      <c r="C354" t="s">
        <v>51</v>
      </c>
      <c r="M354" t="s">
        <v>2969</v>
      </c>
      <c r="N354" t="s">
        <v>106</v>
      </c>
      <c r="O354" t="s">
        <v>51</v>
      </c>
    </row>
    <row r="355" spans="1:15" x14ac:dyDescent="0.3">
      <c r="A355" t="s">
        <v>5206</v>
      </c>
      <c r="B355" t="s">
        <v>21</v>
      </c>
      <c r="C355" t="s">
        <v>161</v>
      </c>
      <c r="M355" t="s">
        <v>5206</v>
      </c>
      <c r="N355" t="s">
        <v>21</v>
      </c>
      <c r="O355" t="s">
        <v>161</v>
      </c>
    </row>
    <row r="356" spans="1:15" x14ac:dyDescent="0.3">
      <c r="A356" t="s">
        <v>3877</v>
      </c>
      <c r="B356" t="s">
        <v>50</v>
      </c>
      <c r="C356" t="s">
        <v>51</v>
      </c>
      <c r="M356" t="s">
        <v>3877</v>
      </c>
      <c r="N356" t="s">
        <v>50</v>
      </c>
      <c r="O356" t="s">
        <v>51</v>
      </c>
    </row>
    <row r="357" spans="1:15" x14ac:dyDescent="0.3">
      <c r="A357" t="s">
        <v>2253</v>
      </c>
      <c r="B357" t="s">
        <v>366</v>
      </c>
      <c r="C357" t="s">
        <v>237</v>
      </c>
      <c r="M357" t="s">
        <v>2253</v>
      </c>
      <c r="N357" t="s">
        <v>366</v>
      </c>
      <c r="O357" t="s">
        <v>237</v>
      </c>
    </row>
    <row r="358" spans="1:15" x14ac:dyDescent="0.3">
      <c r="A358" t="s">
        <v>634</v>
      </c>
      <c r="B358" t="s">
        <v>21</v>
      </c>
      <c r="C358" t="s">
        <v>140</v>
      </c>
      <c r="M358" t="s">
        <v>634</v>
      </c>
      <c r="N358" t="s">
        <v>21</v>
      </c>
      <c r="O358" t="s">
        <v>140</v>
      </c>
    </row>
    <row r="359" spans="1:15" x14ac:dyDescent="0.3">
      <c r="A359" t="s">
        <v>910</v>
      </c>
      <c r="B359" t="s">
        <v>65</v>
      </c>
      <c r="C359" t="s">
        <v>190</v>
      </c>
      <c r="M359" t="s">
        <v>910</v>
      </c>
      <c r="N359" t="s">
        <v>65</v>
      </c>
      <c r="O359" t="s">
        <v>190</v>
      </c>
    </row>
    <row r="360" spans="1:15" x14ac:dyDescent="0.3">
      <c r="A360" t="s">
        <v>4086</v>
      </c>
      <c r="B360" t="s">
        <v>106</v>
      </c>
      <c r="C360" t="s">
        <v>93</v>
      </c>
      <c r="M360" t="s">
        <v>4086</v>
      </c>
      <c r="N360" t="s">
        <v>106</v>
      </c>
      <c r="O360" t="s">
        <v>93</v>
      </c>
    </row>
    <row r="361" spans="1:15" x14ac:dyDescent="0.3">
      <c r="A361" t="s">
        <v>4664</v>
      </c>
      <c r="B361" t="s">
        <v>743</v>
      </c>
      <c r="C361" t="s">
        <v>93</v>
      </c>
      <c r="M361" t="s">
        <v>4664</v>
      </c>
      <c r="N361" t="s">
        <v>743</v>
      </c>
      <c r="O361" t="s">
        <v>93</v>
      </c>
    </row>
    <row r="362" spans="1:15" x14ac:dyDescent="0.3">
      <c r="A362" t="s">
        <v>2022</v>
      </c>
      <c r="B362" t="s">
        <v>366</v>
      </c>
      <c r="C362" t="s">
        <v>93</v>
      </c>
      <c r="M362" t="s">
        <v>2022</v>
      </c>
      <c r="N362" t="s">
        <v>366</v>
      </c>
      <c r="O362" t="s">
        <v>93</v>
      </c>
    </row>
    <row r="363" spans="1:15" x14ac:dyDescent="0.3">
      <c r="A363" t="s">
        <v>3044</v>
      </c>
      <c r="B363" t="s">
        <v>172</v>
      </c>
      <c r="C363" t="s">
        <v>51</v>
      </c>
      <c r="M363" t="s">
        <v>3044</v>
      </c>
      <c r="N363" t="s">
        <v>172</v>
      </c>
      <c r="O363" t="s">
        <v>51</v>
      </c>
    </row>
    <row r="364" spans="1:15" x14ac:dyDescent="0.3">
      <c r="A364" t="s">
        <v>1177</v>
      </c>
      <c r="B364" t="s">
        <v>106</v>
      </c>
      <c r="C364" t="s">
        <v>93</v>
      </c>
      <c r="M364" t="s">
        <v>1177</v>
      </c>
      <c r="N364" t="s">
        <v>106</v>
      </c>
      <c r="O364" t="s">
        <v>93</v>
      </c>
    </row>
    <row r="365" spans="1:15" x14ac:dyDescent="0.3">
      <c r="A365" t="s">
        <v>1661</v>
      </c>
      <c r="B365" t="s">
        <v>366</v>
      </c>
      <c r="C365" t="s">
        <v>190</v>
      </c>
      <c r="M365" t="s">
        <v>1661</v>
      </c>
      <c r="N365" t="s">
        <v>366</v>
      </c>
      <c r="O365" t="s">
        <v>190</v>
      </c>
    </row>
    <row r="366" spans="1:15" x14ac:dyDescent="0.3">
      <c r="A366" t="s">
        <v>1204</v>
      </c>
      <c r="B366" t="s">
        <v>366</v>
      </c>
      <c r="C366" t="s">
        <v>190</v>
      </c>
      <c r="M366" t="s">
        <v>1204</v>
      </c>
      <c r="N366" t="s">
        <v>366</v>
      </c>
      <c r="O366" t="s">
        <v>190</v>
      </c>
    </row>
    <row r="367" spans="1:15" x14ac:dyDescent="0.3">
      <c r="A367" t="s">
        <v>575</v>
      </c>
      <c r="B367" t="s">
        <v>92</v>
      </c>
      <c r="C367" t="s">
        <v>129</v>
      </c>
      <c r="M367" t="s">
        <v>575</v>
      </c>
      <c r="N367" t="s">
        <v>92</v>
      </c>
      <c r="O367" t="s">
        <v>129</v>
      </c>
    </row>
    <row r="368" spans="1:15" x14ac:dyDescent="0.3">
      <c r="A368" t="s">
        <v>1900</v>
      </c>
      <c r="B368" t="s">
        <v>65</v>
      </c>
      <c r="C368" t="s">
        <v>22</v>
      </c>
      <c r="M368" t="s">
        <v>1900</v>
      </c>
      <c r="N368" t="s">
        <v>65</v>
      </c>
      <c r="O368" t="s">
        <v>22</v>
      </c>
    </row>
    <row r="369" spans="1:15" x14ac:dyDescent="0.3">
      <c r="A369" t="s">
        <v>4185</v>
      </c>
      <c r="B369" t="s">
        <v>21</v>
      </c>
      <c r="C369" t="s">
        <v>93</v>
      </c>
      <c r="M369" t="s">
        <v>4185</v>
      </c>
      <c r="N369" t="s">
        <v>21</v>
      </c>
      <c r="O369" t="s">
        <v>93</v>
      </c>
    </row>
    <row r="370" spans="1:15" x14ac:dyDescent="0.3">
      <c r="A370" t="s">
        <v>1340</v>
      </c>
      <c r="B370" t="s">
        <v>92</v>
      </c>
      <c r="C370" t="s">
        <v>22</v>
      </c>
      <c r="M370" t="s">
        <v>1340</v>
      </c>
      <c r="N370" t="s">
        <v>92</v>
      </c>
      <c r="O370" t="s">
        <v>22</v>
      </c>
    </row>
    <row r="371" spans="1:15" x14ac:dyDescent="0.3">
      <c r="A371" t="s">
        <v>1784</v>
      </c>
      <c r="B371" t="s">
        <v>366</v>
      </c>
      <c r="C371" t="s">
        <v>51</v>
      </c>
      <c r="M371" t="s">
        <v>1784</v>
      </c>
      <c r="N371" t="s">
        <v>366</v>
      </c>
      <c r="O371" t="s">
        <v>51</v>
      </c>
    </row>
    <row r="372" spans="1:15" x14ac:dyDescent="0.3">
      <c r="A372" t="s">
        <v>925</v>
      </c>
      <c r="B372" t="s">
        <v>50</v>
      </c>
      <c r="C372" t="s">
        <v>173</v>
      </c>
      <c r="M372" t="s">
        <v>925</v>
      </c>
      <c r="N372" t="s">
        <v>50</v>
      </c>
      <c r="O372" t="s">
        <v>173</v>
      </c>
    </row>
    <row r="373" spans="1:15" x14ac:dyDescent="0.3">
      <c r="A373" t="s">
        <v>335</v>
      </c>
      <c r="B373" t="s">
        <v>92</v>
      </c>
      <c r="C373" t="s">
        <v>129</v>
      </c>
      <c r="M373" t="s">
        <v>335</v>
      </c>
      <c r="N373" t="s">
        <v>92</v>
      </c>
      <c r="O373" t="s">
        <v>129</v>
      </c>
    </row>
    <row r="374" spans="1:15" x14ac:dyDescent="0.3">
      <c r="A374" t="s">
        <v>1646</v>
      </c>
      <c r="B374" t="s">
        <v>139</v>
      </c>
      <c r="C374" t="s">
        <v>37</v>
      </c>
      <c r="M374" t="s">
        <v>1646</v>
      </c>
      <c r="N374" t="s">
        <v>139</v>
      </c>
      <c r="O374" t="s">
        <v>37</v>
      </c>
    </row>
    <row r="375" spans="1:15" x14ac:dyDescent="0.3">
      <c r="A375" t="s">
        <v>2335</v>
      </c>
      <c r="B375" t="s">
        <v>21</v>
      </c>
      <c r="C375" t="s">
        <v>22</v>
      </c>
      <c r="M375" t="s">
        <v>2335</v>
      </c>
      <c r="N375" t="s">
        <v>21</v>
      </c>
      <c r="O375" t="s">
        <v>22</v>
      </c>
    </row>
    <row r="376" spans="1:15" x14ac:dyDescent="0.3">
      <c r="A376" t="s">
        <v>188</v>
      </c>
      <c r="B376" t="s">
        <v>743</v>
      </c>
      <c r="C376" t="s">
        <v>190</v>
      </c>
      <c r="M376" t="s">
        <v>188</v>
      </c>
      <c r="N376" t="s">
        <v>743</v>
      </c>
      <c r="O376" t="s">
        <v>190</v>
      </c>
    </row>
    <row r="377" spans="1:15" x14ac:dyDescent="0.3">
      <c r="A377" t="s">
        <v>4236</v>
      </c>
      <c r="B377" t="s">
        <v>80</v>
      </c>
      <c r="C377" t="s">
        <v>51</v>
      </c>
      <c r="M377" t="s">
        <v>4236</v>
      </c>
      <c r="N377" t="s">
        <v>80</v>
      </c>
      <c r="O377" t="s">
        <v>51</v>
      </c>
    </row>
    <row r="378" spans="1:15" x14ac:dyDescent="0.3">
      <c r="A378" t="s">
        <v>774</v>
      </c>
      <c r="B378" t="s">
        <v>139</v>
      </c>
      <c r="C378" t="s">
        <v>140</v>
      </c>
      <c r="M378" t="s">
        <v>774</v>
      </c>
      <c r="N378" t="s">
        <v>139</v>
      </c>
      <c r="O378" t="s">
        <v>140</v>
      </c>
    </row>
    <row r="379" spans="1:15" x14ac:dyDescent="0.3">
      <c r="A379" t="s">
        <v>3770</v>
      </c>
      <c r="B379" t="s">
        <v>92</v>
      </c>
      <c r="C379" t="s">
        <v>237</v>
      </c>
      <c r="M379" t="s">
        <v>3770</v>
      </c>
      <c r="N379" t="s">
        <v>92</v>
      </c>
      <c r="O379" t="s">
        <v>237</v>
      </c>
    </row>
    <row r="380" spans="1:15" x14ac:dyDescent="0.3">
      <c r="A380" t="s">
        <v>1983</v>
      </c>
      <c r="B380" t="s">
        <v>172</v>
      </c>
      <c r="C380" t="s">
        <v>129</v>
      </c>
      <c r="M380" t="s">
        <v>1983</v>
      </c>
      <c r="N380" t="s">
        <v>172</v>
      </c>
      <c r="O380" t="s">
        <v>129</v>
      </c>
    </row>
    <row r="381" spans="1:15" x14ac:dyDescent="0.3">
      <c r="A381" t="s">
        <v>4322</v>
      </c>
      <c r="B381" t="s">
        <v>80</v>
      </c>
      <c r="C381" t="s">
        <v>173</v>
      </c>
      <c r="M381" t="s">
        <v>4322</v>
      </c>
      <c r="N381" t="s">
        <v>80</v>
      </c>
      <c r="O381" t="s">
        <v>173</v>
      </c>
    </row>
    <row r="382" spans="1:15" x14ac:dyDescent="0.3">
      <c r="A382" t="s">
        <v>150</v>
      </c>
      <c r="B382" t="s">
        <v>151</v>
      </c>
      <c r="C382" t="s">
        <v>140</v>
      </c>
      <c r="M382" t="s">
        <v>150</v>
      </c>
      <c r="N382" t="s">
        <v>151</v>
      </c>
      <c r="O382" t="s">
        <v>140</v>
      </c>
    </row>
    <row r="383" spans="1:15" x14ac:dyDescent="0.3">
      <c r="A383" t="s">
        <v>1801</v>
      </c>
      <c r="B383" t="s">
        <v>366</v>
      </c>
      <c r="C383" t="s">
        <v>22</v>
      </c>
      <c r="M383" t="s">
        <v>1801</v>
      </c>
      <c r="N383" t="s">
        <v>366</v>
      </c>
      <c r="O383" t="s">
        <v>22</v>
      </c>
    </row>
    <row r="384" spans="1:15" x14ac:dyDescent="0.3">
      <c r="A384" t="s">
        <v>350</v>
      </c>
      <c r="B384" t="s">
        <v>151</v>
      </c>
      <c r="C384" t="s">
        <v>22</v>
      </c>
      <c r="M384" t="s">
        <v>350</v>
      </c>
      <c r="N384" t="s">
        <v>151</v>
      </c>
      <c r="O384" t="s">
        <v>22</v>
      </c>
    </row>
    <row r="385" spans="1:15" x14ac:dyDescent="0.3">
      <c r="A385" t="s">
        <v>4262</v>
      </c>
      <c r="B385" t="s">
        <v>21</v>
      </c>
      <c r="C385" t="s">
        <v>190</v>
      </c>
      <c r="M385" t="s">
        <v>4262</v>
      </c>
      <c r="N385" t="s">
        <v>21</v>
      </c>
      <c r="O385" t="s">
        <v>190</v>
      </c>
    </row>
    <row r="386" spans="1:15" x14ac:dyDescent="0.3">
      <c r="A386" t="s">
        <v>1481</v>
      </c>
      <c r="B386" t="s">
        <v>172</v>
      </c>
      <c r="C386" t="s">
        <v>37</v>
      </c>
      <c r="M386" t="s">
        <v>1481</v>
      </c>
      <c r="N386" t="s">
        <v>172</v>
      </c>
      <c r="O386" t="s">
        <v>37</v>
      </c>
    </row>
    <row r="387" spans="1:15" x14ac:dyDescent="0.3">
      <c r="A387" t="s">
        <v>537</v>
      </c>
      <c r="B387" t="s">
        <v>271</v>
      </c>
      <c r="C387" t="s">
        <v>37</v>
      </c>
      <c r="M387" t="s">
        <v>537</v>
      </c>
      <c r="N387" t="s">
        <v>271</v>
      </c>
      <c r="O387" t="s">
        <v>37</v>
      </c>
    </row>
    <row r="388" spans="1:15" x14ac:dyDescent="0.3">
      <c r="A388" t="s">
        <v>1077</v>
      </c>
      <c r="B388" t="s">
        <v>50</v>
      </c>
      <c r="C388" t="s">
        <v>129</v>
      </c>
      <c r="M388" t="s">
        <v>1077</v>
      </c>
      <c r="N388" t="s">
        <v>50</v>
      </c>
      <c r="O388" t="s">
        <v>129</v>
      </c>
    </row>
    <row r="389" spans="1:15" x14ac:dyDescent="0.3">
      <c r="A389" t="s">
        <v>410</v>
      </c>
      <c r="B389" t="s">
        <v>65</v>
      </c>
      <c r="C389" t="s">
        <v>190</v>
      </c>
      <c r="M389" t="s">
        <v>410</v>
      </c>
      <c r="N389" t="s">
        <v>65</v>
      </c>
      <c r="O389" t="s">
        <v>190</v>
      </c>
    </row>
    <row r="390" spans="1:15" x14ac:dyDescent="0.3">
      <c r="A390" t="s">
        <v>3544</v>
      </c>
      <c r="B390" t="s">
        <v>21</v>
      </c>
      <c r="C390" t="s">
        <v>161</v>
      </c>
      <c r="M390" t="s">
        <v>3544</v>
      </c>
      <c r="N390" t="s">
        <v>21</v>
      </c>
      <c r="O390" t="s">
        <v>161</v>
      </c>
    </row>
    <row r="391" spans="1:15" x14ac:dyDescent="0.3">
      <c r="A391" t="s">
        <v>1600</v>
      </c>
      <c r="B391" t="s">
        <v>151</v>
      </c>
      <c r="C391" t="s">
        <v>37</v>
      </c>
      <c r="M391" t="s">
        <v>1600</v>
      </c>
      <c r="N391" t="s">
        <v>151</v>
      </c>
      <c r="O391" t="s">
        <v>37</v>
      </c>
    </row>
    <row r="392" spans="1:15" x14ac:dyDescent="0.3">
      <c r="A392" t="s">
        <v>1593</v>
      </c>
      <c r="B392" t="s">
        <v>21</v>
      </c>
      <c r="C392" t="s">
        <v>22</v>
      </c>
      <c r="M392" t="s">
        <v>1593</v>
      </c>
      <c r="N392" t="s">
        <v>21</v>
      </c>
      <c r="O392" t="s">
        <v>22</v>
      </c>
    </row>
    <row r="393" spans="1:15" x14ac:dyDescent="0.3">
      <c r="A393" t="s">
        <v>545</v>
      </c>
      <c r="B393" t="s">
        <v>172</v>
      </c>
      <c r="C393" t="s">
        <v>140</v>
      </c>
      <c r="M393" t="s">
        <v>545</v>
      </c>
      <c r="N393" t="s">
        <v>172</v>
      </c>
      <c r="O393" t="s">
        <v>140</v>
      </c>
    </row>
    <row r="394" spans="1:15" x14ac:dyDescent="0.3">
      <c r="A394" t="s">
        <v>2059</v>
      </c>
      <c r="B394" t="s">
        <v>21</v>
      </c>
      <c r="C394" t="s">
        <v>140</v>
      </c>
      <c r="M394" t="s">
        <v>2059</v>
      </c>
      <c r="N394" t="s">
        <v>21</v>
      </c>
      <c r="O394" t="s">
        <v>140</v>
      </c>
    </row>
    <row r="395" spans="1:15" x14ac:dyDescent="0.3">
      <c r="A395" t="s">
        <v>1687</v>
      </c>
      <c r="B395" t="s">
        <v>151</v>
      </c>
      <c r="C395" t="s">
        <v>37</v>
      </c>
      <c r="M395" t="s">
        <v>1687</v>
      </c>
      <c r="N395" t="s">
        <v>151</v>
      </c>
      <c r="O395" t="s">
        <v>37</v>
      </c>
    </row>
    <row r="396" spans="1:15" x14ac:dyDescent="0.3">
      <c r="A396" t="s">
        <v>6284</v>
      </c>
      <c r="B396" t="s">
        <v>366</v>
      </c>
      <c r="C396" t="s">
        <v>161</v>
      </c>
      <c r="M396" t="s">
        <v>6284</v>
      </c>
      <c r="N396" t="s">
        <v>366</v>
      </c>
      <c r="O396" t="s">
        <v>161</v>
      </c>
    </row>
    <row r="397" spans="1:15" x14ac:dyDescent="0.3">
      <c r="A397" t="s">
        <v>326</v>
      </c>
      <c r="B397" t="s">
        <v>106</v>
      </c>
      <c r="C397" t="s">
        <v>140</v>
      </c>
      <c r="M397" t="s">
        <v>326</v>
      </c>
      <c r="N397" t="s">
        <v>106</v>
      </c>
      <c r="O397" t="s">
        <v>140</v>
      </c>
    </row>
    <row r="398" spans="1:15" x14ac:dyDescent="0.3">
      <c r="A398" t="s">
        <v>2186</v>
      </c>
      <c r="B398" t="s">
        <v>271</v>
      </c>
      <c r="C398" t="s">
        <v>140</v>
      </c>
      <c r="M398" t="s">
        <v>2186</v>
      </c>
      <c r="N398" t="s">
        <v>271</v>
      </c>
      <c r="O398" t="s">
        <v>140</v>
      </c>
    </row>
    <row r="399" spans="1:15" x14ac:dyDescent="0.3">
      <c r="A399" t="s">
        <v>4100</v>
      </c>
      <c r="B399" t="s">
        <v>743</v>
      </c>
      <c r="C399" t="s">
        <v>190</v>
      </c>
      <c r="M399" t="s">
        <v>4100</v>
      </c>
      <c r="N399" t="s">
        <v>743</v>
      </c>
      <c r="O399" t="s">
        <v>190</v>
      </c>
    </row>
    <row r="400" spans="1:15" x14ac:dyDescent="0.3">
      <c r="A400" t="s">
        <v>1467</v>
      </c>
      <c r="B400" t="s">
        <v>172</v>
      </c>
      <c r="C400" t="s">
        <v>93</v>
      </c>
      <c r="M400" t="s">
        <v>1467</v>
      </c>
      <c r="N400" t="s">
        <v>172</v>
      </c>
      <c r="O400" t="s">
        <v>93</v>
      </c>
    </row>
    <row r="401" spans="1:15" x14ac:dyDescent="0.3">
      <c r="A401" t="s">
        <v>5524</v>
      </c>
      <c r="B401" t="s">
        <v>172</v>
      </c>
      <c r="C401" t="s">
        <v>51</v>
      </c>
      <c r="M401" t="s">
        <v>5524</v>
      </c>
      <c r="N401" t="s">
        <v>172</v>
      </c>
      <c r="O401" t="s">
        <v>51</v>
      </c>
    </row>
    <row r="402" spans="1:15" x14ac:dyDescent="0.3">
      <c r="A402" t="s">
        <v>737</v>
      </c>
      <c r="B402" t="s">
        <v>151</v>
      </c>
      <c r="C402" t="s">
        <v>51</v>
      </c>
      <c r="M402" t="s">
        <v>737</v>
      </c>
      <c r="N402" t="s">
        <v>151</v>
      </c>
      <c r="O402" t="s">
        <v>51</v>
      </c>
    </row>
    <row r="403" spans="1:15" x14ac:dyDescent="0.3">
      <c r="A403" t="s">
        <v>4422</v>
      </c>
      <c r="B403" t="s">
        <v>80</v>
      </c>
      <c r="C403" t="s">
        <v>51</v>
      </c>
      <c r="M403" t="s">
        <v>4422</v>
      </c>
      <c r="N403" t="s">
        <v>80</v>
      </c>
      <c r="O403" t="s">
        <v>51</v>
      </c>
    </row>
    <row r="404" spans="1:15" x14ac:dyDescent="0.3">
      <c r="A404" t="s">
        <v>3341</v>
      </c>
      <c r="B404" t="s">
        <v>50</v>
      </c>
      <c r="C404" t="s">
        <v>190</v>
      </c>
      <c r="M404" t="s">
        <v>3341</v>
      </c>
      <c r="N404" t="s">
        <v>50</v>
      </c>
      <c r="O404" t="s">
        <v>190</v>
      </c>
    </row>
    <row r="405" spans="1:15" x14ac:dyDescent="0.3">
      <c r="A405" t="s">
        <v>5505</v>
      </c>
      <c r="B405" t="s">
        <v>172</v>
      </c>
      <c r="C405" t="s">
        <v>51</v>
      </c>
      <c r="M405" t="s">
        <v>5505</v>
      </c>
      <c r="N405" t="s">
        <v>172</v>
      </c>
      <c r="O405" t="s">
        <v>51</v>
      </c>
    </row>
    <row r="406" spans="1:15" x14ac:dyDescent="0.3">
      <c r="A406" t="s">
        <v>422</v>
      </c>
      <c r="B406" t="s">
        <v>92</v>
      </c>
      <c r="C406" t="s">
        <v>51</v>
      </c>
      <c r="M406" t="s">
        <v>422</v>
      </c>
      <c r="N406" t="s">
        <v>92</v>
      </c>
      <c r="O406" t="s">
        <v>51</v>
      </c>
    </row>
    <row r="407" spans="1:15" x14ac:dyDescent="0.3">
      <c r="A407" t="s">
        <v>1610</v>
      </c>
      <c r="B407" t="s">
        <v>50</v>
      </c>
      <c r="C407" t="s">
        <v>37</v>
      </c>
      <c r="M407" t="s">
        <v>1610</v>
      </c>
      <c r="N407" t="s">
        <v>50</v>
      </c>
      <c r="O407" t="s">
        <v>37</v>
      </c>
    </row>
    <row r="408" spans="1:15" x14ac:dyDescent="0.3">
      <c r="A408" t="s">
        <v>4446</v>
      </c>
      <c r="B408" t="s">
        <v>21</v>
      </c>
      <c r="C408" t="s">
        <v>237</v>
      </c>
      <c r="M408" t="s">
        <v>4446</v>
      </c>
      <c r="N408" t="s">
        <v>21</v>
      </c>
      <c r="O408" t="s">
        <v>237</v>
      </c>
    </row>
    <row r="409" spans="1:15" x14ac:dyDescent="0.3">
      <c r="A409" t="s">
        <v>2853</v>
      </c>
      <c r="B409" t="s">
        <v>50</v>
      </c>
      <c r="C409" t="s">
        <v>237</v>
      </c>
      <c r="M409" t="s">
        <v>2853</v>
      </c>
      <c r="N409" t="s">
        <v>50</v>
      </c>
      <c r="O409" t="s">
        <v>237</v>
      </c>
    </row>
    <row r="410" spans="1:15" x14ac:dyDescent="0.3">
      <c r="A410" t="s">
        <v>1437</v>
      </c>
      <c r="B410" t="s">
        <v>92</v>
      </c>
      <c r="C410" t="s">
        <v>93</v>
      </c>
      <c r="M410" t="s">
        <v>1437</v>
      </c>
      <c r="N410" t="s">
        <v>92</v>
      </c>
      <c r="O410" t="s">
        <v>93</v>
      </c>
    </row>
    <row r="411" spans="1:15" x14ac:dyDescent="0.3">
      <c r="A411" t="s">
        <v>49</v>
      </c>
      <c r="B411" t="s">
        <v>50</v>
      </c>
      <c r="C411" t="s">
        <v>51</v>
      </c>
      <c r="M411" t="s">
        <v>49</v>
      </c>
      <c r="N411" t="s">
        <v>50</v>
      </c>
      <c r="O411" t="s">
        <v>51</v>
      </c>
    </row>
    <row r="412" spans="1:15" x14ac:dyDescent="0.3">
      <c r="A412" t="s">
        <v>6383</v>
      </c>
      <c r="B412" t="s">
        <v>80</v>
      </c>
      <c r="C412" t="s">
        <v>37</v>
      </c>
      <c r="M412" t="s">
        <v>6383</v>
      </c>
      <c r="N412" t="s">
        <v>80</v>
      </c>
      <c r="O412" t="s">
        <v>37</v>
      </c>
    </row>
    <row r="413" spans="1:15" x14ac:dyDescent="0.3">
      <c r="A413" t="s">
        <v>984</v>
      </c>
      <c r="B413" t="s">
        <v>172</v>
      </c>
      <c r="C413" t="s">
        <v>140</v>
      </c>
      <c r="M413" t="s">
        <v>984</v>
      </c>
      <c r="N413" t="s">
        <v>172</v>
      </c>
      <c r="O413" t="s">
        <v>140</v>
      </c>
    </row>
    <row r="414" spans="1:15" x14ac:dyDescent="0.3">
      <c r="A414" t="s">
        <v>1194</v>
      </c>
      <c r="B414" t="s">
        <v>80</v>
      </c>
      <c r="C414" t="s">
        <v>93</v>
      </c>
      <c r="M414" t="s">
        <v>1194</v>
      </c>
      <c r="N414" t="s">
        <v>80</v>
      </c>
      <c r="O414" t="s">
        <v>93</v>
      </c>
    </row>
    <row r="415" spans="1:15" x14ac:dyDescent="0.3">
      <c r="A415" t="s">
        <v>1813</v>
      </c>
      <c r="B415" t="s">
        <v>743</v>
      </c>
      <c r="C415" t="s">
        <v>22</v>
      </c>
      <c r="M415" t="s">
        <v>1813</v>
      </c>
      <c r="N415" t="s">
        <v>743</v>
      </c>
      <c r="O415" t="s">
        <v>22</v>
      </c>
    </row>
    <row r="416" spans="1:15" x14ac:dyDescent="0.3">
      <c r="A416" t="s">
        <v>674</v>
      </c>
      <c r="B416" t="s">
        <v>80</v>
      </c>
      <c r="C416" t="s">
        <v>37</v>
      </c>
      <c r="M416" t="s">
        <v>674</v>
      </c>
      <c r="N416" t="s">
        <v>80</v>
      </c>
      <c r="O416" t="s">
        <v>37</v>
      </c>
    </row>
    <row r="417" spans="1:15" x14ac:dyDescent="0.3">
      <c r="A417" t="s">
        <v>816</v>
      </c>
      <c r="B417" t="s">
        <v>271</v>
      </c>
      <c r="C417" t="s">
        <v>237</v>
      </c>
      <c r="M417" t="s">
        <v>816</v>
      </c>
      <c r="N417" t="s">
        <v>271</v>
      </c>
      <c r="O417" t="s">
        <v>237</v>
      </c>
    </row>
    <row r="418" spans="1:15" x14ac:dyDescent="0.3">
      <c r="A418" t="s">
        <v>2049</v>
      </c>
      <c r="B418" t="s">
        <v>271</v>
      </c>
      <c r="C418" t="s">
        <v>190</v>
      </c>
      <c r="M418" t="s">
        <v>2049</v>
      </c>
      <c r="N418" t="s">
        <v>271</v>
      </c>
      <c r="O418" t="s">
        <v>190</v>
      </c>
    </row>
  </sheetData>
  <autoFilter ref="A2:D418" xr:uid="{00000000-0009-0000-0000-000001000000}"/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26" customWidth="1"/>
    <col min="2" max="2" width="100" customWidth="1"/>
  </cols>
  <sheetData>
    <row r="1" spans="1:2" x14ac:dyDescent="0.3">
      <c r="A1" s="4" t="s">
        <v>6384</v>
      </c>
      <c r="B1" s="4" t="s">
        <v>6385</v>
      </c>
    </row>
    <row r="2" spans="1:2" ht="28.8" x14ac:dyDescent="0.3">
      <c r="A2" s="5" t="s">
        <v>0</v>
      </c>
      <c r="B2" s="5" t="s">
        <v>6386</v>
      </c>
    </row>
    <row r="3" spans="1:2" x14ac:dyDescent="0.3">
      <c r="A3" s="5" t="s">
        <v>1</v>
      </c>
      <c r="B3" s="5" t="s">
        <v>6387</v>
      </c>
    </row>
    <row r="4" spans="1:2" x14ac:dyDescent="0.3">
      <c r="A4" s="5" t="s">
        <v>2</v>
      </c>
      <c r="B4" s="5" t="s">
        <v>6388</v>
      </c>
    </row>
    <row r="5" spans="1:2" x14ac:dyDescent="0.3">
      <c r="A5" s="5" t="s">
        <v>6389</v>
      </c>
      <c r="B5" s="5" t="s">
        <v>6390</v>
      </c>
    </row>
    <row r="6" spans="1:2" x14ac:dyDescent="0.3">
      <c r="A6" s="5" t="s">
        <v>5</v>
      </c>
      <c r="B6" s="5" t="s">
        <v>6391</v>
      </c>
    </row>
    <row r="7" spans="1:2" x14ac:dyDescent="0.3">
      <c r="A7" s="5" t="s">
        <v>6</v>
      </c>
      <c r="B7" s="5" t="s">
        <v>6392</v>
      </c>
    </row>
    <row r="8" spans="1:2" x14ac:dyDescent="0.3">
      <c r="A8" s="5" t="s">
        <v>7</v>
      </c>
      <c r="B8" s="5" t="s">
        <v>6393</v>
      </c>
    </row>
    <row r="9" spans="1:2" x14ac:dyDescent="0.3">
      <c r="A9" s="5" t="s">
        <v>8</v>
      </c>
      <c r="B9" s="5" t="s">
        <v>6394</v>
      </c>
    </row>
    <row r="10" spans="1:2" x14ac:dyDescent="0.3">
      <c r="A10" s="5" t="s">
        <v>9</v>
      </c>
      <c r="B10" s="5" t="s">
        <v>6395</v>
      </c>
    </row>
    <row r="11" spans="1:2" x14ac:dyDescent="0.3">
      <c r="A11" s="5" t="s">
        <v>10</v>
      </c>
      <c r="B11" s="5" t="s">
        <v>6396</v>
      </c>
    </row>
    <row r="12" spans="1:2" x14ac:dyDescent="0.3">
      <c r="A12" s="5" t="s">
        <v>11</v>
      </c>
      <c r="B12" s="5" t="s">
        <v>6397</v>
      </c>
    </row>
    <row r="13" spans="1:2" x14ac:dyDescent="0.3">
      <c r="A13" s="5" t="s">
        <v>12</v>
      </c>
      <c r="B13" s="5" t="s">
        <v>6398</v>
      </c>
    </row>
    <row r="14" spans="1:2" x14ac:dyDescent="0.3">
      <c r="A14" s="5" t="s">
        <v>13</v>
      </c>
      <c r="B14" s="5" t="s">
        <v>6398</v>
      </c>
    </row>
    <row r="15" spans="1:2" ht="28.8" x14ac:dyDescent="0.3">
      <c r="A15" s="5" t="s">
        <v>14</v>
      </c>
      <c r="B15" s="5" t="s">
        <v>6399</v>
      </c>
    </row>
    <row r="16" spans="1:2" ht="28.8" x14ac:dyDescent="0.3">
      <c r="A16" s="5" t="s">
        <v>6400</v>
      </c>
      <c r="B16" s="5" t="s">
        <v>6401</v>
      </c>
    </row>
    <row r="17" spans="1:2" x14ac:dyDescent="0.3">
      <c r="A17" s="5" t="s">
        <v>15</v>
      </c>
      <c r="B17" s="5" t="s">
        <v>6402</v>
      </c>
    </row>
    <row r="18" spans="1:2" x14ac:dyDescent="0.3">
      <c r="A18" s="5" t="s">
        <v>16</v>
      </c>
      <c r="B18" s="5" t="s">
        <v>6403</v>
      </c>
    </row>
    <row r="19" spans="1:2" ht="28.8" x14ac:dyDescent="0.3">
      <c r="A19" s="5" t="s">
        <v>6404</v>
      </c>
      <c r="B19" s="5" t="s">
        <v>6405</v>
      </c>
    </row>
    <row r="20" spans="1:2" x14ac:dyDescent="0.3">
      <c r="A20" s="5" t="s">
        <v>6406</v>
      </c>
      <c r="B20" s="5" t="s">
        <v>6407</v>
      </c>
    </row>
    <row r="21" spans="1:2" x14ac:dyDescent="0.3">
      <c r="A21" s="5" t="s">
        <v>6408</v>
      </c>
      <c r="B21" s="5" t="s">
        <v>6409</v>
      </c>
    </row>
    <row r="22" spans="1:2" ht="28.8" x14ac:dyDescent="0.3">
      <c r="A22" s="5" t="s">
        <v>6410</v>
      </c>
      <c r="B22" s="5" t="s">
        <v>6411</v>
      </c>
    </row>
  </sheetData>
  <autoFilter ref="A1:B22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00" customWidth="1"/>
  </cols>
  <sheetData>
    <row r="1" spans="1:2" x14ac:dyDescent="0.3">
      <c r="A1" s="4" t="s">
        <v>6412</v>
      </c>
      <c r="B1" s="4" t="s">
        <v>6413</v>
      </c>
    </row>
    <row r="2" spans="1:2" x14ac:dyDescent="0.3">
      <c r="A2" s="5" t="s">
        <v>6414</v>
      </c>
      <c r="B2" s="5" t="s">
        <v>6415</v>
      </c>
    </row>
    <row r="3" spans="1:2" x14ac:dyDescent="0.3">
      <c r="A3" s="5" t="s">
        <v>6416</v>
      </c>
      <c r="B3" s="5" t="s">
        <v>6417</v>
      </c>
    </row>
    <row r="4" spans="1:2" ht="28.8" x14ac:dyDescent="0.3">
      <c r="A4" s="5" t="s">
        <v>6418</v>
      </c>
      <c r="B4" s="5" t="s">
        <v>6419</v>
      </c>
    </row>
    <row r="5" spans="1:2" x14ac:dyDescent="0.3">
      <c r="A5" s="5" t="s">
        <v>6420</v>
      </c>
      <c r="B5" s="5" t="s">
        <v>6421</v>
      </c>
    </row>
    <row r="6" spans="1:2" x14ac:dyDescent="0.3">
      <c r="A6" s="5" t="s">
        <v>6422</v>
      </c>
      <c r="B6" s="5" t="s">
        <v>6423</v>
      </c>
    </row>
    <row r="7" spans="1:2" x14ac:dyDescent="0.3">
      <c r="A7" s="5" t="s">
        <v>6424</v>
      </c>
      <c r="B7" s="5" t="s">
        <v>6425</v>
      </c>
    </row>
    <row r="8" spans="1:2" x14ac:dyDescent="0.3">
      <c r="A8" s="5" t="s">
        <v>6426</v>
      </c>
      <c r="B8" s="5" t="s">
        <v>6427</v>
      </c>
    </row>
    <row r="9" spans="1:2" x14ac:dyDescent="0.3">
      <c r="A9" s="5" t="s">
        <v>6428</v>
      </c>
      <c r="B9" s="5" t="s">
        <v>6429</v>
      </c>
    </row>
  </sheetData>
  <autoFilter ref="A1:B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RAW_EXPORT</vt:lpstr>
      <vt:lpstr>WORKING</vt:lpstr>
      <vt:lpstr>TRUSTED_CLEAN_DATA </vt:lpstr>
      <vt:lpstr>REFERENCE</vt:lpstr>
      <vt:lpstr>BUSINESS_RULES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fosu-hene sylvester</cp:lastModifiedBy>
  <dcterms:created xsi:type="dcterms:W3CDTF">2026-09-07T13:02:56Z</dcterms:created>
  <dcterms:modified xsi:type="dcterms:W3CDTF">2026-09-08T16:49:22Z</dcterms:modified>
</cp:coreProperties>
</file>